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C:\Users\dga\Frese\Frese Valves Marine - DK - DK\05 Priceslist\03 FreseValveSelectionTool\Original Files\"/>
    </mc:Choice>
  </mc:AlternateContent>
  <xr:revisionPtr revIDLastSave="0" documentId="8_{1A2CF465-A742-4C83-B58B-3D49B04B89EA}" xr6:coauthVersionLast="47" xr6:coauthVersionMax="47" xr10:uidLastSave="{00000000-0000-0000-0000-000000000000}"/>
  <workbookProtection workbookAlgorithmName="SHA-512" workbookHashValue="tUveAomXrEr4lfCWcmw2ZfUK0rMifMpaB1Lby6MEvRoJVEnJ9EnZBDYhjE/JRaJC26Y87Y1fZwHmGWC3wyMAlA==" workbookSaltValue="+VWs3Zg1zq17LTseuNFNYA==" workbookSpinCount="100000" lockStructure="1"/>
  <bookViews>
    <workbookView xWindow="-120" yWindow="-120" windowWidth="29040" windowHeight="15840" tabRatio="659" activeTab="1" xr2:uid="{00000000-000D-0000-FFFF-FFFF00000000}"/>
  </bookViews>
  <sheets>
    <sheet name="How to use" sheetId="8" r:id="rId1"/>
    <sheet name="Frese Valve Selection" sheetId="2" r:id="rId2"/>
    <sheet name="Tagging sheet valves" sheetId="4" state="hidden" r:id="rId3"/>
    <sheet name="Tagging sheet actuators" sheetId="5" state="hidden" r:id="rId4"/>
    <sheet name="Valve Count" sheetId="12" state="hidden" r:id="rId5"/>
    <sheet name="Part number data actuators" sheetId="7" state="hidden" r:id="rId6"/>
    <sheet name="Partnumber data valves" sheetId="6" state="hidden" r:id="rId7"/>
    <sheet name="Lists" sheetId="10" state="hidden" r:id="rId8"/>
    <sheet name="Weight table" sheetId="9" state="hidden" r:id="rId9"/>
  </sheets>
  <definedNames>
    <definedName name="_xlnm._FilterDatabase" localSheetId="1" hidden="1">'Frese Valve Selection'!$B$5:$AO$1000</definedName>
    <definedName name="List_DN50ThreadType">Lists!$E$3:$E$6</definedName>
    <definedName name="List_PNClass">Lists!$D$3:$D$4</definedName>
    <definedName name="List_ThreadType">Lists!$B$3:$B$12</definedName>
    <definedName name="List_ValveTypes">Lists!$C$3:$C$5</definedName>
    <definedName name="_xlnm.Print_Area" localSheetId="1">'Frese Valve Selection'!$A$1:$DD$1000</definedName>
    <definedName name="_xlnm.Print_Area" localSheetId="3">'Tagging sheet actuators'!$A$1:$K$1000</definedName>
    <definedName name="_xlnm.Print_Area" localSheetId="2">'Tagging sheet valves'!$A$1:$K$1000</definedName>
  </definedNames>
  <calcPr calcId="191028"/>
  <pivotCaches>
    <pivotCache cacheId="0" r:id="rId10"/>
    <pivotCache cacheId="1" r:id="rId1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218" i="6" l="1"/>
  <c r="R218" i="6"/>
  <c r="Q218" i="6"/>
  <c r="P218" i="6"/>
  <c r="S217" i="6"/>
  <c r="R217" i="6"/>
  <c r="Q217" i="6"/>
  <c r="P217" i="6"/>
  <c r="S216" i="6"/>
  <c r="R216" i="6"/>
  <c r="Q216" i="6"/>
  <c r="P216" i="6"/>
  <c r="S215" i="6"/>
  <c r="R215" i="6"/>
  <c r="Q215" i="6"/>
  <c r="P215" i="6"/>
  <c r="S214" i="6"/>
  <c r="R214" i="6"/>
  <c r="Q214" i="6"/>
  <c r="P214" i="6"/>
  <c r="S213" i="6"/>
  <c r="R213" i="6"/>
  <c r="Q213" i="6"/>
  <c r="P213" i="6"/>
  <c r="S212" i="6"/>
  <c r="R212" i="6"/>
  <c r="Q212" i="6"/>
  <c r="P212" i="6"/>
  <c r="S211" i="6"/>
  <c r="R211" i="6"/>
  <c r="Q211" i="6"/>
  <c r="P211" i="6"/>
  <c r="S210" i="6"/>
  <c r="R210" i="6"/>
  <c r="Q210" i="6"/>
  <c r="P210" i="6"/>
  <c r="S207" i="6"/>
  <c r="S206" i="6"/>
  <c r="S205" i="6"/>
  <c r="S204" i="6"/>
  <c r="S203" i="6"/>
  <c r="S201" i="6"/>
  <c r="S200" i="6"/>
  <c r="R208" i="6"/>
  <c r="R207" i="6"/>
  <c r="R206" i="6"/>
  <c r="R205" i="6"/>
  <c r="R204" i="6"/>
  <c r="R203" i="6"/>
  <c r="R202" i="6"/>
  <c r="R201" i="6"/>
  <c r="P208" i="6"/>
  <c r="P207" i="6"/>
  <c r="P206" i="6"/>
  <c r="P205" i="6"/>
  <c r="P204" i="6"/>
  <c r="P203" i="6"/>
  <c r="P202" i="6"/>
  <c r="P201" i="6"/>
  <c r="Q200" i="6"/>
  <c r="S208" i="6"/>
  <c r="S202" i="6"/>
  <c r="R200" i="6"/>
  <c r="Q208" i="6"/>
  <c r="Q207" i="6"/>
  <c r="Q206" i="6"/>
  <c r="Q205" i="6"/>
  <c r="Q204" i="6"/>
  <c r="Q203" i="6"/>
  <c r="Q202" i="6"/>
  <c r="Q201" i="6"/>
  <c r="P200" i="6"/>
  <c r="AA22" i="2" l="1"/>
  <c r="B13" i="12"/>
  <c r="B14" i="12"/>
  <c r="B15" i="12"/>
  <c r="B16" i="12"/>
  <c r="B17" i="12"/>
  <c r="B18" i="12"/>
  <c r="B19" i="12"/>
  <c r="B20" i="12"/>
  <c r="B21" i="12"/>
  <c r="A18" i="4" l="1"/>
  <c r="S18" i="12" s="1"/>
  <c r="A20" i="4" l="1"/>
  <c r="S20" i="12" s="1"/>
  <c r="S136" i="6" l="1"/>
  <c r="Q71" i="6" l="1"/>
  <c r="BB17" i="2" l="1"/>
  <c r="BH17" i="2" s="1"/>
  <c r="BB18" i="2"/>
  <c r="BI18" i="2" s="1"/>
  <c r="BB19" i="2"/>
  <c r="BJ19" i="2" s="1"/>
  <c r="BB20" i="2"/>
  <c r="BJ20" i="2" s="1"/>
  <c r="BB21" i="2"/>
  <c r="BE21" i="2" s="1"/>
  <c r="BB22" i="2"/>
  <c r="BL22" i="2" s="1"/>
  <c r="BB23" i="2"/>
  <c r="BJ23" i="2" s="1"/>
  <c r="BB24" i="2"/>
  <c r="BH24" i="2" s="1"/>
  <c r="BB25" i="2"/>
  <c r="BB26" i="2"/>
  <c r="BE26" i="2" s="1"/>
  <c r="BB27" i="2"/>
  <c r="BH27" i="2" s="1"/>
  <c r="BB28" i="2"/>
  <c r="BB29" i="2"/>
  <c r="BL29" i="2" s="1"/>
  <c r="BB30" i="2"/>
  <c r="BD30" i="2" s="1"/>
  <c r="BB31" i="2"/>
  <c r="BJ31" i="2" s="1"/>
  <c r="BB32" i="2"/>
  <c r="BD32" i="2" s="1"/>
  <c r="BB33" i="2"/>
  <c r="BJ33" i="2" s="1"/>
  <c r="BB34" i="2"/>
  <c r="BP34" i="2" s="1"/>
  <c r="BB35" i="2"/>
  <c r="BB36" i="2"/>
  <c r="BD36" i="2" s="1"/>
  <c r="BB37" i="2"/>
  <c r="BD37" i="2" s="1"/>
  <c r="BB38" i="2"/>
  <c r="BB39" i="2"/>
  <c r="BJ39" i="2" s="1"/>
  <c r="BB40" i="2"/>
  <c r="BH40" i="2" s="1"/>
  <c r="BB41" i="2"/>
  <c r="BS41" i="2" s="1"/>
  <c r="BB42" i="2"/>
  <c r="BG42" i="2" s="1"/>
  <c r="BB43" i="2"/>
  <c r="BD43" i="2" s="1"/>
  <c r="BB44" i="2"/>
  <c r="BB45" i="2"/>
  <c r="BB46" i="2"/>
  <c r="BB47" i="2"/>
  <c r="BM47" i="2" s="1"/>
  <c r="BB48" i="2"/>
  <c r="BB49" i="2"/>
  <c r="BI49" i="2" s="1"/>
  <c r="BB50" i="2"/>
  <c r="BF50" i="2" s="1"/>
  <c r="BB51" i="2"/>
  <c r="BB52" i="2"/>
  <c r="BD52" i="2" s="1"/>
  <c r="BB53" i="2"/>
  <c r="BE53" i="2" s="1"/>
  <c r="BB54" i="2"/>
  <c r="BH54" i="2" s="1"/>
  <c r="BB55" i="2"/>
  <c r="BU55" i="2" s="1"/>
  <c r="BB56" i="2"/>
  <c r="BO56" i="2" s="1"/>
  <c r="BB57" i="2"/>
  <c r="BF57" i="2" s="1"/>
  <c r="BB58" i="2"/>
  <c r="BF58" i="2" s="1"/>
  <c r="BB59" i="2"/>
  <c r="BD59" i="2" s="1"/>
  <c r="BB60" i="2"/>
  <c r="BL60" i="2" s="1"/>
  <c r="BB61" i="2"/>
  <c r="BD61" i="2" s="1"/>
  <c r="BB62" i="2"/>
  <c r="BH62" i="2" s="1"/>
  <c r="BB63" i="2"/>
  <c r="BG63" i="2" s="1"/>
  <c r="BB64" i="2"/>
  <c r="BB65" i="2"/>
  <c r="BG65" i="2" s="1"/>
  <c r="BB66" i="2"/>
  <c r="BN66" i="2" s="1"/>
  <c r="BB67" i="2"/>
  <c r="BL67" i="2" s="1"/>
  <c r="BB68" i="2"/>
  <c r="BD68" i="2" s="1"/>
  <c r="BB69" i="2"/>
  <c r="BH69" i="2" s="1"/>
  <c r="BB70" i="2"/>
  <c r="BD70" i="2" s="1"/>
  <c r="BB71" i="2"/>
  <c r="BH71" i="2" s="1"/>
  <c r="BB72" i="2"/>
  <c r="BD72" i="2" s="1"/>
  <c r="BB73" i="2"/>
  <c r="BF73" i="2" s="1"/>
  <c r="BB74" i="2"/>
  <c r="BB75" i="2"/>
  <c r="BB76" i="2"/>
  <c r="BH76" i="2" s="1"/>
  <c r="BB77" i="2"/>
  <c r="BJ77" i="2" s="1"/>
  <c r="BB78" i="2"/>
  <c r="BN78" i="2" s="1"/>
  <c r="BB79" i="2"/>
  <c r="BU79" i="2" s="1"/>
  <c r="BB80" i="2"/>
  <c r="BU80" i="2" s="1"/>
  <c r="BB81" i="2"/>
  <c r="BL81" i="2" s="1"/>
  <c r="BB82" i="2"/>
  <c r="BB83" i="2"/>
  <c r="BB84" i="2"/>
  <c r="BI84" i="2" s="1"/>
  <c r="BB85" i="2"/>
  <c r="BH85" i="2" s="1"/>
  <c r="BB86" i="2"/>
  <c r="BM86" i="2" s="1"/>
  <c r="BB87" i="2"/>
  <c r="BB88" i="2"/>
  <c r="BJ88" i="2" s="1"/>
  <c r="BB89" i="2"/>
  <c r="BJ89" i="2" s="1"/>
  <c r="BB90" i="2"/>
  <c r="BD90" i="2" s="1"/>
  <c r="BB91" i="2"/>
  <c r="BJ91" i="2" s="1"/>
  <c r="BB92" i="2"/>
  <c r="BB93" i="2"/>
  <c r="BB94" i="2"/>
  <c r="BG94" i="2" s="1"/>
  <c r="BB95" i="2"/>
  <c r="BH95" i="2" s="1"/>
  <c r="BB96" i="2"/>
  <c r="BD96" i="2" s="1"/>
  <c r="BB97" i="2"/>
  <c r="BQ97" i="2" s="1"/>
  <c r="BB98" i="2"/>
  <c r="BB99" i="2"/>
  <c r="BD99" i="2" s="1"/>
  <c r="BB100" i="2"/>
  <c r="BN100" i="2" s="1"/>
  <c r="BB101" i="2"/>
  <c r="BG101" i="2" s="1"/>
  <c r="BB102" i="2"/>
  <c r="BE102" i="2" s="1"/>
  <c r="BB103" i="2"/>
  <c r="BH103" i="2" s="1"/>
  <c r="BB104" i="2"/>
  <c r="BL104" i="2" s="1"/>
  <c r="BB105" i="2"/>
  <c r="BL105" i="2" s="1"/>
  <c r="BB106" i="2"/>
  <c r="BB107" i="2"/>
  <c r="BH107" i="2" s="1"/>
  <c r="BB108" i="2"/>
  <c r="BS108" i="2" s="1"/>
  <c r="BB109" i="2"/>
  <c r="BN109" i="2" s="1"/>
  <c r="BB110" i="2"/>
  <c r="BM110" i="2" s="1"/>
  <c r="BB111" i="2"/>
  <c r="BR111" i="2" s="1"/>
  <c r="BB112" i="2"/>
  <c r="BB113" i="2"/>
  <c r="BB114" i="2"/>
  <c r="BB115" i="2"/>
  <c r="BU115" i="2" s="1"/>
  <c r="BB116" i="2"/>
  <c r="BD116" i="2" s="1"/>
  <c r="BB117" i="2"/>
  <c r="BD117" i="2" s="1"/>
  <c r="BB118" i="2"/>
  <c r="BO118" i="2" s="1"/>
  <c r="BB119" i="2"/>
  <c r="BH119" i="2" s="1"/>
  <c r="BB120" i="2"/>
  <c r="BB121" i="2"/>
  <c r="BB122" i="2"/>
  <c r="BF122" i="2" s="1"/>
  <c r="BB123" i="2"/>
  <c r="BF123" i="2" s="1"/>
  <c r="BB124" i="2"/>
  <c r="BE124" i="2" s="1"/>
  <c r="BB125" i="2"/>
  <c r="BB126" i="2"/>
  <c r="BD126" i="2" s="1"/>
  <c r="BB127" i="2"/>
  <c r="BB128" i="2"/>
  <c r="BB129" i="2"/>
  <c r="BI129" i="2" s="1"/>
  <c r="BB130" i="2"/>
  <c r="BB131" i="2"/>
  <c r="BD131" i="2" s="1"/>
  <c r="BB132" i="2"/>
  <c r="BD132" i="2" s="1"/>
  <c r="BB133" i="2"/>
  <c r="BH133" i="2" s="1"/>
  <c r="BB134" i="2"/>
  <c r="BG134" i="2" s="1"/>
  <c r="BB135" i="2"/>
  <c r="BE135" i="2" s="1"/>
  <c r="BB136" i="2"/>
  <c r="BB137" i="2"/>
  <c r="BD137" i="2" s="1"/>
  <c r="BB138" i="2"/>
  <c r="BB139" i="2"/>
  <c r="BJ139" i="2" s="1"/>
  <c r="BB140" i="2"/>
  <c r="BE140" i="2" s="1"/>
  <c r="BB141" i="2"/>
  <c r="BD141" i="2" s="1"/>
  <c r="BB142" i="2"/>
  <c r="BB143" i="2"/>
  <c r="BQ143" i="2" s="1"/>
  <c r="BB144" i="2"/>
  <c r="BO144" i="2" s="1"/>
  <c r="BB145" i="2"/>
  <c r="BI145" i="2" s="1"/>
  <c r="BB146" i="2"/>
  <c r="BE146" i="2" s="1"/>
  <c r="BB147" i="2"/>
  <c r="BQ147" i="2" s="1"/>
  <c r="BB148" i="2"/>
  <c r="BG148" i="2" s="1"/>
  <c r="BB149" i="2"/>
  <c r="BE149" i="2" s="1"/>
  <c r="BB150" i="2"/>
  <c r="BB151" i="2"/>
  <c r="BM151" i="2" s="1"/>
  <c r="BB152" i="2"/>
  <c r="BL152" i="2" s="1"/>
  <c r="BB153" i="2"/>
  <c r="BI153" i="2" s="1"/>
  <c r="BB154" i="2"/>
  <c r="BJ154" i="2" s="1"/>
  <c r="BB155" i="2"/>
  <c r="BQ155" i="2" s="1"/>
  <c r="BB156" i="2"/>
  <c r="BB157" i="2"/>
  <c r="BM157" i="2" s="1"/>
  <c r="BB158" i="2"/>
  <c r="BB159" i="2"/>
  <c r="BB160" i="2"/>
  <c r="BN160" i="2" s="1"/>
  <c r="BB161" i="2"/>
  <c r="BJ161" i="2" s="1"/>
  <c r="BB162" i="2"/>
  <c r="BB163" i="2"/>
  <c r="BR163" i="2" s="1"/>
  <c r="BB164" i="2"/>
  <c r="BG164" i="2" s="1"/>
  <c r="BB165" i="2"/>
  <c r="BD165" i="2" s="1"/>
  <c r="BB166" i="2"/>
  <c r="BV166" i="2" s="1"/>
  <c r="BB167" i="2"/>
  <c r="BN167" i="2" s="1"/>
  <c r="BB168" i="2"/>
  <c r="BF168" i="2" s="1"/>
  <c r="BB169" i="2"/>
  <c r="BD169" i="2" s="1"/>
  <c r="BB170" i="2"/>
  <c r="BO170" i="2" s="1"/>
  <c r="BB171" i="2"/>
  <c r="BI171" i="2" s="1"/>
  <c r="BB172" i="2"/>
  <c r="BM172" i="2" s="1"/>
  <c r="BB173" i="2"/>
  <c r="BB174" i="2"/>
  <c r="BD174" i="2" s="1"/>
  <c r="BB175" i="2"/>
  <c r="BN175" i="2" s="1"/>
  <c r="BB176" i="2"/>
  <c r="BQ176" i="2" s="1"/>
  <c r="BB177" i="2"/>
  <c r="BV177" i="2" s="1"/>
  <c r="BB178" i="2"/>
  <c r="BO178" i="2" s="1"/>
  <c r="BB179" i="2"/>
  <c r="BP179" i="2" s="1"/>
  <c r="BB180" i="2"/>
  <c r="BR180" i="2" s="1"/>
  <c r="BB181" i="2"/>
  <c r="BO181" i="2" s="1"/>
  <c r="BB182" i="2"/>
  <c r="BG182" i="2" s="1"/>
  <c r="BB183" i="2"/>
  <c r="BO183" i="2" s="1"/>
  <c r="BB184" i="2"/>
  <c r="BP184" i="2" s="1"/>
  <c r="BB185" i="2"/>
  <c r="BF185" i="2" s="1"/>
  <c r="BB186" i="2"/>
  <c r="BB187" i="2"/>
  <c r="BJ187" i="2" s="1"/>
  <c r="BB188" i="2"/>
  <c r="BN188" i="2" s="1"/>
  <c r="BB189" i="2"/>
  <c r="BN189" i="2" s="1"/>
  <c r="BB190" i="2"/>
  <c r="BP190" i="2" s="1"/>
  <c r="BB191" i="2"/>
  <c r="BG191" i="2" s="1"/>
  <c r="BB192" i="2"/>
  <c r="BD192" i="2" s="1"/>
  <c r="BB193" i="2"/>
  <c r="BL193" i="2" s="1"/>
  <c r="BB194" i="2"/>
  <c r="BL194" i="2" s="1"/>
  <c r="BB195" i="2"/>
  <c r="BB196" i="2"/>
  <c r="BD196" i="2" s="1"/>
  <c r="BB197" i="2"/>
  <c r="BV197" i="2" s="1"/>
  <c r="BB198" i="2"/>
  <c r="BB199" i="2"/>
  <c r="BE199" i="2" s="1"/>
  <c r="BB200" i="2"/>
  <c r="BL200" i="2" s="1"/>
  <c r="BB201" i="2"/>
  <c r="BV201" i="2" s="1"/>
  <c r="BB202" i="2"/>
  <c r="BH202" i="2" s="1"/>
  <c r="BB203" i="2"/>
  <c r="BD203" i="2" s="1"/>
  <c r="BB204" i="2"/>
  <c r="BQ204" i="2" s="1"/>
  <c r="BB205" i="2"/>
  <c r="BE205" i="2" s="1"/>
  <c r="BB206" i="2"/>
  <c r="BE206" i="2" s="1"/>
  <c r="BB207" i="2"/>
  <c r="BB208" i="2"/>
  <c r="BB209" i="2"/>
  <c r="BR209" i="2" s="1"/>
  <c r="BB210" i="2"/>
  <c r="BF210" i="2" s="1"/>
  <c r="BB211" i="2"/>
  <c r="BL211" i="2" s="1"/>
  <c r="BB212" i="2"/>
  <c r="BE212" i="2" s="1"/>
  <c r="BB213" i="2"/>
  <c r="BE213" i="2" s="1"/>
  <c r="BB214" i="2"/>
  <c r="BD214" i="2" s="1"/>
  <c r="BB215" i="2"/>
  <c r="BB216" i="2"/>
  <c r="BG216" i="2" s="1"/>
  <c r="BB217" i="2"/>
  <c r="BD217" i="2" s="1"/>
  <c r="BB218" i="2"/>
  <c r="BF218" i="2" s="1"/>
  <c r="BB219" i="2"/>
  <c r="BJ219" i="2" s="1"/>
  <c r="BB220" i="2"/>
  <c r="BD220" i="2" s="1"/>
  <c r="BB221" i="2"/>
  <c r="BD221" i="2" s="1"/>
  <c r="BB222" i="2"/>
  <c r="BU222" i="2" s="1"/>
  <c r="BB223" i="2"/>
  <c r="BB224" i="2"/>
  <c r="BF224" i="2" s="1"/>
  <c r="BB225" i="2"/>
  <c r="BU225" i="2" s="1"/>
  <c r="BB226" i="2"/>
  <c r="BB227" i="2"/>
  <c r="BH227" i="2" s="1"/>
  <c r="BB228" i="2"/>
  <c r="BB229" i="2"/>
  <c r="BD229" i="2" s="1"/>
  <c r="BB230" i="2"/>
  <c r="BH230" i="2" s="1"/>
  <c r="BB231" i="2"/>
  <c r="BU231" i="2" s="1"/>
  <c r="BB232" i="2"/>
  <c r="BR232" i="2" s="1"/>
  <c r="BB233" i="2"/>
  <c r="BH233" i="2" s="1"/>
  <c r="BB234" i="2"/>
  <c r="BI234" i="2" s="1"/>
  <c r="BB235" i="2"/>
  <c r="BB236" i="2"/>
  <c r="BB237" i="2"/>
  <c r="BP237" i="2" s="1"/>
  <c r="BB238" i="2"/>
  <c r="BH238" i="2" s="1"/>
  <c r="BB239" i="2"/>
  <c r="BF239" i="2" s="1"/>
  <c r="BB240" i="2"/>
  <c r="BE240" i="2" s="1"/>
  <c r="BB241" i="2"/>
  <c r="BB242" i="2"/>
  <c r="BD242" i="2" s="1"/>
  <c r="BB243" i="2"/>
  <c r="BP243" i="2" s="1"/>
  <c r="BB244" i="2"/>
  <c r="BL244" i="2" s="1"/>
  <c r="BB245" i="2"/>
  <c r="BB246" i="2"/>
  <c r="BL246" i="2" s="1"/>
  <c r="BB247" i="2"/>
  <c r="BI247" i="2" s="1"/>
  <c r="BB248" i="2"/>
  <c r="BJ248" i="2" s="1"/>
  <c r="BB249" i="2"/>
  <c r="BQ249" i="2" s="1"/>
  <c r="BB250" i="2"/>
  <c r="BB251" i="2"/>
  <c r="BF251" i="2" s="1"/>
  <c r="BB252" i="2"/>
  <c r="BI252" i="2" s="1"/>
  <c r="BB253" i="2"/>
  <c r="BG253" i="2" s="1"/>
  <c r="BB254" i="2"/>
  <c r="BJ254" i="2" s="1"/>
  <c r="BB255" i="2"/>
  <c r="BE255" i="2" s="1"/>
  <c r="BB256" i="2"/>
  <c r="BH256" i="2" s="1"/>
  <c r="BB257" i="2"/>
  <c r="BG257" i="2" s="1"/>
  <c r="BB258" i="2"/>
  <c r="BB259" i="2"/>
  <c r="BE259" i="2" s="1"/>
  <c r="BB260" i="2"/>
  <c r="BE260" i="2" s="1"/>
  <c r="BB261" i="2"/>
  <c r="BU261" i="2" s="1"/>
  <c r="BB262" i="2"/>
  <c r="BP262" i="2" s="1"/>
  <c r="BB263" i="2"/>
  <c r="BB264" i="2"/>
  <c r="BB265" i="2"/>
  <c r="BS265" i="2" s="1"/>
  <c r="BB266" i="2"/>
  <c r="BD266" i="2" s="1"/>
  <c r="BB267" i="2"/>
  <c r="BI267" i="2" s="1"/>
  <c r="BB268" i="2"/>
  <c r="BB269" i="2"/>
  <c r="BG269" i="2" s="1"/>
  <c r="BB270" i="2"/>
  <c r="BB271" i="2"/>
  <c r="BH271" i="2" s="1"/>
  <c r="BB272" i="2"/>
  <c r="BB273" i="2"/>
  <c r="BE273" i="2" s="1"/>
  <c r="BB274" i="2"/>
  <c r="BF274" i="2" s="1"/>
  <c r="BB275" i="2"/>
  <c r="BE275" i="2" s="1"/>
  <c r="BB276" i="2"/>
  <c r="BF276" i="2" s="1"/>
  <c r="BB277" i="2"/>
  <c r="BD277" i="2" s="1"/>
  <c r="BB278" i="2"/>
  <c r="BD278" i="2" s="1"/>
  <c r="BB279" i="2"/>
  <c r="BD279" i="2" s="1"/>
  <c r="BB280" i="2"/>
  <c r="BB281" i="2"/>
  <c r="BE281" i="2" s="1"/>
  <c r="BB282" i="2"/>
  <c r="BB283" i="2"/>
  <c r="BE283" i="2" s="1"/>
  <c r="BB284" i="2"/>
  <c r="BQ284" i="2" s="1"/>
  <c r="BB285" i="2"/>
  <c r="BD285" i="2" s="1"/>
  <c r="BB286" i="2"/>
  <c r="BP286" i="2" s="1"/>
  <c r="BB287" i="2"/>
  <c r="BF287" i="2" s="1"/>
  <c r="BB288" i="2"/>
  <c r="BG288" i="2" s="1"/>
  <c r="BB289" i="2"/>
  <c r="BJ289" i="2" s="1"/>
  <c r="BB290" i="2"/>
  <c r="BB291" i="2"/>
  <c r="BB292" i="2"/>
  <c r="BH292" i="2" s="1"/>
  <c r="BB293" i="2"/>
  <c r="BI293" i="2" s="1"/>
  <c r="BB294" i="2"/>
  <c r="BH294" i="2" s="1"/>
  <c r="BB295" i="2"/>
  <c r="BP295" i="2" s="1"/>
  <c r="BB296" i="2"/>
  <c r="BH296" i="2" s="1"/>
  <c r="BB297" i="2"/>
  <c r="BB298" i="2"/>
  <c r="BI298" i="2" s="1"/>
  <c r="BB299" i="2"/>
  <c r="BL299" i="2" s="1"/>
  <c r="BB300" i="2"/>
  <c r="BG300" i="2" s="1"/>
  <c r="BB301" i="2"/>
  <c r="BN301" i="2" s="1"/>
  <c r="BB302" i="2"/>
  <c r="BO302" i="2" s="1"/>
  <c r="BB303" i="2"/>
  <c r="BG303" i="2" s="1"/>
  <c r="BB304" i="2"/>
  <c r="BG304" i="2" s="1"/>
  <c r="BB305" i="2"/>
  <c r="BI305" i="2" s="1"/>
  <c r="BB306" i="2"/>
  <c r="BJ306" i="2" s="1"/>
  <c r="BB307" i="2"/>
  <c r="BU307" i="2" s="1"/>
  <c r="BB308" i="2"/>
  <c r="BB309" i="2"/>
  <c r="BD309" i="2" s="1"/>
  <c r="BB310" i="2"/>
  <c r="BE310" i="2" s="1"/>
  <c r="BB311" i="2"/>
  <c r="BG311" i="2" s="1"/>
  <c r="BB312" i="2"/>
  <c r="BG312" i="2" s="1"/>
  <c r="BB313" i="2"/>
  <c r="BJ313" i="2" s="1"/>
  <c r="BB314" i="2"/>
  <c r="BJ314" i="2" s="1"/>
  <c r="BB315" i="2"/>
  <c r="BB316" i="2"/>
  <c r="BB317" i="2"/>
  <c r="BI317" i="2" s="1"/>
  <c r="BB318" i="2"/>
  <c r="BB319" i="2"/>
  <c r="BP319" i="2" s="1"/>
  <c r="BB320" i="2"/>
  <c r="BE320" i="2" s="1"/>
  <c r="BB321" i="2"/>
  <c r="BS321" i="2" s="1"/>
  <c r="BB322" i="2"/>
  <c r="BL322" i="2" s="1"/>
  <c r="BB323" i="2"/>
  <c r="BG323" i="2" s="1"/>
  <c r="BB324" i="2"/>
  <c r="BI324" i="2" s="1"/>
  <c r="BB325" i="2"/>
  <c r="BN325" i="2" s="1"/>
  <c r="BB326" i="2"/>
  <c r="BB327" i="2"/>
  <c r="BE327" i="2" s="1"/>
  <c r="BB328" i="2"/>
  <c r="BD328" i="2" s="1"/>
  <c r="BB329" i="2"/>
  <c r="BN329" i="2" s="1"/>
  <c r="BB330" i="2"/>
  <c r="BS330" i="2" s="1"/>
  <c r="BB331" i="2"/>
  <c r="BB332" i="2"/>
  <c r="BI332" i="2" s="1"/>
  <c r="BB333" i="2"/>
  <c r="BB334" i="2"/>
  <c r="BF334" i="2" s="1"/>
  <c r="BB335" i="2"/>
  <c r="BB336" i="2"/>
  <c r="BB337" i="2"/>
  <c r="BE337" i="2" s="1"/>
  <c r="BB338" i="2"/>
  <c r="BD338" i="2" s="1"/>
  <c r="BB339" i="2"/>
  <c r="BB340" i="2"/>
  <c r="BB341" i="2"/>
  <c r="BB342" i="2"/>
  <c r="BB343" i="2"/>
  <c r="BH343" i="2" s="1"/>
  <c r="BB344" i="2"/>
  <c r="BF344" i="2" s="1"/>
  <c r="BB345" i="2"/>
  <c r="BG345" i="2" s="1"/>
  <c r="BB346" i="2"/>
  <c r="BD346" i="2" s="1"/>
  <c r="BB347" i="2"/>
  <c r="BB348" i="2"/>
  <c r="BI348" i="2" s="1"/>
  <c r="BB349" i="2"/>
  <c r="BE349" i="2" s="1"/>
  <c r="BB350" i="2"/>
  <c r="BR350" i="2" s="1"/>
  <c r="BB351" i="2"/>
  <c r="BD351" i="2" s="1"/>
  <c r="BB352" i="2"/>
  <c r="BB353" i="2"/>
  <c r="BU353" i="2" s="1"/>
  <c r="BB354" i="2"/>
  <c r="BH354" i="2" s="1"/>
  <c r="BB355" i="2"/>
  <c r="BI355" i="2" s="1"/>
  <c r="BB356" i="2"/>
  <c r="BB357" i="2"/>
  <c r="BH357" i="2" s="1"/>
  <c r="BB358" i="2"/>
  <c r="BH358" i="2" s="1"/>
  <c r="BB359" i="2"/>
  <c r="BD359" i="2" s="1"/>
  <c r="BB360" i="2"/>
  <c r="BP360" i="2" s="1"/>
  <c r="BB361" i="2"/>
  <c r="BM361" i="2" s="1"/>
  <c r="BB362" i="2"/>
  <c r="BH362" i="2" s="1"/>
  <c r="BB363" i="2"/>
  <c r="BI363" i="2" s="1"/>
  <c r="BB364" i="2"/>
  <c r="BR364" i="2" s="1"/>
  <c r="BB365" i="2"/>
  <c r="BB366" i="2"/>
  <c r="BB367" i="2"/>
  <c r="BL367" i="2" s="1"/>
  <c r="BB368" i="2"/>
  <c r="BH368" i="2" s="1"/>
  <c r="BB369" i="2"/>
  <c r="BD369" i="2" s="1"/>
  <c r="BB370" i="2"/>
  <c r="BI370" i="2" s="1"/>
  <c r="BB371" i="2"/>
  <c r="BI371" i="2" s="1"/>
  <c r="BB372" i="2"/>
  <c r="BB373" i="2"/>
  <c r="BD373" i="2" s="1"/>
  <c r="BB374" i="2"/>
  <c r="BB375" i="2"/>
  <c r="BB376" i="2"/>
  <c r="BH376" i="2" s="1"/>
  <c r="BB377" i="2"/>
  <c r="BI377" i="2" s="1"/>
  <c r="BB378" i="2"/>
  <c r="BF378" i="2" s="1"/>
  <c r="BB379" i="2"/>
  <c r="BH379" i="2" s="1"/>
  <c r="BB380" i="2"/>
  <c r="BJ380" i="2" s="1"/>
  <c r="BB381" i="2"/>
  <c r="BD381" i="2" s="1"/>
  <c r="BB382" i="2"/>
  <c r="BU382" i="2" s="1"/>
  <c r="BB383" i="2"/>
  <c r="BM383" i="2" s="1"/>
  <c r="BB384" i="2"/>
  <c r="BB385" i="2"/>
  <c r="BI385" i="2" s="1"/>
  <c r="BB386" i="2"/>
  <c r="BB387" i="2"/>
  <c r="BG387" i="2" s="1"/>
  <c r="BB388" i="2"/>
  <c r="BG388" i="2" s="1"/>
  <c r="BB389" i="2"/>
  <c r="BD389" i="2" s="1"/>
  <c r="BB390" i="2"/>
  <c r="BI390" i="2" s="1"/>
  <c r="BB391" i="2"/>
  <c r="BE391" i="2" s="1"/>
  <c r="BB392" i="2"/>
  <c r="BN392" i="2" s="1"/>
  <c r="BB393" i="2"/>
  <c r="BI393" i="2" s="1"/>
  <c r="BB394" i="2"/>
  <c r="BL394" i="2" s="1"/>
  <c r="BB395" i="2"/>
  <c r="BB396" i="2"/>
  <c r="BD396" i="2" s="1"/>
  <c r="BB397" i="2"/>
  <c r="BF397" i="2" s="1"/>
  <c r="BB398" i="2"/>
  <c r="BB399" i="2"/>
  <c r="BL399" i="2" s="1"/>
  <c r="BB400" i="2"/>
  <c r="BI400" i="2" s="1"/>
  <c r="BB401" i="2"/>
  <c r="BF401" i="2" s="1"/>
  <c r="BB402" i="2"/>
  <c r="BB403" i="2"/>
  <c r="BB404" i="2"/>
  <c r="BD404" i="2" s="1"/>
  <c r="BB405" i="2"/>
  <c r="BF405" i="2" s="1"/>
  <c r="BB406" i="2"/>
  <c r="BG406" i="2" s="1"/>
  <c r="BB407" i="2"/>
  <c r="BG407" i="2" s="1"/>
  <c r="BB408" i="2"/>
  <c r="BB409" i="2"/>
  <c r="BD409" i="2" s="1"/>
  <c r="BB410" i="2"/>
  <c r="BL410" i="2" s="1"/>
  <c r="BB411" i="2"/>
  <c r="BB412" i="2"/>
  <c r="BF412" i="2" s="1"/>
  <c r="BB413" i="2"/>
  <c r="BI413" i="2" s="1"/>
  <c r="BB414" i="2"/>
  <c r="BB415" i="2"/>
  <c r="BQ415" i="2" s="1"/>
  <c r="BB416" i="2"/>
  <c r="BQ416" i="2" s="1"/>
  <c r="BB417" i="2"/>
  <c r="BG417" i="2" s="1"/>
  <c r="BB418" i="2"/>
  <c r="BL418" i="2" s="1"/>
  <c r="BB419" i="2"/>
  <c r="BH419" i="2" s="1"/>
  <c r="BB420" i="2"/>
  <c r="BF420" i="2" s="1"/>
  <c r="BB421" i="2"/>
  <c r="BB422" i="2"/>
  <c r="BL422" i="2" s="1"/>
  <c r="BB423" i="2"/>
  <c r="BE423" i="2" s="1"/>
  <c r="BB424" i="2"/>
  <c r="BN424" i="2" s="1"/>
  <c r="BB425" i="2"/>
  <c r="BI425" i="2" s="1"/>
  <c r="BB426" i="2"/>
  <c r="BB427" i="2"/>
  <c r="BL427" i="2" s="1"/>
  <c r="BB428" i="2"/>
  <c r="BB429" i="2"/>
  <c r="BB430" i="2"/>
  <c r="BM430" i="2" s="1"/>
  <c r="BB431" i="2"/>
  <c r="BH431" i="2" s="1"/>
  <c r="BB432" i="2"/>
  <c r="BH432" i="2" s="1"/>
  <c r="BB433" i="2"/>
  <c r="BB434" i="2"/>
  <c r="BG434" i="2" s="1"/>
  <c r="BB435" i="2"/>
  <c r="BL435" i="2" s="1"/>
  <c r="BB436" i="2"/>
  <c r="BM436" i="2" s="1"/>
  <c r="BB437" i="2"/>
  <c r="BF437" i="2" s="1"/>
  <c r="BB438" i="2"/>
  <c r="BU438" i="2" s="1"/>
  <c r="BB439" i="2"/>
  <c r="BU439" i="2" s="1"/>
  <c r="BB440" i="2"/>
  <c r="BE440" i="2" s="1"/>
  <c r="BB441" i="2"/>
  <c r="BG441" i="2" s="1"/>
  <c r="BB442" i="2"/>
  <c r="BB443" i="2"/>
  <c r="BD443" i="2" s="1"/>
  <c r="BB444" i="2"/>
  <c r="BD444" i="2" s="1"/>
  <c r="BB445" i="2"/>
  <c r="BB446" i="2"/>
  <c r="BD446" i="2" s="1"/>
  <c r="BB447" i="2"/>
  <c r="BD447" i="2" s="1"/>
  <c r="BB448" i="2"/>
  <c r="BM448" i="2" s="1"/>
  <c r="BB449" i="2"/>
  <c r="BI449" i="2" s="1"/>
  <c r="BB450" i="2"/>
  <c r="BB451" i="2"/>
  <c r="BB452" i="2"/>
  <c r="BG452" i="2" s="1"/>
  <c r="BB453" i="2"/>
  <c r="BB454" i="2"/>
  <c r="BB455" i="2"/>
  <c r="BE455" i="2" s="1"/>
  <c r="BB456" i="2"/>
  <c r="BH456" i="2" s="1"/>
  <c r="BB457" i="2"/>
  <c r="BR457" i="2" s="1"/>
  <c r="BB458" i="2"/>
  <c r="BB459" i="2"/>
  <c r="BD459" i="2" s="1"/>
  <c r="BB460" i="2"/>
  <c r="BP460" i="2" s="1"/>
  <c r="BB461" i="2"/>
  <c r="BB462" i="2"/>
  <c r="BB463" i="2"/>
  <c r="BB464" i="2"/>
  <c r="BH464" i="2" s="1"/>
  <c r="BB465" i="2"/>
  <c r="BR465" i="2" s="1"/>
  <c r="BB466" i="2"/>
  <c r="BS466" i="2" s="1"/>
  <c r="BB467" i="2"/>
  <c r="BB468" i="2"/>
  <c r="BE468" i="2" s="1"/>
  <c r="BB469" i="2"/>
  <c r="BL469" i="2" s="1"/>
  <c r="BB470" i="2"/>
  <c r="BG470" i="2" s="1"/>
  <c r="BB471" i="2"/>
  <c r="BD471" i="2" s="1"/>
  <c r="BB472" i="2"/>
  <c r="BF472" i="2" s="1"/>
  <c r="BB473" i="2"/>
  <c r="BD473" i="2" s="1"/>
  <c r="BB474" i="2"/>
  <c r="BF474" i="2" s="1"/>
  <c r="BB475" i="2"/>
  <c r="BB476" i="2"/>
  <c r="BE476" i="2" s="1"/>
  <c r="BB477" i="2"/>
  <c r="BE477" i="2" s="1"/>
  <c r="BB478" i="2"/>
  <c r="BB479" i="2"/>
  <c r="BD479" i="2" s="1"/>
  <c r="BB480" i="2"/>
  <c r="BB481" i="2"/>
  <c r="BN481" i="2" s="1"/>
  <c r="BB482" i="2"/>
  <c r="BB483" i="2"/>
  <c r="BF483" i="2" s="1"/>
  <c r="BB484" i="2"/>
  <c r="BL484" i="2" s="1"/>
  <c r="BB485" i="2"/>
  <c r="BE485" i="2" s="1"/>
  <c r="BB486" i="2"/>
  <c r="BO486" i="2" s="1"/>
  <c r="BB487" i="2"/>
  <c r="BB488" i="2"/>
  <c r="BB489" i="2"/>
  <c r="BL489" i="2" s="1"/>
  <c r="BB490" i="2"/>
  <c r="BI490" i="2" s="1"/>
  <c r="BB491" i="2"/>
  <c r="BM491" i="2" s="1"/>
  <c r="BB492" i="2"/>
  <c r="BE492" i="2" s="1"/>
  <c r="BB493" i="2"/>
  <c r="BE493" i="2" s="1"/>
  <c r="BB494" i="2"/>
  <c r="BE494" i="2" s="1"/>
  <c r="BB495" i="2"/>
  <c r="BB496" i="2"/>
  <c r="BB497" i="2"/>
  <c r="BN497" i="2" s="1"/>
  <c r="BB498" i="2"/>
  <c r="BU498" i="2" s="1"/>
  <c r="BB499" i="2"/>
  <c r="BU499" i="2" s="1"/>
  <c r="BB500" i="2"/>
  <c r="BB501" i="2"/>
  <c r="BD501" i="2" s="1"/>
  <c r="BB502" i="2"/>
  <c r="BB503" i="2"/>
  <c r="BG503" i="2" s="1"/>
  <c r="BB504" i="2"/>
  <c r="BI504" i="2" s="1"/>
  <c r="BB505" i="2"/>
  <c r="BD505" i="2" s="1"/>
  <c r="BB506" i="2"/>
  <c r="BI506" i="2" s="1"/>
  <c r="BB507" i="2"/>
  <c r="BU507" i="2" s="1"/>
  <c r="BB508" i="2"/>
  <c r="BD508" i="2" s="1"/>
  <c r="BB509" i="2"/>
  <c r="BQ509" i="2" s="1"/>
  <c r="BB510" i="2"/>
  <c r="BD510" i="2" s="1"/>
  <c r="BB511" i="2"/>
  <c r="BE511" i="2" s="1"/>
  <c r="BB512" i="2"/>
  <c r="BG512" i="2" s="1"/>
  <c r="BB513" i="2"/>
  <c r="BB514" i="2"/>
  <c r="BE514" i="2" s="1"/>
  <c r="BB515" i="2"/>
  <c r="BL515" i="2" s="1"/>
  <c r="BB516" i="2"/>
  <c r="BE516" i="2" s="1"/>
  <c r="BB517" i="2"/>
  <c r="BQ517" i="2" s="1"/>
  <c r="BB518" i="2"/>
  <c r="BG518" i="2" s="1"/>
  <c r="BB519" i="2"/>
  <c r="BS519" i="2" s="1"/>
  <c r="BB520" i="2"/>
  <c r="BH520" i="2" s="1"/>
  <c r="BB521" i="2"/>
  <c r="BB522" i="2"/>
  <c r="BB523" i="2"/>
  <c r="BU523" i="2" s="1"/>
  <c r="BB524" i="2"/>
  <c r="BU524" i="2" s="1"/>
  <c r="BB525" i="2"/>
  <c r="BL525" i="2" s="1"/>
  <c r="BB526" i="2"/>
  <c r="BB527" i="2"/>
  <c r="BB528" i="2"/>
  <c r="BF528" i="2" s="1"/>
  <c r="BB529" i="2"/>
  <c r="BH529" i="2" s="1"/>
  <c r="BB530" i="2"/>
  <c r="BB531" i="2"/>
  <c r="BB532" i="2"/>
  <c r="BP532" i="2" s="1"/>
  <c r="BB533" i="2"/>
  <c r="BL533" i="2" s="1"/>
  <c r="BB534" i="2"/>
  <c r="BB535" i="2"/>
  <c r="BJ535" i="2" s="1"/>
  <c r="BB536" i="2"/>
  <c r="BM536" i="2" s="1"/>
  <c r="BB537" i="2"/>
  <c r="BE537" i="2" s="1"/>
  <c r="BB538" i="2"/>
  <c r="BE538" i="2" s="1"/>
  <c r="BB539" i="2"/>
  <c r="BB540" i="2"/>
  <c r="BQ540" i="2" s="1"/>
  <c r="BB541" i="2"/>
  <c r="BN541" i="2" s="1"/>
  <c r="BB542" i="2"/>
  <c r="BD542" i="2" s="1"/>
  <c r="BB543" i="2"/>
  <c r="BO543" i="2" s="1"/>
  <c r="BB544" i="2"/>
  <c r="BB545" i="2"/>
  <c r="BE545" i="2" s="1"/>
  <c r="BB546" i="2"/>
  <c r="BL546" i="2" s="1"/>
  <c r="BB547" i="2"/>
  <c r="BN547" i="2" s="1"/>
  <c r="BB548" i="2"/>
  <c r="BH548" i="2" s="1"/>
  <c r="BB549" i="2"/>
  <c r="BO549" i="2" s="1"/>
  <c r="BB550" i="2"/>
  <c r="BE550" i="2" s="1"/>
  <c r="BB551" i="2"/>
  <c r="BU551" i="2" s="1"/>
  <c r="BB552" i="2"/>
  <c r="BL552" i="2" s="1"/>
  <c r="BB553" i="2"/>
  <c r="BH553" i="2" s="1"/>
  <c r="BB554" i="2"/>
  <c r="BL554" i="2" s="1"/>
  <c r="BB555" i="2"/>
  <c r="BD555" i="2" s="1"/>
  <c r="BB556" i="2"/>
  <c r="BB557" i="2"/>
  <c r="BO557" i="2" s="1"/>
  <c r="BB558" i="2"/>
  <c r="BB559" i="2"/>
  <c r="BI559" i="2" s="1"/>
  <c r="BB560" i="2"/>
  <c r="BS560" i="2" s="1"/>
  <c r="BB561" i="2"/>
  <c r="BN561" i="2" s="1"/>
  <c r="BB562" i="2"/>
  <c r="BL562" i="2" s="1"/>
  <c r="BB563" i="2"/>
  <c r="BB564" i="2"/>
  <c r="BB565" i="2"/>
  <c r="BB566" i="2"/>
  <c r="BR566" i="2" s="1"/>
  <c r="BB567" i="2"/>
  <c r="BI567" i="2" s="1"/>
  <c r="BB568" i="2"/>
  <c r="BE568" i="2" s="1"/>
  <c r="BB569" i="2"/>
  <c r="BE569" i="2" s="1"/>
  <c r="BB570" i="2"/>
  <c r="BL570" i="2" s="1"/>
  <c r="BB571" i="2"/>
  <c r="BB572" i="2"/>
  <c r="BB573" i="2"/>
  <c r="BO573" i="2" s="1"/>
  <c r="BB574" i="2"/>
  <c r="BF574" i="2" s="1"/>
  <c r="BB575" i="2"/>
  <c r="BI575" i="2" s="1"/>
  <c r="BB576" i="2"/>
  <c r="BD576" i="2" s="1"/>
  <c r="BB577" i="2"/>
  <c r="BU577" i="2" s="1"/>
  <c r="BB578" i="2"/>
  <c r="BB579" i="2"/>
  <c r="BF579" i="2" s="1"/>
  <c r="BB580" i="2"/>
  <c r="BB581" i="2"/>
  <c r="BH581" i="2" s="1"/>
  <c r="BB582" i="2"/>
  <c r="BR582" i="2" s="1"/>
  <c r="BB583" i="2"/>
  <c r="BI583" i="2" s="1"/>
  <c r="BB584" i="2"/>
  <c r="BB585" i="2"/>
  <c r="BF585" i="2" s="1"/>
  <c r="BB586" i="2"/>
  <c r="BL586" i="2" s="1"/>
  <c r="BB587" i="2"/>
  <c r="BD587" i="2" s="1"/>
  <c r="BB588" i="2"/>
  <c r="BB589" i="2"/>
  <c r="BB590" i="2"/>
  <c r="BJ590" i="2" s="1"/>
  <c r="BB591" i="2"/>
  <c r="BU591" i="2" s="1"/>
  <c r="BB592" i="2"/>
  <c r="BD592" i="2" s="1"/>
  <c r="BB593" i="2"/>
  <c r="BM593" i="2" s="1"/>
  <c r="BB594" i="2"/>
  <c r="BL594" i="2" s="1"/>
  <c r="BB595" i="2"/>
  <c r="BM595" i="2" s="1"/>
  <c r="BB596" i="2"/>
  <c r="BF596" i="2" s="1"/>
  <c r="BB597" i="2"/>
  <c r="BB598" i="2"/>
  <c r="BN598" i="2" s="1"/>
  <c r="BB599" i="2"/>
  <c r="BS599" i="2" s="1"/>
  <c r="BB600" i="2"/>
  <c r="BB601" i="2"/>
  <c r="BB602" i="2"/>
  <c r="BE602" i="2" s="1"/>
  <c r="BB603" i="2"/>
  <c r="BH603" i="2" s="1"/>
  <c r="BB604" i="2"/>
  <c r="BE604" i="2" s="1"/>
  <c r="BB605" i="2"/>
  <c r="BB606" i="2"/>
  <c r="BF606" i="2" s="1"/>
  <c r="BB607" i="2"/>
  <c r="BQ607" i="2" s="1"/>
  <c r="BB608" i="2"/>
  <c r="BB609" i="2"/>
  <c r="BH609" i="2" s="1"/>
  <c r="BB610" i="2"/>
  <c r="BL610" i="2" s="1"/>
  <c r="BB611" i="2"/>
  <c r="BN611" i="2" s="1"/>
  <c r="BB612" i="2"/>
  <c r="BE612" i="2" s="1"/>
  <c r="BB613" i="2"/>
  <c r="BG613" i="2" s="1"/>
  <c r="BB614" i="2"/>
  <c r="BM614" i="2" s="1"/>
  <c r="BB615" i="2"/>
  <c r="BB616" i="2"/>
  <c r="BR616" i="2" s="1"/>
  <c r="BB617" i="2"/>
  <c r="BE617" i="2" s="1"/>
  <c r="BB618" i="2"/>
  <c r="BF618" i="2" s="1"/>
  <c r="BB619" i="2"/>
  <c r="BU619" i="2" s="1"/>
  <c r="BB620" i="2"/>
  <c r="BL620" i="2" s="1"/>
  <c r="BB621" i="2"/>
  <c r="BH621" i="2" s="1"/>
  <c r="BB622" i="2"/>
  <c r="BG622" i="2" s="1"/>
  <c r="BB623" i="2"/>
  <c r="BB624" i="2"/>
  <c r="BB625" i="2"/>
  <c r="BH625" i="2" s="1"/>
  <c r="BB626" i="2"/>
  <c r="BM626" i="2" s="1"/>
  <c r="BB627" i="2"/>
  <c r="BD627" i="2" s="1"/>
  <c r="BB628" i="2"/>
  <c r="BP628" i="2" s="1"/>
  <c r="BB629" i="2"/>
  <c r="BJ629" i="2" s="1"/>
  <c r="BB630" i="2"/>
  <c r="BM630" i="2" s="1"/>
  <c r="BB631" i="2"/>
  <c r="BF631" i="2" s="1"/>
  <c r="BB632" i="2"/>
  <c r="BU632" i="2" s="1"/>
  <c r="BB633" i="2"/>
  <c r="BH633" i="2" s="1"/>
  <c r="BB634" i="2"/>
  <c r="BB635" i="2"/>
  <c r="BG635" i="2" s="1"/>
  <c r="BB636" i="2"/>
  <c r="BE636" i="2" s="1"/>
  <c r="BB637" i="2"/>
  <c r="BJ637" i="2" s="1"/>
  <c r="BB638" i="2"/>
  <c r="BB639" i="2"/>
  <c r="BU639" i="2" s="1"/>
  <c r="BB640" i="2"/>
  <c r="BI640" i="2" s="1"/>
  <c r="BB641" i="2"/>
  <c r="BQ641" i="2" s="1"/>
  <c r="BB642" i="2"/>
  <c r="BU642" i="2" s="1"/>
  <c r="BB643" i="2"/>
  <c r="BO643" i="2" s="1"/>
  <c r="BB644" i="2"/>
  <c r="BG644" i="2" s="1"/>
  <c r="BB645" i="2"/>
  <c r="BD645" i="2" s="1"/>
  <c r="BB646" i="2"/>
  <c r="BG646" i="2" s="1"/>
  <c r="BB647" i="2"/>
  <c r="BH647" i="2" s="1"/>
  <c r="BB648" i="2"/>
  <c r="BD648" i="2" s="1"/>
  <c r="BB649" i="2"/>
  <c r="BD649" i="2" s="1"/>
  <c r="BB650" i="2"/>
  <c r="BB651" i="2"/>
  <c r="BI651" i="2" s="1"/>
  <c r="BB652" i="2"/>
  <c r="BB653" i="2"/>
  <c r="BF653" i="2" s="1"/>
  <c r="BB654" i="2"/>
  <c r="BM654" i="2" s="1"/>
  <c r="BB655" i="2"/>
  <c r="BE655" i="2" s="1"/>
  <c r="BB656" i="2"/>
  <c r="BD656" i="2" s="1"/>
  <c r="BB657" i="2"/>
  <c r="BV657" i="2" s="1"/>
  <c r="BB658" i="2"/>
  <c r="BB659" i="2"/>
  <c r="BE659" i="2" s="1"/>
  <c r="BB660" i="2"/>
  <c r="BS660" i="2" s="1"/>
  <c r="BB661" i="2"/>
  <c r="BV661" i="2" s="1"/>
  <c r="BB662" i="2"/>
  <c r="BF662" i="2" s="1"/>
  <c r="BB663" i="2"/>
  <c r="BG663" i="2" s="1"/>
  <c r="BB664" i="2"/>
  <c r="BE664" i="2" s="1"/>
  <c r="BB665" i="2"/>
  <c r="BB666" i="2"/>
  <c r="BJ666" i="2" s="1"/>
  <c r="BB667" i="2"/>
  <c r="BB668" i="2"/>
  <c r="BG668" i="2" s="1"/>
  <c r="BB669" i="2"/>
  <c r="BP669" i="2" s="1"/>
  <c r="BB670" i="2"/>
  <c r="BQ670" i="2" s="1"/>
  <c r="BB671" i="2"/>
  <c r="BB672" i="2"/>
  <c r="BL672" i="2" s="1"/>
  <c r="BB673" i="2"/>
  <c r="BL673" i="2" s="1"/>
  <c r="BB674" i="2"/>
  <c r="BJ674" i="2" s="1"/>
  <c r="BB675" i="2"/>
  <c r="BD675" i="2" s="1"/>
  <c r="BB676" i="2"/>
  <c r="BD676" i="2" s="1"/>
  <c r="BB677" i="2"/>
  <c r="BB678" i="2"/>
  <c r="BU678" i="2" s="1"/>
  <c r="BB679" i="2"/>
  <c r="BD679" i="2" s="1"/>
  <c r="BB680" i="2"/>
  <c r="BH680" i="2" s="1"/>
  <c r="BB681" i="2"/>
  <c r="BR681" i="2" s="1"/>
  <c r="BB682" i="2"/>
  <c r="BL682" i="2" s="1"/>
  <c r="BB683" i="2"/>
  <c r="BM683" i="2" s="1"/>
  <c r="BB684" i="2"/>
  <c r="BB685" i="2"/>
  <c r="BE685" i="2" s="1"/>
  <c r="BB686" i="2"/>
  <c r="BF686" i="2" s="1"/>
  <c r="BB687" i="2"/>
  <c r="BE687" i="2" s="1"/>
  <c r="BB688" i="2"/>
  <c r="BD688" i="2" s="1"/>
  <c r="BB689" i="2"/>
  <c r="BF689" i="2" s="1"/>
  <c r="BB690" i="2"/>
  <c r="BG690" i="2" s="1"/>
  <c r="BB691" i="2"/>
  <c r="BD691" i="2" s="1"/>
  <c r="BB692" i="2"/>
  <c r="BI692" i="2" s="1"/>
  <c r="BB693" i="2"/>
  <c r="BL693" i="2" s="1"/>
  <c r="BB694" i="2"/>
  <c r="BF694" i="2" s="1"/>
  <c r="BB695" i="2"/>
  <c r="BB696" i="2"/>
  <c r="BB697" i="2"/>
  <c r="BD697" i="2" s="1"/>
  <c r="BB698" i="2"/>
  <c r="BL698" i="2" s="1"/>
  <c r="BB699" i="2"/>
  <c r="BD699" i="2" s="1"/>
  <c r="BB700" i="2"/>
  <c r="BB701" i="2"/>
  <c r="BJ701" i="2" s="1"/>
  <c r="BB702" i="2"/>
  <c r="BO702" i="2" s="1"/>
  <c r="BB703" i="2"/>
  <c r="BI703" i="2" s="1"/>
  <c r="BB704" i="2"/>
  <c r="BB705" i="2"/>
  <c r="BB706" i="2"/>
  <c r="BB707" i="2"/>
  <c r="BB708" i="2"/>
  <c r="BH708" i="2" s="1"/>
  <c r="BB709" i="2"/>
  <c r="BQ709" i="2" s="1"/>
  <c r="BB710" i="2"/>
  <c r="BB711" i="2"/>
  <c r="BO711" i="2" s="1"/>
  <c r="BB712" i="2"/>
  <c r="BB713" i="2"/>
  <c r="BD713" i="2" s="1"/>
  <c r="BB714" i="2"/>
  <c r="BD714" i="2" s="1"/>
  <c r="BB715" i="2"/>
  <c r="BH715" i="2" s="1"/>
  <c r="BB716" i="2"/>
  <c r="BB717" i="2"/>
  <c r="BE717" i="2" s="1"/>
  <c r="BB718" i="2"/>
  <c r="BB719" i="2"/>
  <c r="BJ719" i="2" s="1"/>
  <c r="BB720" i="2"/>
  <c r="BJ720" i="2" s="1"/>
  <c r="BB721" i="2"/>
  <c r="BU721" i="2" s="1"/>
  <c r="BB722" i="2"/>
  <c r="BV722" i="2" s="1"/>
  <c r="BB723" i="2"/>
  <c r="BB724" i="2"/>
  <c r="BD724" i="2" s="1"/>
  <c r="BB725" i="2"/>
  <c r="BH725" i="2" s="1"/>
  <c r="BB726" i="2"/>
  <c r="BH726" i="2" s="1"/>
  <c r="BB727" i="2"/>
  <c r="BB728" i="2"/>
  <c r="BN728" i="2" s="1"/>
  <c r="BB729" i="2"/>
  <c r="BP729" i="2" s="1"/>
  <c r="BB730" i="2"/>
  <c r="BB731" i="2"/>
  <c r="BB732" i="2"/>
  <c r="BN732" i="2" s="1"/>
  <c r="BB733" i="2"/>
  <c r="BQ733" i="2" s="1"/>
  <c r="BB734" i="2"/>
  <c r="BP734" i="2" s="1"/>
  <c r="BB735" i="2"/>
  <c r="BL735" i="2" s="1"/>
  <c r="BB736" i="2"/>
  <c r="BB737" i="2"/>
  <c r="BB738" i="2"/>
  <c r="BB739" i="2"/>
  <c r="BD739" i="2" s="1"/>
  <c r="BB740" i="2"/>
  <c r="BH740" i="2" s="1"/>
  <c r="BB741" i="2"/>
  <c r="BP741" i="2" s="1"/>
  <c r="BB742" i="2"/>
  <c r="BD742" i="2" s="1"/>
  <c r="BB743" i="2"/>
  <c r="BS743" i="2" s="1"/>
  <c r="BB744" i="2"/>
  <c r="BE744" i="2" s="1"/>
  <c r="BB745" i="2"/>
  <c r="BB746" i="2"/>
  <c r="BM746" i="2" s="1"/>
  <c r="BB747" i="2"/>
  <c r="BB748" i="2"/>
  <c r="BM748" i="2" s="1"/>
  <c r="BB749" i="2"/>
  <c r="BE749" i="2" s="1"/>
  <c r="BB750" i="2"/>
  <c r="BF750" i="2" s="1"/>
  <c r="BB751" i="2"/>
  <c r="BS751" i="2" s="1"/>
  <c r="BB752" i="2"/>
  <c r="BB753" i="2"/>
  <c r="BB754" i="2"/>
  <c r="BD754" i="2" s="1"/>
  <c r="BB755" i="2"/>
  <c r="BB756" i="2"/>
  <c r="BF756" i="2" s="1"/>
  <c r="BB757" i="2"/>
  <c r="BB758" i="2"/>
  <c r="BM758" i="2" s="1"/>
  <c r="BB759" i="2"/>
  <c r="BJ759" i="2" s="1"/>
  <c r="BB760" i="2"/>
  <c r="BB761" i="2"/>
  <c r="BD761" i="2" s="1"/>
  <c r="BB762" i="2"/>
  <c r="BI762" i="2" s="1"/>
  <c r="BB763" i="2"/>
  <c r="BQ763" i="2" s="1"/>
  <c r="BB764" i="2"/>
  <c r="BJ764" i="2" s="1"/>
  <c r="BB765" i="2"/>
  <c r="BB766" i="2"/>
  <c r="BJ766" i="2" s="1"/>
  <c r="BB767" i="2"/>
  <c r="BB768" i="2"/>
  <c r="BM768" i="2" s="1"/>
  <c r="BB769" i="2"/>
  <c r="BB770" i="2"/>
  <c r="BD770" i="2" s="1"/>
  <c r="BB771" i="2"/>
  <c r="BN771" i="2" s="1"/>
  <c r="BB772" i="2"/>
  <c r="BB773" i="2"/>
  <c r="BR773" i="2" s="1"/>
  <c r="BB774" i="2"/>
  <c r="BQ774" i="2" s="1"/>
  <c r="BB775" i="2"/>
  <c r="BH775" i="2" s="1"/>
  <c r="BB776" i="2"/>
  <c r="BV776" i="2" s="1"/>
  <c r="BB777" i="2"/>
  <c r="BD777" i="2" s="1"/>
  <c r="BB778" i="2"/>
  <c r="BB779" i="2"/>
  <c r="BJ779" i="2" s="1"/>
  <c r="BB780" i="2"/>
  <c r="BF780" i="2" s="1"/>
  <c r="BB781" i="2"/>
  <c r="BR781" i="2" s="1"/>
  <c r="BB782" i="2"/>
  <c r="BR782" i="2" s="1"/>
  <c r="BB783" i="2"/>
  <c r="BH783" i="2" s="1"/>
  <c r="BB784" i="2"/>
  <c r="BL784" i="2" s="1"/>
  <c r="BB785" i="2"/>
  <c r="BV785" i="2" s="1"/>
  <c r="BB786" i="2"/>
  <c r="BQ786" i="2" s="1"/>
  <c r="BB787" i="2"/>
  <c r="BM787" i="2" s="1"/>
  <c r="BB788" i="2"/>
  <c r="BG788" i="2" s="1"/>
  <c r="BB789" i="2"/>
  <c r="BH789" i="2" s="1"/>
  <c r="BB790" i="2"/>
  <c r="BL790" i="2" s="1"/>
  <c r="BB791" i="2"/>
  <c r="BL791" i="2" s="1"/>
  <c r="BB792" i="2"/>
  <c r="BL792" i="2" s="1"/>
  <c r="BB793" i="2"/>
  <c r="BL793" i="2" s="1"/>
  <c r="BB794" i="2"/>
  <c r="BF794" i="2" s="1"/>
  <c r="BB795" i="2"/>
  <c r="BM795" i="2" s="1"/>
  <c r="BB796" i="2"/>
  <c r="BD796" i="2" s="1"/>
  <c r="BB797" i="2"/>
  <c r="BP797" i="2" s="1"/>
  <c r="BB798" i="2"/>
  <c r="BI798" i="2" s="1"/>
  <c r="BB799" i="2"/>
  <c r="BB800" i="2"/>
  <c r="BB801" i="2"/>
  <c r="BE801" i="2" s="1"/>
  <c r="BB802" i="2"/>
  <c r="BM802" i="2" s="1"/>
  <c r="BB803" i="2"/>
  <c r="BO803" i="2" s="1"/>
  <c r="BB804" i="2"/>
  <c r="BB805" i="2"/>
  <c r="BR805" i="2" s="1"/>
  <c r="BB806" i="2"/>
  <c r="BB807" i="2"/>
  <c r="BJ807" i="2" s="1"/>
  <c r="BB808" i="2"/>
  <c r="BB809" i="2"/>
  <c r="BB810" i="2"/>
  <c r="BG810" i="2" s="1"/>
  <c r="BB811" i="2"/>
  <c r="BM811" i="2" s="1"/>
  <c r="BB812" i="2"/>
  <c r="BE812" i="2" s="1"/>
  <c r="BB813" i="2"/>
  <c r="BP813" i="2" s="1"/>
  <c r="BB814" i="2"/>
  <c r="BG814" i="2" s="1"/>
  <c r="BB815" i="2"/>
  <c r="BJ815" i="2" s="1"/>
  <c r="BB816" i="2"/>
  <c r="BD816" i="2" s="1"/>
  <c r="BB817" i="2"/>
  <c r="BD817" i="2" s="1"/>
  <c r="BB818" i="2"/>
  <c r="BG818" i="2" s="1"/>
  <c r="BB819" i="2"/>
  <c r="BE819" i="2" s="1"/>
  <c r="BB820" i="2"/>
  <c r="BB821" i="2"/>
  <c r="BP821" i="2" s="1"/>
  <c r="BB822" i="2"/>
  <c r="BI822" i="2" s="1"/>
  <c r="BB823" i="2"/>
  <c r="BI823" i="2" s="1"/>
  <c r="BB824" i="2"/>
  <c r="BD824" i="2" s="1"/>
  <c r="BB825" i="2"/>
  <c r="BB826" i="2"/>
  <c r="BG826" i="2" s="1"/>
  <c r="BB827" i="2"/>
  <c r="BB828" i="2"/>
  <c r="BD828" i="2" s="1"/>
  <c r="BB829" i="2"/>
  <c r="BJ829" i="2" s="1"/>
  <c r="BB830" i="2"/>
  <c r="BD830" i="2" s="1"/>
  <c r="BB831" i="2"/>
  <c r="BD831" i="2" s="1"/>
  <c r="BB832" i="2"/>
  <c r="BE832" i="2" s="1"/>
  <c r="BB833" i="2"/>
  <c r="BO833" i="2" s="1"/>
  <c r="BB834" i="2"/>
  <c r="BB835" i="2"/>
  <c r="BM835" i="2" s="1"/>
  <c r="BB836" i="2"/>
  <c r="BL836" i="2" s="1"/>
  <c r="BB837" i="2"/>
  <c r="BJ837" i="2" s="1"/>
  <c r="BB838" i="2"/>
  <c r="BD838" i="2" s="1"/>
  <c r="BB839" i="2"/>
  <c r="BJ839" i="2" s="1"/>
  <c r="BB840" i="2"/>
  <c r="BB841" i="2"/>
  <c r="BV841" i="2" s="1"/>
  <c r="BB842" i="2"/>
  <c r="BN842" i="2" s="1"/>
  <c r="BB843" i="2"/>
  <c r="BJ843" i="2" s="1"/>
  <c r="BB844" i="2"/>
  <c r="BP844" i="2" s="1"/>
  <c r="BB845" i="2"/>
  <c r="BQ845" i="2" s="1"/>
  <c r="BB846" i="2"/>
  <c r="BP846" i="2" s="1"/>
  <c r="BB847" i="2"/>
  <c r="BM847" i="2" s="1"/>
  <c r="BB848" i="2"/>
  <c r="BE848" i="2" s="1"/>
  <c r="BB849" i="2"/>
  <c r="BB850" i="2"/>
  <c r="BB851" i="2"/>
  <c r="BO851" i="2" s="1"/>
  <c r="BB852" i="2"/>
  <c r="BB853" i="2"/>
  <c r="BG853" i="2" s="1"/>
  <c r="BB854" i="2"/>
  <c r="BI854" i="2" s="1"/>
  <c r="BB855" i="2"/>
  <c r="BD855" i="2" s="1"/>
  <c r="BB856" i="2"/>
  <c r="BU856" i="2" s="1"/>
  <c r="BB857" i="2"/>
  <c r="BB858" i="2"/>
  <c r="BB859" i="2"/>
  <c r="BF859" i="2" s="1"/>
  <c r="BB860" i="2"/>
  <c r="BB861" i="2"/>
  <c r="BH861" i="2" s="1"/>
  <c r="BB862" i="2"/>
  <c r="BB863" i="2"/>
  <c r="BB864" i="2"/>
  <c r="BP864" i="2" s="1"/>
  <c r="BB865" i="2"/>
  <c r="BB866" i="2"/>
  <c r="BB867" i="2"/>
  <c r="BD867" i="2" s="1"/>
  <c r="BB868" i="2"/>
  <c r="BH868" i="2" s="1"/>
  <c r="BB869" i="2"/>
  <c r="BM869" i="2" s="1"/>
  <c r="BB870" i="2"/>
  <c r="BB871" i="2"/>
  <c r="BB872" i="2"/>
  <c r="BD872" i="2" s="1"/>
  <c r="BB873" i="2"/>
  <c r="BH873" i="2" s="1"/>
  <c r="BB874" i="2"/>
  <c r="BG874" i="2" s="1"/>
  <c r="BB875" i="2"/>
  <c r="BP875" i="2" s="1"/>
  <c r="BB876" i="2"/>
  <c r="BH876" i="2" s="1"/>
  <c r="BB877" i="2"/>
  <c r="BV877" i="2" s="1"/>
  <c r="BB878" i="2"/>
  <c r="BD878" i="2" s="1"/>
  <c r="BB879" i="2"/>
  <c r="BJ879" i="2" s="1"/>
  <c r="BB880" i="2"/>
  <c r="BD880" i="2" s="1"/>
  <c r="BB881" i="2"/>
  <c r="BE881" i="2" s="1"/>
  <c r="BB882" i="2"/>
  <c r="BE882" i="2" s="1"/>
  <c r="BB883" i="2"/>
  <c r="BQ883" i="2" s="1"/>
  <c r="BB884" i="2"/>
  <c r="BH884" i="2" s="1"/>
  <c r="BB885" i="2"/>
  <c r="BP885" i="2" s="1"/>
  <c r="BB886" i="2"/>
  <c r="BU886" i="2" s="1"/>
  <c r="BB887" i="2"/>
  <c r="BM887" i="2" s="1"/>
  <c r="BB888" i="2"/>
  <c r="BB889" i="2"/>
  <c r="BE889" i="2" s="1"/>
  <c r="BB890" i="2"/>
  <c r="BB891" i="2"/>
  <c r="BN891" i="2" s="1"/>
  <c r="BB892" i="2"/>
  <c r="BB893" i="2"/>
  <c r="BI893" i="2" s="1"/>
  <c r="BB894" i="2"/>
  <c r="BD894" i="2" s="1"/>
  <c r="BB895" i="2"/>
  <c r="BO895" i="2" s="1"/>
  <c r="BB896" i="2"/>
  <c r="BS896" i="2" s="1"/>
  <c r="BB897" i="2"/>
  <c r="BQ897" i="2" s="1"/>
  <c r="BB898" i="2"/>
  <c r="BD898" i="2" s="1"/>
  <c r="BB899" i="2"/>
  <c r="BM899" i="2" s="1"/>
  <c r="BB900" i="2"/>
  <c r="BH900" i="2" s="1"/>
  <c r="BB901" i="2"/>
  <c r="BB902" i="2"/>
  <c r="BI902" i="2" s="1"/>
  <c r="BB903" i="2"/>
  <c r="BE903" i="2" s="1"/>
  <c r="BB904" i="2"/>
  <c r="BG904" i="2" s="1"/>
  <c r="BB905" i="2"/>
  <c r="BE905" i="2" s="1"/>
  <c r="BB906" i="2"/>
  <c r="BG906" i="2" s="1"/>
  <c r="BB907" i="2"/>
  <c r="BD907" i="2" s="1"/>
  <c r="BB908" i="2"/>
  <c r="BH908" i="2" s="1"/>
  <c r="BB909" i="2"/>
  <c r="BU909" i="2" s="1"/>
  <c r="BB910" i="2"/>
  <c r="BD910" i="2" s="1"/>
  <c r="BB911" i="2"/>
  <c r="BS911" i="2" s="1"/>
  <c r="BB912" i="2"/>
  <c r="BL912" i="2" s="1"/>
  <c r="BB913" i="2"/>
  <c r="BP913" i="2" s="1"/>
  <c r="BB914" i="2"/>
  <c r="BF914" i="2" s="1"/>
  <c r="BB915" i="2"/>
  <c r="BR915" i="2" s="1"/>
  <c r="BB916" i="2"/>
  <c r="BH916" i="2" s="1"/>
  <c r="BB917" i="2"/>
  <c r="BL917" i="2" s="1"/>
  <c r="BB918" i="2"/>
  <c r="BJ918" i="2" s="1"/>
  <c r="BB919" i="2"/>
  <c r="BS919" i="2" s="1"/>
  <c r="BB920" i="2"/>
  <c r="BD920" i="2" s="1"/>
  <c r="BB921" i="2"/>
  <c r="BG921" i="2" s="1"/>
  <c r="BB922" i="2"/>
  <c r="BF922" i="2" s="1"/>
  <c r="BB923" i="2"/>
  <c r="BG923" i="2" s="1"/>
  <c r="BB924" i="2"/>
  <c r="BF924" i="2" s="1"/>
  <c r="BB925" i="2"/>
  <c r="BD925" i="2" s="1"/>
  <c r="BB926" i="2"/>
  <c r="BJ926" i="2" s="1"/>
  <c r="BB927" i="2"/>
  <c r="BG927" i="2" s="1"/>
  <c r="BB928" i="2"/>
  <c r="BD928" i="2" s="1"/>
  <c r="BB929" i="2"/>
  <c r="BL929" i="2" s="1"/>
  <c r="BB930" i="2"/>
  <c r="BF930" i="2" s="1"/>
  <c r="BB931" i="2"/>
  <c r="BG931" i="2" s="1"/>
  <c r="BB932" i="2"/>
  <c r="BF932" i="2" s="1"/>
  <c r="BB933" i="2"/>
  <c r="BM933" i="2" s="1"/>
  <c r="BB934" i="2"/>
  <c r="BI934" i="2" s="1"/>
  <c r="BB935" i="2"/>
  <c r="BG935" i="2" s="1"/>
  <c r="BB936" i="2"/>
  <c r="BF936" i="2" s="1"/>
  <c r="BB937" i="2"/>
  <c r="BH937" i="2" s="1"/>
  <c r="BB938" i="2"/>
  <c r="BD938" i="2" s="1"/>
  <c r="BB939" i="2"/>
  <c r="BM939" i="2" s="1"/>
  <c r="BB940" i="2"/>
  <c r="BI940" i="2" s="1"/>
  <c r="BB941" i="2"/>
  <c r="BG941" i="2" s="1"/>
  <c r="BB942" i="2"/>
  <c r="BD942" i="2" s="1"/>
  <c r="BB943" i="2"/>
  <c r="BE943" i="2" s="1"/>
  <c r="BB944" i="2"/>
  <c r="BL944" i="2" s="1"/>
  <c r="BB945" i="2"/>
  <c r="BI945" i="2" s="1"/>
  <c r="BB946" i="2"/>
  <c r="BJ946" i="2" s="1"/>
  <c r="BB947" i="2"/>
  <c r="BQ947" i="2" s="1"/>
  <c r="BB948" i="2"/>
  <c r="BH948" i="2" s="1"/>
  <c r="BB949" i="2"/>
  <c r="BI949" i="2" s="1"/>
  <c r="BB950" i="2"/>
  <c r="BF950" i="2" s="1"/>
  <c r="BB951" i="2"/>
  <c r="BI951" i="2" s="1"/>
  <c r="BB952" i="2"/>
  <c r="BH952" i="2" s="1"/>
  <c r="BB953" i="2"/>
  <c r="BI953" i="2" s="1"/>
  <c r="BB954" i="2"/>
  <c r="BJ954" i="2" s="1"/>
  <c r="BB955" i="2"/>
  <c r="BF955" i="2" s="1"/>
  <c r="BB956" i="2"/>
  <c r="BH956" i="2" s="1"/>
  <c r="BB957" i="2"/>
  <c r="BI957" i="2" s="1"/>
  <c r="BB958" i="2"/>
  <c r="BF958" i="2" s="1"/>
  <c r="BB959" i="2"/>
  <c r="BR959" i="2" s="1"/>
  <c r="BB960" i="2"/>
  <c r="BB961" i="2"/>
  <c r="BD961" i="2" s="1"/>
  <c r="BB962" i="2"/>
  <c r="BJ962" i="2" s="1"/>
  <c r="BB963" i="2"/>
  <c r="BD963" i="2" s="1"/>
  <c r="BB964" i="2"/>
  <c r="BH964" i="2" s="1"/>
  <c r="BB965" i="2"/>
  <c r="BI965" i="2" s="1"/>
  <c r="BB966" i="2"/>
  <c r="BF966" i="2" s="1"/>
  <c r="BB967" i="2"/>
  <c r="BH967" i="2" s="1"/>
  <c r="BB968" i="2"/>
  <c r="BH968" i="2" s="1"/>
  <c r="BB969" i="2"/>
  <c r="BI969" i="2" s="1"/>
  <c r="BB970" i="2"/>
  <c r="BJ970" i="2" s="1"/>
  <c r="BB971" i="2"/>
  <c r="BF971" i="2" s="1"/>
  <c r="BB972" i="2"/>
  <c r="BH972" i="2" s="1"/>
  <c r="BB973" i="2"/>
  <c r="BN973" i="2" s="1"/>
  <c r="BB974" i="2"/>
  <c r="BF974" i="2" s="1"/>
  <c r="BB975" i="2"/>
  <c r="BI975" i="2" s="1"/>
  <c r="BB976" i="2"/>
  <c r="BH976" i="2" s="1"/>
  <c r="BB977" i="2"/>
  <c r="BI977" i="2" s="1"/>
  <c r="BB978" i="2"/>
  <c r="BJ978" i="2" s="1"/>
  <c r="BB979" i="2"/>
  <c r="BL979" i="2" s="1"/>
  <c r="BB980" i="2"/>
  <c r="BJ980" i="2" s="1"/>
  <c r="BB981" i="2"/>
  <c r="BO981" i="2" s="1"/>
  <c r="BB982" i="2"/>
  <c r="BF982" i="2" s="1"/>
  <c r="BB983" i="2"/>
  <c r="BD983" i="2" s="1"/>
  <c r="BB984" i="2"/>
  <c r="BH984" i="2" s="1"/>
  <c r="BB985" i="2"/>
  <c r="BD985" i="2" s="1"/>
  <c r="BB986" i="2"/>
  <c r="BJ986" i="2" s="1"/>
  <c r="BB987" i="2"/>
  <c r="BB988" i="2"/>
  <c r="BH988" i="2" s="1"/>
  <c r="BB989" i="2"/>
  <c r="BB990" i="2"/>
  <c r="BG990" i="2" s="1"/>
  <c r="BB991" i="2"/>
  <c r="BD991" i="2" s="1"/>
  <c r="BB992" i="2"/>
  <c r="BH992" i="2" s="1"/>
  <c r="BB993" i="2"/>
  <c r="BD993" i="2" s="1"/>
  <c r="BB994" i="2"/>
  <c r="BL994" i="2" s="1"/>
  <c r="BB995" i="2"/>
  <c r="BG995" i="2" s="1"/>
  <c r="BB996" i="2"/>
  <c r="BF996" i="2" s="1"/>
  <c r="BB997" i="2"/>
  <c r="BG997" i="2" s="1"/>
  <c r="BB998" i="2"/>
  <c r="BG998" i="2" s="1"/>
  <c r="BB999" i="2"/>
  <c r="BL999" i="2" s="1"/>
  <c r="BB1000" i="2"/>
  <c r="BH1000" i="2" s="1"/>
  <c r="AD7" i="2"/>
  <c r="AD8" i="2"/>
  <c r="AD9" i="2"/>
  <c r="AD10" i="2"/>
  <c r="AD11" i="2"/>
  <c r="AD12" i="2"/>
  <c r="AD13" i="2"/>
  <c r="AD14" i="2"/>
  <c r="AD15" i="2"/>
  <c r="AD16" i="2"/>
  <c r="AD17" i="2"/>
  <c r="AD18" i="2"/>
  <c r="AD19" i="2"/>
  <c r="AD20" i="2"/>
  <c r="R7" i="2"/>
  <c r="S7" i="2"/>
  <c r="T7" i="2"/>
  <c r="U7" i="2"/>
  <c r="V7" i="2"/>
  <c r="W7" i="2"/>
  <c r="X7" i="2"/>
  <c r="Y7" i="2"/>
  <c r="Z7" i="2"/>
  <c r="R8" i="2"/>
  <c r="S8" i="2"/>
  <c r="T8" i="2"/>
  <c r="U8" i="2"/>
  <c r="V8" i="2"/>
  <c r="W8" i="2"/>
  <c r="X8" i="2"/>
  <c r="Y8" i="2"/>
  <c r="Z8" i="2"/>
  <c r="R9" i="2"/>
  <c r="S9" i="2"/>
  <c r="T9" i="2"/>
  <c r="U9" i="2"/>
  <c r="V9" i="2"/>
  <c r="W9" i="2"/>
  <c r="X9" i="2"/>
  <c r="Y9" i="2"/>
  <c r="Z9" i="2"/>
  <c r="R10" i="2"/>
  <c r="S10" i="2"/>
  <c r="T10" i="2"/>
  <c r="U10" i="2"/>
  <c r="V10" i="2"/>
  <c r="W10" i="2"/>
  <c r="X10" i="2"/>
  <c r="Y10" i="2"/>
  <c r="Z10" i="2"/>
  <c r="R11" i="2"/>
  <c r="S11" i="2"/>
  <c r="T11" i="2"/>
  <c r="U11" i="2"/>
  <c r="V11" i="2"/>
  <c r="W11" i="2"/>
  <c r="X11" i="2"/>
  <c r="Y11" i="2"/>
  <c r="Z11" i="2"/>
  <c r="R12" i="2"/>
  <c r="S12" i="2"/>
  <c r="T12" i="2"/>
  <c r="U12" i="2"/>
  <c r="V12" i="2"/>
  <c r="W12" i="2"/>
  <c r="X12" i="2"/>
  <c r="Y12" i="2"/>
  <c r="Z12" i="2"/>
  <c r="R13" i="2"/>
  <c r="S13" i="2"/>
  <c r="T13" i="2"/>
  <c r="U13" i="2"/>
  <c r="V13" i="2"/>
  <c r="W13" i="2"/>
  <c r="X13" i="2"/>
  <c r="Y13" i="2"/>
  <c r="Z13" i="2"/>
  <c r="R14" i="2"/>
  <c r="S14" i="2"/>
  <c r="T14" i="2"/>
  <c r="U14" i="2"/>
  <c r="V14" i="2"/>
  <c r="W14" i="2"/>
  <c r="X14" i="2"/>
  <c r="Y14" i="2"/>
  <c r="Z14" i="2"/>
  <c r="R15" i="2"/>
  <c r="S15" i="2"/>
  <c r="T15" i="2"/>
  <c r="U15" i="2"/>
  <c r="V15" i="2"/>
  <c r="W15" i="2"/>
  <c r="X15" i="2"/>
  <c r="Y15" i="2"/>
  <c r="Z15" i="2"/>
  <c r="R16" i="2"/>
  <c r="S16" i="2"/>
  <c r="T16" i="2"/>
  <c r="U16" i="2"/>
  <c r="V16" i="2"/>
  <c r="W16" i="2"/>
  <c r="X16" i="2"/>
  <c r="Y16" i="2"/>
  <c r="Z16" i="2"/>
  <c r="R17" i="2"/>
  <c r="S17" i="2"/>
  <c r="T17" i="2"/>
  <c r="U17" i="2"/>
  <c r="V17" i="2"/>
  <c r="W17" i="2"/>
  <c r="X17" i="2"/>
  <c r="Y17" i="2"/>
  <c r="Z17" i="2"/>
  <c r="R18" i="2"/>
  <c r="S18" i="2"/>
  <c r="T18" i="2"/>
  <c r="U18" i="2"/>
  <c r="V18" i="2"/>
  <c r="W18" i="2"/>
  <c r="X18" i="2"/>
  <c r="Y18" i="2"/>
  <c r="Z18" i="2"/>
  <c r="R19" i="2"/>
  <c r="S19" i="2"/>
  <c r="T19" i="2"/>
  <c r="U19" i="2"/>
  <c r="V19" i="2"/>
  <c r="W19" i="2"/>
  <c r="X19" i="2"/>
  <c r="Y19" i="2"/>
  <c r="Z19" i="2"/>
  <c r="R20" i="2"/>
  <c r="S20" i="2"/>
  <c r="T20" i="2"/>
  <c r="U20" i="2"/>
  <c r="V20" i="2"/>
  <c r="W20" i="2"/>
  <c r="X20" i="2"/>
  <c r="Y20" i="2"/>
  <c r="Z20" i="2"/>
  <c r="AA6" i="2"/>
  <c r="AA20" i="2"/>
  <c r="BI275" i="2" l="1"/>
  <c r="BS412" i="2"/>
  <c r="BI288" i="2"/>
  <c r="BP393" i="2"/>
  <c r="BS275" i="2"/>
  <c r="BL259" i="2"/>
  <c r="BH923" i="2"/>
  <c r="BF259" i="2"/>
  <c r="BU794" i="2"/>
  <c r="BS975" i="2"/>
  <c r="BJ975" i="2"/>
  <c r="BQ794" i="2"/>
  <c r="BQ288" i="2"/>
  <c r="BP275" i="2"/>
  <c r="BN794" i="2"/>
  <c r="BM293" i="2"/>
  <c r="BM566" i="2"/>
  <c r="BP412" i="2"/>
  <c r="BV972" i="2"/>
  <c r="BU933" i="2"/>
  <c r="BU926" i="2"/>
  <c r="BU424" i="2"/>
  <c r="BN412" i="2"/>
  <c r="BU320" i="2"/>
  <c r="BG991" i="2"/>
  <c r="BS540" i="2"/>
  <c r="BU533" i="2"/>
  <c r="BI486" i="2"/>
  <c r="BM412" i="2"/>
  <c r="BL217" i="2"/>
  <c r="BU415" i="2"/>
  <c r="BJ217" i="2"/>
  <c r="BU122" i="2"/>
  <c r="BQ975" i="2"/>
  <c r="BL909" i="2"/>
  <c r="BU894" i="2"/>
  <c r="BO887" i="2"/>
  <c r="BR734" i="2"/>
  <c r="BE647" i="2"/>
  <c r="BR568" i="2"/>
  <c r="BP122" i="2"/>
  <c r="BS814" i="2"/>
  <c r="BE786" i="2"/>
  <c r="BI779" i="2"/>
  <c r="BS393" i="2"/>
  <c r="BH293" i="2"/>
  <c r="BE859" i="2"/>
  <c r="BV822" i="2"/>
  <c r="BR663" i="2"/>
  <c r="BP568" i="2"/>
  <c r="BD486" i="2"/>
  <c r="BQ479" i="2"/>
  <c r="BP420" i="2"/>
  <c r="BD415" i="2"/>
  <c r="BJ412" i="2"/>
  <c r="BU368" i="2"/>
  <c r="BV363" i="2"/>
  <c r="BR304" i="2"/>
  <c r="BU164" i="2"/>
  <c r="BN894" i="2"/>
  <c r="BE843" i="2"/>
  <c r="BE828" i="2"/>
  <c r="BU748" i="2"/>
  <c r="BQ663" i="2"/>
  <c r="BV603" i="2"/>
  <c r="BE425" i="2"/>
  <c r="BM420" i="2"/>
  <c r="BO368" i="2"/>
  <c r="BP175" i="2"/>
  <c r="BN169" i="2"/>
  <c r="BP975" i="2"/>
  <c r="BS972" i="2"/>
  <c r="BU912" i="2"/>
  <c r="BN663" i="2"/>
  <c r="BI603" i="2"/>
  <c r="BN368" i="2"/>
  <c r="BH348" i="2"/>
  <c r="BU275" i="2"/>
  <c r="BO249" i="2"/>
  <c r="BO175" i="2"/>
  <c r="BH169" i="2"/>
  <c r="BN975" i="2"/>
  <c r="BR972" i="2"/>
  <c r="BH906" i="2"/>
  <c r="BM740" i="2"/>
  <c r="BN978" i="2"/>
  <c r="BL975" i="2"/>
  <c r="BO972" i="2"/>
  <c r="BU916" i="2"/>
  <c r="BD819" i="2"/>
  <c r="BR759" i="2"/>
  <c r="BE740" i="2"/>
  <c r="BI734" i="2"/>
  <c r="BL379" i="2"/>
  <c r="BM360" i="2"/>
  <c r="BH998" i="2"/>
  <c r="BV922" i="2"/>
  <c r="BL916" i="2"/>
  <c r="BV891" i="2"/>
  <c r="BL861" i="2"/>
  <c r="BI812" i="2"/>
  <c r="BH805" i="2"/>
  <c r="BV798" i="2"/>
  <c r="BN751" i="2"/>
  <c r="BM622" i="2"/>
  <c r="BQ459" i="2"/>
  <c r="BR452" i="2"/>
  <c r="BP983" i="2"/>
  <c r="BP948" i="2"/>
  <c r="BH798" i="2"/>
  <c r="BP679" i="2"/>
  <c r="BI664" i="2"/>
  <c r="BR592" i="2"/>
  <c r="BU540" i="2"/>
  <c r="BR359" i="2"/>
  <c r="BS222" i="2"/>
  <c r="BU185" i="2"/>
  <c r="BP151" i="2"/>
  <c r="BL926" i="2"/>
  <c r="BP763" i="2"/>
  <c r="BF743" i="2"/>
  <c r="BJ724" i="2"/>
  <c r="BE975" i="2"/>
  <c r="BD972" i="2"/>
  <c r="BI915" i="2"/>
  <c r="BR891" i="2"/>
  <c r="BU844" i="2"/>
  <c r="BM663" i="2"/>
  <c r="BS635" i="2"/>
  <c r="BU622" i="2"/>
  <c r="BN452" i="2"/>
  <c r="BH424" i="2"/>
  <c r="BE412" i="2"/>
  <c r="BL368" i="2"/>
  <c r="BJ359" i="2"/>
  <c r="BU310" i="2"/>
  <c r="BO90" i="2"/>
  <c r="BR54" i="2"/>
  <c r="BO953" i="2"/>
  <c r="BO947" i="2"/>
  <c r="BJ904" i="2"/>
  <c r="BU893" i="2"/>
  <c r="BQ877" i="2"/>
  <c r="BV848" i="2"/>
  <c r="BQ844" i="2"/>
  <c r="BU814" i="2"/>
  <c r="BU768" i="2"/>
  <c r="BG743" i="2"/>
  <c r="BO703" i="2"/>
  <c r="BJ663" i="2"/>
  <c r="BE641" i="2"/>
  <c r="BR622" i="2"/>
  <c r="BU538" i="2"/>
  <c r="BJ489" i="2"/>
  <c r="BU457" i="2"/>
  <c r="BV444" i="2"/>
  <c r="BJ330" i="2"/>
  <c r="BS310" i="2"/>
  <c r="BL971" i="2"/>
  <c r="BN947" i="2"/>
  <c r="BU918" i="2"/>
  <c r="BN914" i="2"/>
  <c r="BQ893" i="2"/>
  <c r="BG844" i="2"/>
  <c r="BU779" i="2"/>
  <c r="BL542" i="2"/>
  <c r="BJ538" i="2"/>
  <c r="BI489" i="2"/>
  <c r="BM477" i="2"/>
  <c r="BU412" i="2"/>
  <c r="BL404" i="2"/>
  <c r="BD391" i="2"/>
  <c r="BO377" i="2"/>
  <c r="BV360" i="2"/>
  <c r="BU350" i="2"/>
  <c r="BH330" i="2"/>
  <c r="BQ310" i="2"/>
  <c r="BN251" i="2"/>
  <c r="BU190" i="2"/>
  <c r="BV94" i="2"/>
  <c r="BV980" i="2"/>
  <c r="BS964" i="2"/>
  <c r="BG957" i="2"/>
  <c r="BM947" i="2"/>
  <c r="BD935" i="2"/>
  <c r="BL893" i="2"/>
  <c r="BD882" i="2"/>
  <c r="BN847" i="2"/>
  <c r="BE844" i="2"/>
  <c r="BI831" i="2"/>
  <c r="BR814" i="2"/>
  <c r="BQ779" i="2"/>
  <c r="BN748" i="2"/>
  <c r="BN626" i="2"/>
  <c r="BI538" i="2"/>
  <c r="BD477" i="2"/>
  <c r="BN377" i="2"/>
  <c r="BU360" i="2"/>
  <c r="BL350" i="2"/>
  <c r="BM251" i="2"/>
  <c r="BS190" i="2"/>
  <c r="BJ171" i="2"/>
  <c r="BM131" i="2"/>
  <c r="BU111" i="2"/>
  <c r="BO94" i="2"/>
  <c r="BU73" i="2"/>
  <c r="BD947" i="2"/>
  <c r="BF941" i="2"/>
  <c r="BH902" i="2"/>
  <c r="BF895" i="2"/>
  <c r="BH893" i="2"/>
  <c r="BL847" i="2"/>
  <c r="BD844" i="2"/>
  <c r="BH818" i="2"/>
  <c r="BO779" i="2"/>
  <c r="BS759" i="2"/>
  <c r="BS568" i="2"/>
  <c r="BU508" i="2"/>
  <c r="BV501" i="2"/>
  <c r="BN409" i="2"/>
  <c r="BS360" i="2"/>
  <c r="BL251" i="2"/>
  <c r="BS232" i="2"/>
  <c r="BS175" i="2"/>
  <c r="BQ137" i="2"/>
  <c r="BP111" i="2"/>
  <c r="BN57" i="2"/>
  <c r="BL111" i="2"/>
  <c r="BO129" i="2"/>
  <c r="BJ111" i="2"/>
  <c r="BU105" i="2"/>
  <c r="BV77" i="2"/>
  <c r="BS780" i="2"/>
  <c r="BP759" i="2"/>
  <c r="BM387" i="2"/>
  <c r="BD149" i="2"/>
  <c r="BP991" i="2"/>
  <c r="BM922" i="2"/>
  <c r="BQ918" i="2"/>
  <c r="BQ903" i="2"/>
  <c r="BJ891" i="2"/>
  <c r="BL887" i="2"/>
  <c r="BD841" i="2"/>
  <c r="BF835" i="2"/>
  <c r="BO826" i="2"/>
  <c r="BF818" i="2"/>
  <c r="BQ814" i="2"/>
  <c r="BU803" i="2"/>
  <c r="BM794" i="2"/>
  <c r="BR780" i="2"/>
  <c r="BN759" i="2"/>
  <c r="BV750" i="2"/>
  <c r="BH663" i="2"/>
  <c r="BR651" i="2"/>
  <c r="BN635" i="2"/>
  <c r="BJ622" i="2"/>
  <c r="BS603" i="2"/>
  <c r="BU585" i="2"/>
  <c r="BM540" i="2"/>
  <c r="BU485" i="2"/>
  <c r="BL481" i="2"/>
  <c r="BV465" i="2"/>
  <c r="BU425" i="2"/>
  <c r="BP423" i="2"/>
  <c r="BE420" i="2"/>
  <c r="BO393" i="2"/>
  <c r="BV387" i="2"/>
  <c r="BL387" i="2"/>
  <c r="BQ385" i="2"/>
  <c r="BU376" i="2"/>
  <c r="BG368" i="2"/>
  <c r="BO363" i="2"/>
  <c r="BV354" i="2"/>
  <c r="BG251" i="2"/>
  <c r="BD222" i="2"/>
  <c r="BE169" i="2"/>
  <c r="BH105" i="2"/>
  <c r="BN94" i="2"/>
  <c r="BF90" i="2"/>
  <c r="BM57" i="2"/>
  <c r="BP54" i="2"/>
  <c r="BN991" i="2"/>
  <c r="BF981" i="2"/>
  <c r="BD975" i="2"/>
  <c r="BM972" i="2"/>
  <c r="BV941" i="2"/>
  <c r="BU938" i="2"/>
  <c r="BQ934" i="2"/>
  <c r="BV930" i="2"/>
  <c r="BM918" i="2"/>
  <c r="BQ911" i="2"/>
  <c r="BO903" i="2"/>
  <c r="BI891" i="2"/>
  <c r="BP869" i="2"/>
  <c r="BS843" i="2"/>
  <c r="BD835" i="2"/>
  <c r="BM826" i="2"/>
  <c r="BH814" i="2"/>
  <c r="BP780" i="2"/>
  <c r="BV766" i="2"/>
  <c r="BM759" i="2"/>
  <c r="BM750" i="2"/>
  <c r="BN724" i="2"/>
  <c r="BV690" i="2"/>
  <c r="BU663" i="2"/>
  <c r="BF663" i="2"/>
  <c r="BQ651" i="2"/>
  <c r="BI635" i="2"/>
  <c r="BP629" i="2"/>
  <c r="BN625" i="2"/>
  <c r="BH622" i="2"/>
  <c r="BS561" i="2"/>
  <c r="BS542" i="2"/>
  <c r="BE540" i="2"/>
  <c r="BQ537" i="2"/>
  <c r="BR494" i="2"/>
  <c r="BR489" i="2"/>
  <c r="BO485" i="2"/>
  <c r="BJ470" i="2"/>
  <c r="BV455" i="2"/>
  <c r="BG438" i="2"/>
  <c r="BL425" i="2"/>
  <c r="BN423" i="2"/>
  <c r="BI412" i="2"/>
  <c r="BV396" i="2"/>
  <c r="BU387" i="2"/>
  <c r="BJ387" i="2"/>
  <c r="BP376" i="2"/>
  <c r="BU369" i="2"/>
  <c r="BF368" i="2"/>
  <c r="BU177" i="2"/>
  <c r="BL94" i="2"/>
  <c r="BI57" i="2"/>
  <c r="BM54" i="2"/>
  <c r="BN387" i="2"/>
  <c r="BQ991" i="2"/>
  <c r="BL991" i="2"/>
  <c r="BE972" i="2"/>
  <c r="BP946" i="2"/>
  <c r="BU941" i="2"/>
  <c r="BQ938" i="2"/>
  <c r="BL934" i="2"/>
  <c r="BH918" i="2"/>
  <c r="BP914" i="2"/>
  <c r="BF911" i="2"/>
  <c r="BG880" i="2"/>
  <c r="BG875" i="2"/>
  <c r="BO843" i="2"/>
  <c r="BL826" i="2"/>
  <c r="BD814" i="2"/>
  <c r="BV793" i="2"/>
  <c r="BH780" i="2"/>
  <c r="BO771" i="2"/>
  <c r="BM766" i="2"/>
  <c r="BI759" i="2"/>
  <c r="BS754" i="2"/>
  <c r="BI750" i="2"/>
  <c r="BR740" i="2"/>
  <c r="BO644" i="2"/>
  <c r="BE622" i="2"/>
  <c r="BN595" i="2"/>
  <c r="BQ566" i="2"/>
  <c r="BE561" i="2"/>
  <c r="BR542" i="2"/>
  <c r="BD540" i="2"/>
  <c r="BP537" i="2"/>
  <c r="BO517" i="2"/>
  <c r="BP512" i="2"/>
  <c r="BO494" i="2"/>
  <c r="BN489" i="2"/>
  <c r="BU486" i="2"/>
  <c r="BH412" i="2"/>
  <c r="BH407" i="2"/>
  <c r="BU401" i="2"/>
  <c r="BS396" i="2"/>
  <c r="BS387" i="2"/>
  <c r="BI387" i="2"/>
  <c r="BV377" i="2"/>
  <c r="BV312" i="2"/>
  <c r="BO310" i="2"/>
  <c r="BS294" i="2"/>
  <c r="BU285" i="2"/>
  <c r="BF256" i="2"/>
  <c r="BV251" i="2"/>
  <c r="BU244" i="2"/>
  <c r="BS177" i="2"/>
  <c r="BU169" i="2"/>
  <c r="BR155" i="2"/>
  <c r="BN151" i="2"/>
  <c r="BO133" i="2"/>
  <c r="BU108" i="2"/>
  <c r="BJ94" i="2"/>
  <c r="BL54" i="2"/>
  <c r="BJ991" i="2"/>
  <c r="BP941" i="2"/>
  <c r="BV923" i="2"/>
  <c r="BU920" i="2"/>
  <c r="BN843" i="2"/>
  <c r="BO828" i="2"/>
  <c r="BU819" i="2"/>
  <c r="BU793" i="2"/>
  <c r="BG780" i="2"/>
  <c r="BH759" i="2"/>
  <c r="BP740" i="2"/>
  <c r="BL681" i="2"/>
  <c r="BP662" i="2"/>
  <c r="BQ637" i="2"/>
  <c r="BU546" i="2"/>
  <c r="BH517" i="2"/>
  <c r="BM489" i="2"/>
  <c r="BQ486" i="2"/>
  <c r="BQ474" i="2"/>
  <c r="BV464" i="2"/>
  <c r="BR441" i="2"/>
  <c r="BR387" i="2"/>
  <c r="BF387" i="2"/>
  <c r="BQ377" i="2"/>
  <c r="BU312" i="2"/>
  <c r="BV298" i="2"/>
  <c r="BV259" i="2"/>
  <c r="BU251" i="2"/>
  <c r="BV214" i="2"/>
  <c r="BU201" i="2"/>
  <c r="BM177" i="2"/>
  <c r="BR169" i="2"/>
  <c r="BO161" i="2"/>
  <c r="BL151" i="2"/>
  <c r="BI54" i="2"/>
  <c r="BU991" i="2"/>
  <c r="BH991" i="2"/>
  <c r="BS953" i="2"/>
  <c r="BH941" i="2"/>
  <c r="BF937" i="2"/>
  <c r="BV933" i="2"/>
  <c r="BU923" i="2"/>
  <c r="BS920" i="2"/>
  <c r="BL889" i="2"/>
  <c r="BU884" i="2"/>
  <c r="BH879" i="2"/>
  <c r="BD854" i="2"/>
  <c r="BO844" i="2"/>
  <c r="BF843" i="2"/>
  <c r="BP838" i="2"/>
  <c r="BJ828" i="2"/>
  <c r="BL819" i="2"/>
  <c r="BM793" i="2"/>
  <c r="BL787" i="2"/>
  <c r="BD782" i="2"/>
  <c r="BD780" i="2"/>
  <c r="BU759" i="2"/>
  <c r="BG759" i="2"/>
  <c r="BN740" i="2"/>
  <c r="BU694" i="2"/>
  <c r="BO663" i="2"/>
  <c r="BN662" i="2"/>
  <c r="BP637" i="2"/>
  <c r="BP582" i="2"/>
  <c r="BV568" i="2"/>
  <c r="BO546" i="2"/>
  <c r="BL536" i="2"/>
  <c r="BE517" i="2"/>
  <c r="BM493" i="2"/>
  <c r="BU483" i="2"/>
  <c r="BE474" i="2"/>
  <c r="BU464" i="2"/>
  <c r="BI441" i="2"/>
  <c r="BN436" i="2"/>
  <c r="BV400" i="2"/>
  <c r="BP387" i="2"/>
  <c r="BE387" i="2"/>
  <c r="BP377" i="2"/>
  <c r="BP368" i="2"/>
  <c r="BQ312" i="2"/>
  <c r="BS309" i="2"/>
  <c r="BU298" i="2"/>
  <c r="BO293" i="2"/>
  <c r="BR288" i="2"/>
  <c r="BQ276" i="2"/>
  <c r="BU259" i="2"/>
  <c r="BL255" i="2"/>
  <c r="BQ251" i="2"/>
  <c r="BN230" i="2"/>
  <c r="BM214" i="2"/>
  <c r="BO201" i="2"/>
  <c r="BL177" i="2"/>
  <c r="BO169" i="2"/>
  <c r="BR122" i="2"/>
  <c r="BG54" i="2"/>
  <c r="BU41" i="2"/>
  <c r="BP722" i="2"/>
  <c r="BP632" i="2"/>
  <c r="BJ627" i="2"/>
  <c r="BG620" i="2"/>
  <c r="BM582" i="2"/>
  <c r="BM483" i="2"/>
  <c r="BR464" i="2"/>
  <c r="BO387" i="2"/>
  <c r="BD387" i="2"/>
  <c r="BR309" i="2"/>
  <c r="BS298" i="2"/>
  <c r="BM230" i="2"/>
  <c r="BL214" i="2"/>
  <c r="BR172" i="2"/>
  <c r="BS57" i="2"/>
  <c r="BV54" i="2"/>
  <c r="BF54" i="2"/>
  <c r="BJ169" i="2"/>
  <c r="BS149" i="2"/>
  <c r="BG143" i="2"/>
  <c r="BF131" i="2"/>
  <c r="BV126" i="2"/>
  <c r="BG122" i="2"/>
  <c r="BV105" i="2"/>
  <c r="BR94" i="2"/>
  <c r="BM85" i="2"/>
  <c r="BR57" i="2"/>
  <c r="BS54" i="2"/>
  <c r="BD54" i="2"/>
  <c r="BD40" i="2"/>
  <c r="BF720" i="2"/>
  <c r="BO720" i="2"/>
  <c r="BL720" i="2"/>
  <c r="BN720" i="2"/>
  <c r="BD386" i="2"/>
  <c r="BP386" i="2"/>
  <c r="BE316" i="2"/>
  <c r="BQ316" i="2"/>
  <c r="BH236" i="2"/>
  <c r="BU236" i="2"/>
  <c r="BH83" i="2"/>
  <c r="BR83" i="2"/>
  <c r="BS83" i="2"/>
  <c r="BI83" i="2"/>
  <c r="BM83" i="2"/>
  <c r="BD999" i="2"/>
  <c r="BE981" i="2"/>
  <c r="BF977" i="2"/>
  <c r="BL953" i="2"/>
  <c r="BL941" i="2"/>
  <c r="BN930" i="2"/>
  <c r="BN926" i="2"/>
  <c r="BL920" i="2"/>
  <c r="BQ914" i="2"/>
  <c r="BP893" i="2"/>
  <c r="BM891" i="2"/>
  <c r="BE883" i="2"/>
  <c r="BU876" i="2"/>
  <c r="BL851" i="2"/>
  <c r="BF844" i="2"/>
  <c r="BH843" i="2"/>
  <c r="BV835" i="2"/>
  <c r="BU832" i="2"/>
  <c r="BI819" i="2"/>
  <c r="BE818" i="2"/>
  <c r="BN793" i="2"/>
  <c r="BQ780" i="2"/>
  <c r="BO744" i="2"/>
  <c r="BU684" i="2"/>
  <c r="BE684" i="2"/>
  <c r="BF684" i="2"/>
  <c r="BE671" i="2"/>
  <c r="BM671" i="2"/>
  <c r="BD593" i="2"/>
  <c r="BQ593" i="2"/>
  <c r="BS593" i="2"/>
  <c r="BG501" i="2"/>
  <c r="BL501" i="2"/>
  <c r="BN501" i="2"/>
  <c r="BO501" i="2"/>
  <c r="BQ501" i="2"/>
  <c r="BF501" i="2"/>
  <c r="BH501" i="2"/>
  <c r="BP480" i="2"/>
  <c r="BR480" i="2"/>
  <c r="BD480" i="2"/>
  <c r="BF480" i="2"/>
  <c r="BJ475" i="2"/>
  <c r="BO475" i="2"/>
  <c r="BL465" i="2"/>
  <c r="BM465" i="2"/>
  <c r="BN465" i="2"/>
  <c r="BQ465" i="2"/>
  <c r="BE465" i="2"/>
  <c r="BJ465" i="2"/>
  <c r="BD302" i="2"/>
  <c r="BP302" i="2"/>
  <c r="BE297" i="2"/>
  <c r="BI297" i="2"/>
  <c r="BV832" i="2"/>
  <c r="BD263" i="2"/>
  <c r="BI263" i="2"/>
  <c r="BU187" i="2"/>
  <c r="BV187" i="2"/>
  <c r="BE74" i="2"/>
  <c r="BU74" i="2"/>
  <c r="BE38" i="2"/>
  <c r="BQ38" i="2"/>
  <c r="BV38" i="2"/>
  <c r="BE780" i="2"/>
  <c r="BN780" i="2"/>
  <c r="BI780" i="2"/>
  <c r="BD552" i="2"/>
  <c r="BM552" i="2"/>
  <c r="BS552" i="2"/>
  <c r="BJ522" i="2"/>
  <c r="BN522" i="2"/>
  <c r="BU522" i="2"/>
  <c r="BR340" i="2"/>
  <c r="BS340" i="2"/>
  <c r="BQ280" i="2"/>
  <c r="BV280" i="2"/>
  <c r="BH280" i="2"/>
  <c r="BI280" i="2"/>
  <c r="BH159" i="2"/>
  <c r="BP159" i="2"/>
  <c r="BV159" i="2"/>
  <c r="BF159" i="2"/>
  <c r="BJ159" i="2"/>
  <c r="BQ92" i="2"/>
  <c r="BN92" i="2"/>
  <c r="BO92" i="2"/>
  <c r="BS832" i="2"/>
  <c r="BE321" i="2"/>
  <c r="BU321" i="2"/>
  <c r="BR859" i="2"/>
  <c r="BM817" i="2"/>
  <c r="BO780" i="2"/>
  <c r="BE658" i="2"/>
  <c r="BQ658" i="2"/>
  <c r="BU658" i="2"/>
  <c r="BJ597" i="2"/>
  <c r="BD597" i="2"/>
  <c r="BR597" i="2"/>
  <c r="BL972" i="2"/>
  <c r="BD933" i="2"/>
  <c r="BI922" i="2"/>
  <c r="BV918" i="2"/>
  <c r="BO916" i="2"/>
  <c r="BD914" i="2"/>
  <c r="BU906" i="2"/>
  <c r="BH894" i="2"/>
  <c r="BD893" i="2"/>
  <c r="BM878" i="2"/>
  <c r="BG869" i="2"/>
  <c r="BU864" i="2"/>
  <c r="BO859" i="2"/>
  <c r="BD843" i="2"/>
  <c r="BJ832" i="2"/>
  <c r="BQ818" i="2"/>
  <c r="BL817" i="2"/>
  <c r="BU812" i="2"/>
  <c r="BM780" i="2"/>
  <c r="BL764" i="2"/>
  <c r="BN764" i="2"/>
  <c r="BP716" i="2"/>
  <c r="BM716" i="2"/>
  <c r="BN716" i="2"/>
  <c r="BG638" i="2"/>
  <c r="BQ638" i="2"/>
  <c r="BR638" i="2"/>
  <c r="BI638" i="2"/>
  <c r="BL638" i="2"/>
  <c r="BS579" i="2"/>
  <c r="BU405" i="2"/>
  <c r="BD347" i="2"/>
  <c r="BJ347" i="2"/>
  <c r="BM347" i="2"/>
  <c r="BG332" i="2"/>
  <c r="BV332" i="2"/>
  <c r="BM332" i="2"/>
  <c r="BR332" i="2"/>
  <c r="BE326" i="2"/>
  <c r="BO326" i="2"/>
  <c r="BP326" i="2"/>
  <c r="BU326" i="2"/>
  <c r="BV326" i="2"/>
  <c r="BG326" i="2"/>
  <c r="BL326" i="2"/>
  <c r="BE233" i="2"/>
  <c r="BU233" i="2"/>
  <c r="BL233" i="2"/>
  <c r="BQ233" i="2"/>
  <c r="BH153" i="2"/>
  <c r="BN153" i="2"/>
  <c r="BR153" i="2"/>
  <c r="BS153" i="2"/>
  <c r="BU153" i="2"/>
  <c r="BJ153" i="2"/>
  <c r="BL153" i="2"/>
  <c r="BD711" i="2"/>
  <c r="BV711" i="2"/>
  <c r="BS711" i="2"/>
  <c r="BU711" i="2"/>
  <c r="BF979" i="2"/>
  <c r="BI972" i="2"/>
  <c r="BU970" i="2"/>
  <c r="BI964" i="2"/>
  <c r="BS957" i="2"/>
  <c r="BV953" i="2"/>
  <c r="BM927" i="2"/>
  <c r="BM906" i="2"/>
  <c r="BU881" i="2"/>
  <c r="BI859" i="2"/>
  <c r="BU837" i="2"/>
  <c r="BI832" i="2"/>
  <c r="BO818" i="2"/>
  <c r="BE817" i="2"/>
  <c r="BS812" i="2"/>
  <c r="BQ796" i="2"/>
  <c r="BV780" i="2"/>
  <c r="BL780" i="2"/>
  <c r="BL702" i="2"/>
  <c r="BP702" i="2"/>
  <c r="BV675" i="2"/>
  <c r="BL675" i="2"/>
  <c r="BM675" i="2"/>
  <c r="BI634" i="2"/>
  <c r="BN634" i="2"/>
  <c r="BR634" i="2"/>
  <c r="BU634" i="2"/>
  <c r="BD634" i="2"/>
  <c r="BE634" i="2"/>
  <c r="BQ579" i="2"/>
  <c r="BJ527" i="2"/>
  <c r="BL527" i="2"/>
  <c r="BN527" i="2"/>
  <c r="BS527" i="2"/>
  <c r="BF527" i="2"/>
  <c r="BG527" i="2"/>
  <c r="BF445" i="2"/>
  <c r="BE445" i="2"/>
  <c r="BN445" i="2"/>
  <c r="BF65" i="2"/>
  <c r="BM65" i="2"/>
  <c r="BN65" i="2"/>
  <c r="BP65" i="2"/>
  <c r="BV65" i="2"/>
  <c r="BH65" i="2"/>
  <c r="BI65" i="2"/>
  <c r="BF49" i="2"/>
  <c r="BL49" i="2"/>
  <c r="BD753" i="2"/>
  <c r="BJ753" i="2"/>
  <c r="BL753" i="2"/>
  <c r="BO753" i="2"/>
  <c r="BI753" i="2"/>
  <c r="BR832" i="2"/>
  <c r="BV812" i="2"/>
  <c r="BD723" i="2"/>
  <c r="BR723" i="2"/>
  <c r="BU723" i="2"/>
  <c r="BP982" i="2"/>
  <c r="BG972" i="2"/>
  <c r="BO957" i="2"/>
  <c r="BU953" i="2"/>
  <c r="BS949" i="2"/>
  <c r="BJ927" i="2"/>
  <c r="BI906" i="2"/>
  <c r="BP896" i="2"/>
  <c r="BV893" i="2"/>
  <c r="BU889" i="2"/>
  <c r="BQ881" i="2"/>
  <c r="BU868" i="2"/>
  <c r="BQ843" i="2"/>
  <c r="BF832" i="2"/>
  <c r="BL828" i="2"/>
  <c r="BV819" i="2"/>
  <c r="BL818" i="2"/>
  <c r="BJ814" i="2"/>
  <c r="BL812" i="2"/>
  <c r="BM796" i="2"/>
  <c r="BU780" i="2"/>
  <c r="BJ780" i="2"/>
  <c r="BH767" i="2"/>
  <c r="BL767" i="2"/>
  <c r="BD743" i="2"/>
  <c r="BN743" i="2"/>
  <c r="BP743" i="2"/>
  <c r="BQ743" i="2"/>
  <c r="BR743" i="2"/>
  <c r="BJ743" i="2"/>
  <c r="BD707" i="2"/>
  <c r="BN707" i="2"/>
  <c r="BN590" i="2"/>
  <c r="BM590" i="2"/>
  <c r="BU590" i="2"/>
  <c r="BD502" i="2"/>
  <c r="BI502" i="2"/>
  <c r="BM502" i="2"/>
  <c r="BI496" i="2"/>
  <c r="BP496" i="2"/>
  <c r="BU496" i="2"/>
  <c r="BN482" i="2"/>
  <c r="BO482" i="2"/>
  <c r="BR482" i="2"/>
  <c r="BE482" i="2"/>
  <c r="BJ482" i="2"/>
  <c r="BL284" i="2"/>
  <c r="BD121" i="2"/>
  <c r="BP121" i="2"/>
  <c r="BR121" i="2"/>
  <c r="BJ121" i="2"/>
  <c r="BL121" i="2"/>
  <c r="BJ110" i="2"/>
  <c r="BQ110" i="2"/>
  <c r="BU110" i="2"/>
  <c r="BI772" i="2"/>
  <c r="BL772" i="2"/>
  <c r="BR772" i="2"/>
  <c r="BE772" i="2"/>
  <c r="BH700" i="2"/>
  <c r="BS700" i="2"/>
  <c r="BF700" i="2"/>
  <c r="BR700" i="2"/>
  <c r="BF614" i="2"/>
  <c r="BN614" i="2"/>
  <c r="BU614" i="2"/>
  <c r="BE601" i="2"/>
  <c r="BQ601" i="2"/>
  <c r="BS601" i="2"/>
  <c r="BI579" i="2"/>
  <c r="BJ579" i="2"/>
  <c r="BL579" i="2"/>
  <c r="BM579" i="2"/>
  <c r="BO579" i="2"/>
  <c r="BG579" i="2"/>
  <c r="BU579" i="2"/>
  <c r="BH579" i="2"/>
  <c r="BV579" i="2"/>
  <c r="BD451" i="2"/>
  <c r="BL451" i="2"/>
  <c r="BE399" i="2"/>
  <c r="BP399" i="2"/>
  <c r="BJ336" i="2"/>
  <c r="BM336" i="2"/>
  <c r="BU336" i="2"/>
  <c r="BF236" i="2"/>
  <c r="BD195" i="2"/>
  <c r="BS195" i="2"/>
  <c r="BU195" i="2"/>
  <c r="BG162" i="2"/>
  <c r="BI162" i="2"/>
  <c r="BG83" i="2"/>
  <c r="BR779" i="2"/>
  <c r="BV759" i="2"/>
  <c r="BL759" i="2"/>
  <c r="BO740" i="2"/>
  <c r="BO732" i="2"/>
  <c r="BD663" i="2"/>
  <c r="BR648" i="2"/>
  <c r="BP611" i="2"/>
  <c r="BH587" i="2"/>
  <c r="BU583" i="2"/>
  <c r="BD536" i="2"/>
  <c r="BJ510" i="2"/>
  <c r="BJ506" i="2"/>
  <c r="BE484" i="2"/>
  <c r="BV477" i="2"/>
  <c r="BE393" i="2"/>
  <c r="BU388" i="2"/>
  <c r="BD377" i="2"/>
  <c r="BO361" i="2"/>
  <c r="BD360" i="2"/>
  <c r="BJ351" i="2"/>
  <c r="BO329" i="2"/>
  <c r="BF312" i="2"/>
  <c r="BG310" i="2"/>
  <c r="BM306" i="2"/>
  <c r="BD251" i="2"/>
  <c r="BO231" i="2"/>
  <c r="BM227" i="2"/>
  <c r="BE220" i="2"/>
  <c r="BS203" i="2"/>
  <c r="BG199" i="2"/>
  <c r="BL168" i="2"/>
  <c r="BQ117" i="2"/>
  <c r="BS111" i="2"/>
  <c r="BN102" i="2"/>
  <c r="BS79" i="2"/>
  <c r="BU561" i="2"/>
  <c r="BO477" i="2"/>
  <c r="BM259" i="2"/>
  <c r="BO151" i="2"/>
  <c r="BG779" i="2"/>
  <c r="BQ773" i="2"/>
  <c r="BI766" i="2"/>
  <c r="BQ759" i="2"/>
  <c r="BF759" i="2"/>
  <c r="BD740" i="2"/>
  <c r="BO734" i="2"/>
  <c r="BU729" i="2"/>
  <c r="BV724" i="2"/>
  <c r="BD722" i="2"/>
  <c r="BS701" i="2"/>
  <c r="BP698" i="2"/>
  <c r="BL687" i="2"/>
  <c r="BP676" i="2"/>
  <c r="BL674" i="2"/>
  <c r="BO656" i="2"/>
  <c r="BD651" i="2"/>
  <c r="BP616" i="2"/>
  <c r="BV613" i="2"/>
  <c r="BM585" i="2"/>
  <c r="BF555" i="2"/>
  <c r="BN546" i="2"/>
  <c r="BH542" i="2"/>
  <c r="BD537" i="2"/>
  <c r="BI520" i="2"/>
  <c r="BD517" i="2"/>
  <c r="BE490" i="2"/>
  <c r="BJ481" i="2"/>
  <c r="BO479" i="2"/>
  <c r="BL444" i="2"/>
  <c r="BG423" i="2"/>
  <c r="BG409" i="2"/>
  <c r="BM404" i="2"/>
  <c r="BM377" i="2"/>
  <c r="BP369" i="2"/>
  <c r="BJ363" i="2"/>
  <c r="BS324" i="2"/>
  <c r="BP312" i="2"/>
  <c r="BQ304" i="2"/>
  <c r="BU301" i="2"/>
  <c r="BO298" i="2"/>
  <c r="BO261" i="2"/>
  <c r="BD259" i="2"/>
  <c r="BS196" i="2"/>
  <c r="BR193" i="2"/>
  <c r="BG190" i="2"/>
  <c r="BJ177" i="2"/>
  <c r="BG175" i="2"/>
  <c r="BQ157" i="2"/>
  <c r="BJ151" i="2"/>
  <c r="BM126" i="2"/>
  <c r="BV119" i="2"/>
  <c r="BI111" i="2"/>
  <c r="BV99" i="2"/>
  <c r="BI94" i="2"/>
  <c r="BU77" i="2"/>
  <c r="BJ58" i="2"/>
  <c r="BH57" i="2"/>
  <c r="BF779" i="2"/>
  <c r="BH766" i="2"/>
  <c r="BD759" i="2"/>
  <c r="BQ701" i="2"/>
  <c r="BM676" i="2"/>
  <c r="BD674" i="2"/>
  <c r="BR668" i="2"/>
  <c r="BD637" i="2"/>
  <c r="BP621" i="2"/>
  <c r="BD616" i="2"/>
  <c r="BR613" i="2"/>
  <c r="BH607" i="2"/>
  <c r="BI592" i="2"/>
  <c r="BE585" i="2"/>
  <c r="BI568" i="2"/>
  <c r="BV560" i="2"/>
  <c r="BQ550" i="2"/>
  <c r="BV510" i="2"/>
  <c r="BN503" i="2"/>
  <c r="BQ476" i="2"/>
  <c r="BI444" i="2"/>
  <c r="BQ435" i="2"/>
  <c r="BU400" i="2"/>
  <c r="BL377" i="2"/>
  <c r="BF363" i="2"/>
  <c r="BR337" i="2"/>
  <c r="BM324" i="2"/>
  <c r="BU313" i="2"/>
  <c r="BM312" i="2"/>
  <c r="BF301" i="2"/>
  <c r="BL298" i="2"/>
  <c r="BQ243" i="2"/>
  <c r="BG232" i="2"/>
  <c r="BR224" i="2"/>
  <c r="BQ196" i="2"/>
  <c r="BO193" i="2"/>
  <c r="BF190" i="2"/>
  <c r="BI177" i="2"/>
  <c r="BF175" i="2"/>
  <c r="BL157" i="2"/>
  <c r="BG151" i="2"/>
  <c r="BH111" i="2"/>
  <c r="BS99" i="2"/>
  <c r="BD94" i="2"/>
  <c r="BO77" i="2"/>
  <c r="BI58" i="2"/>
  <c r="BG57" i="2"/>
  <c r="BO708" i="2"/>
  <c r="BR697" i="2"/>
  <c r="BL676" i="2"/>
  <c r="BP668" i="2"/>
  <c r="BR631" i="2"/>
  <c r="BO602" i="2"/>
  <c r="BL598" i="2"/>
  <c r="BN594" i="2"/>
  <c r="BS587" i="2"/>
  <c r="BU569" i="2"/>
  <c r="BG568" i="2"/>
  <c r="BD560" i="2"/>
  <c r="BE519" i="2"/>
  <c r="BO510" i="2"/>
  <c r="BJ503" i="2"/>
  <c r="BG494" i="2"/>
  <c r="BP476" i="2"/>
  <c r="BO473" i="2"/>
  <c r="BN464" i="2"/>
  <c r="BH435" i="2"/>
  <c r="BH404" i="2"/>
  <c r="BE400" i="2"/>
  <c r="BJ393" i="2"/>
  <c r="BS389" i="2"/>
  <c r="BF377" i="2"/>
  <c r="BJ360" i="2"/>
  <c r="BP357" i="2"/>
  <c r="BO337" i="2"/>
  <c r="BN313" i="2"/>
  <c r="BL312" i="2"/>
  <c r="BU303" i="2"/>
  <c r="BJ298" i="2"/>
  <c r="BN294" i="2"/>
  <c r="BR247" i="2"/>
  <c r="BU237" i="2"/>
  <c r="BF232" i="2"/>
  <c r="BO224" i="2"/>
  <c r="BR220" i="2"/>
  <c r="BD204" i="2"/>
  <c r="BD200" i="2"/>
  <c r="BJ196" i="2"/>
  <c r="BE193" i="2"/>
  <c r="BD175" i="2"/>
  <c r="BV151" i="2"/>
  <c r="BE151" i="2"/>
  <c r="BF111" i="2"/>
  <c r="BN99" i="2"/>
  <c r="BI80" i="2"/>
  <c r="BD57" i="2"/>
  <c r="BN708" i="2"/>
  <c r="BH703" i="2"/>
  <c r="BE663" i="2"/>
  <c r="BF636" i="2"/>
  <c r="BI631" i="2"/>
  <c r="BI587" i="2"/>
  <c r="BL575" i="2"/>
  <c r="BL569" i="2"/>
  <c r="BG536" i="2"/>
  <c r="BL510" i="2"/>
  <c r="BL506" i="2"/>
  <c r="BM476" i="2"/>
  <c r="BD435" i="2"/>
  <c r="BD400" i="2"/>
  <c r="BF393" i="2"/>
  <c r="BE377" i="2"/>
  <c r="BE360" i="2"/>
  <c r="BO357" i="2"/>
  <c r="BL351" i="2"/>
  <c r="BL313" i="2"/>
  <c r="BH312" i="2"/>
  <c r="BH310" i="2"/>
  <c r="BU306" i="2"/>
  <c r="BF298" i="2"/>
  <c r="BF294" i="2"/>
  <c r="BE251" i="2"/>
  <c r="BN227" i="2"/>
  <c r="BD224" i="2"/>
  <c r="BP220" i="2"/>
  <c r="BO176" i="2"/>
  <c r="BP168" i="2"/>
  <c r="BU151" i="2"/>
  <c r="BD151" i="2"/>
  <c r="BO102" i="2"/>
  <c r="BM61" i="2"/>
  <c r="BE863" i="2"/>
  <c r="BS863" i="2"/>
  <c r="BN988" i="2"/>
  <c r="BV975" i="2"/>
  <c r="BH975" i="2"/>
  <c r="BO965" i="2"/>
  <c r="BM964" i="2"/>
  <c r="BV959" i="2"/>
  <c r="BJ957" i="2"/>
  <c r="BM956" i="2"/>
  <c r="BP954" i="2"/>
  <c r="BG949" i="2"/>
  <c r="BN942" i="2"/>
  <c r="BV934" i="2"/>
  <c r="BP933" i="2"/>
  <c r="BI927" i="2"/>
  <c r="BE926" i="2"/>
  <c r="BR923" i="2"/>
  <c r="BU922" i="2"/>
  <c r="BP920" i="2"/>
  <c r="BN919" i="2"/>
  <c r="BD912" i="2"/>
  <c r="BO912" i="2"/>
  <c r="BS912" i="2"/>
  <c r="BE898" i="2"/>
  <c r="BO879" i="2"/>
  <c r="BE878" i="2"/>
  <c r="BS875" i="2"/>
  <c r="BF871" i="2"/>
  <c r="BD871" i="2"/>
  <c r="BH871" i="2"/>
  <c r="BE867" i="2"/>
  <c r="BQ867" i="2"/>
  <c r="BG861" i="2"/>
  <c r="BG859" i="2"/>
  <c r="BS859" i="2"/>
  <c r="BU859" i="2"/>
  <c r="BJ848" i="2"/>
  <c r="BI844" i="2"/>
  <c r="BL844" i="2"/>
  <c r="BN844" i="2"/>
  <c r="BN839" i="2"/>
  <c r="BH826" i="2"/>
  <c r="BJ822" i="2"/>
  <c r="BJ817" i="2"/>
  <c r="BU817" i="2"/>
  <c r="BM801" i="2"/>
  <c r="BG798" i="2"/>
  <c r="BL798" i="2"/>
  <c r="BS798" i="2"/>
  <c r="BR788" i="2"/>
  <c r="BU781" i="2"/>
  <c r="BU776" i="2"/>
  <c r="BV772" i="2"/>
  <c r="BM762" i="2"/>
  <c r="BQ741" i="2"/>
  <c r="BD731" i="2"/>
  <c r="BE731" i="2"/>
  <c r="BU919" i="2"/>
  <c r="BM988" i="2"/>
  <c r="BR982" i="2"/>
  <c r="BU977" i="2"/>
  <c r="BU975" i="2"/>
  <c r="BG975" i="2"/>
  <c r="BU967" i="2"/>
  <c r="BN965" i="2"/>
  <c r="BL964" i="2"/>
  <c r="BU959" i="2"/>
  <c r="BH957" i="2"/>
  <c r="BJ956" i="2"/>
  <c r="BN954" i="2"/>
  <c r="BE952" i="2"/>
  <c r="BU946" i="2"/>
  <c r="BU934" i="2"/>
  <c r="BL933" i="2"/>
  <c r="BM929" i="2"/>
  <c r="BD926" i="2"/>
  <c r="BN923" i="2"/>
  <c r="BN922" i="2"/>
  <c r="BO920" i="2"/>
  <c r="BM919" i="2"/>
  <c r="BJ908" i="2"/>
  <c r="BN879" i="2"/>
  <c r="BD832" i="2"/>
  <c r="BL832" i="2"/>
  <c r="BM832" i="2"/>
  <c r="BD776" i="2"/>
  <c r="BU772" i="2"/>
  <c r="BN730" i="2"/>
  <c r="BD730" i="2"/>
  <c r="BQ730" i="2"/>
  <c r="BS956" i="2"/>
  <c r="BE913" i="2"/>
  <c r="BU913" i="2"/>
  <c r="BV999" i="2"/>
  <c r="BI990" i="2"/>
  <c r="BQ979" i="2"/>
  <c r="BS977" i="2"/>
  <c r="BQ967" i="2"/>
  <c r="BJ965" i="2"/>
  <c r="BI956" i="2"/>
  <c r="BN939" i="2"/>
  <c r="BL923" i="2"/>
  <c r="BL919" i="2"/>
  <c r="BL913" i="2"/>
  <c r="BG901" i="2"/>
  <c r="BD901" i="2"/>
  <c r="BG898" i="2"/>
  <c r="BL898" i="2"/>
  <c r="BP898" i="2"/>
  <c r="BU880" i="2"/>
  <c r="BM879" i="2"/>
  <c r="BD857" i="2"/>
  <c r="BV857" i="2"/>
  <c r="BD848" i="2"/>
  <c r="BN848" i="2"/>
  <c r="BR848" i="2"/>
  <c r="BD839" i="2"/>
  <c r="BL839" i="2"/>
  <c r="BM839" i="2"/>
  <c r="BD825" i="2"/>
  <c r="BE825" i="2"/>
  <c r="BL825" i="2"/>
  <c r="BE822" i="2"/>
  <c r="BL822" i="2"/>
  <c r="BM822" i="2"/>
  <c r="BD801" i="2"/>
  <c r="BN801" i="2"/>
  <c r="BP788" i="2"/>
  <c r="BH788" i="2"/>
  <c r="BJ788" i="2"/>
  <c r="BV770" i="2"/>
  <c r="BJ762" i="2"/>
  <c r="BL762" i="2"/>
  <c r="BG741" i="2"/>
  <c r="BF741" i="2"/>
  <c r="BO741" i="2"/>
  <c r="BM999" i="2"/>
  <c r="BH990" i="2"/>
  <c r="BN979" i="2"/>
  <c r="BM977" i="2"/>
  <c r="BG967" i="2"/>
  <c r="BH965" i="2"/>
  <c r="BG956" i="2"/>
  <c r="BU951" i="2"/>
  <c r="BL939" i="2"/>
  <c r="BU928" i="2"/>
  <c r="BR926" i="2"/>
  <c r="BJ923" i="2"/>
  <c r="BJ919" i="2"/>
  <c r="BD915" i="2"/>
  <c r="BL915" i="2"/>
  <c r="BQ915" i="2"/>
  <c r="BH913" i="2"/>
  <c r="BU900" i="2"/>
  <c r="BN883" i="2"/>
  <c r="BH883" i="2"/>
  <c r="BM883" i="2"/>
  <c r="BP880" i="2"/>
  <c r="BL879" i="2"/>
  <c r="BD875" i="2"/>
  <c r="BI875" i="2"/>
  <c r="BJ875" i="2"/>
  <c r="BF851" i="2"/>
  <c r="BV851" i="2"/>
  <c r="BO841" i="2"/>
  <c r="BU821" i="2"/>
  <c r="BM810" i="2"/>
  <c r="BM770" i="2"/>
  <c r="BP754" i="2"/>
  <c r="BD745" i="2"/>
  <c r="BM745" i="2"/>
  <c r="BO745" i="2"/>
  <c r="BE999" i="2"/>
  <c r="BP981" i="2"/>
  <c r="BM979" i="2"/>
  <c r="BL977" i="2"/>
  <c r="BE967" i="2"/>
  <c r="BF965" i="2"/>
  <c r="BU957" i="2"/>
  <c r="BU956" i="2"/>
  <c r="BF956" i="2"/>
  <c r="BO951" i="2"/>
  <c r="BJ939" i="2"/>
  <c r="BE936" i="2"/>
  <c r="BP928" i="2"/>
  <c r="BQ926" i="2"/>
  <c r="BI923" i="2"/>
  <c r="BV919" i="2"/>
  <c r="BI919" i="2"/>
  <c r="BG913" i="2"/>
  <c r="BE907" i="2"/>
  <c r="BN907" i="2"/>
  <c r="BO907" i="2"/>
  <c r="BL900" i="2"/>
  <c r="BQ890" i="2"/>
  <c r="BG890" i="2"/>
  <c r="BN886" i="2"/>
  <c r="BV882" i="2"/>
  <c r="BJ880" i="2"/>
  <c r="BD877" i="2"/>
  <c r="BG877" i="2"/>
  <c r="BL877" i="2"/>
  <c r="BJ841" i="2"/>
  <c r="BF827" i="2"/>
  <c r="BD827" i="2"/>
  <c r="BR823" i="2"/>
  <c r="BQ821" i="2"/>
  <c r="BH810" i="2"/>
  <c r="BS782" i="2"/>
  <c r="BJ772" i="2"/>
  <c r="BH770" i="2"/>
  <c r="BN758" i="2"/>
  <c r="BH754" i="2"/>
  <c r="BD738" i="2"/>
  <c r="BN738" i="2"/>
  <c r="BD719" i="2"/>
  <c r="BL719" i="2"/>
  <c r="BE770" i="2"/>
  <c r="BD737" i="2"/>
  <c r="BF737" i="2"/>
  <c r="BE733" i="2"/>
  <c r="BS733" i="2"/>
  <c r="BU733" i="2"/>
  <c r="BH733" i="2"/>
  <c r="BP733" i="2"/>
  <c r="BO721" i="2"/>
  <c r="BV721" i="2"/>
  <c r="BO718" i="2"/>
  <c r="BD718" i="2"/>
  <c r="BP718" i="2"/>
  <c r="BV718" i="2"/>
  <c r="BE712" i="2"/>
  <c r="BO712" i="2"/>
  <c r="BG709" i="2"/>
  <c r="BF709" i="2"/>
  <c r="BO709" i="2"/>
  <c r="BP709" i="2"/>
  <c r="BR956" i="2"/>
  <c r="BJ910" i="2"/>
  <c r="BQ910" i="2"/>
  <c r="BR910" i="2"/>
  <c r="BD896" i="2"/>
  <c r="BJ896" i="2"/>
  <c r="BL896" i="2"/>
  <c r="BG879" i="2"/>
  <c r="BD879" i="2"/>
  <c r="BR879" i="2"/>
  <c r="BE879" i="2"/>
  <c r="BU879" i="2"/>
  <c r="BI820" i="2"/>
  <c r="BU820" i="2"/>
  <c r="BD758" i="2"/>
  <c r="BE758" i="2"/>
  <c r="BH758" i="2"/>
  <c r="BQ758" i="2"/>
  <c r="BJ754" i="2"/>
  <c r="BQ754" i="2"/>
  <c r="BR754" i="2"/>
  <c r="BE754" i="2"/>
  <c r="BG754" i="2"/>
  <c r="BG919" i="2"/>
  <c r="BD919" i="2"/>
  <c r="BH919" i="2"/>
  <c r="BU988" i="2"/>
  <c r="BQ965" i="2"/>
  <c r="BO964" i="2"/>
  <c r="BL957" i="2"/>
  <c r="BP956" i="2"/>
  <c r="BQ933" i="2"/>
  <c r="BI926" i="2"/>
  <c r="BS923" i="2"/>
  <c r="BR919" i="2"/>
  <c r="BR898" i="2"/>
  <c r="BV879" i="2"/>
  <c r="BU875" i="2"/>
  <c r="BL848" i="2"/>
  <c r="BF837" i="2"/>
  <c r="BI837" i="2"/>
  <c r="BU822" i="2"/>
  <c r="BU788" i="2"/>
  <c r="BP782" i="2"/>
  <c r="BQ782" i="2"/>
  <c r="BM772" i="2"/>
  <c r="BN772" i="2"/>
  <c r="BR763" i="2"/>
  <c r="BD763" i="2"/>
  <c r="BO763" i="2"/>
  <c r="BI751" i="2"/>
  <c r="BJ751" i="2"/>
  <c r="BL751" i="2"/>
  <c r="BE918" i="2"/>
  <c r="BE894" i="2"/>
  <c r="BD812" i="2"/>
  <c r="BU807" i="2"/>
  <c r="BL796" i="2"/>
  <c r="BL794" i="2"/>
  <c r="BR774" i="2"/>
  <c r="BG756" i="2"/>
  <c r="BP750" i="2"/>
  <c r="BI743" i="2"/>
  <c r="BG740" i="2"/>
  <c r="BQ734" i="2"/>
  <c r="BO713" i="2"/>
  <c r="BR708" i="2"/>
  <c r="BN703" i="2"/>
  <c r="BR702" i="2"/>
  <c r="BE700" i="2"/>
  <c r="BE698" i="2"/>
  <c r="BR694" i="2"/>
  <c r="BU690" i="2"/>
  <c r="BQ688" i="2"/>
  <c r="BJ687" i="2"/>
  <c r="BR684" i="2"/>
  <c r="BU682" i="2"/>
  <c r="BJ672" i="2"/>
  <c r="BQ671" i="2"/>
  <c r="BG671" i="2"/>
  <c r="BV668" i="2"/>
  <c r="BG651" i="2"/>
  <c r="BU647" i="2"/>
  <c r="BI646" i="2"/>
  <c r="BQ643" i="2"/>
  <c r="BG640" i="2"/>
  <c r="BU636" i="2"/>
  <c r="BQ635" i="2"/>
  <c r="BF635" i="2"/>
  <c r="BG632" i="2"/>
  <c r="BU629" i="2"/>
  <c r="BG629" i="2"/>
  <c r="BV626" i="2"/>
  <c r="BE620" i="2"/>
  <c r="BL616" i="2"/>
  <c r="BJ614" i="2"/>
  <c r="BE611" i="2"/>
  <c r="BH606" i="2"/>
  <c r="BM603" i="2"/>
  <c r="BD601" i="2"/>
  <c r="BV597" i="2"/>
  <c r="BL596" i="2"/>
  <c r="BF595" i="2"/>
  <c r="BP590" i="2"/>
  <c r="BO587" i="2"/>
  <c r="BS585" i="2"/>
  <c r="BS583" i="2"/>
  <c r="BJ582" i="2"/>
  <c r="BU573" i="2"/>
  <c r="BJ569" i="2"/>
  <c r="BM568" i="2"/>
  <c r="BJ552" i="2"/>
  <c r="BN550" i="2"/>
  <c r="BI546" i="2"/>
  <c r="BG542" i="2"/>
  <c r="BH538" i="2"/>
  <c r="BN537" i="2"/>
  <c r="BP536" i="2"/>
  <c r="BH528" i="2"/>
  <c r="BS518" i="2"/>
  <c r="BN516" i="2"/>
  <c r="BU510" i="2"/>
  <c r="BI510" i="2"/>
  <c r="BL504" i="2"/>
  <c r="BP504" i="2"/>
  <c r="BU504" i="2"/>
  <c r="BF502" i="2"/>
  <c r="BF489" i="2"/>
  <c r="BG489" i="2"/>
  <c r="BS489" i="2"/>
  <c r="BH489" i="2"/>
  <c r="BU489" i="2"/>
  <c r="BE486" i="2"/>
  <c r="BL486" i="2"/>
  <c r="BM486" i="2"/>
  <c r="BD482" i="2"/>
  <c r="BS482" i="2"/>
  <c r="BS477" i="2"/>
  <c r="BL475" i="2"/>
  <c r="BR473" i="2"/>
  <c r="BF473" i="2"/>
  <c r="BV449" i="2"/>
  <c r="BU445" i="2"/>
  <c r="BP441" i="2"/>
  <c r="BU441" i="2"/>
  <c r="BL436" i="2"/>
  <c r="BM428" i="2"/>
  <c r="BP428" i="2"/>
  <c r="BI417" i="2"/>
  <c r="BL413" i="2"/>
  <c r="BQ409" i="2"/>
  <c r="BQ400" i="2"/>
  <c r="BG396" i="2"/>
  <c r="BL391" i="2"/>
  <c r="BL390" i="2"/>
  <c r="BU386" i="2"/>
  <c r="BE386" i="2"/>
  <c r="BP378" i="2"/>
  <c r="BP843" i="2"/>
  <c r="BV818" i="2"/>
  <c r="BO750" i="2"/>
  <c r="BU743" i="2"/>
  <c r="BH743" i="2"/>
  <c r="BF740" i="2"/>
  <c r="BP708" i="2"/>
  <c r="BM703" i="2"/>
  <c r="BQ702" i="2"/>
  <c r="BD700" i="2"/>
  <c r="BD698" i="2"/>
  <c r="BS690" i="2"/>
  <c r="BH688" i="2"/>
  <c r="BI687" i="2"/>
  <c r="BP684" i="2"/>
  <c r="BS682" i="2"/>
  <c r="BN675" i="2"/>
  <c r="BU673" i="2"/>
  <c r="BI672" i="2"/>
  <c r="BP671" i="2"/>
  <c r="BF671" i="2"/>
  <c r="BS668" i="2"/>
  <c r="BQ662" i="2"/>
  <c r="BU651" i="2"/>
  <c r="BE651" i="2"/>
  <c r="BR647" i="2"/>
  <c r="BD646" i="2"/>
  <c r="BD640" i="2"/>
  <c r="BR637" i="2"/>
  <c r="BP636" i="2"/>
  <c r="BO635" i="2"/>
  <c r="BD635" i="2"/>
  <c r="BU633" i="2"/>
  <c r="BR629" i="2"/>
  <c r="BD629" i="2"/>
  <c r="BR626" i="2"/>
  <c r="BU621" i="2"/>
  <c r="BI616" i="2"/>
  <c r="BL607" i="2"/>
  <c r="BE606" i="2"/>
  <c r="BL603" i="2"/>
  <c r="BU597" i="2"/>
  <c r="BG596" i="2"/>
  <c r="BD595" i="2"/>
  <c r="BV592" i="2"/>
  <c r="BM587" i="2"/>
  <c r="BQ585" i="2"/>
  <c r="BQ583" i="2"/>
  <c r="BE582" i="2"/>
  <c r="BU574" i="2"/>
  <c r="BH573" i="2"/>
  <c r="BH569" i="2"/>
  <c r="BL568" i="2"/>
  <c r="BU553" i="2"/>
  <c r="BI552" i="2"/>
  <c r="BL550" i="2"/>
  <c r="BH546" i="2"/>
  <c r="BV542" i="2"/>
  <c r="BM537" i="2"/>
  <c r="BI527" i="2"/>
  <c r="BO527" i="2"/>
  <c r="BP527" i="2"/>
  <c r="BG516" i="2"/>
  <c r="BS510" i="2"/>
  <c r="BE510" i="2"/>
  <c r="BR506" i="2"/>
  <c r="BS503" i="2"/>
  <c r="BV489" i="2"/>
  <c r="BV485" i="2"/>
  <c r="BE480" i="2"/>
  <c r="BM480" i="2"/>
  <c r="BO480" i="2"/>
  <c r="BR477" i="2"/>
  <c r="BQ473" i="2"/>
  <c r="BE473" i="2"/>
  <c r="BD465" i="2"/>
  <c r="BF465" i="2"/>
  <c r="BS465" i="2"/>
  <c r="BI465" i="2"/>
  <c r="BU465" i="2"/>
  <c r="BR445" i="2"/>
  <c r="BF444" i="2"/>
  <c r="BN444" i="2"/>
  <c r="BS444" i="2"/>
  <c r="BD436" i="2"/>
  <c r="BP433" i="2"/>
  <c r="BQ433" i="2"/>
  <c r="BU427" i="2"/>
  <c r="BF425" i="2"/>
  <c r="BN425" i="2"/>
  <c r="BR425" i="2"/>
  <c r="BF423" i="2"/>
  <c r="BU423" i="2"/>
  <c r="BU419" i="2"/>
  <c r="BF413" i="2"/>
  <c r="BP409" i="2"/>
  <c r="BE396" i="2"/>
  <c r="BJ391" i="2"/>
  <c r="BR386" i="2"/>
  <c r="BU381" i="2"/>
  <c r="BM378" i="2"/>
  <c r="BL703" i="2"/>
  <c r="BE688" i="2"/>
  <c r="BE672" i="2"/>
  <c r="BO671" i="2"/>
  <c r="BD671" i="2"/>
  <c r="BQ633" i="2"/>
  <c r="BP574" i="2"/>
  <c r="BU555" i="2"/>
  <c r="BJ550" i="2"/>
  <c r="BE542" i="2"/>
  <c r="BI542" i="2"/>
  <c r="BF538" i="2"/>
  <c r="BO538" i="2"/>
  <c r="BI537" i="2"/>
  <c r="BQ518" i="2"/>
  <c r="BI518" i="2"/>
  <c r="BO518" i="2"/>
  <c r="BQ511" i="2"/>
  <c r="BR510" i="2"/>
  <c r="BL502" i="2"/>
  <c r="BP502" i="2"/>
  <c r="BV502" i="2"/>
  <c r="BG475" i="2"/>
  <c r="BF475" i="2"/>
  <c r="BH475" i="2"/>
  <c r="BP473" i="2"/>
  <c r="BV451" i="2"/>
  <c r="BD449" i="2"/>
  <c r="BJ449" i="2"/>
  <c r="BR449" i="2"/>
  <c r="BQ443" i="2"/>
  <c r="BQ432" i="2"/>
  <c r="BE417" i="2"/>
  <c r="BJ417" i="2"/>
  <c r="BS417" i="2"/>
  <c r="BH390" i="2"/>
  <c r="BD390" i="2"/>
  <c r="BU390" i="2"/>
  <c r="BE390" i="2"/>
  <c r="BV390" i="2"/>
  <c r="BJ386" i="2"/>
  <c r="BI386" i="2"/>
  <c r="BV386" i="2"/>
  <c r="BL386" i="2"/>
  <c r="BM635" i="2"/>
  <c r="BN633" i="2"/>
  <c r="BO629" i="2"/>
  <c r="BO621" i="2"/>
  <c r="BQ609" i="2"/>
  <c r="BI597" i="2"/>
  <c r="BV595" i="2"/>
  <c r="BU582" i="2"/>
  <c r="BN574" i="2"/>
  <c r="BS555" i="2"/>
  <c r="BI550" i="2"/>
  <c r="BV545" i="2"/>
  <c r="BV537" i="2"/>
  <c r="BH537" i="2"/>
  <c r="BP516" i="2"/>
  <c r="BV516" i="2"/>
  <c r="BP511" i="2"/>
  <c r="BH510" i="2"/>
  <c r="BF510" i="2"/>
  <c r="BP510" i="2"/>
  <c r="BG510" i="2"/>
  <c r="BQ510" i="2"/>
  <c r="BJ473" i="2"/>
  <c r="BI473" i="2"/>
  <c r="BU473" i="2"/>
  <c r="BL473" i="2"/>
  <c r="BV473" i="2"/>
  <c r="BL419" i="2"/>
  <c r="BR419" i="2"/>
  <c r="BF396" i="2"/>
  <c r="BM396" i="2"/>
  <c r="BN396" i="2"/>
  <c r="BO386" i="2"/>
  <c r="BJ378" i="2"/>
  <c r="BH378" i="2"/>
  <c r="BQ378" i="2"/>
  <c r="BR378" i="2"/>
  <c r="BV367" i="2"/>
  <c r="BI764" i="2"/>
  <c r="BM735" i="2"/>
  <c r="BD732" i="2"/>
  <c r="BR729" i="2"/>
  <c r="BJ725" i="2"/>
  <c r="BQ723" i="2"/>
  <c r="BE708" i="2"/>
  <c r="BV703" i="2"/>
  <c r="BG703" i="2"/>
  <c r="BI702" i="2"/>
  <c r="BP700" i="2"/>
  <c r="BU698" i="2"/>
  <c r="BJ692" i="2"/>
  <c r="BV687" i="2"/>
  <c r="BP685" i="2"/>
  <c r="BI681" i="2"/>
  <c r="BS672" i="2"/>
  <c r="BV671" i="2"/>
  <c r="BL671" i="2"/>
  <c r="BF668" i="2"/>
  <c r="BM662" i="2"/>
  <c r="BP659" i="2"/>
  <c r="BP651" i="2"/>
  <c r="BV646" i="2"/>
  <c r="BQ644" i="2"/>
  <c r="BO637" i="2"/>
  <c r="BV635" i="2"/>
  <c r="BL635" i="2"/>
  <c r="BL633" i="2"/>
  <c r="BM629" i="2"/>
  <c r="BV625" i="2"/>
  <c r="BL621" i="2"/>
  <c r="BU617" i="2"/>
  <c r="BM609" i="2"/>
  <c r="BU606" i="2"/>
  <c r="BQ604" i="2"/>
  <c r="BH597" i="2"/>
  <c r="BP595" i="2"/>
  <c r="BF587" i="2"/>
  <c r="BD585" i="2"/>
  <c r="BS582" i="2"/>
  <c r="BI576" i="2"/>
  <c r="BM574" i="2"/>
  <c r="BN555" i="2"/>
  <c r="BR552" i="2"/>
  <c r="BU550" i="2"/>
  <c r="BG550" i="2"/>
  <c r="BS546" i="2"/>
  <c r="BQ545" i="2"/>
  <c r="BQ542" i="2"/>
  <c r="BS538" i="2"/>
  <c r="BS537" i="2"/>
  <c r="BG537" i="2"/>
  <c r="BD525" i="2"/>
  <c r="BV525" i="2"/>
  <c r="BF515" i="2"/>
  <c r="BO511" i="2"/>
  <c r="BN510" i="2"/>
  <c r="BU491" i="2"/>
  <c r="BE481" i="2"/>
  <c r="BU481" i="2"/>
  <c r="BV481" i="2"/>
  <c r="BL477" i="2"/>
  <c r="BV475" i="2"/>
  <c r="BP474" i="2"/>
  <c r="BN473" i="2"/>
  <c r="BM468" i="2"/>
  <c r="BG451" i="2"/>
  <c r="BU447" i="2"/>
  <c r="BM431" i="2"/>
  <c r="BI421" i="2"/>
  <c r="BL421" i="2"/>
  <c r="BU418" i="2"/>
  <c r="BE409" i="2"/>
  <c r="BI401" i="2"/>
  <c r="BG400" i="2"/>
  <c r="BL400" i="2"/>
  <c r="BN400" i="2"/>
  <c r="BQ396" i="2"/>
  <c r="BR390" i="2"/>
  <c r="BP389" i="2"/>
  <c r="BN386" i="2"/>
  <c r="BP380" i="2"/>
  <c r="BR380" i="2"/>
  <c r="BU380" i="2"/>
  <c r="BM367" i="2"/>
  <c r="BD735" i="2"/>
  <c r="BD708" i="2"/>
  <c r="BU703" i="2"/>
  <c r="BF703" i="2"/>
  <c r="BO700" i="2"/>
  <c r="BS698" i="2"/>
  <c r="BU688" i="2"/>
  <c r="BR687" i="2"/>
  <c r="BN685" i="2"/>
  <c r="BE683" i="2"/>
  <c r="BR672" i="2"/>
  <c r="BU671" i="2"/>
  <c r="BJ671" i="2"/>
  <c r="BS669" i="2"/>
  <c r="BD668" i="2"/>
  <c r="BE662" i="2"/>
  <c r="BN651" i="2"/>
  <c r="BR646" i="2"/>
  <c r="BP644" i="2"/>
  <c r="BU640" i="2"/>
  <c r="BF637" i="2"/>
  <c r="BU635" i="2"/>
  <c r="BJ635" i="2"/>
  <c r="BJ633" i="2"/>
  <c r="BQ630" i="2"/>
  <c r="BL629" i="2"/>
  <c r="BQ627" i="2"/>
  <c r="BQ625" i="2"/>
  <c r="BF621" i="2"/>
  <c r="BM617" i="2"/>
  <c r="BU612" i="2"/>
  <c r="BJ609" i="2"/>
  <c r="BS606" i="2"/>
  <c r="BG597" i="2"/>
  <c r="BO595" i="2"/>
  <c r="BH591" i="2"/>
  <c r="BJ574" i="2"/>
  <c r="BL559" i="2"/>
  <c r="BI555" i="2"/>
  <c r="BP552" i="2"/>
  <c r="BS550" i="2"/>
  <c r="BF550" i="2"/>
  <c r="BQ546" i="2"/>
  <c r="BM545" i="2"/>
  <c r="BM542" i="2"/>
  <c r="BL538" i="2"/>
  <c r="BR537" i="2"/>
  <c r="BH536" i="2"/>
  <c r="BQ536" i="2"/>
  <c r="BR536" i="2"/>
  <c r="BM510" i="2"/>
  <c r="BP505" i="2"/>
  <c r="BN502" i="2"/>
  <c r="BF491" i="2"/>
  <c r="BG485" i="2"/>
  <c r="BF485" i="2"/>
  <c r="BL485" i="2"/>
  <c r="BS475" i="2"/>
  <c r="BN474" i="2"/>
  <c r="BM473" i="2"/>
  <c r="BO472" i="2"/>
  <c r="BI472" i="2"/>
  <c r="BR472" i="2"/>
  <c r="BH468" i="2"/>
  <c r="BE447" i="2"/>
  <c r="BP396" i="2"/>
  <c r="BQ390" i="2"/>
  <c r="BH389" i="2"/>
  <c r="BM386" i="2"/>
  <c r="BI372" i="2"/>
  <c r="BL372" i="2"/>
  <c r="BQ703" i="2"/>
  <c r="BD703" i="2"/>
  <c r="BG700" i="2"/>
  <c r="BQ698" i="2"/>
  <c r="BS688" i="2"/>
  <c r="BM687" i="2"/>
  <c r="BL685" i="2"/>
  <c r="BD683" i="2"/>
  <c r="BQ680" i="2"/>
  <c r="BQ672" i="2"/>
  <c r="BS671" i="2"/>
  <c r="BI671" i="2"/>
  <c r="BO669" i="2"/>
  <c r="BD662" i="2"/>
  <c r="BO653" i="2"/>
  <c r="BL651" i="2"/>
  <c r="BQ646" i="2"/>
  <c r="BO640" i="2"/>
  <c r="BI629" i="2"/>
  <c r="BE609" i="2"/>
  <c r="BJ606" i="2"/>
  <c r="BE574" i="2"/>
  <c r="BU511" i="2"/>
  <c r="BF511" i="2"/>
  <c r="BH511" i="2"/>
  <c r="BH473" i="2"/>
  <c r="BU451" i="2"/>
  <c r="BQ451" i="2"/>
  <c r="BR451" i="2"/>
  <c r="BV417" i="2"/>
  <c r="BL409" i="2"/>
  <c r="BM409" i="2"/>
  <c r="BL396" i="2"/>
  <c r="BV391" i="2"/>
  <c r="BN390" i="2"/>
  <c r="BH386" i="2"/>
  <c r="BO383" i="2"/>
  <c r="BG367" i="2"/>
  <c r="BN367" i="2"/>
  <c r="BS367" i="2"/>
  <c r="BU367" i="2"/>
  <c r="BD367" i="2"/>
  <c r="BE367" i="2"/>
  <c r="BR688" i="2"/>
  <c r="BR671" i="2"/>
  <c r="BH671" i="2"/>
  <c r="BH651" i="2"/>
  <c r="BL646" i="2"/>
  <c r="BL640" i="2"/>
  <c r="BR635" i="2"/>
  <c r="BH635" i="2"/>
  <c r="BV629" i="2"/>
  <c r="BH629" i="2"/>
  <c r="BI606" i="2"/>
  <c r="BO550" i="2"/>
  <c r="BF537" i="2"/>
  <c r="BJ537" i="2"/>
  <c r="BU537" i="2"/>
  <c r="BL537" i="2"/>
  <c r="BN534" i="2"/>
  <c r="BM534" i="2"/>
  <c r="BD529" i="2"/>
  <c r="BU529" i="2"/>
  <c r="BF477" i="2"/>
  <c r="BH477" i="2"/>
  <c r="BJ477" i="2"/>
  <c r="BM475" i="2"/>
  <c r="BG473" i="2"/>
  <c r="BG435" i="2"/>
  <c r="BR435" i="2"/>
  <c r="BV435" i="2"/>
  <c r="BU417" i="2"/>
  <c r="BG414" i="2"/>
  <c r="BM414" i="2"/>
  <c r="BR409" i="2"/>
  <c r="BJ396" i="2"/>
  <c r="BO391" i="2"/>
  <c r="BM390" i="2"/>
  <c r="BF386" i="2"/>
  <c r="BI379" i="2"/>
  <c r="BO379" i="2"/>
  <c r="BI514" i="2"/>
  <c r="BG496" i="2"/>
  <c r="BD476" i="2"/>
  <c r="BG459" i="2"/>
  <c r="BN455" i="2"/>
  <c r="BP446" i="2"/>
  <c r="BR412" i="2"/>
  <c r="BD412" i="2"/>
  <c r="BP388" i="2"/>
  <c r="BN385" i="2"/>
  <c r="BE368" i="2"/>
  <c r="BS363" i="2"/>
  <c r="BE363" i="2"/>
  <c r="BN357" i="2"/>
  <c r="BU354" i="2"/>
  <c r="BJ350" i="2"/>
  <c r="BS338" i="2"/>
  <c r="BI336" i="2"/>
  <c r="BQ332" i="2"/>
  <c r="BU330" i="2"/>
  <c r="BJ329" i="2"/>
  <c r="BP327" i="2"/>
  <c r="BF326" i="2"/>
  <c r="BH324" i="2"/>
  <c r="BL316" i="2"/>
  <c r="BO312" i="2"/>
  <c r="BE312" i="2"/>
  <c r="BL310" i="2"/>
  <c r="BP309" i="2"/>
  <c r="BL307" i="2"/>
  <c r="BN302" i="2"/>
  <c r="BQ301" i="2"/>
  <c r="BL294" i="2"/>
  <c r="BL293" i="2"/>
  <c r="BU287" i="2"/>
  <c r="BR285" i="2"/>
  <c r="BF284" i="2"/>
  <c r="BR280" i="2"/>
  <c r="BO269" i="2"/>
  <c r="BR266" i="2"/>
  <c r="BQ246" i="2"/>
  <c r="BN246" i="2"/>
  <c r="BS246" i="2"/>
  <c r="BP363" i="2"/>
  <c r="BD363" i="2"/>
  <c r="BU359" i="2"/>
  <c r="BU351" i="2"/>
  <c r="BQ347" i="2"/>
  <c r="BO338" i="2"/>
  <c r="BP332" i="2"/>
  <c r="BL330" i="2"/>
  <c r="BI329" i="2"/>
  <c r="BF324" i="2"/>
  <c r="BV320" i="2"/>
  <c r="BH316" i="2"/>
  <c r="BN312" i="2"/>
  <c r="BD312" i="2"/>
  <c r="BJ310" i="2"/>
  <c r="BO309" i="2"/>
  <c r="BF304" i="2"/>
  <c r="BH304" i="2"/>
  <c r="BP304" i="2"/>
  <c r="BM302" i="2"/>
  <c r="BR297" i="2"/>
  <c r="BI290" i="2"/>
  <c r="BL290" i="2"/>
  <c r="BS290" i="2"/>
  <c r="BQ285" i="2"/>
  <c r="BJ269" i="2"/>
  <c r="BQ266" i="2"/>
  <c r="BV242" i="2"/>
  <c r="BR240" i="2"/>
  <c r="BD239" i="2"/>
  <c r="BN239" i="2"/>
  <c r="BF227" i="2"/>
  <c r="BE227" i="2"/>
  <c r="BL227" i="2"/>
  <c r="BO227" i="2"/>
  <c r="BP227" i="2"/>
  <c r="BU223" i="2"/>
  <c r="BE223" i="2"/>
  <c r="BV353" i="2"/>
  <c r="BS349" i="2"/>
  <c r="BE329" i="2"/>
  <c r="BD324" i="2"/>
  <c r="BN309" i="2"/>
  <c r="BJ302" i="2"/>
  <c r="BV286" i="2"/>
  <c r="BN285" i="2"/>
  <c r="BP266" i="2"/>
  <c r="BR242" i="2"/>
  <c r="BP240" i="2"/>
  <c r="BM235" i="2"/>
  <c r="BE235" i="2"/>
  <c r="BD226" i="2"/>
  <c r="BQ226" i="2"/>
  <c r="BR226" i="2"/>
  <c r="BN363" i="2"/>
  <c r="BO362" i="2"/>
  <c r="BN355" i="2"/>
  <c r="BQ353" i="2"/>
  <c r="BM349" i="2"/>
  <c r="BL309" i="2"/>
  <c r="BI302" i="2"/>
  <c r="BJ301" i="2"/>
  <c r="BG301" i="2"/>
  <c r="BM301" i="2"/>
  <c r="BD294" i="2"/>
  <c r="BO294" i="2"/>
  <c r="BR294" i="2"/>
  <c r="BJ293" i="2"/>
  <c r="BE293" i="2"/>
  <c r="BR293" i="2"/>
  <c r="BF293" i="2"/>
  <c r="BU293" i="2"/>
  <c r="BU286" i="2"/>
  <c r="BM285" i="2"/>
  <c r="BL266" i="2"/>
  <c r="BV256" i="2"/>
  <c r="BO244" i="2"/>
  <c r="BO242" i="2"/>
  <c r="BM240" i="2"/>
  <c r="BL376" i="2"/>
  <c r="BU370" i="2"/>
  <c r="BM363" i="2"/>
  <c r="BN362" i="2"/>
  <c r="BM355" i="2"/>
  <c r="BN353" i="2"/>
  <c r="BI351" i="2"/>
  <c r="BI349" i="2"/>
  <c r="BQ340" i="2"/>
  <c r="BH332" i="2"/>
  <c r="BS328" i="2"/>
  <c r="BR324" i="2"/>
  <c r="BS312" i="2"/>
  <c r="BJ312" i="2"/>
  <c r="BF310" i="2"/>
  <c r="BF309" i="2"/>
  <c r="BE302" i="2"/>
  <c r="BV300" i="2"/>
  <c r="BV293" i="2"/>
  <c r="BU292" i="2"/>
  <c r="BQ286" i="2"/>
  <c r="BF285" i="2"/>
  <c r="BU281" i="2"/>
  <c r="BG280" i="2"/>
  <c r="BJ280" i="2"/>
  <c r="BL280" i="2"/>
  <c r="BM271" i="2"/>
  <c r="BU267" i="2"/>
  <c r="BF266" i="2"/>
  <c r="BF263" i="2"/>
  <c r="BV263" i="2"/>
  <c r="BL256" i="2"/>
  <c r="BR252" i="2"/>
  <c r="BG242" i="2"/>
  <c r="BJ240" i="2"/>
  <c r="BL363" i="2"/>
  <c r="BM362" i="2"/>
  <c r="BL355" i="2"/>
  <c r="BE353" i="2"/>
  <c r="BH349" i="2"/>
  <c r="BD340" i="2"/>
  <c r="BF332" i="2"/>
  <c r="BU329" i="2"/>
  <c r="BM328" i="2"/>
  <c r="BQ324" i="2"/>
  <c r="BR312" i="2"/>
  <c r="BI312" i="2"/>
  <c r="BE309" i="2"/>
  <c r="BU302" i="2"/>
  <c r="BN300" i="2"/>
  <c r="BP293" i="2"/>
  <c r="BQ292" i="2"/>
  <c r="BL281" i="2"/>
  <c r="BN279" i="2"/>
  <c r="BF271" i="2"/>
  <c r="BJ267" i="2"/>
  <c r="BQ262" i="2"/>
  <c r="BJ244" i="2"/>
  <c r="BF244" i="2"/>
  <c r="BI244" i="2"/>
  <c r="BF242" i="2"/>
  <c r="BI240" i="2"/>
  <c r="BH228" i="2"/>
  <c r="BS228" i="2"/>
  <c r="BD353" i="2"/>
  <c r="BP329" i="2"/>
  <c r="BL328" i="2"/>
  <c r="BN324" i="2"/>
  <c r="BH302" i="2"/>
  <c r="BF302" i="2"/>
  <c r="BR302" i="2"/>
  <c r="BG302" i="2"/>
  <c r="BS302" i="2"/>
  <c r="BM300" i="2"/>
  <c r="BF292" i="2"/>
  <c r="BD286" i="2"/>
  <c r="BG286" i="2"/>
  <c r="BI286" i="2"/>
  <c r="BP285" i="2"/>
  <c r="BG285" i="2"/>
  <c r="BH285" i="2"/>
  <c r="BF279" i="2"/>
  <c r="BH266" i="2"/>
  <c r="BM266" i="2"/>
  <c r="BO266" i="2"/>
  <c r="BI237" i="2"/>
  <c r="BM237" i="2"/>
  <c r="BV237" i="2"/>
  <c r="BH232" i="2"/>
  <c r="BN232" i="2"/>
  <c r="BG270" i="2"/>
  <c r="BH270" i="2"/>
  <c r="BM270" i="2"/>
  <c r="BE267" i="2"/>
  <c r="BL267" i="2"/>
  <c r="BS267" i="2"/>
  <c r="BJ242" i="2"/>
  <c r="BP242" i="2"/>
  <c r="BQ242" i="2"/>
  <c r="BH240" i="2"/>
  <c r="BN240" i="2"/>
  <c r="BF240" i="2"/>
  <c r="BS240" i="2"/>
  <c r="BG240" i="2"/>
  <c r="BU240" i="2"/>
  <c r="BD298" i="2"/>
  <c r="BH288" i="2"/>
  <c r="BH275" i="2"/>
  <c r="BM224" i="2"/>
  <c r="BU214" i="2"/>
  <c r="BJ193" i="2"/>
  <c r="BR190" i="2"/>
  <c r="BS187" i="2"/>
  <c r="BL178" i="2"/>
  <c r="BM175" i="2"/>
  <c r="BR174" i="2"/>
  <c r="BQ169" i="2"/>
  <c r="BG169" i="2"/>
  <c r="BH168" i="2"/>
  <c r="BU161" i="2"/>
  <c r="BI161" i="2"/>
  <c r="BU159" i="2"/>
  <c r="BE159" i="2"/>
  <c r="BJ157" i="2"/>
  <c r="BM143" i="2"/>
  <c r="BM140" i="2"/>
  <c r="BH139" i="2"/>
  <c r="BR131" i="2"/>
  <c r="BP124" i="2"/>
  <c r="BI122" i="2"/>
  <c r="BH110" i="2"/>
  <c r="BN107" i="2"/>
  <c r="BN105" i="2"/>
  <c r="BU94" i="2"/>
  <c r="BF94" i="2"/>
  <c r="BV91" i="2"/>
  <c r="BN84" i="2"/>
  <c r="BL79" i="2"/>
  <c r="BG77" i="2"/>
  <c r="BL73" i="2"/>
  <c r="BR69" i="2"/>
  <c r="BM62" i="2"/>
  <c r="BS50" i="2"/>
  <c r="BU42" i="2"/>
  <c r="BS37" i="2"/>
  <c r="BP251" i="2"/>
  <c r="BE224" i="2"/>
  <c r="BU217" i="2"/>
  <c r="BN214" i="2"/>
  <c r="BU203" i="2"/>
  <c r="BP200" i="2"/>
  <c r="BU196" i="2"/>
  <c r="BG193" i="2"/>
  <c r="BL187" i="2"/>
  <c r="BJ178" i="2"/>
  <c r="BL175" i="2"/>
  <c r="BO174" i="2"/>
  <c r="BL171" i="2"/>
  <c r="BP169" i="2"/>
  <c r="BF169" i="2"/>
  <c r="BG168" i="2"/>
  <c r="BL163" i="2"/>
  <c r="BS161" i="2"/>
  <c r="BH161" i="2"/>
  <c r="BS159" i="2"/>
  <c r="BD159" i="2"/>
  <c r="BD157" i="2"/>
  <c r="BV149" i="2"/>
  <c r="BP147" i="2"/>
  <c r="BJ143" i="2"/>
  <c r="BI140" i="2"/>
  <c r="BD139" i="2"/>
  <c r="BU134" i="2"/>
  <c r="BP131" i="2"/>
  <c r="BH122" i="2"/>
  <c r="BV110" i="2"/>
  <c r="BD110" i="2"/>
  <c r="BJ107" i="2"/>
  <c r="BJ105" i="2"/>
  <c r="BV101" i="2"/>
  <c r="BS94" i="2"/>
  <c r="BE94" i="2"/>
  <c r="BU91" i="2"/>
  <c r="BL88" i="2"/>
  <c r="BH84" i="2"/>
  <c r="BH79" i="2"/>
  <c r="BD77" i="2"/>
  <c r="BJ73" i="2"/>
  <c r="BM69" i="2"/>
  <c r="BQ65" i="2"/>
  <c r="BI62" i="2"/>
  <c r="BP59" i="2"/>
  <c r="BQ57" i="2"/>
  <c r="BN54" i="2"/>
  <c r="BV53" i="2"/>
  <c r="BQ50" i="2"/>
  <c r="BR42" i="2"/>
  <c r="BE39" i="2"/>
  <c r="BN37" i="2"/>
  <c r="BN174" i="2"/>
  <c r="BR161" i="2"/>
  <c r="BG161" i="2"/>
  <c r="BI107" i="2"/>
  <c r="BP91" i="2"/>
  <c r="BF69" i="2"/>
  <c r="BN63" i="2"/>
  <c r="BE62" i="2"/>
  <c r="BO53" i="2"/>
  <c r="BQ42" i="2"/>
  <c r="BD39" i="2"/>
  <c r="BM37" i="2"/>
  <c r="BM174" i="2"/>
  <c r="BS162" i="2"/>
  <c r="BQ161" i="2"/>
  <c r="BF161" i="2"/>
  <c r="BO159" i="2"/>
  <c r="BQ149" i="2"/>
  <c r="BD143" i="2"/>
  <c r="BU139" i="2"/>
  <c r="BR133" i="2"/>
  <c r="BI131" i="2"/>
  <c r="BU119" i="2"/>
  <c r="BR110" i="2"/>
  <c r="BD107" i="2"/>
  <c r="BE100" i="2"/>
  <c r="BF91" i="2"/>
  <c r="BV80" i="2"/>
  <c r="BI72" i="2"/>
  <c r="BE69" i="2"/>
  <c r="BF63" i="2"/>
  <c r="BD62" i="2"/>
  <c r="BS58" i="2"/>
  <c r="BL53" i="2"/>
  <c r="BO49" i="2"/>
  <c r="BH42" i="2"/>
  <c r="BH220" i="2"/>
  <c r="BQ199" i="2"/>
  <c r="BM196" i="2"/>
  <c r="BQ193" i="2"/>
  <c r="BU175" i="2"/>
  <c r="BE175" i="2"/>
  <c r="BI174" i="2"/>
  <c r="BL169" i="2"/>
  <c r="BQ168" i="2"/>
  <c r="BO162" i="2"/>
  <c r="BP161" i="2"/>
  <c r="BE161" i="2"/>
  <c r="BN159" i="2"/>
  <c r="BS157" i="2"/>
  <c r="BU155" i="2"/>
  <c r="BM149" i="2"/>
  <c r="BN145" i="2"/>
  <c r="BR139" i="2"/>
  <c r="BF53" i="2"/>
  <c r="BO139" i="2"/>
  <c r="BP137" i="2"/>
  <c r="BM133" i="2"/>
  <c r="BS62" i="2"/>
  <c r="BP224" i="2"/>
  <c r="BN212" i="2"/>
  <c r="BN193" i="2"/>
  <c r="BS169" i="2"/>
  <c r="BI169" i="2"/>
  <c r="BN168" i="2"/>
  <c r="BH162" i="2"/>
  <c r="BN161" i="2"/>
  <c r="BG159" i="2"/>
  <c r="BH155" i="2"/>
  <c r="BM139" i="2"/>
  <c r="BL110" i="2"/>
  <c r="BU107" i="2"/>
  <c r="BO62" i="2"/>
  <c r="BE49" i="2"/>
  <c r="BQ43" i="2"/>
  <c r="BD38" i="2"/>
  <c r="BU174" i="2"/>
  <c r="BP140" i="2"/>
  <c r="BJ122" i="2"/>
  <c r="BI110" i="2"/>
  <c r="BO107" i="2"/>
  <c r="BQ84" i="2"/>
  <c r="BQ79" i="2"/>
  <c r="BV69" i="2"/>
  <c r="BN62" i="2"/>
  <c r="BD21" i="2"/>
  <c r="BV24" i="2"/>
  <c r="BH33" i="2"/>
  <c r="BR32" i="2"/>
  <c r="BQ32" i="2"/>
  <c r="BU31" i="2"/>
  <c r="BR31" i="2"/>
  <c r="BM31" i="2"/>
  <c r="BI31" i="2"/>
  <c r="BH31" i="2"/>
  <c r="BD34" i="2"/>
  <c r="BV26" i="2"/>
  <c r="BN23" i="2"/>
  <c r="BM23" i="2"/>
  <c r="BD23" i="2"/>
  <c r="BD24" i="2"/>
  <c r="BI989" i="2"/>
  <c r="BE989" i="2"/>
  <c r="BL989" i="2"/>
  <c r="BO989" i="2"/>
  <c r="BP989" i="2"/>
  <c r="BU985" i="2"/>
  <c r="BL983" i="2"/>
  <c r="BL980" i="2"/>
  <c r="BP973" i="2"/>
  <c r="BF961" i="2"/>
  <c r="BH943" i="2"/>
  <c r="BR895" i="2"/>
  <c r="BU890" i="2"/>
  <c r="BL888" i="2"/>
  <c r="BU888" i="2"/>
  <c r="BG888" i="2"/>
  <c r="BQ874" i="2"/>
  <c r="BG858" i="2"/>
  <c r="BM858" i="2"/>
  <c r="BQ858" i="2"/>
  <c r="BR858" i="2"/>
  <c r="BD858" i="2"/>
  <c r="BE849" i="2"/>
  <c r="BJ849" i="2"/>
  <c r="BL849" i="2"/>
  <c r="BM849" i="2"/>
  <c r="BN849" i="2"/>
  <c r="BO849" i="2"/>
  <c r="BD849" i="2"/>
  <c r="BV849" i="2"/>
  <c r="BN840" i="2"/>
  <c r="BO840" i="2"/>
  <c r="BS840" i="2"/>
  <c r="BJ809" i="2"/>
  <c r="BM809" i="2"/>
  <c r="BN809" i="2"/>
  <c r="BU809" i="2"/>
  <c r="BV809" i="2"/>
  <c r="BD804" i="2"/>
  <c r="BL804" i="2"/>
  <c r="BN804" i="2"/>
  <c r="BO804" i="2"/>
  <c r="BU804" i="2"/>
  <c r="BE804" i="2"/>
  <c r="BS757" i="2"/>
  <c r="BJ757" i="2"/>
  <c r="BL757" i="2"/>
  <c r="BD757" i="2"/>
  <c r="BJ584" i="2"/>
  <c r="BR584" i="2"/>
  <c r="BI584" i="2"/>
  <c r="BL584" i="2"/>
  <c r="BI997" i="2"/>
  <c r="BL997" i="2"/>
  <c r="BO997" i="2"/>
  <c r="BS997" i="2"/>
  <c r="BI993" i="2"/>
  <c r="BM993" i="2"/>
  <c r="BJ985" i="2"/>
  <c r="BO973" i="2"/>
  <c r="BG971" i="2"/>
  <c r="BM971" i="2"/>
  <c r="BO971" i="2"/>
  <c r="BV971" i="2"/>
  <c r="BF938" i="2"/>
  <c r="BI938" i="2"/>
  <c r="BM938" i="2"/>
  <c r="BN938" i="2"/>
  <c r="BP938" i="2"/>
  <c r="BE938" i="2"/>
  <c r="BV938" i="2"/>
  <c r="BL870" i="2"/>
  <c r="BH870" i="2"/>
  <c r="BI870" i="2"/>
  <c r="BM870" i="2"/>
  <c r="BV870" i="2"/>
  <c r="BG863" i="2"/>
  <c r="BF863" i="2"/>
  <c r="BU863" i="2"/>
  <c r="BI863" i="2"/>
  <c r="BV863" i="2"/>
  <c r="BJ863" i="2"/>
  <c r="BL863" i="2"/>
  <c r="BN863" i="2"/>
  <c r="BD863" i="2"/>
  <c r="BR863" i="2"/>
  <c r="BD808" i="2"/>
  <c r="BM808" i="2"/>
  <c r="BD795" i="2"/>
  <c r="BU795" i="2"/>
  <c r="BE795" i="2"/>
  <c r="BV795" i="2"/>
  <c r="BH795" i="2"/>
  <c r="BI795" i="2"/>
  <c r="BL795" i="2"/>
  <c r="BO795" i="2"/>
  <c r="BD778" i="2"/>
  <c r="BU778" i="2"/>
  <c r="BV778" i="2"/>
  <c r="BU996" i="2"/>
  <c r="BI983" i="2"/>
  <c r="BE983" i="2"/>
  <c r="BQ983" i="2"/>
  <c r="BG983" i="2"/>
  <c r="BS983" i="2"/>
  <c r="BH983" i="2"/>
  <c r="BU983" i="2"/>
  <c r="BJ983" i="2"/>
  <c r="BV983" i="2"/>
  <c r="BH980" i="2"/>
  <c r="BD980" i="2"/>
  <c r="BO980" i="2"/>
  <c r="BE980" i="2"/>
  <c r="BP980" i="2"/>
  <c r="BF980" i="2"/>
  <c r="BR980" i="2"/>
  <c r="BG980" i="2"/>
  <c r="BU980" i="2"/>
  <c r="BI961" i="2"/>
  <c r="BM961" i="2"/>
  <c r="BS961" i="2"/>
  <c r="BU961" i="2"/>
  <c r="BV961" i="2"/>
  <c r="BG943" i="2"/>
  <c r="BL943" i="2"/>
  <c r="BM943" i="2"/>
  <c r="BO943" i="2"/>
  <c r="BR943" i="2"/>
  <c r="BF874" i="2"/>
  <c r="BH874" i="2"/>
  <c r="BV874" i="2"/>
  <c r="BI874" i="2"/>
  <c r="BL874" i="2"/>
  <c r="BM874" i="2"/>
  <c r="BN874" i="2"/>
  <c r="BE874" i="2"/>
  <c r="BR874" i="2"/>
  <c r="BD866" i="2"/>
  <c r="BE866" i="2"/>
  <c r="BG866" i="2"/>
  <c r="BM866" i="2"/>
  <c r="BQ866" i="2"/>
  <c r="BL862" i="2"/>
  <c r="BD862" i="2"/>
  <c r="BE862" i="2"/>
  <c r="BM862" i="2"/>
  <c r="BR862" i="2"/>
  <c r="BU862" i="2"/>
  <c r="BE752" i="2"/>
  <c r="BL752" i="2"/>
  <c r="BN752" i="2"/>
  <c r="BO752" i="2"/>
  <c r="BJ752" i="2"/>
  <c r="BI996" i="2"/>
  <c r="BR985" i="2"/>
  <c r="BL985" i="2"/>
  <c r="BM985" i="2"/>
  <c r="BO985" i="2"/>
  <c r="BS985" i="2"/>
  <c r="BI973" i="2"/>
  <c r="BE973" i="2"/>
  <c r="BU973" i="2"/>
  <c r="BF973" i="2"/>
  <c r="BH973" i="2"/>
  <c r="BJ973" i="2"/>
  <c r="BM963" i="2"/>
  <c r="BH960" i="2"/>
  <c r="BE960" i="2"/>
  <c r="BL960" i="2"/>
  <c r="BN960" i="2"/>
  <c r="BU960" i="2"/>
  <c r="BG895" i="2"/>
  <c r="BH895" i="2"/>
  <c r="BS895" i="2"/>
  <c r="BI895" i="2"/>
  <c r="BU895" i="2"/>
  <c r="BJ895" i="2"/>
  <c r="BV895" i="2"/>
  <c r="BL895" i="2"/>
  <c r="BM895" i="2"/>
  <c r="BE895" i="2"/>
  <c r="BQ895" i="2"/>
  <c r="BF890" i="2"/>
  <c r="BH890" i="2"/>
  <c r="BV890" i="2"/>
  <c r="BI890" i="2"/>
  <c r="BL890" i="2"/>
  <c r="BM890" i="2"/>
  <c r="BN890" i="2"/>
  <c r="BE890" i="2"/>
  <c r="BR890" i="2"/>
  <c r="BH865" i="2"/>
  <c r="BD865" i="2"/>
  <c r="BQ802" i="2"/>
  <c r="BH799" i="2"/>
  <c r="BL799" i="2"/>
  <c r="BD790" i="2"/>
  <c r="BR790" i="2"/>
  <c r="BS790" i="2"/>
  <c r="BU790" i="2"/>
  <c r="BJ790" i="2"/>
  <c r="BD755" i="2"/>
  <c r="BI755" i="2"/>
  <c r="BM755" i="2"/>
  <c r="BN755" i="2"/>
  <c r="BS755" i="2"/>
  <c r="BH999" i="2"/>
  <c r="BF999" i="2"/>
  <c r="BP999" i="2"/>
  <c r="BG999" i="2"/>
  <c r="BR999" i="2"/>
  <c r="BI999" i="2"/>
  <c r="BS999" i="2"/>
  <c r="BJ999" i="2"/>
  <c r="BU999" i="2"/>
  <c r="BI981" i="2"/>
  <c r="BG981" i="2"/>
  <c r="BU981" i="2"/>
  <c r="BH981" i="2"/>
  <c r="BL981" i="2"/>
  <c r="BN981" i="2"/>
  <c r="BD967" i="2"/>
  <c r="BJ967" i="2"/>
  <c r="BL967" i="2"/>
  <c r="BN967" i="2"/>
  <c r="BP967" i="2"/>
  <c r="BG955" i="2"/>
  <c r="BV955" i="2"/>
  <c r="BH944" i="2"/>
  <c r="BU944" i="2"/>
  <c r="BG939" i="2"/>
  <c r="BD939" i="2"/>
  <c r="BO939" i="2"/>
  <c r="BE939" i="2"/>
  <c r="BP939" i="2"/>
  <c r="BF939" i="2"/>
  <c r="BQ939" i="2"/>
  <c r="BH939" i="2"/>
  <c r="BS939" i="2"/>
  <c r="BG911" i="2"/>
  <c r="BH911" i="2"/>
  <c r="BV911" i="2"/>
  <c r="BI911" i="2"/>
  <c r="BL911" i="2"/>
  <c r="BM911" i="2"/>
  <c r="BO911" i="2"/>
  <c r="BE911" i="2"/>
  <c r="BR911" i="2"/>
  <c r="BE873" i="2"/>
  <c r="BL873" i="2"/>
  <c r="BM873" i="2"/>
  <c r="BQ873" i="2"/>
  <c r="BU873" i="2"/>
  <c r="BV873" i="2"/>
  <c r="BD873" i="2"/>
  <c r="BD820" i="2"/>
  <c r="BJ820" i="2"/>
  <c r="BL820" i="2"/>
  <c r="BN820" i="2"/>
  <c r="BR820" i="2"/>
  <c r="BS820" i="2"/>
  <c r="BH820" i="2"/>
  <c r="BF813" i="2"/>
  <c r="BQ813" i="2"/>
  <c r="BR813" i="2"/>
  <c r="BU813" i="2"/>
  <c r="BL813" i="2"/>
  <c r="BL806" i="2"/>
  <c r="BM806" i="2"/>
  <c r="BQ806" i="2"/>
  <c r="BV784" i="2"/>
  <c r="BD784" i="2"/>
  <c r="BJ565" i="2"/>
  <c r="BF565" i="2"/>
  <c r="BH565" i="2"/>
  <c r="BO565" i="2"/>
  <c r="BP565" i="2"/>
  <c r="BQ565" i="2"/>
  <c r="BU565" i="2"/>
  <c r="BD565" i="2"/>
  <c r="BL565" i="2"/>
  <c r="BG963" i="2"/>
  <c r="BQ963" i="2"/>
  <c r="BV943" i="2"/>
  <c r="BF940" i="2"/>
  <c r="BJ940" i="2"/>
  <c r="BP940" i="2"/>
  <c r="BR940" i="2"/>
  <c r="BD850" i="2"/>
  <c r="BN850" i="2"/>
  <c r="BD802" i="2"/>
  <c r="BU802" i="2"/>
  <c r="BE802" i="2"/>
  <c r="BV802" i="2"/>
  <c r="BF802" i="2"/>
  <c r="BH802" i="2"/>
  <c r="BL802" i="2"/>
  <c r="BO802" i="2"/>
  <c r="BF789" i="2"/>
  <c r="BI789" i="2"/>
  <c r="BL789" i="2"/>
  <c r="BP789" i="2"/>
  <c r="BQ789" i="2"/>
  <c r="BU789" i="2"/>
  <c r="BG789" i="2"/>
  <c r="BI693" i="2"/>
  <c r="BO693" i="2"/>
  <c r="BU693" i="2"/>
  <c r="BH693" i="2"/>
  <c r="BJ693" i="2"/>
  <c r="BF572" i="2"/>
  <c r="BH572" i="2"/>
  <c r="BL572" i="2"/>
  <c r="BU572" i="2"/>
  <c r="BE572" i="2"/>
  <c r="BQ572" i="2"/>
  <c r="BH996" i="2"/>
  <c r="BJ996" i="2"/>
  <c r="BM996" i="2"/>
  <c r="BP996" i="2"/>
  <c r="BS996" i="2"/>
  <c r="BO999" i="2"/>
  <c r="BN983" i="2"/>
  <c r="BS981" i="2"/>
  <c r="BN980" i="2"/>
  <c r="BG947" i="2"/>
  <c r="BE947" i="2"/>
  <c r="BU947" i="2"/>
  <c r="BF947" i="2"/>
  <c r="BV947" i="2"/>
  <c r="BH947" i="2"/>
  <c r="BL947" i="2"/>
  <c r="BS943" i="2"/>
  <c r="BV939" i="2"/>
  <c r="BJ886" i="2"/>
  <c r="BE886" i="2"/>
  <c r="BV886" i="2"/>
  <c r="BH886" i="2"/>
  <c r="BI886" i="2"/>
  <c r="BL886" i="2"/>
  <c r="BM886" i="2"/>
  <c r="BQ886" i="2"/>
  <c r="BH860" i="2"/>
  <c r="BL860" i="2"/>
  <c r="BU860" i="2"/>
  <c r="BU849" i="2"/>
  <c r="BE836" i="2"/>
  <c r="BO836" i="2"/>
  <c r="BF836" i="2"/>
  <c r="BH696" i="2"/>
  <c r="BQ696" i="2"/>
  <c r="BR696" i="2"/>
  <c r="BS696" i="2"/>
  <c r="BG987" i="2"/>
  <c r="BF987" i="2"/>
  <c r="BN999" i="2"/>
  <c r="BJ997" i="2"/>
  <c r="BO990" i="2"/>
  <c r="BP990" i="2"/>
  <c r="BR990" i="2"/>
  <c r="BV985" i="2"/>
  <c r="BM983" i="2"/>
  <c r="BQ981" i="2"/>
  <c r="BM980" i="2"/>
  <c r="BQ973" i="2"/>
  <c r="BS967" i="2"/>
  <c r="BL961" i="2"/>
  <c r="BG959" i="2"/>
  <c r="BD959" i="2"/>
  <c r="BI959" i="2"/>
  <c r="BL959" i="2"/>
  <c r="BM959" i="2"/>
  <c r="BI943" i="2"/>
  <c r="BU939" i="2"/>
  <c r="BH938" i="2"/>
  <c r="BJ888" i="2"/>
  <c r="BU874" i="2"/>
  <c r="BO863" i="2"/>
  <c r="BE858" i="2"/>
  <c r="BG849" i="2"/>
  <c r="BJ804" i="2"/>
  <c r="BR795" i="2"/>
  <c r="BI792" i="2"/>
  <c r="BM792" i="2"/>
  <c r="BU792" i="2"/>
  <c r="BV792" i="2"/>
  <c r="BD792" i="2"/>
  <c r="BH757" i="2"/>
  <c r="BF580" i="2"/>
  <c r="BH580" i="2"/>
  <c r="BL580" i="2"/>
  <c r="BU580" i="2"/>
  <c r="BE580" i="2"/>
  <c r="BQ580" i="2"/>
  <c r="BD544" i="2"/>
  <c r="BI544" i="2"/>
  <c r="BM544" i="2"/>
  <c r="BQ544" i="2"/>
  <c r="BV544" i="2"/>
  <c r="BF544" i="2"/>
  <c r="BJ526" i="2"/>
  <c r="BL526" i="2"/>
  <c r="BM526" i="2"/>
  <c r="BO526" i="2"/>
  <c r="BF526" i="2"/>
  <c r="BS526" i="2"/>
  <c r="BP526" i="2"/>
  <c r="BQ526" i="2"/>
  <c r="BV526" i="2"/>
  <c r="BD526" i="2"/>
  <c r="BG403" i="2"/>
  <c r="BQ403" i="2"/>
  <c r="BR403" i="2"/>
  <c r="BH403" i="2"/>
  <c r="BM403" i="2"/>
  <c r="BU403" i="2"/>
  <c r="BV403" i="2"/>
  <c r="BI403" i="2"/>
  <c r="BL403" i="2"/>
  <c r="BD403" i="2"/>
  <c r="BL891" i="2"/>
  <c r="BL883" i="2"/>
  <c r="BL880" i="2"/>
  <c r="BQ879" i="2"/>
  <c r="BF879" i="2"/>
  <c r="BL878" i="2"/>
  <c r="BM875" i="2"/>
  <c r="BE871" i="2"/>
  <c r="BV869" i="2"/>
  <c r="BO867" i="2"/>
  <c r="BV861" i="2"/>
  <c r="BV859" i="2"/>
  <c r="BH859" i="2"/>
  <c r="BP851" i="2"/>
  <c r="BV844" i="2"/>
  <c r="BH844" i="2"/>
  <c r="BR843" i="2"/>
  <c r="BG843" i="2"/>
  <c r="BN841" i="2"/>
  <c r="BR839" i="2"/>
  <c r="BE835" i="2"/>
  <c r="BN828" i="2"/>
  <c r="BN826" i="2"/>
  <c r="BG825" i="2"/>
  <c r="BP822" i="2"/>
  <c r="BJ819" i="2"/>
  <c r="BM818" i="2"/>
  <c r="BN817" i="2"/>
  <c r="BV814" i="2"/>
  <c r="BI814" i="2"/>
  <c r="BJ812" i="2"/>
  <c r="BL810" i="2"/>
  <c r="BU801" i="2"/>
  <c r="BJ798" i="2"/>
  <c r="BN796" i="2"/>
  <c r="BI788" i="2"/>
  <c r="BS779" i="2"/>
  <c r="BH779" i="2"/>
  <c r="BU751" i="2"/>
  <c r="BI728" i="2"/>
  <c r="BO728" i="2"/>
  <c r="BU728" i="2"/>
  <c r="BO724" i="2"/>
  <c r="BP654" i="2"/>
  <c r="BF598" i="2"/>
  <c r="BD598" i="2"/>
  <c r="BP598" i="2"/>
  <c r="BE598" i="2"/>
  <c r="BQ598" i="2"/>
  <c r="BG598" i="2"/>
  <c r="BS598" i="2"/>
  <c r="BI598" i="2"/>
  <c r="BU598" i="2"/>
  <c r="BJ598" i="2"/>
  <c r="BV598" i="2"/>
  <c r="BM598" i="2"/>
  <c r="BE619" i="2"/>
  <c r="BD619" i="2"/>
  <c r="BG619" i="2"/>
  <c r="BJ619" i="2"/>
  <c r="BM619" i="2"/>
  <c r="BR619" i="2"/>
  <c r="BD563" i="2"/>
  <c r="BJ563" i="2"/>
  <c r="BL563" i="2"/>
  <c r="BE563" i="2"/>
  <c r="BN563" i="2"/>
  <c r="BP563" i="2"/>
  <c r="BV563" i="2"/>
  <c r="BI551" i="2"/>
  <c r="BQ551" i="2"/>
  <c r="BF495" i="2"/>
  <c r="BU495" i="2"/>
  <c r="BH495" i="2"/>
  <c r="BQ495" i="2"/>
  <c r="BI356" i="2"/>
  <c r="BG356" i="2"/>
  <c r="BH356" i="2"/>
  <c r="BL356" i="2"/>
  <c r="BO356" i="2"/>
  <c r="BP356" i="2"/>
  <c r="BQ356" i="2"/>
  <c r="BU356" i="2"/>
  <c r="BF356" i="2"/>
  <c r="BR356" i="2"/>
  <c r="BM914" i="2"/>
  <c r="BN747" i="2"/>
  <c r="BU747" i="2"/>
  <c r="BV747" i="2"/>
  <c r="BI735" i="2"/>
  <c r="BE735" i="2"/>
  <c r="BP735" i="2"/>
  <c r="BF735" i="2"/>
  <c r="BQ735" i="2"/>
  <c r="BG735" i="2"/>
  <c r="BU735" i="2"/>
  <c r="BH735" i="2"/>
  <c r="BV735" i="2"/>
  <c r="BP732" i="2"/>
  <c r="BR732" i="2"/>
  <c r="BL730" i="2"/>
  <c r="BE730" i="2"/>
  <c r="BV730" i="2"/>
  <c r="BG730" i="2"/>
  <c r="BH730" i="2"/>
  <c r="BJ730" i="2"/>
  <c r="BI715" i="2"/>
  <c r="BV715" i="2"/>
  <c r="BE628" i="2"/>
  <c r="BU628" i="2"/>
  <c r="BF628" i="2"/>
  <c r="BH611" i="2"/>
  <c r="BF611" i="2"/>
  <c r="BS611" i="2"/>
  <c r="BI611" i="2"/>
  <c r="BU611" i="2"/>
  <c r="BJ611" i="2"/>
  <c r="BV611" i="2"/>
  <c r="BL611" i="2"/>
  <c r="BM611" i="2"/>
  <c r="BD611" i="2"/>
  <c r="BO611" i="2"/>
  <c r="BE453" i="2"/>
  <c r="BI453" i="2"/>
  <c r="BV994" i="2"/>
  <c r="BS991" i="2"/>
  <c r="BE991" i="2"/>
  <c r="BJ988" i="2"/>
  <c r="BI982" i="2"/>
  <c r="BP970" i="2"/>
  <c r="BG964" i="2"/>
  <c r="BQ957" i="2"/>
  <c r="BF957" i="2"/>
  <c r="BO956" i="2"/>
  <c r="BE956" i="2"/>
  <c r="BG954" i="2"/>
  <c r="BJ953" i="2"/>
  <c r="BL951" i="2"/>
  <c r="BF948" i="2"/>
  <c r="BL946" i="2"/>
  <c r="BV937" i="2"/>
  <c r="BN935" i="2"/>
  <c r="BE934" i="2"/>
  <c r="BH933" i="2"/>
  <c r="BL930" i="2"/>
  <c r="BO928" i="2"/>
  <c r="BQ923" i="2"/>
  <c r="BE923" i="2"/>
  <c r="BH922" i="2"/>
  <c r="BJ920" i="2"/>
  <c r="BQ919" i="2"/>
  <c r="BF919" i="2"/>
  <c r="BL918" i="2"/>
  <c r="BJ916" i="2"/>
  <c r="BH915" i="2"/>
  <c r="BL914" i="2"/>
  <c r="BJ912" i="2"/>
  <c r="BD903" i="2"/>
  <c r="BM893" i="2"/>
  <c r="BU891" i="2"/>
  <c r="BH891" i="2"/>
  <c r="BQ889" i="2"/>
  <c r="BR883" i="2"/>
  <c r="BD883" i="2"/>
  <c r="BL881" i="2"/>
  <c r="BV875" i="2"/>
  <c r="BH875" i="2"/>
  <c r="BR871" i="2"/>
  <c r="BD869" i="2"/>
  <c r="BD861" i="2"/>
  <c r="BH857" i="2"/>
  <c r="BR853" i="2"/>
  <c r="BE851" i="2"/>
  <c r="BH847" i="2"/>
  <c r="BP835" i="2"/>
  <c r="BL801" i="2"/>
  <c r="BU798" i="2"/>
  <c r="BD798" i="2"/>
  <c r="BS788" i="2"/>
  <c r="BF788" i="2"/>
  <c r="BP779" i="2"/>
  <c r="BE779" i="2"/>
  <c r="BG773" i="2"/>
  <c r="BU773" i="2"/>
  <c r="BG766" i="2"/>
  <c r="BL766" i="2"/>
  <c r="BQ766" i="2"/>
  <c r="BG764" i="2"/>
  <c r="BR764" i="2"/>
  <c r="BH764" i="2"/>
  <c r="BV764" i="2"/>
  <c r="BO717" i="2"/>
  <c r="BD661" i="2"/>
  <c r="BG661" i="2"/>
  <c r="BH661" i="2"/>
  <c r="BI661" i="2"/>
  <c r="BR661" i="2"/>
  <c r="BU661" i="2"/>
  <c r="BL615" i="2"/>
  <c r="BH615" i="2"/>
  <c r="BO615" i="2"/>
  <c r="BQ615" i="2"/>
  <c r="BU615" i="2"/>
  <c r="BI487" i="2"/>
  <c r="BJ487" i="2"/>
  <c r="BL487" i="2"/>
  <c r="BN487" i="2"/>
  <c r="BO487" i="2"/>
  <c r="BG487" i="2"/>
  <c r="BU487" i="2"/>
  <c r="BH487" i="2"/>
  <c r="BE487" i="2"/>
  <c r="BP487" i="2"/>
  <c r="BS487" i="2"/>
  <c r="BM994" i="2"/>
  <c r="BD988" i="2"/>
  <c r="BG982" i="2"/>
  <c r="BM975" i="2"/>
  <c r="BR974" i="2"/>
  <c r="BN972" i="2"/>
  <c r="BL970" i="2"/>
  <c r="BU965" i="2"/>
  <c r="BV964" i="2"/>
  <c r="BE964" i="2"/>
  <c r="BP957" i="2"/>
  <c r="BE957" i="2"/>
  <c r="BN956" i="2"/>
  <c r="BD956" i="2"/>
  <c r="BE954" i="2"/>
  <c r="BF953" i="2"/>
  <c r="BF951" i="2"/>
  <c r="BQ937" i="2"/>
  <c r="BM935" i="2"/>
  <c r="BD934" i="2"/>
  <c r="BG933" i="2"/>
  <c r="BI930" i="2"/>
  <c r="BG925" i="2"/>
  <c r="BO923" i="2"/>
  <c r="BD923" i="2"/>
  <c r="BG920" i="2"/>
  <c r="BO919" i="2"/>
  <c r="BE919" i="2"/>
  <c r="BF916" i="2"/>
  <c r="BH914" i="2"/>
  <c r="BG912" i="2"/>
  <c r="BU897" i="2"/>
  <c r="BS891" i="2"/>
  <c r="BD891" i="2"/>
  <c r="BU878" i="2"/>
  <c r="BQ871" i="2"/>
  <c r="BQ859" i="2"/>
  <c r="BD851" i="2"/>
  <c r="BO835" i="2"/>
  <c r="BS819" i="2"/>
  <c r="BI756" i="2"/>
  <c r="BM756" i="2"/>
  <c r="BN756" i="2"/>
  <c r="BH724" i="2"/>
  <c r="BE724" i="2"/>
  <c r="BP724" i="2"/>
  <c r="BF724" i="2"/>
  <c r="BR724" i="2"/>
  <c r="BG724" i="2"/>
  <c r="BS724" i="2"/>
  <c r="BI724" i="2"/>
  <c r="BU724" i="2"/>
  <c r="BM724" i="2"/>
  <c r="BH692" i="2"/>
  <c r="BM692" i="2"/>
  <c r="BR692" i="2"/>
  <c r="BS692" i="2"/>
  <c r="BU692" i="2"/>
  <c r="BG692" i="2"/>
  <c r="BG686" i="2"/>
  <c r="BU686" i="2"/>
  <c r="BL657" i="2"/>
  <c r="BJ657" i="2"/>
  <c r="BF630" i="2"/>
  <c r="BD630" i="2"/>
  <c r="BR630" i="2"/>
  <c r="BG630" i="2"/>
  <c r="BS630" i="2"/>
  <c r="BH630" i="2"/>
  <c r="BV630" i="2"/>
  <c r="BI630" i="2"/>
  <c r="BL630" i="2"/>
  <c r="BN630" i="2"/>
  <c r="BJ613" i="2"/>
  <c r="BH613" i="2"/>
  <c r="BI613" i="2"/>
  <c r="BM613" i="2"/>
  <c r="BO613" i="2"/>
  <c r="BP613" i="2"/>
  <c r="BD613" i="2"/>
  <c r="BU613" i="2"/>
  <c r="BG605" i="2"/>
  <c r="BF605" i="2"/>
  <c r="BH605" i="2"/>
  <c r="BO605" i="2"/>
  <c r="BQ605" i="2"/>
  <c r="BD558" i="2"/>
  <c r="BS558" i="2"/>
  <c r="BG558" i="2"/>
  <c r="BH558" i="2"/>
  <c r="BN558" i="2"/>
  <c r="BR558" i="2"/>
  <c r="BD467" i="2"/>
  <c r="BP467" i="2"/>
  <c r="BV467" i="2"/>
  <c r="BI467" i="2"/>
  <c r="BL467" i="2"/>
  <c r="BG467" i="2"/>
  <c r="BD953" i="2"/>
  <c r="BP937" i="2"/>
  <c r="BU927" i="2"/>
  <c r="BF920" i="2"/>
  <c r="BU914" i="2"/>
  <c r="BG914" i="2"/>
  <c r="BP904" i="2"/>
  <c r="BO883" i="2"/>
  <c r="BR878" i="2"/>
  <c r="BO871" i="2"/>
  <c r="BM843" i="2"/>
  <c r="BN835" i="2"/>
  <c r="BU825" i="2"/>
  <c r="BR819" i="2"/>
  <c r="BU818" i="2"/>
  <c r="BD818" i="2"/>
  <c r="BM814" i="2"/>
  <c r="BR812" i="2"/>
  <c r="BO810" i="2"/>
  <c r="BR798" i="2"/>
  <c r="BI797" i="2"/>
  <c r="BQ788" i="2"/>
  <c r="BQ787" i="2"/>
  <c r="BM779" i="2"/>
  <c r="BD772" i="2"/>
  <c r="BO772" i="2"/>
  <c r="BF772" i="2"/>
  <c r="BS772" i="2"/>
  <c r="BU766" i="2"/>
  <c r="BU764" i="2"/>
  <c r="BE762" i="2"/>
  <c r="BN762" i="2"/>
  <c r="BS762" i="2"/>
  <c r="BU762" i="2"/>
  <c r="BO735" i="2"/>
  <c r="BU730" i="2"/>
  <c r="BL701" i="2"/>
  <c r="BE701" i="2"/>
  <c r="BU701" i="2"/>
  <c r="BF701" i="2"/>
  <c r="BG701" i="2"/>
  <c r="BH701" i="2"/>
  <c r="BP701" i="2"/>
  <c r="BE677" i="2"/>
  <c r="BG677" i="2"/>
  <c r="BS677" i="2"/>
  <c r="BU677" i="2"/>
  <c r="BF660" i="2"/>
  <c r="BG660" i="2"/>
  <c r="BH660" i="2"/>
  <c r="BO660" i="2"/>
  <c r="BQ660" i="2"/>
  <c r="BU660" i="2"/>
  <c r="BH599" i="2"/>
  <c r="BL599" i="2"/>
  <c r="BG509" i="2"/>
  <c r="BF509" i="2"/>
  <c r="BL509" i="2"/>
  <c r="BM509" i="2"/>
  <c r="BN509" i="2"/>
  <c r="BD509" i="2"/>
  <c r="BU509" i="2"/>
  <c r="BE509" i="2"/>
  <c r="BV509" i="2"/>
  <c r="BO509" i="2"/>
  <c r="BR964" i="2"/>
  <c r="BN957" i="2"/>
  <c r="BV956" i="2"/>
  <c r="BL956" i="2"/>
  <c r="BG937" i="2"/>
  <c r="BU929" i="2"/>
  <c r="BS927" i="2"/>
  <c r="BM923" i="2"/>
  <c r="BU915" i="2"/>
  <c r="BR914" i="2"/>
  <c r="BE914" i="2"/>
  <c r="BL904" i="2"/>
  <c r="BQ898" i="2"/>
  <c r="BU896" i="2"/>
  <c r="BG893" i="2"/>
  <c r="BQ882" i="2"/>
  <c r="BS880" i="2"/>
  <c r="BS879" i="2"/>
  <c r="BI879" i="2"/>
  <c r="BN878" i="2"/>
  <c r="BH877" i="2"/>
  <c r="BR875" i="2"/>
  <c r="BN871" i="2"/>
  <c r="BJ859" i="2"/>
  <c r="BM844" i="2"/>
  <c r="BV843" i="2"/>
  <c r="BI843" i="2"/>
  <c r="BU838" i="2"/>
  <c r="BU828" i="2"/>
  <c r="BP825" i="2"/>
  <c r="BM819" i="2"/>
  <c r="BL814" i="2"/>
  <c r="BM812" i="2"/>
  <c r="BN810" i="2"/>
  <c r="BM798" i="2"/>
  <c r="BV779" i="2"/>
  <c r="BL779" i="2"/>
  <c r="BL770" i="2"/>
  <c r="BP770" i="2"/>
  <c r="BR766" i="2"/>
  <c r="BQ764" i="2"/>
  <c r="BD751" i="2"/>
  <c r="BE751" i="2"/>
  <c r="BO751" i="2"/>
  <c r="BF751" i="2"/>
  <c r="BP751" i="2"/>
  <c r="BG751" i="2"/>
  <c r="BQ751" i="2"/>
  <c r="BH751" i="2"/>
  <c r="BR751" i="2"/>
  <c r="BN735" i="2"/>
  <c r="BS730" i="2"/>
  <c r="BE725" i="2"/>
  <c r="BL725" i="2"/>
  <c r="BO725" i="2"/>
  <c r="BU725" i="2"/>
  <c r="BF710" i="2"/>
  <c r="BO710" i="2"/>
  <c r="BP710" i="2"/>
  <c r="BP705" i="2"/>
  <c r="BR705" i="2"/>
  <c r="BE691" i="2"/>
  <c r="BM691" i="2"/>
  <c r="BN691" i="2"/>
  <c r="BU691" i="2"/>
  <c r="BV691" i="2"/>
  <c r="BG670" i="2"/>
  <c r="BU670" i="2"/>
  <c r="BP670" i="2"/>
  <c r="BE643" i="2"/>
  <c r="BS643" i="2"/>
  <c r="BF643" i="2"/>
  <c r="BU643" i="2"/>
  <c r="BG643" i="2"/>
  <c r="BL643" i="2"/>
  <c r="BM643" i="2"/>
  <c r="BP643" i="2"/>
  <c r="BO589" i="2"/>
  <c r="BH589" i="2"/>
  <c r="BM589" i="2"/>
  <c r="BU589" i="2"/>
  <c r="BN577" i="2"/>
  <c r="BE577" i="2"/>
  <c r="BE556" i="2"/>
  <c r="BH556" i="2"/>
  <c r="BU556" i="2"/>
  <c r="BM548" i="2"/>
  <c r="BO544" i="2"/>
  <c r="BG526" i="2"/>
  <c r="BV659" i="2"/>
  <c r="BR658" i="2"/>
  <c r="BO626" i="2"/>
  <c r="BV614" i="2"/>
  <c r="BL614" i="2"/>
  <c r="BU604" i="2"/>
  <c r="BU603" i="2"/>
  <c r="BJ603" i="2"/>
  <c r="BH595" i="2"/>
  <c r="BE595" i="2"/>
  <c r="BN593" i="2"/>
  <c r="BE576" i="2"/>
  <c r="BP576" i="2"/>
  <c r="BR576" i="2"/>
  <c r="BP545" i="2"/>
  <c r="BH540" i="2"/>
  <c r="BL540" i="2"/>
  <c r="BI519" i="2"/>
  <c r="BJ519" i="2"/>
  <c r="BN519" i="2"/>
  <c r="BO519" i="2"/>
  <c r="BP519" i="2"/>
  <c r="BG519" i="2"/>
  <c r="BH519" i="2"/>
  <c r="BE471" i="2"/>
  <c r="BP471" i="2"/>
  <c r="BQ471" i="2"/>
  <c r="BL471" i="2"/>
  <c r="BN471" i="2"/>
  <c r="BE433" i="2"/>
  <c r="BN433" i="2"/>
  <c r="BF433" i="2"/>
  <c r="BO433" i="2"/>
  <c r="BI433" i="2"/>
  <c r="BR433" i="2"/>
  <c r="BH433" i="2"/>
  <c r="BV433" i="2"/>
  <c r="BJ433" i="2"/>
  <c r="BL433" i="2"/>
  <c r="BM433" i="2"/>
  <c r="BD433" i="2"/>
  <c r="BS433" i="2"/>
  <c r="BG433" i="2"/>
  <c r="BU433" i="2"/>
  <c r="BV411" i="2"/>
  <c r="BD411" i="2"/>
  <c r="BU411" i="2"/>
  <c r="BI411" i="2"/>
  <c r="BL411" i="2"/>
  <c r="BM708" i="2"/>
  <c r="BN698" i="2"/>
  <c r="BN688" i="2"/>
  <c r="BU687" i="2"/>
  <c r="BH687" i="2"/>
  <c r="BN680" i="2"/>
  <c r="BM668" i="2"/>
  <c r="BV666" i="2"/>
  <c r="BL662" i="2"/>
  <c r="BN659" i="2"/>
  <c r="BN658" i="2"/>
  <c r="BF644" i="2"/>
  <c r="BH638" i="2"/>
  <c r="BM637" i="2"/>
  <c r="BE633" i="2"/>
  <c r="BL626" i="2"/>
  <c r="BL625" i="2"/>
  <c r="BS614" i="2"/>
  <c r="BI614" i="2"/>
  <c r="BU610" i="2"/>
  <c r="BN604" i="2"/>
  <c r="BR603" i="2"/>
  <c r="BG603" i="2"/>
  <c r="BU595" i="2"/>
  <c r="BL595" i="2"/>
  <c r="BF594" i="2"/>
  <c r="BL593" i="2"/>
  <c r="BR587" i="2"/>
  <c r="BE587" i="2"/>
  <c r="BV576" i="2"/>
  <c r="BD569" i="2"/>
  <c r="BN569" i="2"/>
  <c r="BQ569" i="2"/>
  <c r="BF566" i="2"/>
  <c r="BG566" i="2"/>
  <c r="BH566" i="2"/>
  <c r="BN553" i="2"/>
  <c r="BH545" i="2"/>
  <c r="BP540" i="2"/>
  <c r="BD532" i="2"/>
  <c r="BL532" i="2"/>
  <c r="BO505" i="2"/>
  <c r="BO497" i="2"/>
  <c r="BL456" i="2"/>
  <c r="BN456" i="2"/>
  <c r="BU456" i="2"/>
  <c r="BF450" i="2"/>
  <c r="BH450" i="2"/>
  <c r="BU440" i="2"/>
  <c r="BV768" i="2"/>
  <c r="BO759" i="2"/>
  <c r="BE759" i="2"/>
  <c r="BN754" i="2"/>
  <c r="BV753" i="2"/>
  <c r="BL750" i="2"/>
  <c r="BO743" i="2"/>
  <c r="BE743" i="2"/>
  <c r="BV740" i="2"/>
  <c r="BL740" i="2"/>
  <c r="BR719" i="2"/>
  <c r="BE709" i="2"/>
  <c r="BI708" i="2"/>
  <c r="BP703" i="2"/>
  <c r="BE703" i="2"/>
  <c r="BD702" i="2"/>
  <c r="BN700" i="2"/>
  <c r="BJ698" i="2"/>
  <c r="BL688" i="2"/>
  <c r="BS687" i="2"/>
  <c r="BD687" i="2"/>
  <c r="BH685" i="2"/>
  <c r="BU683" i="2"/>
  <c r="BJ680" i="2"/>
  <c r="BI676" i="2"/>
  <c r="BV674" i="2"/>
  <c r="BN671" i="2"/>
  <c r="BL668" i="2"/>
  <c r="BM666" i="2"/>
  <c r="BV663" i="2"/>
  <c r="BL663" i="2"/>
  <c r="BV662" i="2"/>
  <c r="BJ662" i="2"/>
  <c r="BM659" i="2"/>
  <c r="BH658" i="2"/>
  <c r="BM651" i="2"/>
  <c r="BO647" i="2"/>
  <c r="BH646" i="2"/>
  <c r="BE644" i="2"/>
  <c r="BH639" i="2"/>
  <c r="BD638" i="2"/>
  <c r="BL637" i="2"/>
  <c r="BO636" i="2"/>
  <c r="BE635" i="2"/>
  <c r="BD633" i="2"/>
  <c r="BQ629" i="2"/>
  <c r="BF629" i="2"/>
  <c r="BM627" i="2"/>
  <c r="BI626" i="2"/>
  <c r="BD621" i="2"/>
  <c r="BR614" i="2"/>
  <c r="BG614" i="2"/>
  <c r="BR610" i="2"/>
  <c r="BR606" i="2"/>
  <c r="BL604" i="2"/>
  <c r="BP603" i="2"/>
  <c r="BF603" i="2"/>
  <c r="BM601" i="2"/>
  <c r="BP597" i="2"/>
  <c r="BU596" i="2"/>
  <c r="BS595" i="2"/>
  <c r="BJ595" i="2"/>
  <c r="BE594" i="2"/>
  <c r="BJ593" i="2"/>
  <c r="BF590" i="2"/>
  <c r="BD590" i="2"/>
  <c r="BE590" i="2"/>
  <c r="BQ587" i="2"/>
  <c r="BF582" i="2"/>
  <c r="BH582" i="2"/>
  <c r="BI582" i="2"/>
  <c r="BS576" i="2"/>
  <c r="BM573" i="2"/>
  <c r="BL553" i="2"/>
  <c r="BN540" i="2"/>
  <c r="BF479" i="2"/>
  <c r="BJ479" i="2"/>
  <c r="BL479" i="2"/>
  <c r="BM479" i="2"/>
  <c r="BN479" i="2"/>
  <c r="BE479" i="2"/>
  <c r="BS479" i="2"/>
  <c r="BG479" i="2"/>
  <c r="BV479" i="2"/>
  <c r="BM754" i="2"/>
  <c r="BU753" i="2"/>
  <c r="BU740" i="2"/>
  <c r="BJ740" i="2"/>
  <c r="BQ719" i="2"/>
  <c r="BG708" i="2"/>
  <c r="BM700" i="2"/>
  <c r="BH698" i="2"/>
  <c r="BJ688" i="2"/>
  <c r="BN683" i="2"/>
  <c r="BS681" i="2"/>
  <c r="BI680" i="2"/>
  <c r="BU674" i="2"/>
  <c r="BI668" i="2"/>
  <c r="BL666" i="2"/>
  <c r="BU662" i="2"/>
  <c r="BI662" i="2"/>
  <c r="BI659" i="2"/>
  <c r="BF658" i="2"/>
  <c r="BO655" i="2"/>
  <c r="BP649" i="2"/>
  <c r="BI637" i="2"/>
  <c r="BF626" i="2"/>
  <c r="BV616" i="2"/>
  <c r="BP614" i="2"/>
  <c r="BE614" i="2"/>
  <c r="BO610" i="2"/>
  <c r="BP606" i="2"/>
  <c r="BH604" i="2"/>
  <c r="BO603" i="2"/>
  <c r="BE603" i="2"/>
  <c r="BO597" i="2"/>
  <c r="BP596" i="2"/>
  <c r="BR595" i="2"/>
  <c r="BI595" i="2"/>
  <c r="BH593" i="2"/>
  <c r="BG587" i="2"/>
  <c r="BJ587" i="2"/>
  <c r="BU587" i="2"/>
  <c r="BL587" i="2"/>
  <c r="BV587" i="2"/>
  <c r="BL576" i="2"/>
  <c r="BU567" i="2"/>
  <c r="BJ553" i="2"/>
  <c r="BG545" i="2"/>
  <c r="BI545" i="2"/>
  <c r="BJ545" i="2"/>
  <c r="BI505" i="2"/>
  <c r="BH505" i="2"/>
  <c r="BU505" i="2"/>
  <c r="BJ505" i="2"/>
  <c r="BV505" i="2"/>
  <c r="BL505" i="2"/>
  <c r="BM505" i="2"/>
  <c r="BF505" i="2"/>
  <c r="BQ505" i="2"/>
  <c r="BG505" i="2"/>
  <c r="BS505" i="2"/>
  <c r="BF497" i="2"/>
  <c r="BG497" i="2"/>
  <c r="BU497" i="2"/>
  <c r="BI497" i="2"/>
  <c r="BV497" i="2"/>
  <c r="BL497" i="2"/>
  <c r="BM497" i="2"/>
  <c r="BD497" i="2"/>
  <c r="BP497" i="2"/>
  <c r="BE497" i="2"/>
  <c r="BR497" i="2"/>
  <c r="BE478" i="2"/>
  <c r="BM478" i="2"/>
  <c r="BO478" i="2"/>
  <c r="BP478" i="2"/>
  <c r="BS478" i="2"/>
  <c r="BD478" i="2"/>
  <c r="BF478" i="2"/>
  <c r="BG440" i="2"/>
  <c r="BI440" i="2"/>
  <c r="BV440" i="2"/>
  <c r="BL440" i="2"/>
  <c r="BD440" i="2"/>
  <c r="BO440" i="2"/>
  <c r="BM440" i="2"/>
  <c r="BN440" i="2"/>
  <c r="BQ440" i="2"/>
  <c r="BR440" i="2"/>
  <c r="BF440" i="2"/>
  <c r="BH440" i="2"/>
  <c r="BF408" i="2"/>
  <c r="BL408" i="2"/>
  <c r="BR408" i="2"/>
  <c r="BU408" i="2"/>
  <c r="BH408" i="2"/>
  <c r="BM408" i="2"/>
  <c r="BJ318" i="2"/>
  <c r="BL318" i="2"/>
  <c r="BP318" i="2"/>
  <c r="BU318" i="2"/>
  <c r="BV318" i="2"/>
  <c r="BG318" i="2"/>
  <c r="BI754" i="2"/>
  <c r="BS753" i="2"/>
  <c r="BL743" i="2"/>
  <c r="BS740" i="2"/>
  <c r="BI740" i="2"/>
  <c r="BQ720" i="2"/>
  <c r="BM719" i="2"/>
  <c r="BS708" i="2"/>
  <c r="BF708" i="2"/>
  <c r="BI700" i="2"/>
  <c r="BV698" i="2"/>
  <c r="BG698" i="2"/>
  <c r="BI688" i="2"/>
  <c r="BQ687" i="2"/>
  <c r="BL683" i="2"/>
  <c r="BM674" i="2"/>
  <c r="BD666" i="2"/>
  <c r="BS663" i="2"/>
  <c r="BI663" i="2"/>
  <c r="BS662" i="2"/>
  <c r="BG662" i="2"/>
  <c r="BD659" i="2"/>
  <c r="BV651" i="2"/>
  <c r="BN649" i="2"/>
  <c r="BP640" i="2"/>
  <c r="BV638" i="2"/>
  <c r="BV637" i="2"/>
  <c r="BG637" i="2"/>
  <c r="BS633" i="2"/>
  <c r="BD626" i="2"/>
  <c r="BU616" i="2"/>
  <c r="BO614" i="2"/>
  <c r="BD614" i="2"/>
  <c r="BF610" i="2"/>
  <c r="BM606" i="2"/>
  <c r="BG604" i="2"/>
  <c r="BN603" i="2"/>
  <c r="BD603" i="2"/>
  <c r="BM597" i="2"/>
  <c r="BN596" i="2"/>
  <c r="BQ595" i="2"/>
  <c r="BG595" i="2"/>
  <c r="BV593" i="2"/>
  <c r="BI591" i="2"/>
  <c r="BJ591" i="2"/>
  <c r="BN587" i="2"/>
  <c r="BJ576" i="2"/>
  <c r="BS569" i="2"/>
  <c r="BQ567" i="2"/>
  <c r="BL561" i="2"/>
  <c r="BH561" i="2"/>
  <c r="BJ561" i="2"/>
  <c r="BE553" i="2"/>
  <c r="BN549" i="2"/>
  <c r="BU545" i="2"/>
  <c r="BG540" i="2"/>
  <c r="BD534" i="2"/>
  <c r="BU519" i="2"/>
  <c r="BN364" i="2"/>
  <c r="BE364" i="2"/>
  <c r="BF364" i="2"/>
  <c r="BG364" i="2"/>
  <c r="BO364" i="2"/>
  <c r="BP364" i="2"/>
  <c r="BQ364" i="2"/>
  <c r="BF593" i="2"/>
  <c r="BE593" i="2"/>
  <c r="BU593" i="2"/>
  <c r="BS545" i="2"/>
  <c r="BD500" i="2"/>
  <c r="BE500" i="2"/>
  <c r="BU500" i="2"/>
  <c r="BE463" i="2"/>
  <c r="BP463" i="2"/>
  <c r="BJ422" i="2"/>
  <c r="BP422" i="2"/>
  <c r="BG464" i="2"/>
  <c r="BO464" i="2"/>
  <c r="BE460" i="2"/>
  <c r="BU460" i="2"/>
  <c r="BF454" i="2"/>
  <c r="BV454" i="2"/>
  <c r="BN449" i="2"/>
  <c r="BP352" i="2"/>
  <c r="BN352" i="2"/>
  <c r="BJ258" i="2"/>
  <c r="BF258" i="2"/>
  <c r="BU258" i="2"/>
  <c r="BH258" i="2"/>
  <c r="BV258" i="2"/>
  <c r="BI258" i="2"/>
  <c r="BL258" i="2"/>
  <c r="BM258" i="2"/>
  <c r="BO258" i="2"/>
  <c r="BP258" i="2"/>
  <c r="BQ258" i="2"/>
  <c r="BJ250" i="2"/>
  <c r="BH250" i="2"/>
  <c r="BL250" i="2"/>
  <c r="BO250" i="2"/>
  <c r="BU250" i="2"/>
  <c r="BE48" i="2"/>
  <c r="BD48" i="2"/>
  <c r="BP48" i="2"/>
  <c r="BF48" i="2"/>
  <c r="BQ48" i="2"/>
  <c r="BG48" i="2"/>
  <c r="BS48" i="2"/>
  <c r="BH48" i="2"/>
  <c r="BU48" i="2"/>
  <c r="BJ48" i="2"/>
  <c r="BV48" i="2"/>
  <c r="BL48" i="2"/>
  <c r="BM48" i="2"/>
  <c r="BO48" i="2"/>
  <c r="BM518" i="2"/>
  <c r="BL516" i="2"/>
  <c r="BN506" i="2"/>
  <c r="BO503" i="2"/>
  <c r="BH485" i="2"/>
  <c r="BM481" i="2"/>
  <c r="BN472" i="2"/>
  <c r="BR468" i="2"/>
  <c r="BF452" i="2"/>
  <c r="BD452" i="2"/>
  <c r="BS452" i="2"/>
  <c r="BM452" i="2"/>
  <c r="BM449" i="2"/>
  <c r="BG448" i="2"/>
  <c r="BD448" i="2"/>
  <c r="BI448" i="2"/>
  <c r="BO448" i="2"/>
  <c r="BJ437" i="2"/>
  <c r="BS437" i="2"/>
  <c r="BE365" i="2"/>
  <c r="BL365" i="2"/>
  <c r="BH339" i="2"/>
  <c r="BD339" i="2"/>
  <c r="BP339" i="2"/>
  <c r="BD331" i="2"/>
  <c r="BG331" i="2"/>
  <c r="BP331" i="2"/>
  <c r="BQ331" i="2"/>
  <c r="BF311" i="2"/>
  <c r="BL311" i="2"/>
  <c r="BP311" i="2"/>
  <c r="BV518" i="2"/>
  <c r="BE518" i="2"/>
  <c r="BD516" i="2"/>
  <c r="BM508" i="2"/>
  <c r="BE506" i="2"/>
  <c r="BE503" i="2"/>
  <c r="BV486" i="2"/>
  <c r="BJ486" i="2"/>
  <c r="BQ485" i="2"/>
  <c r="BD485" i="2"/>
  <c r="BM482" i="2"/>
  <c r="BS481" i="2"/>
  <c r="BI481" i="2"/>
  <c r="BD472" i="2"/>
  <c r="BQ466" i="2"/>
  <c r="BI464" i="2"/>
  <c r="BQ452" i="2"/>
  <c r="BS449" i="2"/>
  <c r="BE432" i="2"/>
  <c r="BL402" i="2"/>
  <c r="BU402" i="2"/>
  <c r="BQ399" i="2"/>
  <c r="BD399" i="2"/>
  <c r="BL341" i="2"/>
  <c r="BE341" i="2"/>
  <c r="BG341" i="2"/>
  <c r="BI341" i="2"/>
  <c r="BR341" i="2"/>
  <c r="BS341" i="2"/>
  <c r="BD335" i="2"/>
  <c r="BE335" i="2"/>
  <c r="BP335" i="2"/>
  <c r="BQ335" i="2"/>
  <c r="BS186" i="2"/>
  <c r="BU186" i="2"/>
  <c r="BJ186" i="2"/>
  <c r="BL186" i="2"/>
  <c r="BQ186" i="2"/>
  <c r="BR186" i="2"/>
  <c r="BR481" i="2"/>
  <c r="BH481" i="2"/>
  <c r="BL466" i="2"/>
  <c r="BG449" i="2"/>
  <c r="BE449" i="2"/>
  <c r="BP449" i="2"/>
  <c r="BF449" i="2"/>
  <c r="BL449" i="2"/>
  <c r="BU449" i="2"/>
  <c r="BG442" i="2"/>
  <c r="BJ442" i="2"/>
  <c r="BU442" i="2"/>
  <c r="BE439" i="2"/>
  <c r="BM439" i="2"/>
  <c r="BF428" i="2"/>
  <c r="BE428" i="2"/>
  <c r="BJ428" i="2"/>
  <c r="BU428" i="2"/>
  <c r="BE407" i="2"/>
  <c r="BN407" i="2"/>
  <c r="BV407" i="2"/>
  <c r="BI369" i="2"/>
  <c r="BE369" i="2"/>
  <c r="BV369" i="2"/>
  <c r="BG369" i="2"/>
  <c r="BH369" i="2"/>
  <c r="BL369" i="2"/>
  <c r="BN369" i="2"/>
  <c r="BO369" i="2"/>
  <c r="BI325" i="2"/>
  <c r="BU325" i="2"/>
  <c r="BM308" i="2"/>
  <c r="BD308" i="2"/>
  <c r="BH308" i="2"/>
  <c r="BN308" i="2"/>
  <c r="BO308" i="2"/>
  <c r="BU308" i="2"/>
  <c r="BI191" i="2"/>
  <c r="BH191" i="2"/>
  <c r="BL191" i="2"/>
  <c r="BN191" i="2"/>
  <c r="BP191" i="2"/>
  <c r="BU586" i="2"/>
  <c r="BJ583" i="2"/>
  <c r="BP579" i="2"/>
  <c r="BD579" i="2"/>
  <c r="BH575" i="2"/>
  <c r="BD574" i="2"/>
  <c r="BU568" i="2"/>
  <c r="BD568" i="2"/>
  <c r="BV552" i="2"/>
  <c r="BP550" i="2"/>
  <c r="BF546" i="2"/>
  <c r="BN533" i="2"/>
  <c r="BP529" i="2"/>
  <c r="BQ527" i="2"/>
  <c r="BE527" i="2"/>
  <c r="BH525" i="2"/>
  <c r="BU520" i="2"/>
  <c r="BR518" i="2"/>
  <c r="BU517" i="2"/>
  <c r="BU516" i="2"/>
  <c r="BS515" i="2"/>
  <c r="BQ489" i="2"/>
  <c r="BD489" i="2"/>
  <c r="BS486" i="2"/>
  <c r="BH486" i="2"/>
  <c r="BN485" i="2"/>
  <c r="BN484" i="2"/>
  <c r="BV482" i="2"/>
  <c r="BI482" i="2"/>
  <c r="BQ481" i="2"/>
  <c r="BF481" i="2"/>
  <c r="BH466" i="2"/>
  <c r="BO465" i="2"/>
  <c r="BF464" i="2"/>
  <c r="BM460" i="2"/>
  <c r="BI452" i="2"/>
  <c r="BQ449" i="2"/>
  <c r="BV448" i="2"/>
  <c r="BF436" i="2"/>
  <c r="BS436" i="2"/>
  <c r="BV436" i="2"/>
  <c r="BI436" i="2"/>
  <c r="BG419" i="2"/>
  <c r="BI419" i="2"/>
  <c r="BO384" i="2"/>
  <c r="BF384" i="2"/>
  <c r="BG384" i="2"/>
  <c r="BN384" i="2"/>
  <c r="BI345" i="2"/>
  <c r="BG241" i="2"/>
  <c r="BF241" i="2"/>
  <c r="BL241" i="2"/>
  <c r="BP241" i="2"/>
  <c r="BQ241" i="2"/>
  <c r="BE241" i="2"/>
  <c r="BD198" i="2"/>
  <c r="BM198" i="2"/>
  <c r="BE198" i="2"/>
  <c r="BF198" i="2"/>
  <c r="BN198" i="2"/>
  <c r="BO198" i="2"/>
  <c r="BP198" i="2"/>
  <c r="BN542" i="2"/>
  <c r="BQ538" i="2"/>
  <c r="BI529" i="2"/>
  <c r="BR520" i="2"/>
  <c r="BU506" i="2"/>
  <c r="BS502" i="2"/>
  <c r="BO493" i="2"/>
  <c r="BN490" i="2"/>
  <c r="BR486" i="2"/>
  <c r="BF486" i="2"/>
  <c r="BM485" i="2"/>
  <c r="BU482" i="2"/>
  <c r="BH482" i="2"/>
  <c r="BO481" i="2"/>
  <c r="BD481" i="2"/>
  <c r="BN477" i="2"/>
  <c r="BS476" i="2"/>
  <c r="BR475" i="2"/>
  <c r="BS474" i="2"/>
  <c r="BS473" i="2"/>
  <c r="BV472" i="2"/>
  <c r="BF469" i="2"/>
  <c r="BF466" i="2"/>
  <c r="BG465" i="2"/>
  <c r="BH465" i="2"/>
  <c r="BD464" i="2"/>
  <c r="BJ460" i="2"/>
  <c r="BE457" i="2"/>
  <c r="BI457" i="2"/>
  <c r="BD455" i="2"/>
  <c r="BU455" i="2"/>
  <c r="BH452" i="2"/>
  <c r="BO449" i="2"/>
  <c r="BN448" i="2"/>
  <c r="BD414" i="2"/>
  <c r="BP414" i="2"/>
  <c r="BU414" i="2"/>
  <c r="BI397" i="2"/>
  <c r="BL397" i="2"/>
  <c r="BO397" i="2"/>
  <c r="BG320" i="2"/>
  <c r="BP320" i="2"/>
  <c r="BF320" i="2"/>
  <c r="BH320" i="2"/>
  <c r="BL320" i="2"/>
  <c r="BM320" i="2"/>
  <c r="BO320" i="2"/>
  <c r="BQ320" i="2"/>
  <c r="BD258" i="2"/>
  <c r="BF238" i="2"/>
  <c r="BJ238" i="2"/>
  <c r="BL238" i="2"/>
  <c r="BN238" i="2"/>
  <c r="BQ238" i="2"/>
  <c r="BV238" i="2"/>
  <c r="BL441" i="2"/>
  <c r="BI435" i="2"/>
  <c r="BH423" i="2"/>
  <c r="BO417" i="2"/>
  <c r="BO413" i="2"/>
  <c r="BQ412" i="2"/>
  <c r="BG412" i="2"/>
  <c r="BH400" i="2"/>
  <c r="BU396" i="2"/>
  <c r="BI396" i="2"/>
  <c r="BR393" i="2"/>
  <c r="BD393" i="2"/>
  <c r="BJ390" i="2"/>
  <c r="BQ387" i="2"/>
  <c r="BH387" i="2"/>
  <c r="BQ386" i="2"/>
  <c r="BG386" i="2"/>
  <c r="BH385" i="2"/>
  <c r="BI380" i="2"/>
  <c r="BF379" i="2"/>
  <c r="BH377" i="2"/>
  <c r="BG376" i="2"/>
  <c r="BU371" i="2"/>
  <c r="BF367" i="2"/>
  <c r="BU363" i="2"/>
  <c r="BH363" i="2"/>
  <c r="BD362" i="2"/>
  <c r="BL360" i="2"/>
  <c r="BL357" i="2"/>
  <c r="BV355" i="2"/>
  <c r="BJ355" i="2"/>
  <c r="BR354" i="2"/>
  <c r="BO353" i="2"/>
  <c r="BR351" i="2"/>
  <c r="BI350" i="2"/>
  <c r="BG349" i="2"/>
  <c r="BH347" i="2"/>
  <c r="BU344" i="2"/>
  <c r="BQ338" i="2"/>
  <c r="BL337" i="2"/>
  <c r="BE336" i="2"/>
  <c r="BO332" i="2"/>
  <c r="BE332" i="2"/>
  <c r="BI328" i="2"/>
  <c r="BM326" i="2"/>
  <c r="BR321" i="2"/>
  <c r="BL317" i="2"/>
  <c r="BF316" i="2"/>
  <c r="BJ268" i="2"/>
  <c r="BL268" i="2"/>
  <c r="BN268" i="2"/>
  <c r="BE170" i="2"/>
  <c r="BO167" i="2"/>
  <c r="BF385" i="2"/>
  <c r="BG380" i="2"/>
  <c r="BF376" i="2"/>
  <c r="BJ357" i="2"/>
  <c r="BU355" i="2"/>
  <c r="BH355" i="2"/>
  <c r="BN354" i="2"/>
  <c r="BR344" i="2"/>
  <c r="BP338" i="2"/>
  <c r="BD336" i="2"/>
  <c r="BN332" i="2"/>
  <c r="BD332" i="2"/>
  <c r="BP321" i="2"/>
  <c r="BJ283" i="2"/>
  <c r="BG283" i="2"/>
  <c r="BL283" i="2"/>
  <c r="BM283" i="2"/>
  <c r="BP283" i="2"/>
  <c r="BU283" i="2"/>
  <c r="BG262" i="2"/>
  <c r="BD262" i="2"/>
  <c r="BU262" i="2"/>
  <c r="BE262" i="2"/>
  <c r="BV262" i="2"/>
  <c r="BJ262" i="2"/>
  <c r="BL262" i="2"/>
  <c r="BM262" i="2"/>
  <c r="BN262" i="2"/>
  <c r="BE210" i="2"/>
  <c r="BO210" i="2"/>
  <c r="BR210" i="2"/>
  <c r="BU210" i="2"/>
  <c r="BE197" i="2"/>
  <c r="BL197" i="2"/>
  <c r="BD197" i="2"/>
  <c r="BF197" i="2"/>
  <c r="BI197" i="2"/>
  <c r="BM197" i="2"/>
  <c r="BO197" i="2"/>
  <c r="BR197" i="2"/>
  <c r="BE185" i="2"/>
  <c r="BG185" i="2"/>
  <c r="BR185" i="2"/>
  <c r="BH185" i="2"/>
  <c r="BS185" i="2"/>
  <c r="BI185" i="2"/>
  <c r="BJ185" i="2"/>
  <c r="BL185" i="2"/>
  <c r="BN185" i="2"/>
  <c r="BP185" i="2"/>
  <c r="BQ185" i="2"/>
  <c r="BM156" i="2"/>
  <c r="BR156" i="2"/>
  <c r="BU156" i="2"/>
  <c r="BP156" i="2"/>
  <c r="BG357" i="2"/>
  <c r="BS355" i="2"/>
  <c r="BF355" i="2"/>
  <c r="BI354" i="2"/>
  <c r="BM346" i="2"/>
  <c r="BL344" i="2"/>
  <c r="BU322" i="2"/>
  <c r="BI321" i="2"/>
  <c r="BD317" i="2"/>
  <c r="BN317" i="2"/>
  <c r="BG316" i="2"/>
  <c r="BM316" i="2"/>
  <c r="BO316" i="2"/>
  <c r="BE278" i="2"/>
  <c r="BI278" i="2"/>
  <c r="BJ278" i="2"/>
  <c r="BM278" i="2"/>
  <c r="BU278" i="2"/>
  <c r="BV278" i="2"/>
  <c r="BE264" i="2"/>
  <c r="BJ264" i="2"/>
  <c r="BO264" i="2"/>
  <c r="BN393" i="2"/>
  <c r="BU379" i="2"/>
  <c r="BU357" i="2"/>
  <c r="BF357" i="2"/>
  <c r="BP355" i="2"/>
  <c r="BE355" i="2"/>
  <c r="BG354" i="2"/>
  <c r="BR349" i="2"/>
  <c r="BI346" i="2"/>
  <c r="BJ344" i="2"/>
  <c r="BG338" i="2"/>
  <c r="BS336" i="2"/>
  <c r="BU332" i="2"/>
  <c r="BL332" i="2"/>
  <c r="BS322" i="2"/>
  <c r="BG321" i="2"/>
  <c r="BV316" i="2"/>
  <c r="BI243" i="2"/>
  <c r="BF243" i="2"/>
  <c r="BS243" i="2"/>
  <c r="BG243" i="2"/>
  <c r="BU243" i="2"/>
  <c r="BH243" i="2"/>
  <c r="BJ243" i="2"/>
  <c r="BL243" i="2"/>
  <c r="BO243" i="2"/>
  <c r="BD234" i="2"/>
  <c r="BM234" i="2"/>
  <c r="BP234" i="2"/>
  <c r="BF208" i="2"/>
  <c r="BU208" i="2"/>
  <c r="BV208" i="2"/>
  <c r="BS445" i="2"/>
  <c r="BM444" i="2"/>
  <c r="BU435" i="2"/>
  <c r="BV423" i="2"/>
  <c r="BV412" i="2"/>
  <c r="BL412" i="2"/>
  <c r="BV404" i="2"/>
  <c r="BO400" i="2"/>
  <c r="BM393" i="2"/>
  <c r="BQ379" i="2"/>
  <c r="BO367" i="2"/>
  <c r="BS357" i="2"/>
  <c r="BE357" i="2"/>
  <c r="BO355" i="2"/>
  <c r="BD355" i="2"/>
  <c r="BF354" i="2"/>
  <c r="BQ349" i="2"/>
  <c r="BV347" i="2"/>
  <c r="BG346" i="2"/>
  <c r="BH344" i="2"/>
  <c r="BF338" i="2"/>
  <c r="BO336" i="2"/>
  <c r="BS332" i="2"/>
  <c r="BJ332" i="2"/>
  <c r="BJ322" i="2"/>
  <c r="BR316" i="2"/>
  <c r="BV385" i="2"/>
  <c r="BN336" i="2"/>
  <c r="BH321" i="2"/>
  <c r="BN321" i="2"/>
  <c r="BI314" i="2"/>
  <c r="BL314" i="2"/>
  <c r="BO314" i="2"/>
  <c r="BH305" i="2"/>
  <c r="BL305" i="2"/>
  <c r="BN305" i="2"/>
  <c r="BE215" i="2"/>
  <c r="BO215" i="2"/>
  <c r="BP215" i="2"/>
  <c r="BQ215" i="2"/>
  <c r="BD182" i="2"/>
  <c r="BN182" i="2"/>
  <c r="BP182" i="2"/>
  <c r="BI182" i="2"/>
  <c r="BM182" i="2"/>
  <c r="BR182" i="2"/>
  <c r="BI148" i="2"/>
  <c r="BD148" i="2"/>
  <c r="BJ148" i="2"/>
  <c r="BM148" i="2"/>
  <c r="BP148" i="2"/>
  <c r="BE144" i="2"/>
  <c r="BG144" i="2"/>
  <c r="BH144" i="2"/>
  <c r="BM144" i="2"/>
  <c r="BL96" i="2"/>
  <c r="BG96" i="2"/>
  <c r="BI96" i="2"/>
  <c r="BR96" i="2"/>
  <c r="BS96" i="2"/>
  <c r="BU96" i="2"/>
  <c r="BV96" i="2"/>
  <c r="BG78" i="2"/>
  <c r="BE78" i="2"/>
  <c r="BQ78" i="2"/>
  <c r="BF78" i="2"/>
  <c r="BR78" i="2"/>
  <c r="BH78" i="2"/>
  <c r="BS78" i="2"/>
  <c r="BI78" i="2"/>
  <c r="BU78" i="2"/>
  <c r="BJ78" i="2"/>
  <c r="BL78" i="2"/>
  <c r="BJ56" i="2"/>
  <c r="BD56" i="2"/>
  <c r="BQ56" i="2"/>
  <c r="BF56" i="2"/>
  <c r="BR56" i="2"/>
  <c r="BG56" i="2"/>
  <c r="BV56" i="2"/>
  <c r="BI56" i="2"/>
  <c r="BL56" i="2"/>
  <c r="BM56" i="2"/>
  <c r="BV304" i="2"/>
  <c r="BE304" i="2"/>
  <c r="BP301" i="2"/>
  <c r="BE301" i="2"/>
  <c r="BL300" i="2"/>
  <c r="BQ294" i="2"/>
  <c r="BE294" i="2"/>
  <c r="BN292" i="2"/>
  <c r="BJ290" i="2"/>
  <c r="BJ288" i="2"/>
  <c r="BS286" i="2"/>
  <c r="BF286" i="2"/>
  <c r="BP277" i="2"/>
  <c r="BR275" i="2"/>
  <c r="BG275" i="2"/>
  <c r="BF269" i="2"/>
  <c r="BQ263" i="2"/>
  <c r="BJ259" i="2"/>
  <c r="BO257" i="2"/>
  <c r="BD256" i="2"/>
  <c r="BQ252" i="2"/>
  <c r="BP232" i="2"/>
  <c r="BE232" i="2"/>
  <c r="BP226" i="2"/>
  <c r="BU209" i="2"/>
  <c r="BR203" i="2"/>
  <c r="BD201" i="2"/>
  <c r="BR195" i="2"/>
  <c r="BD193" i="2"/>
  <c r="BF193" i="2"/>
  <c r="BP193" i="2"/>
  <c r="BH190" i="2"/>
  <c r="BJ190" i="2"/>
  <c r="BL172" i="2"/>
  <c r="BU162" i="2"/>
  <c r="BH137" i="2"/>
  <c r="BU129" i="2"/>
  <c r="BD129" i="2"/>
  <c r="BE129" i="2"/>
  <c r="BF129" i="2"/>
  <c r="BJ47" i="2"/>
  <c r="BD47" i="2"/>
  <c r="BN47" i="2"/>
  <c r="BE47" i="2"/>
  <c r="BO47" i="2"/>
  <c r="BF47" i="2"/>
  <c r="BP47" i="2"/>
  <c r="BG47" i="2"/>
  <c r="BQ47" i="2"/>
  <c r="BH47" i="2"/>
  <c r="BR47" i="2"/>
  <c r="BI47" i="2"/>
  <c r="BU47" i="2"/>
  <c r="BL47" i="2"/>
  <c r="BV47" i="2"/>
  <c r="BO301" i="2"/>
  <c r="BD301" i="2"/>
  <c r="BF300" i="2"/>
  <c r="BL296" i="2"/>
  <c r="BG292" i="2"/>
  <c r="BH277" i="2"/>
  <c r="BQ275" i="2"/>
  <c r="BD275" i="2"/>
  <c r="BD269" i="2"/>
  <c r="BH244" i="2"/>
  <c r="BO232" i="2"/>
  <c r="BD232" i="2"/>
  <c r="BN224" i="2"/>
  <c r="BQ216" i="2"/>
  <c r="BI203" i="2"/>
  <c r="BU189" i="2"/>
  <c r="BE162" i="2"/>
  <c r="BP162" i="2"/>
  <c r="BF162" i="2"/>
  <c r="BQ162" i="2"/>
  <c r="BE137" i="2"/>
  <c r="BG124" i="2"/>
  <c r="BN124" i="2"/>
  <c r="BR124" i="2"/>
  <c r="BP116" i="2"/>
  <c r="BM116" i="2"/>
  <c r="BF55" i="2"/>
  <c r="BE55" i="2"/>
  <c r="BG55" i="2"/>
  <c r="BH55" i="2"/>
  <c r="BN55" i="2"/>
  <c r="BP55" i="2"/>
  <c r="BQ55" i="2"/>
  <c r="BE300" i="2"/>
  <c r="BI195" i="2"/>
  <c r="BP195" i="2"/>
  <c r="BD180" i="2"/>
  <c r="BN180" i="2"/>
  <c r="BQ180" i="2"/>
  <c r="BP176" i="2"/>
  <c r="BU176" i="2"/>
  <c r="BR162" i="2"/>
  <c r="BD102" i="2"/>
  <c r="BF102" i="2"/>
  <c r="BP102" i="2"/>
  <c r="BG102" i="2"/>
  <c r="BQ102" i="2"/>
  <c r="BH102" i="2"/>
  <c r="BR102" i="2"/>
  <c r="BI102" i="2"/>
  <c r="BS102" i="2"/>
  <c r="BJ102" i="2"/>
  <c r="BU102" i="2"/>
  <c r="BL102" i="2"/>
  <c r="BN286" i="2"/>
  <c r="BM275" i="2"/>
  <c r="BP256" i="2"/>
  <c r="BJ251" i="2"/>
  <c r="BM232" i="2"/>
  <c r="BL224" i="2"/>
  <c r="BE189" i="2"/>
  <c r="BL189" i="2"/>
  <c r="BM189" i="2"/>
  <c r="BV148" i="2"/>
  <c r="BG137" i="2"/>
  <c r="BU137" i="2"/>
  <c r="BJ137" i="2"/>
  <c r="BL137" i="2"/>
  <c r="BN137" i="2"/>
  <c r="BF114" i="2"/>
  <c r="BI114" i="2"/>
  <c r="BL114" i="2"/>
  <c r="BN114" i="2"/>
  <c r="BP114" i="2"/>
  <c r="BU114" i="2"/>
  <c r="BD82" i="2"/>
  <c r="BF82" i="2"/>
  <c r="BU82" i="2"/>
  <c r="BH66" i="2"/>
  <c r="BO66" i="2"/>
  <c r="BI309" i="2"/>
  <c r="BM304" i="2"/>
  <c r="BL301" i="2"/>
  <c r="BU300" i="2"/>
  <c r="BJ294" i="2"/>
  <c r="BV288" i="2"/>
  <c r="BM286" i="2"/>
  <c r="BL275" i="2"/>
  <c r="BV269" i="2"/>
  <c r="BI266" i="2"/>
  <c r="BS259" i="2"/>
  <c r="BN256" i="2"/>
  <c r="BS251" i="2"/>
  <c r="BI251" i="2"/>
  <c r="BD247" i="2"/>
  <c r="BS244" i="2"/>
  <c r="BL242" i="2"/>
  <c r="BO240" i="2"/>
  <c r="BD240" i="2"/>
  <c r="BL237" i="2"/>
  <c r="BJ232" i="2"/>
  <c r="BV227" i="2"/>
  <c r="BD227" i="2"/>
  <c r="BG224" i="2"/>
  <c r="BV222" i="2"/>
  <c r="BM220" i="2"/>
  <c r="BS217" i="2"/>
  <c r="BJ214" i="2"/>
  <c r="BU193" i="2"/>
  <c r="BI193" i="2"/>
  <c r="BM190" i="2"/>
  <c r="BN162" i="2"/>
  <c r="BL154" i="2"/>
  <c r="BQ154" i="2"/>
  <c r="BD150" i="2"/>
  <c r="BL150" i="2"/>
  <c r="BU148" i="2"/>
  <c r="BV137" i="2"/>
  <c r="BV129" i="2"/>
  <c r="BE98" i="2"/>
  <c r="BI98" i="2"/>
  <c r="BL98" i="2"/>
  <c r="BR98" i="2"/>
  <c r="BD60" i="2"/>
  <c r="BN60" i="2"/>
  <c r="BP310" i="2"/>
  <c r="BU309" i="2"/>
  <c r="BG309" i="2"/>
  <c r="BL304" i="2"/>
  <c r="BV302" i="2"/>
  <c r="BL302" i="2"/>
  <c r="BV301" i="2"/>
  <c r="BI301" i="2"/>
  <c r="BO300" i="2"/>
  <c r="BU294" i="2"/>
  <c r="BI294" i="2"/>
  <c r="BU290" i="2"/>
  <c r="BU288" i="2"/>
  <c r="BL286" i="2"/>
  <c r="BM284" i="2"/>
  <c r="BU280" i="2"/>
  <c r="BO279" i="2"/>
  <c r="BV275" i="2"/>
  <c r="BJ275" i="2"/>
  <c r="BP269" i="2"/>
  <c r="BV266" i="2"/>
  <c r="BG266" i="2"/>
  <c r="BO259" i="2"/>
  <c r="BM256" i="2"/>
  <c r="BR251" i="2"/>
  <c r="BH251" i="2"/>
  <c r="BR244" i="2"/>
  <c r="BI242" i="2"/>
  <c r="BU232" i="2"/>
  <c r="BI232" i="2"/>
  <c r="BQ230" i="2"/>
  <c r="BV224" i="2"/>
  <c r="BI220" i="2"/>
  <c r="BM217" i="2"/>
  <c r="BV203" i="2"/>
  <c r="BU199" i="2"/>
  <c r="BE196" i="2"/>
  <c r="BN196" i="2"/>
  <c r="BS193" i="2"/>
  <c r="BH193" i="2"/>
  <c r="BI190" i="2"/>
  <c r="BE174" i="2"/>
  <c r="BV174" i="2"/>
  <c r="BF174" i="2"/>
  <c r="BF171" i="2"/>
  <c r="BO171" i="2"/>
  <c r="BR171" i="2"/>
  <c r="BO163" i="2"/>
  <c r="BJ162" i="2"/>
  <c r="BE153" i="2"/>
  <c r="BO153" i="2"/>
  <c r="BF153" i="2"/>
  <c r="BP153" i="2"/>
  <c r="BG153" i="2"/>
  <c r="BQ153" i="2"/>
  <c r="BR148" i="2"/>
  <c r="BJ145" i="2"/>
  <c r="BS145" i="2"/>
  <c r="BU145" i="2"/>
  <c r="BE142" i="2"/>
  <c r="BS142" i="2"/>
  <c r="BS137" i="2"/>
  <c r="BR129" i="2"/>
  <c r="BD108" i="2"/>
  <c r="BE108" i="2"/>
  <c r="BG108" i="2"/>
  <c r="BJ108" i="2"/>
  <c r="BL108" i="2"/>
  <c r="BM108" i="2"/>
  <c r="BQ108" i="2"/>
  <c r="BJ104" i="2"/>
  <c r="BR104" i="2"/>
  <c r="BU104" i="2"/>
  <c r="BO78" i="2"/>
  <c r="BP56" i="2"/>
  <c r="BP110" i="2"/>
  <c r="BG110" i="2"/>
  <c r="BS107" i="2"/>
  <c r="BG107" i="2"/>
  <c r="BS105" i="2"/>
  <c r="BG105" i="2"/>
  <c r="BU95" i="2"/>
  <c r="BG84" i="2"/>
  <c r="BP83" i="2"/>
  <c r="BF83" i="2"/>
  <c r="BI50" i="2"/>
  <c r="BP42" i="2"/>
  <c r="BV40" i="2"/>
  <c r="BO39" i="2"/>
  <c r="BM38" i="2"/>
  <c r="BQ33" i="2"/>
  <c r="BL32" i="2"/>
  <c r="BU24" i="2"/>
  <c r="BV23" i="2"/>
  <c r="BL23" i="2"/>
  <c r="BL149" i="2"/>
  <c r="BH140" i="2"/>
  <c r="BI133" i="2"/>
  <c r="BI121" i="2"/>
  <c r="BO110" i="2"/>
  <c r="BF110" i="2"/>
  <c r="BR107" i="2"/>
  <c r="BF107" i="2"/>
  <c r="BQ105" i="2"/>
  <c r="BE105" i="2"/>
  <c r="BR95" i="2"/>
  <c r="BL91" i="2"/>
  <c r="BN89" i="2"/>
  <c r="BF84" i="2"/>
  <c r="BO83" i="2"/>
  <c r="BE83" i="2"/>
  <c r="BR80" i="2"/>
  <c r="BR77" i="2"/>
  <c r="BO76" i="2"/>
  <c r="BQ69" i="2"/>
  <c r="BV68" i="2"/>
  <c r="BR65" i="2"/>
  <c r="BD65" i="2"/>
  <c r="BV62" i="2"/>
  <c r="BL62" i="2"/>
  <c r="BV61" i="2"/>
  <c r="BM59" i="2"/>
  <c r="BU52" i="2"/>
  <c r="BH50" i="2"/>
  <c r="BM42" i="2"/>
  <c r="BU40" i="2"/>
  <c r="BN39" i="2"/>
  <c r="BH38" i="2"/>
  <c r="BR36" i="2"/>
  <c r="BO33" i="2"/>
  <c r="BI32" i="2"/>
  <c r="BP26" i="2"/>
  <c r="BP24" i="2"/>
  <c r="BU23" i="2"/>
  <c r="BI23" i="2"/>
  <c r="BV21" i="2"/>
  <c r="BU19" i="2"/>
  <c r="BV169" i="2"/>
  <c r="BM169" i="2"/>
  <c r="BE168" i="2"/>
  <c r="BP164" i="2"/>
  <c r="BM159" i="2"/>
  <c r="BJ149" i="2"/>
  <c r="BS135" i="2"/>
  <c r="BE133" i="2"/>
  <c r="BS122" i="2"/>
  <c r="BU121" i="2"/>
  <c r="BH121" i="2"/>
  <c r="BN110" i="2"/>
  <c r="BE110" i="2"/>
  <c r="BP107" i="2"/>
  <c r="BE107" i="2"/>
  <c r="BP105" i="2"/>
  <c r="BD105" i="2"/>
  <c r="BU100" i="2"/>
  <c r="BM94" i="2"/>
  <c r="BU84" i="2"/>
  <c r="BE84" i="2"/>
  <c r="BN83" i="2"/>
  <c r="BD83" i="2"/>
  <c r="BL80" i="2"/>
  <c r="BP77" i="2"/>
  <c r="BM72" i="2"/>
  <c r="BN69" i="2"/>
  <c r="BN68" i="2"/>
  <c r="BU62" i="2"/>
  <c r="BJ62" i="2"/>
  <c r="BN61" i="2"/>
  <c r="BS52" i="2"/>
  <c r="BG50" i="2"/>
  <c r="BS43" i="2"/>
  <c r="BL42" i="2"/>
  <c r="BN40" i="2"/>
  <c r="BM39" i="2"/>
  <c r="BF38" i="2"/>
  <c r="BF36" i="2"/>
  <c r="BI33" i="2"/>
  <c r="BH32" i="2"/>
  <c r="BM26" i="2"/>
  <c r="BN24" i="2"/>
  <c r="BR23" i="2"/>
  <c r="BH23" i="2"/>
  <c r="BU21" i="2"/>
  <c r="BR19" i="2"/>
  <c r="BL159" i="2"/>
  <c r="BH149" i="2"/>
  <c r="BS121" i="2"/>
  <c r="BG121" i="2"/>
  <c r="BM40" i="2"/>
  <c r="BL26" i="2"/>
  <c r="BM24" i="2"/>
  <c r="BQ23" i="2"/>
  <c r="BG23" i="2"/>
  <c r="BS21" i="2"/>
  <c r="BM105" i="2"/>
  <c r="BP84" i="2"/>
  <c r="BV83" i="2"/>
  <c r="BL83" i="2"/>
  <c r="BI77" i="2"/>
  <c r="BL69" i="2"/>
  <c r="BQ63" i="2"/>
  <c r="BR62" i="2"/>
  <c r="BG62" i="2"/>
  <c r="BR58" i="2"/>
  <c r="BD42" i="2"/>
  <c r="BL40" i="2"/>
  <c r="BV29" i="2"/>
  <c r="BJ26" i="2"/>
  <c r="BL24" i="2"/>
  <c r="BP23" i="2"/>
  <c r="BF23" i="2"/>
  <c r="BL21" i="2"/>
  <c r="BQ121" i="2"/>
  <c r="BS110" i="2"/>
  <c r="BM107" i="2"/>
  <c r="BV90" i="2"/>
  <c r="BO84" i="2"/>
  <c r="BU83" i="2"/>
  <c r="BJ83" i="2"/>
  <c r="BH77" i="2"/>
  <c r="BI69" i="2"/>
  <c r="BP63" i="2"/>
  <c r="BP62" i="2"/>
  <c r="BF62" i="2"/>
  <c r="BL58" i="2"/>
  <c r="BM53" i="2"/>
  <c r="BU50" i="2"/>
  <c r="BE40" i="2"/>
  <c r="BQ34" i="2"/>
  <c r="BU32" i="2"/>
  <c r="BE24" i="2"/>
  <c r="BO23" i="2"/>
  <c r="BE23" i="2"/>
  <c r="BJ21" i="2"/>
  <c r="BH892" i="2"/>
  <c r="BU892" i="2"/>
  <c r="BG852" i="2"/>
  <c r="BP852" i="2"/>
  <c r="BH852" i="2"/>
  <c r="BQ852" i="2"/>
  <c r="BI852" i="2"/>
  <c r="BR852" i="2"/>
  <c r="BN834" i="2"/>
  <c r="BO834" i="2"/>
  <c r="BP834" i="2"/>
  <c r="BV834" i="2"/>
  <c r="BF727" i="2"/>
  <c r="BO727" i="2"/>
  <c r="BG727" i="2"/>
  <c r="BP727" i="2"/>
  <c r="BH727" i="2"/>
  <c r="BQ727" i="2"/>
  <c r="BJ727" i="2"/>
  <c r="BL727" i="2"/>
  <c r="BM727" i="2"/>
  <c r="BN727" i="2"/>
  <c r="BE727" i="2"/>
  <c r="BU727" i="2"/>
  <c r="BI727" i="2"/>
  <c r="BV727" i="2"/>
  <c r="BL704" i="2"/>
  <c r="BF704" i="2"/>
  <c r="BU704" i="2"/>
  <c r="BI704" i="2"/>
  <c r="BJ704" i="2"/>
  <c r="BO704" i="2"/>
  <c r="BR704" i="2"/>
  <c r="BS704" i="2"/>
  <c r="BH704" i="2"/>
  <c r="BQ704" i="2"/>
  <c r="BD695" i="2"/>
  <c r="BM695" i="2"/>
  <c r="BV695" i="2"/>
  <c r="BE695" i="2"/>
  <c r="BN695" i="2"/>
  <c r="BF695" i="2"/>
  <c r="BO695" i="2"/>
  <c r="BG695" i="2"/>
  <c r="BP695" i="2"/>
  <c r="BH695" i="2"/>
  <c r="BQ695" i="2"/>
  <c r="BL695" i="2"/>
  <c r="BR695" i="2"/>
  <c r="BS695" i="2"/>
  <c r="BU695" i="2"/>
  <c r="BI695" i="2"/>
  <c r="BJ695" i="2"/>
  <c r="BI665" i="2"/>
  <c r="BL665" i="2"/>
  <c r="BU665" i="2"/>
  <c r="BQ998" i="2"/>
  <c r="BE995" i="2"/>
  <c r="BS989" i="2"/>
  <c r="BG989" i="2"/>
  <c r="BP988" i="2"/>
  <c r="BF988" i="2"/>
  <c r="BM987" i="2"/>
  <c r="BU976" i="2"/>
  <c r="BF969" i="2"/>
  <c r="BR966" i="2"/>
  <c r="BV963" i="2"/>
  <c r="BF963" i="2"/>
  <c r="BG962" i="2"/>
  <c r="BO959" i="2"/>
  <c r="BF959" i="2"/>
  <c r="BL955" i="2"/>
  <c r="BN952" i="2"/>
  <c r="BQ951" i="2"/>
  <c r="BH951" i="2"/>
  <c r="BJ949" i="2"/>
  <c r="BS948" i="2"/>
  <c r="BI948" i="2"/>
  <c r="BF945" i="2"/>
  <c r="BO936" i="2"/>
  <c r="BQ935" i="2"/>
  <c r="BF935" i="2"/>
  <c r="BL932" i="2"/>
  <c r="BO931" i="2"/>
  <c r="BE931" i="2"/>
  <c r="BV910" i="2"/>
  <c r="BH910" i="2"/>
  <c r="BS908" i="2"/>
  <c r="BQ907" i="2"/>
  <c r="BF907" i="2"/>
  <c r="BL905" i="2"/>
  <c r="BV903" i="2"/>
  <c r="BF903" i="2"/>
  <c r="BL902" i="2"/>
  <c r="BM901" i="2"/>
  <c r="BR899" i="2"/>
  <c r="BE899" i="2"/>
  <c r="BG887" i="2"/>
  <c r="BH887" i="2"/>
  <c r="BR887" i="2"/>
  <c r="BI887" i="2"/>
  <c r="BS887" i="2"/>
  <c r="BL885" i="2"/>
  <c r="BI882" i="2"/>
  <c r="BS867" i="2"/>
  <c r="BF867" i="2"/>
  <c r="BL865" i="2"/>
  <c r="BJ854" i="2"/>
  <c r="BU852" i="2"/>
  <c r="BE852" i="2"/>
  <c r="BJ845" i="2"/>
  <c r="BJ840" i="2"/>
  <c r="BV840" i="2"/>
  <c r="BL840" i="2"/>
  <c r="BM840" i="2"/>
  <c r="BE834" i="2"/>
  <c r="BE833" i="2"/>
  <c r="BP833" i="2"/>
  <c r="BF833" i="2"/>
  <c r="BS833" i="2"/>
  <c r="BG833" i="2"/>
  <c r="BU833" i="2"/>
  <c r="BJ833" i="2"/>
  <c r="BV833" i="2"/>
  <c r="BJ830" i="2"/>
  <c r="BL827" i="2"/>
  <c r="BF811" i="2"/>
  <c r="BG803" i="2"/>
  <c r="BP803" i="2"/>
  <c r="BH803" i="2"/>
  <c r="BQ803" i="2"/>
  <c r="BI803" i="2"/>
  <c r="BR803" i="2"/>
  <c r="BJ803" i="2"/>
  <c r="BS803" i="2"/>
  <c r="BE803" i="2"/>
  <c r="BN803" i="2"/>
  <c r="BR761" i="2"/>
  <c r="BI736" i="2"/>
  <c r="BJ736" i="2"/>
  <c r="BO736" i="2"/>
  <c r="BQ736" i="2"/>
  <c r="BH736" i="2"/>
  <c r="BR736" i="2"/>
  <c r="BS736" i="2"/>
  <c r="BE736" i="2"/>
  <c r="BF736" i="2"/>
  <c r="BR727" i="2"/>
  <c r="BQ999" i="2"/>
  <c r="BI998" i="2"/>
  <c r="BN997" i="2"/>
  <c r="BV996" i="2"/>
  <c r="BL996" i="2"/>
  <c r="BV995" i="2"/>
  <c r="BD995" i="2"/>
  <c r="BV993" i="2"/>
  <c r="BR991" i="2"/>
  <c r="BI991" i="2"/>
  <c r="BQ990" i="2"/>
  <c r="BQ989" i="2"/>
  <c r="BF989" i="2"/>
  <c r="BO988" i="2"/>
  <c r="BE988" i="2"/>
  <c r="BH987" i="2"/>
  <c r="BO983" i="2"/>
  <c r="BF983" i="2"/>
  <c r="BJ981" i="2"/>
  <c r="BS980" i="2"/>
  <c r="BI980" i="2"/>
  <c r="BO979" i="2"/>
  <c r="BU978" i="2"/>
  <c r="BO977" i="2"/>
  <c r="BL976" i="2"/>
  <c r="BO975" i="2"/>
  <c r="BF975" i="2"/>
  <c r="BS973" i="2"/>
  <c r="BG973" i="2"/>
  <c r="BP972" i="2"/>
  <c r="BF972" i="2"/>
  <c r="BN971" i="2"/>
  <c r="BV969" i="2"/>
  <c r="BD969" i="2"/>
  <c r="BR967" i="2"/>
  <c r="BI967" i="2"/>
  <c r="BI966" i="2"/>
  <c r="BL965" i="2"/>
  <c r="BU964" i="2"/>
  <c r="BJ964" i="2"/>
  <c r="BU963" i="2"/>
  <c r="BE963" i="2"/>
  <c r="BE962" i="2"/>
  <c r="BJ961" i="2"/>
  <c r="BN959" i="2"/>
  <c r="BE959" i="2"/>
  <c r="BH955" i="2"/>
  <c r="BL954" i="2"/>
  <c r="BM953" i="2"/>
  <c r="BL952" i="2"/>
  <c r="BP951" i="2"/>
  <c r="BG951" i="2"/>
  <c r="BU949" i="2"/>
  <c r="BH949" i="2"/>
  <c r="BR948" i="2"/>
  <c r="BG948" i="2"/>
  <c r="BV945" i="2"/>
  <c r="BD945" i="2"/>
  <c r="BU943" i="2"/>
  <c r="BJ943" i="2"/>
  <c r="BJ941" i="2"/>
  <c r="BL940" i="2"/>
  <c r="BR939" i="2"/>
  <c r="BI939" i="2"/>
  <c r="BR938" i="2"/>
  <c r="BG938" i="2"/>
  <c r="BL937" i="2"/>
  <c r="BG936" i="2"/>
  <c r="BO935" i="2"/>
  <c r="BE935" i="2"/>
  <c r="BH934" i="2"/>
  <c r="BG932" i="2"/>
  <c r="BN931" i="2"/>
  <c r="BD931" i="2"/>
  <c r="BM930" i="2"/>
  <c r="BV929" i="2"/>
  <c r="BS928" i="2"/>
  <c r="BV927" i="2"/>
  <c r="BL927" i="2"/>
  <c r="BV926" i="2"/>
  <c r="BH926" i="2"/>
  <c r="BL922" i="2"/>
  <c r="BI918" i="2"/>
  <c r="BS916" i="2"/>
  <c r="BS915" i="2"/>
  <c r="BJ915" i="2"/>
  <c r="BV914" i="2"/>
  <c r="BI914" i="2"/>
  <c r="BQ913" i="2"/>
  <c r="BP912" i="2"/>
  <c r="BU911" i="2"/>
  <c r="BJ911" i="2"/>
  <c r="BU910" i="2"/>
  <c r="BE910" i="2"/>
  <c r="BL908" i="2"/>
  <c r="BP907" i="2"/>
  <c r="BL906" i="2"/>
  <c r="BH905" i="2"/>
  <c r="BR903" i="2"/>
  <c r="BQ899" i="2"/>
  <c r="BD899" i="2"/>
  <c r="BM894" i="2"/>
  <c r="BL892" i="2"/>
  <c r="BN887" i="2"/>
  <c r="BD885" i="2"/>
  <c r="BG883" i="2"/>
  <c r="BI883" i="2"/>
  <c r="BS883" i="2"/>
  <c r="BJ883" i="2"/>
  <c r="BU883" i="2"/>
  <c r="BQ878" i="2"/>
  <c r="BU877" i="2"/>
  <c r="BL875" i="2"/>
  <c r="BV871" i="2"/>
  <c r="BR867" i="2"/>
  <c r="BL866" i="2"/>
  <c r="BE857" i="2"/>
  <c r="BM857" i="2"/>
  <c r="BQ857" i="2"/>
  <c r="BU857" i="2"/>
  <c r="BS852" i="2"/>
  <c r="BD852" i="2"/>
  <c r="BF845" i="2"/>
  <c r="BR840" i="2"/>
  <c r="BN836" i="2"/>
  <c r="BD834" i="2"/>
  <c r="BD811" i="2"/>
  <c r="BF805" i="2"/>
  <c r="BI805" i="2"/>
  <c r="BL805" i="2"/>
  <c r="BP805" i="2"/>
  <c r="BQ805" i="2"/>
  <c r="BG805" i="2"/>
  <c r="BV803" i="2"/>
  <c r="BG786" i="2"/>
  <c r="BL786" i="2"/>
  <c r="BM786" i="2"/>
  <c r="BF786" i="2"/>
  <c r="BH786" i="2"/>
  <c r="BN786" i="2"/>
  <c r="BO786" i="2"/>
  <c r="BD786" i="2"/>
  <c r="BV786" i="2"/>
  <c r="BD727" i="2"/>
  <c r="BE704" i="2"/>
  <c r="BQ995" i="2"/>
  <c r="BG830" i="2"/>
  <c r="BL830" i="2"/>
  <c r="BM830" i="2"/>
  <c r="BP830" i="2"/>
  <c r="BQ830" i="2"/>
  <c r="BI830" i="2"/>
  <c r="BJ761" i="2"/>
  <c r="BH761" i="2"/>
  <c r="BI761" i="2"/>
  <c r="BM761" i="2"/>
  <c r="BO761" i="2"/>
  <c r="BP761" i="2"/>
  <c r="BQ761" i="2"/>
  <c r="BF761" i="2"/>
  <c r="BG761" i="2"/>
  <c r="BU955" i="2"/>
  <c r="BE955" i="2"/>
  <c r="BN951" i="2"/>
  <c r="BE951" i="2"/>
  <c r="BQ949" i="2"/>
  <c r="BF949" i="2"/>
  <c r="BO948" i="2"/>
  <c r="BE948" i="2"/>
  <c r="BS945" i="2"/>
  <c r="BV931" i="2"/>
  <c r="BL931" i="2"/>
  <c r="BG907" i="2"/>
  <c r="BH907" i="2"/>
  <c r="BG903" i="2"/>
  <c r="BI903" i="2"/>
  <c r="BS903" i="2"/>
  <c r="BJ903" i="2"/>
  <c r="BU903" i="2"/>
  <c r="BJ902" i="2"/>
  <c r="BD902" i="2"/>
  <c r="BR902" i="2"/>
  <c r="BE902" i="2"/>
  <c r="BU902" i="2"/>
  <c r="BI901" i="2"/>
  <c r="BH901" i="2"/>
  <c r="BL901" i="2"/>
  <c r="BN899" i="2"/>
  <c r="BV885" i="2"/>
  <c r="BF882" i="2"/>
  <c r="BG882" i="2"/>
  <c r="BR882" i="2"/>
  <c r="BH882" i="2"/>
  <c r="BU882" i="2"/>
  <c r="BG867" i="2"/>
  <c r="BJ867" i="2"/>
  <c r="BU867" i="2"/>
  <c r="BL867" i="2"/>
  <c r="BV867" i="2"/>
  <c r="BE865" i="2"/>
  <c r="BM865" i="2"/>
  <c r="BQ865" i="2"/>
  <c r="BD856" i="2"/>
  <c r="BG856" i="2"/>
  <c r="BL856" i="2"/>
  <c r="BP856" i="2"/>
  <c r="BG854" i="2"/>
  <c r="BM854" i="2"/>
  <c r="BP854" i="2"/>
  <c r="BQ854" i="2"/>
  <c r="BN852" i="2"/>
  <c r="BG827" i="2"/>
  <c r="BP827" i="2"/>
  <c r="BH827" i="2"/>
  <c r="BQ827" i="2"/>
  <c r="BI827" i="2"/>
  <c r="BR827" i="2"/>
  <c r="BJ827" i="2"/>
  <c r="BS827" i="2"/>
  <c r="BE827" i="2"/>
  <c r="BN827" i="2"/>
  <c r="BV811" i="2"/>
  <c r="BF797" i="2"/>
  <c r="BG797" i="2"/>
  <c r="BH797" i="2"/>
  <c r="BQ797" i="2"/>
  <c r="BR797" i="2"/>
  <c r="BU797" i="2"/>
  <c r="BL797" i="2"/>
  <c r="BJ785" i="2"/>
  <c r="BN785" i="2"/>
  <c r="BU785" i="2"/>
  <c r="BD785" i="2"/>
  <c r="BE785" i="2"/>
  <c r="BL785" i="2"/>
  <c r="BM785" i="2"/>
  <c r="BF760" i="2"/>
  <c r="BN760" i="2"/>
  <c r="BO760" i="2"/>
  <c r="BJ760" i="2"/>
  <c r="BL760" i="2"/>
  <c r="BS760" i="2"/>
  <c r="BU760" i="2"/>
  <c r="BE760" i="2"/>
  <c r="BI760" i="2"/>
  <c r="BE714" i="2"/>
  <c r="BM714" i="2"/>
  <c r="BN714" i="2"/>
  <c r="BP714" i="2"/>
  <c r="BL714" i="2"/>
  <c r="BU714" i="2"/>
  <c r="BV714" i="2"/>
  <c r="BH714" i="2"/>
  <c r="BJ714" i="2"/>
  <c r="BO995" i="2"/>
  <c r="BE987" i="2"/>
  <c r="BL978" i="2"/>
  <c r="BS969" i="2"/>
  <c r="BU968" i="2"/>
  <c r="BO963" i="2"/>
  <c r="BU997" i="2"/>
  <c r="BH997" i="2"/>
  <c r="BR996" i="2"/>
  <c r="BG996" i="2"/>
  <c r="BN995" i="2"/>
  <c r="BN994" i="2"/>
  <c r="BO991" i="2"/>
  <c r="BF991" i="2"/>
  <c r="BN989" i="2"/>
  <c r="BV988" i="2"/>
  <c r="BL988" i="2"/>
  <c r="BV987" i="2"/>
  <c r="BD987" i="2"/>
  <c r="BH979" i="2"/>
  <c r="BE978" i="2"/>
  <c r="BJ977" i="2"/>
  <c r="BH971" i="2"/>
  <c r="BN970" i="2"/>
  <c r="BO969" i="2"/>
  <c r="BL968" i="2"/>
  <c r="BO967" i="2"/>
  <c r="BF967" i="2"/>
  <c r="BS965" i="2"/>
  <c r="BG965" i="2"/>
  <c r="BP964" i="2"/>
  <c r="BF964" i="2"/>
  <c r="BN963" i="2"/>
  <c r="BU962" i="2"/>
  <c r="BS959" i="2"/>
  <c r="BJ959" i="2"/>
  <c r="BQ955" i="2"/>
  <c r="BD955" i="2"/>
  <c r="BV951" i="2"/>
  <c r="BM951" i="2"/>
  <c r="BD951" i="2"/>
  <c r="BP949" i="2"/>
  <c r="BE949" i="2"/>
  <c r="BN948" i="2"/>
  <c r="BD948" i="2"/>
  <c r="BN946" i="2"/>
  <c r="BO945" i="2"/>
  <c r="BN944" i="2"/>
  <c r="BQ943" i="2"/>
  <c r="BF943" i="2"/>
  <c r="BQ941" i="2"/>
  <c r="BD941" i="2"/>
  <c r="BG940" i="2"/>
  <c r="BD937" i="2"/>
  <c r="BV935" i="2"/>
  <c r="BL935" i="2"/>
  <c r="BU931" i="2"/>
  <c r="BJ931" i="2"/>
  <c r="BU930" i="2"/>
  <c r="BH930" i="2"/>
  <c r="BH929" i="2"/>
  <c r="BL928" i="2"/>
  <c r="BR927" i="2"/>
  <c r="BH927" i="2"/>
  <c r="BR922" i="2"/>
  <c r="BG922" i="2"/>
  <c r="BR918" i="2"/>
  <c r="BD918" i="2"/>
  <c r="BP915" i="2"/>
  <c r="BG915" i="2"/>
  <c r="BN910" i="2"/>
  <c r="BV907" i="2"/>
  <c r="BM907" i="2"/>
  <c r="BV906" i="2"/>
  <c r="BN903" i="2"/>
  <c r="BV902" i="2"/>
  <c r="BV901" i="2"/>
  <c r="BF898" i="2"/>
  <c r="BH898" i="2"/>
  <c r="BU898" i="2"/>
  <c r="BI898" i="2"/>
  <c r="BV898" i="2"/>
  <c r="BV894" i="2"/>
  <c r="BD888" i="2"/>
  <c r="BP888" i="2"/>
  <c r="BS888" i="2"/>
  <c r="BJ887" i="2"/>
  <c r="BU885" i="2"/>
  <c r="BL884" i="2"/>
  <c r="BP882" i="2"/>
  <c r="BU872" i="2"/>
  <c r="BG871" i="2"/>
  <c r="BI871" i="2"/>
  <c r="BS871" i="2"/>
  <c r="BJ871" i="2"/>
  <c r="BU871" i="2"/>
  <c r="BJ870" i="2"/>
  <c r="BD870" i="2"/>
  <c r="BR870" i="2"/>
  <c r="BE870" i="2"/>
  <c r="BU870" i="2"/>
  <c r="BI869" i="2"/>
  <c r="BH869" i="2"/>
  <c r="BL869" i="2"/>
  <c r="BN867" i="2"/>
  <c r="BR866" i="2"/>
  <c r="BJ862" i="2"/>
  <c r="BH862" i="2"/>
  <c r="BV862" i="2"/>
  <c r="BI862" i="2"/>
  <c r="BI861" i="2"/>
  <c r="BM861" i="2"/>
  <c r="BP861" i="2"/>
  <c r="BF858" i="2"/>
  <c r="BH858" i="2"/>
  <c r="BU858" i="2"/>
  <c r="BI858" i="2"/>
  <c r="BV858" i="2"/>
  <c r="BL858" i="2"/>
  <c r="BN855" i="2"/>
  <c r="BM852" i="2"/>
  <c r="BJ851" i="2"/>
  <c r="BG851" i="2"/>
  <c r="BQ851" i="2"/>
  <c r="BH851" i="2"/>
  <c r="BR851" i="2"/>
  <c r="BI851" i="2"/>
  <c r="BU851" i="2"/>
  <c r="BD847" i="2"/>
  <c r="BS847" i="2"/>
  <c r="BI840" i="2"/>
  <c r="BN833" i="2"/>
  <c r="BF829" i="2"/>
  <c r="BL829" i="2"/>
  <c r="BO829" i="2"/>
  <c r="BP829" i="2"/>
  <c r="BR829" i="2"/>
  <c r="BG829" i="2"/>
  <c r="BV827" i="2"/>
  <c r="BU811" i="2"/>
  <c r="BM803" i="2"/>
  <c r="BD726" i="2"/>
  <c r="BP726" i="2"/>
  <c r="BF726" i="2"/>
  <c r="BQ726" i="2"/>
  <c r="BG726" i="2"/>
  <c r="BR726" i="2"/>
  <c r="BM726" i="2"/>
  <c r="BO726" i="2"/>
  <c r="BU726" i="2"/>
  <c r="BV726" i="2"/>
  <c r="BI726" i="2"/>
  <c r="BL726" i="2"/>
  <c r="BF667" i="2"/>
  <c r="BU667" i="2"/>
  <c r="BE667" i="2"/>
  <c r="BM667" i="2"/>
  <c r="BN667" i="2"/>
  <c r="BV667" i="2"/>
  <c r="BD667" i="2"/>
  <c r="BL667" i="2"/>
  <c r="BG899" i="2"/>
  <c r="BJ899" i="2"/>
  <c r="BU899" i="2"/>
  <c r="BL899" i="2"/>
  <c r="BV899" i="2"/>
  <c r="BU935" i="2"/>
  <c r="BJ935" i="2"/>
  <c r="BS931" i="2"/>
  <c r="BI931" i="2"/>
  <c r="BR930" i="2"/>
  <c r="BG930" i="2"/>
  <c r="BG929" i="2"/>
  <c r="BJ928" i="2"/>
  <c r="BQ927" i="2"/>
  <c r="BF927" i="2"/>
  <c r="BQ922" i="2"/>
  <c r="BE922" i="2"/>
  <c r="BO915" i="2"/>
  <c r="BF915" i="2"/>
  <c r="BM910" i="2"/>
  <c r="BU907" i="2"/>
  <c r="BL907" i="2"/>
  <c r="BF906" i="2"/>
  <c r="BD906" i="2"/>
  <c r="BP906" i="2"/>
  <c r="BE906" i="2"/>
  <c r="BQ906" i="2"/>
  <c r="BM903" i="2"/>
  <c r="BQ902" i="2"/>
  <c r="BU901" i="2"/>
  <c r="BI899" i="2"/>
  <c r="BJ894" i="2"/>
  <c r="BI894" i="2"/>
  <c r="BL894" i="2"/>
  <c r="BV887" i="2"/>
  <c r="BF887" i="2"/>
  <c r="BQ885" i="2"/>
  <c r="BN882" i="2"/>
  <c r="BP872" i="2"/>
  <c r="BM867" i="2"/>
  <c r="BF866" i="2"/>
  <c r="BH866" i="2"/>
  <c r="BU866" i="2"/>
  <c r="BI866" i="2"/>
  <c r="BV866" i="2"/>
  <c r="BL852" i="2"/>
  <c r="BF840" i="2"/>
  <c r="BD836" i="2"/>
  <c r="BG836" i="2"/>
  <c r="BQ836" i="2"/>
  <c r="BH836" i="2"/>
  <c r="BR836" i="2"/>
  <c r="BI836" i="2"/>
  <c r="BS836" i="2"/>
  <c r="BJ836" i="2"/>
  <c r="BU836" i="2"/>
  <c r="BM833" i="2"/>
  <c r="BU827" i="2"/>
  <c r="BL815" i="2"/>
  <c r="BO811" i="2"/>
  <c r="BG806" i="2"/>
  <c r="BD806" i="2"/>
  <c r="BR806" i="2"/>
  <c r="BH806" i="2"/>
  <c r="BS806" i="2"/>
  <c r="BI806" i="2"/>
  <c r="BU806" i="2"/>
  <c r="BJ806" i="2"/>
  <c r="BV806" i="2"/>
  <c r="BP806" i="2"/>
  <c r="BL803" i="2"/>
  <c r="BJ787" i="2"/>
  <c r="BD787" i="2"/>
  <c r="BN787" i="2"/>
  <c r="BE787" i="2"/>
  <c r="BO787" i="2"/>
  <c r="BF787" i="2"/>
  <c r="BR787" i="2"/>
  <c r="BG787" i="2"/>
  <c r="BU787" i="2"/>
  <c r="BH787" i="2"/>
  <c r="BV787" i="2"/>
  <c r="BI787" i="2"/>
  <c r="BP787" i="2"/>
  <c r="BJ771" i="2"/>
  <c r="BH771" i="2"/>
  <c r="BR771" i="2"/>
  <c r="BI771" i="2"/>
  <c r="BU771" i="2"/>
  <c r="BF771" i="2"/>
  <c r="BV771" i="2"/>
  <c r="BG771" i="2"/>
  <c r="BL771" i="2"/>
  <c r="BM771" i="2"/>
  <c r="BD771" i="2"/>
  <c r="BP771" i="2"/>
  <c r="BE771" i="2"/>
  <c r="BQ771" i="2"/>
  <c r="BD706" i="2"/>
  <c r="BN706" i="2"/>
  <c r="BP706" i="2"/>
  <c r="BQ987" i="2"/>
  <c r="BP962" i="2"/>
  <c r="BO949" i="2"/>
  <c r="BQ997" i="2"/>
  <c r="BF997" i="2"/>
  <c r="BO996" i="2"/>
  <c r="BE996" i="2"/>
  <c r="BH995" i="2"/>
  <c r="BE994" i="2"/>
  <c r="BV991" i="2"/>
  <c r="BM991" i="2"/>
  <c r="BJ989" i="2"/>
  <c r="BS988" i="2"/>
  <c r="BI988" i="2"/>
  <c r="BO987" i="2"/>
  <c r="BN986" i="2"/>
  <c r="BR983" i="2"/>
  <c r="BE979" i="2"/>
  <c r="BV977" i="2"/>
  <c r="BD977" i="2"/>
  <c r="BR975" i="2"/>
  <c r="BI974" i="2"/>
  <c r="BL973" i="2"/>
  <c r="BU972" i="2"/>
  <c r="BJ972" i="2"/>
  <c r="BU971" i="2"/>
  <c r="BE971" i="2"/>
  <c r="BG970" i="2"/>
  <c r="BL969" i="2"/>
  <c r="BV967" i="2"/>
  <c r="BM967" i="2"/>
  <c r="BP965" i="2"/>
  <c r="BE965" i="2"/>
  <c r="BN964" i="2"/>
  <c r="BD964" i="2"/>
  <c r="BL963" i="2"/>
  <c r="BN962" i="2"/>
  <c r="BO961" i="2"/>
  <c r="BQ959" i="2"/>
  <c r="BH959" i="2"/>
  <c r="BN955" i="2"/>
  <c r="BU954" i="2"/>
  <c r="BS951" i="2"/>
  <c r="BJ951" i="2"/>
  <c r="BU950" i="2"/>
  <c r="BN949" i="2"/>
  <c r="BV948" i="2"/>
  <c r="BL948" i="2"/>
  <c r="BG946" i="2"/>
  <c r="BL945" i="2"/>
  <c r="BE944" i="2"/>
  <c r="BN943" i="2"/>
  <c r="BD943" i="2"/>
  <c r="BO941" i="2"/>
  <c r="BU940" i="2"/>
  <c r="BL938" i="2"/>
  <c r="BU937" i="2"/>
  <c r="BS936" i="2"/>
  <c r="BS935" i="2"/>
  <c r="BI935" i="2"/>
  <c r="BR934" i="2"/>
  <c r="BR931" i="2"/>
  <c r="BH931" i="2"/>
  <c r="BQ930" i="2"/>
  <c r="BE930" i="2"/>
  <c r="BD929" i="2"/>
  <c r="BG928" i="2"/>
  <c r="BO927" i="2"/>
  <c r="BE927" i="2"/>
  <c r="BM926" i="2"/>
  <c r="BP923" i="2"/>
  <c r="BF923" i="2"/>
  <c r="BP922" i="2"/>
  <c r="BD922" i="2"/>
  <c r="BN918" i="2"/>
  <c r="BU917" i="2"/>
  <c r="BN915" i="2"/>
  <c r="BE915" i="2"/>
  <c r="BF912" i="2"/>
  <c r="BN911" i="2"/>
  <c r="BD911" i="2"/>
  <c r="BL910" i="2"/>
  <c r="BS907" i="2"/>
  <c r="BJ907" i="2"/>
  <c r="BR906" i="2"/>
  <c r="BU905" i="2"/>
  <c r="BL903" i="2"/>
  <c r="BN902" i="2"/>
  <c r="BQ901" i="2"/>
  <c r="BH899" i="2"/>
  <c r="BN898" i="2"/>
  <c r="BR894" i="2"/>
  <c r="BG891" i="2"/>
  <c r="BE891" i="2"/>
  <c r="BO891" i="2"/>
  <c r="BF891" i="2"/>
  <c r="BQ891" i="2"/>
  <c r="BH889" i="2"/>
  <c r="BU887" i="2"/>
  <c r="BE887" i="2"/>
  <c r="BV883" i="2"/>
  <c r="BF883" i="2"/>
  <c r="BM882" i="2"/>
  <c r="BQ875" i="2"/>
  <c r="BL872" i="2"/>
  <c r="BM871" i="2"/>
  <c r="BQ870" i="2"/>
  <c r="BU869" i="2"/>
  <c r="BL868" i="2"/>
  <c r="BI867" i="2"/>
  <c r="BP866" i="2"/>
  <c r="BV865" i="2"/>
  <c r="BD864" i="2"/>
  <c r="BG864" i="2"/>
  <c r="BL864" i="2"/>
  <c r="BQ862" i="2"/>
  <c r="BU861" i="2"/>
  <c r="BP858" i="2"/>
  <c r="BL857" i="2"/>
  <c r="BV854" i="2"/>
  <c r="BF853" i="2"/>
  <c r="BJ853" i="2"/>
  <c r="BL853" i="2"/>
  <c r="BP853" i="2"/>
  <c r="BJ852" i="2"/>
  <c r="BN851" i="2"/>
  <c r="BE840" i="2"/>
  <c r="BG837" i="2"/>
  <c r="BL837" i="2"/>
  <c r="BO837" i="2"/>
  <c r="BP837" i="2"/>
  <c r="BQ837" i="2"/>
  <c r="BJ835" i="2"/>
  <c r="BG835" i="2"/>
  <c r="BQ835" i="2"/>
  <c r="BH835" i="2"/>
  <c r="BR835" i="2"/>
  <c r="BI835" i="2"/>
  <c r="BS835" i="2"/>
  <c r="BL835" i="2"/>
  <c r="BU835" i="2"/>
  <c r="BL833" i="2"/>
  <c r="BV830" i="2"/>
  <c r="BO827" i="2"/>
  <c r="BF821" i="2"/>
  <c r="BG821" i="2"/>
  <c r="BH821" i="2"/>
  <c r="BI821" i="2"/>
  <c r="BL821" i="2"/>
  <c r="BR821" i="2"/>
  <c r="BU805" i="2"/>
  <c r="BF803" i="2"/>
  <c r="BU786" i="2"/>
  <c r="BG778" i="2"/>
  <c r="BH778" i="2"/>
  <c r="BL778" i="2"/>
  <c r="BM778" i="2"/>
  <c r="BN778" i="2"/>
  <c r="BO778" i="2"/>
  <c r="BQ778" i="2"/>
  <c r="BE778" i="2"/>
  <c r="BF778" i="2"/>
  <c r="BJ769" i="2"/>
  <c r="BL769" i="2"/>
  <c r="BM769" i="2"/>
  <c r="BN769" i="2"/>
  <c r="BU769" i="2"/>
  <c r="BV769" i="2"/>
  <c r="BD769" i="2"/>
  <c r="BE769" i="2"/>
  <c r="BF765" i="2"/>
  <c r="BG765" i="2"/>
  <c r="BH765" i="2"/>
  <c r="BP765" i="2"/>
  <c r="BQ765" i="2"/>
  <c r="BR765" i="2"/>
  <c r="BU765" i="2"/>
  <c r="BI765" i="2"/>
  <c r="BL765" i="2"/>
  <c r="BU969" i="2"/>
  <c r="BU945" i="2"/>
  <c r="BM931" i="2"/>
  <c r="BO899" i="2"/>
  <c r="BI885" i="2"/>
  <c r="BG885" i="2"/>
  <c r="BH885" i="2"/>
  <c r="BO852" i="2"/>
  <c r="BG811" i="2"/>
  <c r="BP811" i="2"/>
  <c r="BH811" i="2"/>
  <c r="BQ811" i="2"/>
  <c r="BI811" i="2"/>
  <c r="BR811" i="2"/>
  <c r="BJ811" i="2"/>
  <c r="BS811" i="2"/>
  <c r="BE811" i="2"/>
  <c r="BN811" i="2"/>
  <c r="BM995" i="2"/>
  <c r="BM969" i="2"/>
  <c r="BO955" i="2"/>
  <c r="BM948" i="2"/>
  <c r="BM945" i="2"/>
  <c r="BR998" i="2"/>
  <c r="BP997" i="2"/>
  <c r="BE997" i="2"/>
  <c r="BN996" i="2"/>
  <c r="BD996" i="2"/>
  <c r="BF995" i="2"/>
  <c r="BD994" i="2"/>
  <c r="BU989" i="2"/>
  <c r="BH989" i="2"/>
  <c r="BR988" i="2"/>
  <c r="BG988" i="2"/>
  <c r="BN987" i="2"/>
  <c r="BE986" i="2"/>
  <c r="BV979" i="2"/>
  <c r="BD979" i="2"/>
  <c r="BQ971" i="2"/>
  <c r="BD971" i="2"/>
  <c r="BE970" i="2"/>
  <c r="BJ969" i="2"/>
  <c r="BH963" i="2"/>
  <c r="BL962" i="2"/>
  <c r="BP959" i="2"/>
  <c r="BM955" i="2"/>
  <c r="BU952" i="2"/>
  <c r="BR951" i="2"/>
  <c r="BL950" i="2"/>
  <c r="BL949" i="2"/>
  <c r="BU948" i="2"/>
  <c r="BJ948" i="2"/>
  <c r="BE946" i="2"/>
  <c r="BJ945" i="2"/>
  <c r="BM941" i="2"/>
  <c r="BP936" i="2"/>
  <c r="BR935" i="2"/>
  <c r="BH935" i="2"/>
  <c r="BU932" i="2"/>
  <c r="BQ931" i="2"/>
  <c r="BF931" i="2"/>
  <c r="BP930" i="2"/>
  <c r="BD930" i="2"/>
  <c r="BF928" i="2"/>
  <c r="BN927" i="2"/>
  <c r="BD927" i="2"/>
  <c r="BJ924" i="2"/>
  <c r="BV915" i="2"/>
  <c r="BM915" i="2"/>
  <c r="BI910" i="2"/>
  <c r="BU908" i="2"/>
  <c r="BR907" i="2"/>
  <c r="BI907" i="2"/>
  <c r="BN906" i="2"/>
  <c r="BQ905" i="2"/>
  <c r="BD904" i="2"/>
  <c r="BS904" i="2"/>
  <c r="BU904" i="2"/>
  <c r="BH903" i="2"/>
  <c r="BM902" i="2"/>
  <c r="BP901" i="2"/>
  <c r="BS899" i="2"/>
  <c r="BF899" i="2"/>
  <c r="BM898" i="2"/>
  <c r="BE897" i="2"/>
  <c r="BH897" i="2"/>
  <c r="BL897" i="2"/>
  <c r="BQ894" i="2"/>
  <c r="BQ887" i="2"/>
  <c r="BD887" i="2"/>
  <c r="BM885" i="2"/>
  <c r="BL882" i="2"/>
  <c r="BJ878" i="2"/>
  <c r="BH878" i="2"/>
  <c r="BV878" i="2"/>
  <c r="BI878" i="2"/>
  <c r="BI877" i="2"/>
  <c r="BM877" i="2"/>
  <c r="BP877" i="2"/>
  <c r="BE875" i="2"/>
  <c r="BN875" i="2"/>
  <c r="BF875" i="2"/>
  <c r="BO875" i="2"/>
  <c r="BG872" i="2"/>
  <c r="BL871" i="2"/>
  <c r="BN870" i="2"/>
  <c r="BQ869" i="2"/>
  <c r="BH867" i="2"/>
  <c r="BN866" i="2"/>
  <c r="BU865" i="2"/>
  <c r="BN862" i="2"/>
  <c r="BQ861" i="2"/>
  <c r="BN858" i="2"/>
  <c r="BU854" i="2"/>
  <c r="BV852" i="2"/>
  <c r="BF852" i="2"/>
  <c r="BM851" i="2"/>
  <c r="BP845" i="2"/>
  <c r="BU840" i="2"/>
  <c r="BD840" i="2"/>
  <c r="BP836" i="2"/>
  <c r="BH834" i="2"/>
  <c r="BD833" i="2"/>
  <c r="BU830" i="2"/>
  <c r="BM827" i="2"/>
  <c r="BL811" i="2"/>
  <c r="BD803" i="2"/>
  <c r="BS761" i="2"/>
  <c r="BS727" i="2"/>
  <c r="BF781" i="2"/>
  <c r="BP781" i="2"/>
  <c r="BQ781" i="2"/>
  <c r="BG774" i="2"/>
  <c r="BD774" i="2"/>
  <c r="BS774" i="2"/>
  <c r="BH774" i="2"/>
  <c r="BU774" i="2"/>
  <c r="BH748" i="2"/>
  <c r="BE748" i="2"/>
  <c r="BO748" i="2"/>
  <c r="BF748" i="2"/>
  <c r="BP748" i="2"/>
  <c r="BG748" i="2"/>
  <c r="BR748" i="2"/>
  <c r="BI729" i="2"/>
  <c r="BV729" i="2"/>
  <c r="BJ729" i="2"/>
  <c r="BL729" i="2"/>
  <c r="BH716" i="2"/>
  <c r="BG716" i="2"/>
  <c r="BR716" i="2"/>
  <c r="BI716" i="2"/>
  <c r="BS716" i="2"/>
  <c r="BJ716" i="2"/>
  <c r="BU716" i="2"/>
  <c r="BD624" i="2"/>
  <c r="BU624" i="2"/>
  <c r="BG624" i="2"/>
  <c r="BR624" i="2"/>
  <c r="BF513" i="2"/>
  <c r="BG513" i="2"/>
  <c r="BQ513" i="2"/>
  <c r="BI513" i="2"/>
  <c r="BS513" i="2"/>
  <c r="BL513" i="2"/>
  <c r="BV513" i="2"/>
  <c r="BD513" i="2"/>
  <c r="BU513" i="2"/>
  <c r="BE513" i="2"/>
  <c r="BH513" i="2"/>
  <c r="BJ513" i="2"/>
  <c r="BM513" i="2"/>
  <c r="BN513" i="2"/>
  <c r="BP513" i="2"/>
  <c r="BR513" i="2"/>
  <c r="BF207" i="2"/>
  <c r="BJ207" i="2"/>
  <c r="BL207" i="2"/>
  <c r="BO207" i="2"/>
  <c r="BP207" i="2"/>
  <c r="BH207" i="2"/>
  <c r="BS207" i="2"/>
  <c r="BU207" i="2"/>
  <c r="BE207" i="2"/>
  <c r="BG207" i="2"/>
  <c r="BQ173" i="2"/>
  <c r="BN173" i="2"/>
  <c r="BE173" i="2"/>
  <c r="BI127" i="2"/>
  <c r="BF127" i="2"/>
  <c r="BP127" i="2"/>
  <c r="BG127" i="2"/>
  <c r="BQ127" i="2"/>
  <c r="BJ127" i="2"/>
  <c r="BU127" i="2"/>
  <c r="BH127" i="2"/>
  <c r="BL127" i="2"/>
  <c r="BM127" i="2"/>
  <c r="BN127" i="2"/>
  <c r="BO127" i="2"/>
  <c r="BD127" i="2"/>
  <c r="BV127" i="2"/>
  <c r="BE127" i="2"/>
  <c r="BS127" i="2"/>
  <c r="BF796" i="2"/>
  <c r="BO796" i="2"/>
  <c r="BG796" i="2"/>
  <c r="BP796" i="2"/>
  <c r="BE782" i="2"/>
  <c r="BI782" i="2"/>
  <c r="BU782" i="2"/>
  <c r="BJ782" i="2"/>
  <c r="BV782" i="2"/>
  <c r="BJ777" i="2"/>
  <c r="BM777" i="2"/>
  <c r="BN777" i="2"/>
  <c r="BV774" i="2"/>
  <c r="BG763" i="2"/>
  <c r="BM763" i="2"/>
  <c r="BN763" i="2"/>
  <c r="BS748" i="2"/>
  <c r="BE746" i="2"/>
  <c r="BD746" i="2"/>
  <c r="BJ746" i="2"/>
  <c r="BL746" i="2"/>
  <c r="BH732" i="2"/>
  <c r="BI732" i="2"/>
  <c r="BS732" i="2"/>
  <c r="BJ732" i="2"/>
  <c r="BU732" i="2"/>
  <c r="BL732" i="2"/>
  <c r="BV732" i="2"/>
  <c r="BS729" i="2"/>
  <c r="BH723" i="2"/>
  <c r="BV723" i="2"/>
  <c r="BI723" i="2"/>
  <c r="BL723" i="2"/>
  <c r="BE722" i="2"/>
  <c r="BQ722" i="2"/>
  <c r="BG722" i="2"/>
  <c r="BS722" i="2"/>
  <c r="BH722" i="2"/>
  <c r="BU722" i="2"/>
  <c r="BO716" i="2"/>
  <c r="BE711" i="2"/>
  <c r="BN711" i="2"/>
  <c r="BG711" i="2"/>
  <c r="BP711" i="2"/>
  <c r="BH711" i="2"/>
  <c r="BQ711" i="2"/>
  <c r="BI711" i="2"/>
  <c r="BR711" i="2"/>
  <c r="BF699" i="2"/>
  <c r="BE699" i="2"/>
  <c r="BO699" i="2"/>
  <c r="BQ699" i="2"/>
  <c r="BJ689" i="2"/>
  <c r="BU689" i="2"/>
  <c r="BI678" i="2"/>
  <c r="BO678" i="2"/>
  <c r="BF678" i="2"/>
  <c r="BG678" i="2"/>
  <c r="BH678" i="2"/>
  <c r="BL678" i="2"/>
  <c r="BP678" i="2"/>
  <c r="BQ678" i="2"/>
  <c r="BF588" i="2"/>
  <c r="BG588" i="2"/>
  <c r="BH588" i="2"/>
  <c r="BL588" i="2"/>
  <c r="BP588" i="2"/>
  <c r="BQ588" i="2"/>
  <c r="BE588" i="2"/>
  <c r="BN588" i="2"/>
  <c r="BU588" i="2"/>
  <c r="BF521" i="2"/>
  <c r="BD521" i="2"/>
  <c r="BN521" i="2"/>
  <c r="BI521" i="2"/>
  <c r="BS521" i="2"/>
  <c r="BE521" i="2"/>
  <c r="BR521" i="2"/>
  <c r="BG521" i="2"/>
  <c r="BU521" i="2"/>
  <c r="BH521" i="2"/>
  <c r="BV521" i="2"/>
  <c r="BJ521" i="2"/>
  <c r="BL521" i="2"/>
  <c r="BM521" i="2"/>
  <c r="BP521" i="2"/>
  <c r="BQ521" i="2"/>
  <c r="BV839" i="2"/>
  <c r="BI839" i="2"/>
  <c r="BS828" i="2"/>
  <c r="BI828" i="2"/>
  <c r="BV826" i="2"/>
  <c r="BF826" i="2"/>
  <c r="BS822" i="2"/>
  <c r="BH822" i="2"/>
  <c r="BQ820" i="2"/>
  <c r="BG820" i="2"/>
  <c r="BQ819" i="2"/>
  <c r="BH819" i="2"/>
  <c r="BI813" i="2"/>
  <c r="BQ812" i="2"/>
  <c r="BH812" i="2"/>
  <c r="BV810" i="2"/>
  <c r="BF810" i="2"/>
  <c r="BL809" i="2"/>
  <c r="BS804" i="2"/>
  <c r="BI804" i="2"/>
  <c r="BV796" i="2"/>
  <c r="BJ796" i="2"/>
  <c r="BH794" i="2"/>
  <c r="BI790" i="2"/>
  <c r="BD788" i="2"/>
  <c r="BM788" i="2"/>
  <c r="BV788" i="2"/>
  <c r="BE788" i="2"/>
  <c r="BN788" i="2"/>
  <c r="BI784" i="2"/>
  <c r="BM784" i="2"/>
  <c r="BU784" i="2"/>
  <c r="BM782" i="2"/>
  <c r="BL781" i="2"/>
  <c r="BV777" i="2"/>
  <c r="BM774" i="2"/>
  <c r="BP773" i="2"/>
  <c r="BI770" i="2"/>
  <c r="BF770" i="2"/>
  <c r="BQ770" i="2"/>
  <c r="BG770" i="2"/>
  <c r="BU770" i="2"/>
  <c r="BI763" i="2"/>
  <c r="BI758" i="2"/>
  <c r="BF758" i="2"/>
  <c r="BR758" i="2"/>
  <c r="BG758" i="2"/>
  <c r="BE757" i="2"/>
  <c r="BM757" i="2"/>
  <c r="BN757" i="2"/>
  <c r="BJ756" i="2"/>
  <c r="BD756" i="2"/>
  <c r="BP756" i="2"/>
  <c r="BE756" i="2"/>
  <c r="BR756" i="2"/>
  <c r="BE755" i="2"/>
  <c r="BJ755" i="2"/>
  <c r="BL755" i="2"/>
  <c r="BL748" i="2"/>
  <c r="BD747" i="2"/>
  <c r="BH747" i="2"/>
  <c r="BI747" i="2"/>
  <c r="BL747" i="2"/>
  <c r="BG737" i="2"/>
  <c r="BO737" i="2"/>
  <c r="BP737" i="2"/>
  <c r="BR737" i="2"/>
  <c r="BG733" i="2"/>
  <c r="BM732" i="2"/>
  <c r="BF731" i="2"/>
  <c r="BN731" i="2"/>
  <c r="BO731" i="2"/>
  <c r="BQ731" i="2"/>
  <c r="BO729" i="2"/>
  <c r="BL728" i="2"/>
  <c r="BO723" i="2"/>
  <c r="BN722" i="2"/>
  <c r="BV719" i="2"/>
  <c r="BI719" i="2"/>
  <c r="BF718" i="2"/>
  <c r="BI718" i="2"/>
  <c r="BL718" i="2"/>
  <c r="BM718" i="2"/>
  <c r="BL716" i="2"/>
  <c r="BD715" i="2"/>
  <c r="BL715" i="2"/>
  <c r="BN715" i="2"/>
  <c r="BU715" i="2"/>
  <c r="BM711" i="2"/>
  <c r="BN679" i="2"/>
  <c r="BI669" i="2"/>
  <c r="BL669" i="2"/>
  <c r="BF669" i="2"/>
  <c r="BQ669" i="2"/>
  <c r="BE669" i="2"/>
  <c r="BU669" i="2"/>
  <c r="BG669" i="2"/>
  <c r="BH669" i="2"/>
  <c r="BJ669" i="2"/>
  <c r="BN669" i="2"/>
  <c r="BF654" i="2"/>
  <c r="BL654" i="2"/>
  <c r="BV654" i="2"/>
  <c r="BG654" i="2"/>
  <c r="BQ654" i="2"/>
  <c r="BD654" i="2"/>
  <c r="BR654" i="2"/>
  <c r="BE654" i="2"/>
  <c r="BS654" i="2"/>
  <c r="BH654" i="2"/>
  <c r="BU654" i="2"/>
  <c r="BI654" i="2"/>
  <c r="BJ654" i="2"/>
  <c r="BN654" i="2"/>
  <c r="BF642" i="2"/>
  <c r="BO642" i="2"/>
  <c r="BE642" i="2"/>
  <c r="BD642" i="2"/>
  <c r="BH642" i="2"/>
  <c r="BM642" i="2"/>
  <c r="BN642" i="2"/>
  <c r="BQ642" i="2"/>
  <c r="BG896" i="2"/>
  <c r="BN895" i="2"/>
  <c r="BD895" i="2"/>
  <c r="BP890" i="2"/>
  <c r="BD890" i="2"/>
  <c r="BR886" i="2"/>
  <c r="BD886" i="2"/>
  <c r="BH881" i="2"/>
  <c r="BL876" i="2"/>
  <c r="BP874" i="2"/>
  <c r="BD874" i="2"/>
  <c r="BN859" i="2"/>
  <c r="BS844" i="2"/>
  <c r="BJ844" i="2"/>
  <c r="BU839" i="2"/>
  <c r="BH839" i="2"/>
  <c r="BR828" i="2"/>
  <c r="BH828" i="2"/>
  <c r="BU826" i="2"/>
  <c r="BE826" i="2"/>
  <c r="BR822" i="2"/>
  <c r="BG822" i="2"/>
  <c r="BP820" i="2"/>
  <c r="BF820" i="2"/>
  <c r="BP819" i="2"/>
  <c r="BG819" i="2"/>
  <c r="BH813" i="2"/>
  <c r="BP812" i="2"/>
  <c r="BG812" i="2"/>
  <c r="BU810" i="2"/>
  <c r="BE810" i="2"/>
  <c r="BE809" i="2"/>
  <c r="BR804" i="2"/>
  <c r="BH804" i="2"/>
  <c r="BJ801" i="2"/>
  <c r="BV801" i="2"/>
  <c r="BU796" i="2"/>
  <c r="BI796" i="2"/>
  <c r="BJ795" i="2"/>
  <c r="BF795" i="2"/>
  <c r="BP795" i="2"/>
  <c r="BG795" i="2"/>
  <c r="BQ795" i="2"/>
  <c r="BG794" i="2"/>
  <c r="BJ793" i="2"/>
  <c r="BD793" i="2"/>
  <c r="BE793" i="2"/>
  <c r="BH791" i="2"/>
  <c r="BU791" i="2"/>
  <c r="BH790" i="2"/>
  <c r="BO788" i="2"/>
  <c r="BU783" i="2"/>
  <c r="BL782" i="2"/>
  <c r="BI781" i="2"/>
  <c r="BU777" i="2"/>
  <c r="BI776" i="2"/>
  <c r="BL776" i="2"/>
  <c r="BM776" i="2"/>
  <c r="BL774" i="2"/>
  <c r="BL773" i="2"/>
  <c r="BG772" i="2"/>
  <c r="BP772" i="2"/>
  <c r="BH772" i="2"/>
  <c r="BQ772" i="2"/>
  <c r="BO770" i="2"/>
  <c r="BS764" i="2"/>
  <c r="BH763" i="2"/>
  <c r="BP758" i="2"/>
  <c r="BV757" i="2"/>
  <c r="BS756" i="2"/>
  <c r="BV755" i="2"/>
  <c r="BO749" i="2"/>
  <c r="BJ748" i="2"/>
  <c r="BV746" i="2"/>
  <c r="BN739" i="2"/>
  <c r="BF733" i="2"/>
  <c r="BG732" i="2"/>
  <c r="BG729" i="2"/>
  <c r="BJ728" i="2"/>
  <c r="BN723" i="2"/>
  <c r="BM722" i="2"/>
  <c r="BD721" i="2"/>
  <c r="BI721" i="2"/>
  <c r="BJ721" i="2"/>
  <c r="BL721" i="2"/>
  <c r="BU719" i="2"/>
  <c r="BH719" i="2"/>
  <c r="BF716" i="2"/>
  <c r="BL711" i="2"/>
  <c r="BG705" i="2"/>
  <c r="BD705" i="2"/>
  <c r="BF705" i="2"/>
  <c r="BO705" i="2"/>
  <c r="BM679" i="2"/>
  <c r="BD664" i="2"/>
  <c r="BH664" i="2"/>
  <c r="BU664" i="2"/>
  <c r="BN664" i="2"/>
  <c r="BJ664" i="2"/>
  <c r="BL664" i="2"/>
  <c r="BQ664" i="2"/>
  <c r="BR664" i="2"/>
  <c r="BS664" i="2"/>
  <c r="BM863" i="2"/>
  <c r="BL859" i="2"/>
  <c r="BR844" i="2"/>
  <c r="BU843" i="2"/>
  <c r="BL843" i="2"/>
  <c r="BS839" i="2"/>
  <c r="BE839" i="2"/>
  <c r="BN832" i="2"/>
  <c r="BU831" i="2"/>
  <c r="BQ828" i="2"/>
  <c r="BG828" i="2"/>
  <c r="BQ826" i="2"/>
  <c r="BD826" i="2"/>
  <c r="BM824" i="2"/>
  <c r="BQ822" i="2"/>
  <c r="BD822" i="2"/>
  <c r="BO820" i="2"/>
  <c r="BE820" i="2"/>
  <c r="BO819" i="2"/>
  <c r="BF819" i="2"/>
  <c r="BN818" i="2"/>
  <c r="BV817" i="2"/>
  <c r="BU816" i="2"/>
  <c r="BG813" i="2"/>
  <c r="BO812" i="2"/>
  <c r="BF812" i="2"/>
  <c r="BQ810" i="2"/>
  <c r="BD810" i="2"/>
  <c r="BD809" i="2"/>
  <c r="BQ804" i="2"/>
  <c r="BG804" i="2"/>
  <c r="BG802" i="2"/>
  <c r="BN802" i="2"/>
  <c r="BS796" i="2"/>
  <c r="BH796" i="2"/>
  <c r="BN795" i="2"/>
  <c r="BV794" i="2"/>
  <c r="BV790" i="2"/>
  <c r="BL788" i="2"/>
  <c r="BL783" i="2"/>
  <c r="BH782" i="2"/>
  <c r="BH781" i="2"/>
  <c r="BL777" i="2"/>
  <c r="BU775" i="2"/>
  <c r="BJ774" i="2"/>
  <c r="BN770" i="2"/>
  <c r="BI768" i="2"/>
  <c r="BD768" i="2"/>
  <c r="BL768" i="2"/>
  <c r="BD764" i="2"/>
  <c r="BE764" i="2"/>
  <c r="BO764" i="2"/>
  <c r="BF764" i="2"/>
  <c r="BP764" i="2"/>
  <c r="BF763" i="2"/>
  <c r="BO758" i="2"/>
  <c r="BU757" i="2"/>
  <c r="BO756" i="2"/>
  <c r="BU755" i="2"/>
  <c r="BF752" i="2"/>
  <c r="BQ752" i="2"/>
  <c r="BI748" i="2"/>
  <c r="BP746" i="2"/>
  <c r="BO742" i="2"/>
  <c r="BM739" i="2"/>
  <c r="BH734" i="2"/>
  <c r="BD734" i="2"/>
  <c r="BU734" i="2"/>
  <c r="BF734" i="2"/>
  <c r="BV734" i="2"/>
  <c r="BG734" i="2"/>
  <c r="BF732" i="2"/>
  <c r="BF729" i="2"/>
  <c r="BF723" i="2"/>
  <c r="BL722" i="2"/>
  <c r="BS719" i="2"/>
  <c r="BE716" i="2"/>
  <c r="BJ711" i="2"/>
  <c r="BO694" i="2"/>
  <c r="BG694" i="2"/>
  <c r="BH694" i="2"/>
  <c r="BI694" i="2"/>
  <c r="BL694" i="2"/>
  <c r="BQ694" i="2"/>
  <c r="BH684" i="2"/>
  <c r="BD684" i="2"/>
  <c r="BN684" i="2"/>
  <c r="BI684" i="2"/>
  <c r="BS684" i="2"/>
  <c r="BG684" i="2"/>
  <c r="BV684" i="2"/>
  <c r="BJ684" i="2"/>
  <c r="BL684" i="2"/>
  <c r="BM684" i="2"/>
  <c r="BO684" i="2"/>
  <c r="BI677" i="2"/>
  <c r="BF677" i="2"/>
  <c r="BQ677" i="2"/>
  <c r="BL677" i="2"/>
  <c r="BH677" i="2"/>
  <c r="BJ677" i="2"/>
  <c r="BN677" i="2"/>
  <c r="BO677" i="2"/>
  <c r="BP677" i="2"/>
  <c r="BE571" i="2"/>
  <c r="BN571" i="2"/>
  <c r="BF571" i="2"/>
  <c r="BO571" i="2"/>
  <c r="BG571" i="2"/>
  <c r="BP571" i="2"/>
  <c r="BH571" i="2"/>
  <c r="BQ571" i="2"/>
  <c r="BI571" i="2"/>
  <c r="BR571" i="2"/>
  <c r="BJ571" i="2"/>
  <c r="BS571" i="2"/>
  <c r="BD571" i="2"/>
  <c r="BL571" i="2"/>
  <c r="BM571" i="2"/>
  <c r="BU571" i="2"/>
  <c r="BV571" i="2"/>
  <c r="BF564" i="2"/>
  <c r="BN564" i="2"/>
  <c r="BE564" i="2"/>
  <c r="BH564" i="2"/>
  <c r="BL564" i="2"/>
  <c r="BQ564" i="2"/>
  <c r="BU564" i="2"/>
  <c r="BN831" i="2"/>
  <c r="BP828" i="2"/>
  <c r="BF828" i="2"/>
  <c r="BN819" i="2"/>
  <c r="BN812" i="2"/>
  <c r="BP804" i="2"/>
  <c r="BF804" i="2"/>
  <c r="BU799" i="2"/>
  <c r="BR796" i="2"/>
  <c r="BE796" i="2"/>
  <c r="BI794" i="2"/>
  <c r="BD794" i="2"/>
  <c r="BO794" i="2"/>
  <c r="BE794" i="2"/>
  <c r="BP794" i="2"/>
  <c r="BG790" i="2"/>
  <c r="BM790" i="2"/>
  <c r="BQ790" i="2"/>
  <c r="BG782" i="2"/>
  <c r="BG781" i="2"/>
  <c r="BE777" i="2"/>
  <c r="BL775" i="2"/>
  <c r="BI774" i="2"/>
  <c r="BF773" i="2"/>
  <c r="BH773" i="2"/>
  <c r="BI773" i="2"/>
  <c r="BU767" i="2"/>
  <c r="BV763" i="2"/>
  <c r="BE763" i="2"/>
  <c r="BV748" i="2"/>
  <c r="BD748" i="2"/>
  <c r="BN746" i="2"/>
  <c r="BJ733" i="2"/>
  <c r="BL733" i="2"/>
  <c r="BO733" i="2"/>
  <c r="BE732" i="2"/>
  <c r="BD729" i="2"/>
  <c r="BE728" i="2"/>
  <c r="BQ728" i="2"/>
  <c r="BF728" i="2"/>
  <c r="BR728" i="2"/>
  <c r="BH728" i="2"/>
  <c r="BS728" i="2"/>
  <c r="BE723" i="2"/>
  <c r="BJ722" i="2"/>
  <c r="BE719" i="2"/>
  <c r="BN719" i="2"/>
  <c r="BF719" i="2"/>
  <c r="BO719" i="2"/>
  <c r="BG719" i="2"/>
  <c r="BP719" i="2"/>
  <c r="BV716" i="2"/>
  <c r="BD716" i="2"/>
  <c r="BF711" i="2"/>
  <c r="BN699" i="2"/>
  <c r="BI689" i="2"/>
  <c r="BF679" i="2"/>
  <c r="BO679" i="2"/>
  <c r="BJ679" i="2"/>
  <c r="BS679" i="2"/>
  <c r="BE679" i="2"/>
  <c r="BQ679" i="2"/>
  <c r="BG679" i="2"/>
  <c r="BR679" i="2"/>
  <c r="BH679" i="2"/>
  <c r="BU679" i="2"/>
  <c r="BI679" i="2"/>
  <c r="BV679" i="2"/>
  <c r="BL679" i="2"/>
  <c r="BJ581" i="2"/>
  <c r="BI581" i="2"/>
  <c r="BV581" i="2"/>
  <c r="BL581" i="2"/>
  <c r="BM581" i="2"/>
  <c r="BD581" i="2"/>
  <c r="BP581" i="2"/>
  <c r="BF581" i="2"/>
  <c r="BQ581" i="2"/>
  <c r="BO581" i="2"/>
  <c r="BR581" i="2"/>
  <c r="BU581" i="2"/>
  <c r="BG581" i="2"/>
  <c r="BE660" i="2"/>
  <c r="BP660" i="2"/>
  <c r="BJ660" i="2"/>
  <c r="BL659" i="2"/>
  <c r="BD658" i="2"/>
  <c r="BO658" i="2"/>
  <c r="BI658" i="2"/>
  <c r="BV658" i="2"/>
  <c r="BQ653" i="2"/>
  <c r="BQ647" i="2"/>
  <c r="BS646" i="2"/>
  <c r="BH643" i="2"/>
  <c r="BI643" i="2"/>
  <c r="BR643" i="2"/>
  <c r="BD643" i="2"/>
  <c r="BN643" i="2"/>
  <c r="BS638" i="2"/>
  <c r="BD632" i="2"/>
  <c r="BL632" i="2"/>
  <c r="BR632" i="2"/>
  <c r="BL627" i="2"/>
  <c r="BF623" i="2"/>
  <c r="BR623" i="2"/>
  <c r="BH620" i="2"/>
  <c r="BP620" i="2"/>
  <c r="BU620" i="2"/>
  <c r="BQ617" i="2"/>
  <c r="BU607" i="2"/>
  <c r="BF607" i="2"/>
  <c r="BJ607" i="2"/>
  <c r="BH702" i="2"/>
  <c r="BN696" i="2"/>
  <c r="BS693" i="2"/>
  <c r="BG693" i="2"/>
  <c r="BP692" i="2"/>
  <c r="BF692" i="2"/>
  <c r="BL691" i="2"/>
  <c r="BP690" i="2"/>
  <c r="BP687" i="2"/>
  <c r="BG687" i="2"/>
  <c r="BU685" i="2"/>
  <c r="BG685" i="2"/>
  <c r="BM682" i="2"/>
  <c r="BU681" i="2"/>
  <c r="BJ681" i="2"/>
  <c r="BD680" i="2"/>
  <c r="BE680" i="2"/>
  <c r="BS680" i="2"/>
  <c r="BL680" i="2"/>
  <c r="BV676" i="2"/>
  <c r="BG676" i="2"/>
  <c r="BL670" i="2"/>
  <c r="BU659" i="2"/>
  <c r="BH659" i="2"/>
  <c r="BQ657" i="2"/>
  <c r="BM653" i="2"/>
  <c r="BP648" i="2"/>
  <c r="BL647" i="2"/>
  <c r="BF646" i="2"/>
  <c r="BE646" i="2"/>
  <c r="BP646" i="2"/>
  <c r="BJ646" i="2"/>
  <c r="BU646" i="2"/>
  <c r="BD641" i="2"/>
  <c r="BN641" i="2"/>
  <c r="BF638" i="2"/>
  <c r="BE638" i="2"/>
  <c r="BP638" i="2"/>
  <c r="BJ638" i="2"/>
  <c r="BU638" i="2"/>
  <c r="BV627" i="2"/>
  <c r="BH627" i="2"/>
  <c r="BF622" i="2"/>
  <c r="BI622" i="2"/>
  <c r="BS622" i="2"/>
  <c r="BL622" i="2"/>
  <c r="BV622" i="2"/>
  <c r="BD622" i="2"/>
  <c r="BN622" i="2"/>
  <c r="BH619" i="2"/>
  <c r="BF619" i="2"/>
  <c r="BP619" i="2"/>
  <c r="BI619" i="2"/>
  <c r="BS619" i="2"/>
  <c r="BL619" i="2"/>
  <c r="BV619" i="2"/>
  <c r="BJ617" i="2"/>
  <c r="BS615" i="2"/>
  <c r="BF615" i="2"/>
  <c r="BJ615" i="2"/>
  <c r="BE610" i="2"/>
  <c r="BI610" i="2"/>
  <c r="BN610" i="2"/>
  <c r="BF609" i="2"/>
  <c r="BL609" i="2"/>
  <c r="BN609" i="2"/>
  <c r="BD609" i="2"/>
  <c r="BS609" i="2"/>
  <c r="BJ605" i="2"/>
  <c r="BI605" i="2"/>
  <c r="BV605" i="2"/>
  <c r="BL605" i="2"/>
  <c r="BM605" i="2"/>
  <c r="BD605" i="2"/>
  <c r="BP605" i="2"/>
  <c r="BF601" i="2"/>
  <c r="BH601" i="2"/>
  <c r="BV601" i="2"/>
  <c r="BJ601" i="2"/>
  <c r="BL601" i="2"/>
  <c r="BN601" i="2"/>
  <c r="BD577" i="2"/>
  <c r="BH577" i="2"/>
  <c r="BJ577" i="2"/>
  <c r="BL577" i="2"/>
  <c r="BQ577" i="2"/>
  <c r="BS577" i="2"/>
  <c r="BE560" i="2"/>
  <c r="BG560" i="2"/>
  <c r="BU560" i="2"/>
  <c r="BI560" i="2"/>
  <c r="BJ560" i="2"/>
  <c r="BL560" i="2"/>
  <c r="BM560" i="2"/>
  <c r="BP560" i="2"/>
  <c r="BR560" i="2"/>
  <c r="BM549" i="2"/>
  <c r="BD549" i="2"/>
  <c r="BP549" i="2"/>
  <c r="BE549" i="2"/>
  <c r="BQ549" i="2"/>
  <c r="BF549" i="2"/>
  <c r="BU549" i="2"/>
  <c r="BG549" i="2"/>
  <c r="BV549" i="2"/>
  <c r="BI549" i="2"/>
  <c r="BL549" i="2"/>
  <c r="BN779" i="2"/>
  <c r="BD779" i="2"/>
  <c r="BS766" i="2"/>
  <c r="BD766" i="2"/>
  <c r="BV762" i="2"/>
  <c r="BD762" i="2"/>
  <c r="BV751" i="2"/>
  <c r="BM751" i="2"/>
  <c r="BD750" i="2"/>
  <c r="BV743" i="2"/>
  <c r="BM743" i="2"/>
  <c r="BE741" i="2"/>
  <c r="BS735" i="2"/>
  <c r="BJ735" i="2"/>
  <c r="BE720" i="2"/>
  <c r="BD710" i="2"/>
  <c r="BV708" i="2"/>
  <c r="BL708" i="2"/>
  <c r="BS703" i="2"/>
  <c r="BJ703" i="2"/>
  <c r="BV702" i="2"/>
  <c r="BG702" i="2"/>
  <c r="BO701" i="2"/>
  <c r="BV700" i="2"/>
  <c r="BL700" i="2"/>
  <c r="BL696" i="2"/>
  <c r="BQ693" i="2"/>
  <c r="BF693" i="2"/>
  <c r="BO692" i="2"/>
  <c r="BE692" i="2"/>
  <c r="BH691" i="2"/>
  <c r="BM690" i="2"/>
  <c r="BO687" i="2"/>
  <c r="BF687" i="2"/>
  <c r="BS685" i="2"/>
  <c r="BF685" i="2"/>
  <c r="BJ682" i="2"/>
  <c r="BU680" i="2"/>
  <c r="BS676" i="2"/>
  <c r="BF676" i="2"/>
  <c r="BF675" i="2"/>
  <c r="BE675" i="2"/>
  <c r="BU675" i="2"/>
  <c r="BH670" i="2"/>
  <c r="BH668" i="2"/>
  <c r="BJ668" i="2"/>
  <c r="BU668" i="2"/>
  <c r="BE668" i="2"/>
  <c r="BO668" i="2"/>
  <c r="BN660" i="2"/>
  <c r="BR659" i="2"/>
  <c r="BG659" i="2"/>
  <c r="BM658" i="2"/>
  <c r="BM657" i="2"/>
  <c r="BF655" i="2"/>
  <c r="BQ655" i="2"/>
  <c r="BI653" i="2"/>
  <c r="BO648" i="2"/>
  <c r="BI647" i="2"/>
  <c r="BN646" i="2"/>
  <c r="BP645" i="2"/>
  <c r="BM640" i="2"/>
  <c r="BF640" i="2"/>
  <c r="BS640" i="2"/>
  <c r="BN638" i="2"/>
  <c r="BF634" i="2"/>
  <c r="BM634" i="2"/>
  <c r="BO634" i="2"/>
  <c r="BU627" i="2"/>
  <c r="BF627" i="2"/>
  <c r="BQ622" i="2"/>
  <c r="BJ621" i="2"/>
  <c r="BG621" i="2"/>
  <c r="BR621" i="2"/>
  <c r="BI621" i="2"/>
  <c r="BV621" i="2"/>
  <c r="BM621" i="2"/>
  <c r="BO619" i="2"/>
  <c r="BR618" i="2"/>
  <c r="BH617" i="2"/>
  <c r="BV609" i="2"/>
  <c r="BD608" i="2"/>
  <c r="BU608" i="2"/>
  <c r="BU605" i="2"/>
  <c r="BD600" i="2"/>
  <c r="BR600" i="2"/>
  <c r="BJ589" i="2"/>
  <c r="BD589" i="2"/>
  <c r="BP589" i="2"/>
  <c r="BF589" i="2"/>
  <c r="BQ589" i="2"/>
  <c r="BG589" i="2"/>
  <c r="BR589" i="2"/>
  <c r="BI589" i="2"/>
  <c r="BV589" i="2"/>
  <c r="BL589" i="2"/>
  <c r="BJ573" i="2"/>
  <c r="BD573" i="2"/>
  <c r="BP573" i="2"/>
  <c r="BF573" i="2"/>
  <c r="BQ573" i="2"/>
  <c r="BG573" i="2"/>
  <c r="BR573" i="2"/>
  <c r="BI573" i="2"/>
  <c r="BV573" i="2"/>
  <c r="BL573" i="2"/>
  <c r="BP557" i="2"/>
  <c r="BG488" i="2"/>
  <c r="BL488" i="2"/>
  <c r="BU488" i="2"/>
  <c r="BQ798" i="2"/>
  <c r="BR789" i="2"/>
  <c r="BR735" i="2"/>
  <c r="BP730" i="2"/>
  <c r="BL724" i="2"/>
  <c r="BQ712" i="2"/>
  <c r="BU708" i="2"/>
  <c r="BJ708" i="2"/>
  <c r="BR703" i="2"/>
  <c r="BU702" i="2"/>
  <c r="BF702" i="2"/>
  <c r="BU700" i="2"/>
  <c r="BJ700" i="2"/>
  <c r="BE696" i="2"/>
  <c r="BP693" i="2"/>
  <c r="BE693" i="2"/>
  <c r="BN692" i="2"/>
  <c r="BD692" i="2"/>
  <c r="BD690" i="2"/>
  <c r="BN687" i="2"/>
  <c r="BQ685" i="2"/>
  <c r="BD682" i="2"/>
  <c r="BR680" i="2"/>
  <c r="BR676" i="2"/>
  <c r="BD672" i="2"/>
  <c r="BN672" i="2"/>
  <c r="BH672" i="2"/>
  <c r="BU672" i="2"/>
  <c r="BN668" i="2"/>
  <c r="BL660" i="2"/>
  <c r="BQ659" i="2"/>
  <c r="BL658" i="2"/>
  <c r="BF651" i="2"/>
  <c r="BO651" i="2"/>
  <c r="BJ651" i="2"/>
  <c r="BS651" i="2"/>
  <c r="BM646" i="2"/>
  <c r="BV643" i="2"/>
  <c r="BJ643" i="2"/>
  <c r="BR640" i="2"/>
  <c r="BM638" i="2"/>
  <c r="BV634" i="2"/>
  <c r="BS627" i="2"/>
  <c r="BD625" i="2"/>
  <c r="BU625" i="2"/>
  <c r="BE625" i="2"/>
  <c r="BJ625" i="2"/>
  <c r="BP622" i="2"/>
  <c r="BQ621" i="2"/>
  <c r="BQ620" i="2"/>
  <c r="BN619" i="2"/>
  <c r="BU609" i="2"/>
  <c r="BS607" i="2"/>
  <c r="BR605" i="2"/>
  <c r="BU601" i="2"/>
  <c r="BF531" i="2"/>
  <c r="BD531" i="2"/>
  <c r="BM531" i="2"/>
  <c r="BI531" i="2"/>
  <c r="BJ531" i="2"/>
  <c r="BL531" i="2"/>
  <c r="BR531" i="2"/>
  <c r="BS531" i="2"/>
  <c r="BV531" i="2"/>
  <c r="BI685" i="2"/>
  <c r="BJ685" i="2"/>
  <c r="BH676" i="2"/>
  <c r="BE676" i="2"/>
  <c r="BO676" i="2"/>
  <c r="BJ676" i="2"/>
  <c r="BU676" i="2"/>
  <c r="BI670" i="2"/>
  <c r="BF670" i="2"/>
  <c r="BO670" i="2"/>
  <c r="BD653" i="2"/>
  <c r="BV653" i="2"/>
  <c r="BL653" i="2"/>
  <c r="BD650" i="2"/>
  <c r="BN650" i="2"/>
  <c r="BG648" i="2"/>
  <c r="BF648" i="2"/>
  <c r="BF645" i="2"/>
  <c r="BO645" i="2"/>
  <c r="BE627" i="2"/>
  <c r="BN627" i="2"/>
  <c r="BG627" i="2"/>
  <c r="BP627" i="2"/>
  <c r="BI627" i="2"/>
  <c r="BR627" i="2"/>
  <c r="BI618" i="2"/>
  <c r="BE618" i="2"/>
  <c r="BL618" i="2"/>
  <c r="BU618" i="2"/>
  <c r="BF617" i="2"/>
  <c r="BL617" i="2"/>
  <c r="BN617" i="2"/>
  <c r="BD617" i="2"/>
  <c r="BS617" i="2"/>
  <c r="BJ557" i="2"/>
  <c r="BI557" i="2"/>
  <c r="BV557" i="2"/>
  <c r="BD557" i="2"/>
  <c r="BQ557" i="2"/>
  <c r="BF557" i="2"/>
  <c r="BR557" i="2"/>
  <c r="BG557" i="2"/>
  <c r="BU557" i="2"/>
  <c r="BH557" i="2"/>
  <c r="BL557" i="2"/>
  <c r="BM557" i="2"/>
  <c r="BD539" i="2"/>
  <c r="BF539" i="2"/>
  <c r="BJ539" i="2"/>
  <c r="BO539" i="2"/>
  <c r="BR539" i="2"/>
  <c r="BV539" i="2"/>
  <c r="BI530" i="2"/>
  <c r="BR530" i="2"/>
  <c r="BE530" i="2"/>
  <c r="BH530" i="2"/>
  <c r="BJ530" i="2"/>
  <c r="BN530" i="2"/>
  <c r="BQ530" i="2"/>
  <c r="BS530" i="2"/>
  <c r="BU530" i="2"/>
  <c r="BN693" i="2"/>
  <c r="BV692" i="2"/>
  <c r="BL692" i="2"/>
  <c r="BO685" i="2"/>
  <c r="BN676" i="2"/>
  <c r="BF659" i="2"/>
  <c r="BO659" i="2"/>
  <c r="BJ659" i="2"/>
  <c r="BS659" i="2"/>
  <c r="BD657" i="2"/>
  <c r="BE657" i="2"/>
  <c r="BN657" i="2"/>
  <c r="BE652" i="2"/>
  <c r="BO652" i="2"/>
  <c r="BF647" i="2"/>
  <c r="BS647" i="2"/>
  <c r="BN647" i="2"/>
  <c r="BF639" i="2"/>
  <c r="BR639" i="2"/>
  <c r="BO627" i="2"/>
  <c r="BV617" i="2"/>
  <c r="BL578" i="2"/>
  <c r="BU578" i="2"/>
  <c r="BE535" i="2"/>
  <c r="BF535" i="2"/>
  <c r="BF534" i="2"/>
  <c r="BO534" i="2"/>
  <c r="BF492" i="2"/>
  <c r="BD492" i="2"/>
  <c r="BV492" i="2"/>
  <c r="BG492" i="2"/>
  <c r="BM492" i="2"/>
  <c r="BP492" i="2"/>
  <c r="BJ430" i="2"/>
  <c r="BD430" i="2"/>
  <c r="BG430" i="2"/>
  <c r="BL430" i="2"/>
  <c r="BP430" i="2"/>
  <c r="BV430" i="2"/>
  <c r="BG395" i="2"/>
  <c r="BH395" i="2"/>
  <c r="BI395" i="2"/>
  <c r="BM395" i="2"/>
  <c r="BQ395" i="2"/>
  <c r="BD395" i="2"/>
  <c r="BL395" i="2"/>
  <c r="BR395" i="2"/>
  <c r="BU395" i="2"/>
  <c r="BV395" i="2"/>
  <c r="BL567" i="2"/>
  <c r="BP566" i="2"/>
  <c r="BE566" i="2"/>
  <c r="BU563" i="2"/>
  <c r="BI563" i="2"/>
  <c r="BU559" i="2"/>
  <c r="BQ558" i="2"/>
  <c r="BE558" i="2"/>
  <c r="BQ556" i="2"/>
  <c r="BP555" i="2"/>
  <c r="BE555" i="2"/>
  <c r="BL551" i="2"/>
  <c r="BV534" i="2"/>
  <c r="BL534" i="2"/>
  <c r="BS529" i="2"/>
  <c r="BE529" i="2"/>
  <c r="BG528" i="2"/>
  <c r="BI528" i="2"/>
  <c r="BR528" i="2"/>
  <c r="BF525" i="2"/>
  <c r="BL522" i="2"/>
  <c r="BJ515" i="2"/>
  <c r="BO515" i="2"/>
  <c r="BU515" i="2"/>
  <c r="BD515" i="2"/>
  <c r="BO495" i="2"/>
  <c r="BM494" i="2"/>
  <c r="BH493" i="2"/>
  <c r="BD470" i="2"/>
  <c r="BM470" i="2"/>
  <c r="BO470" i="2"/>
  <c r="BR470" i="2"/>
  <c r="BF470" i="2"/>
  <c r="BU470" i="2"/>
  <c r="BI470" i="2"/>
  <c r="BN457" i="2"/>
  <c r="BS454" i="2"/>
  <c r="BF439" i="2"/>
  <c r="BG439" i="2"/>
  <c r="BV439" i="2"/>
  <c r="BH439" i="2"/>
  <c r="BL439" i="2"/>
  <c r="BN439" i="2"/>
  <c r="BD439" i="2"/>
  <c r="BQ439" i="2"/>
  <c r="BG432" i="2"/>
  <c r="BI432" i="2"/>
  <c r="BV432" i="2"/>
  <c r="BL432" i="2"/>
  <c r="BM432" i="2"/>
  <c r="BD432" i="2"/>
  <c r="BO432" i="2"/>
  <c r="BF432" i="2"/>
  <c r="BR432" i="2"/>
  <c r="BF429" i="2"/>
  <c r="BO429" i="2"/>
  <c r="BG416" i="2"/>
  <c r="BF416" i="2"/>
  <c r="BR416" i="2"/>
  <c r="BM416" i="2"/>
  <c r="BD416" i="2"/>
  <c r="BU416" i="2"/>
  <c r="BE416" i="2"/>
  <c r="BV416" i="2"/>
  <c r="BH416" i="2"/>
  <c r="BI416" i="2"/>
  <c r="BL416" i="2"/>
  <c r="BN416" i="2"/>
  <c r="BO416" i="2"/>
  <c r="BU637" i="2"/>
  <c r="BH637" i="2"/>
  <c r="BL636" i="2"/>
  <c r="BP635" i="2"/>
  <c r="BL631" i="2"/>
  <c r="BP630" i="2"/>
  <c r="BE630" i="2"/>
  <c r="BU626" i="2"/>
  <c r="BE626" i="2"/>
  <c r="BG616" i="2"/>
  <c r="BQ614" i="2"/>
  <c r="BH614" i="2"/>
  <c r="BQ613" i="2"/>
  <c r="BF613" i="2"/>
  <c r="BR611" i="2"/>
  <c r="BG611" i="2"/>
  <c r="BQ606" i="2"/>
  <c r="BG606" i="2"/>
  <c r="BR598" i="2"/>
  <c r="BH598" i="2"/>
  <c r="BQ597" i="2"/>
  <c r="BF597" i="2"/>
  <c r="BH596" i="2"/>
  <c r="BV590" i="2"/>
  <c r="BL590" i="2"/>
  <c r="BN585" i="2"/>
  <c r="BU584" i="2"/>
  <c r="BL583" i="2"/>
  <c r="BQ582" i="2"/>
  <c r="BG582" i="2"/>
  <c r="BN579" i="2"/>
  <c r="BE579" i="2"/>
  <c r="BU576" i="2"/>
  <c r="BG576" i="2"/>
  <c r="BV574" i="2"/>
  <c r="BL574" i="2"/>
  <c r="BN572" i="2"/>
  <c r="BJ568" i="2"/>
  <c r="BH567" i="2"/>
  <c r="BN566" i="2"/>
  <c r="BD566" i="2"/>
  <c r="BM565" i="2"/>
  <c r="BS563" i="2"/>
  <c r="BF563" i="2"/>
  <c r="BQ559" i="2"/>
  <c r="BP558" i="2"/>
  <c r="BL556" i="2"/>
  <c r="BO555" i="2"/>
  <c r="BH551" i="2"/>
  <c r="BD550" i="2"/>
  <c r="BM550" i="2"/>
  <c r="BV550" i="2"/>
  <c r="BD548" i="2"/>
  <c r="BS548" i="2"/>
  <c r="BR545" i="2"/>
  <c r="BP542" i="2"/>
  <c r="BU536" i="2"/>
  <c r="BF536" i="2"/>
  <c r="BU534" i="2"/>
  <c r="BJ534" i="2"/>
  <c r="BO533" i="2"/>
  <c r="BR529" i="2"/>
  <c r="BE526" i="2"/>
  <c r="BN526" i="2"/>
  <c r="BI526" i="2"/>
  <c r="BR526" i="2"/>
  <c r="BL520" i="2"/>
  <c r="BH518" i="2"/>
  <c r="BL518" i="2"/>
  <c r="BU518" i="2"/>
  <c r="BD518" i="2"/>
  <c r="BN518" i="2"/>
  <c r="BF518" i="2"/>
  <c r="BP518" i="2"/>
  <c r="BG517" i="2"/>
  <c r="BF517" i="2"/>
  <c r="BV517" i="2"/>
  <c r="BL517" i="2"/>
  <c r="BN517" i="2"/>
  <c r="BS514" i="2"/>
  <c r="BI511" i="2"/>
  <c r="BG511" i="2"/>
  <c r="BS511" i="2"/>
  <c r="BJ511" i="2"/>
  <c r="BN511" i="2"/>
  <c r="BL495" i="2"/>
  <c r="BJ494" i="2"/>
  <c r="BF484" i="2"/>
  <c r="BP484" i="2"/>
  <c r="BD484" i="2"/>
  <c r="BV484" i="2"/>
  <c r="BG484" i="2"/>
  <c r="BM484" i="2"/>
  <c r="BF468" i="2"/>
  <c r="BI468" i="2"/>
  <c r="BS468" i="2"/>
  <c r="BJ468" i="2"/>
  <c r="BU468" i="2"/>
  <c r="BL468" i="2"/>
  <c r="BV468" i="2"/>
  <c r="BD468" i="2"/>
  <c r="BN468" i="2"/>
  <c r="BG468" i="2"/>
  <c r="BQ468" i="2"/>
  <c r="BG463" i="2"/>
  <c r="BQ463" i="2"/>
  <c r="BU463" i="2"/>
  <c r="BD463" i="2"/>
  <c r="BH463" i="2"/>
  <c r="BF460" i="2"/>
  <c r="BG460" i="2"/>
  <c r="BQ460" i="2"/>
  <c r="BH460" i="2"/>
  <c r="BR460" i="2"/>
  <c r="BI460" i="2"/>
  <c r="BS460" i="2"/>
  <c r="BL460" i="2"/>
  <c r="BV460" i="2"/>
  <c r="BD460" i="2"/>
  <c r="BN460" i="2"/>
  <c r="BL457" i="2"/>
  <c r="BG456" i="2"/>
  <c r="BD456" i="2"/>
  <c r="BO456" i="2"/>
  <c r="BE456" i="2"/>
  <c r="BQ456" i="2"/>
  <c r="BF456" i="2"/>
  <c r="BR456" i="2"/>
  <c r="BI456" i="2"/>
  <c r="BV456" i="2"/>
  <c r="BM456" i="2"/>
  <c r="BP431" i="2"/>
  <c r="BG427" i="2"/>
  <c r="BM427" i="2"/>
  <c r="BQ427" i="2"/>
  <c r="BR427" i="2"/>
  <c r="BD427" i="2"/>
  <c r="BV427" i="2"/>
  <c r="BH427" i="2"/>
  <c r="BI427" i="2"/>
  <c r="BF558" i="2"/>
  <c r="BL558" i="2"/>
  <c r="BV558" i="2"/>
  <c r="BH555" i="2"/>
  <c r="BG555" i="2"/>
  <c r="BR555" i="2"/>
  <c r="BS534" i="2"/>
  <c r="BI534" i="2"/>
  <c r="BF529" i="2"/>
  <c r="BG529" i="2"/>
  <c r="BQ529" i="2"/>
  <c r="BL529" i="2"/>
  <c r="BV529" i="2"/>
  <c r="BG525" i="2"/>
  <c r="BM525" i="2"/>
  <c r="BE525" i="2"/>
  <c r="BU525" i="2"/>
  <c r="BI522" i="2"/>
  <c r="BE522" i="2"/>
  <c r="BR522" i="2"/>
  <c r="BG493" i="2"/>
  <c r="BN493" i="2"/>
  <c r="BD493" i="2"/>
  <c r="BQ493" i="2"/>
  <c r="BF493" i="2"/>
  <c r="BV493" i="2"/>
  <c r="BL493" i="2"/>
  <c r="BD462" i="2"/>
  <c r="BF462" i="2"/>
  <c r="BP462" i="2"/>
  <c r="BU462" i="2"/>
  <c r="BG454" i="2"/>
  <c r="BL454" i="2"/>
  <c r="BP454" i="2"/>
  <c r="BU454" i="2"/>
  <c r="BD454" i="2"/>
  <c r="BH426" i="2"/>
  <c r="BL426" i="2"/>
  <c r="BQ426" i="2"/>
  <c r="BN606" i="2"/>
  <c r="BD606" i="2"/>
  <c r="BF602" i="2"/>
  <c r="BE596" i="2"/>
  <c r="BS591" i="2"/>
  <c r="BS590" i="2"/>
  <c r="BI590" i="2"/>
  <c r="BL585" i="2"/>
  <c r="BH583" i="2"/>
  <c r="BN582" i="2"/>
  <c r="BD582" i="2"/>
  <c r="BS574" i="2"/>
  <c r="BI574" i="2"/>
  <c r="BV566" i="2"/>
  <c r="BL566" i="2"/>
  <c r="BV565" i="2"/>
  <c r="BI565" i="2"/>
  <c r="BO563" i="2"/>
  <c r="BH559" i="2"/>
  <c r="BM558" i="2"/>
  <c r="BM555" i="2"/>
  <c r="BD553" i="2"/>
  <c r="BQ553" i="2"/>
  <c r="BF545" i="2"/>
  <c r="BD545" i="2"/>
  <c r="BN545" i="2"/>
  <c r="BF542" i="2"/>
  <c r="BO542" i="2"/>
  <c r="BR534" i="2"/>
  <c r="BH534" i="2"/>
  <c r="BN529" i="2"/>
  <c r="BQ528" i="2"/>
  <c r="BQ525" i="2"/>
  <c r="BV515" i="2"/>
  <c r="BH504" i="2"/>
  <c r="BQ504" i="2"/>
  <c r="BG504" i="2"/>
  <c r="BI503" i="2"/>
  <c r="BF503" i="2"/>
  <c r="BQ503" i="2"/>
  <c r="BH503" i="2"/>
  <c r="BU503" i="2"/>
  <c r="BL503" i="2"/>
  <c r="BD499" i="2"/>
  <c r="BM499" i="2"/>
  <c r="BU492" i="2"/>
  <c r="BJ491" i="2"/>
  <c r="BD491" i="2"/>
  <c r="BL491" i="2"/>
  <c r="BO491" i="2"/>
  <c r="BV491" i="2"/>
  <c r="BR469" i="2"/>
  <c r="BS469" i="2"/>
  <c r="BU469" i="2"/>
  <c r="BE469" i="2"/>
  <c r="BI469" i="2"/>
  <c r="BE461" i="2"/>
  <c r="BR461" i="2"/>
  <c r="BL438" i="2"/>
  <c r="BM438" i="2"/>
  <c r="BP438" i="2"/>
  <c r="BV438" i="2"/>
  <c r="BD438" i="2"/>
  <c r="BU432" i="2"/>
  <c r="BQ591" i="2"/>
  <c r="BR590" i="2"/>
  <c r="BH590" i="2"/>
  <c r="BJ585" i="2"/>
  <c r="BU575" i="2"/>
  <c r="BR574" i="2"/>
  <c r="BH574" i="2"/>
  <c r="BU566" i="2"/>
  <c r="BJ566" i="2"/>
  <c r="BH563" i="2"/>
  <c r="BG563" i="2"/>
  <c r="BR563" i="2"/>
  <c r="BJ558" i="2"/>
  <c r="BF556" i="2"/>
  <c r="BN556" i="2"/>
  <c r="BL555" i="2"/>
  <c r="BQ535" i="2"/>
  <c r="BQ534" i="2"/>
  <c r="BG534" i="2"/>
  <c r="BD533" i="2"/>
  <c r="BE533" i="2"/>
  <c r="BM529" i="2"/>
  <c r="BO528" i="2"/>
  <c r="BO525" i="2"/>
  <c r="BD524" i="2"/>
  <c r="BM524" i="2"/>
  <c r="BG520" i="2"/>
  <c r="BQ520" i="2"/>
  <c r="BJ514" i="2"/>
  <c r="BN514" i="2"/>
  <c r="BU514" i="2"/>
  <c r="BI495" i="2"/>
  <c r="BG495" i="2"/>
  <c r="BS495" i="2"/>
  <c r="BJ495" i="2"/>
  <c r="BN495" i="2"/>
  <c r="BE495" i="2"/>
  <c r="BP495" i="2"/>
  <c r="BH494" i="2"/>
  <c r="BF494" i="2"/>
  <c r="BP494" i="2"/>
  <c r="BI494" i="2"/>
  <c r="BS494" i="2"/>
  <c r="BL494" i="2"/>
  <c r="BV494" i="2"/>
  <c r="BD494" i="2"/>
  <c r="BN494" i="2"/>
  <c r="BN492" i="2"/>
  <c r="BV470" i="2"/>
  <c r="BF457" i="2"/>
  <c r="BO457" i="2"/>
  <c r="BG457" i="2"/>
  <c r="BP457" i="2"/>
  <c r="BH457" i="2"/>
  <c r="BQ457" i="2"/>
  <c r="BJ457" i="2"/>
  <c r="BS457" i="2"/>
  <c r="BD457" i="2"/>
  <c r="BM457" i="2"/>
  <c r="BV457" i="2"/>
  <c r="BF431" i="2"/>
  <c r="BD431" i="2"/>
  <c r="BQ431" i="2"/>
  <c r="BE431" i="2"/>
  <c r="BU431" i="2"/>
  <c r="BG431" i="2"/>
  <c r="BV431" i="2"/>
  <c r="BL431" i="2"/>
  <c r="BN431" i="2"/>
  <c r="BJ398" i="2"/>
  <c r="BL398" i="2"/>
  <c r="BM398" i="2"/>
  <c r="BU398" i="2"/>
  <c r="BV398" i="2"/>
  <c r="BD398" i="2"/>
  <c r="BG398" i="2"/>
  <c r="BP398" i="2"/>
  <c r="BU666" i="2"/>
  <c r="BP663" i="2"/>
  <c r="BR662" i="2"/>
  <c r="BH662" i="2"/>
  <c r="BO661" i="2"/>
  <c r="BU630" i="2"/>
  <c r="BJ630" i="2"/>
  <c r="BL613" i="2"/>
  <c r="BV606" i="2"/>
  <c r="BL606" i="2"/>
  <c r="BL597" i="2"/>
  <c r="BQ596" i="2"/>
  <c r="BL591" i="2"/>
  <c r="BQ590" i="2"/>
  <c r="BG590" i="2"/>
  <c r="BP587" i="2"/>
  <c r="BV585" i="2"/>
  <c r="BH585" i="2"/>
  <c r="BV582" i="2"/>
  <c r="BL582" i="2"/>
  <c r="BN580" i="2"/>
  <c r="BR579" i="2"/>
  <c r="BM576" i="2"/>
  <c r="BQ575" i="2"/>
  <c r="BQ574" i="2"/>
  <c r="BG574" i="2"/>
  <c r="BS566" i="2"/>
  <c r="BI566" i="2"/>
  <c r="BR565" i="2"/>
  <c r="BG565" i="2"/>
  <c r="BM563" i="2"/>
  <c r="BD561" i="2"/>
  <c r="BQ561" i="2"/>
  <c r="BU558" i="2"/>
  <c r="BI558" i="2"/>
  <c r="BV555" i="2"/>
  <c r="BJ555" i="2"/>
  <c r="BS553" i="2"/>
  <c r="BE552" i="2"/>
  <c r="BG552" i="2"/>
  <c r="BU552" i="2"/>
  <c r="BR550" i="2"/>
  <c r="BH550" i="2"/>
  <c r="BE546" i="2"/>
  <c r="BR546" i="2"/>
  <c r="BL545" i="2"/>
  <c r="BU542" i="2"/>
  <c r="BJ542" i="2"/>
  <c r="BO536" i="2"/>
  <c r="BO535" i="2"/>
  <c r="BP534" i="2"/>
  <c r="BE534" i="2"/>
  <c r="BJ529" i="2"/>
  <c r="BL528" i="2"/>
  <c r="BU526" i="2"/>
  <c r="BH526" i="2"/>
  <c r="BN525" i="2"/>
  <c r="BJ518" i="2"/>
  <c r="BM517" i="2"/>
  <c r="BM515" i="2"/>
  <c r="BL511" i="2"/>
  <c r="BP503" i="2"/>
  <c r="BH502" i="2"/>
  <c r="BE502" i="2"/>
  <c r="BO502" i="2"/>
  <c r="BG502" i="2"/>
  <c r="BR502" i="2"/>
  <c r="BJ502" i="2"/>
  <c r="BU502" i="2"/>
  <c r="BU494" i="2"/>
  <c r="BU493" i="2"/>
  <c r="BL492" i="2"/>
  <c r="BU484" i="2"/>
  <c r="BJ483" i="2"/>
  <c r="BV483" i="2"/>
  <c r="BD483" i="2"/>
  <c r="BL483" i="2"/>
  <c r="BO483" i="2"/>
  <c r="BS470" i="2"/>
  <c r="BP468" i="2"/>
  <c r="BF458" i="2"/>
  <c r="BQ458" i="2"/>
  <c r="BD441" i="2"/>
  <c r="BM441" i="2"/>
  <c r="BV441" i="2"/>
  <c r="BE441" i="2"/>
  <c r="BN441" i="2"/>
  <c r="BF441" i="2"/>
  <c r="BO441" i="2"/>
  <c r="BH441" i="2"/>
  <c r="BQ441" i="2"/>
  <c r="BJ441" i="2"/>
  <c r="BS441" i="2"/>
  <c r="BP439" i="2"/>
  <c r="BN432" i="2"/>
  <c r="BU430" i="2"/>
  <c r="BG424" i="2"/>
  <c r="BD424" i="2"/>
  <c r="BO424" i="2"/>
  <c r="BE424" i="2"/>
  <c r="BQ424" i="2"/>
  <c r="BF424" i="2"/>
  <c r="BR424" i="2"/>
  <c r="BI424" i="2"/>
  <c r="BV424" i="2"/>
  <c r="BL424" i="2"/>
  <c r="BM424" i="2"/>
  <c r="BG375" i="2"/>
  <c r="BD375" i="2"/>
  <c r="BS375" i="2"/>
  <c r="BE375" i="2"/>
  <c r="BU375" i="2"/>
  <c r="BF375" i="2"/>
  <c r="BV375" i="2"/>
  <c r="BJ375" i="2"/>
  <c r="BL375" i="2"/>
  <c r="BN375" i="2"/>
  <c r="BM375" i="2"/>
  <c r="BO375" i="2"/>
  <c r="BS497" i="2"/>
  <c r="BJ497" i="2"/>
  <c r="BR496" i="2"/>
  <c r="BU490" i="2"/>
  <c r="BN428" i="2"/>
  <c r="BD428" i="2"/>
  <c r="BV425" i="2"/>
  <c r="BM425" i="2"/>
  <c r="BD425" i="2"/>
  <c r="BM422" i="2"/>
  <c r="BF421" i="2"/>
  <c r="BN420" i="2"/>
  <c r="BD420" i="2"/>
  <c r="BF415" i="2"/>
  <c r="BN415" i="2"/>
  <c r="BG415" i="2"/>
  <c r="BV415" i="2"/>
  <c r="BJ406" i="2"/>
  <c r="BP406" i="2"/>
  <c r="BU406" i="2"/>
  <c r="BD406" i="2"/>
  <c r="BD374" i="2"/>
  <c r="BL374" i="2"/>
  <c r="BD371" i="2"/>
  <c r="BM371" i="2"/>
  <c r="BV371" i="2"/>
  <c r="BE371" i="2"/>
  <c r="BN371" i="2"/>
  <c r="BF371" i="2"/>
  <c r="BO371" i="2"/>
  <c r="BG371" i="2"/>
  <c r="BP371" i="2"/>
  <c r="BH371" i="2"/>
  <c r="BQ371" i="2"/>
  <c r="BJ371" i="2"/>
  <c r="BS371" i="2"/>
  <c r="BI282" i="2"/>
  <c r="BO282" i="2"/>
  <c r="BF282" i="2"/>
  <c r="BL282" i="2"/>
  <c r="BU282" i="2"/>
  <c r="BD401" i="2"/>
  <c r="BM401" i="2"/>
  <c r="BV401" i="2"/>
  <c r="BE401" i="2"/>
  <c r="BN401" i="2"/>
  <c r="BG401" i="2"/>
  <c r="BP401" i="2"/>
  <c r="BH401" i="2"/>
  <c r="BQ401" i="2"/>
  <c r="BF365" i="2"/>
  <c r="BO365" i="2"/>
  <c r="BG365" i="2"/>
  <c r="BP365" i="2"/>
  <c r="BH365" i="2"/>
  <c r="BQ365" i="2"/>
  <c r="BI365" i="2"/>
  <c r="BR365" i="2"/>
  <c r="BJ365" i="2"/>
  <c r="BS365" i="2"/>
  <c r="BD365" i="2"/>
  <c r="BM365" i="2"/>
  <c r="BV365" i="2"/>
  <c r="BU527" i="2"/>
  <c r="BH527" i="2"/>
  <c r="BQ519" i="2"/>
  <c r="BF519" i="2"/>
  <c r="BU512" i="2"/>
  <c r="BH509" i="2"/>
  <c r="BN505" i="2"/>
  <c r="BE505" i="2"/>
  <c r="BU501" i="2"/>
  <c r="BE501" i="2"/>
  <c r="BQ497" i="2"/>
  <c r="BH497" i="2"/>
  <c r="BH496" i="2"/>
  <c r="BL490" i="2"/>
  <c r="BP489" i="2"/>
  <c r="BE489" i="2"/>
  <c r="BQ487" i="2"/>
  <c r="BF487" i="2"/>
  <c r="BP486" i="2"/>
  <c r="BG486" i="2"/>
  <c r="BQ482" i="2"/>
  <c r="BF482" i="2"/>
  <c r="BP481" i="2"/>
  <c r="BG481" i="2"/>
  <c r="BN480" i="2"/>
  <c r="BU479" i="2"/>
  <c r="BH479" i="2"/>
  <c r="BN478" i="2"/>
  <c r="BU477" i="2"/>
  <c r="BI477" i="2"/>
  <c r="BN476" i="2"/>
  <c r="BU475" i="2"/>
  <c r="BI475" i="2"/>
  <c r="BO474" i="2"/>
  <c r="BE472" i="2"/>
  <c r="BM471" i="2"/>
  <c r="BH467" i="2"/>
  <c r="BG466" i="2"/>
  <c r="BP465" i="2"/>
  <c r="BQ464" i="2"/>
  <c r="BE464" i="2"/>
  <c r="BU459" i="2"/>
  <c r="BP455" i="2"/>
  <c r="BR453" i="2"/>
  <c r="BP452" i="2"/>
  <c r="BE452" i="2"/>
  <c r="BH451" i="2"/>
  <c r="BL448" i="2"/>
  <c r="BP447" i="2"/>
  <c r="BO445" i="2"/>
  <c r="BU444" i="2"/>
  <c r="BJ444" i="2"/>
  <c r="BU437" i="2"/>
  <c r="BU436" i="2"/>
  <c r="BJ436" i="2"/>
  <c r="BV428" i="2"/>
  <c r="BL428" i="2"/>
  <c r="BS425" i="2"/>
  <c r="BJ425" i="2"/>
  <c r="BQ423" i="2"/>
  <c r="BD423" i="2"/>
  <c r="BG422" i="2"/>
  <c r="BV420" i="2"/>
  <c r="BL420" i="2"/>
  <c r="BV419" i="2"/>
  <c r="BD419" i="2"/>
  <c r="BR417" i="2"/>
  <c r="BF417" i="2"/>
  <c r="BP415" i="2"/>
  <c r="BG411" i="2"/>
  <c r="BQ411" i="2"/>
  <c r="BH411" i="2"/>
  <c r="BF409" i="2"/>
  <c r="BO409" i="2"/>
  <c r="BJ409" i="2"/>
  <c r="BS409" i="2"/>
  <c r="BS401" i="2"/>
  <c r="BM370" i="2"/>
  <c r="BD422" i="2"/>
  <c r="BU420" i="2"/>
  <c r="BJ420" i="2"/>
  <c r="BP417" i="2"/>
  <c r="BM415" i="2"/>
  <c r="BU410" i="2"/>
  <c r="BG408" i="2"/>
  <c r="BD408" i="2"/>
  <c r="BO408" i="2"/>
  <c r="BE408" i="2"/>
  <c r="BI408" i="2"/>
  <c r="BV408" i="2"/>
  <c r="BF407" i="2"/>
  <c r="BL407" i="2"/>
  <c r="BM407" i="2"/>
  <c r="BD407" i="2"/>
  <c r="BQ407" i="2"/>
  <c r="BI405" i="2"/>
  <c r="BL405" i="2"/>
  <c r="BO405" i="2"/>
  <c r="BF404" i="2"/>
  <c r="BE404" i="2"/>
  <c r="BP404" i="2"/>
  <c r="BG404" i="2"/>
  <c r="BQ404" i="2"/>
  <c r="BI404" i="2"/>
  <c r="BS404" i="2"/>
  <c r="BJ404" i="2"/>
  <c r="BU404" i="2"/>
  <c r="BR401" i="2"/>
  <c r="BF399" i="2"/>
  <c r="BG399" i="2"/>
  <c r="BV399" i="2"/>
  <c r="BH399" i="2"/>
  <c r="BM399" i="2"/>
  <c r="BN399" i="2"/>
  <c r="BG383" i="2"/>
  <c r="BD383" i="2"/>
  <c r="BS383" i="2"/>
  <c r="BE383" i="2"/>
  <c r="BU383" i="2"/>
  <c r="BF383" i="2"/>
  <c r="BV383" i="2"/>
  <c r="BJ383" i="2"/>
  <c r="BL383" i="2"/>
  <c r="BN383" i="2"/>
  <c r="BG342" i="2"/>
  <c r="BJ342" i="2"/>
  <c r="BQ342" i="2"/>
  <c r="BD342" i="2"/>
  <c r="BF342" i="2"/>
  <c r="BO342" i="2"/>
  <c r="BP342" i="2"/>
  <c r="BS342" i="2"/>
  <c r="BV342" i="2"/>
  <c r="BN486" i="2"/>
  <c r="BH480" i="2"/>
  <c r="BI478" i="2"/>
  <c r="BI476" i="2"/>
  <c r="BI474" i="2"/>
  <c r="BH471" i="2"/>
  <c r="BL455" i="2"/>
  <c r="BU448" i="2"/>
  <c r="BH448" i="2"/>
  <c r="BJ445" i="2"/>
  <c r="BR444" i="2"/>
  <c r="BH444" i="2"/>
  <c r="BO437" i="2"/>
  <c r="BR436" i="2"/>
  <c r="BH436" i="2"/>
  <c r="BS428" i="2"/>
  <c r="BI428" i="2"/>
  <c r="BQ425" i="2"/>
  <c r="BH425" i="2"/>
  <c r="BS420" i="2"/>
  <c r="BI420" i="2"/>
  <c r="BH417" i="2"/>
  <c r="BQ417" i="2"/>
  <c r="BD417" i="2"/>
  <c r="BM417" i="2"/>
  <c r="BL415" i="2"/>
  <c r="BV406" i="2"/>
  <c r="BO401" i="2"/>
  <c r="BJ370" i="2"/>
  <c r="BD370" i="2"/>
  <c r="BN370" i="2"/>
  <c r="BE370" i="2"/>
  <c r="BO370" i="2"/>
  <c r="BF370" i="2"/>
  <c r="BP370" i="2"/>
  <c r="BG370" i="2"/>
  <c r="BQ370" i="2"/>
  <c r="BH370" i="2"/>
  <c r="BR370" i="2"/>
  <c r="BL370" i="2"/>
  <c r="BV370" i="2"/>
  <c r="BM366" i="2"/>
  <c r="BE366" i="2"/>
  <c r="BL366" i="2"/>
  <c r="BN366" i="2"/>
  <c r="BU366" i="2"/>
  <c r="BO333" i="2"/>
  <c r="BP333" i="2"/>
  <c r="BF333" i="2"/>
  <c r="BU333" i="2"/>
  <c r="BE333" i="2"/>
  <c r="BG333" i="2"/>
  <c r="BI333" i="2"/>
  <c r="BL333" i="2"/>
  <c r="BR333" i="2"/>
  <c r="BS333" i="2"/>
  <c r="BG476" i="2"/>
  <c r="BP475" i="2"/>
  <c r="BD475" i="2"/>
  <c r="BG474" i="2"/>
  <c r="BQ472" i="2"/>
  <c r="BU471" i="2"/>
  <c r="BG471" i="2"/>
  <c r="BU467" i="2"/>
  <c r="BU466" i="2"/>
  <c r="BM464" i="2"/>
  <c r="BH455" i="2"/>
  <c r="BV452" i="2"/>
  <c r="BL452" i="2"/>
  <c r="BH449" i="2"/>
  <c r="BR448" i="2"/>
  <c r="BF448" i="2"/>
  <c r="BI445" i="2"/>
  <c r="BQ444" i="2"/>
  <c r="BG444" i="2"/>
  <c r="BL437" i="2"/>
  <c r="BQ436" i="2"/>
  <c r="BG436" i="2"/>
  <c r="BM435" i="2"/>
  <c r="BR428" i="2"/>
  <c r="BH428" i="2"/>
  <c r="BP425" i="2"/>
  <c r="BG425" i="2"/>
  <c r="BM423" i="2"/>
  <c r="BV422" i="2"/>
  <c r="BU421" i="2"/>
  <c r="BR420" i="2"/>
  <c r="BH420" i="2"/>
  <c r="BQ419" i="2"/>
  <c r="BN417" i="2"/>
  <c r="BH415" i="2"/>
  <c r="BR411" i="2"/>
  <c r="BV409" i="2"/>
  <c r="BI409" i="2"/>
  <c r="BQ408" i="2"/>
  <c r="BU407" i="2"/>
  <c r="BM406" i="2"/>
  <c r="BR404" i="2"/>
  <c r="BL401" i="2"/>
  <c r="BU399" i="2"/>
  <c r="BR371" i="2"/>
  <c r="BU365" i="2"/>
  <c r="BR358" i="2"/>
  <c r="BU358" i="2"/>
  <c r="BE358" i="2"/>
  <c r="BL519" i="2"/>
  <c r="BR505" i="2"/>
  <c r="BM501" i="2"/>
  <c r="BM500" i="2"/>
  <c r="BL482" i="2"/>
  <c r="BS471" i="2"/>
  <c r="BQ467" i="2"/>
  <c r="BL464" i="2"/>
  <c r="BG455" i="2"/>
  <c r="BU452" i="2"/>
  <c r="BJ452" i="2"/>
  <c r="BQ450" i="2"/>
  <c r="BQ448" i="2"/>
  <c r="BE448" i="2"/>
  <c r="BP444" i="2"/>
  <c r="BE444" i="2"/>
  <c r="BP436" i="2"/>
  <c r="BE436" i="2"/>
  <c r="BQ428" i="2"/>
  <c r="BG428" i="2"/>
  <c r="BO425" i="2"/>
  <c r="BL423" i="2"/>
  <c r="BU422" i="2"/>
  <c r="BO421" i="2"/>
  <c r="BQ420" i="2"/>
  <c r="BG420" i="2"/>
  <c r="BM419" i="2"/>
  <c r="BL417" i="2"/>
  <c r="BE415" i="2"/>
  <c r="BJ414" i="2"/>
  <c r="BV414" i="2"/>
  <c r="BL414" i="2"/>
  <c r="BM411" i="2"/>
  <c r="BU409" i="2"/>
  <c r="BH409" i="2"/>
  <c r="BN408" i="2"/>
  <c r="BP407" i="2"/>
  <c r="BL406" i="2"/>
  <c r="BN404" i="2"/>
  <c r="BJ401" i="2"/>
  <c r="BL371" i="2"/>
  <c r="BN365" i="2"/>
  <c r="BQ388" i="2"/>
  <c r="BU385" i="2"/>
  <c r="BG385" i="2"/>
  <c r="BP379" i="2"/>
  <c r="BG379" i="2"/>
  <c r="BG378" i="2"/>
  <c r="BD352" i="2"/>
  <c r="BG343" i="2"/>
  <c r="BD343" i="2"/>
  <c r="BE343" i="2"/>
  <c r="BP343" i="2"/>
  <c r="BG340" i="2"/>
  <c r="BJ340" i="2"/>
  <c r="BU340" i="2"/>
  <c r="BL340" i="2"/>
  <c r="BV340" i="2"/>
  <c r="BE340" i="2"/>
  <c r="BO340" i="2"/>
  <c r="BJ334" i="2"/>
  <c r="BO334" i="2"/>
  <c r="BV334" i="2"/>
  <c r="BH289" i="2"/>
  <c r="BE289" i="2"/>
  <c r="BI289" i="2"/>
  <c r="BL289" i="2"/>
  <c r="BN289" i="2"/>
  <c r="BJ184" i="2"/>
  <c r="BM184" i="2"/>
  <c r="BG184" i="2"/>
  <c r="BU184" i="2"/>
  <c r="BH184" i="2"/>
  <c r="BV184" i="2"/>
  <c r="BI184" i="2"/>
  <c r="BL184" i="2"/>
  <c r="BD184" i="2"/>
  <c r="BQ184" i="2"/>
  <c r="BF184" i="2"/>
  <c r="BR184" i="2"/>
  <c r="BO184" i="2"/>
  <c r="BE345" i="2"/>
  <c r="BS345" i="2"/>
  <c r="BF345" i="2"/>
  <c r="BU345" i="2"/>
  <c r="BL345" i="2"/>
  <c r="BE296" i="2"/>
  <c r="BD296" i="2"/>
  <c r="BQ296" i="2"/>
  <c r="BG296" i="2"/>
  <c r="BR296" i="2"/>
  <c r="BI296" i="2"/>
  <c r="BU296" i="2"/>
  <c r="BJ296" i="2"/>
  <c r="BV296" i="2"/>
  <c r="BR400" i="2"/>
  <c r="BF400" i="2"/>
  <c r="BU397" i="2"/>
  <c r="BR396" i="2"/>
  <c r="BH396" i="2"/>
  <c r="BV393" i="2"/>
  <c r="BH393" i="2"/>
  <c r="BN391" i="2"/>
  <c r="BI388" i="2"/>
  <c r="BP385" i="2"/>
  <c r="BE385" i="2"/>
  <c r="BE384" i="2"/>
  <c r="BJ381" i="2"/>
  <c r="BN379" i="2"/>
  <c r="BE379" i="2"/>
  <c r="BO378" i="2"/>
  <c r="BE378" i="2"/>
  <c r="BE376" i="2"/>
  <c r="BL373" i="2"/>
  <c r="BQ369" i="2"/>
  <c r="BF369" i="2"/>
  <c r="BL362" i="2"/>
  <c r="BG360" i="2"/>
  <c r="BI359" i="2"/>
  <c r="BV357" i="2"/>
  <c r="BM357" i="2"/>
  <c r="BD357" i="2"/>
  <c r="BQ355" i="2"/>
  <c r="BG355" i="2"/>
  <c r="BP354" i="2"/>
  <c r="BE354" i="2"/>
  <c r="BF353" i="2"/>
  <c r="BV351" i="2"/>
  <c r="BF351" i="2"/>
  <c r="BH350" i="2"/>
  <c r="BP349" i="2"/>
  <c r="BF349" i="2"/>
  <c r="BS347" i="2"/>
  <c r="BE347" i="2"/>
  <c r="BV344" i="2"/>
  <c r="BN340" i="2"/>
  <c r="BN339" i="2"/>
  <c r="BF337" i="2"/>
  <c r="BI330" i="2"/>
  <c r="BO330" i="2"/>
  <c r="BQ330" i="2"/>
  <c r="BF330" i="2"/>
  <c r="BH329" i="2"/>
  <c r="BF329" i="2"/>
  <c r="BR329" i="2"/>
  <c r="BG329" i="2"/>
  <c r="BS329" i="2"/>
  <c r="BL329" i="2"/>
  <c r="BH328" i="2"/>
  <c r="BL325" i="2"/>
  <c r="BQ322" i="2"/>
  <c r="BE318" i="2"/>
  <c r="BM318" i="2"/>
  <c r="BO318" i="2"/>
  <c r="BD318" i="2"/>
  <c r="BQ318" i="2"/>
  <c r="BF318" i="2"/>
  <c r="BS318" i="2"/>
  <c r="BH313" i="2"/>
  <c r="BR313" i="2"/>
  <c r="BS313" i="2"/>
  <c r="BE313" i="2"/>
  <c r="BI313" i="2"/>
  <c r="BL306" i="2"/>
  <c r="BU295" i="2"/>
  <c r="BQ274" i="2"/>
  <c r="BF388" i="2"/>
  <c r="BO385" i="2"/>
  <c r="BD385" i="2"/>
  <c r="BV379" i="2"/>
  <c r="BM379" i="2"/>
  <c r="BD379" i="2"/>
  <c r="BN378" i="2"/>
  <c r="BD378" i="2"/>
  <c r="BV362" i="2"/>
  <c r="BI362" i="2"/>
  <c r="BF359" i="2"/>
  <c r="BO354" i="2"/>
  <c r="BD354" i="2"/>
  <c r="BE350" i="2"/>
  <c r="BO349" i="2"/>
  <c r="BD349" i="2"/>
  <c r="BR347" i="2"/>
  <c r="BE346" i="2"/>
  <c r="BN346" i="2"/>
  <c r="BO346" i="2"/>
  <c r="BF346" i="2"/>
  <c r="BV346" i="2"/>
  <c r="BG344" i="2"/>
  <c r="BD344" i="2"/>
  <c r="BN344" i="2"/>
  <c r="BE344" i="2"/>
  <c r="BO344" i="2"/>
  <c r="BI344" i="2"/>
  <c r="BS344" i="2"/>
  <c r="BM340" i="2"/>
  <c r="BG335" i="2"/>
  <c r="BH335" i="2"/>
  <c r="BN335" i="2"/>
  <c r="BU335" i="2"/>
  <c r="BV328" i="2"/>
  <c r="BE325" i="2"/>
  <c r="BG319" i="2"/>
  <c r="BL319" i="2"/>
  <c r="BH297" i="2"/>
  <c r="BL297" i="2"/>
  <c r="BN297" i="2"/>
  <c r="BU297" i="2"/>
  <c r="BU362" i="2"/>
  <c r="BG362" i="2"/>
  <c r="BI347" i="2"/>
  <c r="BF347" i="2"/>
  <c r="BP347" i="2"/>
  <c r="BG347" i="2"/>
  <c r="BL347" i="2"/>
  <c r="BU347" i="2"/>
  <c r="BR345" i="2"/>
  <c r="BU343" i="2"/>
  <c r="BI340" i="2"/>
  <c r="BG337" i="2"/>
  <c r="BI337" i="2"/>
  <c r="BP337" i="2"/>
  <c r="BS334" i="2"/>
  <c r="BG328" i="2"/>
  <c r="BE328" i="2"/>
  <c r="BO328" i="2"/>
  <c r="BF328" i="2"/>
  <c r="BQ328" i="2"/>
  <c r="BJ328" i="2"/>
  <c r="BU328" i="2"/>
  <c r="BI306" i="2"/>
  <c r="BO306" i="2"/>
  <c r="BS306" i="2"/>
  <c r="BD306" i="2"/>
  <c r="BV306" i="2"/>
  <c r="BF306" i="2"/>
  <c r="BS296" i="2"/>
  <c r="BF295" i="2"/>
  <c r="BG295" i="2"/>
  <c r="BL295" i="2"/>
  <c r="BU289" i="2"/>
  <c r="BM385" i="2"/>
  <c r="BU384" i="2"/>
  <c r="BS379" i="2"/>
  <c r="BJ379" i="2"/>
  <c r="BV378" i="2"/>
  <c r="BL378" i="2"/>
  <c r="BO376" i="2"/>
  <c r="BR362" i="2"/>
  <c r="BF362" i="2"/>
  <c r="BR357" i="2"/>
  <c r="BI357" i="2"/>
  <c r="BM354" i="2"/>
  <c r="BO351" i="2"/>
  <c r="BS350" i="2"/>
  <c r="BV349" i="2"/>
  <c r="BL349" i="2"/>
  <c r="BL348" i="2"/>
  <c r="BO347" i="2"/>
  <c r="BR346" i="2"/>
  <c r="BP345" i="2"/>
  <c r="BQ344" i="2"/>
  <c r="BQ343" i="2"/>
  <c r="BH340" i="2"/>
  <c r="BG339" i="2"/>
  <c r="BQ339" i="2"/>
  <c r="BU339" i="2"/>
  <c r="BE339" i="2"/>
  <c r="BU337" i="2"/>
  <c r="BQ334" i="2"/>
  <c r="BR328" i="2"/>
  <c r="BI322" i="2"/>
  <c r="BF322" i="2"/>
  <c r="BH322" i="2"/>
  <c r="BO322" i="2"/>
  <c r="BG308" i="2"/>
  <c r="BE308" i="2"/>
  <c r="BQ308" i="2"/>
  <c r="BF308" i="2"/>
  <c r="BR308" i="2"/>
  <c r="BI308" i="2"/>
  <c r="BV308" i="2"/>
  <c r="BL308" i="2"/>
  <c r="BF303" i="2"/>
  <c r="BL303" i="2"/>
  <c r="BP303" i="2"/>
  <c r="BP296" i="2"/>
  <c r="BI292" i="2"/>
  <c r="BL292" i="2"/>
  <c r="BM292" i="2"/>
  <c r="BD292" i="2"/>
  <c r="BO292" i="2"/>
  <c r="BE292" i="2"/>
  <c r="BP292" i="2"/>
  <c r="BS289" i="2"/>
  <c r="BG272" i="2"/>
  <c r="BF272" i="2"/>
  <c r="BP272" i="2"/>
  <c r="BR272" i="2"/>
  <c r="BU272" i="2"/>
  <c r="BM272" i="2"/>
  <c r="BV272" i="2"/>
  <c r="BU413" i="2"/>
  <c r="BM400" i="2"/>
  <c r="BL385" i="2"/>
  <c r="BR379" i="2"/>
  <c r="BU378" i="2"/>
  <c r="BI378" i="2"/>
  <c r="BU377" i="2"/>
  <c r="BG377" i="2"/>
  <c r="BN376" i="2"/>
  <c r="BM369" i="2"/>
  <c r="BJ367" i="2"/>
  <c r="BQ363" i="2"/>
  <c r="BG363" i="2"/>
  <c r="BP362" i="2"/>
  <c r="BE362" i="2"/>
  <c r="BV359" i="2"/>
  <c r="BQ357" i="2"/>
  <c r="BL354" i="2"/>
  <c r="BM351" i="2"/>
  <c r="BU349" i="2"/>
  <c r="BJ349" i="2"/>
  <c r="BN347" i="2"/>
  <c r="BP346" i="2"/>
  <c r="BO345" i="2"/>
  <c r="BM344" i="2"/>
  <c r="BN343" i="2"/>
  <c r="BO341" i="2"/>
  <c r="BP341" i="2"/>
  <c r="BF341" i="2"/>
  <c r="BU341" i="2"/>
  <c r="BF340" i="2"/>
  <c r="BS337" i="2"/>
  <c r="BG336" i="2"/>
  <c r="BF336" i="2"/>
  <c r="BQ336" i="2"/>
  <c r="BH336" i="2"/>
  <c r="BR336" i="2"/>
  <c r="BL336" i="2"/>
  <c r="BV336" i="2"/>
  <c r="BG334" i="2"/>
  <c r="BN328" i="2"/>
  <c r="BG324" i="2"/>
  <c r="BJ324" i="2"/>
  <c r="BU324" i="2"/>
  <c r="BL324" i="2"/>
  <c r="BV324" i="2"/>
  <c r="BE324" i="2"/>
  <c r="BO324" i="2"/>
  <c r="BM296" i="2"/>
  <c r="BV292" i="2"/>
  <c r="BJ291" i="2"/>
  <c r="BL291" i="2"/>
  <c r="BU291" i="2"/>
  <c r="BR289" i="2"/>
  <c r="BG284" i="2"/>
  <c r="BH284" i="2"/>
  <c r="BV284" i="2"/>
  <c r="BN284" i="2"/>
  <c r="BO284" i="2"/>
  <c r="BP284" i="2"/>
  <c r="BD284" i="2"/>
  <c r="BU284" i="2"/>
  <c r="BE284" i="2"/>
  <c r="BV273" i="2"/>
  <c r="BH265" i="2"/>
  <c r="BG265" i="2"/>
  <c r="BU265" i="2"/>
  <c r="BH264" i="2"/>
  <c r="BD264" i="2"/>
  <c r="BN264" i="2"/>
  <c r="BF264" i="2"/>
  <c r="BP264" i="2"/>
  <c r="BG264" i="2"/>
  <c r="BR264" i="2"/>
  <c r="BI264" i="2"/>
  <c r="BS264" i="2"/>
  <c r="BF255" i="2"/>
  <c r="BI255" i="2"/>
  <c r="BM255" i="2"/>
  <c r="BO255" i="2"/>
  <c r="BR255" i="2"/>
  <c r="BD255" i="2"/>
  <c r="BG235" i="2"/>
  <c r="BF235" i="2"/>
  <c r="BP235" i="2"/>
  <c r="BH235" i="2"/>
  <c r="BQ235" i="2"/>
  <c r="BI235" i="2"/>
  <c r="BR235" i="2"/>
  <c r="BJ235" i="2"/>
  <c r="BS235" i="2"/>
  <c r="BL235" i="2"/>
  <c r="BU235" i="2"/>
  <c r="BD235" i="2"/>
  <c r="BN235" i="2"/>
  <c r="BE209" i="2"/>
  <c r="BN209" i="2"/>
  <c r="BF209" i="2"/>
  <c r="BO209" i="2"/>
  <c r="BG209" i="2"/>
  <c r="BP209" i="2"/>
  <c r="BH209" i="2"/>
  <c r="BQ209" i="2"/>
  <c r="BD209" i="2"/>
  <c r="BV209" i="2"/>
  <c r="BI209" i="2"/>
  <c r="BJ209" i="2"/>
  <c r="BL209" i="2"/>
  <c r="BM209" i="2"/>
  <c r="BS209" i="2"/>
  <c r="BH206" i="2"/>
  <c r="BG206" i="2"/>
  <c r="BR206" i="2"/>
  <c r="BI206" i="2"/>
  <c r="BS206" i="2"/>
  <c r="BJ206" i="2"/>
  <c r="BU206" i="2"/>
  <c r="BL206" i="2"/>
  <c r="BV206" i="2"/>
  <c r="BF206" i="2"/>
  <c r="BM206" i="2"/>
  <c r="BN206" i="2"/>
  <c r="BO206" i="2"/>
  <c r="BP206" i="2"/>
  <c r="BD206" i="2"/>
  <c r="BJ338" i="2"/>
  <c r="BJ326" i="2"/>
  <c r="BN320" i="2"/>
  <c r="BD320" i="2"/>
  <c r="BE317" i="2"/>
  <c r="BN316" i="2"/>
  <c r="BD316" i="2"/>
  <c r="BF314" i="2"/>
  <c r="BE305" i="2"/>
  <c r="BN304" i="2"/>
  <c r="BD304" i="2"/>
  <c r="BH300" i="2"/>
  <c r="BP294" i="2"/>
  <c r="BG294" i="2"/>
  <c r="BQ293" i="2"/>
  <c r="BG293" i="2"/>
  <c r="BO290" i="2"/>
  <c r="BS288" i="2"/>
  <c r="BD288" i="2"/>
  <c r="BR286" i="2"/>
  <c r="BH286" i="2"/>
  <c r="BJ285" i="2"/>
  <c r="BL285" i="2"/>
  <c r="BV285" i="2"/>
  <c r="BE285" i="2"/>
  <c r="BO285" i="2"/>
  <c r="BG273" i="2"/>
  <c r="BI268" i="2"/>
  <c r="BO268" i="2"/>
  <c r="BE268" i="2"/>
  <c r="BR268" i="2"/>
  <c r="BF268" i="2"/>
  <c r="BS268" i="2"/>
  <c r="BH268" i="2"/>
  <c r="BV264" i="2"/>
  <c r="BE249" i="2"/>
  <c r="BU249" i="2"/>
  <c r="BF249" i="2"/>
  <c r="BG249" i="2"/>
  <c r="BL249" i="2"/>
  <c r="BN249" i="2"/>
  <c r="BP249" i="2"/>
  <c r="BF225" i="2"/>
  <c r="BN225" i="2"/>
  <c r="BP225" i="2"/>
  <c r="BE225" i="2"/>
  <c r="BG225" i="2"/>
  <c r="BH225" i="2"/>
  <c r="BL225" i="2"/>
  <c r="BQ225" i="2"/>
  <c r="BH281" i="2"/>
  <c r="BJ281" i="2"/>
  <c r="BN281" i="2"/>
  <c r="BS281" i="2"/>
  <c r="BJ279" i="2"/>
  <c r="BE279" i="2"/>
  <c r="BR279" i="2"/>
  <c r="BH279" i="2"/>
  <c r="BI279" i="2"/>
  <c r="BM279" i="2"/>
  <c r="BD267" i="2"/>
  <c r="BM267" i="2"/>
  <c r="BV267" i="2"/>
  <c r="BF267" i="2"/>
  <c r="BO267" i="2"/>
  <c r="BG267" i="2"/>
  <c r="BP267" i="2"/>
  <c r="BH267" i="2"/>
  <c r="BQ267" i="2"/>
  <c r="BU264" i="2"/>
  <c r="BH254" i="2"/>
  <c r="BN254" i="2"/>
  <c r="BQ254" i="2"/>
  <c r="BV254" i="2"/>
  <c r="BU248" i="2"/>
  <c r="BO273" i="2"/>
  <c r="BF273" i="2"/>
  <c r="BL273" i="2"/>
  <c r="BM273" i="2"/>
  <c r="BQ273" i="2"/>
  <c r="BG261" i="2"/>
  <c r="BI261" i="2"/>
  <c r="BM261" i="2"/>
  <c r="BS261" i="2"/>
  <c r="BS253" i="2"/>
  <c r="BM248" i="2"/>
  <c r="BV338" i="2"/>
  <c r="BS326" i="2"/>
  <c r="BD326" i="2"/>
  <c r="BR323" i="2"/>
  <c r="BL321" i="2"/>
  <c r="BS320" i="2"/>
  <c r="BJ320" i="2"/>
  <c r="BU317" i="2"/>
  <c r="BU316" i="2"/>
  <c r="BJ316" i="2"/>
  <c r="BU314" i="2"/>
  <c r="BJ309" i="2"/>
  <c r="BU305" i="2"/>
  <c r="BU304" i="2"/>
  <c r="BJ304" i="2"/>
  <c r="BQ302" i="2"/>
  <c r="BR301" i="2"/>
  <c r="BH301" i="2"/>
  <c r="BQ300" i="2"/>
  <c r="BD300" i="2"/>
  <c r="BM298" i="2"/>
  <c r="BV294" i="2"/>
  <c r="BM294" i="2"/>
  <c r="BN293" i="2"/>
  <c r="BD293" i="2"/>
  <c r="BF290" i="2"/>
  <c r="BM288" i="2"/>
  <c r="BL287" i="2"/>
  <c r="BO286" i="2"/>
  <c r="BI285" i="2"/>
  <c r="BS279" i="2"/>
  <c r="BR267" i="2"/>
  <c r="BM264" i="2"/>
  <c r="BV235" i="2"/>
  <c r="BF213" i="2"/>
  <c r="BI213" i="2"/>
  <c r="BM213" i="2"/>
  <c r="BN213" i="2"/>
  <c r="BO213" i="2"/>
  <c r="BQ213" i="2"/>
  <c r="BV213" i="2"/>
  <c r="BD213" i="2"/>
  <c r="BU331" i="2"/>
  <c r="BJ321" i="2"/>
  <c r="BR320" i="2"/>
  <c r="BI320" i="2"/>
  <c r="BR317" i="2"/>
  <c r="BS316" i="2"/>
  <c r="BI316" i="2"/>
  <c r="BS314" i="2"/>
  <c r="BU311" i="2"/>
  <c r="BR305" i="2"/>
  <c r="BS304" i="2"/>
  <c r="BI304" i="2"/>
  <c r="BL288" i="2"/>
  <c r="BJ286" i="2"/>
  <c r="BE286" i="2"/>
  <c r="BQ279" i="2"/>
  <c r="BF277" i="2"/>
  <c r="BO277" i="2"/>
  <c r="BQ277" i="2"/>
  <c r="BS277" i="2"/>
  <c r="BL270" i="2"/>
  <c r="BQ270" i="2"/>
  <c r="BR270" i="2"/>
  <c r="BQ268" i="2"/>
  <c r="BN267" i="2"/>
  <c r="BL264" i="2"/>
  <c r="BU255" i="2"/>
  <c r="BI253" i="2"/>
  <c r="BD253" i="2"/>
  <c r="BL253" i="2"/>
  <c r="BM253" i="2"/>
  <c r="BR253" i="2"/>
  <c r="BU253" i="2"/>
  <c r="BH248" i="2"/>
  <c r="BD248" i="2"/>
  <c r="BN248" i="2"/>
  <c r="BE248" i="2"/>
  <c r="BO248" i="2"/>
  <c r="BF248" i="2"/>
  <c r="BP248" i="2"/>
  <c r="BG248" i="2"/>
  <c r="BR248" i="2"/>
  <c r="BI248" i="2"/>
  <c r="BS248" i="2"/>
  <c r="BL248" i="2"/>
  <c r="BV248" i="2"/>
  <c r="BD245" i="2"/>
  <c r="BR245" i="2"/>
  <c r="BO235" i="2"/>
  <c r="BV250" i="2"/>
  <c r="BI250" i="2"/>
  <c r="BM246" i="2"/>
  <c r="BL234" i="2"/>
  <c r="BJ226" i="2"/>
  <c r="BH226" i="2"/>
  <c r="BU226" i="2"/>
  <c r="BI226" i="2"/>
  <c r="BV226" i="2"/>
  <c r="BF222" i="2"/>
  <c r="BM222" i="2"/>
  <c r="BN222" i="2"/>
  <c r="BD211" i="2"/>
  <c r="BR211" i="2"/>
  <c r="BF211" i="2"/>
  <c r="BS211" i="2"/>
  <c r="BG211" i="2"/>
  <c r="BU211" i="2"/>
  <c r="BI211" i="2"/>
  <c r="BG201" i="2"/>
  <c r="BP201" i="2"/>
  <c r="BH201" i="2"/>
  <c r="BQ201" i="2"/>
  <c r="BI201" i="2"/>
  <c r="BR201" i="2"/>
  <c r="BJ201" i="2"/>
  <c r="BS201" i="2"/>
  <c r="BJ192" i="2"/>
  <c r="BH192" i="2"/>
  <c r="BU192" i="2"/>
  <c r="BI192" i="2"/>
  <c r="BV192" i="2"/>
  <c r="BL192" i="2"/>
  <c r="BM192" i="2"/>
  <c r="BF192" i="2"/>
  <c r="BQ192" i="2"/>
  <c r="BG192" i="2"/>
  <c r="BR192" i="2"/>
  <c r="BE165" i="2"/>
  <c r="BV165" i="2"/>
  <c r="BM165" i="2"/>
  <c r="BN165" i="2"/>
  <c r="BQ165" i="2"/>
  <c r="BS165" i="2"/>
  <c r="BH165" i="2"/>
  <c r="BJ165" i="2"/>
  <c r="BE113" i="2"/>
  <c r="BN113" i="2"/>
  <c r="BF113" i="2"/>
  <c r="BO113" i="2"/>
  <c r="BG113" i="2"/>
  <c r="BP113" i="2"/>
  <c r="BH113" i="2"/>
  <c r="BQ113" i="2"/>
  <c r="BJ113" i="2"/>
  <c r="BS113" i="2"/>
  <c r="BL113" i="2"/>
  <c r="BM113" i="2"/>
  <c r="BR113" i="2"/>
  <c r="BU113" i="2"/>
  <c r="BV113" i="2"/>
  <c r="BD113" i="2"/>
  <c r="BI113" i="2"/>
  <c r="BO263" i="2"/>
  <c r="BH262" i="2"/>
  <c r="BR259" i="2"/>
  <c r="BI259" i="2"/>
  <c r="BU256" i="2"/>
  <c r="BJ256" i="2"/>
  <c r="BJ252" i="2"/>
  <c r="BR250" i="2"/>
  <c r="BG250" i="2"/>
  <c r="BH246" i="2"/>
  <c r="BN243" i="2"/>
  <c r="BE243" i="2"/>
  <c r="BU238" i="2"/>
  <c r="BE238" i="2"/>
  <c r="BG237" i="2"/>
  <c r="BV234" i="2"/>
  <c r="BH234" i="2"/>
  <c r="BL231" i="2"/>
  <c r="BL230" i="2"/>
  <c r="BU227" i="2"/>
  <c r="BG227" i="2"/>
  <c r="BO226" i="2"/>
  <c r="BQ222" i="2"/>
  <c r="BE217" i="2"/>
  <c r="BN215" i="2"/>
  <c r="BG203" i="2"/>
  <c r="BN201" i="2"/>
  <c r="BO200" i="2"/>
  <c r="BF199" i="2"/>
  <c r="BV283" i="2"/>
  <c r="BD283" i="2"/>
  <c r="BS280" i="2"/>
  <c r="BD280" i="2"/>
  <c r="BS278" i="2"/>
  <c r="BH276" i="2"/>
  <c r="BO275" i="2"/>
  <c r="BF275" i="2"/>
  <c r="BR269" i="2"/>
  <c r="BN263" i="2"/>
  <c r="BS262" i="2"/>
  <c r="BQ259" i="2"/>
  <c r="BH259" i="2"/>
  <c r="BR258" i="2"/>
  <c r="BG258" i="2"/>
  <c r="BS256" i="2"/>
  <c r="BI256" i="2"/>
  <c r="BO251" i="2"/>
  <c r="BQ250" i="2"/>
  <c r="BF250" i="2"/>
  <c r="BV246" i="2"/>
  <c r="BE246" i="2"/>
  <c r="BQ244" i="2"/>
  <c r="BV243" i="2"/>
  <c r="BM243" i="2"/>
  <c r="BD243" i="2"/>
  <c r="BM242" i="2"/>
  <c r="BU241" i="2"/>
  <c r="BV240" i="2"/>
  <c r="BL240" i="2"/>
  <c r="BV239" i="2"/>
  <c r="BS238" i="2"/>
  <c r="BD238" i="2"/>
  <c r="BD237" i="2"/>
  <c r="BU234" i="2"/>
  <c r="BG234" i="2"/>
  <c r="BF231" i="2"/>
  <c r="BJ230" i="2"/>
  <c r="BQ227" i="2"/>
  <c r="BM226" i="2"/>
  <c r="BH224" i="2"/>
  <c r="BI224" i="2"/>
  <c r="BS224" i="2"/>
  <c r="BJ224" i="2"/>
  <c r="BU224" i="2"/>
  <c r="BL222" i="2"/>
  <c r="BV217" i="2"/>
  <c r="BD208" i="2"/>
  <c r="BH208" i="2"/>
  <c r="BI208" i="2"/>
  <c r="BO208" i="2"/>
  <c r="BQ208" i="2"/>
  <c r="BM201" i="2"/>
  <c r="BM200" i="2"/>
  <c r="BP170" i="2"/>
  <c r="BH167" i="2"/>
  <c r="BL167" i="2"/>
  <c r="BF167" i="2"/>
  <c r="BU167" i="2"/>
  <c r="BG167" i="2"/>
  <c r="BV167" i="2"/>
  <c r="BJ167" i="2"/>
  <c r="BM167" i="2"/>
  <c r="BD167" i="2"/>
  <c r="BP167" i="2"/>
  <c r="BE167" i="2"/>
  <c r="BS167" i="2"/>
  <c r="BJ93" i="2"/>
  <c r="BL93" i="2"/>
  <c r="BF93" i="2"/>
  <c r="BQ93" i="2"/>
  <c r="BG93" i="2"/>
  <c r="BR93" i="2"/>
  <c r="BM93" i="2"/>
  <c r="BO93" i="2"/>
  <c r="BP93" i="2"/>
  <c r="BU93" i="2"/>
  <c r="BD93" i="2"/>
  <c r="BH93" i="2"/>
  <c r="BI93" i="2"/>
  <c r="BV93" i="2"/>
  <c r="BN278" i="2"/>
  <c r="BN275" i="2"/>
  <c r="BL263" i="2"/>
  <c r="BP259" i="2"/>
  <c r="BG259" i="2"/>
  <c r="BR256" i="2"/>
  <c r="BG256" i="2"/>
  <c r="BP250" i="2"/>
  <c r="BD250" i="2"/>
  <c r="BU246" i="2"/>
  <c r="BD246" i="2"/>
  <c r="BO239" i="2"/>
  <c r="BR234" i="2"/>
  <c r="BE231" i="2"/>
  <c r="BL226" i="2"/>
  <c r="BJ222" i="2"/>
  <c r="BF217" i="2"/>
  <c r="BO217" i="2"/>
  <c r="BG217" i="2"/>
  <c r="BP217" i="2"/>
  <c r="BH217" i="2"/>
  <c r="BQ217" i="2"/>
  <c r="BI217" i="2"/>
  <c r="BR217" i="2"/>
  <c r="BF215" i="2"/>
  <c r="BS215" i="2"/>
  <c r="BG215" i="2"/>
  <c r="BU215" i="2"/>
  <c r="BH215" i="2"/>
  <c r="BL215" i="2"/>
  <c r="BH214" i="2"/>
  <c r="BE214" i="2"/>
  <c r="BO214" i="2"/>
  <c r="BF214" i="2"/>
  <c r="BP214" i="2"/>
  <c r="BG214" i="2"/>
  <c r="BR214" i="2"/>
  <c r="BI214" i="2"/>
  <c r="BS214" i="2"/>
  <c r="BP211" i="2"/>
  <c r="BJ203" i="2"/>
  <c r="BL203" i="2"/>
  <c r="BM203" i="2"/>
  <c r="BP203" i="2"/>
  <c r="BL201" i="2"/>
  <c r="BH199" i="2"/>
  <c r="BN199" i="2"/>
  <c r="BO199" i="2"/>
  <c r="BP199" i="2"/>
  <c r="BH198" i="2"/>
  <c r="BG198" i="2"/>
  <c r="BR198" i="2"/>
  <c r="BI198" i="2"/>
  <c r="BS198" i="2"/>
  <c r="BJ198" i="2"/>
  <c r="BU198" i="2"/>
  <c r="BL198" i="2"/>
  <c r="BV198" i="2"/>
  <c r="BJ234" i="2"/>
  <c r="BF234" i="2"/>
  <c r="BQ234" i="2"/>
  <c r="BF230" i="2"/>
  <c r="BD230" i="2"/>
  <c r="BS230" i="2"/>
  <c r="BE230" i="2"/>
  <c r="BU230" i="2"/>
  <c r="BG226" i="2"/>
  <c r="BH222" i="2"/>
  <c r="BO211" i="2"/>
  <c r="BF201" i="2"/>
  <c r="BF194" i="2"/>
  <c r="BQ194" i="2"/>
  <c r="BR194" i="2"/>
  <c r="BP192" i="2"/>
  <c r="BE166" i="2"/>
  <c r="BR166" i="2"/>
  <c r="BI166" i="2"/>
  <c r="BL166" i="2"/>
  <c r="BM166" i="2"/>
  <c r="BO166" i="2"/>
  <c r="BD166" i="2"/>
  <c r="BF166" i="2"/>
  <c r="BN283" i="2"/>
  <c r="BM280" i="2"/>
  <c r="BL278" i="2"/>
  <c r="BL269" i="2"/>
  <c r="BE263" i="2"/>
  <c r="BN259" i="2"/>
  <c r="BO256" i="2"/>
  <c r="BE256" i="2"/>
  <c r="BM250" i="2"/>
  <c r="BR243" i="2"/>
  <c r="BU242" i="2"/>
  <c r="BH242" i="2"/>
  <c r="BN241" i="2"/>
  <c r="BI239" i="2"/>
  <c r="BM238" i="2"/>
  <c r="BL236" i="2"/>
  <c r="BO234" i="2"/>
  <c r="BV230" i="2"/>
  <c r="BI227" i="2"/>
  <c r="BR227" i="2"/>
  <c r="BJ227" i="2"/>
  <c r="BS227" i="2"/>
  <c r="BF226" i="2"/>
  <c r="BL223" i="2"/>
  <c r="BF223" i="2"/>
  <c r="BO223" i="2"/>
  <c r="BE222" i="2"/>
  <c r="BN217" i="2"/>
  <c r="BM211" i="2"/>
  <c r="BF202" i="2"/>
  <c r="BJ202" i="2"/>
  <c r="BL202" i="2"/>
  <c r="BR202" i="2"/>
  <c r="BU202" i="2"/>
  <c r="BE201" i="2"/>
  <c r="BJ200" i="2"/>
  <c r="BF200" i="2"/>
  <c r="BQ200" i="2"/>
  <c r="BG200" i="2"/>
  <c r="BR200" i="2"/>
  <c r="BH200" i="2"/>
  <c r="BU200" i="2"/>
  <c r="BI200" i="2"/>
  <c r="BV200" i="2"/>
  <c r="BO192" i="2"/>
  <c r="BD170" i="2"/>
  <c r="BJ170" i="2"/>
  <c r="BU170" i="2"/>
  <c r="BH170" i="2"/>
  <c r="BS170" i="2"/>
  <c r="BI170" i="2"/>
  <c r="BL170" i="2"/>
  <c r="BN170" i="2"/>
  <c r="BF170" i="2"/>
  <c r="BQ170" i="2"/>
  <c r="BG170" i="2"/>
  <c r="BR170" i="2"/>
  <c r="BU165" i="2"/>
  <c r="BE152" i="2"/>
  <c r="BN152" i="2"/>
  <c r="BP152" i="2"/>
  <c r="BU180" i="2"/>
  <c r="BD178" i="2"/>
  <c r="BG178" i="2"/>
  <c r="BQ178" i="2"/>
  <c r="BH177" i="2"/>
  <c r="BQ177" i="2"/>
  <c r="BE176" i="2"/>
  <c r="BD154" i="2"/>
  <c r="BN154" i="2"/>
  <c r="BO150" i="2"/>
  <c r="BR147" i="2"/>
  <c r="BH146" i="2"/>
  <c r="BD145" i="2"/>
  <c r="BM145" i="2"/>
  <c r="BV145" i="2"/>
  <c r="BH138" i="2"/>
  <c r="BF138" i="2"/>
  <c r="BD136" i="2"/>
  <c r="BN136" i="2"/>
  <c r="BN130" i="2"/>
  <c r="BJ130" i="2"/>
  <c r="BG128" i="2"/>
  <c r="BN128" i="2"/>
  <c r="BO128" i="2"/>
  <c r="BQ128" i="2"/>
  <c r="BE180" i="2"/>
  <c r="BG180" i="2"/>
  <c r="BS180" i="2"/>
  <c r="BN178" i="2"/>
  <c r="BS156" i="2"/>
  <c r="BP154" i="2"/>
  <c r="BM150" i="2"/>
  <c r="BL145" i="2"/>
  <c r="BI119" i="2"/>
  <c r="BD119" i="2"/>
  <c r="BN119" i="2"/>
  <c r="BE119" i="2"/>
  <c r="BO119" i="2"/>
  <c r="BF119" i="2"/>
  <c r="BP119" i="2"/>
  <c r="BG119" i="2"/>
  <c r="BQ119" i="2"/>
  <c r="BD109" i="2"/>
  <c r="BU109" i="2"/>
  <c r="BE106" i="2"/>
  <c r="BR106" i="2"/>
  <c r="BH86" i="2"/>
  <c r="BQ86" i="2"/>
  <c r="BJ86" i="2"/>
  <c r="BS86" i="2"/>
  <c r="BF86" i="2"/>
  <c r="BO86" i="2"/>
  <c r="BG86" i="2"/>
  <c r="BP86" i="2"/>
  <c r="BD86" i="2"/>
  <c r="BV86" i="2"/>
  <c r="BE86" i="2"/>
  <c r="BI86" i="2"/>
  <c r="BL86" i="2"/>
  <c r="BN86" i="2"/>
  <c r="BR86" i="2"/>
  <c r="BG147" i="2"/>
  <c r="BF147" i="2"/>
  <c r="BH116" i="2"/>
  <c r="BG116" i="2"/>
  <c r="BU116" i="2"/>
  <c r="BI116" i="2"/>
  <c r="BV116" i="2"/>
  <c r="BJ116" i="2"/>
  <c r="BL116" i="2"/>
  <c r="BF216" i="2"/>
  <c r="BJ210" i="2"/>
  <c r="BH196" i="2"/>
  <c r="BL195" i="2"/>
  <c r="BV193" i="2"/>
  <c r="BM193" i="2"/>
  <c r="BU191" i="2"/>
  <c r="BF191" i="2"/>
  <c r="BO190" i="2"/>
  <c r="BE190" i="2"/>
  <c r="BF189" i="2"/>
  <c r="BI187" i="2"/>
  <c r="BI186" i="2"/>
  <c r="BO185" i="2"/>
  <c r="BU182" i="2"/>
  <c r="BF182" i="2"/>
  <c r="BM180" i="2"/>
  <c r="BU178" i="2"/>
  <c r="BI178" i="2"/>
  <c r="BR177" i="2"/>
  <c r="BG177" i="2"/>
  <c r="BN176" i="2"/>
  <c r="BJ156" i="2"/>
  <c r="BI154" i="2"/>
  <c r="BU146" i="2"/>
  <c r="BR145" i="2"/>
  <c r="BH145" i="2"/>
  <c r="BR134" i="2"/>
  <c r="BG129" i="2"/>
  <c r="BP129" i="2"/>
  <c r="BH129" i="2"/>
  <c r="BQ129" i="2"/>
  <c r="BJ129" i="2"/>
  <c r="BS129" i="2"/>
  <c r="BS119" i="2"/>
  <c r="BV232" i="2"/>
  <c r="BL232" i="2"/>
  <c r="BS220" i="2"/>
  <c r="BO219" i="2"/>
  <c r="BI210" i="2"/>
  <c r="BM204" i="2"/>
  <c r="BV196" i="2"/>
  <c r="BG195" i="2"/>
  <c r="BQ191" i="2"/>
  <c r="BE191" i="2"/>
  <c r="BN190" i="2"/>
  <c r="BD190" i="2"/>
  <c r="BD189" i="2"/>
  <c r="BD187" i="2"/>
  <c r="BH186" i="2"/>
  <c r="BD185" i="2"/>
  <c r="BM185" i="2"/>
  <c r="BV185" i="2"/>
  <c r="BS182" i="2"/>
  <c r="BJ180" i="2"/>
  <c r="BS178" i="2"/>
  <c r="BH178" i="2"/>
  <c r="BP177" i="2"/>
  <c r="BF177" i="2"/>
  <c r="BH176" i="2"/>
  <c r="BH175" i="2"/>
  <c r="BJ175" i="2"/>
  <c r="BV175" i="2"/>
  <c r="BI156" i="2"/>
  <c r="BU154" i="2"/>
  <c r="BH154" i="2"/>
  <c r="BN146" i="2"/>
  <c r="BQ145" i="2"/>
  <c r="BG145" i="2"/>
  <c r="BM134" i="2"/>
  <c r="BN129" i="2"/>
  <c r="BP128" i="2"/>
  <c r="BM119" i="2"/>
  <c r="BJ103" i="2"/>
  <c r="BL103" i="2"/>
  <c r="BO103" i="2"/>
  <c r="BM97" i="2"/>
  <c r="BE97" i="2"/>
  <c r="BU97" i="2"/>
  <c r="BH97" i="2"/>
  <c r="BV97" i="2"/>
  <c r="BD97" i="2"/>
  <c r="BJ97" i="2"/>
  <c r="BL97" i="2"/>
  <c r="BN97" i="2"/>
  <c r="BS97" i="2"/>
  <c r="BH75" i="2"/>
  <c r="BF75" i="2"/>
  <c r="BP75" i="2"/>
  <c r="BI75" i="2"/>
  <c r="BS75" i="2"/>
  <c r="BJ75" i="2"/>
  <c r="BU75" i="2"/>
  <c r="BD75" i="2"/>
  <c r="BN75" i="2"/>
  <c r="BE75" i="2"/>
  <c r="BO75" i="2"/>
  <c r="BM75" i="2"/>
  <c r="BR75" i="2"/>
  <c r="BV75" i="2"/>
  <c r="BG75" i="2"/>
  <c r="BL75" i="2"/>
  <c r="BD219" i="2"/>
  <c r="BE182" i="2"/>
  <c r="BJ182" i="2"/>
  <c r="BI180" i="2"/>
  <c r="BR178" i="2"/>
  <c r="BF178" i="2"/>
  <c r="BO177" i="2"/>
  <c r="BE177" i="2"/>
  <c r="BG176" i="2"/>
  <c r="BH171" i="2"/>
  <c r="BS171" i="2"/>
  <c r="BD161" i="2"/>
  <c r="BM161" i="2"/>
  <c r="BV161" i="2"/>
  <c r="BE157" i="2"/>
  <c r="BH157" i="2"/>
  <c r="BG156" i="2"/>
  <c r="BS154" i="2"/>
  <c r="BG154" i="2"/>
  <c r="BL146" i="2"/>
  <c r="BP145" i="2"/>
  <c r="BF145" i="2"/>
  <c r="BU143" i="2"/>
  <c r="BS138" i="2"/>
  <c r="BF137" i="2"/>
  <c r="BO137" i="2"/>
  <c r="BI137" i="2"/>
  <c r="BR137" i="2"/>
  <c r="BJ134" i="2"/>
  <c r="BM129" i="2"/>
  <c r="BF128" i="2"/>
  <c r="BL119" i="2"/>
  <c r="BS116" i="2"/>
  <c r="BO191" i="2"/>
  <c r="BV190" i="2"/>
  <c r="BL190" i="2"/>
  <c r="BV189" i="2"/>
  <c r="BH180" i="2"/>
  <c r="BP178" i="2"/>
  <c r="BE178" i="2"/>
  <c r="BN177" i="2"/>
  <c r="BD177" i="2"/>
  <c r="BF176" i="2"/>
  <c r="BD162" i="2"/>
  <c r="BL162" i="2"/>
  <c r="BL161" i="2"/>
  <c r="BV157" i="2"/>
  <c r="BV156" i="2"/>
  <c r="BD156" i="2"/>
  <c r="BR154" i="2"/>
  <c r="BE154" i="2"/>
  <c r="BD153" i="2"/>
  <c r="BM153" i="2"/>
  <c r="BV153" i="2"/>
  <c r="BH151" i="2"/>
  <c r="BF151" i="2"/>
  <c r="BS151" i="2"/>
  <c r="BS148" i="2"/>
  <c r="BS147" i="2"/>
  <c r="BJ146" i="2"/>
  <c r="BO145" i="2"/>
  <c r="BE145" i="2"/>
  <c r="BN143" i="2"/>
  <c r="BG142" i="2"/>
  <c r="BR142" i="2"/>
  <c r="BR138" i="2"/>
  <c r="BM137" i="2"/>
  <c r="BQ136" i="2"/>
  <c r="BD134" i="2"/>
  <c r="BN132" i="2"/>
  <c r="BE130" i="2"/>
  <c r="BL129" i="2"/>
  <c r="BE128" i="2"/>
  <c r="BJ119" i="2"/>
  <c r="BR116" i="2"/>
  <c r="BU86" i="2"/>
  <c r="BH99" i="2"/>
  <c r="BJ99" i="2"/>
  <c r="BU99" i="2"/>
  <c r="BE99" i="2"/>
  <c r="BO99" i="2"/>
  <c r="BF99" i="2"/>
  <c r="BP99" i="2"/>
  <c r="BD98" i="2"/>
  <c r="BF98" i="2"/>
  <c r="BU98" i="2"/>
  <c r="BM98" i="2"/>
  <c r="BN98" i="2"/>
  <c r="BH91" i="2"/>
  <c r="BI91" i="2"/>
  <c r="BS91" i="2"/>
  <c r="BD91" i="2"/>
  <c r="BN91" i="2"/>
  <c r="BE91" i="2"/>
  <c r="BO91" i="2"/>
  <c r="BE89" i="2"/>
  <c r="BD89" i="2"/>
  <c r="BQ89" i="2"/>
  <c r="BS89" i="2"/>
  <c r="BU85" i="2"/>
  <c r="BI51" i="2"/>
  <c r="BP51" i="2"/>
  <c r="BR51" i="2"/>
  <c r="BS51" i="2"/>
  <c r="BU51" i="2"/>
  <c r="BD51" i="2"/>
  <c r="BG51" i="2"/>
  <c r="BI25" i="2"/>
  <c r="BH25" i="2"/>
  <c r="BL25" i="2"/>
  <c r="BO25" i="2"/>
  <c r="BP25" i="2"/>
  <c r="BF25" i="2"/>
  <c r="BG25" i="2"/>
  <c r="BJ114" i="2"/>
  <c r="BO104" i="2"/>
  <c r="BR99" i="2"/>
  <c r="BV98" i="2"/>
  <c r="BR91" i="2"/>
  <c r="BM88" i="2"/>
  <c r="BO85" i="2"/>
  <c r="BP76" i="2"/>
  <c r="BH70" i="2"/>
  <c r="BG70" i="2"/>
  <c r="BR70" i="2"/>
  <c r="BI70" i="2"/>
  <c r="BS70" i="2"/>
  <c r="BJ70" i="2"/>
  <c r="BU70" i="2"/>
  <c r="BL70" i="2"/>
  <c r="BV70" i="2"/>
  <c r="BE70" i="2"/>
  <c r="BO70" i="2"/>
  <c r="BF70" i="2"/>
  <c r="BP70" i="2"/>
  <c r="BE30" i="2"/>
  <c r="BV30" i="2"/>
  <c r="BH131" i="2"/>
  <c r="BN126" i="2"/>
  <c r="BM124" i="2"/>
  <c r="BQ122" i="2"/>
  <c r="BE122" i="2"/>
  <c r="BO121" i="2"/>
  <c r="BF121" i="2"/>
  <c r="BM117" i="2"/>
  <c r="BS114" i="2"/>
  <c r="BH114" i="2"/>
  <c r="BE111" i="2"/>
  <c r="BN111" i="2"/>
  <c r="BO100" i="2"/>
  <c r="BM99" i="2"/>
  <c r="BQ98" i="2"/>
  <c r="BF95" i="2"/>
  <c r="BL95" i="2"/>
  <c r="BQ95" i="2"/>
  <c r="BM91" i="2"/>
  <c r="BL85" i="2"/>
  <c r="BU81" i="2"/>
  <c r="BF46" i="2"/>
  <c r="BN46" i="2"/>
  <c r="BV46" i="2"/>
  <c r="BN121" i="2"/>
  <c r="BE121" i="2"/>
  <c r="BR114" i="2"/>
  <c r="BG114" i="2"/>
  <c r="BD104" i="2"/>
  <c r="BM104" i="2"/>
  <c r="BF104" i="2"/>
  <c r="BV104" i="2"/>
  <c r="BI104" i="2"/>
  <c r="BL99" i="2"/>
  <c r="BD88" i="2"/>
  <c r="BU88" i="2"/>
  <c r="BG88" i="2"/>
  <c r="BP88" i="2"/>
  <c r="BR88" i="2"/>
  <c r="BS81" i="2"/>
  <c r="BI76" i="2"/>
  <c r="BG76" i="2"/>
  <c r="BL76" i="2"/>
  <c r="BN76" i="2"/>
  <c r="BE76" i="2"/>
  <c r="BQ76" i="2"/>
  <c r="BF76" i="2"/>
  <c r="BU76" i="2"/>
  <c r="BF41" i="2"/>
  <c r="BI41" i="2"/>
  <c r="BJ41" i="2"/>
  <c r="BP41" i="2"/>
  <c r="BR41" i="2"/>
  <c r="BG41" i="2"/>
  <c r="BH41" i="2"/>
  <c r="BL28" i="2"/>
  <c r="BI28" i="2"/>
  <c r="BJ28" i="2"/>
  <c r="BI126" i="2"/>
  <c r="BD124" i="2"/>
  <c r="BN122" i="2"/>
  <c r="BV121" i="2"/>
  <c r="BM121" i="2"/>
  <c r="BQ114" i="2"/>
  <c r="BE114" i="2"/>
  <c r="BI99" i="2"/>
  <c r="BH87" i="2"/>
  <c r="BU87" i="2"/>
  <c r="BJ87" i="2"/>
  <c r="BR87" i="2"/>
  <c r="BJ85" i="2"/>
  <c r="BG85" i="2"/>
  <c r="BR85" i="2"/>
  <c r="BI85" i="2"/>
  <c r="BV85" i="2"/>
  <c r="BD85" i="2"/>
  <c r="BP85" i="2"/>
  <c r="BF85" i="2"/>
  <c r="BQ85" i="2"/>
  <c r="BN81" i="2"/>
  <c r="BI71" i="2"/>
  <c r="BQ71" i="2"/>
  <c r="BS71" i="2"/>
  <c r="BU71" i="2"/>
  <c r="BJ71" i="2"/>
  <c r="BL71" i="2"/>
  <c r="BE44" i="2"/>
  <c r="BM44" i="2"/>
  <c r="BN44" i="2"/>
  <c r="BO44" i="2"/>
  <c r="BV44" i="2"/>
  <c r="BD44" i="2"/>
  <c r="BJ44" i="2"/>
  <c r="BE34" i="2"/>
  <c r="BI34" i="2"/>
  <c r="BU34" i="2"/>
  <c r="BJ34" i="2"/>
  <c r="BV34" i="2"/>
  <c r="BL34" i="2"/>
  <c r="BM34" i="2"/>
  <c r="BG34" i="2"/>
  <c r="BR34" i="2"/>
  <c r="BH34" i="2"/>
  <c r="BS34" i="2"/>
  <c r="BU27" i="2"/>
  <c r="BS131" i="2"/>
  <c r="BL122" i="2"/>
  <c r="BF100" i="2"/>
  <c r="BP100" i="2"/>
  <c r="BH100" i="2"/>
  <c r="BL100" i="2"/>
  <c r="BG99" i="2"/>
  <c r="BH98" i="2"/>
  <c r="BF92" i="2"/>
  <c r="BP92" i="2"/>
  <c r="BE92" i="2"/>
  <c r="BH92" i="2"/>
  <c r="BG91" i="2"/>
  <c r="BM89" i="2"/>
  <c r="BN70" i="2"/>
  <c r="BD64" i="2"/>
  <c r="BL64" i="2"/>
  <c r="BO64" i="2"/>
  <c r="BU25" i="2"/>
  <c r="BF81" i="2"/>
  <c r="BJ81" i="2"/>
  <c r="BM81" i="2"/>
  <c r="BD81" i="2"/>
  <c r="BV81" i="2"/>
  <c r="BE81" i="2"/>
  <c r="BM70" i="2"/>
  <c r="BJ52" i="2"/>
  <c r="BM52" i="2"/>
  <c r="BN52" i="2"/>
  <c r="BQ52" i="2"/>
  <c r="BE52" i="2"/>
  <c r="BV52" i="2"/>
  <c r="BH52" i="2"/>
  <c r="BD27" i="2"/>
  <c r="BL27" i="2"/>
  <c r="BQ27" i="2"/>
  <c r="BR27" i="2"/>
  <c r="BS27" i="2"/>
  <c r="BI27" i="2"/>
  <c r="BJ27" i="2"/>
  <c r="BQ25" i="2"/>
  <c r="BV102" i="2"/>
  <c r="BM102" i="2"/>
  <c r="BP96" i="2"/>
  <c r="BQ94" i="2"/>
  <c r="BH94" i="2"/>
  <c r="BL84" i="2"/>
  <c r="BD80" i="2"/>
  <c r="BV78" i="2"/>
  <c r="BM78" i="2"/>
  <c r="BD78" i="2"/>
  <c r="BM77" i="2"/>
  <c r="BN73" i="2"/>
  <c r="BU72" i="2"/>
  <c r="BO69" i="2"/>
  <c r="BD69" i="2"/>
  <c r="BR66" i="2"/>
  <c r="BU65" i="2"/>
  <c r="BL65" i="2"/>
  <c r="BE63" i="2"/>
  <c r="BQ58" i="2"/>
  <c r="BV57" i="2"/>
  <c r="BL57" i="2"/>
  <c r="BM50" i="2"/>
  <c r="BP40" i="2"/>
  <c r="BG40" i="2"/>
  <c r="BQ39" i="2"/>
  <c r="BG39" i="2"/>
  <c r="BQ26" i="2"/>
  <c r="BD26" i="2"/>
  <c r="BG24" i="2"/>
  <c r="BO108" i="2"/>
  <c r="BV107" i="2"/>
  <c r="BL107" i="2"/>
  <c r="BJ96" i="2"/>
  <c r="BP94" i="2"/>
  <c r="BL77" i="2"/>
  <c r="BM73" i="2"/>
  <c r="BR72" i="2"/>
  <c r="BQ66" i="2"/>
  <c r="BS65" i="2"/>
  <c r="BJ65" i="2"/>
  <c r="BO58" i="2"/>
  <c r="BU57" i="2"/>
  <c r="BJ57" i="2"/>
  <c r="BU56" i="2"/>
  <c r="BH56" i="2"/>
  <c r="BO55" i="2"/>
  <c r="BU54" i="2"/>
  <c r="BJ54" i="2"/>
  <c r="BR53" i="2"/>
  <c r="BJ50" i="2"/>
  <c r="BN49" i="2"/>
  <c r="BR48" i="2"/>
  <c r="BI48" i="2"/>
  <c r="BO40" i="2"/>
  <c r="BF40" i="2"/>
  <c r="BP39" i="2"/>
  <c r="BF39" i="2"/>
  <c r="BL38" i="2"/>
  <c r="BP37" i="2"/>
  <c r="BS36" i="2"/>
  <c r="BL33" i="2"/>
  <c r="BS32" i="2"/>
  <c r="BJ32" i="2"/>
  <c r="BV31" i="2"/>
  <c r="BL31" i="2"/>
  <c r="BO24" i="2"/>
  <c r="BF24" i="2"/>
  <c r="BE73" i="2"/>
  <c r="BM68" i="2"/>
  <c r="BF66" i="2"/>
  <c r="BJ37" i="2"/>
  <c r="BU33" i="2"/>
  <c r="BG33" i="2"/>
  <c r="BP32" i="2"/>
  <c r="BG32" i="2"/>
  <c r="BQ31" i="2"/>
  <c r="BG31" i="2"/>
  <c r="BM21" i="2"/>
  <c r="BQ19" i="2"/>
  <c r="BV108" i="2"/>
  <c r="BH108" i="2"/>
  <c r="BM90" i="2"/>
  <c r="BM80" i="2"/>
  <c r="BJ79" i="2"/>
  <c r="BP78" i="2"/>
  <c r="BQ77" i="2"/>
  <c r="BF77" i="2"/>
  <c r="BV73" i="2"/>
  <c r="BD73" i="2"/>
  <c r="BU69" i="2"/>
  <c r="BJ68" i="2"/>
  <c r="BE66" i="2"/>
  <c r="BO65" i="2"/>
  <c r="BE65" i="2"/>
  <c r="BO63" i="2"/>
  <c r="BI61" i="2"/>
  <c r="BU58" i="2"/>
  <c r="BH58" i="2"/>
  <c r="BP57" i="2"/>
  <c r="BE57" i="2"/>
  <c r="BO54" i="2"/>
  <c r="BE54" i="2"/>
  <c r="BI53" i="2"/>
  <c r="BR50" i="2"/>
  <c r="BD50" i="2"/>
  <c r="BN48" i="2"/>
  <c r="BI42" i="2"/>
  <c r="BS40" i="2"/>
  <c r="BJ40" i="2"/>
  <c r="BV39" i="2"/>
  <c r="BL39" i="2"/>
  <c r="BG37" i="2"/>
  <c r="BR33" i="2"/>
  <c r="BF33" i="2"/>
  <c r="BO32" i="2"/>
  <c r="BF32" i="2"/>
  <c r="BP31" i="2"/>
  <c r="BF31" i="2"/>
  <c r="BJ29" i="2"/>
  <c r="BU26" i="2"/>
  <c r="BI26" i="2"/>
  <c r="BS24" i="2"/>
  <c r="BJ24" i="2"/>
  <c r="BU22" i="2"/>
  <c r="BR40" i="2"/>
  <c r="BI40" i="2"/>
  <c r="BU39" i="2"/>
  <c r="BI39" i="2"/>
  <c r="BV37" i="2"/>
  <c r="BE37" i="2"/>
  <c r="BN32" i="2"/>
  <c r="BE32" i="2"/>
  <c r="BO31" i="2"/>
  <c r="BE31" i="2"/>
  <c r="BD29" i="2"/>
  <c r="BS26" i="2"/>
  <c r="BH26" i="2"/>
  <c r="BR24" i="2"/>
  <c r="BI24" i="2"/>
  <c r="BN22" i="2"/>
  <c r="BS73" i="2"/>
  <c r="BV72" i="2"/>
  <c r="BD53" i="2"/>
  <c r="BO50" i="2"/>
  <c r="BS49" i="2"/>
  <c r="BS42" i="2"/>
  <c r="BQ40" i="2"/>
  <c r="BR39" i="2"/>
  <c r="BH39" i="2"/>
  <c r="BO38" i="2"/>
  <c r="BU37" i="2"/>
  <c r="BP33" i="2"/>
  <c r="BV32" i="2"/>
  <c r="BM32" i="2"/>
  <c r="BN31" i="2"/>
  <c r="BD31" i="2"/>
  <c r="BR26" i="2"/>
  <c r="BG26" i="2"/>
  <c r="BQ24" i="2"/>
  <c r="BE22" i="2"/>
  <c r="BU18" i="2"/>
  <c r="BU20" i="2"/>
  <c r="BN19" i="2"/>
  <c r="BQ18" i="2"/>
  <c r="BU17" i="2"/>
  <c r="BR20" i="2"/>
  <c r="BL19" i="2"/>
  <c r="BP18" i="2"/>
  <c r="BP17" i="2"/>
  <c r="BL20" i="2"/>
  <c r="BI19" i="2"/>
  <c r="BM18" i="2"/>
  <c r="BO17" i="2"/>
  <c r="BI20" i="2"/>
  <c r="BH19" i="2"/>
  <c r="BL18" i="2"/>
  <c r="BL17" i="2"/>
  <c r="BE19" i="2"/>
  <c r="BH18" i="2"/>
  <c r="BG17" i="2"/>
  <c r="BG18" i="2"/>
  <c r="BF17" i="2"/>
  <c r="BV18" i="2"/>
  <c r="BD18" i="2"/>
  <c r="BU992" i="2"/>
  <c r="BU984" i="2"/>
  <c r="BU993" i="2"/>
  <c r="BI1000" i="2"/>
  <c r="BP998" i="2"/>
  <c r="BU994" i="2"/>
  <c r="BJ993" i="2"/>
  <c r="BI992" i="2"/>
  <c r="BU986" i="2"/>
  <c r="BL986" i="2"/>
  <c r="BQ1000" i="2"/>
  <c r="BO998" i="2"/>
  <c r="BF998" i="2"/>
  <c r="BU995" i="2"/>
  <c r="BL995" i="2"/>
  <c r="BS994" i="2"/>
  <c r="BJ994" i="2"/>
  <c r="BR993" i="2"/>
  <c r="BF990" i="2"/>
  <c r="BU987" i="2"/>
  <c r="BL987" i="2"/>
  <c r="BS986" i="2"/>
  <c r="BI985" i="2"/>
  <c r="BO982" i="2"/>
  <c r="BS978" i="2"/>
  <c r="BR977" i="2"/>
  <c r="BQ976" i="2"/>
  <c r="BO974" i="2"/>
  <c r="BP1000" i="2"/>
  <c r="BG1000" i="2"/>
  <c r="BN998" i="2"/>
  <c r="BE998" i="2"/>
  <c r="BV997" i="2"/>
  <c r="BM997" i="2"/>
  <c r="BD997" i="2"/>
  <c r="BS995" i="2"/>
  <c r="BJ995" i="2"/>
  <c r="BR994" i="2"/>
  <c r="BI994" i="2"/>
  <c r="BQ993" i="2"/>
  <c r="BH993" i="2"/>
  <c r="BP992" i="2"/>
  <c r="BG992" i="2"/>
  <c r="BN990" i="2"/>
  <c r="BE990" i="2"/>
  <c r="BV989" i="2"/>
  <c r="BM989" i="2"/>
  <c r="BD989" i="2"/>
  <c r="BS987" i="2"/>
  <c r="BJ987" i="2"/>
  <c r="BR986" i="2"/>
  <c r="BI986" i="2"/>
  <c r="BQ985" i="2"/>
  <c r="BH985" i="2"/>
  <c r="BP984" i="2"/>
  <c r="BG984" i="2"/>
  <c r="BN982" i="2"/>
  <c r="BE982" i="2"/>
  <c r="BV981" i="2"/>
  <c r="BM981" i="2"/>
  <c r="BD981" i="2"/>
  <c r="BS979" i="2"/>
  <c r="BJ979" i="2"/>
  <c r="BR978" i="2"/>
  <c r="BI978" i="2"/>
  <c r="BQ977" i="2"/>
  <c r="BH977" i="2"/>
  <c r="BP976" i="2"/>
  <c r="BG976" i="2"/>
  <c r="BN974" i="2"/>
  <c r="BE974" i="2"/>
  <c r="BV973" i="2"/>
  <c r="BM973" i="2"/>
  <c r="BD973" i="2"/>
  <c r="BS971" i="2"/>
  <c r="BJ971" i="2"/>
  <c r="BR970" i="2"/>
  <c r="BI970" i="2"/>
  <c r="BQ969" i="2"/>
  <c r="BH969" i="2"/>
  <c r="BP968" i="2"/>
  <c r="BG968" i="2"/>
  <c r="BN966" i="2"/>
  <c r="BE966" i="2"/>
  <c r="BV965" i="2"/>
  <c r="BM965" i="2"/>
  <c r="BD965" i="2"/>
  <c r="BS963" i="2"/>
  <c r="BJ963" i="2"/>
  <c r="BR962" i="2"/>
  <c r="BI962" i="2"/>
  <c r="BQ961" i="2"/>
  <c r="BH961" i="2"/>
  <c r="BP960" i="2"/>
  <c r="BG960" i="2"/>
  <c r="BN958" i="2"/>
  <c r="BE958" i="2"/>
  <c r="BV957" i="2"/>
  <c r="BM957" i="2"/>
  <c r="BD957" i="2"/>
  <c r="BS955" i="2"/>
  <c r="BJ955" i="2"/>
  <c r="BR954" i="2"/>
  <c r="BI954" i="2"/>
  <c r="BQ953" i="2"/>
  <c r="BH953" i="2"/>
  <c r="BP952" i="2"/>
  <c r="BG952" i="2"/>
  <c r="BN950" i="2"/>
  <c r="BE950" i="2"/>
  <c r="BV949" i="2"/>
  <c r="BM949" i="2"/>
  <c r="BD949" i="2"/>
  <c r="BS947" i="2"/>
  <c r="BJ947" i="2"/>
  <c r="BR946" i="2"/>
  <c r="BI946" i="2"/>
  <c r="BQ945" i="2"/>
  <c r="BH945" i="2"/>
  <c r="BP944" i="2"/>
  <c r="BG944" i="2"/>
  <c r="BQ942" i="2"/>
  <c r="BE942" i="2"/>
  <c r="BS941" i="2"/>
  <c r="BS940" i="2"/>
  <c r="BO937" i="2"/>
  <c r="BL936" i="2"/>
  <c r="BN934" i="2"/>
  <c r="BP932" i="2"/>
  <c r="BQ929" i="2"/>
  <c r="BM925" i="2"/>
  <c r="BO924" i="2"/>
  <c r="BH921" i="2"/>
  <c r="BJ1000" i="2"/>
  <c r="BS992" i="2"/>
  <c r="BR1000" i="2"/>
  <c r="BR984" i="2"/>
  <c r="BO1000" i="2"/>
  <c r="BF1000" i="2"/>
  <c r="BV998" i="2"/>
  <c r="BM998" i="2"/>
  <c r="BD998" i="2"/>
  <c r="BR995" i="2"/>
  <c r="BI995" i="2"/>
  <c r="BQ994" i="2"/>
  <c r="BH994" i="2"/>
  <c r="BP993" i="2"/>
  <c r="BG993" i="2"/>
  <c r="BO992" i="2"/>
  <c r="BF992" i="2"/>
  <c r="BV990" i="2"/>
  <c r="BM990" i="2"/>
  <c r="BD990" i="2"/>
  <c r="BR987" i="2"/>
  <c r="BI987" i="2"/>
  <c r="BQ986" i="2"/>
  <c r="BH986" i="2"/>
  <c r="BP985" i="2"/>
  <c r="BG985" i="2"/>
  <c r="BO984" i="2"/>
  <c r="BF984" i="2"/>
  <c r="BV982" i="2"/>
  <c r="BM982" i="2"/>
  <c r="BD982" i="2"/>
  <c r="BR979" i="2"/>
  <c r="BI979" i="2"/>
  <c r="BQ978" i="2"/>
  <c r="BH978" i="2"/>
  <c r="BP977" i="2"/>
  <c r="BG977" i="2"/>
  <c r="BO976" i="2"/>
  <c r="BF976" i="2"/>
  <c r="BV974" i="2"/>
  <c r="BM974" i="2"/>
  <c r="BD974" i="2"/>
  <c r="BR971" i="2"/>
  <c r="BI971" i="2"/>
  <c r="BQ970" i="2"/>
  <c r="BH970" i="2"/>
  <c r="BP969" i="2"/>
  <c r="BG969" i="2"/>
  <c r="BO968" i="2"/>
  <c r="BF968" i="2"/>
  <c r="BV966" i="2"/>
  <c r="BM966" i="2"/>
  <c r="BD966" i="2"/>
  <c r="BR963" i="2"/>
  <c r="BI963" i="2"/>
  <c r="BQ962" i="2"/>
  <c r="BH962" i="2"/>
  <c r="BP961" i="2"/>
  <c r="BG961" i="2"/>
  <c r="BO960" i="2"/>
  <c r="BF960" i="2"/>
  <c r="BV958" i="2"/>
  <c r="BM958" i="2"/>
  <c r="BD958" i="2"/>
  <c r="BR955" i="2"/>
  <c r="BI955" i="2"/>
  <c r="BQ954" i="2"/>
  <c r="BH954" i="2"/>
  <c r="BP953" i="2"/>
  <c r="BG953" i="2"/>
  <c r="BO952" i="2"/>
  <c r="BF952" i="2"/>
  <c r="BV950" i="2"/>
  <c r="BM950" i="2"/>
  <c r="BD950" i="2"/>
  <c r="BR947" i="2"/>
  <c r="BI947" i="2"/>
  <c r="BQ946" i="2"/>
  <c r="BH946" i="2"/>
  <c r="BP945" i="2"/>
  <c r="BG945" i="2"/>
  <c r="BO944" i="2"/>
  <c r="BF944" i="2"/>
  <c r="BP942" i="2"/>
  <c r="BH940" i="2"/>
  <c r="BQ940" i="2"/>
  <c r="BD940" i="2"/>
  <c r="BM940" i="2"/>
  <c r="BV940" i="2"/>
  <c r="BE940" i="2"/>
  <c r="BN940" i="2"/>
  <c r="BM937" i="2"/>
  <c r="BJ936" i="2"/>
  <c r="BM934" i="2"/>
  <c r="BO932" i="2"/>
  <c r="BP929" i="2"/>
  <c r="BL925" i="2"/>
  <c r="BL924" i="2"/>
  <c r="BU998" i="2"/>
  <c r="BL998" i="2"/>
  <c r="BP994" i="2"/>
  <c r="BF993" i="2"/>
  <c r="BU990" i="2"/>
  <c r="BL990" i="2"/>
  <c r="BN984" i="2"/>
  <c r="BU982" i="2"/>
  <c r="BL982" i="2"/>
  <c r="BG978" i="2"/>
  <c r="BE976" i="2"/>
  <c r="BU974" i="2"/>
  <c r="BL974" i="2"/>
  <c r="BN968" i="2"/>
  <c r="BU966" i="2"/>
  <c r="BL966" i="2"/>
  <c r="BU958" i="2"/>
  <c r="BL958" i="2"/>
  <c r="BJ942" i="2"/>
  <c r="BS942" i="2"/>
  <c r="BF942" i="2"/>
  <c r="BO942" i="2"/>
  <c r="BE921" i="2"/>
  <c r="BN921" i="2"/>
  <c r="BF921" i="2"/>
  <c r="BO921" i="2"/>
  <c r="BI921" i="2"/>
  <c r="BR921" i="2"/>
  <c r="BJ921" i="2"/>
  <c r="BS921" i="2"/>
  <c r="BD921" i="2"/>
  <c r="BM921" i="2"/>
  <c r="BV921" i="2"/>
  <c r="BU1000" i="2"/>
  <c r="BL992" i="2"/>
  <c r="BS1000" i="2"/>
  <c r="BN1000" i="2"/>
  <c r="BE1000" i="2"/>
  <c r="BG994" i="2"/>
  <c r="BO993" i="2"/>
  <c r="BN992" i="2"/>
  <c r="BE992" i="2"/>
  <c r="BP986" i="2"/>
  <c r="BG986" i="2"/>
  <c r="BF985" i="2"/>
  <c r="BE984" i="2"/>
  <c r="BP978" i="2"/>
  <c r="BN976" i="2"/>
  <c r="BE968" i="2"/>
  <c r="BV1000" i="2"/>
  <c r="BM1000" i="2"/>
  <c r="BD1000" i="2"/>
  <c r="BS998" i="2"/>
  <c r="BJ998" i="2"/>
  <c r="BR997" i="2"/>
  <c r="BQ996" i="2"/>
  <c r="BP995" i="2"/>
  <c r="BO994" i="2"/>
  <c r="BF994" i="2"/>
  <c r="BN993" i="2"/>
  <c r="BE993" i="2"/>
  <c r="BV992" i="2"/>
  <c r="BM992" i="2"/>
  <c r="BD992" i="2"/>
  <c r="BS990" i="2"/>
  <c r="BJ990" i="2"/>
  <c r="BR989" i="2"/>
  <c r="BQ988" i="2"/>
  <c r="BP987" i="2"/>
  <c r="BO986" i="2"/>
  <c r="BF986" i="2"/>
  <c r="BN985" i="2"/>
  <c r="BE985" i="2"/>
  <c r="BV984" i="2"/>
  <c r="BM984" i="2"/>
  <c r="BD984" i="2"/>
  <c r="BS982" i="2"/>
  <c r="BJ982" i="2"/>
  <c r="BR981" i="2"/>
  <c r="BQ980" i="2"/>
  <c r="BP979" i="2"/>
  <c r="BG979" i="2"/>
  <c r="BO978" i="2"/>
  <c r="BF978" i="2"/>
  <c r="BN977" i="2"/>
  <c r="BE977" i="2"/>
  <c r="BV976" i="2"/>
  <c r="BM976" i="2"/>
  <c r="BD976" i="2"/>
  <c r="BS974" i="2"/>
  <c r="BJ974" i="2"/>
  <c r="BR973" i="2"/>
  <c r="BQ972" i="2"/>
  <c r="BP971" i="2"/>
  <c r="BO970" i="2"/>
  <c r="BF970" i="2"/>
  <c r="BN969" i="2"/>
  <c r="BE969" i="2"/>
  <c r="BV968" i="2"/>
  <c r="BM968" i="2"/>
  <c r="BD968" i="2"/>
  <c r="BS966" i="2"/>
  <c r="BJ966" i="2"/>
  <c r="BR965" i="2"/>
  <c r="BQ964" i="2"/>
  <c r="BP963" i="2"/>
  <c r="BO962" i="2"/>
  <c r="BF962" i="2"/>
  <c r="BN961" i="2"/>
  <c r="BE961" i="2"/>
  <c r="BV960" i="2"/>
  <c r="BM960" i="2"/>
  <c r="BD960" i="2"/>
  <c r="BS958" i="2"/>
  <c r="BJ958" i="2"/>
  <c r="BR957" i="2"/>
  <c r="BQ956" i="2"/>
  <c r="BP955" i="2"/>
  <c r="BO954" i="2"/>
  <c r="BF954" i="2"/>
  <c r="BN953" i="2"/>
  <c r="BE953" i="2"/>
  <c r="BV952" i="2"/>
  <c r="BM952" i="2"/>
  <c r="BD952" i="2"/>
  <c r="BS950" i="2"/>
  <c r="BJ950" i="2"/>
  <c r="BR949" i="2"/>
  <c r="BQ948" i="2"/>
  <c r="BP947" i="2"/>
  <c r="BO946" i="2"/>
  <c r="BF946" i="2"/>
  <c r="BN945" i="2"/>
  <c r="BE945" i="2"/>
  <c r="BV944" i="2"/>
  <c r="BM944" i="2"/>
  <c r="BD944" i="2"/>
  <c r="BM942" i="2"/>
  <c r="BI941" i="2"/>
  <c r="BR941" i="2"/>
  <c r="BE941" i="2"/>
  <c r="BN941" i="2"/>
  <c r="BO940" i="2"/>
  <c r="BU936" i="2"/>
  <c r="BI933" i="2"/>
  <c r="BR933" i="2"/>
  <c r="BJ933" i="2"/>
  <c r="BS933" i="2"/>
  <c r="BE933" i="2"/>
  <c r="BN933" i="2"/>
  <c r="BF933" i="2"/>
  <c r="BO933" i="2"/>
  <c r="BJ932" i="2"/>
  <c r="BI909" i="2"/>
  <c r="BR909" i="2"/>
  <c r="BJ909" i="2"/>
  <c r="BS909" i="2"/>
  <c r="BD909" i="2"/>
  <c r="BM909" i="2"/>
  <c r="BV909" i="2"/>
  <c r="BE909" i="2"/>
  <c r="BN909" i="2"/>
  <c r="BF909" i="2"/>
  <c r="BO909" i="2"/>
  <c r="BG909" i="2"/>
  <c r="BP909" i="2"/>
  <c r="BH909" i="2"/>
  <c r="BQ909" i="2"/>
  <c r="BR958" i="2"/>
  <c r="BI958" i="2"/>
  <c r="BR950" i="2"/>
  <c r="BI950" i="2"/>
  <c r="BL942" i="2"/>
  <c r="BI925" i="2"/>
  <c r="BR925" i="2"/>
  <c r="BJ925" i="2"/>
  <c r="BS925" i="2"/>
  <c r="BE925" i="2"/>
  <c r="BN925" i="2"/>
  <c r="BF925" i="2"/>
  <c r="BO925" i="2"/>
  <c r="BH925" i="2"/>
  <c r="BQ925" i="2"/>
  <c r="BH924" i="2"/>
  <c r="BQ924" i="2"/>
  <c r="BI924" i="2"/>
  <c r="BR924" i="2"/>
  <c r="BD924" i="2"/>
  <c r="BM924" i="2"/>
  <c r="BV924" i="2"/>
  <c r="BE924" i="2"/>
  <c r="BN924" i="2"/>
  <c r="BG924" i="2"/>
  <c r="BP924" i="2"/>
  <c r="BU921" i="2"/>
  <c r="BL993" i="2"/>
  <c r="BV986" i="2"/>
  <c r="BM986" i="2"/>
  <c r="BD986" i="2"/>
  <c r="BS984" i="2"/>
  <c r="BJ984" i="2"/>
  <c r="BQ982" i="2"/>
  <c r="BH982" i="2"/>
  <c r="BV978" i="2"/>
  <c r="BM978" i="2"/>
  <c r="BD978" i="2"/>
  <c r="BS976" i="2"/>
  <c r="BJ976" i="2"/>
  <c r="BQ974" i="2"/>
  <c r="BH974" i="2"/>
  <c r="BV970" i="2"/>
  <c r="BM970" i="2"/>
  <c r="BD970" i="2"/>
  <c r="BS968" i="2"/>
  <c r="BJ968" i="2"/>
  <c r="BQ966" i="2"/>
  <c r="BH966" i="2"/>
  <c r="BV962" i="2"/>
  <c r="BM962" i="2"/>
  <c r="BD962" i="2"/>
  <c r="BS960" i="2"/>
  <c r="BJ960" i="2"/>
  <c r="BQ958" i="2"/>
  <c r="BH958" i="2"/>
  <c r="BV954" i="2"/>
  <c r="BM954" i="2"/>
  <c r="BD954" i="2"/>
  <c r="BS952" i="2"/>
  <c r="BJ952" i="2"/>
  <c r="BQ950" i="2"/>
  <c r="BH950" i="2"/>
  <c r="BV946" i="2"/>
  <c r="BM946" i="2"/>
  <c r="BD946" i="2"/>
  <c r="BS944" i="2"/>
  <c r="BJ944" i="2"/>
  <c r="BV942" i="2"/>
  <c r="BI942" i="2"/>
  <c r="BD936" i="2"/>
  <c r="BM936" i="2"/>
  <c r="BV936" i="2"/>
  <c r="BH936" i="2"/>
  <c r="BQ936" i="2"/>
  <c r="BI936" i="2"/>
  <c r="BR936" i="2"/>
  <c r="BV925" i="2"/>
  <c r="BQ921" i="2"/>
  <c r="BL1000" i="2"/>
  <c r="BS993" i="2"/>
  <c r="BI984" i="2"/>
  <c r="BR976" i="2"/>
  <c r="BI976" i="2"/>
  <c r="BP974" i="2"/>
  <c r="BG974" i="2"/>
  <c r="BR968" i="2"/>
  <c r="BI968" i="2"/>
  <c r="BP966" i="2"/>
  <c r="BG966" i="2"/>
  <c r="BR960" i="2"/>
  <c r="BI960" i="2"/>
  <c r="BP958" i="2"/>
  <c r="BG958" i="2"/>
  <c r="BR952" i="2"/>
  <c r="BI952" i="2"/>
  <c r="BP950" i="2"/>
  <c r="BG950" i="2"/>
  <c r="BR944" i="2"/>
  <c r="BI944" i="2"/>
  <c r="BU942" i="2"/>
  <c r="BH942" i="2"/>
  <c r="BH932" i="2"/>
  <c r="BQ932" i="2"/>
  <c r="BI932" i="2"/>
  <c r="BR932" i="2"/>
  <c r="BD932" i="2"/>
  <c r="BM932" i="2"/>
  <c r="BV932" i="2"/>
  <c r="BE932" i="2"/>
  <c r="BN932" i="2"/>
  <c r="BU925" i="2"/>
  <c r="BU924" i="2"/>
  <c r="BP921" i="2"/>
  <c r="BI917" i="2"/>
  <c r="BR917" i="2"/>
  <c r="BJ917" i="2"/>
  <c r="BS917" i="2"/>
  <c r="BD917" i="2"/>
  <c r="BM917" i="2"/>
  <c r="BV917" i="2"/>
  <c r="BE917" i="2"/>
  <c r="BN917" i="2"/>
  <c r="BF917" i="2"/>
  <c r="BO917" i="2"/>
  <c r="BG917" i="2"/>
  <c r="BP917" i="2"/>
  <c r="BH917" i="2"/>
  <c r="BQ917" i="2"/>
  <c r="BL984" i="2"/>
  <c r="BJ992" i="2"/>
  <c r="BR992" i="2"/>
  <c r="BQ992" i="2"/>
  <c r="BQ984" i="2"/>
  <c r="BU979" i="2"/>
  <c r="BS970" i="2"/>
  <c r="BR969" i="2"/>
  <c r="BQ968" i="2"/>
  <c r="BO966" i="2"/>
  <c r="BS962" i="2"/>
  <c r="BR961" i="2"/>
  <c r="BQ960" i="2"/>
  <c r="BO958" i="2"/>
  <c r="BS954" i="2"/>
  <c r="BR953" i="2"/>
  <c r="BQ952" i="2"/>
  <c r="BO950" i="2"/>
  <c r="BS946" i="2"/>
  <c r="BR945" i="2"/>
  <c r="BQ944" i="2"/>
  <c r="BR942" i="2"/>
  <c r="BG942" i="2"/>
  <c r="BE937" i="2"/>
  <c r="BN937" i="2"/>
  <c r="BI937" i="2"/>
  <c r="BR937" i="2"/>
  <c r="BJ937" i="2"/>
  <c r="BS937" i="2"/>
  <c r="BN936" i="2"/>
  <c r="BJ934" i="2"/>
  <c r="BS934" i="2"/>
  <c r="BF934" i="2"/>
  <c r="BO934" i="2"/>
  <c r="BG934" i="2"/>
  <c r="BP934" i="2"/>
  <c r="BS932" i="2"/>
  <c r="BE929" i="2"/>
  <c r="BN929" i="2"/>
  <c r="BF929" i="2"/>
  <c r="BO929" i="2"/>
  <c r="BI929" i="2"/>
  <c r="BR929" i="2"/>
  <c r="BJ929" i="2"/>
  <c r="BS929" i="2"/>
  <c r="BP925" i="2"/>
  <c r="BS924" i="2"/>
  <c r="BL921" i="2"/>
  <c r="BP916" i="2"/>
  <c r="BG916" i="2"/>
  <c r="BV913" i="2"/>
  <c r="BM913" i="2"/>
  <c r="BD913" i="2"/>
  <c r="BP908" i="2"/>
  <c r="BG908" i="2"/>
  <c r="BV905" i="2"/>
  <c r="BM905" i="2"/>
  <c r="BD905" i="2"/>
  <c r="BP900" i="2"/>
  <c r="BG900" i="2"/>
  <c r="BV897" i="2"/>
  <c r="BM897" i="2"/>
  <c r="BD897" i="2"/>
  <c r="BP892" i="2"/>
  <c r="BG892" i="2"/>
  <c r="BV889" i="2"/>
  <c r="BM889" i="2"/>
  <c r="BD889" i="2"/>
  <c r="BP884" i="2"/>
  <c r="BG884" i="2"/>
  <c r="BV881" i="2"/>
  <c r="BM881" i="2"/>
  <c r="BD881" i="2"/>
  <c r="BP876" i="2"/>
  <c r="BG876" i="2"/>
  <c r="BP868" i="2"/>
  <c r="BG868" i="2"/>
  <c r="BP860" i="2"/>
  <c r="BG860" i="2"/>
  <c r="BS855" i="2"/>
  <c r="BI855" i="2"/>
  <c r="BU850" i="2"/>
  <c r="BG850" i="2"/>
  <c r="BE846" i="2"/>
  <c r="BN846" i="2"/>
  <c r="BF846" i="2"/>
  <c r="BO846" i="2"/>
  <c r="BI842" i="2"/>
  <c r="BR842" i="2"/>
  <c r="BJ842" i="2"/>
  <c r="BS842" i="2"/>
  <c r="BI838" i="2"/>
  <c r="BI800" i="2"/>
  <c r="BR800" i="2"/>
  <c r="BJ800" i="2"/>
  <c r="BS800" i="2"/>
  <c r="BE800" i="2"/>
  <c r="BN800" i="2"/>
  <c r="BF800" i="2"/>
  <c r="BO800" i="2"/>
  <c r="BG800" i="2"/>
  <c r="BP800" i="2"/>
  <c r="BH800" i="2"/>
  <c r="BQ800" i="2"/>
  <c r="BO908" i="2"/>
  <c r="BF908" i="2"/>
  <c r="BO900" i="2"/>
  <c r="BF900" i="2"/>
  <c r="BO892" i="2"/>
  <c r="BF892" i="2"/>
  <c r="BO884" i="2"/>
  <c r="BF884" i="2"/>
  <c r="BO876" i="2"/>
  <c r="BF876" i="2"/>
  <c r="BS872" i="2"/>
  <c r="BJ872" i="2"/>
  <c r="BO868" i="2"/>
  <c r="BF868" i="2"/>
  <c r="BS864" i="2"/>
  <c r="BJ864" i="2"/>
  <c r="BO860" i="2"/>
  <c r="BF860" i="2"/>
  <c r="BS856" i="2"/>
  <c r="BJ856" i="2"/>
  <c r="BR855" i="2"/>
  <c r="BH855" i="2"/>
  <c r="BQ850" i="2"/>
  <c r="BF850" i="2"/>
  <c r="BM846" i="2"/>
  <c r="BD845" i="2"/>
  <c r="BM845" i="2"/>
  <c r="BV845" i="2"/>
  <c r="BE845" i="2"/>
  <c r="BN845" i="2"/>
  <c r="BM842" i="2"/>
  <c r="BH841" i="2"/>
  <c r="BQ841" i="2"/>
  <c r="BI841" i="2"/>
  <c r="BR841" i="2"/>
  <c r="BS838" i="2"/>
  <c r="BH838" i="2"/>
  <c r="BI834" i="2"/>
  <c r="BR834" i="2"/>
  <c r="BJ834" i="2"/>
  <c r="BS834" i="2"/>
  <c r="BS831" i="2"/>
  <c r="BH831" i="2"/>
  <c r="BL824" i="2"/>
  <c r="BL823" i="2"/>
  <c r="BM816" i="2"/>
  <c r="BH815" i="2"/>
  <c r="BQ815" i="2"/>
  <c r="BI815" i="2"/>
  <c r="BR815" i="2"/>
  <c r="BD815" i="2"/>
  <c r="BM815" i="2"/>
  <c r="BV815" i="2"/>
  <c r="BE815" i="2"/>
  <c r="BN815" i="2"/>
  <c r="BF815" i="2"/>
  <c r="BO815" i="2"/>
  <c r="BG815" i="2"/>
  <c r="BP815" i="2"/>
  <c r="BS807" i="2"/>
  <c r="BR928" i="2"/>
  <c r="BI928" i="2"/>
  <c r="BP926" i="2"/>
  <c r="BG926" i="2"/>
  <c r="BR920" i="2"/>
  <c r="BI920" i="2"/>
  <c r="BP918" i="2"/>
  <c r="BG918" i="2"/>
  <c r="BN916" i="2"/>
  <c r="BE916" i="2"/>
  <c r="BS913" i="2"/>
  <c r="BJ913" i="2"/>
  <c r="BR912" i="2"/>
  <c r="BI912" i="2"/>
  <c r="BP910" i="2"/>
  <c r="BG910" i="2"/>
  <c r="BN908" i="2"/>
  <c r="BE908" i="2"/>
  <c r="BS905" i="2"/>
  <c r="BJ905" i="2"/>
  <c r="BR904" i="2"/>
  <c r="BI904" i="2"/>
  <c r="BP902" i="2"/>
  <c r="BG902" i="2"/>
  <c r="BO901" i="2"/>
  <c r="BF901" i="2"/>
  <c r="BN900" i="2"/>
  <c r="BE900" i="2"/>
  <c r="BS897" i="2"/>
  <c r="BJ897" i="2"/>
  <c r="BR896" i="2"/>
  <c r="BI896" i="2"/>
  <c r="BP894" i="2"/>
  <c r="BG894" i="2"/>
  <c r="BO893" i="2"/>
  <c r="BF893" i="2"/>
  <c r="BN892" i="2"/>
  <c r="BE892" i="2"/>
  <c r="BS889" i="2"/>
  <c r="BJ889" i="2"/>
  <c r="BR888" i="2"/>
  <c r="BI888" i="2"/>
  <c r="BP886" i="2"/>
  <c r="BG886" i="2"/>
  <c r="BO885" i="2"/>
  <c r="BF885" i="2"/>
  <c r="BN884" i="2"/>
  <c r="BE884" i="2"/>
  <c r="BS881" i="2"/>
  <c r="BJ881" i="2"/>
  <c r="BR880" i="2"/>
  <c r="BI880" i="2"/>
  <c r="BP878" i="2"/>
  <c r="BG878" i="2"/>
  <c r="BO877" i="2"/>
  <c r="BF877" i="2"/>
  <c r="BN876" i="2"/>
  <c r="BE876" i="2"/>
  <c r="BS873" i="2"/>
  <c r="BJ873" i="2"/>
  <c r="BR872" i="2"/>
  <c r="BI872" i="2"/>
  <c r="BP870" i="2"/>
  <c r="BG870" i="2"/>
  <c r="BO869" i="2"/>
  <c r="BF869" i="2"/>
  <c r="BN868" i="2"/>
  <c r="BE868" i="2"/>
  <c r="BS865" i="2"/>
  <c r="BJ865" i="2"/>
  <c r="BR864" i="2"/>
  <c r="BI864" i="2"/>
  <c r="BQ863" i="2"/>
  <c r="BH863" i="2"/>
  <c r="BP862" i="2"/>
  <c r="BG862" i="2"/>
  <c r="BO861" i="2"/>
  <c r="BF861" i="2"/>
  <c r="BN860" i="2"/>
  <c r="BE860" i="2"/>
  <c r="BM859" i="2"/>
  <c r="BD859" i="2"/>
  <c r="BS857" i="2"/>
  <c r="BJ857" i="2"/>
  <c r="BR856" i="2"/>
  <c r="BI856" i="2"/>
  <c r="BQ855" i="2"/>
  <c r="BE855" i="2"/>
  <c r="BS854" i="2"/>
  <c r="BH854" i="2"/>
  <c r="BU853" i="2"/>
  <c r="BI853" i="2"/>
  <c r="BP850" i="2"/>
  <c r="BE850" i="2"/>
  <c r="BS849" i="2"/>
  <c r="BF849" i="2"/>
  <c r="BU848" i="2"/>
  <c r="BI848" i="2"/>
  <c r="BV847" i="2"/>
  <c r="BJ847" i="2"/>
  <c r="BL846" i="2"/>
  <c r="BO845" i="2"/>
  <c r="BL842" i="2"/>
  <c r="BM841" i="2"/>
  <c r="BG840" i="2"/>
  <c r="BP840" i="2"/>
  <c r="BH840" i="2"/>
  <c r="BQ840" i="2"/>
  <c r="BQ839" i="2"/>
  <c r="BR838" i="2"/>
  <c r="BG838" i="2"/>
  <c r="BS837" i="2"/>
  <c r="BH837" i="2"/>
  <c r="BM834" i="2"/>
  <c r="BH833" i="2"/>
  <c r="BQ833" i="2"/>
  <c r="BI833" i="2"/>
  <c r="BR833" i="2"/>
  <c r="BO832" i="2"/>
  <c r="BR831" i="2"/>
  <c r="BE831" i="2"/>
  <c r="BS830" i="2"/>
  <c r="BH830" i="2"/>
  <c r="BU829" i="2"/>
  <c r="BI829" i="2"/>
  <c r="BV825" i="2"/>
  <c r="BJ824" i="2"/>
  <c r="BJ823" i="2"/>
  <c r="BL816" i="2"/>
  <c r="BV808" i="2"/>
  <c r="BL807" i="2"/>
  <c r="BP943" i="2"/>
  <c r="BS938" i="2"/>
  <c r="BJ938" i="2"/>
  <c r="BP935" i="2"/>
  <c r="BS930" i="2"/>
  <c r="BJ930" i="2"/>
  <c r="BQ928" i="2"/>
  <c r="BH928" i="2"/>
  <c r="BP927" i="2"/>
  <c r="BO926" i="2"/>
  <c r="BF926" i="2"/>
  <c r="BS922" i="2"/>
  <c r="BJ922" i="2"/>
  <c r="BQ920" i="2"/>
  <c r="BH920" i="2"/>
  <c r="BP919" i="2"/>
  <c r="BO918" i="2"/>
  <c r="BF918" i="2"/>
  <c r="BV916" i="2"/>
  <c r="BM916" i="2"/>
  <c r="BD916" i="2"/>
  <c r="BS914" i="2"/>
  <c r="BJ914" i="2"/>
  <c r="BR913" i="2"/>
  <c r="BI913" i="2"/>
  <c r="BQ912" i="2"/>
  <c r="BH912" i="2"/>
  <c r="BP911" i="2"/>
  <c r="BO910" i="2"/>
  <c r="BF910" i="2"/>
  <c r="BV908" i="2"/>
  <c r="BM908" i="2"/>
  <c r="BD908" i="2"/>
  <c r="BS906" i="2"/>
  <c r="BJ906" i="2"/>
  <c r="BR905" i="2"/>
  <c r="BI905" i="2"/>
  <c r="BQ904" i="2"/>
  <c r="BH904" i="2"/>
  <c r="BP903" i="2"/>
  <c r="BO902" i="2"/>
  <c r="BF902" i="2"/>
  <c r="BN901" i="2"/>
  <c r="BE901" i="2"/>
  <c r="BV900" i="2"/>
  <c r="BM900" i="2"/>
  <c r="BD900" i="2"/>
  <c r="BS898" i="2"/>
  <c r="BJ898" i="2"/>
  <c r="BR897" i="2"/>
  <c r="BI897" i="2"/>
  <c r="BQ896" i="2"/>
  <c r="BH896" i="2"/>
  <c r="BP895" i="2"/>
  <c r="BO894" i="2"/>
  <c r="BF894" i="2"/>
  <c r="BN893" i="2"/>
  <c r="BE893" i="2"/>
  <c r="BV892" i="2"/>
  <c r="BM892" i="2"/>
  <c r="BD892" i="2"/>
  <c r="BS890" i="2"/>
  <c r="BJ890" i="2"/>
  <c r="BR889" i="2"/>
  <c r="BI889" i="2"/>
  <c r="BQ888" i="2"/>
  <c r="BH888" i="2"/>
  <c r="BP887" i="2"/>
  <c r="BO886" i="2"/>
  <c r="BF886" i="2"/>
  <c r="BN885" i="2"/>
  <c r="BE885" i="2"/>
  <c r="BV884" i="2"/>
  <c r="BM884" i="2"/>
  <c r="BD884" i="2"/>
  <c r="BS882" i="2"/>
  <c r="BJ882" i="2"/>
  <c r="BR881" i="2"/>
  <c r="BI881" i="2"/>
  <c r="BQ880" i="2"/>
  <c r="BH880" i="2"/>
  <c r="BP879" i="2"/>
  <c r="BO878" i="2"/>
  <c r="BF878" i="2"/>
  <c r="BN877" i="2"/>
  <c r="BE877" i="2"/>
  <c r="BV876" i="2"/>
  <c r="BM876" i="2"/>
  <c r="BD876" i="2"/>
  <c r="BS874" i="2"/>
  <c r="BJ874" i="2"/>
  <c r="BR873" i="2"/>
  <c r="BI873" i="2"/>
  <c r="BQ872" i="2"/>
  <c r="BH872" i="2"/>
  <c r="BP871" i="2"/>
  <c r="BO870" i="2"/>
  <c r="BF870" i="2"/>
  <c r="BN869" i="2"/>
  <c r="BE869" i="2"/>
  <c r="BV868" i="2"/>
  <c r="BM868" i="2"/>
  <c r="BD868" i="2"/>
  <c r="BS866" i="2"/>
  <c r="BJ866" i="2"/>
  <c r="BR865" i="2"/>
  <c r="BI865" i="2"/>
  <c r="BQ864" i="2"/>
  <c r="BH864" i="2"/>
  <c r="BP863" i="2"/>
  <c r="BO862" i="2"/>
  <c r="BF862" i="2"/>
  <c r="BN861" i="2"/>
  <c r="BE861" i="2"/>
  <c r="BV860" i="2"/>
  <c r="BM860" i="2"/>
  <c r="BD860" i="2"/>
  <c r="BS858" i="2"/>
  <c r="BJ858" i="2"/>
  <c r="BR857" i="2"/>
  <c r="BI857" i="2"/>
  <c r="BQ856" i="2"/>
  <c r="BH856" i="2"/>
  <c r="BO855" i="2"/>
  <c r="BR854" i="2"/>
  <c r="BS853" i="2"/>
  <c r="BH853" i="2"/>
  <c r="BO850" i="2"/>
  <c r="BP849" i="2"/>
  <c r="BS848" i="2"/>
  <c r="BF848" i="2"/>
  <c r="BU847" i="2"/>
  <c r="BI847" i="2"/>
  <c r="BV846" i="2"/>
  <c r="BJ846" i="2"/>
  <c r="BL845" i="2"/>
  <c r="BV842" i="2"/>
  <c r="BH842" i="2"/>
  <c r="BL841" i="2"/>
  <c r="BF839" i="2"/>
  <c r="BO839" i="2"/>
  <c r="BG839" i="2"/>
  <c r="BP839" i="2"/>
  <c r="BQ838" i="2"/>
  <c r="BR837" i="2"/>
  <c r="BL834" i="2"/>
  <c r="BG832" i="2"/>
  <c r="BP832" i="2"/>
  <c r="BH832" i="2"/>
  <c r="BQ832" i="2"/>
  <c r="BQ831" i="2"/>
  <c r="BR830" i="2"/>
  <c r="BS829" i="2"/>
  <c r="BH829" i="2"/>
  <c r="BJ825" i="2"/>
  <c r="BS825" i="2"/>
  <c r="BF825" i="2"/>
  <c r="BO825" i="2"/>
  <c r="BH825" i="2"/>
  <c r="BQ825" i="2"/>
  <c r="BI825" i="2"/>
  <c r="BR825" i="2"/>
  <c r="BU808" i="2"/>
  <c r="BV800" i="2"/>
  <c r="BF855" i="2"/>
  <c r="BG855" i="2"/>
  <c r="BP855" i="2"/>
  <c r="BI850" i="2"/>
  <c r="BR850" i="2"/>
  <c r="BJ850" i="2"/>
  <c r="BS850" i="2"/>
  <c r="BU846" i="2"/>
  <c r="BI846" i="2"/>
  <c r="BU842" i="2"/>
  <c r="BG842" i="2"/>
  <c r="BE838" i="2"/>
  <c r="BN838" i="2"/>
  <c r="BF838" i="2"/>
  <c r="BO838" i="2"/>
  <c r="BF831" i="2"/>
  <c r="BO831" i="2"/>
  <c r="BG831" i="2"/>
  <c r="BP831" i="2"/>
  <c r="BI824" i="2"/>
  <c r="BR824" i="2"/>
  <c r="BE824" i="2"/>
  <c r="BN824" i="2"/>
  <c r="BF824" i="2"/>
  <c r="BO824" i="2"/>
  <c r="BG824" i="2"/>
  <c r="BP824" i="2"/>
  <c r="BH824" i="2"/>
  <c r="BQ824" i="2"/>
  <c r="BH823" i="2"/>
  <c r="BQ823" i="2"/>
  <c r="BD823" i="2"/>
  <c r="BM823" i="2"/>
  <c r="BV823" i="2"/>
  <c r="BE823" i="2"/>
  <c r="BN823" i="2"/>
  <c r="BF823" i="2"/>
  <c r="BO823" i="2"/>
  <c r="BG823" i="2"/>
  <c r="BP823" i="2"/>
  <c r="BI816" i="2"/>
  <c r="BR816" i="2"/>
  <c r="BJ816" i="2"/>
  <c r="BS816" i="2"/>
  <c r="BE816" i="2"/>
  <c r="BN816" i="2"/>
  <c r="BF816" i="2"/>
  <c r="BO816" i="2"/>
  <c r="BG816" i="2"/>
  <c r="BP816" i="2"/>
  <c r="BH816" i="2"/>
  <c r="BQ816" i="2"/>
  <c r="BH807" i="2"/>
  <c r="BQ807" i="2"/>
  <c r="BI807" i="2"/>
  <c r="BR807" i="2"/>
  <c r="BD807" i="2"/>
  <c r="BM807" i="2"/>
  <c r="BV807" i="2"/>
  <c r="BE807" i="2"/>
  <c r="BN807" i="2"/>
  <c r="BF807" i="2"/>
  <c r="BO807" i="2"/>
  <c r="BG807" i="2"/>
  <c r="BP807" i="2"/>
  <c r="BU800" i="2"/>
  <c r="BP905" i="2"/>
  <c r="BG905" i="2"/>
  <c r="BO904" i="2"/>
  <c r="BF904" i="2"/>
  <c r="BS900" i="2"/>
  <c r="BJ900" i="2"/>
  <c r="BP897" i="2"/>
  <c r="BG897" i="2"/>
  <c r="BO896" i="2"/>
  <c r="BF896" i="2"/>
  <c r="BS892" i="2"/>
  <c r="BJ892" i="2"/>
  <c r="BP889" i="2"/>
  <c r="BG889" i="2"/>
  <c r="BO888" i="2"/>
  <c r="BF888" i="2"/>
  <c r="BS884" i="2"/>
  <c r="BJ884" i="2"/>
  <c r="BP881" i="2"/>
  <c r="BG881" i="2"/>
  <c r="BO880" i="2"/>
  <c r="BF880" i="2"/>
  <c r="BS876" i="2"/>
  <c r="BJ876" i="2"/>
  <c r="BP873" i="2"/>
  <c r="BG873" i="2"/>
  <c r="BO872" i="2"/>
  <c r="BF872" i="2"/>
  <c r="BS868" i="2"/>
  <c r="BJ868" i="2"/>
  <c r="BP865" i="2"/>
  <c r="BG865" i="2"/>
  <c r="BO864" i="2"/>
  <c r="BF864" i="2"/>
  <c r="BS860" i="2"/>
  <c r="BJ860" i="2"/>
  <c r="BP857" i="2"/>
  <c r="BG857" i="2"/>
  <c r="BO856" i="2"/>
  <c r="BF856" i="2"/>
  <c r="BM855" i="2"/>
  <c r="BE854" i="2"/>
  <c r="BN854" i="2"/>
  <c r="BF854" i="2"/>
  <c r="BO854" i="2"/>
  <c r="BQ853" i="2"/>
  <c r="BM850" i="2"/>
  <c r="BH849" i="2"/>
  <c r="BQ849" i="2"/>
  <c r="BI849" i="2"/>
  <c r="BR849" i="2"/>
  <c r="BO848" i="2"/>
  <c r="BR847" i="2"/>
  <c r="BE847" i="2"/>
  <c r="BS846" i="2"/>
  <c r="BH846" i="2"/>
  <c r="BU845" i="2"/>
  <c r="BI845" i="2"/>
  <c r="BQ842" i="2"/>
  <c r="BF842" i="2"/>
  <c r="BU841" i="2"/>
  <c r="BG841" i="2"/>
  <c r="BM838" i="2"/>
  <c r="BD837" i="2"/>
  <c r="BM837" i="2"/>
  <c r="BV837" i="2"/>
  <c r="BE837" i="2"/>
  <c r="BN837" i="2"/>
  <c r="BU834" i="2"/>
  <c r="BG834" i="2"/>
  <c r="BM831" i="2"/>
  <c r="BE830" i="2"/>
  <c r="BN830" i="2"/>
  <c r="BF830" i="2"/>
  <c r="BO830" i="2"/>
  <c r="BQ829" i="2"/>
  <c r="BN825" i="2"/>
  <c r="BV824" i="2"/>
  <c r="BU815" i="2"/>
  <c r="BL808" i="2"/>
  <c r="BM800" i="2"/>
  <c r="BN928" i="2"/>
  <c r="BE928" i="2"/>
  <c r="BN920" i="2"/>
  <c r="BE920" i="2"/>
  <c r="BR916" i="2"/>
  <c r="BI916" i="2"/>
  <c r="BO913" i="2"/>
  <c r="BF913" i="2"/>
  <c r="BN912" i="2"/>
  <c r="BE912" i="2"/>
  <c r="BR908" i="2"/>
  <c r="BI908" i="2"/>
  <c r="BO905" i="2"/>
  <c r="BF905" i="2"/>
  <c r="BN904" i="2"/>
  <c r="BE904" i="2"/>
  <c r="BS901" i="2"/>
  <c r="BJ901" i="2"/>
  <c r="BR900" i="2"/>
  <c r="BI900" i="2"/>
  <c r="BO897" i="2"/>
  <c r="BF897" i="2"/>
  <c r="BN896" i="2"/>
  <c r="BE896" i="2"/>
  <c r="BS893" i="2"/>
  <c r="BJ893" i="2"/>
  <c r="BR892" i="2"/>
  <c r="BI892" i="2"/>
  <c r="BO889" i="2"/>
  <c r="BF889" i="2"/>
  <c r="BN888" i="2"/>
  <c r="BE888" i="2"/>
  <c r="BS885" i="2"/>
  <c r="BJ885" i="2"/>
  <c r="BR884" i="2"/>
  <c r="BI884" i="2"/>
  <c r="BO881" i="2"/>
  <c r="BF881" i="2"/>
  <c r="BN880" i="2"/>
  <c r="BE880" i="2"/>
  <c r="BS877" i="2"/>
  <c r="BJ877" i="2"/>
  <c r="BR876" i="2"/>
  <c r="BI876" i="2"/>
  <c r="BO873" i="2"/>
  <c r="BF873" i="2"/>
  <c r="BN872" i="2"/>
  <c r="BE872" i="2"/>
  <c r="BS869" i="2"/>
  <c r="BJ869" i="2"/>
  <c r="BR868" i="2"/>
  <c r="BI868" i="2"/>
  <c r="BO865" i="2"/>
  <c r="BF865" i="2"/>
  <c r="BN864" i="2"/>
  <c r="BE864" i="2"/>
  <c r="BS861" i="2"/>
  <c r="BJ861" i="2"/>
  <c r="BR860" i="2"/>
  <c r="BI860" i="2"/>
  <c r="BO857" i="2"/>
  <c r="BF857" i="2"/>
  <c r="BN856" i="2"/>
  <c r="BE856" i="2"/>
  <c r="BV855" i="2"/>
  <c r="BL855" i="2"/>
  <c r="BD853" i="2"/>
  <c r="BM853" i="2"/>
  <c r="BV853" i="2"/>
  <c r="BE853" i="2"/>
  <c r="BN853" i="2"/>
  <c r="BL850" i="2"/>
  <c r="BG848" i="2"/>
  <c r="BP848" i="2"/>
  <c r="BH848" i="2"/>
  <c r="BQ848" i="2"/>
  <c r="BQ847" i="2"/>
  <c r="BR846" i="2"/>
  <c r="BG846" i="2"/>
  <c r="BS845" i="2"/>
  <c r="BH845" i="2"/>
  <c r="BP842" i="2"/>
  <c r="BE842" i="2"/>
  <c r="BS841" i="2"/>
  <c r="BF841" i="2"/>
  <c r="BL838" i="2"/>
  <c r="BQ834" i="2"/>
  <c r="BF834" i="2"/>
  <c r="BL831" i="2"/>
  <c r="BD829" i="2"/>
  <c r="BM829" i="2"/>
  <c r="BV829" i="2"/>
  <c r="BE829" i="2"/>
  <c r="BN829" i="2"/>
  <c r="BM825" i="2"/>
  <c r="BU824" i="2"/>
  <c r="BU823" i="2"/>
  <c r="BS815" i="2"/>
  <c r="BL800" i="2"/>
  <c r="BO938" i="2"/>
  <c r="BP931" i="2"/>
  <c r="BO930" i="2"/>
  <c r="BV928" i="2"/>
  <c r="BM928" i="2"/>
  <c r="BS926" i="2"/>
  <c r="BO922" i="2"/>
  <c r="BV920" i="2"/>
  <c r="BM920" i="2"/>
  <c r="BS918" i="2"/>
  <c r="BQ916" i="2"/>
  <c r="BO914" i="2"/>
  <c r="BN913" i="2"/>
  <c r="BV912" i="2"/>
  <c r="BM912" i="2"/>
  <c r="BS910" i="2"/>
  <c r="BQ908" i="2"/>
  <c r="BO906" i="2"/>
  <c r="BN905" i="2"/>
  <c r="BV904" i="2"/>
  <c r="BM904" i="2"/>
  <c r="BS902" i="2"/>
  <c r="BR901" i="2"/>
  <c r="BQ900" i="2"/>
  <c r="BP899" i="2"/>
  <c r="BO898" i="2"/>
  <c r="BN897" i="2"/>
  <c r="BV896" i="2"/>
  <c r="BM896" i="2"/>
  <c r="BS894" i="2"/>
  <c r="BR893" i="2"/>
  <c r="BQ892" i="2"/>
  <c r="BP891" i="2"/>
  <c r="BO890" i="2"/>
  <c r="BN889" i="2"/>
  <c r="BV888" i="2"/>
  <c r="BM888" i="2"/>
  <c r="BS886" i="2"/>
  <c r="BR885" i="2"/>
  <c r="BQ884" i="2"/>
  <c r="BP883" i="2"/>
  <c r="BO882" i="2"/>
  <c r="BN881" i="2"/>
  <c r="BV880" i="2"/>
  <c r="BM880" i="2"/>
  <c r="BS878" i="2"/>
  <c r="BR877" i="2"/>
  <c r="BQ876" i="2"/>
  <c r="BO874" i="2"/>
  <c r="BN873" i="2"/>
  <c r="BV872" i="2"/>
  <c r="BM872" i="2"/>
  <c r="BS870" i="2"/>
  <c r="BR869" i="2"/>
  <c r="BQ868" i="2"/>
  <c r="BP867" i="2"/>
  <c r="BO866" i="2"/>
  <c r="BN865" i="2"/>
  <c r="BV864" i="2"/>
  <c r="BM864" i="2"/>
  <c r="BS862" i="2"/>
  <c r="BR861" i="2"/>
  <c r="BQ860" i="2"/>
  <c r="BP859" i="2"/>
  <c r="BO858" i="2"/>
  <c r="BN857" i="2"/>
  <c r="BV856" i="2"/>
  <c r="BM856" i="2"/>
  <c r="BU855" i="2"/>
  <c r="BJ855" i="2"/>
  <c r="BL854" i="2"/>
  <c r="BO853" i="2"/>
  <c r="BV850" i="2"/>
  <c r="BH850" i="2"/>
  <c r="BM848" i="2"/>
  <c r="BF847" i="2"/>
  <c r="BO847" i="2"/>
  <c r="BG847" i="2"/>
  <c r="BP847" i="2"/>
  <c r="BQ846" i="2"/>
  <c r="BD846" i="2"/>
  <c r="BR845" i="2"/>
  <c r="BG845" i="2"/>
  <c r="BO842" i="2"/>
  <c r="BD842" i="2"/>
  <c r="BP841" i="2"/>
  <c r="BE841" i="2"/>
  <c r="BV838" i="2"/>
  <c r="BJ838" i="2"/>
  <c r="BV831" i="2"/>
  <c r="BJ831" i="2"/>
  <c r="BS824" i="2"/>
  <c r="BS823" i="2"/>
  <c r="BV816" i="2"/>
  <c r="BI808" i="2"/>
  <c r="BR808" i="2"/>
  <c r="BJ808" i="2"/>
  <c r="BS808" i="2"/>
  <c r="BE808" i="2"/>
  <c r="BN808" i="2"/>
  <c r="BF808" i="2"/>
  <c r="BO808" i="2"/>
  <c r="BG808" i="2"/>
  <c r="BP808" i="2"/>
  <c r="BH808" i="2"/>
  <c r="BQ808" i="2"/>
  <c r="BD800" i="2"/>
  <c r="BV836" i="2"/>
  <c r="BM836" i="2"/>
  <c r="BV828" i="2"/>
  <c r="BM828" i="2"/>
  <c r="BS826" i="2"/>
  <c r="BJ826" i="2"/>
  <c r="BO822" i="2"/>
  <c r="BF822" i="2"/>
  <c r="BN821" i="2"/>
  <c r="BE821" i="2"/>
  <c r="BV820" i="2"/>
  <c r="BM820" i="2"/>
  <c r="BS818" i="2"/>
  <c r="BJ818" i="2"/>
  <c r="BR817" i="2"/>
  <c r="BI817" i="2"/>
  <c r="BO814" i="2"/>
  <c r="BF814" i="2"/>
  <c r="BN813" i="2"/>
  <c r="BE813" i="2"/>
  <c r="BS810" i="2"/>
  <c r="BJ810" i="2"/>
  <c r="BR809" i="2"/>
  <c r="BI809" i="2"/>
  <c r="BO806" i="2"/>
  <c r="BF806" i="2"/>
  <c r="BN805" i="2"/>
  <c r="BE805" i="2"/>
  <c r="BV804" i="2"/>
  <c r="BM804" i="2"/>
  <c r="BS802" i="2"/>
  <c r="BJ802" i="2"/>
  <c r="BR801" i="2"/>
  <c r="BI801" i="2"/>
  <c r="BP799" i="2"/>
  <c r="BG799" i="2"/>
  <c r="BO798" i="2"/>
  <c r="BF798" i="2"/>
  <c r="BN797" i="2"/>
  <c r="BE797" i="2"/>
  <c r="BS794" i="2"/>
  <c r="BJ794" i="2"/>
  <c r="BR793" i="2"/>
  <c r="BI793" i="2"/>
  <c r="BQ792" i="2"/>
  <c r="BH792" i="2"/>
  <c r="BP791" i="2"/>
  <c r="BG791" i="2"/>
  <c r="BO790" i="2"/>
  <c r="BF790" i="2"/>
  <c r="BN789" i="2"/>
  <c r="BE789" i="2"/>
  <c r="BS786" i="2"/>
  <c r="BJ786" i="2"/>
  <c r="BR785" i="2"/>
  <c r="BI785" i="2"/>
  <c r="BQ784" i="2"/>
  <c r="BH784" i="2"/>
  <c r="BP783" i="2"/>
  <c r="BG783" i="2"/>
  <c r="BO782" i="2"/>
  <c r="BF782" i="2"/>
  <c r="BN781" i="2"/>
  <c r="BE781" i="2"/>
  <c r="BS778" i="2"/>
  <c r="BJ778" i="2"/>
  <c r="BR777" i="2"/>
  <c r="BI777" i="2"/>
  <c r="BQ776" i="2"/>
  <c r="BH776" i="2"/>
  <c r="BP775" i="2"/>
  <c r="BG775" i="2"/>
  <c r="BO774" i="2"/>
  <c r="BF774" i="2"/>
  <c r="BN773" i="2"/>
  <c r="BE773" i="2"/>
  <c r="BS770" i="2"/>
  <c r="BJ770" i="2"/>
  <c r="BR769" i="2"/>
  <c r="BI769" i="2"/>
  <c r="BQ768" i="2"/>
  <c r="BH768" i="2"/>
  <c r="BP767" i="2"/>
  <c r="BG767" i="2"/>
  <c r="BO766" i="2"/>
  <c r="BF766" i="2"/>
  <c r="BN765" i="2"/>
  <c r="BE765" i="2"/>
  <c r="BM764" i="2"/>
  <c r="BU763" i="2"/>
  <c r="BL763" i="2"/>
  <c r="BQ762" i="2"/>
  <c r="BG762" i="2"/>
  <c r="BV761" i="2"/>
  <c r="BL761" i="2"/>
  <c r="BQ760" i="2"/>
  <c r="BG760" i="2"/>
  <c r="BV758" i="2"/>
  <c r="BL758" i="2"/>
  <c r="BP757" i="2"/>
  <c r="BF757" i="2"/>
  <c r="BV756" i="2"/>
  <c r="BL756" i="2"/>
  <c r="BQ755" i="2"/>
  <c r="BF755" i="2"/>
  <c r="BV754" i="2"/>
  <c r="BL754" i="2"/>
  <c r="BQ753" i="2"/>
  <c r="BF753" i="2"/>
  <c r="BS752" i="2"/>
  <c r="BH752" i="2"/>
  <c r="BR750" i="2"/>
  <c r="BG750" i="2"/>
  <c r="BU749" i="2"/>
  <c r="BH749" i="2"/>
  <c r="BQ747" i="2"/>
  <c r="BE747" i="2"/>
  <c r="BS746" i="2"/>
  <c r="BG746" i="2"/>
  <c r="BU745" i="2"/>
  <c r="BI745" i="2"/>
  <c r="BJ744" i="2"/>
  <c r="BV742" i="2"/>
  <c r="BI742" i="2"/>
  <c r="BL741" i="2"/>
  <c r="BU739" i="2"/>
  <c r="BH739" i="2"/>
  <c r="BV738" i="2"/>
  <c r="BJ738" i="2"/>
  <c r="BL737" i="2"/>
  <c r="BN736" i="2"/>
  <c r="BM734" i="2"/>
  <c r="BI733" i="2"/>
  <c r="BR733" i="2"/>
  <c r="BD733" i="2"/>
  <c r="BM733" i="2"/>
  <c r="BV733" i="2"/>
  <c r="BL731" i="2"/>
  <c r="BM730" i="2"/>
  <c r="BE729" i="2"/>
  <c r="BN729" i="2"/>
  <c r="BH729" i="2"/>
  <c r="BQ729" i="2"/>
  <c r="BQ725" i="2"/>
  <c r="BF725" i="2"/>
  <c r="BG723" i="2"/>
  <c r="BP723" i="2"/>
  <c r="BJ723" i="2"/>
  <c r="BS723" i="2"/>
  <c r="BR721" i="2"/>
  <c r="BF721" i="2"/>
  <c r="BS720" i="2"/>
  <c r="BH720" i="2"/>
  <c r="BR718" i="2"/>
  <c r="BG718" i="2"/>
  <c r="BU717" i="2"/>
  <c r="BH717" i="2"/>
  <c r="BQ715" i="2"/>
  <c r="BE715" i="2"/>
  <c r="BS714" i="2"/>
  <c r="BG714" i="2"/>
  <c r="BU713" i="2"/>
  <c r="BI713" i="2"/>
  <c r="BJ712" i="2"/>
  <c r="BV710" i="2"/>
  <c r="BI710" i="2"/>
  <c r="BL709" i="2"/>
  <c r="BU707" i="2"/>
  <c r="BH707" i="2"/>
  <c r="BV706" i="2"/>
  <c r="BJ706" i="2"/>
  <c r="BL705" i="2"/>
  <c r="BN704" i="2"/>
  <c r="BM702" i="2"/>
  <c r="BI701" i="2"/>
  <c r="BR701" i="2"/>
  <c r="BD701" i="2"/>
  <c r="BM701" i="2"/>
  <c r="BV701" i="2"/>
  <c r="BL699" i="2"/>
  <c r="BM698" i="2"/>
  <c r="BL697" i="2"/>
  <c r="BI696" i="2"/>
  <c r="BP694" i="2"/>
  <c r="BF691" i="2"/>
  <c r="BO691" i="2"/>
  <c r="BG691" i="2"/>
  <c r="BP691" i="2"/>
  <c r="BI691" i="2"/>
  <c r="BR691" i="2"/>
  <c r="BJ691" i="2"/>
  <c r="BS691" i="2"/>
  <c r="BJ690" i="2"/>
  <c r="BR689" i="2"/>
  <c r="BO686" i="2"/>
  <c r="BF683" i="2"/>
  <c r="BO683" i="2"/>
  <c r="BG683" i="2"/>
  <c r="BP683" i="2"/>
  <c r="BH683" i="2"/>
  <c r="BQ683" i="2"/>
  <c r="BI683" i="2"/>
  <c r="BR683" i="2"/>
  <c r="BJ683" i="2"/>
  <c r="BS683" i="2"/>
  <c r="BE682" i="2"/>
  <c r="BN682" i="2"/>
  <c r="BF682" i="2"/>
  <c r="BO682" i="2"/>
  <c r="BG682" i="2"/>
  <c r="BP682" i="2"/>
  <c r="BH682" i="2"/>
  <c r="BQ682" i="2"/>
  <c r="BI682" i="2"/>
  <c r="BR682" i="2"/>
  <c r="BD681" i="2"/>
  <c r="BM681" i="2"/>
  <c r="BV681" i="2"/>
  <c r="BE681" i="2"/>
  <c r="BN681" i="2"/>
  <c r="BF681" i="2"/>
  <c r="BO681" i="2"/>
  <c r="BG681" i="2"/>
  <c r="BP681" i="2"/>
  <c r="BH681" i="2"/>
  <c r="BQ681" i="2"/>
  <c r="BI673" i="2"/>
  <c r="BR673" i="2"/>
  <c r="BJ673" i="2"/>
  <c r="BS673" i="2"/>
  <c r="BD673" i="2"/>
  <c r="BM673" i="2"/>
  <c r="BV673" i="2"/>
  <c r="BE673" i="2"/>
  <c r="BN673" i="2"/>
  <c r="BF673" i="2"/>
  <c r="BO673" i="2"/>
  <c r="BG673" i="2"/>
  <c r="BP673" i="2"/>
  <c r="BH673" i="2"/>
  <c r="BQ673" i="2"/>
  <c r="BS851" i="2"/>
  <c r="BR826" i="2"/>
  <c r="BI826" i="2"/>
  <c r="BN822" i="2"/>
  <c r="BV821" i="2"/>
  <c r="BM821" i="2"/>
  <c r="BD821" i="2"/>
  <c r="BR818" i="2"/>
  <c r="BI818" i="2"/>
  <c r="BQ817" i="2"/>
  <c r="BH817" i="2"/>
  <c r="BN814" i="2"/>
  <c r="BE814" i="2"/>
  <c r="BV813" i="2"/>
  <c r="BM813" i="2"/>
  <c r="BD813" i="2"/>
  <c r="BR810" i="2"/>
  <c r="BI810" i="2"/>
  <c r="BQ809" i="2"/>
  <c r="BH809" i="2"/>
  <c r="BN806" i="2"/>
  <c r="BE806" i="2"/>
  <c r="BV805" i="2"/>
  <c r="BM805" i="2"/>
  <c r="BD805" i="2"/>
  <c r="BR802" i="2"/>
  <c r="BI802" i="2"/>
  <c r="BQ801" i="2"/>
  <c r="BH801" i="2"/>
  <c r="BO799" i="2"/>
  <c r="BF799" i="2"/>
  <c r="BN798" i="2"/>
  <c r="BE798" i="2"/>
  <c r="BV797" i="2"/>
  <c r="BM797" i="2"/>
  <c r="BD797" i="2"/>
  <c r="BS795" i="2"/>
  <c r="BR794" i="2"/>
  <c r="BQ793" i="2"/>
  <c r="BH793" i="2"/>
  <c r="BP792" i="2"/>
  <c r="BG792" i="2"/>
  <c r="BO791" i="2"/>
  <c r="BF791" i="2"/>
  <c r="BN790" i="2"/>
  <c r="BE790" i="2"/>
  <c r="BV789" i="2"/>
  <c r="BM789" i="2"/>
  <c r="BD789" i="2"/>
  <c r="BS787" i="2"/>
  <c r="BR786" i="2"/>
  <c r="BI786" i="2"/>
  <c r="BQ785" i="2"/>
  <c r="BH785" i="2"/>
  <c r="BP784" i="2"/>
  <c r="BG784" i="2"/>
  <c r="BO783" i="2"/>
  <c r="BF783" i="2"/>
  <c r="BN782" i="2"/>
  <c r="BV781" i="2"/>
  <c r="BM781" i="2"/>
  <c r="BD781" i="2"/>
  <c r="BR778" i="2"/>
  <c r="BI778" i="2"/>
  <c r="BQ777" i="2"/>
  <c r="BH777" i="2"/>
  <c r="BP776" i="2"/>
  <c r="BG776" i="2"/>
  <c r="BO775" i="2"/>
  <c r="BF775" i="2"/>
  <c r="BN774" i="2"/>
  <c r="BE774" i="2"/>
  <c r="BV773" i="2"/>
  <c r="BM773" i="2"/>
  <c r="BD773" i="2"/>
  <c r="BS771" i="2"/>
  <c r="BR770" i="2"/>
  <c r="BQ769" i="2"/>
  <c r="BH769" i="2"/>
  <c r="BP768" i="2"/>
  <c r="BG768" i="2"/>
  <c r="BO767" i="2"/>
  <c r="BF767" i="2"/>
  <c r="BN766" i="2"/>
  <c r="BE766" i="2"/>
  <c r="BV765" i="2"/>
  <c r="BM765" i="2"/>
  <c r="BD765" i="2"/>
  <c r="BS763" i="2"/>
  <c r="BJ763" i="2"/>
  <c r="BP762" i="2"/>
  <c r="BU761" i="2"/>
  <c r="BP760" i="2"/>
  <c r="BU758" i="2"/>
  <c r="BO757" i="2"/>
  <c r="BU756" i="2"/>
  <c r="BO755" i="2"/>
  <c r="BU754" i="2"/>
  <c r="BP753" i="2"/>
  <c r="BR752" i="2"/>
  <c r="BQ750" i="2"/>
  <c r="BS749" i="2"/>
  <c r="BG749" i="2"/>
  <c r="BO747" i="2"/>
  <c r="BQ746" i="2"/>
  <c r="BS745" i="2"/>
  <c r="BG745" i="2"/>
  <c r="BU744" i="2"/>
  <c r="BI744" i="2"/>
  <c r="BU742" i="2"/>
  <c r="BH742" i="2"/>
  <c r="BJ741" i="2"/>
  <c r="BR739" i="2"/>
  <c r="BF739" i="2"/>
  <c r="BU738" i="2"/>
  <c r="BH738" i="2"/>
  <c r="BV737" i="2"/>
  <c r="BJ737" i="2"/>
  <c r="BL736" i="2"/>
  <c r="BL734" i="2"/>
  <c r="BN733" i="2"/>
  <c r="BV731" i="2"/>
  <c r="BI731" i="2"/>
  <c r="BM729" i="2"/>
  <c r="BD728" i="2"/>
  <c r="BM728" i="2"/>
  <c r="BV728" i="2"/>
  <c r="BG728" i="2"/>
  <c r="BP728" i="2"/>
  <c r="BJ726" i="2"/>
  <c r="BS726" i="2"/>
  <c r="BE726" i="2"/>
  <c r="BN726" i="2"/>
  <c r="BP725" i="2"/>
  <c r="BM723" i="2"/>
  <c r="BF722" i="2"/>
  <c r="BO722" i="2"/>
  <c r="BI722" i="2"/>
  <c r="BR722" i="2"/>
  <c r="BP721" i="2"/>
  <c r="BR720" i="2"/>
  <c r="BQ718" i="2"/>
  <c r="BS717" i="2"/>
  <c r="BG717" i="2"/>
  <c r="BO715" i="2"/>
  <c r="BQ714" i="2"/>
  <c r="BS713" i="2"/>
  <c r="BG713" i="2"/>
  <c r="BU712" i="2"/>
  <c r="BI712" i="2"/>
  <c r="BU710" i="2"/>
  <c r="BH710" i="2"/>
  <c r="BJ709" i="2"/>
  <c r="BR707" i="2"/>
  <c r="BF707" i="2"/>
  <c r="BU706" i="2"/>
  <c r="BH706" i="2"/>
  <c r="BV705" i="2"/>
  <c r="BJ705" i="2"/>
  <c r="BN701" i="2"/>
  <c r="BV699" i="2"/>
  <c r="BI699" i="2"/>
  <c r="BJ697" i="2"/>
  <c r="BU696" i="2"/>
  <c r="BQ691" i="2"/>
  <c r="BO689" i="2"/>
  <c r="BL686" i="2"/>
  <c r="BV683" i="2"/>
  <c r="BV682" i="2"/>
  <c r="BP817" i="2"/>
  <c r="BG817" i="2"/>
  <c r="BP809" i="2"/>
  <c r="BG809" i="2"/>
  <c r="BP801" i="2"/>
  <c r="BG801" i="2"/>
  <c r="BN799" i="2"/>
  <c r="BE799" i="2"/>
  <c r="BP793" i="2"/>
  <c r="BG793" i="2"/>
  <c r="BO792" i="2"/>
  <c r="BF792" i="2"/>
  <c r="BN791" i="2"/>
  <c r="BE791" i="2"/>
  <c r="BP785" i="2"/>
  <c r="BG785" i="2"/>
  <c r="BO784" i="2"/>
  <c r="BF784" i="2"/>
  <c r="BN783" i="2"/>
  <c r="BE783" i="2"/>
  <c r="BP777" i="2"/>
  <c r="BG777" i="2"/>
  <c r="BO776" i="2"/>
  <c r="BF776" i="2"/>
  <c r="BN775" i="2"/>
  <c r="BE775" i="2"/>
  <c r="BP769" i="2"/>
  <c r="BG769" i="2"/>
  <c r="BO768" i="2"/>
  <c r="BF768" i="2"/>
  <c r="BN767" i="2"/>
  <c r="BE767" i="2"/>
  <c r="BE753" i="2"/>
  <c r="BN753" i="2"/>
  <c r="BH753" i="2"/>
  <c r="BQ749" i="2"/>
  <c r="BF749" i="2"/>
  <c r="BG747" i="2"/>
  <c r="BP747" i="2"/>
  <c r="BJ747" i="2"/>
  <c r="BS747" i="2"/>
  <c r="BR745" i="2"/>
  <c r="BF745" i="2"/>
  <c r="BS744" i="2"/>
  <c r="BH744" i="2"/>
  <c r="BR742" i="2"/>
  <c r="BG742" i="2"/>
  <c r="BU741" i="2"/>
  <c r="BH741" i="2"/>
  <c r="BQ739" i="2"/>
  <c r="BE739" i="2"/>
  <c r="BS738" i="2"/>
  <c r="BG738" i="2"/>
  <c r="BU737" i="2"/>
  <c r="BI737" i="2"/>
  <c r="BU731" i="2"/>
  <c r="BH731" i="2"/>
  <c r="BI725" i="2"/>
  <c r="BR725" i="2"/>
  <c r="BD725" i="2"/>
  <c r="BM725" i="2"/>
  <c r="BV725" i="2"/>
  <c r="BE721" i="2"/>
  <c r="BN721" i="2"/>
  <c r="BH721" i="2"/>
  <c r="BQ721" i="2"/>
  <c r="BQ717" i="2"/>
  <c r="BF717" i="2"/>
  <c r="BG715" i="2"/>
  <c r="BP715" i="2"/>
  <c r="BJ715" i="2"/>
  <c r="BS715" i="2"/>
  <c r="BR713" i="2"/>
  <c r="BF713" i="2"/>
  <c r="BS712" i="2"/>
  <c r="BH712" i="2"/>
  <c r="BR710" i="2"/>
  <c r="BG710" i="2"/>
  <c r="BU709" i="2"/>
  <c r="BH709" i="2"/>
  <c r="BQ707" i="2"/>
  <c r="BE707" i="2"/>
  <c r="BS706" i="2"/>
  <c r="BG706" i="2"/>
  <c r="BU705" i="2"/>
  <c r="BI705" i="2"/>
  <c r="BU699" i="2"/>
  <c r="BH699" i="2"/>
  <c r="BV697" i="2"/>
  <c r="BI697" i="2"/>
  <c r="BL689" i="2"/>
  <c r="BH686" i="2"/>
  <c r="BP826" i="2"/>
  <c r="BS821" i="2"/>
  <c r="BJ821" i="2"/>
  <c r="BP818" i="2"/>
  <c r="BO817" i="2"/>
  <c r="BF817" i="2"/>
  <c r="BS813" i="2"/>
  <c r="BJ813" i="2"/>
  <c r="BP810" i="2"/>
  <c r="BO809" i="2"/>
  <c r="BF809" i="2"/>
  <c r="BS805" i="2"/>
  <c r="BJ805" i="2"/>
  <c r="BP802" i="2"/>
  <c r="BO801" i="2"/>
  <c r="BF801" i="2"/>
  <c r="BV799" i="2"/>
  <c r="BM799" i="2"/>
  <c r="BD799" i="2"/>
  <c r="BS797" i="2"/>
  <c r="BJ797" i="2"/>
  <c r="BO793" i="2"/>
  <c r="BF793" i="2"/>
  <c r="BN792" i="2"/>
  <c r="BE792" i="2"/>
  <c r="BV791" i="2"/>
  <c r="BM791" i="2"/>
  <c r="BD791" i="2"/>
  <c r="BS789" i="2"/>
  <c r="BJ789" i="2"/>
  <c r="BP786" i="2"/>
  <c r="BO785" i="2"/>
  <c r="BF785" i="2"/>
  <c r="BN784" i="2"/>
  <c r="BE784" i="2"/>
  <c r="BV783" i="2"/>
  <c r="BM783" i="2"/>
  <c r="BD783" i="2"/>
  <c r="BS781" i="2"/>
  <c r="BJ781" i="2"/>
  <c r="BP778" i="2"/>
  <c r="BO777" i="2"/>
  <c r="BF777" i="2"/>
  <c r="BN776" i="2"/>
  <c r="BE776" i="2"/>
  <c r="BV775" i="2"/>
  <c r="BM775" i="2"/>
  <c r="BD775" i="2"/>
  <c r="BS773" i="2"/>
  <c r="BJ773" i="2"/>
  <c r="BO769" i="2"/>
  <c r="BF769" i="2"/>
  <c r="BN768" i="2"/>
  <c r="BE768" i="2"/>
  <c r="BV767" i="2"/>
  <c r="BM767" i="2"/>
  <c r="BD767" i="2"/>
  <c r="BS765" i="2"/>
  <c r="BJ765" i="2"/>
  <c r="BF762" i="2"/>
  <c r="BO762" i="2"/>
  <c r="BD760" i="2"/>
  <c r="BM760" i="2"/>
  <c r="BV760" i="2"/>
  <c r="BI757" i="2"/>
  <c r="BR757" i="2"/>
  <c r="BG755" i="2"/>
  <c r="BP755" i="2"/>
  <c r="BM753" i="2"/>
  <c r="BD752" i="2"/>
  <c r="BM752" i="2"/>
  <c r="BV752" i="2"/>
  <c r="BG752" i="2"/>
  <c r="BP752" i="2"/>
  <c r="BJ750" i="2"/>
  <c r="BS750" i="2"/>
  <c r="BE750" i="2"/>
  <c r="BN750" i="2"/>
  <c r="BP749" i="2"/>
  <c r="BM747" i="2"/>
  <c r="BF746" i="2"/>
  <c r="BO746" i="2"/>
  <c r="BI746" i="2"/>
  <c r="BR746" i="2"/>
  <c r="BP745" i="2"/>
  <c r="BR744" i="2"/>
  <c r="BF744" i="2"/>
  <c r="BQ742" i="2"/>
  <c r="BF742" i="2"/>
  <c r="BS741" i="2"/>
  <c r="BO739" i="2"/>
  <c r="BQ738" i="2"/>
  <c r="BE738" i="2"/>
  <c r="BS737" i="2"/>
  <c r="BU736" i="2"/>
  <c r="BR731" i="2"/>
  <c r="BN725" i="2"/>
  <c r="BM721" i="2"/>
  <c r="BD720" i="2"/>
  <c r="BM720" i="2"/>
  <c r="BV720" i="2"/>
  <c r="BG720" i="2"/>
  <c r="BP720" i="2"/>
  <c r="BJ718" i="2"/>
  <c r="BS718" i="2"/>
  <c r="BE718" i="2"/>
  <c r="BN718" i="2"/>
  <c r="BP717" i="2"/>
  <c r="BM715" i="2"/>
  <c r="BF714" i="2"/>
  <c r="BO714" i="2"/>
  <c r="BI714" i="2"/>
  <c r="BR714" i="2"/>
  <c r="BP713" i="2"/>
  <c r="BR712" i="2"/>
  <c r="BF712" i="2"/>
  <c r="BQ710" i="2"/>
  <c r="BS709" i="2"/>
  <c r="BO707" i="2"/>
  <c r="BQ706" i="2"/>
  <c r="BE706" i="2"/>
  <c r="BS705" i="2"/>
  <c r="BR699" i="2"/>
  <c r="BU697" i="2"/>
  <c r="BF697" i="2"/>
  <c r="BD696" i="2"/>
  <c r="BM696" i="2"/>
  <c r="BV696" i="2"/>
  <c r="BF696" i="2"/>
  <c r="BO696" i="2"/>
  <c r="BG696" i="2"/>
  <c r="BP696" i="2"/>
  <c r="BE690" i="2"/>
  <c r="BN690" i="2"/>
  <c r="BF690" i="2"/>
  <c r="BO690" i="2"/>
  <c r="BH690" i="2"/>
  <c r="BQ690" i="2"/>
  <c r="BI690" i="2"/>
  <c r="BR690" i="2"/>
  <c r="BI749" i="2"/>
  <c r="BR749" i="2"/>
  <c r="BD749" i="2"/>
  <c r="BM749" i="2"/>
  <c r="BV749" i="2"/>
  <c r="BE745" i="2"/>
  <c r="BN745" i="2"/>
  <c r="BH745" i="2"/>
  <c r="BQ745" i="2"/>
  <c r="BQ744" i="2"/>
  <c r="BP742" i="2"/>
  <c r="BG739" i="2"/>
  <c r="BP739" i="2"/>
  <c r="BJ739" i="2"/>
  <c r="BS739" i="2"/>
  <c r="BP738" i="2"/>
  <c r="BI717" i="2"/>
  <c r="BR717" i="2"/>
  <c r="BD717" i="2"/>
  <c r="BM717" i="2"/>
  <c r="BV717" i="2"/>
  <c r="BE713" i="2"/>
  <c r="BN713" i="2"/>
  <c r="BH713" i="2"/>
  <c r="BQ713" i="2"/>
  <c r="BG707" i="2"/>
  <c r="BP707" i="2"/>
  <c r="BJ707" i="2"/>
  <c r="BS707" i="2"/>
  <c r="BS697" i="2"/>
  <c r="BS799" i="2"/>
  <c r="BJ799" i="2"/>
  <c r="BS791" i="2"/>
  <c r="BJ791" i="2"/>
  <c r="BS783" i="2"/>
  <c r="BJ783" i="2"/>
  <c r="BS775" i="2"/>
  <c r="BJ775" i="2"/>
  <c r="BS767" i="2"/>
  <c r="BJ767" i="2"/>
  <c r="BN749" i="2"/>
  <c r="BD744" i="2"/>
  <c r="BM744" i="2"/>
  <c r="BV744" i="2"/>
  <c r="BG744" i="2"/>
  <c r="BP744" i="2"/>
  <c r="BJ742" i="2"/>
  <c r="BS742" i="2"/>
  <c r="BE742" i="2"/>
  <c r="BN742" i="2"/>
  <c r="BF738" i="2"/>
  <c r="BO738" i="2"/>
  <c r="BI738" i="2"/>
  <c r="BR738" i="2"/>
  <c r="BN717" i="2"/>
  <c r="BM713" i="2"/>
  <c r="BD712" i="2"/>
  <c r="BM712" i="2"/>
  <c r="BV712" i="2"/>
  <c r="BG712" i="2"/>
  <c r="BP712" i="2"/>
  <c r="BJ710" i="2"/>
  <c r="BS710" i="2"/>
  <c r="BE710" i="2"/>
  <c r="BN710" i="2"/>
  <c r="BM707" i="2"/>
  <c r="BF706" i="2"/>
  <c r="BO706" i="2"/>
  <c r="BI706" i="2"/>
  <c r="BR706" i="2"/>
  <c r="BE697" i="2"/>
  <c r="BN697" i="2"/>
  <c r="BG697" i="2"/>
  <c r="BP697" i="2"/>
  <c r="BH697" i="2"/>
  <c r="BQ697" i="2"/>
  <c r="BI686" i="2"/>
  <c r="BR686" i="2"/>
  <c r="BJ686" i="2"/>
  <c r="BS686" i="2"/>
  <c r="BD686" i="2"/>
  <c r="BM686" i="2"/>
  <c r="BV686" i="2"/>
  <c r="BE686" i="2"/>
  <c r="BN686" i="2"/>
  <c r="BR799" i="2"/>
  <c r="BI799" i="2"/>
  <c r="BS792" i="2"/>
  <c r="BJ792" i="2"/>
  <c r="BR791" i="2"/>
  <c r="BI791" i="2"/>
  <c r="BS784" i="2"/>
  <c r="BJ784" i="2"/>
  <c r="BR783" i="2"/>
  <c r="BI783" i="2"/>
  <c r="BS776" i="2"/>
  <c r="BJ776" i="2"/>
  <c r="BR775" i="2"/>
  <c r="BI775" i="2"/>
  <c r="BS768" i="2"/>
  <c r="BJ768" i="2"/>
  <c r="BR767" i="2"/>
  <c r="BI767" i="2"/>
  <c r="BL749" i="2"/>
  <c r="BL745" i="2"/>
  <c r="BN744" i="2"/>
  <c r="BM742" i="2"/>
  <c r="BI741" i="2"/>
  <c r="BR741" i="2"/>
  <c r="BD741" i="2"/>
  <c r="BM741" i="2"/>
  <c r="BV741" i="2"/>
  <c r="BL739" i="2"/>
  <c r="BM738" i="2"/>
  <c r="BE737" i="2"/>
  <c r="BN737" i="2"/>
  <c r="BH737" i="2"/>
  <c r="BQ737" i="2"/>
  <c r="BG731" i="2"/>
  <c r="BP731" i="2"/>
  <c r="BJ731" i="2"/>
  <c r="BS731" i="2"/>
  <c r="BL717" i="2"/>
  <c r="BL713" i="2"/>
  <c r="BN712" i="2"/>
  <c r="BM710" i="2"/>
  <c r="BI709" i="2"/>
  <c r="BR709" i="2"/>
  <c r="BD709" i="2"/>
  <c r="BM709" i="2"/>
  <c r="BV709" i="2"/>
  <c r="BL707" i="2"/>
  <c r="BM706" i="2"/>
  <c r="BE705" i="2"/>
  <c r="BN705" i="2"/>
  <c r="BH705" i="2"/>
  <c r="BQ705" i="2"/>
  <c r="BG699" i="2"/>
  <c r="BP699" i="2"/>
  <c r="BJ699" i="2"/>
  <c r="BS699" i="2"/>
  <c r="BO697" i="2"/>
  <c r="BD689" i="2"/>
  <c r="BM689" i="2"/>
  <c r="BV689" i="2"/>
  <c r="BE689" i="2"/>
  <c r="BN689" i="2"/>
  <c r="BG689" i="2"/>
  <c r="BP689" i="2"/>
  <c r="BH689" i="2"/>
  <c r="BQ689" i="2"/>
  <c r="BQ686" i="2"/>
  <c r="BO821" i="2"/>
  <c r="BS817" i="2"/>
  <c r="BP814" i="2"/>
  <c r="BO813" i="2"/>
  <c r="BS809" i="2"/>
  <c r="BO805" i="2"/>
  <c r="BS801" i="2"/>
  <c r="BQ799" i="2"/>
  <c r="BP798" i="2"/>
  <c r="BO797" i="2"/>
  <c r="BS793" i="2"/>
  <c r="BR792" i="2"/>
  <c r="BQ791" i="2"/>
  <c r="BP790" i="2"/>
  <c r="BO789" i="2"/>
  <c r="BS785" i="2"/>
  <c r="BR784" i="2"/>
  <c r="BQ783" i="2"/>
  <c r="BO781" i="2"/>
  <c r="BS777" i="2"/>
  <c r="BR776" i="2"/>
  <c r="BQ775" i="2"/>
  <c r="BP774" i="2"/>
  <c r="BO773" i="2"/>
  <c r="BS769" i="2"/>
  <c r="BR768" i="2"/>
  <c r="BQ767" i="2"/>
  <c r="BP766" i="2"/>
  <c r="BO765" i="2"/>
  <c r="BR762" i="2"/>
  <c r="BH762" i="2"/>
  <c r="BE761" i="2"/>
  <c r="BN761" i="2"/>
  <c r="BR760" i="2"/>
  <c r="BH760" i="2"/>
  <c r="BJ758" i="2"/>
  <c r="BS758" i="2"/>
  <c r="BQ757" i="2"/>
  <c r="BG757" i="2"/>
  <c r="BH756" i="2"/>
  <c r="BQ756" i="2"/>
  <c r="BR755" i="2"/>
  <c r="BH755" i="2"/>
  <c r="BF754" i="2"/>
  <c r="BO754" i="2"/>
  <c r="BR753" i="2"/>
  <c r="BG753" i="2"/>
  <c r="BU752" i="2"/>
  <c r="BI752" i="2"/>
  <c r="BU750" i="2"/>
  <c r="BH750" i="2"/>
  <c r="BJ749" i="2"/>
  <c r="BR747" i="2"/>
  <c r="BF747" i="2"/>
  <c r="BU746" i="2"/>
  <c r="BH746" i="2"/>
  <c r="BV745" i="2"/>
  <c r="BJ745" i="2"/>
  <c r="BL744" i="2"/>
  <c r="BL742" i="2"/>
  <c r="BN741" i="2"/>
  <c r="BV739" i="2"/>
  <c r="BI739" i="2"/>
  <c r="BL738" i="2"/>
  <c r="BM737" i="2"/>
  <c r="BD736" i="2"/>
  <c r="BM736" i="2"/>
  <c r="BV736" i="2"/>
  <c r="BG736" i="2"/>
  <c r="BP736" i="2"/>
  <c r="BJ734" i="2"/>
  <c r="BS734" i="2"/>
  <c r="BE734" i="2"/>
  <c r="BN734" i="2"/>
  <c r="BM731" i="2"/>
  <c r="BF730" i="2"/>
  <c r="BO730" i="2"/>
  <c r="BI730" i="2"/>
  <c r="BR730" i="2"/>
  <c r="BS725" i="2"/>
  <c r="BG725" i="2"/>
  <c r="BS721" i="2"/>
  <c r="BG721" i="2"/>
  <c r="BU720" i="2"/>
  <c r="BI720" i="2"/>
  <c r="BU718" i="2"/>
  <c r="BH718" i="2"/>
  <c r="BJ717" i="2"/>
  <c r="BR715" i="2"/>
  <c r="BF715" i="2"/>
  <c r="BV713" i="2"/>
  <c r="BJ713" i="2"/>
  <c r="BL712" i="2"/>
  <c r="BL710" i="2"/>
  <c r="BN709" i="2"/>
  <c r="BV707" i="2"/>
  <c r="BI707" i="2"/>
  <c r="BL706" i="2"/>
  <c r="BM705" i="2"/>
  <c r="BD704" i="2"/>
  <c r="BM704" i="2"/>
  <c r="BV704" i="2"/>
  <c r="BG704" i="2"/>
  <c r="BP704" i="2"/>
  <c r="BJ702" i="2"/>
  <c r="BS702" i="2"/>
  <c r="BE702" i="2"/>
  <c r="BN702" i="2"/>
  <c r="BM699" i="2"/>
  <c r="BF698" i="2"/>
  <c r="BO698" i="2"/>
  <c r="BI698" i="2"/>
  <c r="BR698" i="2"/>
  <c r="BM697" i="2"/>
  <c r="BJ696" i="2"/>
  <c r="BJ694" i="2"/>
  <c r="BS694" i="2"/>
  <c r="BD694" i="2"/>
  <c r="BM694" i="2"/>
  <c r="BV694" i="2"/>
  <c r="BE694" i="2"/>
  <c r="BN694" i="2"/>
  <c r="BL690" i="2"/>
  <c r="BS689" i="2"/>
  <c r="BP686" i="2"/>
  <c r="BV693" i="2"/>
  <c r="BM693" i="2"/>
  <c r="BD693" i="2"/>
  <c r="BP688" i="2"/>
  <c r="BG688" i="2"/>
  <c r="BV685" i="2"/>
  <c r="BM685" i="2"/>
  <c r="BD685" i="2"/>
  <c r="BP680" i="2"/>
  <c r="BG680" i="2"/>
  <c r="BN678" i="2"/>
  <c r="BE678" i="2"/>
  <c r="BV677" i="2"/>
  <c r="BM677" i="2"/>
  <c r="BD677" i="2"/>
  <c r="BS675" i="2"/>
  <c r="BJ675" i="2"/>
  <c r="BR674" i="2"/>
  <c r="BI674" i="2"/>
  <c r="BP672" i="2"/>
  <c r="BG672" i="2"/>
  <c r="BN670" i="2"/>
  <c r="BE670" i="2"/>
  <c r="BV669" i="2"/>
  <c r="BM669" i="2"/>
  <c r="BD669" i="2"/>
  <c r="BS667" i="2"/>
  <c r="BJ667" i="2"/>
  <c r="BR666" i="2"/>
  <c r="BI666" i="2"/>
  <c r="BQ665" i="2"/>
  <c r="BH665" i="2"/>
  <c r="BP664" i="2"/>
  <c r="BG664" i="2"/>
  <c r="BQ661" i="2"/>
  <c r="BF661" i="2"/>
  <c r="BU657" i="2"/>
  <c r="BH657" i="2"/>
  <c r="BV656" i="2"/>
  <c r="BJ656" i="2"/>
  <c r="BL655" i="2"/>
  <c r="BU653" i="2"/>
  <c r="BH653" i="2"/>
  <c r="BJ652" i="2"/>
  <c r="BV650" i="2"/>
  <c r="BI650" i="2"/>
  <c r="BL649" i="2"/>
  <c r="BM648" i="2"/>
  <c r="BD647" i="2"/>
  <c r="BM647" i="2"/>
  <c r="BV647" i="2"/>
  <c r="BG647" i="2"/>
  <c r="BP647" i="2"/>
  <c r="BL645" i="2"/>
  <c r="BN644" i="2"/>
  <c r="BL642" i="2"/>
  <c r="BM641" i="2"/>
  <c r="BE640" i="2"/>
  <c r="BN640" i="2"/>
  <c r="BH640" i="2"/>
  <c r="BQ640" i="2"/>
  <c r="BQ639" i="2"/>
  <c r="BH636" i="2"/>
  <c r="BG634" i="2"/>
  <c r="BP634" i="2"/>
  <c r="BH634" i="2"/>
  <c r="BQ634" i="2"/>
  <c r="BJ634" i="2"/>
  <c r="BS634" i="2"/>
  <c r="BM633" i="2"/>
  <c r="BJ632" i="2"/>
  <c r="BU631" i="2"/>
  <c r="BH631" i="2"/>
  <c r="BO628" i="2"/>
  <c r="BS625" i="2"/>
  <c r="BP624" i="2"/>
  <c r="BL623" i="2"/>
  <c r="BF620" i="2"/>
  <c r="BO620" i="2"/>
  <c r="BI620" i="2"/>
  <c r="BR620" i="2"/>
  <c r="BJ620" i="2"/>
  <c r="BS620" i="2"/>
  <c r="BD620" i="2"/>
  <c r="BM620" i="2"/>
  <c r="BV620" i="2"/>
  <c r="BO618" i="2"/>
  <c r="BJ616" i="2"/>
  <c r="BS616" i="2"/>
  <c r="BE616" i="2"/>
  <c r="BN616" i="2"/>
  <c r="BF616" i="2"/>
  <c r="BO616" i="2"/>
  <c r="BH616" i="2"/>
  <c r="BQ616" i="2"/>
  <c r="BN612" i="2"/>
  <c r="BM608" i="2"/>
  <c r="BI607" i="2"/>
  <c r="BR607" i="2"/>
  <c r="BD607" i="2"/>
  <c r="BM607" i="2"/>
  <c r="BV607" i="2"/>
  <c r="BE607" i="2"/>
  <c r="BN607" i="2"/>
  <c r="BG607" i="2"/>
  <c r="BP607" i="2"/>
  <c r="BN602" i="2"/>
  <c r="BI600" i="2"/>
  <c r="BJ599" i="2"/>
  <c r="BU594" i="2"/>
  <c r="BM592" i="2"/>
  <c r="BD586" i="2"/>
  <c r="BM586" i="2"/>
  <c r="BV586" i="2"/>
  <c r="BE586" i="2"/>
  <c r="BN586" i="2"/>
  <c r="BF586" i="2"/>
  <c r="BO586" i="2"/>
  <c r="BG586" i="2"/>
  <c r="BP586" i="2"/>
  <c r="BH586" i="2"/>
  <c r="BQ586" i="2"/>
  <c r="BI586" i="2"/>
  <c r="BR586" i="2"/>
  <c r="BJ586" i="2"/>
  <c r="BS586" i="2"/>
  <c r="BD578" i="2"/>
  <c r="BM578" i="2"/>
  <c r="BV578" i="2"/>
  <c r="BE578" i="2"/>
  <c r="BN578" i="2"/>
  <c r="BF578" i="2"/>
  <c r="BO578" i="2"/>
  <c r="BG578" i="2"/>
  <c r="BP578" i="2"/>
  <c r="BH578" i="2"/>
  <c r="BQ578" i="2"/>
  <c r="BI578" i="2"/>
  <c r="BR578" i="2"/>
  <c r="BJ578" i="2"/>
  <c r="BS578" i="2"/>
  <c r="BU570" i="2"/>
  <c r="BU562" i="2"/>
  <c r="BU554" i="2"/>
  <c r="BE547" i="2"/>
  <c r="BH547" i="2"/>
  <c r="BQ547" i="2"/>
  <c r="BD547" i="2"/>
  <c r="BO547" i="2"/>
  <c r="BF547" i="2"/>
  <c r="BP547" i="2"/>
  <c r="BG547" i="2"/>
  <c r="BR547" i="2"/>
  <c r="BI547" i="2"/>
  <c r="BS547" i="2"/>
  <c r="BJ547" i="2"/>
  <c r="BU547" i="2"/>
  <c r="BL547" i="2"/>
  <c r="BV547" i="2"/>
  <c r="BM547" i="2"/>
  <c r="BE507" i="2"/>
  <c r="BN507" i="2"/>
  <c r="BG507" i="2"/>
  <c r="BP507" i="2"/>
  <c r="BH507" i="2"/>
  <c r="BQ507" i="2"/>
  <c r="BI507" i="2"/>
  <c r="BR507" i="2"/>
  <c r="BD507" i="2"/>
  <c r="BV507" i="2"/>
  <c r="BF507" i="2"/>
  <c r="BJ507" i="2"/>
  <c r="BL507" i="2"/>
  <c r="BM507" i="2"/>
  <c r="BO507" i="2"/>
  <c r="BS507" i="2"/>
  <c r="BD498" i="2"/>
  <c r="BM498" i="2"/>
  <c r="BV498" i="2"/>
  <c r="BF498" i="2"/>
  <c r="BO498" i="2"/>
  <c r="BG498" i="2"/>
  <c r="BP498" i="2"/>
  <c r="BH498" i="2"/>
  <c r="BQ498" i="2"/>
  <c r="BE498" i="2"/>
  <c r="BI498" i="2"/>
  <c r="BJ498" i="2"/>
  <c r="BL498" i="2"/>
  <c r="BN498" i="2"/>
  <c r="BR498" i="2"/>
  <c r="BS498" i="2"/>
  <c r="BO688" i="2"/>
  <c r="BF688" i="2"/>
  <c r="BO680" i="2"/>
  <c r="BF680" i="2"/>
  <c r="BV678" i="2"/>
  <c r="BM678" i="2"/>
  <c r="BD678" i="2"/>
  <c r="BR675" i="2"/>
  <c r="BI675" i="2"/>
  <c r="BQ674" i="2"/>
  <c r="BH674" i="2"/>
  <c r="BO672" i="2"/>
  <c r="BF672" i="2"/>
  <c r="BV670" i="2"/>
  <c r="BM670" i="2"/>
  <c r="BD670" i="2"/>
  <c r="BR667" i="2"/>
  <c r="BI667" i="2"/>
  <c r="BQ666" i="2"/>
  <c r="BH666" i="2"/>
  <c r="BP665" i="2"/>
  <c r="BG665" i="2"/>
  <c r="BO664" i="2"/>
  <c r="BF664" i="2"/>
  <c r="BP661" i="2"/>
  <c r="BS657" i="2"/>
  <c r="BG657" i="2"/>
  <c r="BU656" i="2"/>
  <c r="BI656" i="2"/>
  <c r="BJ655" i="2"/>
  <c r="BR653" i="2"/>
  <c r="BG653" i="2"/>
  <c r="BU652" i="2"/>
  <c r="BH652" i="2"/>
  <c r="BU650" i="2"/>
  <c r="BH650" i="2"/>
  <c r="BV649" i="2"/>
  <c r="BJ649" i="2"/>
  <c r="BL648" i="2"/>
  <c r="BV645" i="2"/>
  <c r="BI645" i="2"/>
  <c r="BL644" i="2"/>
  <c r="BV642" i="2"/>
  <c r="BI642" i="2"/>
  <c r="BL641" i="2"/>
  <c r="BO639" i="2"/>
  <c r="BG636" i="2"/>
  <c r="BV632" i="2"/>
  <c r="BI632" i="2"/>
  <c r="BS631" i="2"/>
  <c r="BN628" i="2"/>
  <c r="BF625" i="2"/>
  <c r="BO625" i="2"/>
  <c r="BG625" i="2"/>
  <c r="BP625" i="2"/>
  <c r="BI625" i="2"/>
  <c r="BR625" i="2"/>
  <c r="BM624" i="2"/>
  <c r="BJ623" i="2"/>
  <c r="BN618" i="2"/>
  <c r="BL612" i="2"/>
  <c r="BL608" i="2"/>
  <c r="BF604" i="2"/>
  <c r="BO604" i="2"/>
  <c r="BI604" i="2"/>
  <c r="BR604" i="2"/>
  <c r="BJ604" i="2"/>
  <c r="BS604" i="2"/>
  <c r="BD604" i="2"/>
  <c r="BM604" i="2"/>
  <c r="BV604" i="2"/>
  <c r="BL602" i="2"/>
  <c r="BO594" i="2"/>
  <c r="BL592" i="2"/>
  <c r="BQ675" i="2"/>
  <c r="BH675" i="2"/>
  <c r="BP674" i="2"/>
  <c r="BG674" i="2"/>
  <c r="BQ667" i="2"/>
  <c r="BH667" i="2"/>
  <c r="BP666" i="2"/>
  <c r="BG666" i="2"/>
  <c r="BO665" i="2"/>
  <c r="BF665" i="2"/>
  <c r="BJ661" i="2"/>
  <c r="BS661" i="2"/>
  <c r="BE661" i="2"/>
  <c r="BN661" i="2"/>
  <c r="BS656" i="2"/>
  <c r="BG656" i="2"/>
  <c r="BU655" i="2"/>
  <c r="BI655" i="2"/>
  <c r="BS652" i="2"/>
  <c r="BG652" i="2"/>
  <c r="BR650" i="2"/>
  <c r="BF650" i="2"/>
  <c r="BU649" i="2"/>
  <c r="BH649" i="2"/>
  <c r="BV648" i="2"/>
  <c r="BJ648" i="2"/>
  <c r="BU645" i="2"/>
  <c r="BH645" i="2"/>
  <c r="BJ644" i="2"/>
  <c r="BV641" i="2"/>
  <c r="BJ641" i="2"/>
  <c r="BL639" i="2"/>
  <c r="BD631" i="2"/>
  <c r="BM631" i="2"/>
  <c r="BV631" i="2"/>
  <c r="BE631" i="2"/>
  <c r="BN631" i="2"/>
  <c r="BG631" i="2"/>
  <c r="BP631" i="2"/>
  <c r="BL628" i="2"/>
  <c r="BL624" i="2"/>
  <c r="BI623" i="2"/>
  <c r="BH612" i="2"/>
  <c r="BI608" i="2"/>
  <c r="BJ600" i="2"/>
  <c r="BS600" i="2"/>
  <c r="BE600" i="2"/>
  <c r="BN600" i="2"/>
  <c r="BF600" i="2"/>
  <c r="BO600" i="2"/>
  <c r="BG600" i="2"/>
  <c r="BP600" i="2"/>
  <c r="BH600" i="2"/>
  <c r="BQ600" i="2"/>
  <c r="BI599" i="2"/>
  <c r="BR599" i="2"/>
  <c r="BD599" i="2"/>
  <c r="BM599" i="2"/>
  <c r="BV599" i="2"/>
  <c r="BE599" i="2"/>
  <c r="BN599" i="2"/>
  <c r="BF599" i="2"/>
  <c r="BO599" i="2"/>
  <c r="BG599" i="2"/>
  <c r="BP599" i="2"/>
  <c r="BD570" i="2"/>
  <c r="BM570" i="2"/>
  <c r="BV570" i="2"/>
  <c r="BE570" i="2"/>
  <c r="BN570" i="2"/>
  <c r="BF570" i="2"/>
  <c r="BO570" i="2"/>
  <c r="BG570" i="2"/>
  <c r="BP570" i="2"/>
  <c r="BH570" i="2"/>
  <c r="BQ570" i="2"/>
  <c r="BI570" i="2"/>
  <c r="BR570" i="2"/>
  <c r="BJ570" i="2"/>
  <c r="BS570" i="2"/>
  <c r="BD562" i="2"/>
  <c r="BM562" i="2"/>
  <c r="BV562" i="2"/>
  <c r="BE562" i="2"/>
  <c r="BN562" i="2"/>
  <c r="BF562" i="2"/>
  <c r="BO562" i="2"/>
  <c r="BG562" i="2"/>
  <c r="BP562" i="2"/>
  <c r="BH562" i="2"/>
  <c r="BQ562" i="2"/>
  <c r="BI562" i="2"/>
  <c r="BR562" i="2"/>
  <c r="BJ562" i="2"/>
  <c r="BS562" i="2"/>
  <c r="BD554" i="2"/>
  <c r="BM554" i="2"/>
  <c r="BV554" i="2"/>
  <c r="BE554" i="2"/>
  <c r="BN554" i="2"/>
  <c r="BF554" i="2"/>
  <c r="BO554" i="2"/>
  <c r="BG554" i="2"/>
  <c r="BP554" i="2"/>
  <c r="BH554" i="2"/>
  <c r="BQ554" i="2"/>
  <c r="BI554" i="2"/>
  <c r="BR554" i="2"/>
  <c r="BJ554" i="2"/>
  <c r="BS554" i="2"/>
  <c r="BQ748" i="2"/>
  <c r="BQ740" i="2"/>
  <c r="BQ732" i="2"/>
  <c r="BQ724" i="2"/>
  <c r="BQ716" i="2"/>
  <c r="BQ708" i="2"/>
  <c r="BQ700" i="2"/>
  <c r="BR693" i="2"/>
  <c r="BQ692" i="2"/>
  <c r="BV688" i="2"/>
  <c r="BM688" i="2"/>
  <c r="BR685" i="2"/>
  <c r="BQ684" i="2"/>
  <c r="BV680" i="2"/>
  <c r="BM680" i="2"/>
  <c r="BS678" i="2"/>
  <c r="BJ678" i="2"/>
  <c r="BR677" i="2"/>
  <c r="BQ676" i="2"/>
  <c r="BP675" i="2"/>
  <c r="BG675" i="2"/>
  <c r="BO674" i="2"/>
  <c r="BF674" i="2"/>
  <c r="BV672" i="2"/>
  <c r="BM672" i="2"/>
  <c r="BS670" i="2"/>
  <c r="BJ670" i="2"/>
  <c r="BR669" i="2"/>
  <c r="BQ668" i="2"/>
  <c r="BP667" i="2"/>
  <c r="BG667" i="2"/>
  <c r="BO666" i="2"/>
  <c r="BF666" i="2"/>
  <c r="BN665" i="2"/>
  <c r="BE665" i="2"/>
  <c r="BV664" i="2"/>
  <c r="BM664" i="2"/>
  <c r="BM661" i="2"/>
  <c r="BI660" i="2"/>
  <c r="BR660" i="2"/>
  <c r="BD660" i="2"/>
  <c r="BM660" i="2"/>
  <c r="BV660" i="2"/>
  <c r="BG658" i="2"/>
  <c r="BP658" i="2"/>
  <c r="BJ658" i="2"/>
  <c r="BS658" i="2"/>
  <c r="BP657" i="2"/>
  <c r="BR656" i="2"/>
  <c r="BF656" i="2"/>
  <c r="BS655" i="2"/>
  <c r="BH655" i="2"/>
  <c r="BP653" i="2"/>
  <c r="BQ652" i="2"/>
  <c r="BF652" i="2"/>
  <c r="BQ650" i="2"/>
  <c r="BE650" i="2"/>
  <c r="BS649" i="2"/>
  <c r="BG649" i="2"/>
  <c r="BU648" i="2"/>
  <c r="BI648" i="2"/>
  <c r="BJ647" i="2"/>
  <c r="BR645" i="2"/>
  <c r="BG645" i="2"/>
  <c r="BU644" i="2"/>
  <c r="BH644" i="2"/>
  <c r="BR642" i="2"/>
  <c r="BU641" i="2"/>
  <c r="BH641" i="2"/>
  <c r="BV640" i="2"/>
  <c r="BJ640" i="2"/>
  <c r="BJ639" i="2"/>
  <c r="BQ636" i="2"/>
  <c r="BL634" i="2"/>
  <c r="BV633" i="2"/>
  <c r="BS632" i="2"/>
  <c r="BQ631" i="2"/>
  <c r="BH628" i="2"/>
  <c r="BG626" i="2"/>
  <c r="BP626" i="2"/>
  <c r="BH626" i="2"/>
  <c r="BQ626" i="2"/>
  <c r="BJ626" i="2"/>
  <c r="BS626" i="2"/>
  <c r="BM625" i="2"/>
  <c r="BJ624" i="2"/>
  <c r="BU623" i="2"/>
  <c r="BH623" i="2"/>
  <c r="BN620" i="2"/>
  <c r="BM616" i="2"/>
  <c r="BI615" i="2"/>
  <c r="BR615" i="2"/>
  <c r="BD615" i="2"/>
  <c r="BM615" i="2"/>
  <c r="BV615" i="2"/>
  <c r="BE615" i="2"/>
  <c r="BN615" i="2"/>
  <c r="BG615" i="2"/>
  <c r="BP615" i="2"/>
  <c r="BG612" i="2"/>
  <c r="BD610" i="2"/>
  <c r="BM610" i="2"/>
  <c r="BV610" i="2"/>
  <c r="BG610" i="2"/>
  <c r="BP610" i="2"/>
  <c r="BH610" i="2"/>
  <c r="BQ610" i="2"/>
  <c r="BJ610" i="2"/>
  <c r="BS610" i="2"/>
  <c r="BG608" i="2"/>
  <c r="BO607" i="2"/>
  <c r="BP604" i="2"/>
  <c r="BV600" i="2"/>
  <c r="BR678" i="2"/>
  <c r="BO675" i="2"/>
  <c r="BN674" i="2"/>
  <c r="BE674" i="2"/>
  <c r="BR670" i="2"/>
  <c r="BO667" i="2"/>
  <c r="BN666" i="2"/>
  <c r="BE666" i="2"/>
  <c r="BV665" i="2"/>
  <c r="BM665" i="2"/>
  <c r="BD665" i="2"/>
  <c r="BL661" i="2"/>
  <c r="BF657" i="2"/>
  <c r="BO657" i="2"/>
  <c r="BI657" i="2"/>
  <c r="BR657" i="2"/>
  <c r="BP656" i="2"/>
  <c r="BR655" i="2"/>
  <c r="BJ653" i="2"/>
  <c r="BS653" i="2"/>
  <c r="BE653" i="2"/>
  <c r="BN653" i="2"/>
  <c r="BP652" i="2"/>
  <c r="BO650" i="2"/>
  <c r="BQ649" i="2"/>
  <c r="BE649" i="2"/>
  <c r="BS648" i="2"/>
  <c r="BQ645" i="2"/>
  <c r="BS644" i="2"/>
  <c r="BS641" i="2"/>
  <c r="BG641" i="2"/>
  <c r="BI639" i="2"/>
  <c r="BI636" i="2"/>
  <c r="BR636" i="2"/>
  <c r="BJ636" i="2"/>
  <c r="BS636" i="2"/>
  <c r="BD636" i="2"/>
  <c r="BM636" i="2"/>
  <c r="BV636" i="2"/>
  <c r="BE632" i="2"/>
  <c r="BN632" i="2"/>
  <c r="BF632" i="2"/>
  <c r="BO632" i="2"/>
  <c r="BH632" i="2"/>
  <c r="BQ632" i="2"/>
  <c r="BO631" i="2"/>
  <c r="BG628" i="2"/>
  <c r="BV624" i="2"/>
  <c r="BI624" i="2"/>
  <c r="BS623" i="2"/>
  <c r="BV608" i="2"/>
  <c r="BD602" i="2"/>
  <c r="BM602" i="2"/>
  <c r="BV602" i="2"/>
  <c r="BG602" i="2"/>
  <c r="BP602" i="2"/>
  <c r="BH602" i="2"/>
  <c r="BQ602" i="2"/>
  <c r="BI602" i="2"/>
  <c r="BR602" i="2"/>
  <c r="BJ602" i="2"/>
  <c r="BS602" i="2"/>
  <c r="BU600" i="2"/>
  <c r="BU599" i="2"/>
  <c r="BJ592" i="2"/>
  <c r="BS592" i="2"/>
  <c r="BE592" i="2"/>
  <c r="BN592" i="2"/>
  <c r="BF592" i="2"/>
  <c r="BO592" i="2"/>
  <c r="BG592" i="2"/>
  <c r="BP592" i="2"/>
  <c r="BH592" i="2"/>
  <c r="BQ592" i="2"/>
  <c r="BG541" i="2"/>
  <c r="BP541" i="2"/>
  <c r="BJ541" i="2"/>
  <c r="BS541" i="2"/>
  <c r="BD541" i="2"/>
  <c r="BO541" i="2"/>
  <c r="BE541" i="2"/>
  <c r="BQ541" i="2"/>
  <c r="BF541" i="2"/>
  <c r="BR541" i="2"/>
  <c r="BH541" i="2"/>
  <c r="BU541" i="2"/>
  <c r="BI541" i="2"/>
  <c r="BV541" i="2"/>
  <c r="BL541" i="2"/>
  <c r="BM541" i="2"/>
  <c r="BE656" i="2"/>
  <c r="BN656" i="2"/>
  <c r="BH656" i="2"/>
  <c r="BQ656" i="2"/>
  <c r="BI652" i="2"/>
  <c r="BR652" i="2"/>
  <c r="BD652" i="2"/>
  <c r="BM652" i="2"/>
  <c r="BV652" i="2"/>
  <c r="BG650" i="2"/>
  <c r="BP650" i="2"/>
  <c r="BJ650" i="2"/>
  <c r="BS650" i="2"/>
  <c r="BD623" i="2"/>
  <c r="BM623" i="2"/>
  <c r="BV623" i="2"/>
  <c r="BE623" i="2"/>
  <c r="BN623" i="2"/>
  <c r="BG623" i="2"/>
  <c r="BP623" i="2"/>
  <c r="BF612" i="2"/>
  <c r="BO612" i="2"/>
  <c r="BI612" i="2"/>
  <c r="BR612" i="2"/>
  <c r="BJ612" i="2"/>
  <c r="BS612" i="2"/>
  <c r="BD612" i="2"/>
  <c r="BM612" i="2"/>
  <c r="BV612" i="2"/>
  <c r="BJ608" i="2"/>
  <c r="BS608" i="2"/>
  <c r="BE608" i="2"/>
  <c r="BN608" i="2"/>
  <c r="BF608" i="2"/>
  <c r="BO608" i="2"/>
  <c r="BH608" i="2"/>
  <c r="BQ608" i="2"/>
  <c r="BE523" i="2"/>
  <c r="BN523" i="2"/>
  <c r="BG523" i="2"/>
  <c r="BP523" i="2"/>
  <c r="BH523" i="2"/>
  <c r="BQ523" i="2"/>
  <c r="BI523" i="2"/>
  <c r="BR523" i="2"/>
  <c r="BD523" i="2"/>
  <c r="BV523" i="2"/>
  <c r="BF523" i="2"/>
  <c r="BJ523" i="2"/>
  <c r="BL523" i="2"/>
  <c r="BM523" i="2"/>
  <c r="BO523" i="2"/>
  <c r="BS523" i="2"/>
  <c r="BS665" i="2"/>
  <c r="BJ665" i="2"/>
  <c r="BM656" i="2"/>
  <c r="BD655" i="2"/>
  <c r="BM655" i="2"/>
  <c r="BV655" i="2"/>
  <c r="BG655" i="2"/>
  <c r="BP655" i="2"/>
  <c r="BN652" i="2"/>
  <c r="BM650" i="2"/>
  <c r="BF649" i="2"/>
  <c r="BO649" i="2"/>
  <c r="BI649" i="2"/>
  <c r="BR649" i="2"/>
  <c r="BJ645" i="2"/>
  <c r="BS645" i="2"/>
  <c r="BE645" i="2"/>
  <c r="BN645" i="2"/>
  <c r="BG642" i="2"/>
  <c r="BP642" i="2"/>
  <c r="BJ642" i="2"/>
  <c r="BS642" i="2"/>
  <c r="BP641" i="2"/>
  <c r="BS639" i="2"/>
  <c r="BN636" i="2"/>
  <c r="BF633" i="2"/>
  <c r="BO633" i="2"/>
  <c r="BG633" i="2"/>
  <c r="BP633" i="2"/>
  <c r="BI633" i="2"/>
  <c r="BR633" i="2"/>
  <c r="BM632" i="2"/>
  <c r="BJ631" i="2"/>
  <c r="BQ628" i="2"/>
  <c r="BS624" i="2"/>
  <c r="BQ623" i="2"/>
  <c r="BD618" i="2"/>
  <c r="BM618" i="2"/>
  <c r="BV618" i="2"/>
  <c r="BG618" i="2"/>
  <c r="BP618" i="2"/>
  <c r="BH618" i="2"/>
  <c r="BQ618" i="2"/>
  <c r="BJ618" i="2"/>
  <c r="BS618" i="2"/>
  <c r="BQ612" i="2"/>
  <c r="BR608" i="2"/>
  <c r="BU602" i="2"/>
  <c r="BM600" i="2"/>
  <c r="BQ599" i="2"/>
  <c r="BD594" i="2"/>
  <c r="BM594" i="2"/>
  <c r="BV594" i="2"/>
  <c r="BG594" i="2"/>
  <c r="BP594" i="2"/>
  <c r="BH594" i="2"/>
  <c r="BQ594" i="2"/>
  <c r="BI594" i="2"/>
  <c r="BR594" i="2"/>
  <c r="BJ594" i="2"/>
  <c r="BS594" i="2"/>
  <c r="BU592" i="2"/>
  <c r="BS674" i="2"/>
  <c r="BS666" i="2"/>
  <c r="BR665" i="2"/>
  <c r="BL656" i="2"/>
  <c r="BN655" i="2"/>
  <c r="BL652" i="2"/>
  <c r="BL650" i="2"/>
  <c r="BM649" i="2"/>
  <c r="BE648" i="2"/>
  <c r="BN648" i="2"/>
  <c r="BH648" i="2"/>
  <c r="BQ648" i="2"/>
  <c r="BM645" i="2"/>
  <c r="BI644" i="2"/>
  <c r="BR644" i="2"/>
  <c r="BD644" i="2"/>
  <c r="BM644" i="2"/>
  <c r="BV644" i="2"/>
  <c r="BF641" i="2"/>
  <c r="BO641" i="2"/>
  <c r="BI641" i="2"/>
  <c r="BR641" i="2"/>
  <c r="BD639" i="2"/>
  <c r="BM639" i="2"/>
  <c r="BV639" i="2"/>
  <c r="BE639" i="2"/>
  <c r="BN639" i="2"/>
  <c r="BG639" i="2"/>
  <c r="BP639" i="2"/>
  <c r="BI628" i="2"/>
  <c r="BR628" i="2"/>
  <c r="BJ628" i="2"/>
  <c r="BS628" i="2"/>
  <c r="BD628" i="2"/>
  <c r="BM628" i="2"/>
  <c r="BV628" i="2"/>
  <c r="BE624" i="2"/>
  <c r="BN624" i="2"/>
  <c r="BF624" i="2"/>
  <c r="BO624" i="2"/>
  <c r="BH624" i="2"/>
  <c r="BQ624" i="2"/>
  <c r="BO623" i="2"/>
  <c r="BP612" i="2"/>
  <c r="BP608" i="2"/>
  <c r="BL600" i="2"/>
  <c r="BI543" i="2"/>
  <c r="BR543" i="2"/>
  <c r="BD543" i="2"/>
  <c r="BM543" i="2"/>
  <c r="BV543" i="2"/>
  <c r="BE543" i="2"/>
  <c r="BP543" i="2"/>
  <c r="BF543" i="2"/>
  <c r="BQ543" i="2"/>
  <c r="BG543" i="2"/>
  <c r="BS543" i="2"/>
  <c r="BH543" i="2"/>
  <c r="BU543" i="2"/>
  <c r="BJ543" i="2"/>
  <c r="BL543" i="2"/>
  <c r="BN543" i="2"/>
  <c r="BO662" i="2"/>
  <c r="BO654" i="2"/>
  <c r="BO646" i="2"/>
  <c r="BO638" i="2"/>
  <c r="BN637" i="2"/>
  <c r="BE637" i="2"/>
  <c r="BO630" i="2"/>
  <c r="BN629" i="2"/>
  <c r="BE629" i="2"/>
  <c r="BO622" i="2"/>
  <c r="BN621" i="2"/>
  <c r="BE621" i="2"/>
  <c r="BR617" i="2"/>
  <c r="BI617" i="2"/>
  <c r="BN613" i="2"/>
  <c r="BE613" i="2"/>
  <c r="BR609" i="2"/>
  <c r="BI609" i="2"/>
  <c r="BO606" i="2"/>
  <c r="BN605" i="2"/>
  <c r="BE605" i="2"/>
  <c r="BR601" i="2"/>
  <c r="BI601" i="2"/>
  <c r="BO598" i="2"/>
  <c r="BN597" i="2"/>
  <c r="BE597" i="2"/>
  <c r="BV596" i="2"/>
  <c r="BM596" i="2"/>
  <c r="BD596" i="2"/>
  <c r="BR593" i="2"/>
  <c r="BI593" i="2"/>
  <c r="BP591" i="2"/>
  <c r="BG591" i="2"/>
  <c r="BO590" i="2"/>
  <c r="BN589" i="2"/>
  <c r="BE589" i="2"/>
  <c r="BV588" i="2"/>
  <c r="BM588" i="2"/>
  <c r="BD588" i="2"/>
  <c r="BR585" i="2"/>
  <c r="BI585" i="2"/>
  <c r="BQ584" i="2"/>
  <c r="BH584" i="2"/>
  <c r="BP583" i="2"/>
  <c r="BG583" i="2"/>
  <c r="BO582" i="2"/>
  <c r="BN581" i="2"/>
  <c r="BE581" i="2"/>
  <c r="BV580" i="2"/>
  <c r="BM580" i="2"/>
  <c r="BD580" i="2"/>
  <c r="BR577" i="2"/>
  <c r="BI577" i="2"/>
  <c r="BQ576" i="2"/>
  <c r="BH576" i="2"/>
  <c r="BP575" i="2"/>
  <c r="BG575" i="2"/>
  <c r="BO574" i="2"/>
  <c r="BN573" i="2"/>
  <c r="BE573" i="2"/>
  <c r="BV572" i="2"/>
  <c r="BM572" i="2"/>
  <c r="BD572" i="2"/>
  <c r="BR569" i="2"/>
  <c r="BI569" i="2"/>
  <c r="BQ568" i="2"/>
  <c r="BH568" i="2"/>
  <c r="BP567" i="2"/>
  <c r="BG567" i="2"/>
  <c r="BO566" i="2"/>
  <c r="BN565" i="2"/>
  <c r="BE565" i="2"/>
  <c r="BV564" i="2"/>
  <c r="BM564" i="2"/>
  <c r="BD564" i="2"/>
  <c r="BR561" i="2"/>
  <c r="BI561" i="2"/>
  <c r="BQ560" i="2"/>
  <c r="BH560" i="2"/>
  <c r="BP559" i="2"/>
  <c r="BG559" i="2"/>
  <c r="BO558" i="2"/>
  <c r="BN557" i="2"/>
  <c r="BE557" i="2"/>
  <c r="BV556" i="2"/>
  <c r="BM556" i="2"/>
  <c r="BD556" i="2"/>
  <c r="BR553" i="2"/>
  <c r="BI553" i="2"/>
  <c r="BQ552" i="2"/>
  <c r="BH552" i="2"/>
  <c r="BP551" i="2"/>
  <c r="BG551" i="2"/>
  <c r="BJ549" i="2"/>
  <c r="BS549" i="2"/>
  <c r="BQ548" i="2"/>
  <c r="BG548" i="2"/>
  <c r="BD546" i="2"/>
  <c r="BM546" i="2"/>
  <c r="BV546" i="2"/>
  <c r="BG546" i="2"/>
  <c r="BP546" i="2"/>
  <c r="BL544" i="2"/>
  <c r="BF540" i="2"/>
  <c r="BO540" i="2"/>
  <c r="BI540" i="2"/>
  <c r="BR540" i="2"/>
  <c r="BP539" i="2"/>
  <c r="BR538" i="2"/>
  <c r="BJ536" i="2"/>
  <c r="BS536" i="2"/>
  <c r="BE536" i="2"/>
  <c r="BN536" i="2"/>
  <c r="BP535" i="2"/>
  <c r="BM533" i="2"/>
  <c r="BJ532" i="2"/>
  <c r="BU531" i="2"/>
  <c r="BD530" i="2"/>
  <c r="BM530" i="2"/>
  <c r="BV530" i="2"/>
  <c r="BF530" i="2"/>
  <c r="BO530" i="2"/>
  <c r="BG530" i="2"/>
  <c r="BP530" i="2"/>
  <c r="BU528" i="2"/>
  <c r="BL524" i="2"/>
  <c r="BJ520" i="2"/>
  <c r="BS520" i="2"/>
  <c r="BD520" i="2"/>
  <c r="BM520" i="2"/>
  <c r="BV520" i="2"/>
  <c r="BE520" i="2"/>
  <c r="BN520" i="2"/>
  <c r="BF520" i="2"/>
  <c r="BO520" i="2"/>
  <c r="BF516" i="2"/>
  <c r="BO516" i="2"/>
  <c r="BH516" i="2"/>
  <c r="BQ516" i="2"/>
  <c r="BI516" i="2"/>
  <c r="BR516" i="2"/>
  <c r="BJ516" i="2"/>
  <c r="BS516" i="2"/>
  <c r="BR514" i="2"/>
  <c r="BL512" i="2"/>
  <c r="BL508" i="2"/>
  <c r="BV500" i="2"/>
  <c r="BL499" i="2"/>
  <c r="BQ496" i="2"/>
  <c r="BO591" i="2"/>
  <c r="BF591" i="2"/>
  <c r="BP584" i="2"/>
  <c r="BG584" i="2"/>
  <c r="BO583" i="2"/>
  <c r="BF583" i="2"/>
  <c r="BO575" i="2"/>
  <c r="BF575" i="2"/>
  <c r="BO567" i="2"/>
  <c r="BF567" i="2"/>
  <c r="BO559" i="2"/>
  <c r="BF559" i="2"/>
  <c r="BO551" i="2"/>
  <c r="BF551" i="2"/>
  <c r="BP548" i="2"/>
  <c r="BF548" i="2"/>
  <c r="BE539" i="2"/>
  <c r="BN539" i="2"/>
  <c r="BH539" i="2"/>
  <c r="BQ539" i="2"/>
  <c r="BI535" i="2"/>
  <c r="BR535" i="2"/>
  <c r="BD535" i="2"/>
  <c r="BM535" i="2"/>
  <c r="BV535" i="2"/>
  <c r="BV532" i="2"/>
  <c r="BG532" i="2"/>
  <c r="BG524" i="2"/>
  <c r="BI512" i="2"/>
  <c r="BG508" i="2"/>
  <c r="BF500" i="2"/>
  <c r="BO500" i="2"/>
  <c r="BH500" i="2"/>
  <c r="BQ500" i="2"/>
  <c r="BI500" i="2"/>
  <c r="BR500" i="2"/>
  <c r="BJ500" i="2"/>
  <c r="BS500" i="2"/>
  <c r="BJ499" i="2"/>
  <c r="BP617" i="2"/>
  <c r="BG617" i="2"/>
  <c r="BP609" i="2"/>
  <c r="BG609" i="2"/>
  <c r="BP601" i="2"/>
  <c r="BG601" i="2"/>
  <c r="BS596" i="2"/>
  <c r="BJ596" i="2"/>
  <c r="BP593" i="2"/>
  <c r="BG593" i="2"/>
  <c r="BN591" i="2"/>
  <c r="BE591" i="2"/>
  <c r="BS588" i="2"/>
  <c r="BJ588" i="2"/>
  <c r="BP585" i="2"/>
  <c r="BG585" i="2"/>
  <c r="BO584" i="2"/>
  <c r="BF584" i="2"/>
  <c r="BN583" i="2"/>
  <c r="BE583" i="2"/>
  <c r="BS580" i="2"/>
  <c r="BJ580" i="2"/>
  <c r="BP577" i="2"/>
  <c r="BG577" i="2"/>
  <c r="BO576" i="2"/>
  <c r="BF576" i="2"/>
  <c r="BN575" i="2"/>
  <c r="BE575" i="2"/>
  <c r="BS572" i="2"/>
  <c r="BJ572" i="2"/>
  <c r="BP569" i="2"/>
  <c r="BG569" i="2"/>
  <c r="BO568" i="2"/>
  <c r="BF568" i="2"/>
  <c r="BN567" i="2"/>
  <c r="BE567" i="2"/>
  <c r="BS564" i="2"/>
  <c r="BJ564" i="2"/>
  <c r="BP561" i="2"/>
  <c r="BG561" i="2"/>
  <c r="BO560" i="2"/>
  <c r="BF560" i="2"/>
  <c r="BN559" i="2"/>
  <c r="BE559" i="2"/>
  <c r="BS556" i="2"/>
  <c r="BJ556" i="2"/>
  <c r="BP553" i="2"/>
  <c r="BG553" i="2"/>
  <c r="BO552" i="2"/>
  <c r="BF552" i="2"/>
  <c r="BN551" i="2"/>
  <c r="BE551" i="2"/>
  <c r="BO548" i="2"/>
  <c r="BE548" i="2"/>
  <c r="BU544" i="2"/>
  <c r="BH544" i="2"/>
  <c r="BM539" i="2"/>
  <c r="BD538" i="2"/>
  <c r="BM538" i="2"/>
  <c r="BV538" i="2"/>
  <c r="BG538" i="2"/>
  <c r="BP538" i="2"/>
  <c r="BN535" i="2"/>
  <c r="BH533" i="2"/>
  <c r="BU532" i="2"/>
  <c r="BE532" i="2"/>
  <c r="BE531" i="2"/>
  <c r="BN531" i="2"/>
  <c r="BG531" i="2"/>
  <c r="BP531" i="2"/>
  <c r="BH531" i="2"/>
  <c r="BQ531" i="2"/>
  <c r="BJ528" i="2"/>
  <c r="BS528" i="2"/>
  <c r="BD528" i="2"/>
  <c r="BM528" i="2"/>
  <c r="BV528" i="2"/>
  <c r="BE528" i="2"/>
  <c r="BN528" i="2"/>
  <c r="BE524" i="2"/>
  <c r="BD522" i="2"/>
  <c r="BM522" i="2"/>
  <c r="BV522" i="2"/>
  <c r="BF522" i="2"/>
  <c r="BO522" i="2"/>
  <c r="BG522" i="2"/>
  <c r="BP522" i="2"/>
  <c r="BH522" i="2"/>
  <c r="BQ522" i="2"/>
  <c r="BL514" i="2"/>
  <c r="BH512" i="2"/>
  <c r="BE508" i="2"/>
  <c r="BD506" i="2"/>
  <c r="BM506" i="2"/>
  <c r="BV506" i="2"/>
  <c r="BF506" i="2"/>
  <c r="BO506" i="2"/>
  <c r="BG506" i="2"/>
  <c r="BP506" i="2"/>
  <c r="BH506" i="2"/>
  <c r="BQ506" i="2"/>
  <c r="BJ504" i="2"/>
  <c r="BS504" i="2"/>
  <c r="BD504" i="2"/>
  <c r="BM504" i="2"/>
  <c r="BV504" i="2"/>
  <c r="BE504" i="2"/>
  <c r="BN504" i="2"/>
  <c r="BF504" i="2"/>
  <c r="BO504" i="2"/>
  <c r="BP500" i="2"/>
  <c r="BF499" i="2"/>
  <c r="BL496" i="2"/>
  <c r="BS637" i="2"/>
  <c r="BS629" i="2"/>
  <c r="BS621" i="2"/>
  <c r="BQ619" i="2"/>
  <c r="BO617" i="2"/>
  <c r="BS613" i="2"/>
  <c r="BQ611" i="2"/>
  <c r="BO609" i="2"/>
  <c r="BS605" i="2"/>
  <c r="BQ603" i="2"/>
  <c r="BO601" i="2"/>
  <c r="BS597" i="2"/>
  <c r="BR596" i="2"/>
  <c r="BI596" i="2"/>
  <c r="BO593" i="2"/>
  <c r="BV591" i="2"/>
  <c r="BM591" i="2"/>
  <c r="BD591" i="2"/>
  <c r="BS589" i="2"/>
  <c r="BR588" i="2"/>
  <c r="BI588" i="2"/>
  <c r="BO585" i="2"/>
  <c r="BN584" i="2"/>
  <c r="BE584" i="2"/>
  <c r="BV583" i="2"/>
  <c r="BM583" i="2"/>
  <c r="BD583" i="2"/>
  <c r="BS581" i="2"/>
  <c r="BR580" i="2"/>
  <c r="BI580" i="2"/>
  <c r="BO577" i="2"/>
  <c r="BF577" i="2"/>
  <c r="BN576" i="2"/>
  <c r="BV575" i="2"/>
  <c r="BM575" i="2"/>
  <c r="BD575" i="2"/>
  <c r="BS573" i="2"/>
  <c r="BR572" i="2"/>
  <c r="BI572" i="2"/>
  <c r="BO569" i="2"/>
  <c r="BF569" i="2"/>
  <c r="BN568" i="2"/>
  <c r="BV567" i="2"/>
  <c r="BM567" i="2"/>
  <c r="BD567" i="2"/>
  <c r="BS565" i="2"/>
  <c r="BR564" i="2"/>
  <c r="BI564" i="2"/>
  <c r="BQ563" i="2"/>
  <c r="BO561" i="2"/>
  <c r="BF561" i="2"/>
  <c r="BN560" i="2"/>
  <c r="BV559" i="2"/>
  <c r="BM559" i="2"/>
  <c r="BD559" i="2"/>
  <c r="BS557" i="2"/>
  <c r="BR556" i="2"/>
  <c r="BI556" i="2"/>
  <c r="BQ555" i="2"/>
  <c r="BO553" i="2"/>
  <c r="BF553" i="2"/>
  <c r="BN552" i="2"/>
  <c r="BV551" i="2"/>
  <c r="BM551" i="2"/>
  <c r="BD551" i="2"/>
  <c r="BR549" i="2"/>
  <c r="BH549" i="2"/>
  <c r="BN548" i="2"/>
  <c r="BJ546" i="2"/>
  <c r="BR544" i="2"/>
  <c r="BG544" i="2"/>
  <c r="BV540" i="2"/>
  <c r="BJ540" i="2"/>
  <c r="BL539" i="2"/>
  <c r="BN538" i="2"/>
  <c r="BV536" i="2"/>
  <c r="BI536" i="2"/>
  <c r="BL535" i="2"/>
  <c r="BV533" i="2"/>
  <c r="BF533" i="2"/>
  <c r="BS532" i="2"/>
  <c r="BO531" i="2"/>
  <c r="BL530" i="2"/>
  <c r="BP528" i="2"/>
  <c r="BV524" i="2"/>
  <c r="BS522" i="2"/>
  <c r="BP520" i="2"/>
  <c r="BM516" i="2"/>
  <c r="BE515" i="2"/>
  <c r="BN515" i="2"/>
  <c r="BG515" i="2"/>
  <c r="BP515" i="2"/>
  <c r="BH515" i="2"/>
  <c r="BQ515" i="2"/>
  <c r="BI515" i="2"/>
  <c r="BR515" i="2"/>
  <c r="BV508" i="2"/>
  <c r="BS506" i="2"/>
  <c r="BR504" i="2"/>
  <c r="BN500" i="2"/>
  <c r="BV499" i="2"/>
  <c r="BV584" i="2"/>
  <c r="BM584" i="2"/>
  <c r="BD584" i="2"/>
  <c r="BI548" i="2"/>
  <c r="BR548" i="2"/>
  <c r="BF532" i="2"/>
  <c r="BO532" i="2"/>
  <c r="BH532" i="2"/>
  <c r="BQ532" i="2"/>
  <c r="BI532" i="2"/>
  <c r="BR532" i="2"/>
  <c r="BF524" i="2"/>
  <c r="BO524" i="2"/>
  <c r="BH524" i="2"/>
  <c r="BQ524" i="2"/>
  <c r="BI524" i="2"/>
  <c r="BR524" i="2"/>
  <c r="BJ524" i="2"/>
  <c r="BS524" i="2"/>
  <c r="BJ512" i="2"/>
  <c r="BS512" i="2"/>
  <c r="BD512" i="2"/>
  <c r="BM512" i="2"/>
  <c r="BV512" i="2"/>
  <c r="BE512" i="2"/>
  <c r="BN512" i="2"/>
  <c r="BF512" i="2"/>
  <c r="BO512" i="2"/>
  <c r="BF508" i="2"/>
  <c r="BO508" i="2"/>
  <c r="BH508" i="2"/>
  <c r="BQ508" i="2"/>
  <c r="BI508" i="2"/>
  <c r="BR508" i="2"/>
  <c r="BJ508" i="2"/>
  <c r="BS508" i="2"/>
  <c r="BE499" i="2"/>
  <c r="BN499" i="2"/>
  <c r="BG499" i="2"/>
  <c r="BP499" i="2"/>
  <c r="BH499" i="2"/>
  <c r="BQ499" i="2"/>
  <c r="BI499" i="2"/>
  <c r="BR499" i="2"/>
  <c r="BP580" i="2"/>
  <c r="BG580" i="2"/>
  <c r="BV577" i="2"/>
  <c r="BM577" i="2"/>
  <c r="BS575" i="2"/>
  <c r="BJ575" i="2"/>
  <c r="BP572" i="2"/>
  <c r="BG572" i="2"/>
  <c r="BV569" i="2"/>
  <c r="BM569" i="2"/>
  <c r="BS567" i="2"/>
  <c r="BJ567" i="2"/>
  <c r="BP564" i="2"/>
  <c r="BG564" i="2"/>
  <c r="BV561" i="2"/>
  <c r="BM561" i="2"/>
  <c r="BS559" i="2"/>
  <c r="BJ559" i="2"/>
  <c r="BP556" i="2"/>
  <c r="BG556" i="2"/>
  <c r="BV553" i="2"/>
  <c r="BM553" i="2"/>
  <c r="BS551" i="2"/>
  <c r="BJ551" i="2"/>
  <c r="BV548" i="2"/>
  <c r="BL548" i="2"/>
  <c r="BP544" i="2"/>
  <c r="BU539" i="2"/>
  <c r="BI539" i="2"/>
  <c r="BU535" i="2"/>
  <c r="BH535" i="2"/>
  <c r="BQ533" i="2"/>
  <c r="BN532" i="2"/>
  <c r="BP524" i="2"/>
  <c r="BR512" i="2"/>
  <c r="BP508" i="2"/>
  <c r="BL500" i="2"/>
  <c r="BS499" i="2"/>
  <c r="BO596" i="2"/>
  <c r="BR591" i="2"/>
  <c r="BO588" i="2"/>
  <c r="BS584" i="2"/>
  <c r="BR583" i="2"/>
  <c r="BO580" i="2"/>
  <c r="BR575" i="2"/>
  <c r="BO572" i="2"/>
  <c r="BR567" i="2"/>
  <c r="BO564" i="2"/>
  <c r="BR559" i="2"/>
  <c r="BO556" i="2"/>
  <c r="BR551" i="2"/>
  <c r="BU548" i="2"/>
  <c r="BJ548" i="2"/>
  <c r="BJ544" i="2"/>
  <c r="BS544" i="2"/>
  <c r="BE544" i="2"/>
  <c r="BN544" i="2"/>
  <c r="BS539" i="2"/>
  <c r="BG539" i="2"/>
  <c r="BS535" i="2"/>
  <c r="BG535" i="2"/>
  <c r="BG533" i="2"/>
  <c r="BP533" i="2"/>
  <c r="BI533" i="2"/>
  <c r="BR533" i="2"/>
  <c r="BJ533" i="2"/>
  <c r="BS533" i="2"/>
  <c r="BM532" i="2"/>
  <c r="BN524" i="2"/>
  <c r="BD514" i="2"/>
  <c r="BM514" i="2"/>
  <c r="BV514" i="2"/>
  <c r="BF514" i="2"/>
  <c r="BO514" i="2"/>
  <c r="BG514" i="2"/>
  <c r="BP514" i="2"/>
  <c r="BH514" i="2"/>
  <c r="BQ514" i="2"/>
  <c r="BQ512" i="2"/>
  <c r="BN508" i="2"/>
  <c r="BG500" i="2"/>
  <c r="BO499" i="2"/>
  <c r="BJ496" i="2"/>
  <c r="BS496" i="2"/>
  <c r="BD496" i="2"/>
  <c r="BM496" i="2"/>
  <c r="BV496" i="2"/>
  <c r="BE496" i="2"/>
  <c r="BN496" i="2"/>
  <c r="BF496" i="2"/>
  <c r="BO496" i="2"/>
  <c r="BS492" i="2"/>
  <c r="BJ492" i="2"/>
  <c r="BR491" i="2"/>
  <c r="BI491" i="2"/>
  <c r="BQ490" i="2"/>
  <c r="BH490" i="2"/>
  <c r="BO488" i="2"/>
  <c r="BF488" i="2"/>
  <c r="BS484" i="2"/>
  <c r="BJ484" i="2"/>
  <c r="BR483" i="2"/>
  <c r="BI483" i="2"/>
  <c r="BJ480" i="2"/>
  <c r="BS480" i="2"/>
  <c r="BH478" i="2"/>
  <c r="BQ478" i="2"/>
  <c r="BF476" i="2"/>
  <c r="BO476" i="2"/>
  <c r="BD474" i="2"/>
  <c r="BM474" i="2"/>
  <c r="BV474" i="2"/>
  <c r="BG472" i="2"/>
  <c r="BP472" i="2"/>
  <c r="BJ472" i="2"/>
  <c r="BS472" i="2"/>
  <c r="BD469" i="2"/>
  <c r="BM469" i="2"/>
  <c r="BV469" i="2"/>
  <c r="BG469" i="2"/>
  <c r="BP469" i="2"/>
  <c r="BH469" i="2"/>
  <c r="BQ469" i="2"/>
  <c r="BI466" i="2"/>
  <c r="BR466" i="2"/>
  <c r="BD466" i="2"/>
  <c r="BM466" i="2"/>
  <c r="BV466" i="2"/>
  <c r="BE466" i="2"/>
  <c r="BN466" i="2"/>
  <c r="BN463" i="2"/>
  <c r="BL462" i="2"/>
  <c r="BI461" i="2"/>
  <c r="BL459" i="2"/>
  <c r="BH458" i="2"/>
  <c r="BE454" i="2"/>
  <c r="BN454" i="2"/>
  <c r="BH454" i="2"/>
  <c r="BQ454" i="2"/>
  <c r="BI454" i="2"/>
  <c r="BR454" i="2"/>
  <c r="BN453" i="2"/>
  <c r="BJ451" i="2"/>
  <c r="BS451" i="2"/>
  <c r="BE451" i="2"/>
  <c r="BN451" i="2"/>
  <c r="BF451" i="2"/>
  <c r="BO451" i="2"/>
  <c r="BO450" i="2"/>
  <c r="BL447" i="2"/>
  <c r="BV446" i="2"/>
  <c r="BG446" i="2"/>
  <c r="BV443" i="2"/>
  <c r="BH443" i="2"/>
  <c r="BQ442" i="2"/>
  <c r="BL434" i="2"/>
  <c r="BF426" i="2"/>
  <c r="BO426" i="2"/>
  <c r="BG426" i="2"/>
  <c r="BP426" i="2"/>
  <c r="BI426" i="2"/>
  <c r="BR426" i="2"/>
  <c r="BJ426" i="2"/>
  <c r="BS426" i="2"/>
  <c r="BD426" i="2"/>
  <c r="BM426" i="2"/>
  <c r="BV426" i="2"/>
  <c r="BE426" i="2"/>
  <c r="BN426" i="2"/>
  <c r="BO545" i="2"/>
  <c r="BO537" i="2"/>
  <c r="BO529" i="2"/>
  <c r="BV527" i="2"/>
  <c r="BM527" i="2"/>
  <c r="BD527" i="2"/>
  <c r="BS525" i="2"/>
  <c r="BJ525" i="2"/>
  <c r="BO521" i="2"/>
  <c r="BV519" i="2"/>
  <c r="BM519" i="2"/>
  <c r="BD519" i="2"/>
  <c r="BS517" i="2"/>
  <c r="BJ517" i="2"/>
  <c r="BO513" i="2"/>
  <c r="BV511" i="2"/>
  <c r="BM511" i="2"/>
  <c r="BD511" i="2"/>
  <c r="BS509" i="2"/>
  <c r="BJ509" i="2"/>
  <c r="BV503" i="2"/>
  <c r="BM503" i="2"/>
  <c r="BD503" i="2"/>
  <c r="BS501" i="2"/>
  <c r="BJ501" i="2"/>
  <c r="BV495" i="2"/>
  <c r="BM495" i="2"/>
  <c r="BD495" i="2"/>
  <c r="BS493" i="2"/>
  <c r="BJ493" i="2"/>
  <c r="BR492" i="2"/>
  <c r="BI492" i="2"/>
  <c r="BQ491" i="2"/>
  <c r="BH491" i="2"/>
  <c r="BP490" i="2"/>
  <c r="BG490" i="2"/>
  <c r="BO489" i="2"/>
  <c r="BN488" i="2"/>
  <c r="BE488" i="2"/>
  <c r="BV487" i="2"/>
  <c r="BM487" i="2"/>
  <c r="BD487" i="2"/>
  <c r="BS485" i="2"/>
  <c r="BJ485" i="2"/>
  <c r="BR484" i="2"/>
  <c r="BI484" i="2"/>
  <c r="BQ483" i="2"/>
  <c r="BH483" i="2"/>
  <c r="BP482" i="2"/>
  <c r="BG482" i="2"/>
  <c r="BV480" i="2"/>
  <c r="BL480" i="2"/>
  <c r="BP479" i="2"/>
  <c r="BV478" i="2"/>
  <c r="BL478" i="2"/>
  <c r="BQ477" i="2"/>
  <c r="BV476" i="2"/>
  <c r="BL476" i="2"/>
  <c r="BQ475" i="2"/>
  <c r="BL474" i="2"/>
  <c r="BM472" i="2"/>
  <c r="BF471" i="2"/>
  <c r="BO471" i="2"/>
  <c r="BI471" i="2"/>
  <c r="BR471" i="2"/>
  <c r="BP470" i="2"/>
  <c r="BO469" i="2"/>
  <c r="BR467" i="2"/>
  <c r="BP466" i="2"/>
  <c r="BM463" i="2"/>
  <c r="BJ462" i="2"/>
  <c r="BU461" i="2"/>
  <c r="BF461" i="2"/>
  <c r="BI459" i="2"/>
  <c r="BU458" i="2"/>
  <c r="BG458" i="2"/>
  <c r="BQ455" i="2"/>
  <c r="BO454" i="2"/>
  <c r="BL453" i="2"/>
  <c r="BP451" i="2"/>
  <c r="BL450" i="2"/>
  <c r="BH447" i="2"/>
  <c r="BU446" i="2"/>
  <c r="BF446" i="2"/>
  <c r="BD445" i="2"/>
  <c r="BM445" i="2"/>
  <c r="BV445" i="2"/>
  <c r="BG445" i="2"/>
  <c r="BP445" i="2"/>
  <c r="BH445" i="2"/>
  <c r="BQ445" i="2"/>
  <c r="BU443" i="2"/>
  <c r="BG443" i="2"/>
  <c r="BP442" i="2"/>
  <c r="BH434" i="2"/>
  <c r="BF402" i="2"/>
  <c r="BO402" i="2"/>
  <c r="BG402" i="2"/>
  <c r="BP402" i="2"/>
  <c r="BH402" i="2"/>
  <c r="BQ402" i="2"/>
  <c r="BI402" i="2"/>
  <c r="BR402" i="2"/>
  <c r="BJ402" i="2"/>
  <c r="BS402" i="2"/>
  <c r="BD402" i="2"/>
  <c r="BM402" i="2"/>
  <c r="BV402" i="2"/>
  <c r="BE402" i="2"/>
  <c r="BN402" i="2"/>
  <c r="BR525" i="2"/>
  <c r="BI525" i="2"/>
  <c r="BR517" i="2"/>
  <c r="BI517" i="2"/>
  <c r="BR509" i="2"/>
  <c r="BI509" i="2"/>
  <c r="BR501" i="2"/>
  <c r="BI501" i="2"/>
  <c r="BR493" i="2"/>
  <c r="BI493" i="2"/>
  <c r="BQ492" i="2"/>
  <c r="BH492" i="2"/>
  <c r="BP491" i="2"/>
  <c r="BG491" i="2"/>
  <c r="BO490" i="2"/>
  <c r="BF490" i="2"/>
  <c r="BV488" i="2"/>
  <c r="BM488" i="2"/>
  <c r="BD488" i="2"/>
  <c r="BR485" i="2"/>
  <c r="BI485" i="2"/>
  <c r="BQ484" i="2"/>
  <c r="BH484" i="2"/>
  <c r="BP483" i="2"/>
  <c r="BG483" i="2"/>
  <c r="BU480" i="2"/>
  <c r="BI480" i="2"/>
  <c r="BU478" i="2"/>
  <c r="BJ478" i="2"/>
  <c r="BU476" i="2"/>
  <c r="BJ476" i="2"/>
  <c r="BU474" i="2"/>
  <c r="BJ474" i="2"/>
  <c r="BL472" i="2"/>
  <c r="BE470" i="2"/>
  <c r="BN470" i="2"/>
  <c r="BH470" i="2"/>
  <c r="BQ470" i="2"/>
  <c r="BN469" i="2"/>
  <c r="BJ467" i="2"/>
  <c r="BS467" i="2"/>
  <c r="BE467" i="2"/>
  <c r="BN467" i="2"/>
  <c r="BF467" i="2"/>
  <c r="BO467" i="2"/>
  <c r="BO466" i="2"/>
  <c r="BL463" i="2"/>
  <c r="BV462" i="2"/>
  <c r="BG462" i="2"/>
  <c r="BS461" i="2"/>
  <c r="BV459" i="2"/>
  <c r="BH459" i="2"/>
  <c r="BS458" i="2"/>
  <c r="BF455" i="2"/>
  <c r="BO455" i="2"/>
  <c r="BI455" i="2"/>
  <c r="BR455" i="2"/>
  <c r="BJ455" i="2"/>
  <c r="BS455" i="2"/>
  <c r="BM454" i="2"/>
  <c r="BJ453" i="2"/>
  <c r="BM451" i="2"/>
  <c r="BJ450" i="2"/>
  <c r="BV447" i="2"/>
  <c r="BG447" i="2"/>
  <c r="BS446" i="2"/>
  <c r="BR443" i="2"/>
  <c r="BL442" i="2"/>
  <c r="BU429" i="2"/>
  <c r="BD461" i="2"/>
  <c r="BM461" i="2"/>
  <c r="BV461" i="2"/>
  <c r="BG461" i="2"/>
  <c r="BP461" i="2"/>
  <c r="BH461" i="2"/>
  <c r="BQ461" i="2"/>
  <c r="BI458" i="2"/>
  <c r="BR458" i="2"/>
  <c r="BD458" i="2"/>
  <c r="BM458" i="2"/>
  <c r="BV458" i="2"/>
  <c r="BE458" i="2"/>
  <c r="BN458" i="2"/>
  <c r="BE446" i="2"/>
  <c r="BN446" i="2"/>
  <c r="BH446" i="2"/>
  <c r="BQ446" i="2"/>
  <c r="BI446" i="2"/>
  <c r="BR446" i="2"/>
  <c r="BJ443" i="2"/>
  <c r="BS443" i="2"/>
  <c r="BE443" i="2"/>
  <c r="BN443" i="2"/>
  <c r="BF443" i="2"/>
  <c r="BO443" i="2"/>
  <c r="BF434" i="2"/>
  <c r="BO434" i="2"/>
  <c r="BI434" i="2"/>
  <c r="BR434" i="2"/>
  <c r="BJ434" i="2"/>
  <c r="BS434" i="2"/>
  <c r="BD434" i="2"/>
  <c r="BM434" i="2"/>
  <c r="BV434" i="2"/>
  <c r="BE434" i="2"/>
  <c r="BN434" i="2"/>
  <c r="BR527" i="2"/>
  <c r="BP525" i="2"/>
  <c r="BR519" i="2"/>
  <c r="BP517" i="2"/>
  <c r="BR511" i="2"/>
  <c r="BP509" i="2"/>
  <c r="BR503" i="2"/>
  <c r="BQ502" i="2"/>
  <c r="BP501" i="2"/>
  <c r="BR495" i="2"/>
  <c r="BQ494" i="2"/>
  <c r="BP493" i="2"/>
  <c r="BO492" i="2"/>
  <c r="BN491" i="2"/>
  <c r="BE491" i="2"/>
  <c r="BV490" i="2"/>
  <c r="BM490" i="2"/>
  <c r="BD490" i="2"/>
  <c r="BS488" i="2"/>
  <c r="BJ488" i="2"/>
  <c r="BR487" i="2"/>
  <c r="BP485" i="2"/>
  <c r="BO484" i="2"/>
  <c r="BN483" i="2"/>
  <c r="BE483" i="2"/>
  <c r="BQ480" i="2"/>
  <c r="BG480" i="2"/>
  <c r="BI479" i="2"/>
  <c r="BR479" i="2"/>
  <c r="BR478" i="2"/>
  <c r="BG478" i="2"/>
  <c r="BG477" i="2"/>
  <c r="BP477" i="2"/>
  <c r="BR476" i="2"/>
  <c r="BH476" i="2"/>
  <c r="BE475" i="2"/>
  <c r="BN475" i="2"/>
  <c r="BR474" i="2"/>
  <c r="BH474" i="2"/>
  <c r="BU472" i="2"/>
  <c r="BH472" i="2"/>
  <c r="BV471" i="2"/>
  <c r="BJ471" i="2"/>
  <c r="BL470" i="2"/>
  <c r="BJ469" i="2"/>
  <c r="BM467" i="2"/>
  <c r="BJ466" i="2"/>
  <c r="BV463" i="2"/>
  <c r="BS462" i="2"/>
  <c r="BO461" i="2"/>
  <c r="BR459" i="2"/>
  <c r="BP458" i="2"/>
  <c r="BM455" i="2"/>
  <c r="BJ454" i="2"/>
  <c r="BU453" i="2"/>
  <c r="BF453" i="2"/>
  <c r="BI451" i="2"/>
  <c r="BU450" i="2"/>
  <c r="BG450" i="2"/>
  <c r="BQ447" i="2"/>
  <c r="BO446" i="2"/>
  <c r="BL445" i="2"/>
  <c r="BP443" i="2"/>
  <c r="BH442" i="2"/>
  <c r="BJ438" i="2"/>
  <c r="BS438" i="2"/>
  <c r="BE438" i="2"/>
  <c r="BN438" i="2"/>
  <c r="BF438" i="2"/>
  <c r="BO438" i="2"/>
  <c r="BH438" i="2"/>
  <c r="BQ438" i="2"/>
  <c r="BI438" i="2"/>
  <c r="BR438" i="2"/>
  <c r="BI437" i="2"/>
  <c r="BR437" i="2"/>
  <c r="BD437" i="2"/>
  <c r="BM437" i="2"/>
  <c r="BV437" i="2"/>
  <c r="BE437" i="2"/>
  <c r="BN437" i="2"/>
  <c r="BG437" i="2"/>
  <c r="BP437" i="2"/>
  <c r="BH437" i="2"/>
  <c r="BQ437" i="2"/>
  <c r="BL429" i="2"/>
  <c r="BU426" i="2"/>
  <c r="BF410" i="2"/>
  <c r="BO410" i="2"/>
  <c r="BG410" i="2"/>
  <c r="BP410" i="2"/>
  <c r="BH410" i="2"/>
  <c r="BQ410" i="2"/>
  <c r="BI410" i="2"/>
  <c r="BR410" i="2"/>
  <c r="BJ410" i="2"/>
  <c r="BS410" i="2"/>
  <c r="BD410" i="2"/>
  <c r="BM410" i="2"/>
  <c r="BV410" i="2"/>
  <c r="BE410" i="2"/>
  <c r="BN410" i="2"/>
  <c r="BU394" i="2"/>
  <c r="BR488" i="2"/>
  <c r="BI488" i="2"/>
  <c r="BE462" i="2"/>
  <c r="BN462" i="2"/>
  <c r="BH462" i="2"/>
  <c r="BQ462" i="2"/>
  <c r="BI462" i="2"/>
  <c r="BR462" i="2"/>
  <c r="BN461" i="2"/>
  <c r="BJ459" i="2"/>
  <c r="BS459" i="2"/>
  <c r="BE459" i="2"/>
  <c r="BN459" i="2"/>
  <c r="BF459" i="2"/>
  <c r="BO459" i="2"/>
  <c r="BO458" i="2"/>
  <c r="BS453" i="2"/>
  <c r="BS450" i="2"/>
  <c r="BF447" i="2"/>
  <c r="BO447" i="2"/>
  <c r="BI447" i="2"/>
  <c r="BR447" i="2"/>
  <c r="BJ447" i="2"/>
  <c r="BS447" i="2"/>
  <c r="BM446" i="2"/>
  <c r="BM443" i="2"/>
  <c r="BU434" i="2"/>
  <c r="BF382" i="2"/>
  <c r="BO382" i="2"/>
  <c r="BG382" i="2"/>
  <c r="BP382" i="2"/>
  <c r="BH382" i="2"/>
  <c r="BQ382" i="2"/>
  <c r="BJ382" i="2"/>
  <c r="BS382" i="2"/>
  <c r="BI382" i="2"/>
  <c r="BL382" i="2"/>
  <c r="BM382" i="2"/>
  <c r="BN382" i="2"/>
  <c r="BR382" i="2"/>
  <c r="BD382" i="2"/>
  <c r="BV382" i="2"/>
  <c r="BE382" i="2"/>
  <c r="BS490" i="2"/>
  <c r="BJ490" i="2"/>
  <c r="BQ488" i="2"/>
  <c r="BH488" i="2"/>
  <c r="BO462" i="2"/>
  <c r="BL461" i="2"/>
  <c r="BP459" i="2"/>
  <c r="BL458" i="2"/>
  <c r="BD453" i="2"/>
  <c r="BM453" i="2"/>
  <c r="BV453" i="2"/>
  <c r="BG453" i="2"/>
  <c r="BP453" i="2"/>
  <c r="BH453" i="2"/>
  <c r="BQ453" i="2"/>
  <c r="BI450" i="2"/>
  <c r="BR450" i="2"/>
  <c r="BD450" i="2"/>
  <c r="BM450" i="2"/>
  <c r="BV450" i="2"/>
  <c r="BE450" i="2"/>
  <c r="BN450" i="2"/>
  <c r="BN447" i="2"/>
  <c r="BL446" i="2"/>
  <c r="BL443" i="2"/>
  <c r="BF442" i="2"/>
  <c r="BO442" i="2"/>
  <c r="BI442" i="2"/>
  <c r="BR442" i="2"/>
  <c r="BD442" i="2"/>
  <c r="BM442" i="2"/>
  <c r="BV442" i="2"/>
  <c r="BE442" i="2"/>
  <c r="BN442" i="2"/>
  <c r="BQ434" i="2"/>
  <c r="BI429" i="2"/>
  <c r="BR429" i="2"/>
  <c r="BJ429" i="2"/>
  <c r="BS429" i="2"/>
  <c r="BD429" i="2"/>
  <c r="BM429" i="2"/>
  <c r="BV429" i="2"/>
  <c r="BE429" i="2"/>
  <c r="BN429" i="2"/>
  <c r="BG429" i="2"/>
  <c r="BP429" i="2"/>
  <c r="BH429" i="2"/>
  <c r="BQ429" i="2"/>
  <c r="BF394" i="2"/>
  <c r="BO394" i="2"/>
  <c r="BG394" i="2"/>
  <c r="BP394" i="2"/>
  <c r="BH394" i="2"/>
  <c r="BQ394" i="2"/>
  <c r="BI394" i="2"/>
  <c r="BR394" i="2"/>
  <c r="BJ394" i="2"/>
  <c r="BS394" i="2"/>
  <c r="BD394" i="2"/>
  <c r="BM394" i="2"/>
  <c r="BV394" i="2"/>
  <c r="BE394" i="2"/>
  <c r="BN394" i="2"/>
  <c r="BH392" i="2"/>
  <c r="BQ392" i="2"/>
  <c r="BI392" i="2"/>
  <c r="BR392" i="2"/>
  <c r="BF392" i="2"/>
  <c r="BS392" i="2"/>
  <c r="BG392" i="2"/>
  <c r="BU392" i="2"/>
  <c r="BJ392" i="2"/>
  <c r="BV392" i="2"/>
  <c r="BL392" i="2"/>
  <c r="BM392" i="2"/>
  <c r="BD392" i="2"/>
  <c r="BO392" i="2"/>
  <c r="BE392" i="2"/>
  <c r="BP392" i="2"/>
  <c r="BS491" i="2"/>
  <c r="BR490" i="2"/>
  <c r="BP488" i="2"/>
  <c r="BS483" i="2"/>
  <c r="BF463" i="2"/>
  <c r="BO463" i="2"/>
  <c r="BI463" i="2"/>
  <c r="BR463" i="2"/>
  <c r="BJ463" i="2"/>
  <c r="BS463" i="2"/>
  <c r="BM462" i="2"/>
  <c r="BJ461" i="2"/>
  <c r="BM459" i="2"/>
  <c r="BJ458" i="2"/>
  <c r="BO453" i="2"/>
  <c r="BP450" i="2"/>
  <c r="BM447" i="2"/>
  <c r="BJ446" i="2"/>
  <c r="BI443" i="2"/>
  <c r="BS442" i="2"/>
  <c r="BP434" i="2"/>
  <c r="BF418" i="2"/>
  <c r="BO418" i="2"/>
  <c r="BG418" i="2"/>
  <c r="BP418" i="2"/>
  <c r="BH418" i="2"/>
  <c r="BQ418" i="2"/>
  <c r="BI418" i="2"/>
  <c r="BR418" i="2"/>
  <c r="BJ418" i="2"/>
  <c r="BS418" i="2"/>
  <c r="BD418" i="2"/>
  <c r="BM418" i="2"/>
  <c r="BV418" i="2"/>
  <c r="BE418" i="2"/>
  <c r="BN418" i="2"/>
  <c r="BS439" i="2"/>
  <c r="BJ439" i="2"/>
  <c r="BO435" i="2"/>
  <c r="BF435" i="2"/>
  <c r="BS431" i="2"/>
  <c r="BJ431" i="2"/>
  <c r="BR430" i="2"/>
  <c r="BI430" i="2"/>
  <c r="BO427" i="2"/>
  <c r="BF427" i="2"/>
  <c r="BS423" i="2"/>
  <c r="BJ423" i="2"/>
  <c r="BR422" i="2"/>
  <c r="BI422" i="2"/>
  <c r="BQ421" i="2"/>
  <c r="BH421" i="2"/>
  <c r="BO419" i="2"/>
  <c r="BF419" i="2"/>
  <c r="BS415" i="2"/>
  <c r="BJ415" i="2"/>
  <c r="BR414" i="2"/>
  <c r="BI414" i="2"/>
  <c r="BQ413" i="2"/>
  <c r="BH413" i="2"/>
  <c r="BO411" i="2"/>
  <c r="BF411" i="2"/>
  <c r="BS407" i="2"/>
  <c r="BJ407" i="2"/>
  <c r="BR406" i="2"/>
  <c r="BI406" i="2"/>
  <c r="BQ405" i="2"/>
  <c r="BH405" i="2"/>
  <c r="BO403" i="2"/>
  <c r="BF403" i="2"/>
  <c r="BS399" i="2"/>
  <c r="BJ399" i="2"/>
  <c r="BR398" i="2"/>
  <c r="BI398" i="2"/>
  <c r="BQ397" i="2"/>
  <c r="BH397" i="2"/>
  <c r="BO395" i="2"/>
  <c r="BF395" i="2"/>
  <c r="BS391" i="2"/>
  <c r="BF391" i="2"/>
  <c r="BV389" i="2"/>
  <c r="BJ389" i="2"/>
  <c r="BL388" i="2"/>
  <c r="BH384" i="2"/>
  <c r="BQ384" i="2"/>
  <c r="BI384" i="2"/>
  <c r="BR384" i="2"/>
  <c r="BJ384" i="2"/>
  <c r="BS384" i="2"/>
  <c r="BD384" i="2"/>
  <c r="BM384" i="2"/>
  <c r="BV384" i="2"/>
  <c r="BM381" i="2"/>
  <c r="BD380" i="2"/>
  <c r="BM380" i="2"/>
  <c r="BV380" i="2"/>
  <c r="BE380" i="2"/>
  <c r="BN380" i="2"/>
  <c r="BF380" i="2"/>
  <c r="BO380" i="2"/>
  <c r="BH380" i="2"/>
  <c r="BQ380" i="2"/>
  <c r="BN374" i="2"/>
  <c r="BS373" i="2"/>
  <c r="BS372" i="2"/>
  <c r="BD358" i="2"/>
  <c r="BM358" i="2"/>
  <c r="BV358" i="2"/>
  <c r="BF358" i="2"/>
  <c r="BO358" i="2"/>
  <c r="BG358" i="2"/>
  <c r="BP358" i="2"/>
  <c r="BI358" i="2"/>
  <c r="BJ358" i="2"/>
  <c r="BL358" i="2"/>
  <c r="BN358" i="2"/>
  <c r="BQ358" i="2"/>
  <c r="BF352" i="2"/>
  <c r="BO352" i="2"/>
  <c r="BH352" i="2"/>
  <c r="BQ352" i="2"/>
  <c r="BI352" i="2"/>
  <c r="BR352" i="2"/>
  <c r="BE352" i="2"/>
  <c r="BU352" i="2"/>
  <c r="BG352" i="2"/>
  <c r="BV352" i="2"/>
  <c r="BJ352" i="2"/>
  <c r="BL352" i="2"/>
  <c r="BM352" i="2"/>
  <c r="BO468" i="2"/>
  <c r="BS464" i="2"/>
  <c r="BJ464" i="2"/>
  <c r="BO460" i="2"/>
  <c r="BS456" i="2"/>
  <c r="BJ456" i="2"/>
  <c r="BO452" i="2"/>
  <c r="BS448" i="2"/>
  <c r="BJ448" i="2"/>
  <c r="BO444" i="2"/>
  <c r="BS440" i="2"/>
  <c r="BJ440" i="2"/>
  <c r="BR439" i="2"/>
  <c r="BI439" i="2"/>
  <c r="BO436" i="2"/>
  <c r="BN435" i="2"/>
  <c r="BE435" i="2"/>
  <c r="BS432" i="2"/>
  <c r="BJ432" i="2"/>
  <c r="BR431" i="2"/>
  <c r="BI431" i="2"/>
  <c r="BQ430" i="2"/>
  <c r="BH430" i="2"/>
  <c r="BO428" i="2"/>
  <c r="BN427" i="2"/>
  <c r="BE427" i="2"/>
  <c r="BS424" i="2"/>
  <c r="BJ424" i="2"/>
  <c r="BR423" i="2"/>
  <c r="BI423" i="2"/>
  <c r="BQ422" i="2"/>
  <c r="BH422" i="2"/>
  <c r="BP421" i="2"/>
  <c r="BG421" i="2"/>
  <c r="BO420" i="2"/>
  <c r="BN419" i="2"/>
  <c r="BE419" i="2"/>
  <c r="BS416" i="2"/>
  <c r="BJ416" i="2"/>
  <c r="BR415" i="2"/>
  <c r="BI415" i="2"/>
  <c r="BQ414" i="2"/>
  <c r="BH414" i="2"/>
  <c r="BP413" i="2"/>
  <c r="BG413" i="2"/>
  <c r="BO412" i="2"/>
  <c r="BN411" i="2"/>
  <c r="BE411" i="2"/>
  <c r="BS408" i="2"/>
  <c r="BJ408" i="2"/>
  <c r="BR407" i="2"/>
  <c r="BI407" i="2"/>
  <c r="BQ406" i="2"/>
  <c r="BH406" i="2"/>
  <c r="BP405" i="2"/>
  <c r="BG405" i="2"/>
  <c r="BO404" i="2"/>
  <c r="BN403" i="2"/>
  <c r="BE403" i="2"/>
  <c r="BS400" i="2"/>
  <c r="BJ400" i="2"/>
  <c r="BR399" i="2"/>
  <c r="BI399" i="2"/>
  <c r="BQ398" i="2"/>
  <c r="BH398" i="2"/>
  <c r="BP397" i="2"/>
  <c r="BG397" i="2"/>
  <c r="BO396" i="2"/>
  <c r="BN395" i="2"/>
  <c r="BE395" i="2"/>
  <c r="BU393" i="2"/>
  <c r="BL393" i="2"/>
  <c r="BR391" i="2"/>
  <c r="BS390" i="2"/>
  <c r="BU389" i="2"/>
  <c r="BI389" i="2"/>
  <c r="BJ388" i="2"/>
  <c r="BP384" i="2"/>
  <c r="BL381" i="2"/>
  <c r="BS380" i="2"/>
  <c r="BM374" i="2"/>
  <c r="BM373" i="2"/>
  <c r="BR372" i="2"/>
  <c r="BV366" i="2"/>
  <c r="BO430" i="2"/>
  <c r="BF430" i="2"/>
  <c r="BO422" i="2"/>
  <c r="BF422" i="2"/>
  <c r="BN421" i="2"/>
  <c r="BE421" i="2"/>
  <c r="BO414" i="2"/>
  <c r="BF414" i="2"/>
  <c r="BN413" i="2"/>
  <c r="BE413" i="2"/>
  <c r="BO406" i="2"/>
  <c r="BF406" i="2"/>
  <c r="BN405" i="2"/>
  <c r="BE405" i="2"/>
  <c r="BO398" i="2"/>
  <c r="BF398" i="2"/>
  <c r="BN397" i="2"/>
  <c r="BE397" i="2"/>
  <c r="BG391" i="2"/>
  <c r="BP391" i="2"/>
  <c r="BH391" i="2"/>
  <c r="BQ391" i="2"/>
  <c r="BR389" i="2"/>
  <c r="BG389" i="2"/>
  <c r="BS388" i="2"/>
  <c r="BH388" i="2"/>
  <c r="BH381" i="2"/>
  <c r="BE374" i="2"/>
  <c r="BJ373" i="2"/>
  <c r="BJ372" i="2"/>
  <c r="BN361" i="2"/>
  <c r="BP464" i="2"/>
  <c r="BP456" i="2"/>
  <c r="BP448" i="2"/>
  <c r="BP440" i="2"/>
  <c r="BO439" i="2"/>
  <c r="BS435" i="2"/>
  <c r="BJ435" i="2"/>
  <c r="BP432" i="2"/>
  <c r="BO431" i="2"/>
  <c r="BN430" i="2"/>
  <c r="BE430" i="2"/>
  <c r="BS427" i="2"/>
  <c r="BJ427" i="2"/>
  <c r="BP424" i="2"/>
  <c r="BO423" i="2"/>
  <c r="BN422" i="2"/>
  <c r="BE422" i="2"/>
  <c r="BV421" i="2"/>
  <c r="BM421" i="2"/>
  <c r="BD421" i="2"/>
  <c r="BS419" i="2"/>
  <c r="BJ419" i="2"/>
  <c r="BP416" i="2"/>
  <c r="BO415" i="2"/>
  <c r="BN414" i="2"/>
  <c r="BE414" i="2"/>
  <c r="BV413" i="2"/>
  <c r="BM413" i="2"/>
  <c r="BD413" i="2"/>
  <c r="BS411" i="2"/>
  <c r="BJ411" i="2"/>
  <c r="BP408" i="2"/>
  <c r="BO407" i="2"/>
  <c r="BN406" i="2"/>
  <c r="BE406" i="2"/>
  <c r="BV405" i="2"/>
  <c r="BM405" i="2"/>
  <c r="BD405" i="2"/>
  <c r="BS403" i="2"/>
  <c r="BJ403" i="2"/>
  <c r="BP400" i="2"/>
  <c r="BO399" i="2"/>
  <c r="BN398" i="2"/>
  <c r="BE398" i="2"/>
  <c r="BV397" i="2"/>
  <c r="BM397" i="2"/>
  <c r="BD397" i="2"/>
  <c r="BS395" i="2"/>
  <c r="BJ395" i="2"/>
  <c r="BQ393" i="2"/>
  <c r="BG393" i="2"/>
  <c r="BM391" i="2"/>
  <c r="BF390" i="2"/>
  <c r="BO390" i="2"/>
  <c r="BG390" i="2"/>
  <c r="BP390" i="2"/>
  <c r="BQ389" i="2"/>
  <c r="BR388" i="2"/>
  <c r="BL384" i="2"/>
  <c r="BV381" i="2"/>
  <c r="BL380" i="2"/>
  <c r="BS358" i="2"/>
  <c r="BS352" i="2"/>
  <c r="BE389" i="2"/>
  <c r="BN389" i="2"/>
  <c r="BF389" i="2"/>
  <c r="BO389" i="2"/>
  <c r="BE381" i="2"/>
  <c r="BN381" i="2"/>
  <c r="BF381" i="2"/>
  <c r="BO381" i="2"/>
  <c r="BG381" i="2"/>
  <c r="BP381" i="2"/>
  <c r="BI381" i="2"/>
  <c r="BR381" i="2"/>
  <c r="BF374" i="2"/>
  <c r="BO374" i="2"/>
  <c r="BG374" i="2"/>
  <c r="BP374" i="2"/>
  <c r="BH374" i="2"/>
  <c r="BQ374" i="2"/>
  <c r="BI374" i="2"/>
  <c r="BR374" i="2"/>
  <c r="BJ374" i="2"/>
  <c r="BS374" i="2"/>
  <c r="BE373" i="2"/>
  <c r="BN373" i="2"/>
  <c r="BF373" i="2"/>
  <c r="BO373" i="2"/>
  <c r="BG373" i="2"/>
  <c r="BP373" i="2"/>
  <c r="BH373" i="2"/>
  <c r="BQ373" i="2"/>
  <c r="BI373" i="2"/>
  <c r="BR373" i="2"/>
  <c r="BD372" i="2"/>
  <c r="BM372" i="2"/>
  <c r="BV372" i="2"/>
  <c r="BE372" i="2"/>
  <c r="BN372" i="2"/>
  <c r="BF372" i="2"/>
  <c r="BO372" i="2"/>
  <c r="BG372" i="2"/>
  <c r="BP372" i="2"/>
  <c r="BH372" i="2"/>
  <c r="BQ372" i="2"/>
  <c r="BG361" i="2"/>
  <c r="BP361" i="2"/>
  <c r="BI361" i="2"/>
  <c r="BR361" i="2"/>
  <c r="BJ361" i="2"/>
  <c r="BS361" i="2"/>
  <c r="BD361" i="2"/>
  <c r="BQ361" i="2"/>
  <c r="BE361" i="2"/>
  <c r="BU361" i="2"/>
  <c r="BF361" i="2"/>
  <c r="BV361" i="2"/>
  <c r="BH361" i="2"/>
  <c r="BL361" i="2"/>
  <c r="BS421" i="2"/>
  <c r="BJ421" i="2"/>
  <c r="BS413" i="2"/>
  <c r="BJ413" i="2"/>
  <c r="BS405" i="2"/>
  <c r="BJ405" i="2"/>
  <c r="BS397" i="2"/>
  <c r="BJ397" i="2"/>
  <c r="BM389" i="2"/>
  <c r="BD388" i="2"/>
  <c r="BM388" i="2"/>
  <c r="BV388" i="2"/>
  <c r="BE388" i="2"/>
  <c r="BN388" i="2"/>
  <c r="BS381" i="2"/>
  <c r="BV374" i="2"/>
  <c r="BV373" i="2"/>
  <c r="BP435" i="2"/>
  <c r="BS430" i="2"/>
  <c r="BP427" i="2"/>
  <c r="BS422" i="2"/>
  <c r="BR421" i="2"/>
  <c r="BP419" i="2"/>
  <c r="BS414" i="2"/>
  <c r="BR413" i="2"/>
  <c r="BP411" i="2"/>
  <c r="BS406" i="2"/>
  <c r="BR405" i="2"/>
  <c r="BP403" i="2"/>
  <c r="BS398" i="2"/>
  <c r="BR397" i="2"/>
  <c r="BP395" i="2"/>
  <c r="BU391" i="2"/>
  <c r="BI391" i="2"/>
  <c r="BL389" i="2"/>
  <c r="BO388" i="2"/>
  <c r="BQ381" i="2"/>
  <c r="BU374" i="2"/>
  <c r="BU373" i="2"/>
  <c r="BU372" i="2"/>
  <c r="BD366" i="2"/>
  <c r="BF366" i="2"/>
  <c r="BO366" i="2"/>
  <c r="BG366" i="2"/>
  <c r="BP366" i="2"/>
  <c r="BH366" i="2"/>
  <c r="BQ366" i="2"/>
  <c r="BI366" i="2"/>
  <c r="BR366" i="2"/>
  <c r="BJ366" i="2"/>
  <c r="BS366" i="2"/>
  <c r="BJ315" i="2"/>
  <c r="BS315" i="2"/>
  <c r="BD315" i="2"/>
  <c r="BM315" i="2"/>
  <c r="BV315" i="2"/>
  <c r="BE315" i="2"/>
  <c r="BN315" i="2"/>
  <c r="BF315" i="2"/>
  <c r="BO315" i="2"/>
  <c r="BH315" i="2"/>
  <c r="BQ315" i="2"/>
  <c r="BI315" i="2"/>
  <c r="BR315" i="2"/>
  <c r="BG315" i="2"/>
  <c r="BL315" i="2"/>
  <c r="BP315" i="2"/>
  <c r="BU315" i="2"/>
  <c r="BV376" i="2"/>
  <c r="BM376" i="2"/>
  <c r="BD376" i="2"/>
  <c r="BV368" i="2"/>
  <c r="BM368" i="2"/>
  <c r="BD368" i="2"/>
  <c r="BJ364" i="2"/>
  <c r="BS364" i="2"/>
  <c r="BD364" i="2"/>
  <c r="BM364" i="2"/>
  <c r="BS359" i="2"/>
  <c r="BG353" i="2"/>
  <c r="BP353" i="2"/>
  <c r="BI353" i="2"/>
  <c r="BR353" i="2"/>
  <c r="BJ353" i="2"/>
  <c r="BS353" i="2"/>
  <c r="BG348" i="2"/>
  <c r="BP348" i="2"/>
  <c r="BJ348" i="2"/>
  <c r="BS348" i="2"/>
  <c r="BD348" i="2"/>
  <c r="BM348" i="2"/>
  <c r="BV348" i="2"/>
  <c r="BE348" i="2"/>
  <c r="BN348" i="2"/>
  <c r="BF348" i="2"/>
  <c r="BO348" i="2"/>
  <c r="BE359" i="2"/>
  <c r="BN359" i="2"/>
  <c r="BG359" i="2"/>
  <c r="BP359" i="2"/>
  <c r="BH359" i="2"/>
  <c r="BQ359" i="2"/>
  <c r="BR383" i="2"/>
  <c r="BI383" i="2"/>
  <c r="BS376" i="2"/>
  <c r="BJ376" i="2"/>
  <c r="BR375" i="2"/>
  <c r="BI375" i="2"/>
  <c r="BS368" i="2"/>
  <c r="BJ368" i="2"/>
  <c r="BR367" i="2"/>
  <c r="BI367" i="2"/>
  <c r="BL364" i="2"/>
  <c r="BO359" i="2"/>
  <c r="BM353" i="2"/>
  <c r="BD350" i="2"/>
  <c r="BM350" i="2"/>
  <c r="BV350" i="2"/>
  <c r="BF350" i="2"/>
  <c r="BO350" i="2"/>
  <c r="BG350" i="2"/>
  <c r="BP350" i="2"/>
  <c r="BU348" i="2"/>
  <c r="BS385" i="2"/>
  <c r="BJ385" i="2"/>
  <c r="BQ383" i="2"/>
  <c r="BH383" i="2"/>
  <c r="BS377" i="2"/>
  <c r="BJ377" i="2"/>
  <c r="BR376" i="2"/>
  <c r="BI376" i="2"/>
  <c r="BQ375" i="2"/>
  <c r="BH375" i="2"/>
  <c r="BS369" i="2"/>
  <c r="BJ369" i="2"/>
  <c r="BR368" i="2"/>
  <c r="BI368" i="2"/>
  <c r="BQ367" i="2"/>
  <c r="BH367" i="2"/>
  <c r="BV364" i="2"/>
  <c r="BI364" i="2"/>
  <c r="BF360" i="2"/>
  <c r="BO360" i="2"/>
  <c r="BH360" i="2"/>
  <c r="BQ360" i="2"/>
  <c r="BI360" i="2"/>
  <c r="BR360" i="2"/>
  <c r="BM359" i="2"/>
  <c r="BJ356" i="2"/>
  <c r="BS356" i="2"/>
  <c r="BD356" i="2"/>
  <c r="BM356" i="2"/>
  <c r="BV356" i="2"/>
  <c r="BE356" i="2"/>
  <c r="BN356" i="2"/>
  <c r="BL353" i="2"/>
  <c r="BS351" i="2"/>
  <c r="BQ350" i="2"/>
  <c r="BR348" i="2"/>
  <c r="BS386" i="2"/>
  <c r="BR385" i="2"/>
  <c r="BP383" i="2"/>
  <c r="BS378" i="2"/>
  <c r="BR377" i="2"/>
  <c r="BQ376" i="2"/>
  <c r="BP375" i="2"/>
  <c r="BS370" i="2"/>
  <c r="BR369" i="2"/>
  <c r="BQ368" i="2"/>
  <c r="BP367" i="2"/>
  <c r="BU364" i="2"/>
  <c r="BH364" i="2"/>
  <c r="BN360" i="2"/>
  <c r="BL359" i="2"/>
  <c r="BH353" i="2"/>
  <c r="BE351" i="2"/>
  <c r="BN351" i="2"/>
  <c r="BG351" i="2"/>
  <c r="BP351" i="2"/>
  <c r="BH351" i="2"/>
  <c r="BQ351" i="2"/>
  <c r="BN350" i="2"/>
  <c r="BQ348" i="2"/>
  <c r="BM343" i="2"/>
  <c r="BE342" i="2"/>
  <c r="BN342" i="2"/>
  <c r="BI342" i="2"/>
  <c r="BR342" i="2"/>
  <c r="BM339" i="2"/>
  <c r="BI338" i="2"/>
  <c r="BR338" i="2"/>
  <c r="BE338" i="2"/>
  <c r="BN338" i="2"/>
  <c r="BM335" i="2"/>
  <c r="BE334" i="2"/>
  <c r="BN334" i="2"/>
  <c r="BI334" i="2"/>
  <c r="BR334" i="2"/>
  <c r="BL331" i="2"/>
  <c r="BL327" i="2"/>
  <c r="BL323" i="2"/>
  <c r="BF319" i="2"/>
  <c r="BO319" i="2"/>
  <c r="BH319" i="2"/>
  <c r="BQ319" i="2"/>
  <c r="BI319" i="2"/>
  <c r="BR319" i="2"/>
  <c r="BJ319" i="2"/>
  <c r="BS319" i="2"/>
  <c r="BD319" i="2"/>
  <c r="BM319" i="2"/>
  <c r="BV319" i="2"/>
  <c r="BU346" i="2"/>
  <c r="BL346" i="2"/>
  <c r="BH345" i="2"/>
  <c r="BQ345" i="2"/>
  <c r="BD345" i="2"/>
  <c r="BM345" i="2"/>
  <c r="BV345" i="2"/>
  <c r="BL343" i="2"/>
  <c r="BM342" i="2"/>
  <c r="BD341" i="2"/>
  <c r="BM341" i="2"/>
  <c r="BV341" i="2"/>
  <c r="BH341" i="2"/>
  <c r="BQ341" i="2"/>
  <c r="BL339" i="2"/>
  <c r="BM338" i="2"/>
  <c r="BH337" i="2"/>
  <c r="BQ337" i="2"/>
  <c r="BD337" i="2"/>
  <c r="BM337" i="2"/>
  <c r="BV337" i="2"/>
  <c r="BL335" i="2"/>
  <c r="BM334" i="2"/>
  <c r="BD333" i="2"/>
  <c r="BM333" i="2"/>
  <c r="BV333" i="2"/>
  <c r="BH333" i="2"/>
  <c r="BQ333" i="2"/>
  <c r="BI331" i="2"/>
  <c r="BG327" i="2"/>
  <c r="BD325" i="2"/>
  <c r="BM325" i="2"/>
  <c r="BV325" i="2"/>
  <c r="BF325" i="2"/>
  <c r="BO325" i="2"/>
  <c r="BG325" i="2"/>
  <c r="BP325" i="2"/>
  <c r="BH325" i="2"/>
  <c r="BQ325" i="2"/>
  <c r="BJ325" i="2"/>
  <c r="BS325" i="2"/>
  <c r="BI323" i="2"/>
  <c r="BJ299" i="2"/>
  <c r="BS299" i="2"/>
  <c r="BD299" i="2"/>
  <c r="BM299" i="2"/>
  <c r="BV299" i="2"/>
  <c r="BE299" i="2"/>
  <c r="BN299" i="2"/>
  <c r="BF299" i="2"/>
  <c r="BO299" i="2"/>
  <c r="BG299" i="2"/>
  <c r="BP299" i="2"/>
  <c r="BH299" i="2"/>
  <c r="BQ299" i="2"/>
  <c r="BI299" i="2"/>
  <c r="BR299" i="2"/>
  <c r="BS362" i="2"/>
  <c r="BJ362" i="2"/>
  <c r="BS354" i="2"/>
  <c r="BJ354" i="2"/>
  <c r="BN349" i="2"/>
  <c r="BS346" i="2"/>
  <c r="BJ346" i="2"/>
  <c r="BN345" i="2"/>
  <c r="BV343" i="2"/>
  <c r="BI343" i="2"/>
  <c r="BL342" i="2"/>
  <c r="BN341" i="2"/>
  <c r="BV339" i="2"/>
  <c r="BI339" i="2"/>
  <c r="BL338" i="2"/>
  <c r="BN337" i="2"/>
  <c r="BV335" i="2"/>
  <c r="BI335" i="2"/>
  <c r="BL334" i="2"/>
  <c r="BN333" i="2"/>
  <c r="BV331" i="2"/>
  <c r="BH331" i="2"/>
  <c r="BU319" i="2"/>
  <c r="BF327" i="2"/>
  <c r="BO327" i="2"/>
  <c r="BH327" i="2"/>
  <c r="BQ327" i="2"/>
  <c r="BI327" i="2"/>
  <c r="BR327" i="2"/>
  <c r="BJ327" i="2"/>
  <c r="BS327" i="2"/>
  <c r="BD327" i="2"/>
  <c r="BM327" i="2"/>
  <c r="BV327" i="2"/>
  <c r="BJ323" i="2"/>
  <c r="BS323" i="2"/>
  <c r="BD323" i="2"/>
  <c r="BM323" i="2"/>
  <c r="BV323" i="2"/>
  <c r="BE323" i="2"/>
  <c r="BN323" i="2"/>
  <c r="BF323" i="2"/>
  <c r="BO323" i="2"/>
  <c r="BH323" i="2"/>
  <c r="BQ323" i="2"/>
  <c r="BR363" i="2"/>
  <c r="BQ362" i="2"/>
  <c r="BR355" i="2"/>
  <c r="BQ354" i="2"/>
  <c r="BQ346" i="2"/>
  <c r="BH346" i="2"/>
  <c r="BJ345" i="2"/>
  <c r="BR343" i="2"/>
  <c r="BU342" i="2"/>
  <c r="BH342" i="2"/>
  <c r="BJ341" i="2"/>
  <c r="BR339" i="2"/>
  <c r="BU338" i="2"/>
  <c r="BH338" i="2"/>
  <c r="BJ337" i="2"/>
  <c r="BR335" i="2"/>
  <c r="BU334" i="2"/>
  <c r="BH334" i="2"/>
  <c r="BJ333" i="2"/>
  <c r="BR331" i="2"/>
  <c r="BR325" i="2"/>
  <c r="BN319" i="2"/>
  <c r="BJ307" i="2"/>
  <c r="BS307" i="2"/>
  <c r="BD307" i="2"/>
  <c r="BM307" i="2"/>
  <c r="BV307" i="2"/>
  <c r="BE307" i="2"/>
  <c r="BN307" i="2"/>
  <c r="BF307" i="2"/>
  <c r="BO307" i="2"/>
  <c r="BG307" i="2"/>
  <c r="BP307" i="2"/>
  <c r="BH307" i="2"/>
  <c r="BQ307" i="2"/>
  <c r="BI307" i="2"/>
  <c r="BR307" i="2"/>
  <c r="BJ331" i="2"/>
  <c r="BS331" i="2"/>
  <c r="BE331" i="2"/>
  <c r="BN331" i="2"/>
  <c r="BF331" i="2"/>
  <c r="BO331" i="2"/>
  <c r="BU327" i="2"/>
  <c r="BU323" i="2"/>
  <c r="BF343" i="2"/>
  <c r="BO343" i="2"/>
  <c r="BJ343" i="2"/>
  <c r="BS343" i="2"/>
  <c r="BJ339" i="2"/>
  <c r="BS339" i="2"/>
  <c r="BF339" i="2"/>
  <c r="BO339" i="2"/>
  <c r="BF335" i="2"/>
  <c r="BO335" i="2"/>
  <c r="BJ335" i="2"/>
  <c r="BS335" i="2"/>
  <c r="BP334" i="2"/>
  <c r="BD334" i="2"/>
  <c r="BM331" i="2"/>
  <c r="BN327" i="2"/>
  <c r="BP323" i="2"/>
  <c r="BE319" i="2"/>
  <c r="BU299" i="2"/>
  <c r="BQ314" i="2"/>
  <c r="BH314" i="2"/>
  <c r="BP313" i="2"/>
  <c r="BG313" i="2"/>
  <c r="BN311" i="2"/>
  <c r="BE311" i="2"/>
  <c r="BV310" i="2"/>
  <c r="BM310" i="2"/>
  <c r="BD310" i="2"/>
  <c r="BS308" i="2"/>
  <c r="BJ308" i="2"/>
  <c r="BQ306" i="2"/>
  <c r="BH306" i="2"/>
  <c r="BP305" i="2"/>
  <c r="BG305" i="2"/>
  <c r="BO304" i="2"/>
  <c r="BN303" i="2"/>
  <c r="BE303" i="2"/>
  <c r="BS300" i="2"/>
  <c r="BJ300" i="2"/>
  <c r="BQ298" i="2"/>
  <c r="BH298" i="2"/>
  <c r="BP297" i="2"/>
  <c r="BG297" i="2"/>
  <c r="BO296" i="2"/>
  <c r="BF296" i="2"/>
  <c r="BN295" i="2"/>
  <c r="BE295" i="2"/>
  <c r="BS292" i="2"/>
  <c r="BJ292" i="2"/>
  <c r="BR291" i="2"/>
  <c r="BI291" i="2"/>
  <c r="BQ290" i="2"/>
  <c r="BH290" i="2"/>
  <c r="BP289" i="2"/>
  <c r="BG289" i="2"/>
  <c r="BO288" i="2"/>
  <c r="BF288" i="2"/>
  <c r="BN287" i="2"/>
  <c r="BE287" i="2"/>
  <c r="BS284" i="2"/>
  <c r="BJ284" i="2"/>
  <c r="BR283" i="2"/>
  <c r="BI283" i="2"/>
  <c r="BQ282" i="2"/>
  <c r="BH282" i="2"/>
  <c r="BP281" i="2"/>
  <c r="BG281" i="2"/>
  <c r="BO280" i="2"/>
  <c r="BF280" i="2"/>
  <c r="BV279" i="2"/>
  <c r="BL279" i="2"/>
  <c r="BQ278" i="2"/>
  <c r="BG278" i="2"/>
  <c r="BV277" i="2"/>
  <c r="BL277" i="2"/>
  <c r="BL276" i="2"/>
  <c r="BV274" i="2"/>
  <c r="BG274" i="2"/>
  <c r="BP273" i="2"/>
  <c r="BJ272" i="2"/>
  <c r="BR271" i="2"/>
  <c r="BF270" i="2"/>
  <c r="BO270" i="2"/>
  <c r="BE270" i="2"/>
  <c r="BP270" i="2"/>
  <c r="BI270" i="2"/>
  <c r="BS270" i="2"/>
  <c r="BJ270" i="2"/>
  <c r="BU270" i="2"/>
  <c r="BD270" i="2"/>
  <c r="BN270" i="2"/>
  <c r="BN265" i="2"/>
  <c r="BI260" i="2"/>
  <c r="BF254" i="2"/>
  <c r="BO254" i="2"/>
  <c r="BG254" i="2"/>
  <c r="BP254" i="2"/>
  <c r="BI254" i="2"/>
  <c r="BR254" i="2"/>
  <c r="BM254" i="2"/>
  <c r="BD254" i="2"/>
  <c r="BS254" i="2"/>
  <c r="BE254" i="2"/>
  <c r="BU254" i="2"/>
  <c r="BL254" i="2"/>
  <c r="BD252" i="2"/>
  <c r="BM252" i="2"/>
  <c r="BV252" i="2"/>
  <c r="BE252" i="2"/>
  <c r="BN252" i="2"/>
  <c r="BG252" i="2"/>
  <c r="BP252" i="2"/>
  <c r="BH252" i="2"/>
  <c r="BU252" i="2"/>
  <c r="BL252" i="2"/>
  <c r="BO252" i="2"/>
  <c r="BF252" i="2"/>
  <c r="BS252" i="2"/>
  <c r="BL247" i="2"/>
  <c r="BP330" i="2"/>
  <c r="BG330" i="2"/>
  <c r="BP322" i="2"/>
  <c r="BG322" i="2"/>
  <c r="BO321" i="2"/>
  <c r="BF321" i="2"/>
  <c r="BS317" i="2"/>
  <c r="BJ317" i="2"/>
  <c r="BP314" i="2"/>
  <c r="BG314" i="2"/>
  <c r="BO313" i="2"/>
  <c r="BF313" i="2"/>
  <c r="BV311" i="2"/>
  <c r="BM311" i="2"/>
  <c r="BD311" i="2"/>
  <c r="BP306" i="2"/>
  <c r="BG306" i="2"/>
  <c r="BO305" i="2"/>
  <c r="BF305" i="2"/>
  <c r="BV303" i="2"/>
  <c r="BM303" i="2"/>
  <c r="BD303" i="2"/>
  <c r="BS301" i="2"/>
  <c r="BR300" i="2"/>
  <c r="BI300" i="2"/>
  <c r="BP298" i="2"/>
  <c r="BG298" i="2"/>
  <c r="BO297" i="2"/>
  <c r="BF297" i="2"/>
  <c r="BN296" i="2"/>
  <c r="BV295" i="2"/>
  <c r="BM295" i="2"/>
  <c r="BD295" i="2"/>
  <c r="BS293" i="2"/>
  <c r="BR292" i="2"/>
  <c r="BQ291" i="2"/>
  <c r="BH291" i="2"/>
  <c r="BP290" i="2"/>
  <c r="BG290" i="2"/>
  <c r="BO289" i="2"/>
  <c r="BF289" i="2"/>
  <c r="BN288" i="2"/>
  <c r="BE288" i="2"/>
  <c r="BV287" i="2"/>
  <c r="BM287" i="2"/>
  <c r="BD287" i="2"/>
  <c r="BS285" i="2"/>
  <c r="BR284" i="2"/>
  <c r="BI284" i="2"/>
  <c r="BQ283" i="2"/>
  <c r="BH283" i="2"/>
  <c r="BP282" i="2"/>
  <c r="BG282" i="2"/>
  <c r="BO281" i="2"/>
  <c r="BF281" i="2"/>
  <c r="BN280" i="2"/>
  <c r="BE280" i="2"/>
  <c r="BU279" i="2"/>
  <c r="BP278" i="2"/>
  <c r="BU277" i="2"/>
  <c r="BJ277" i="2"/>
  <c r="BJ276" i="2"/>
  <c r="BU274" i="2"/>
  <c r="BQ271" i="2"/>
  <c r="BV270" i="2"/>
  <c r="BE261" i="2"/>
  <c r="BN261" i="2"/>
  <c r="BH261" i="2"/>
  <c r="BQ261" i="2"/>
  <c r="BL261" i="2"/>
  <c r="BD261" i="2"/>
  <c r="BP261" i="2"/>
  <c r="BF261" i="2"/>
  <c r="BR261" i="2"/>
  <c r="BJ261" i="2"/>
  <c r="BV261" i="2"/>
  <c r="BP257" i="2"/>
  <c r="BS245" i="2"/>
  <c r="BP291" i="2"/>
  <c r="BG291" i="2"/>
  <c r="BJ274" i="2"/>
  <c r="BS274" i="2"/>
  <c r="BE274" i="2"/>
  <c r="BH274" i="2"/>
  <c r="BR274" i="2"/>
  <c r="BD274" i="2"/>
  <c r="BN274" i="2"/>
  <c r="BD260" i="2"/>
  <c r="BM260" i="2"/>
  <c r="BV260" i="2"/>
  <c r="BG260" i="2"/>
  <c r="BP260" i="2"/>
  <c r="BN260" i="2"/>
  <c r="BF260" i="2"/>
  <c r="BR260" i="2"/>
  <c r="BH260" i="2"/>
  <c r="BS260" i="2"/>
  <c r="BL260" i="2"/>
  <c r="BP340" i="2"/>
  <c r="BN330" i="2"/>
  <c r="BE330" i="2"/>
  <c r="BV329" i="2"/>
  <c r="BM329" i="2"/>
  <c r="BD329" i="2"/>
  <c r="BR326" i="2"/>
  <c r="BI326" i="2"/>
  <c r="BP324" i="2"/>
  <c r="BN322" i="2"/>
  <c r="BE322" i="2"/>
  <c r="BV321" i="2"/>
  <c r="BM321" i="2"/>
  <c r="BD321" i="2"/>
  <c r="BR318" i="2"/>
  <c r="BI318" i="2"/>
  <c r="BQ317" i="2"/>
  <c r="BH317" i="2"/>
  <c r="BP316" i="2"/>
  <c r="BN314" i="2"/>
  <c r="BE314" i="2"/>
  <c r="BV313" i="2"/>
  <c r="BM313" i="2"/>
  <c r="BD313" i="2"/>
  <c r="BS311" i="2"/>
  <c r="BJ311" i="2"/>
  <c r="BR310" i="2"/>
  <c r="BI310" i="2"/>
  <c r="BQ309" i="2"/>
  <c r="BH309" i="2"/>
  <c r="BP308" i="2"/>
  <c r="BN306" i="2"/>
  <c r="BE306" i="2"/>
  <c r="BV305" i="2"/>
  <c r="BM305" i="2"/>
  <c r="BD305" i="2"/>
  <c r="BS303" i="2"/>
  <c r="BJ303" i="2"/>
  <c r="BP300" i="2"/>
  <c r="BN298" i="2"/>
  <c r="BE298" i="2"/>
  <c r="BV297" i="2"/>
  <c r="BM297" i="2"/>
  <c r="BD297" i="2"/>
  <c r="BS295" i="2"/>
  <c r="BJ295" i="2"/>
  <c r="BO291" i="2"/>
  <c r="BF291" i="2"/>
  <c r="BN290" i="2"/>
  <c r="BE290" i="2"/>
  <c r="BV289" i="2"/>
  <c r="BM289" i="2"/>
  <c r="BD289" i="2"/>
  <c r="BS287" i="2"/>
  <c r="BJ287" i="2"/>
  <c r="BO283" i="2"/>
  <c r="BF283" i="2"/>
  <c r="BN282" i="2"/>
  <c r="BE282" i="2"/>
  <c r="BV281" i="2"/>
  <c r="BM281" i="2"/>
  <c r="BD281" i="2"/>
  <c r="BF278" i="2"/>
  <c r="BO278" i="2"/>
  <c r="BR277" i="2"/>
  <c r="BG277" i="2"/>
  <c r="BU276" i="2"/>
  <c r="BG276" i="2"/>
  <c r="BP274" i="2"/>
  <c r="BH272" i="2"/>
  <c r="BQ272" i="2"/>
  <c r="BE272" i="2"/>
  <c r="BO272" i="2"/>
  <c r="BI272" i="2"/>
  <c r="BS272" i="2"/>
  <c r="BD272" i="2"/>
  <c r="BN272" i="2"/>
  <c r="BL271" i="2"/>
  <c r="BI265" i="2"/>
  <c r="BR265" i="2"/>
  <c r="BD265" i="2"/>
  <c r="BM265" i="2"/>
  <c r="BV265" i="2"/>
  <c r="BL265" i="2"/>
  <c r="BE265" i="2"/>
  <c r="BP265" i="2"/>
  <c r="BF265" i="2"/>
  <c r="BQ265" i="2"/>
  <c r="BJ265" i="2"/>
  <c r="BH257" i="2"/>
  <c r="BG247" i="2"/>
  <c r="BP247" i="2"/>
  <c r="BH247" i="2"/>
  <c r="BQ247" i="2"/>
  <c r="BJ247" i="2"/>
  <c r="BS247" i="2"/>
  <c r="BF247" i="2"/>
  <c r="BV247" i="2"/>
  <c r="BM247" i="2"/>
  <c r="BN247" i="2"/>
  <c r="BE247" i="2"/>
  <c r="BU247" i="2"/>
  <c r="BL245" i="2"/>
  <c r="BV330" i="2"/>
  <c r="BM330" i="2"/>
  <c r="BD330" i="2"/>
  <c r="BQ326" i="2"/>
  <c r="BH326" i="2"/>
  <c r="BV322" i="2"/>
  <c r="BM322" i="2"/>
  <c r="BD322" i="2"/>
  <c r="BH318" i="2"/>
  <c r="BP317" i="2"/>
  <c r="BG317" i="2"/>
  <c r="BV314" i="2"/>
  <c r="BM314" i="2"/>
  <c r="BD314" i="2"/>
  <c r="BR311" i="2"/>
  <c r="BI311" i="2"/>
  <c r="BR303" i="2"/>
  <c r="BI303" i="2"/>
  <c r="BR295" i="2"/>
  <c r="BI295" i="2"/>
  <c r="BN291" i="2"/>
  <c r="BE291" i="2"/>
  <c r="BV290" i="2"/>
  <c r="BM290" i="2"/>
  <c r="BD290" i="2"/>
  <c r="BR287" i="2"/>
  <c r="BI287" i="2"/>
  <c r="BV282" i="2"/>
  <c r="BM282" i="2"/>
  <c r="BD282" i="2"/>
  <c r="BR276" i="2"/>
  <c r="BO274" i="2"/>
  <c r="BU260" i="2"/>
  <c r="BJ245" i="2"/>
  <c r="BO317" i="2"/>
  <c r="BF317" i="2"/>
  <c r="BQ311" i="2"/>
  <c r="BH311" i="2"/>
  <c r="BS305" i="2"/>
  <c r="BJ305" i="2"/>
  <c r="BQ303" i="2"/>
  <c r="BH303" i="2"/>
  <c r="BS297" i="2"/>
  <c r="BJ297" i="2"/>
  <c r="BQ295" i="2"/>
  <c r="BH295" i="2"/>
  <c r="BV291" i="2"/>
  <c r="BM291" i="2"/>
  <c r="BD291" i="2"/>
  <c r="BQ287" i="2"/>
  <c r="BH287" i="2"/>
  <c r="BD276" i="2"/>
  <c r="BM276" i="2"/>
  <c r="BV276" i="2"/>
  <c r="BE276" i="2"/>
  <c r="BO276" i="2"/>
  <c r="BI276" i="2"/>
  <c r="BS276" i="2"/>
  <c r="BM274" i="2"/>
  <c r="BQ260" i="2"/>
  <c r="BI257" i="2"/>
  <c r="BR257" i="2"/>
  <c r="BJ257" i="2"/>
  <c r="BS257" i="2"/>
  <c r="BD257" i="2"/>
  <c r="BM257" i="2"/>
  <c r="BV257" i="2"/>
  <c r="BN257" i="2"/>
  <c r="BE257" i="2"/>
  <c r="BQ257" i="2"/>
  <c r="BF257" i="2"/>
  <c r="BU257" i="2"/>
  <c r="BL257" i="2"/>
  <c r="BP287" i="2"/>
  <c r="BG287" i="2"/>
  <c r="BS282" i="2"/>
  <c r="BJ282" i="2"/>
  <c r="BR281" i="2"/>
  <c r="BI281" i="2"/>
  <c r="BE277" i="2"/>
  <c r="BN277" i="2"/>
  <c r="BI277" i="2"/>
  <c r="BP276" i="2"/>
  <c r="BL274" i="2"/>
  <c r="BG271" i="2"/>
  <c r="BP271" i="2"/>
  <c r="BJ271" i="2"/>
  <c r="BU271" i="2"/>
  <c r="BD271" i="2"/>
  <c r="BN271" i="2"/>
  <c r="BE271" i="2"/>
  <c r="BO271" i="2"/>
  <c r="BI271" i="2"/>
  <c r="BS271" i="2"/>
  <c r="BO260" i="2"/>
  <c r="BE245" i="2"/>
  <c r="BN245" i="2"/>
  <c r="BF245" i="2"/>
  <c r="BO245" i="2"/>
  <c r="BH245" i="2"/>
  <c r="BQ245" i="2"/>
  <c r="BP245" i="2"/>
  <c r="BG245" i="2"/>
  <c r="BU245" i="2"/>
  <c r="BI245" i="2"/>
  <c r="BV245" i="2"/>
  <c r="BM245" i="2"/>
  <c r="BP344" i="2"/>
  <c r="BP336" i="2"/>
  <c r="BR330" i="2"/>
  <c r="BQ329" i="2"/>
  <c r="BP328" i="2"/>
  <c r="BN326" i="2"/>
  <c r="BR322" i="2"/>
  <c r="BQ321" i="2"/>
  <c r="BN318" i="2"/>
  <c r="BV317" i="2"/>
  <c r="BM317" i="2"/>
  <c r="BR314" i="2"/>
  <c r="BQ313" i="2"/>
  <c r="BO311" i="2"/>
  <c r="BN310" i="2"/>
  <c r="BV309" i="2"/>
  <c r="BM309" i="2"/>
  <c r="BR306" i="2"/>
  <c r="BQ305" i="2"/>
  <c r="BO303" i="2"/>
  <c r="BR298" i="2"/>
  <c r="BQ297" i="2"/>
  <c r="BO295" i="2"/>
  <c r="BS291" i="2"/>
  <c r="BR290" i="2"/>
  <c r="BQ289" i="2"/>
  <c r="BP288" i="2"/>
  <c r="BO287" i="2"/>
  <c r="BS283" i="2"/>
  <c r="BR282" i="2"/>
  <c r="BQ281" i="2"/>
  <c r="BP280" i="2"/>
  <c r="BG279" i="2"/>
  <c r="BP279" i="2"/>
  <c r="BR278" i="2"/>
  <c r="BH278" i="2"/>
  <c r="BM277" i="2"/>
  <c r="BN276" i="2"/>
  <c r="BI274" i="2"/>
  <c r="BI273" i="2"/>
  <c r="BR273" i="2"/>
  <c r="BJ273" i="2"/>
  <c r="BU273" i="2"/>
  <c r="BD273" i="2"/>
  <c r="BN273" i="2"/>
  <c r="BH273" i="2"/>
  <c r="BS273" i="2"/>
  <c r="BL272" i="2"/>
  <c r="BV271" i="2"/>
  <c r="BO265" i="2"/>
  <c r="BJ260" i="2"/>
  <c r="BO247" i="2"/>
  <c r="BS269" i="2"/>
  <c r="BU268" i="2"/>
  <c r="BU266" i="2"/>
  <c r="BR263" i="2"/>
  <c r="BN255" i="2"/>
  <c r="BV253" i="2"/>
  <c r="BI249" i="2"/>
  <c r="BR249" i="2"/>
  <c r="BJ249" i="2"/>
  <c r="BS249" i="2"/>
  <c r="BD249" i="2"/>
  <c r="BM249" i="2"/>
  <c r="BV249" i="2"/>
  <c r="BF246" i="2"/>
  <c r="BO246" i="2"/>
  <c r="BG246" i="2"/>
  <c r="BP246" i="2"/>
  <c r="BI246" i="2"/>
  <c r="BR246" i="2"/>
  <c r="BL239" i="2"/>
  <c r="BR237" i="2"/>
  <c r="BN233" i="2"/>
  <c r="BD231" i="2"/>
  <c r="BM231" i="2"/>
  <c r="BV231" i="2"/>
  <c r="BG231" i="2"/>
  <c r="BP231" i="2"/>
  <c r="BH231" i="2"/>
  <c r="BQ231" i="2"/>
  <c r="BI231" i="2"/>
  <c r="BR231" i="2"/>
  <c r="BJ231" i="2"/>
  <c r="BS231" i="2"/>
  <c r="BU229" i="2"/>
  <c r="BU228" i="2"/>
  <c r="BE179" i="2"/>
  <c r="BN179" i="2"/>
  <c r="BG179" i="2"/>
  <c r="BQ179" i="2"/>
  <c r="BH179" i="2"/>
  <c r="BR179" i="2"/>
  <c r="BI179" i="2"/>
  <c r="BS179" i="2"/>
  <c r="BJ179" i="2"/>
  <c r="BU179" i="2"/>
  <c r="BV179" i="2"/>
  <c r="BD179" i="2"/>
  <c r="BF179" i="2"/>
  <c r="BL179" i="2"/>
  <c r="BM179" i="2"/>
  <c r="BO179" i="2"/>
  <c r="BR229" i="2"/>
  <c r="BJ221" i="2"/>
  <c r="BS221" i="2"/>
  <c r="BE221" i="2"/>
  <c r="BN221" i="2"/>
  <c r="BF221" i="2"/>
  <c r="BO221" i="2"/>
  <c r="BG221" i="2"/>
  <c r="BP221" i="2"/>
  <c r="BH221" i="2"/>
  <c r="BQ221" i="2"/>
  <c r="BD218" i="2"/>
  <c r="BM218" i="2"/>
  <c r="BV218" i="2"/>
  <c r="BG218" i="2"/>
  <c r="BP218" i="2"/>
  <c r="BE218" i="2"/>
  <c r="BQ218" i="2"/>
  <c r="BI218" i="2"/>
  <c r="BU218" i="2"/>
  <c r="BJ218" i="2"/>
  <c r="BL218" i="2"/>
  <c r="BN218" i="2"/>
  <c r="BF212" i="2"/>
  <c r="BO212" i="2"/>
  <c r="BI212" i="2"/>
  <c r="BR212" i="2"/>
  <c r="BD212" i="2"/>
  <c r="BP212" i="2"/>
  <c r="BH212" i="2"/>
  <c r="BU212" i="2"/>
  <c r="BJ212" i="2"/>
  <c r="BV212" i="2"/>
  <c r="BL212" i="2"/>
  <c r="BM212" i="2"/>
  <c r="BU205" i="2"/>
  <c r="BF188" i="2"/>
  <c r="BO188" i="2"/>
  <c r="BG188" i="2"/>
  <c r="BP188" i="2"/>
  <c r="BH188" i="2"/>
  <c r="BQ188" i="2"/>
  <c r="BI188" i="2"/>
  <c r="BR188" i="2"/>
  <c r="BS188" i="2"/>
  <c r="BD188" i="2"/>
  <c r="BV188" i="2"/>
  <c r="BE188" i="2"/>
  <c r="BJ188" i="2"/>
  <c r="BL188" i="2"/>
  <c r="BM188" i="2"/>
  <c r="BG181" i="2"/>
  <c r="BP181" i="2"/>
  <c r="BF181" i="2"/>
  <c r="BQ181" i="2"/>
  <c r="BH181" i="2"/>
  <c r="BR181" i="2"/>
  <c r="BI181" i="2"/>
  <c r="BS181" i="2"/>
  <c r="BJ181" i="2"/>
  <c r="BU181" i="2"/>
  <c r="BV181" i="2"/>
  <c r="BD181" i="2"/>
  <c r="BE181" i="2"/>
  <c r="BL181" i="2"/>
  <c r="BM181" i="2"/>
  <c r="BN181" i="2"/>
  <c r="BI236" i="2"/>
  <c r="BR236" i="2"/>
  <c r="BD236" i="2"/>
  <c r="BM236" i="2"/>
  <c r="BV236" i="2"/>
  <c r="BE236" i="2"/>
  <c r="BN236" i="2"/>
  <c r="BG236" i="2"/>
  <c r="BP236" i="2"/>
  <c r="BM229" i="2"/>
  <c r="BQ228" i="2"/>
  <c r="BV221" i="2"/>
  <c r="BE219" i="2"/>
  <c r="BN219" i="2"/>
  <c r="BL219" i="2"/>
  <c r="BV219" i="2"/>
  <c r="BF219" i="2"/>
  <c r="BP219" i="2"/>
  <c r="BG219" i="2"/>
  <c r="BQ219" i="2"/>
  <c r="BH219" i="2"/>
  <c r="BR219" i="2"/>
  <c r="BI219" i="2"/>
  <c r="BS219" i="2"/>
  <c r="BJ216" i="2"/>
  <c r="BS216" i="2"/>
  <c r="BE216" i="2"/>
  <c r="BN216" i="2"/>
  <c r="BD216" i="2"/>
  <c r="BP216" i="2"/>
  <c r="BH216" i="2"/>
  <c r="BU216" i="2"/>
  <c r="BI216" i="2"/>
  <c r="BV216" i="2"/>
  <c r="BL216" i="2"/>
  <c r="BM216" i="2"/>
  <c r="BR205" i="2"/>
  <c r="BI183" i="2"/>
  <c r="BR183" i="2"/>
  <c r="BF183" i="2"/>
  <c r="BP183" i="2"/>
  <c r="BG183" i="2"/>
  <c r="BQ183" i="2"/>
  <c r="BH183" i="2"/>
  <c r="BS183" i="2"/>
  <c r="BJ183" i="2"/>
  <c r="BU183" i="2"/>
  <c r="BV183" i="2"/>
  <c r="BD183" i="2"/>
  <c r="BE183" i="2"/>
  <c r="BL183" i="2"/>
  <c r="BM183" i="2"/>
  <c r="BN183" i="2"/>
  <c r="BE269" i="2"/>
  <c r="BN269" i="2"/>
  <c r="BH269" i="2"/>
  <c r="BQ269" i="2"/>
  <c r="BG263" i="2"/>
  <c r="BP263" i="2"/>
  <c r="BJ263" i="2"/>
  <c r="BS263" i="2"/>
  <c r="BE253" i="2"/>
  <c r="BN253" i="2"/>
  <c r="BF253" i="2"/>
  <c r="BO253" i="2"/>
  <c r="BH253" i="2"/>
  <c r="BQ253" i="2"/>
  <c r="BI241" i="2"/>
  <c r="BR241" i="2"/>
  <c r="BJ241" i="2"/>
  <c r="BS241" i="2"/>
  <c r="BD241" i="2"/>
  <c r="BM241" i="2"/>
  <c r="BV241" i="2"/>
  <c r="BU239" i="2"/>
  <c r="BE239" i="2"/>
  <c r="BS236" i="2"/>
  <c r="BG233" i="2"/>
  <c r="BL229" i="2"/>
  <c r="BL228" i="2"/>
  <c r="BD223" i="2"/>
  <c r="BM223" i="2"/>
  <c r="BV223" i="2"/>
  <c r="BG223" i="2"/>
  <c r="BP223" i="2"/>
  <c r="BH223" i="2"/>
  <c r="BQ223" i="2"/>
  <c r="BI223" i="2"/>
  <c r="BR223" i="2"/>
  <c r="BJ223" i="2"/>
  <c r="BS223" i="2"/>
  <c r="BU221" i="2"/>
  <c r="BO205" i="2"/>
  <c r="BF204" i="2"/>
  <c r="BO204" i="2"/>
  <c r="BG204" i="2"/>
  <c r="BP204" i="2"/>
  <c r="BI204" i="2"/>
  <c r="BR204" i="2"/>
  <c r="BN204" i="2"/>
  <c r="BE204" i="2"/>
  <c r="BU204" i="2"/>
  <c r="BH204" i="2"/>
  <c r="BV204" i="2"/>
  <c r="BJ204" i="2"/>
  <c r="BL204" i="2"/>
  <c r="BM269" i="2"/>
  <c r="BD268" i="2"/>
  <c r="BM268" i="2"/>
  <c r="BV268" i="2"/>
  <c r="BG268" i="2"/>
  <c r="BP268" i="2"/>
  <c r="BJ266" i="2"/>
  <c r="BS266" i="2"/>
  <c r="BE266" i="2"/>
  <c r="BN266" i="2"/>
  <c r="BM263" i="2"/>
  <c r="BF262" i="2"/>
  <c r="BO262" i="2"/>
  <c r="BI262" i="2"/>
  <c r="BR262" i="2"/>
  <c r="BV255" i="2"/>
  <c r="BP253" i="2"/>
  <c r="BH249" i="2"/>
  <c r="BJ246" i="2"/>
  <c r="BD244" i="2"/>
  <c r="BM244" i="2"/>
  <c r="BV244" i="2"/>
  <c r="BE244" i="2"/>
  <c r="BN244" i="2"/>
  <c r="BG244" i="2"/>
  <c r="BP244" i="2"/>
  <c r="BO241" i="2"/>
  <c r="BR239" i="2"/>
  <c r="BQ236" i="2"/>
  <c r="BN231" i="2"/>
  <c r="BI229" i="2"/>
  <c r="BJ228" i="2"/>
  <c r="BR221" i="2"/>
  <c r="BS218" i="2"/>
  <c r="BS212" i="2"/>
  <c r="BF205" i="2"/>
  <c r="BG239" i="2"/>
  <c r="BP239" i="2"/>
  <c r="BH239" i="2"/>
  <c r="BQ239" i="2"/>
  <c r="BJ239" i="2"/>
  <c r="BS239" i="2"/>
  <c r="BO236" i="2"/>
  <c r="BF233" i="2"/>
  <c r="BO233" i="2"/>
  <c r="BI233" i="2"/>
  <c r="BR233" i="2"/>
  <c r="BJ233" i="2"/>
  <c r="BS233" i="2"/>
  <c r="BD233" i="2"/>
  <c r="BM233" i="2"/>
  <c r="BV233" i="2"/>
  <c r="BM221" i="2"/>
  <c r="BU219" i="2"/>
  <c r="BR218" i="2"/>
  <c r="BR216" i="2"/>
  <c r="BQ212" i="2"/>
  <c r="BJ229" i="2"/>
  <c r="BS229" i="2"/>
  <c r="BE229" i="2"/>
  <c r="BN229" i="2"/>
  <c r="BF229" i="2"/>
  <c r="BO229" i="2"/>
  <c r="BG229" i="2"/>
  <c r="BP229" i="2"/>
  <c r="BH229" i="2"/>
  <c r="BQ229" i="2"/>
  <c r="BI228" i="2"/>
  <c r="BR228" i="2"/>
  <c r="BD228" i="2"/>
  <c r="BM228" i="2"/>
  <c r="BV228" i="2"/>
  <c r="BE228" i="2"/>
  <c r="BN228" i="2"/>
  <c r="BF228" i="2"/>
  <c r="BO228" i="2"/>
  <c r="BG228" i="2"/>
  <c r="BP228" i="2"/>
  <c r="BL221" i="2"/>
  <c r="BO218" i="2"/>
  <c r="BG205" i="2"/>
  <c r="BP205" i="2"/>
  <c r="BH205" i="2"/>
  <c r="BJ205" i="2"/>
  <c r="BS205" i="2"/>
  <c r="BD205" i="2"/>
  <c r="BQ205" i="2"/>
  <c r="BI205" i="2"/>
  <c r="BV205" i="2"/>
  <c r="BL205" i="2"/>
  <c r="BM205" i="2"/>
  <c r="BN205" i="2"/>
  <c r="BI160" i="2"/>
  <c r="BR160" i="2"/>
  <c r="BJ160" i="2"/>
  <c r="BS160" i="2"/>
  <c r="BD160" i="2"/>
  <c r="BM160" i="2"/>
  <c r="BV160" i="2"/>
  <c r="BO160" i="2"/>
  <c r="BE160" i="2"/>
  <c r="BQ160" i="2"/>
  <c r="BF160" i="2"/>
  <c r="BU160" i="2"/>
  <c r="BG160" i="2"/>
  <c r="BH160" i="2"/>
  <c r="BL160" i="2"/>
  <c r="BP160" i="2"/>
  <c r="BG158" i="2"/>
  <c r="BP158" i="2"/>
  <c r="BH158" i="2"/>
  <c r="BQ158" i="2"/>
  <c r="BJ158" i="2"/>
  <c r="BS158" i="2"/>
  <c r="BN158" i="2"/>
  <c r="BD158" i="2"/>
  <c r="BR158" i="2"/>
  <c r="BE158" i="2"/>
  <c r="BU158" i="2"/>
  <c r="BF158" i="2"/>
  <c r="BV158" i="2"/>
  <c r="BI158" i="2"/>
  <c r="BL158" i="2"/>
  <c r="BM158" i="2"/>
  <c r="BO158" i="2"/>
  <c r="BU269" i="2"/>
  <c r="BI269" i="2"/>
  <c r="BU263" i="2"/>
  <c r="BH263" i="2"/>
  <c r="BG255" i="2"/>
  <c r="BP255" i="2"/>
  <c r="BH255" i="2"/>
  <c r="BQ255" i="2"/>
  <c r="BJ255" i="2"/>
  <c r="BS255" i="2"/>
  <c r="BJ253" i="2"/>
  <c r="BH241" i="2"/>
  <c r="BM239" i="2"/>
  <c r="BJ237" i="2"/>
  <c r="BS237" i="2"/>
  <c r="BE237" i="2"/>
  <c r="BN237" i="2"/>
  <c r="BF237" i="2"/>
  <c r="BO237" i="2"/>
  <c r="BH237" i="2"/>
  <c r="BQ237" i="2"/>
  <c r="BJ236" i="2"/>
  <c r="BP233" i="2"/>
  <c r="BV229" i="2"/>
  <c r="BN223" i="2"/>
  <c r="BI221" i="2"/>
  <c r="BM219" i="2"/>
  <c r="BH218" i="2"/>
  <c r="BO216" i="2"/>
  <c r="BG212" i="2"/>
  <c r="BS204" i="2"/>
  <c r="BU188" i="2"/>
  <c r="BN258" i="2"/>
  <c r="BE258" i="2"/>
  <c r="BN250" i="2"/>
  <c r="BE250" i="2"/>
  <c r="BN242" i="2"/>
  <c r="BE242" i="2"/>
  <c r="BR238" i="2"/>
  <c r="BI238" i="2"/>
  <c r="BN234" i="2"/>
  <c r="BE234" i="2"/>
  <c r="BR230" i="2"/>
  <c r="BI230" i="2"/>
  <c r="BN226" i="2"/>
  <c r="BE226" i="2"/>
  <c r="BV225" i="2"/>
  <c r="BM225" i="2"/>
  <c r="BD225" i="2"/>
  <c r="BR222" i="2"/>
  <c r="BI222" i="2"/>
  <c r="BN220" i="2"/>
  <c r="BI215" i="2"/>
  <c r="BR215" i="2"/>
  <c r="BD215" i="2"/>
  <c r="BM215" i="2"/>
  <c r="BV215" i="2"/>
  <c r="BL213" i="2"/>
  <c r="BE211" i="2"/>
  <c r="BN211" i="2"/>
  <c r="BH211" i="2"/>
  <c r="BQ211" i="2"/>
  <c r="BQ210" i="2"/>
  <c r="BP208" i="2"/>
  <c r="BQ207" i="2"/>
  <c r="BS202" i="2"/>
  <c r="BI199" i="2"/>
  <c r="BR199" i="2"/>
  <c r="BJ199" i="2"/>
  <c r="BS199" i="2"/>
  <c r="BD199" i="2"/>
  <c r="BM199" i="2"/>
  <c r="BV199" i="2"/>
  <c r="BU197" i="2"/>
  <c r="BF196" i="2"/>
  <c r="BO196" i="2"/>
  <c r="BG196" i="2"/>
  <c r="BP196" i="2"/>
  <c r="BI196" i="2"/>
  <c r="BR196" i="2"/>
  <c r="BM195" i="2"/>
  <c r="BJ194" i="2"/>
  <c r="BE187" i="2"/>
  <c r="BN187" i="2"/>
  <c r="BF187" i="2"/>
  <c r="BO187" i="2"/>
  <c r="BG187" i="2"/>
  <c r="BP187" i="2"/>
  <c r="BH187" i="2"/>
  <c r="BQ187" i="2"/>
  <c r="BD155" i="2"/>
  <c r="BM155" i="2"/>
  <c r="BV155" i="2"/>
  <c r="BE155" i="2"/>
  <c r="BN155" i="2"/>
  <c r="BG155" i="2"/>
  <c r="BP155" i="2"/>
  <c r="BF155" i="2"/>
  <c r="BS155" i="2"/>
  <c r="BI155" i="2"/>
  <c r="BJ155" i="2"/>
  <c r="BL155" i="2"/>
  <c r="BO155" i="2"/>
  <c r="BF220" i="2"/>
  <c r="BO220" i="2"/>
  <c r="BD210" i="2"/>
  <c r="BM210" i="2"/>
  <c r="BV210" i="2"/>
  <c r="BG210" i="2"/>
  <c r="BP210" i="2"/>
  <c r="BJ208" i="2"/>
  <c r="BS208" i="2"/>
  <c r="BE208" i="2"/>
  <c r="BN208" i="2"/>
  <c r="BD202" i="2"/>
  <c r="BM202" i="2"/>
  <c r="BV202" i="2"/>
  <c r="BE202" i="2"/>
  <c r="BN202" i="2"/>
  <c r="BG202" i="2"/>
  <c r="BP202" i="2"/>
  <c r="BI194" i="2"/>
  <c r="BE164" i="2"/>
  <c r="BN164" i="2"/>
  <c r="BF164" i="2"/>
  <c r="BO164" i="2"/>
  <c r="BH164" i="2"/>
  <c r="BQ164" i="2"/>
  <c r="BD164" i="2"/>
  <c r="BS164" i="2"/>
  <c r="BI164" i="2"/>
  <c r="BV164" i="2"/>
  <c r="BJ164" i="2"/>
  <c r="BL164" i="2"/>
  <c r="BM164" i="2"/>
  <c r="BG141" i="2"/>
  <c r="BP141" i="2"/>
  <c r="BL141" i="2"/>
  <c r="BV141" i="2"/>
  <c r="BE141" i="2"/>
  <c r="BO141" i="2"/>
  <c r="BF141" i="2"/>
  <c r="BQ141" i="2"/>
  <c r="BI141" i="2"/>
  <c r="BS141" i="2"/>
  <c r="BH141" i="2"/>
  <c r="BJ141" i="2"/>
  <c r="BM141" i="2"/>
  <c r="BN141" i="2"/>
  <c r="BR141" i="2"/>
  <c r="BU141" i="2"/>
  <c r="BP238" i="2"/>
  <c r="BG238" i="2"/>
  <c r="BP230" i="2"/>
  <c r="BG230" i="2"/>
  <c r="BS225" i="2"/>
  <c r="BJ225" i="2"/>
  <c r="BP222" i="2"/>
  <c r="BG222" i="2"/>
  <c r="BV220" i="2"/>
  <c r="BL220" i="2"/>
  <c r="BU213" i="2"/>
  <c r="BH213" i="2"/>
  <c r="BN210" i="2"/>
  <c r="BM208" i="2"/>
  <c r="BI207" i="2"/>
  <c r="BR207" i="2"/>
  <c r="BD207" i="2"/>
  <c r="BM207" i="2"/>
  <c r="BV207" i="2"/>
  <c r="BQ202" i="2"/>
  <c r="BG197" i="2"/>
  <c r="BP197" i="2"/>
  <c r="BH197" i="2"/>
  <c r="BQ197" i="2"/>
  <c r="BJ197" i="2"/>
  <c r="BS197" i="2"/>
  <c r="BJ195" i="2"/>
  <c r="BU194" i="2"/>
  <c r="BH194" i="2"/>
  <c r="BG189" i="2"/>
  <c r="BP189" i="2"/>
  <c r="BH189" i="2"/>
  <c r="BQ189" i="2"/>
  <c r="BI189" i="2"/>
  <c r="BR189" i="2"/>
  <c r="BJ189" i="2"/>
  <c r="BS189" i="2"/>
  <c r="BR187" i="2"/>
  <c r="BU173" i="2"/>
  <c r="BE112" i="2"/>
  <c r="BN112" i="2"/>
  <c r="BL112" i="2"/>
  <c r="BV112" i="2"/>
  <c r="BF112" i="2"/>
  <c r="BP112" i="2"/>
  <c r="BH112" i="2"/>
  <c r="BR112" i="2"/>
  <c r="BI112" i="2"/>
  <c r="BS112" i="2"/>
  <c r="BD112" i="2"/>
  <c r="BG112" i="2"/>
  <c r="BJ112" i="2"/>
  <c r="BM112" i="2"/>
  <c r="BO112" i="2"/>
  <c r="BQ112" i="2"/>
  <c r="BU112" i="2"/>
  <c r="BQ264" i="2"/>
  <c r="BS258" i="2"/>
  <c r="BQ256" i="2"/>
  <c r="BS250" i="2"/>
  <c r="BQ248" i="2"/>
  <c r="BS242" i="2"/>
  <c r="BQ240" i="2"/>
  <c r="BO238" i="2"/>
  <c r="BS234" i="2"/>
  <c r="BQ232" i="2"/>
  <c r="BO230" i="2"/>
  <c r="BS226" i="2"/>
  <c r="BR225" i="2"/>
  <c r="BI225" i="2"/>
  <c r="BQ224" i="2"/>
  <c r="BO222" i="2"/>
  <c r="BU220" i="2"/>
  <c r="BJ220" i="2"/>
  <c r="BJ215" i="2"/>
  <c r="BR213" i="2"/>
  <c r="BV211" i="2"/>
  <c r="BJ211" i="2"/>
  <c r="BL210" i="2"/>
  <c r="BL208" i="2"/>
  <c r="BN207" i="2"/>
  <c r="BE203" i="2"/>
  <c r="BN203" i="2"/>
  <c r="BF203" i="2"/>
  <c r="BO203" i="2"/>
  <c r="BH203" i="2"/>
  <c r="BQ203" i="2"/>
  <c r="BO202" i="2"/>
  <c r="BL199" i="2"/>
  <c r="BN197" i="2"/>
  <c r="BL196" i="2"/>
  <c r="BV195" i="2"/>
  <c r="BS194" i="2"/>
  <c r="BO189" i="2"/>
  <c r="BM187" i="2"/>
  <c r="BD186" i="2"/>
  <c r="BM186" i="2"/>
  <c r="BV186" i="2"/>
  <c r="BE186" i="2"/>
  <c r="BN186" i="2"/>
  <c r="BF186" i="2"/>
  <c r="BO186" i="2"/>
  <c r="BG186" i="2"/>
  <c r="BP186" i="2"/>
  <c r="BE172" i="2"/>
  <c r="BN172" i="2"/>
  <c r="BF172" i="2"/>
  <c r="BO172" i="2"/>
  <c r="BH172" i="2"/>
  <c r="BQ172" i="2"/>
  <c r="BP172" i="2"/>
  <c r="BD172" i="2"/>
  <c r="BS172" i="2"/>
  <c r="BG172" i="2"/>
  <c r="BU172" i="2"/>
  <c r="BI172" i="2"/>
  <c r="BV172" i="2"/>
  <c r="BJ172" i="2"/>
  <c r="BD194" i="2"/>
  <c r="BM194" i="2"/>
  <c r="BV194" i="2"/>
  <c r="BE194" i="2"/>
  <c r="BN194" i="2"/>
  <c r="BG194" i="2"/>
  <c r="BP194" i="2"/>
  <c r="BI125" i="2"/>
  <c r="BR125" i="2"/>
  <c r="BG125" i="2"/>
  <c r="BP125" i="2"/>
  <c r="BM125" i="2"/>
  <c r="BD125" i="2"/>
  <c r="BO125" i="2"/>
  <c r="BE125" i="2"/>
  <c r="BQ125" i="2"/>
  <c r="BF125" i="2"/>
  <c r="BS125" i="2"/>
  <c r="BH125" i="2"/>
  <c r="BU125" i="2"/>
  <c r="BJ125" i="2"/>
  <c r="BV125" i="2"/>
  <c r="BL125" i="2"/>
  <c r="BN125" i="2"/>
  <c r="BD120" i="2"/>
  <c r="BM120" i="2"/>
  <c r="BV120" i="2"/>
  <c r="BI120" i="2"/>
  <c r="BR120" i="2"/>
  <c r="BJ120" i="2"/>
  <c r="BS120" i="2"/>
  <c r="BO120" i="2"/>
  <c r="BE120" i="2"/>
  <c r="BQ120" i="2"/>
  <c r="BF120" i="2"/>
  <c r="BU120" i="2"/>
  <c r="BG120" i="2"/>
  <c r="BH120" i="2"/>
  <c r="BL120" i="2"/>
  <c r="BN120" i="2"/>
  <c r="BP120" i="2"/>
  <c r="BO225" i="2"/>
  <c r="BQ220" i="2"/>
  <c r="BG220" i="2"/>
  <c r="BG213" i="2"/>
  <c r="BP213" i="2"/>
  <c r="BJ213" i="2"/>
  <c r="BS213" i="2"/>
  <c r="BS210" i="2"/>
  <c r="BH210" i="2"/>
  <c r="BR208" i="2"/>
  <c r="BG208" i="2"/>
  <c r="BI202" i="2"/>
  <c r="BE195" i="2"/>
  <c r="BN195" i="2"/>
  <c r="BF195" i="2"/>
  <c r="BO195" i="2"/>
  <c r="BH195" i="2"/>
  <c r="BQ195" i="2"/>
  <c r="BO194" i="2"/>
  <c r="BF173" i="2"/>
  <c r="BO173" i="2"/>
  <c r="BG173" i="2"/>
  <c r="BP173" i="2"/>
  <c r="BI173" i="2"/>
  <c r="BR173" i="2"/>
  <c r="BD173" i="2"/>
  <c r="BS173" i="2"/>
  <c r="BH173" i="2"/>
  <c r="BV173" i="2"/>
  <c r="BJ173" i="2"/>
  <c r="BL173" i="2"/>
  <c r="BM173" i="2"/>
  <c r="BR164" i="2"/>
  <c r="BD163" i="2"/>
  <c r="BM163" i="2"/>
  <c r="BV163" i="2"/>
  <c r="BE163" i="2"/>
  <c r="BN163" i="2"/>
  <c r="BG163" i="2"/>
  <c r="BP163" i="2"/>
  <c r="BQ163" i="2"/>
  <c r="BF163" i="2"/>
  <c r="BS163" i="2"/>
  <c r="BH163" i="2"/>
  <c r="BU163" i="2"/>
  <c r="BI163" i="2"/>
  <c r="BJ163" i="2"/>
  <c r="BN200" i="2"/>
  <c r="BE200" i="2"/>
  <c r="BN192" i="2"/>
  <c r="BE192" i="2"/>
  <c r="BV191" i="2"/>
  <c r="BM191" i="2"/>
  <c r="BD191" i="2"/>
  <c r="BN184" i="2"/>
  <c r="BE184" i="2"/>
  <c r="BO182" i="2"/>
  <c r="BP180" i="2"/>
  <c r="BI176" i="2"/>
  <c r="BR176" i="2"/>
  <c r="BJ176" i="2"/>
  <c r="BS176" i="2"/>
  <c r="BD176" i="2"/>
  <c r="BM176" i="2"/>
  <c r="BV176" i="2"/>
  <c r="BG174" i="2"/>
  <c r="BP174" i="2"/>
  <c r="BH174" i="2"/>
  <c r="BQ174" i="2"/>
  <c r="BJ174" i="2"/>
  <c r="BS174" i="2"/>
  <c r="BU171" i="2"/>
  <c r="BU168" i="2"/>
  <c r="BU166" i="2"/>
  <c r="BF165" i="2"/>
  <c r="BO165" i="2"/>
  <c r="BG165" i="2"/>
  <c r="BP165" i="2"/>
  <c r="BI165" i="2"/>
  <c r="BR165" i="2"/>
  <c r="BU157" i="2"/>
  <c r="BE156" i="2"/>
  <c r="BN156" i="2"/>
  <c r="BF156" i="2"/>
  <c r="BO156" i="2"/>
  <c r="BH156" i="2"/>
  <c r="BQ156" i="2"/>
  <c r="BH152" i="2"/>
  <c r="BI150" i="2"/>
  <c r="BU149" i="2"/>
  <c r="BE148" i="2"/>
  <c r="BN148" i="2"/>
  <c r="BF148" i="2"/>
  <c r="BO148" i="2"/>
  <c r="BH148" i="2"/>
  <c r="BQ148" i="2"/>
  <c r="BM147" i="2"/>
  <c r="BO142" i="2"/>
  <c r="BP138" i="2"/>
  <c r="BM136" i="2"/>
  <c r="BQ135" i="2"/>
  <c r="BH134" i="2"/>
  <c r="BQ134" i="2"/>
  <c r="BL134" i="2"/>
  <c r="BV134" i="2"/>
  <c r="BE134" i="2"/>
  <c r="BO134" i="2"/>
  <c r="BF134" i="2"/>
  <c r="BP134" i="2"/>
  <c r="BI134" i="2"/>
  <c r="BS134" i="2"/>
  <c r="BM132" i="2"/>
  <c r="BG152" i="2"/>
  <c r="BV150" i="2"/>
  <c r="BF150" i="2"/>
  <c r="BI147" i="2"/>
  <c r="BD146" i="2"/>
  <c r="BM146" i="2"/>
  <c r="BV146" i="2"/>
  <c r="BF146" i="2"/>
  <c r="BP146" i="2"/>
  <c r="BG146" i="2"/>
  <c r="BQ146" i="2"/>
  <c r="BI146" i="2"/>
  <c r="BS146" i="2"/>
  <c r="BJ144" i="2"/>
  <c r="BS144" i="2"/>
  <c r="BF144" i="2"/>
  <c r="BP144" i="2"/>
  <c r="BI144" i="2"/>
  <c r="BU144" i="2"/>
  <c r="BL144" i="2"/>
  <c r="BV144" i="2"/>
  <c r="BD144" i="2"/>
  <c r="BN144" i="2"/>
  <c r="BM142" i="2"/>
  <c r="BF140" i="2"/>
  <c r="BO140" i="2"/>
  <c r="BG140" i="2"/>
  <c r="BQ140" i="2"/>
  <c r="BJ140" i="2"/>
  <c r="BU140" i="2"/>
  <c r="BL140" i="2"/>
  <c r="BV140" i="2"/>
  <c r="BD140" i="2"/>
  <c r="BN140" i="2"/>
  <c r="BN138" i="2"/>
  <c r="BI136" i="2"/>
  <c r="BO135" i="2"/>
  <c r="BJ132" i="2"/>
  <c r="BU130" i="2"/>
  <c r="BR123" i="2"/>
  <c r="BS191" i="2"/>
  <c r="BJ191" i="2"/>
  <c r="BH182" i="2"/>
  <c r="BQ182" i="2"/>
  <c r="BF180" i="2"/>
  <c r="BO180" i="2"/>
  <c r="BD171" i="2"/>
  <c r="BM171" i="2"/>
  <c r="BV171" i="2"/>
  <c r="BE171" i="2"/>
  <c r="BN171" i="2"/>
  <c r="BG171" i="2"/>
  <c r="BP171" i="2"/>
  <c r="BI168" i="2"/>
  <c r="BR168" i="2"/>
  <c r="BJ168" i="2"/>
  <c r="BS168" i="2"/>
  <c r="BD168" i="2"/>
  <c r="BM168" i="2"/>
  <c r="BV168" i="2"/>
  <c r="BG166" i="2"/>
  <c r="BP166" i="2"/>
  <c r="BH166" i="2"/>
  <c r="BQ166" i="2"/>
  <c r="BJ166" i="2"/>
  <c r="BS166" i="2"/>
  <c r="BF157" i="2"/>
  <c r="BO157" i="2"/>
  <c r="BG157" i="2"/>
  <c r="BP157" i="2"/>
  <c r="BI157" i="2"/>
  <c r="BR157" i="2"/>
  <c r="BU152" i="2"/>
  <c r="BF152" i="2"/>
  <c r="BU150" i="2"/>
  <c r="BE150" i="2"/>
  <c r="BF149" i="2"/>
  <c r="BO149" i="2"/>
  <c r="BG149" i="2"/>
  <c r="BP149" i="2"/>
  <c r="BI149" i="2"/>
  <c r="BR149" i="2"/>
  <c r="BH147" i="2"/>
  <c r="BR146" i="2"/>
  <c r="BR144" i="2"/>
  <c r="BI142" i="2"/>
  <c r="BS140" i="2"/>
  <c r="BI138" i="2"/>
  <c r="BG136" i="2"/>
  <c r="BM135" i="2"/>
  <c r="BG133" i="2"/>
  <c r="BP133" i="2"/>
  <c r="BF133" i="2"/>
  <c r="BQ133" i="2"/>
  <c r="BJ133" i="2"/>
  <c r="BU133" i="2"/>
  <c r="BL133" i="2"/>
  <c r="BV133" i="2"/>
  <c r="BD133" i="2"/>
  <c r="BN133" i="2"/>
  <c r="BH132" i="2"/>
  <c r="BO130" i="2"/>
  <c r="BO123" i="2"/>
  <c r="BJ118" i="2"/>
  <c r="BS118" i="2"/>
  <c r="BG118" i="2"/>
  <c r="BP118" i="2"/>
  <c r="BH118" i="2"/>
  <c r="BQ118" i="2"/>
  <c r="BD118" i="2"/>
  <c r="BR118" i="2"/>
  <c r="BE118" i="2"/>
  <c r="BU118" i="2"/>
  <c r="BF118" i="2"/>
  <c r="BV118" i="2"/>
  <c r="BI118" i="2"/>
  <c r="BL118" i="2"/>
  <c r="BM118" i="2"/>
  <c r="BN118" i="2"/>
  <c r="BQ214" i="2"/>
  <c r="BQ206" i="2"/>
  <c r="BS200" i="2"/>
  <c r="BQ198" i="2"/>
  <c r="BS192" i="2"/>
  <c r="BR191" i="2"/>
  <c r="BQ190" i="2"/>
  <c r="BS184" i="2"/>
  <c r="BV182" i="2"/>
  <c r="BL182" i="2"/>
  <c r="BV180" i="2"/>
  <c r="BL180" i="2"/>
  <c r="BL176" i="2"/>
  <c r="BL174" i="2"/>
  <c r="BQ171" i="2"/>
  <c r="BO168" i="2"/>
  <c r="BN166" i="2"/>
  <c r="BL165" i="2"/>
  <c r="BN157" i="2"/>
  <c r="BL156" i="2"/>
  <c r="BQ152" i="2"/>
  <c r="BR150" i="2"/>
  <c r="BN149" i="2"/>
  <c r="BL148" i="2"/>
  <c r="BO146" i="2"/>
  <c r="BQ144" i="2"/>
  <c r="BI143" i="2"/>
  <c r="BR143" i="2"/>
  <c r="BL143" i="2"/>
  <c r="BV143" i="2"/>
  <c r="BE143" i="2"/>
  <c r="BO143" i="2"/>
  <c r="BF143" i="2"/>
  <c r="BP143" i="2"/>
  <c r="BH143" i="2"/>
  <c r="BS143" i="2"/>
  <c r="BR140" i="2"/>
  <c r="BE139" i="2"/>
  <c r="BN139" i="2"/>
  <c r="BL139" i="2"/>
  <c r="BV139" i="2"/>
  <c r="BF139" i="2"/>
  <c r="BP139" i="2"/>
  <c r="BG139" i="2"/>
  <c r="BQ139" i="2"/>
  <c r="BI139" i="2"/>
  <c r="BS139" i="2"/>
  <c r="BH135" i="2"/>
  <c r="BN134" i="2"/>
  <c r="BS133" i="2"/>
  <c r="BI152" i="2"/>
  <c r="BR152" i="2"/>
  <c r="BJ152" i="2"/>
  <c r="BS152" i="2"/>
  <c r="BD152" i="2"/>
  <c r="BM152" i="2"/>
  <c r="BV152" i="2"/>
  <c r="BG150" i="2"/>
  <c r="BP150" i="2"/>
  <c r="BH150" i="2"/>
  <c r="BQ150" i="2"/>
  <c r="BJ150" i="2"/>
  <c r="BS150" i="2"/>
  <c r="BJ136" i="2"/>
  <c r="BS136" i="2"/>
  <c r="BL136" i="2"/>
  <c r="BV136" i="2"/>
  <c r="BE136" i="2"/>
  <c r="BO136" i="2"/>
  <c r="BF136" i="2"/>
  <c r="BP136" i="2"/>
  <c r="BH136" i="2"/>
  <c r="BR136" i="2"/>
  <c r="BG135" i="2"/>
  <c r="BF132" i="2"/>
  <c r="BO132" i="2"/>
  <c r="BL132" i="2"/>
  <c r="BV132" i="2"/>
  <c r="BE132" i="2"/>
  <c r="BP132" i="2"/>
  <c r="BG132" i="2"/>
  <c r="BQ132" i="2"/>
  <c r="BI132" i="2"/>
  <c r="BS132" i="2"/>
  <c r="BG123" i="2"/>
  <c r="BP123" i="2"/>
  <c r="BE123" i="2"/>
  <c r="BN123" i="2"/>
  <c r="BD123" i="2"/>
  <c r="BQ123" i="2"/>
  <c r="BH123" i="2"/>
  <c r="BS123" i="2"/>
  <c r="BI123" i="2"/>
  <c r="BU123" i="2"/>
  <c r="BJ123" i="2"/>
  <c r="BV123" i="2"/>
  <c r="BL123" i="2"/>
  <c r="BM123" i="2"/>
  <c r="BG115" i="2"/>
  <c r="BP115" i="2"/>
  <c r="BJ115" i="2"/>
  <c r="BS115" i="2"/>
  <c r="BD115" i="2"/>
  <c r="BM115" i="2"/>
  <c r="BV115" i="2"/>
  <c r="BE115" i="2"/>
  <c r="BN115" i="2"/>
  <c r="BF115" i="2"/>
  <c r="BH115" i="2"/>
  <c r="BI115" i="2"/>
  <c r="BL115" i="2"/>
  <c r="BO115" i="2"/>
  <c r="BQ115" i="2"/>
  <c r="BR115" i="2"/>
  <c r="BO152" i="2"/>
  <c r="BN150" i="2"/>
  <c r="BE147" i="2"/>
  <c r="BN147" i="2"/>
  <c r="BJ147" i="2"/>
  <c r="BU147" i="2"/>
  <c r="BL147" i="2"/>
  <c r="BV147" i="2"/>
  <c r="BD147" i="2"/>
  <c r="BO147" i="2"/>
  <c r="BH142" i="2"/>
  <c r="BQ142" i="2"/>
  <c r="BF142" i="2"/>
  <c r="BP142" i="2"/>
  <c r="BJ142" i="2"/>
  <c r="BU142" i="2"/>
  <c r="BL142" i="2"/>
  <c r="BV142" i="2"/>
  <c r="BD142" i="2"/>
  <c r="BN142" i="2"/>
  <c r="BD138" i="2"/>
  <c r="BM138" i="2"/>
  <c r="BV138" i="2"/>
  <c r="BG138" i="2"/>
  <c r="BQ138" i="2"/>
  <c r="BJ138" i="2"/>
  <c r="BU138" i="2"/>
  <c r="BL138" i="2"/>
  <c r="BE138" i="2"/>
  <c r="BO138" i="2"/>
  <c r="BU136" i="2"/>
  <c r="BU132" i="2"/>
  <c r="BI135" i="2"/>
  <c r="BR135" i="2"/>
  <c r="BF135" i="2"/>
  <c r="BP135" i="2"/>
  <c r="BJ135" i="2"/>
  <c r="BU135" i="2"/>
  <c r="BL135" i="2"/>
  <c r="BV135" i="2"/>
  <c r="BD135" i="2"/>
  <c r="BN135" i="2"/>
  <c r="BR132" i="2"/>
  <c r="BD130" i="2"/>
  <c r="BM130" i="2"/>
  <c r="BV130" i="2"/>
  <c r="BL130" i="2"/>
  <c r="BF130" i="2"/>
  <c r="BP130" i="2"/>
  <c r="BG130" i="2"/>
  <c r="BQ130" i="2"/>
  <c r="BH130" i="2"/>
  <c r="BR130" i="2"/>
  <c r="BI130" i="2"/>
  <c r="BS130" i="2"/>
  <c r="BO154" i="2"/>
  <c r="BF154" i="2"/>
  <c r="BO131" i="2"/>
  <c r="BL128" i="2"/>
  <c r="BU126" i="2"/>
  <c r="BG126" i="2"/>
  <c r="BL124" i="2"/>
  <c r="BL117" i="2"/>
  <c r="BM109" i="2"/>
  <c r="BQ106" i="2"/>
  <c r="BD103" i="2"/>
  <c r="BM103" i="2"/>
  <c r="BV103" i="2"/>
  <c r="BG103" i="2"/>
  <c r="BP103" i="2"/>
  <c r="BI103" i="2"/>
  <c r="BU103" i="2"/>
  <c r="BN103" i="2"/>
  <c r="BE103" i="2"/>
  <c r="BQ103" i="2"/>
  <c r="BF103" i="2"/>
  <c r="BR103" i="2"/>
  <c r="BR101" i="2"/>
  <c r="BE131" i="2"/>
  <c r="BN131" i="2"/>
  <c r="BI128" i="2"/>
  <c r="BR126" i="2"/>
  <c r="BF126" i="2"/>
  <c r="BV124" i="2"/>
  <c r="BJ124" i="2"/>
  <c r="BJ117" i="2"/>
  <c r="BI109" i="2"/>
  <c r="BN106" i="2"/>
  <c r="BO101" i="2"/>
  <c r="BV178" i="2"/>
  <c r="BM178" i="2"/>
  <c r="BR175" i="2"/>
  <c r="BI175" i="2"/>
  <c r="BV170" i="2"/>
  <c r="BM170" i="2"/>
  <c r="BR167" i="2"/>
  <c r="BI167" i="2"/>
  <c r="BV162" i="2"/>
  <c r="BM162" i="2"/>
  <c r="BR159" i="2"/>
  <c r="BI159" i="2"/>
  <c r="BV154" i="2"/>
  <c r="BM154" i="2"/>
  <c r="BR151" i="2"/>
  <c r="BI151" i="2"/>
  <c r="BV131" i="2"/>
  <c r="BL131" i="2"/>
  <c r="BU128" i="2"/>
  <c r="BH128" i="2"/>
  <c r="BP126" i="2"/>
  <c r="BE126" i="2"/>
  <c r="BU124" i="2"/>
  <c r="BI124" i="2"/>
  <c r="BV117" i="2"/>
  <c r="BH117" i="2"/>
  <c r="BF109" i="2"/>
  <c r="BI106" i="2"/>
  <c r="BL101" i="2"/>
  <c r="BQ175" i="2"/>
  <c r="BQ167" i="2"/>
  <c r="BQ159" i="2"/>
  <c r="BQ151" i="2"/>
  <c r="BU131" i="2"/>
  <c r="BJ131" i="2"/>
  <c r="BR128" i="2"/>
  <c r="BO126" i="2"/>
  <c r="BS124" i="2"/>
  <c r="BU117" i="2"/>
  <c r="BE117" i="2"/>
  <c r="BF106" i="2"/>
  <c r="BS103" i="2"/>
  <c r="BI101" i="2"/>
  <c r="BJ126" i="2"/>
  <c r="BS126" i="2"/>
  <c r="BH126" i="2"/>
  <c r="BQ126" i="2"/>
  <c r="BS117" i="2"/>
  <c r="BJ109" i="2"/>
  <c r="BS109" i="2"/>
  <c r="BL109" i="2"/>
  <c r="BV109" i="2"/>
  <c r="BE109" i="2"/>
  <c r="BO109" i="2"/>
  <c r="BG109" i="2"/>
  <c r="BQ109" i="2"/>
  <c r="BH109" i="2"/>
  <c r="BR109" i="2"/>
  <c r="BI117" i="2"/>
  <c r="BR117" i="2"/>
  <c r="BF117" i="2"/>
  <c r="BO117" i="2"/>
  <c r="BG117" i="2"/>
  <c r="BP117" i="2"/>
  <c r="BG106" i="2"/>
  <c r="BP106" i="2"/>
  <c r="BJ106" i="2"/>
  <c r="BS106" i="2"/>
  <c r="BD106" i="2"/>
  <c r="BO106" i="2"/>
  <c r="BH106" i="2"/>
  <c r="BU106" i="2"/>
  <c r="BL106" i="2"/>
  <c r="BM106" i="2"/>
  <c r="BJ101" i="2"/>
  <c r="BS101" i="2"/>
  <c r="BE101" i="2"/>
  <c r="BN101" i="2"/>
  <c r="BH101" i="2"/>
  <c r="BU101" i="2"/>
  <c r="BM101" i="2"/>
  <c r="BD101" i="2"/>
  <c r="BP101" i="2"/>
  <c r="BF101" i="2"/>
  <c r="BQ101" i="2"/>
  <c r="BQ131" i="2"/>
  <c r="BG131" i="2"/>
  <c r="BD128" i="2"/>
  <c r="BM128" i="2"/>
  <c r="BV128" i="2"/>
  <c r="BJ128" i="2"/>
  <c r="BS128" i="2"/>
  <c r="BL126" i="2"/>
  <c r="BH124" i="2"/>
  <c r="BQ124" i="2"/>
  <c r="BF124" i="2"/>
  <c r="BO124" i="2"/>
  <c r="BN117" i="2"/>
  <c r="BP109" i="2"/>
  <c r="BV106" i="2"/>
  <c r="BR127" i="2"/>
  <c r="BV122" i="2"/>
  <c r="BM122" i="2"/>
  <c r="BD122" i="2"/>
  <c r="BR119" i="2"/>
  <c r="BO116" i="2"/>
  <c r="BF116" i="2"/>
  <c r="BV114" i="2"/>
  <c r="BM114" i="2"/>
  <c r="BD114" i="2"/>
  <c r="BO111" i="2"/>
  <c r="BN108" i="2"/>
  <c r="BF105" i="2"/>
  <c r="BO105" i="2"/>
  <c r="BI105" i="2"/>
  <c r="BR105" i="2"/>
  <c r="BP104" i="2"/>
  <c r="BS100" i="2"/>
  <c r="BG100" i="2"/>
  <c r="BO98" i="2"/>
  <c r="BF97" i="2"/>
  <c r="BO97" i="2"/>
  <c r="BG97" i="2"/>
  <c r="BP97" i="2"/>
  <c r="BI97" i="2"/>
  <c r="BR97" i="2"/>
  <c r="BM96" i="2"/>
  <c r="BJ95" i="2"/>
  <c r="BG92" i="2"/>
  <c r="BL90" i="2"/>
  <c r="BV89" i="2"/>
  <c r="BH89" i="2"/>
  <c r="BS88" i="2"/>
  <c r="BQ87" i="2"/>
  <c r="BE82" i="2"/>
  <c r="BO74" i="2"/>
  <c r="BN116" i="2"/>
  <c r="BE116" i="2"/>
  <c r="BD111" i="2"/>
  <c r="BM111" i="2"/>
  <c r="BV111" i="2"/>
  <c r="BI108" i="2"/>
  <c r="BR108" i="2"/>
  <c r="BE104" i="2"/>
  <c r="BN104" i="2"/>
  <c r="BH104" i="2"/>
  <c r="BQ104" i="2"/>
  <c r="BQ100" i="2"/>
  <c r="BG98" i="2"/>
  <c r="BP98" i="2"/>
  <c r="BJ98" i="2"/>
  <c r="BS98" i="2"/>
  <c r="BI95" i="2"/>
  <c r="BU92" i="2"/>
  <c r="BI90" i="2"/>
  <c r="BU89" i="2"/>
  <c r="BE88" i="2"/>
  <c r="BN88" i="2"/>
  <c r="BF88" i="2"/>
  <c r="BO88" i="2"/>
  <c r="BH88" i="2"/>
  <c r="BQ88" i="2"/>
  <c r="BL87" i="2"/>
  <c r="BV82" i="2"/>
  <c r="BN74" i="2"/>
  <c r="BJ72" i="2"/>
  <c r="BS72" i="2"/>
  <c r="BE72" i="2"/>
  <c r="BN72" i="2"/>
  <c r="BF72" i="2"/>
  <c r="BO72" i="2"/>
  <c r="BG72" i="2"/>
  <c r="BP72" i="2"/>
  <c r="BH72" i="2"/>
  <c r="BQ72" i="2"/>
  <c r="BG82" i="2"/>
  <c r="BP82" i="2"/>
  <c r="BH82" i="2"/>
  <c r="BQ82" i="2"/>
  <c r="BI82" i="2"/>
  <c r="BR82" i="2"/>
  <c r="BJ82" i="2"/>
  <c r="BS82" i="2"/>
  <c r="BL74" i="2"/>
  <c r="BD35" i="2"/>
  <c r="BM35" i="2"/>
  <c r="BV35" i="2"/>
  <c r="BF35" i="2"/>
  <c r="BO35" i="2"/>
  <c r="BG35" i="2"/>
  <c r="BP35" i="2"/>
  <c r="BE35" i="2"/>
  <c r="BS35" i="2"/>
  <c r="BH35" i="2"/>
  <c r="BU35" i="2"/>
  <c r="BI35" i="2"/>
  <c r="BJ35" i="2"/>
  <c r="BL35" i="2"/>
  <c r="BN35" i="2"/>
  <c r="BQ35" i="2"/>
  <c r="BR35" i="2"/>
  <c r="BI100" i="2"/>
  <c r="BR100" i="2"/>
  <c r="BD100" i="2"/>
  <c r="BM100" i="2"/>
  <c r="BV100" i="2"/>
  <c r="BS95" i="2"/>
  <c r="BI92" i="2"/>
  <c r="BR92" i="2"/>
  <c r="BJ92" i="2"/>
  <c r="BS92" i="2"/>
  <c r="BD92" i="2"/>
  <c r="BM92" i="2"/>
  <c r="BV92" i="2"/>
  <c r="BU90" i="2"/>
  <c r="BE90" i="2"/>
  <c r="BF89" i="2"/>
  <c r="BO89" i="2"/>
  <c r="BG89" i="2"/>
  <c r="BP89" i="2"/>
  <c r="BI89" i="2"/>
  <c r="BR89" i="2"/>
  <c r="BI87" i="2"/>
  <c r="BO82" i="2"/>
  <c r="BF74" i="2"/>
  <c r="BO67" i="2"/>
  <c r="BH45" i="2"/>
  <c r="BQ45" i="2"/>
  <c r="BI45" i="2"/>
  <c r="BR45" i="2"/>
  <c r="BE45" i="2"/>
  <c r="BP45" i="2"/>
  <c r="BF45" i="2"/>
  <c r="BS45" i="2"/>
  <c r="BJ45" i="2"/>
  <c r="BV45" i="2"/>
  <c r="BD45" i="2"/>
  <c r="BG45" i="2"/>
  <c r="BL45" i="2"/>
  <c r="BM45" i="2"/>
  <c r="BN45" i="2"/>
  <c r="BO45" i="2"/>
  <c r="BU45" i="2"/>
  <c r="BD95" i="2"/>
  <c r="BM95" i="2"/>
  <c r="BV95" i="2"/>
  <c r="BE95" i="2"/>
  <c r="BN95" i="2"/>
  <c r="BG95" i="2"/>
  <c r="BP95" i="2"/>
  <c r="BR90" i="2"/>
  <c r="BN82" i="2"/>
  <c r="BG90" i="2"/>
  <c r="BP90" i="2"/>
  <c r="BH90" i="2"/>
  <c r="BQ90" i="2"/>
  <c r="BJ90" i="2"/>
  <c r="BS90" i="2"/>
  <c r="BD87" i="2"/>
  <c r="BM87" i="2"/>
  <c r="BV87" i="2"/>
  <c r="BE87" i="2"/>
  <c r="BN87" i="2"/>
  <c r="BF87" i="2"/>
  <c r="BO87" i="2"/>
  <c r="BG87" i="2"/>
  <c r="BP87" i="2"/>
  <c r="BM82" i="2"/>
  <c r="BD74" i="2"/>
  <c r="BM74" i="2"/>
  <c r="BV74" i="2"/>
  <c r="BG74" i="2"/>
  <c r="BP74" i="2"/>
  <c r="BH74" i="2"/>
  <c r="BQ74" i="2"/>
  <c r="BI74" i="2"/>
  <c r="BR74" i="2"/>
  <c r="BJ74" i="2"/>
  <c r="BS74" i="2"/>
  <c r="BE67" i="2"/>
  <c r="BN67" i="2"/>
  <c r="BH67" i="2"/>
  <c r="BQ67" i="2"/>
  <c r="BM67" i="2"/>
  <c r="BD67" i="2"/>
  <c r="BP67" i="2"/>
  <c r="BF67" i="2"/>
  <c r="BR67" i="2"/>
  <c r="BG67" i="2"/>
  <c r="BS67" i="2"/>
  <c r="BI67" i="2"/>
  <c r="BU67" i="2"/>
  <c r="BJ67" i="2"/>
  <c r="BV67" i="2"/>
  <c r="BO122" i="2"/>
  <c r="BQ116" i="2"/>
  <c r="BO114" i="2"/>
  <c r="BQ111" i="2"/>
  <c r="BG111" i="2"/>
  <c r="BP108" i="2"/>
  <c r="BF108" i="2"/>
  <c r="BS104" i="2"/>
  <c r="BG104" i="2"/>
  <c r="BJ100" i="2"/>
  <c r="BE96" i="2"/>
  <c r="BN96" i="2"/>
  <c r="BF96" i="2"/>
  <c r="BO96" i="2"/>
  <c r="BH96" i="2"/>
  <c r="BQ96" i="2"/>
  <c r="BO95" i="2"/>
  <c r="BL92" i="2"/>
  <c r="BN90" i="2"/>
  <c r="BL89" i="2"/>
  <c r="BV88" i="2"/>
  <c r="BI88" i="2"/>
  <c r="BS87" i="2"/>
  <c r="BL82" i="2"/>
  <c r="BJ80" i="2"/>
  <c r="BS80" i="2"/>
  <c r="BE80" i="2"/>
  <c r="BN80" i="2"/>
  <c r="BF80" i="2"/>
  <c r="BO80" i="2"/>
  <c r="BG80" i="2"/>
  <c r="BP80" i="2"/>
  <c r="BH80" i="2"/>
  <c r="BQ80" i="2"/>
  <c r="BI79" i="2"/>
  <c r="BR79" i="2"/>
  <c r="BD79" i="2"/>
  <c r="BM79" i="2"/>
  <c r="BV79" i="2"/>
  <c r="BE79" i="2"/>
  <c r="BN79" i="2"/>
  <c r="BF79" i="2"/>
  <c r="BO79" i="2"/>
  <c r="BG79" i="2"/>
  <c r="BP79" i="2"/>
  <c r="BL72" i="2"/>
  <c r="BN93" i="2"/>
  <c r="BE93" i="2"/>
  <c r="BN85" i="2"/>
  <c r="BE85" i="2"/>
  <c r="BV84" i="2"/>
  <c r="BM84" i="2"/>
  <c r="BD84" i="2"/>
  <c r="BR81" i="2"/>
  <c r="BI81" i="2"/>
  <c r="BN77" i="2"/>
  <c r="BE77" i="2"/>
  <c r="BV76" i="2"/>
  <c r="BM76" i="2"/>
  <c r="BD76" i="2"/>
  <c r="BR73" i="2"/>
  <c r="BI73" i="2"/>
  <c r="BP71" i="2"/>
  <c r="BG71" i="2"/>
  <c r="BU68" i="2"/>
  <c r="BH68" i="2"/>
  <c r="BL66" i="2"/>
  <c r="BV64" i="2"/>
  <c r="BI64" i="2"/>
  <c r="BL63" i="2"/>
  <c r="BU61" i="2"/>
  <c r="BH61" i="2"/>
  <c r="BV60" i="2"/>
  <c r="BJ60" i="2"/>
  <c r="BL59" i="2"/>
  <c r="BI55" i="2"/>
  <c r="BR55" i="2"/>
  <c r="BJ55" i="2"/>
  <c r="BS55" i="2"/>
  <c r="BD55" i="2"/>
  <c r="BM55" i="2"/>
  <c r="BV55" i="2"/>
  <c r="BU53" i="2"/>
  <c r="BF52" i="2"/>
  <c r="BO52" i="2"/>
  <c r="BG52" i="2"/>
  <c r="BP52" i="2"/>
  <c r="BI52" i="2"/>
  <c r="BR52" i="2"/>
  <c r="BM51" i="2"/>
  <c r="BM46" i="2"/>
  <c r="BN43" i="2"/>
  <c r="BQ81" i="2"/>
  <c r="BH81" i="2"/>
  <c r="BQ73" i="2"/>
  <c r="BH73" i="2"/>
  <c r="BO71" i="2"/>
  <c r="BF71" i="2"/>
  <c r="BS68" i="2"/>
  <c r="BG68" i="2"/>
  <c r="BJ66" i="2"/>
  <c r="BU64" i="2"/>
  <c r="BH64" i="2"/>
  <c r="BJ63" i="2"/>
  <c r="BR61" i="2"/>
  <c r="BF61" i="2"/>
  <c r="BU60" i="2"/>
  <c r="BH60" i="2"/>
  <c r="BV59" i="2"/>
  <c r="BJ59" i="2"/>
  <c r="BL51" i="2"/>
  <c r="BL46" i="2"/>
  <c r="BL43" i="2"/>
  <c r="BE36" i="2"/>
  <c r="BN36" i="2"/>
  <c r="BG36" i="2"/>
  <c r="BP36" i="2"/>
  <c r="BH36" i="2"/>
  <c r="BQ36" i="2"/>
  <c r="BI36" i="2"/>
  <c r="BV36" i="2"/>
  <c r="BJ36" i="2"/>
  <c r="BL36" i="2"/>
  <c r="BM36" i="2"/>
  <c r="BS84" i="2"/>
  <c r="BJ84" i="2"/>
  <c r="BP81" i="2"/>
  <c r="BG81" i="2"/>
  <c r="BS76" i="2"/>
  <c r="BJ76" i="2"/>
  <c r="BP73" i="2"/>
  <c r="BG73" i="2"/>
  <c r="BN71" i="2"/>
  <c r="BE71" i="2"/>
  <c r="BQ68" i="2"/>
  <c r="BE68" i="2"/>
  <c r="BU66" i="2"/>
  <c r="BI66" i="2"/>
  <c r="BR64" i="2"/>
  <c r="BG64" i="2"/>
  <c r="BU63" i="2"/>
  <c r="BH63" i="2"/>
  <c r="BQ61" i="2"/>
  <c r="BE61" i="2"/>
  <c r="BS60" i="2"/>
  <c r="BG60" i="2"/>
  <c r="BU59" i="2"/>
  <c r="BI59" i="2"/>
  <c r="BG53" i="2"/>
  <c r="BP53" i="2"/>
  <c r="BH53" i="2"/>
  <c r="BQ53" i="2"/>
  <c r="BJ53" i="2"/>
  <c r="BS53" i="2"/>
  <c r="BJ51" i="2"/>
  <c r="BD49" i="2"/>
  <c r="BM49" i="2"/>
  <c r="BV49" i="2"/>
  <c r="BG49" i="2"/>
  <c r="BQ49" i="2"/>
  <c r="BH49" i="2"/>
  <c r="BR49" i="2"/>
  <c r="BJ49" i="2"/>
  <c r="BU49" i="2"/>
  <c r="BH46" i="2"/>
  <c r="BG44" i="2"/>
  <c r="BP44" i="2"/>
  <c r="BH44" i="2"/>
  <c r="BQ44" i="2"/>
  <c r="BF44" i="2"/>
  <c r="BS44" i="2"/>
  <c r="BI44" i="2"/>
  <c r="BU44" i="2"/>
  <c r="BL44" i="2"/>
  <c r="BH43" i="2"/>
  <c r="BF30" i="2"/>
  <c r="BO30" i="2"/>
  <c r="BG30" i="2"/>
  <c r="BP30" i="2"/>
  <c r="BH30" i="2"/>
  <c r="BQ30" i="2"/>
  <c r="BI30" i="2"/>
  <c r="BR30" i="2"/>
  <c r="BJ30" i="2"/>
  <c r="BS30" i="2"/>
  <c r="BL30" i="2"/>
  <c r="BM30" i="2"/>
  <c r="BN30" i="2"/>
  <c r="BU30" i="2"/>
  <c r="BQ107" i="2"/>
  <c r="BQ99" i="2"/>
  <c r="BS93" i="2"/>
  <c r="BQ91" i="2"/>
  <c r="BS85" i="2"/>
  <c r="BR84" i="2"/>
  <c r="BQ83" i="2"/>
  <c r="BO81" i="2"/>
  <c r="BS77" i="2"/>
  <c r="BR76" i="2"/>
  <c r="BQ75" i="2"/>
  <c r="BO73" i="2"/>
  <c r="BV71" i="2"/>
  <c r="BM71" i="2"/>
  <c r="BD71" i="2"/>
  <c r="BG69" i="2"/>
  <c r="BP69" i="2"/>
  <c r="BJ69" i="2"/>
  <c r="BS69" i="2"/>
  <c r="BP68" i="2"/>
  <c r="BS66" i="2"/>
  <c r="BQ64" i="2"/>
  <c r="BF64" i="2"/>
  <c r="BS63" i="2"/>
  <c r="BO61" i="2"/>
  <c r="BQ60" i="2"/>
  <c r="BE60" i="2"/>
  <c r="BS59" i="2"/>
  <c r="BG59" i="2"/>
  <c r="BD58" i="2"/>
  <c r="BM58" i="2"/>
  <c r="BV58" i="2"/>
  <c r="BE58" i="2"/>
  <c r="BN58" i="2"/>
  <c r="BG58" i="2"/>
  <c r="BP58" i="2"/>
  <c r="BL55" i="2"/>
  <c r="BN53" i="2"/>
  <c r="BL52" i="2"/>
  <c r="BV51" i="2"/>
  <c r="BP49" i="2"/>
  <c r="BR44" i="2"/>
  <c r="BE43" i="2"/>
  <c r="BU36" i="2"/>
  <c r="BF68" i="2"/>
  <c r="BO68" i="2"/>
  <c r="BI68" i="2"/>
  <c r="BR68" i="2"/>
  <c r="BP64" i="2"/>
  <c r="BG61" i="2"/>
  <c r="BP61" i="2"/>
  <c r="BJ61" i="2"/>
  <c r="BS61" i="2"/>
  <c r="BP60" i="2"/>
  <c r="BR59" i="2"/>
  <c r="BI46" i="2"/>
  <c r="BR46" i="2"/>
  <c r="BJ46" i="2"/>
  <c r="BS46" i="2"/>
  <c r="BD46" i="2"/>
  <c r="BO46" i="2"/>
  <c r="BE46" i="2"/>
  <c r="BP46" i="2"/>
  <c r="BG46" i="2"/>
  <c r="BU46" i="2"/>
  <c r="BJ64" i="2"/>
  <c r="BS64" i="2"/>
  <c r="BE64" i="2"/>
  <c r="BN64" i="2"/>
  <c r="BF60" i="2"/>
  <c r="BO60" i="2"/>
  <c r="BI60" i="2"/>
  <c r="BR60" i="2"/>
  <c r="BE59" i="2"/>
  <c r="BN59" i="2"/>
  <c r="BF59" i="2"/>
  <c r="BH59" i="2"/>
  <c r="BQ59" i="2"/>
  <c r="BF43" i="2"/>
  <c r="BO43" i="2"/>
  <c r="BG43" i="2"/>
  <c r="BP43" i="2"/>
  <c r="BI43" i="2"/>
  <c r="BU43" i="2"/>
  <c r="BJ43" i="2"/>
  <c r="BV43" i="2"/>
  <c r="BM43" i="2"/>
  <c r="BR71" i="2"/>
  <c r="BL68" i="2"/>
  <c r="BD66" i="2"/>
  <c r="BM66" i="2"/>
  <c r="BV66" i="2"/>
  <c r="BG66" i="2"/>
  <c r="BP66" i="2"/>
  <c r="BM64" i="2"/>
  <c r="BI63" i="2"/>
  <c r="BR63" i="2"/>
  <c r="BD63" i="2"/>
  <c r="BM63" i="2"/>
  <c r="BV63" i="2"/>
  <c r="BL61" i="2"/>
  <c r="BM60" i="2"/>
  <c r="BO59" i="2"/>
  <c r="BE51" i="2"/>
  <c r="BN51" i="2"/>
  <c r="BF51" i="2"/>
  <c r="BO51" i="2"/>
  <c r="BH51" i="2"/>
  <c r="BQ51" i="2"/>
  <c r="BQ46" i="2"/>
  <c r="BR43" i="2"/>
  <c r="BO36" i="2"/>
  <c r="BO57" i="2"/>
  <c r="BN56" i="2"/>
  <c r="BE56" i="2"/>
  <c r="BP50" i="2"/>
  <c r="BE42" i="2"/>
  <c r="BN42" i="2"/>
  <c r="BF42" i="2"/>
  <c r="BO42" i="2"/>
  <c r="BQ41" i="2"/>
  <c r="BU38" i="2"/>
  <c r="BF37" i="2"/>
  <c r="BO37" i="2"/>
  <c r="BH37" i="2"/>
  <c r="BQ37" i="2"/>
  <c r="BI37" i="2"/>
  <c r="BR37" i="2"/>
  <c r="BU29" i="2"/>
  <c r="BU28" i="2"/>
  <c r="BD41" i="2"/>
  <c r="BM41" i="2"/>
  <c r="BV41" i="2"/>
  <c r="BE41" i="2"/>
  <c r="BN41" i="2"/>
  <c r="BS29" i="2"/>
  <c r="BS28" i="2"/>
  <c r="BE50" i="2"/>
  <c r="BN50" i="2"/>
  <c r="BO41" i="2"/>
  <c r="BG38" i="2"/>
  <c r="BP38" i="2"/>
  <c r="BI38" i="2"/>
  <c r="BR38" i="2"/>
  <c r="BJ38" i="2"/>
  <c r="BS38" i="2"/>
  <c r="BM29" i="2"/>
  <c r="BR28" i="2"/>
  <c r="BD22" i="2"/>
  <c r="BM22" i="2"/>
  <c r="BV22" i="2"/>
  <c r="BF22" i="2"/>
  <c r="BO22" i="2"/>
  <c r="BG22" i="2"/>
  <c r="BP22" i="2"/>
  <c r="BH22" i="2"/>
  <c r="BQ22" i="2"/>
  <c r="BI22" i="2"/>
  <c r="BR22" i="2"/>
  <c r="BJ22" i="2"/>
  <c r="BS22" i="2"/>
  <c r="BQ70" i="2"/>
  <c r="BQ62" i="2"/>
  <c r="BS56" i="2"/>
  <c r="BQ54" i="2"/>
  <c r="BV50" i="2"/>
  <c r="BL50" i="2"/>
  <c r="BV42" i="2"/>
  <c r="BJ42" i="2"/>
  <c r="BL41" i="2"/>
  <c r="BN38" i="2"/>
  <c r="BL37" i="2"/>
  <c r="BE29" i="2"/>
  <c r="BN29" i="2"/>
  <c r="BF29" i="2"/>
  <c r="BO29" i="2"/>
  <c r="BG29" i="2"/>
  <c r="BP29" i="2"/>
  <c r="BH29" i="2"/>
  <c r="BQ29" i="2"/>
  <c r="BI29" i="2"/>
  <c r="BR29" i="2"/>
  <c r="BD28" i="2"/>
  <c r="BM28" i="2"/>
  <c r="BV28" i="2"/>
  <c r="BE28" i="2"/>
  <c r="BN28" i="2"/>
  <c r="BF28" i="2"/>
  <c r="BO28" i="2"/>
  <c r="BG28" i="2"/>
  <c r="BP28" i="2"/>
  <c r="BH28" i="2"/>
  <c r="BQ28" i="2"/>
  <c r="BO34" i="2"/>
  <c r="BF34" i="2"/>
  <c r="BN33" i="2"/>
  <c r="BE33" i="2"/>
  <c r="BP27" i="2"/>
  <c r="BG27" i="2"/>
  <c r="BO26" i="2"/>
  <c r="BF26" i="2"/>
  <c r="BN25" i="2"/>
  <c r="BE25" i="2"/>
  <c r="BR21" i="2"/>
  <c r="BI21" i="2"/>
  <c r="BQ20" i="2"/>
  <c r="BH20" i="2"/>
  <c r="BP19" i="2"/>
  <c r="BG19" i="2"/>
  <c r="BO18" i="2"/>
  <c r="BF18" i="2"/>
  <c r="BN17" i="2"/>
  <c r="BE17" i="2"/>
  <c r="BS47" i="2"/>
  <c r="BS39" i="2"/>
  <c r="BN34" i="2"/>
  <c r="BV33" i="2"/>
  <c r="BM33" i="2"/>
  <c r="BD33" i="2"/>
  <c r="BS31" i="2"/>
  <c r="BO27" i="2"/>
  <c r="BF27" i="2"/>
  <c r="BN26" i="2"/>
  <c r="BV25" i="2"/>
  <c r="BM25" i="2"/>
  <c r="BD25" i="2"/>
  <c r="BS23" i="2"/>
  <c r="BQ21" i="2"/>
  <c r="BH21" i="2"/>
  <c r="BP20" i="2"/>
  <c r="BG20" i="2"/>
  <c r="BO19" i="2"/>
  <c r="BF19" i="2"/>
  <c r="BN18" i="2"/>
  <c r="BE18" i="2"/>
  <c r="BV17" i="2"/>
  <c r="BM17" i="2"/>
  <c r="BD17" i="2"/>
  <c r="BN27" i="2"/>
  <c r="BE27" i="2"/>
  <c r="BP21" i="2"/>
  <c r="BG21" i="2"/>
  <c r="BO20" i="2"/>
  <c r="BF20" i="2"/>
  <c r="BS33" i="2"/>
  <c r="BV27" i="2"/>
  <c r="BM27" i="2"/>
  <c r="BS25" i="2"/>
  <c r="BJ25" i="2"/>
  <c r="BO21" i="2"/>
  <c r="BF21" i="2"/>
  <c r="BN20" i="2"/>
  <c r="BE20" i="2"/>
  <c r="BV19" i="2"/>
  <c r="BM19" i="2"/>
  <c r="BD19" i="2"/>
  <c r="BS17" i="2"/>
  <c r="BJ17" i="2"/>
  <c r="BR25" i="2"/>
  <c r="BN21" i="2"/>
  <c r="BV20" i="2"/>
  <c r="BM20" i="2"/>
  <c r="BD20" i="2"/>
  <c r="BS18" i="2"/>
  <c r="BJ18" i="2"/>
  <c r="BR17" i="2"/>
  <c r="BI17" i="2"/>
  <c r="BS19" i="2"/>
  <c r="BR18" i="2"/>
  <c r="BQ17" i="2"/>
  <c r="BS20" i="2"/>
  <c r="AW20" i="2" l="1"/>
  <c r="AU20" i="2" s="1"/>
  <c r="AB20" i="2" s="1"/>
  <c r="AX20" i="2"/>
  <c r="R4" i="2"/>
  <c r="S12" i="8"/>
  <c r="AA7" i="2"/>
  <c r="AA8" i="2"/>
  <c r="AA9" i="2"/>
  <c r="AA10" i="2"/>
  <c r="AA11" i="2"/>
  <c r="AA12" i="2"/>
  <c r="AA13" i="2"/>
  <c r="AA14" i="2"/>
  <c r="AA15" i="2"/>
  <c r="AD21" i="2"/>
  <c r="AD22" i="2"/>
  <c r="AD23" i="2"/>
  <c r="AD24" i="2"/>
  <c r="AD25" i="2"/>
  <c r="AD26" i="2"/>
  <c r="AD27" i="2"/>
  <c r="AD28" i="2"/>
  <c r="AD29" i="2"/>
  <c r="AD30" i="2"/>
  <c r="AD31" i="2"/>
  <c r="AD32" i="2"/>
  <c r="AD33" i="2"/>
  <c r="AD34" i="2"/>
  <c r="AD35" i="2"/>
  <c r="AD36" i="2"/>
  <c r="AD37" i="2"/>
  <c r="AD38" i="2"/>
  <c r="AD39" i="2"/>
  <c r="AD40" i="2"/>
  <c r="AD41" i="2"/>
  <c r="AD42" i="2"/>
  <c r="AD43" i="2"/>
  <c r="AD44" i="2"/>
  <c r="AD45" i="2"/>
  <c r="AD46" i="2"/>
  <c r="AD47" i="2"/>
  <c r="AD48" i="2"/>
  <c r="AD49" i="2"/>
  <c r="AD50" i="2"/>
  <c r="AD51" i="2"/>
  <c r="AD52" i="2"/>
  <c r="AD53" i="2"/>
  <c r="AD54" i="2"/>
  <c r="AD55" i="2"/>
  <c r="AD56" i="2"/>
  <c r="AD57" i="2"/>
  <c r="AD58" i="2"/>
  <c r="AD59" i="2"/>
  <c r="AD60" i="2"/>
  <c r="AD61" i="2"/>
  <c r="AD62" i="2"/>
  <c r="AD63" i="2"/>
  <c r="AD64" i="2"/>
  <c r="AD65" i="2"/>
  <c r="AD66" i="2"/>
  <c r="AD67" i="2"/>
  <c r="AD68" i="2"/>
  <c r="AD69" i="2"/>
  <c r="AD70" i="2"/>
  <c r="AD71" i="2"/>
  <c r="AD72" i="2"/>
  <c r="AD73" i="2"/>
  <c r="AD74" i="2"/>
  <c r="AD75" i="2"/>
  <c r="AD76" i="2"/>
  <c r="AD77" i="2"/>
  <c r="AD78" i="2"/>
  <c r="AD79" i="2"/>
  <c r="AD80" i="2"/>
  <c r="AD81" i="2"/>
  <c r="AD82" i="2"/>
  <c r="AD83" i="2"/>
  <c r="AD84" i="2"/>
  <c r="AD85" i="2"/>
  <c r="AD86" i="2"/>
  <c r="AD87" i="2"/>
  <c r="AD88" i="2"/>
  <c r="AD89" i="2"/>
  <c r="AD90" i="2"/>
  <c r="AD91" i="2"/>
  <c r="AD92" i="2"/>
  <c r="AD93" i="2"/>
  <c r="AD94" i="2"/>
  <c r="AD95" i="2"/>
  <c r="AD96" i="2"/>
  <c r="AD97" i="2"/>
  <c r="AD98" i="2"/>
  <c r="AD99" i="2"/>
  <c r="AD100" i="2"/>
  <c r="AD101" i="2"/>
  <c r="AD102" i="2"/>
  <c r="AD103" i="2"/>
  <c r="AD104" i="2"/>
  <c r="AD105" i="2"/>
  <c r="AD106" i="2"/>
  <c r="AD107" i="2"/>
  <c r="AD108" i="2"/>
  <c r="AD109" i="2"/>
  <c r="AD110" i="2"/>
  <c r="AD111" i="2"/>
  <c r="AD112" i="2"/>
  <c r="AD113" i="2"/>
  <c r="AD114" i="2"/>
  <c r="AD115" i="2"/>
  <c r="AD116" i="2"/>
  <c r="AD117" i="2"/>
  <c r="AD118" i="2"/>
  <c r="AD119" i="2"/>
  <c r="AD120" i="2"/>
  <c r="AD121" i="2"/>
  <c r="AD122" i="2"/>
  <c r="AD123" i="2"/>
  <c r="AD124" i="2"/>
  <c r="AD125" i="2"/>
  <c r="AD126" i="2"/>
  <c r="AD127" i="2"/>
  <c r="AD128" i="2"/>
  <c r="AD129" i="2"/>
  <c r="AD130" i="2"/>
  <c r="AD131" i="2"/>
  <c r="AD132" i="2"/>
  <c r="AD133" i="2"/>
  <c r="AD134" i="2"/>
  <c r="AD135" i="2"/>
  <c r="AD136" i="2"/>
  <c r="AD137" i="2"/>
  <c r="AD138" i="2"/>
  <c r="AD139" i="2"/>
  <c r="AD140" i="2"/>
  <c r="AD141" i="2"/>
  <c r="AD142" i="2"/>
  <c r="AD143" i="2"/>
  <c r="AD144" i="2"/>
  <c r="AD145" i="2"/>
  <c r="AD146" i="2"/>
  <c r="AD147" i="2"/>
  <c r="AD148" i="2"/>
  <c r="AD149" i="2"/>
  <c r="AD150" i="2"/>
  <c r="AD151" i="2"/>
  <c r="AD152" i="2"/>
  <c r="AD153" i="2"/>
  <c r="AD154" i="2"/>
  <c r="AD155" i="2"/>
  <c r="AD156" i="2"/>
  <c r="AD157" i="2"/>
  <c r="AD158" i="2"/>
  <c r="AD159" i="2"/>
  <c r="AD160" i="2"/>
  <c r="AD161" i="2"/>
  <c r="AD162" i="2"/>
  <c r="AD163" i="2"/>
  <c r="AD164" i="2"/>
  <c r="AD165" i="2"/>
  <c r="AD166" i="2"/>
  <c r="AD167" i="2"/>
  <c r="AD168" i="2"/>
  <c r="AD169" i="2"/>
  <c r="AD170" i="2"/>
  <c r="AD171" i="2"/>
  <c r="AD172" i="2"/>
  <c r="AD173" i="2"/>
  <c r="AD174" i="2"/>
  <c r="AD175" i="2"/>
  <c r="AD176" i="2"/>
  <c r="AD177" i="2"/>
  <c r="AD178" i="2"/>
  <c r="AD179" i="2"/>
  <c r="AD180" i="2"/>
  <c r="AD181" i="2"/>
  <c r="AD182" i="2"/>
  <c r="AD183" i="2"/>
  <c r="AD184" i="2"/>
  <c r="AD185" i="2"/>
  <c r="AD186" i="2"/>
  <c r="AD187" i="2"/>
  <c r="AD188" i="2"/>
  <c r="AD189" i="2"/>
  <c r="AD190" i="2"/>
  <c r="AD191" i="2"/>
  <c r="AD192" i="2"/>
  <c r="AD193" i="2"/>
  <c r="AD194" i="2"/>
  <c r="AD195" i="2"/>
  <c r="AD196" i="2"/>
  <c r="AD197" i="2"/>
  <c r="AD198" i="2"/>
  <c r="AD199" i="2"/>
  <c r="AD200" i="2"/>
  <c r="AD201" i="2"/>
  <c r="AD202" i="2"/>
  <c r="AD203" i="2"/>
  <c r="AD204" i="2"/>
  <c r="AD205" i="2"/>
  <c r="AD206" i="2"/>
  <c r="AD207" i="2"/>
  <c r="AD208" i="2"/>
  <c r="AD209" i="2"/>
  <c r="AD210" i="2"/>
  <c r="AD211" i="2"/>
  <c r="AD212" i="2"/>
  <c r="AD213" i="2"/>
  <c r="AD214" i="2"/>
  <c r="AD215" i="2"/>
  <c r="AD216" i="2"/>
  <c r="AD217" i="2"/>
  <c r="AD218" i="2"/>
  <c r="AD219" i="2"/>
  <c r="AD220" i="2"/>
  <c r="AD221" i="2"/>
  <c r="AD222" i="2"/>
  <c r="AD223" i="2"/>
  <c r="AD224" i="2"/>
  <c r="AD225" i="2"/>
  <c r="AD226" i="2"/>
  <c r="AD227" i="2"/>
  <c r="AD228" i="2"/>
  <c r="AD229" i="2"/>
  <c r="AD230" i="2"/>
  <c r="AD231" i="2"/>
  <c r="AD232" i="2"/>
  <c r="AD233" i="2"/>
  <c r="AD234" i="2"/>
  <c r="AD235" i="2"/>
  <c r="AD236" i="2"/>
  <c r="AD237" i="2"/>
  <c r="AD238" i="2"/>
  <c r="AD239" i="2"/>
  <c r="AD240" i="2"/>
  <c r="AD241" i="2"/>
  <c r="AD242" i="2"/>
  <c r="AD243" i="2"/>
  <c r="AD244" i="2"/>
  <c r="AD245" i="2"/>
  <c r="AD246" i="2"/>
  <c r="AD247" i="2"/>
  <c r="AD248" i="2"/>
  <c r="AD249" i="2"/>
  <c r="AD250" i="2"/>
  <c r="AD251" i="2"/>
  <c r="AD252" i="2"/>
  <c r="AD253" i="2"/>
  <c r="AD254" i="2"/>
  <c r="AD255" i="2"/>
  <c r="AD256" i="2"/>
  <c r="AD257" i="2"/>
  <c r="AD258" i="2"/>
  <c r="AD259" i="2"/>
  <c r="AD260" i="2"/>
  <c r="AD261" i="2"/>
  <c r="AD262" i="2"/>
  <c r="AD263" i="2"/>
  <c r="AD264" i="2"/>
  <c r="AD265" i="2"/>
  <c r="AD266" i="2"/>
  <c r="AD267" i="2"/>
  <c r="AD268" i="2"/>
  <c r="AD269" i="2"/>
  <c r="AD270" i="2"/>
  <c r="AD271" i="2"/>
  <c r="AD272" i="2"/>
  <c r="AD273" i="2"/>
  <c r="AD274" i="2"/>
  <c r="AD275" i="2"/>
  <c r="AD276" i="2"/>
  <c r="AD277" i="2"/>
  <c r="AD278" i="2"/>
  <c r="AD279" i="2"/>
  <c r="AD280" i="2"/>
  <c r="AD281" i="2"/>
  <c r="AD282" i="2"/>
  <c r="AD283" i="2"/>
  <c r="AD284" i="2"/>
  <c r="AD285" i="2"/>
  <c r="AD286" i="2"/>
  <c r="AD287" i="2"/>
  <c r="AD288" i="2"/>
  <c r="AD289" i="2"/>
  <c r="AD290" i="2"/>
  <c r="AD291" i="2"/>
  <c r="AD292" i="2"/>
  <c r="AD293" i="2"/>
  <c r="AD294" i="2"/>
  <c r="AD295" i="2"/>
  <c r="AD296" i="2"/>
  <c r="AD297" i="2"/>
  <c r="AD298" i="2"/>
  <c r="AD299" i="2"/>
  <c r="AD300" i="2"/>
  <c r="AD301" i="2"/>
  <c r="AD302" i="2"/>
  <c r="AD303" i="2"/>
  <c r="AD304" i="2"/>
  <c r="AD305" i="2"/>
  <c r="AD306" i="2"/>
  <c r="AD307" i="2"/>
  <c r="AD308" i="2"/>
  <c r="AD309" i="2"/>
  <c r="AD310" i="2"/>
  <c r="AD311" i="2"/>
  <c r="AD312" i="2"/>
  <c r="AD313" i="2"/>
  <c r="AD314" i="2"/>
  <c r="AD315" i="2"/>
  <c r="AD316" i="2"/>
  <c r="AD317" i="2"/>
  <c r="AD318" i="2"/>
  <c r="AD319" i="2"/>
  <c r="AD320" i="2"/>
  <c r="AD321" i="2"/>
  <c r="AD322" i="2"/>
  <c r="AD323" i="2"/>
  <c r="AD324" i="2"/>
  <c r="AD325" i="2"/>
  <c r="AD326" i="2"/>
  <c r="AD327" i="2"/>
  <c r="AD328" i="2"/>
  <c r="AD329" i="2"/>
  <c r="AD330" i="2"/>
  <c r="AD331" i="2"/>
  <c r="AD332" i="2"/>
  <c r="AD333" i="2"/>
  <c r="AD334" i="2"/>
  <c r="AD335" i="2"/>
  <c r="AD336" i="2"/>
  <c r="AD337" i="2"/>
  <c r="AD338" i="2"/>
  <c r="AD339" i="2"/>
  <c r="AD340" i="2"/>
  <c r="AD341" i="2"/>
  <c r="AD342" i="2"/>
  <c r="AD343" i="2"/>
  <c r="AD344" i="2"/>
  <c r="AD345" i="2"/>
  <c r="AD346" i="2"/>
  <c r="AD347" i="2"/>
  <c r="AD348" i="2"/>
  <c r="AD349" i="2"/>
  <c r="AD350" i="2"/>
  <c r="AD351" i="2"/>
  <c r="AD352" i="2"/>
  <c r="AD353" i="2"/>
  <c r="AD354" i="2"/>
  <c r="AD355" i="2"/>
  <c r="AD356" i="2"/>
  <c r="AD357" i="2"/>
  <c r="AD358" i="2"/>
  <c r="AD359" i="2"/>
  <c r="AD360" i="2"/>
  <c r="AD361" i="2"/>
  <c r="AD362" i="2"/>
  <c r="AD363" i="2"/>
  <c r="AD364" i="2"/>
  <c r="AD365" i="2"/>
  <c r="AD366" i="2"/>
  <c r="AD367" i="2"/>
  <c r="AD368" i="2"/>
  <c r="AD369" i="2"/>
  <c r="AD370" i="2"/>
  <c r="AD371" i="2"/>
  <c r="AD372" i="2"/>
  <c r="AD373" i="2"/>
  <c r="AD374" i="2"/>
  <c r="AD375" i="2"/>
  <c r="AD376" i="2"/>
  <c r="AD377" i="2"/>
  <c r="AD378" i="2"/>
  <c r="AD379" i="2"/>
  <c r="AD380" i="2"/>
  <c r="AD381" i="2"/>
  <c r="AD382" i="2"/>
  <c r="AD383" i="2"/>
  <c r="AD384" i="2"/>
  <c r="AD385" i="2"/>
  <c r="AD386" i="2"/>
  <c r="AD387" i="2"/>
  <c r="AD388" i="2"/>
  <c r="AD389" i="2"/>
  <c r="AD390" i="2"/>
  <c r="AD391" i="2"/>
  <c r="AD392" i="2"/>
  <c r="AD393" i="2"/>
  <c r="AD394" i="2"/>
  <c r="AD395" i="2"/>
  <c r="AD396" i="2"/>
  <c r="AD397" i="2"/>
  <c r="AD398" i="2"/>
  <c r="AD399" i="2"/>
  <c r="AD400" i="2"/>
  <c r="AD401" i="2"/>
  <c r="AD402" i="2"/>
  <c r="AD403" i="2"/>
  <c r="AD404" i="2"/>
  <c r="AD405" i="2"/>
  <c r="AD406" i="2"/>
  <c r="AD407" i="2"/>
  <c r="AD408" i="2"/>
  <c r="AD409" i="2"/>
  <c r="AD410" i="2"/>
  <c r="AD411" i="2"/>
  <c r="AD412" i="2"/>
  <c r="AD413" i="2"/>
  <c r="AD414" i="2"/>
  <c r="AD415" i="2"/>
  <c r="AD416" i="2"/>
  <c r="AD417" i="2"/>
  <c r="AD418" i="2"/>
  <c r="AD419" i="2"/>
  <c r="AD420" i="2"/>
  <c r="AD421" i="2"/>
  <c r="AD422" i="2"/>
  <c r="AD423" i="2"/>
  <c r="AD424" i="2"/>
  <c r="AD425" i="2"/>
  <c r="AD426" i="2"/>
  <c r="AD427" i="2"/>
  <c r="AD428" i="2"/>
  <c r="AD429" i="2"/>
  <c r="AD430" i="2"/>
  <c r="AD431" i="2"/>
  <c r="AD432" i="2"/>
  <c r="AD433" i="2"/>
  <c r="AD434" i="2"/>
  <c r="AD435" i="2"/>
  <c r="AD436" i="2"/>
  <c r="AD437" i="2"/>
  <c r="AD438" i="2"/>
  <c r="AD439" i="2"/>
  <c r="AD440" i="2"/>
  <c r="AD441" i="2"/>
  <c r="AD442" i="2"/>
  <c r="AD443" i="2"/>
  <c r="AD444" i="2"/>
  <c r="AD445" i="2"/>
  <c r="AD446" i="2"/>
  <c r="AD447" i="2"/>
  <c r="AD448" i="2"/>
  <c r="AD449" i="2"/>
  <c r="AD450" i="2"/>
  <c r="AD451" i="2"/>
  <c r="AD452" i="2"/>
  <c r="AD453" i="2"/>
  <c r="AD454" i="2"/>
  <c r="AD455" i="2"/>
  <c r="AD456" i="2"/>
  <c r="AD457" i="2"/>
  <c r="AD458" i="2"/>
  <c r="AD459" i="2"/>
  <c r="AD460" i="2"/>
  <c r="AD461" i="2"/>
  <c r="AD462" i="2"/>
  <c r="AD463" i="2"/>
  <c r="AD464" i="2"/>
  <c r="AD465" i="2"/>
  <c r="AD466" i="2"/>
  <c r="AD467" i="2"/>
  <c r="AD468" i="2"/>
  <c r="AD469" i="2"/>
  <c r="AD470" i="2"/>
  <c r="AD471" i="2"/>
  <c r="AD472" i="2"/>
  <c r="AD473" i="2"/>
  <c r="AD474" i="2"/>
  <c r="AD475" i="2"/>
  <c r="AD476" i="2"/>
  <c r="AD477" i="2"/>
  <c r="AD478" i="2"/>
  <c r="AD479" i="2"/>
  <c r="AD480" i="2"/>
  <c r="AD481" i="2"/>
  <c r="AD482" i="2"/>
  <c r="AD483" i="2"/>
  <c r="AD484" i="2"/>
  <c r="AD485" i="2"/>
  <c r="AD486" i="2"/>
  <c r="AD487" i="2"/>
  <c r="AD488" i="2"/>
  <c r="AD489" i="2"/>
  <c r="AD490" i="2"/>
  <c r="AD491" i="2"/>
  <c r="AD492" i="2"/>
  <c r="AD493" i="2"/>
  <c r="AD494" i="2"/>
  <c r="AD495" i="2"/>
  <c r="AD496" i="2"/>
  <c r="AD497" i="2"/>
  <c r="AD498" i="2"/>
  <c r="AD499" i="2"/>
  <c r="AD500" i="2"/>
  <c r="AD501" i="2"/>
  <c r="AD502" i="2"/>
  <c r="AD503" i="2"/>
  <c r="AD504" i="2"/>
  <c r="AD505" i="2"/>
  <c r="AD506" i="2"/>
  <c r="AD507" i="2"/>
  <c r="AD508" i="2"/>
  <c r="AD509" i="2"/>
  <c r="AD510" i="2"/>
  <c r="AD511" i="2"/>
  <c r="AD512" i="2"/>
  <c r="AD513" i="2"/>
  <c r="AD514" i="2"/>
  <c r="AD515" i="2"/>
  <c r="AD516" i="2"/>
  <c r="AD517" i="2"/>
  <c r="AD518" i="2"/>
  <c r="AD519" i="2"/>
  <c r="AD520" i="2"/>
  <c r="AD521" i="2"/>
  <c r="AD522" i="2"/>
  <c r="AD523" i="2"/>
  <c r="AD524" i="2"/>
  <c r="AD525" i="2"/>
  <c r="AD526" i="2"/>
  <c r="AD527" i="2"/>
  <c r="AD528" i="2"/>
  <c r="AD529" i="2"/>
  <c r="AD530" i="2"/>
  <c r="AD531" i="2"/>
  <c r="AD532" i="2"/>
  <c r="AD533" i="2"/>
  <c r="AD534" i="2"/>
  <c r="AD535" i="2"/>
  <c r="AD536" i="2"/>
  <c r="AD537" i="2"/>
  <c r="AD538" i="2"/>
  <c r="AD539" i="2"/>
  <c r="AD540" i="2"/>
  <c r="AD541" i="2"/>
  <c r="AD542" i="2"/>
  <c r="AD543" i="2"/>
  <c r="AD544" i="2"/>
  <c r="AD545" i="2"/>
  <c r="AD546" i="2"/>
  <c r="AD547" i="2"/>
  <c r="AD548" i="2"/>
  <c r="AD549" i="2"/>
  <c r="AD550" i="2"/>
  <c r="AD551" i="2"/>
  <c r="AD552" i="2"/>
  <c r="AD553" i="2"/>
  <c r="AD554" i="2"/>
  <c r="AD555" i="2"/>
  <c r="AD556" i="2"/>
  <c r="AD557" i="2"/>
  <c r="AD558" i="2"/>
  <c r="AD559" i="2"/>
  <c r="AD560" i="2"/>
  <c r="AD561" i="2"/>
  <c r="AD562" i="2"/>
  <c r="AD563" i="2"/>
  <c r="AD564" i="2"/>
  <c r="AD565" i="2"/>
  <c r="AD566" i="2"/>
  <c r="AD567" i="2"/>
  <c r="AD568" i="2"/>
  <c r="AD569" i="2"/>
  <c r="AD570" i="2"/>
  <c r="AD571" i="2"/>
  <c r="AD572" i="2"/>
  <c r="AD573" i="2"/>
  <c r="AD574" i="2"/>
  <c r="AD575" i="2"/>
  <c r="AD576" i="2"/>
  <c r="AD577" i="2"/>
  <c r="AD578" i="2"/>
  <c r="AD579" i="2"/>
  <c r="AD580" i="2"/>
  <c r="AD581" i="2"/>
  <c r="AD582" i="2"/>
  <c r="AD583" i="2"/>
  <c r="AD584" i="2"/>
  <c r="AD585" i="2"/>
  <c r="AD586" i="2"/>
  <c r="AD587" i="2"/>
  <c r="AD588" i="2"/>
  <c r="AD589" i="2"/>
  <c r="AD590" i="2"/>
  <c r="AD591" i="2"/>
  <c r="AD592" i="2"/>
  <c r="AD593" i="2"/>
  <c r="AD594" i="2"/>
  <c r="AD595" i="2"/>
  <c r="AD596" i="2"/>
  <c r="AD597" i="2"/>
  <c r="AD598" i="2"/>
  <c r="AD599" i="2"/>
  <c r="AD600" i="2"/>
  <c r="AD601" i="2"/>
  <c r="AD602" i="2"/>
  <c r="AD603" i="2"/>
  <c r="AD604" i="2"/>
  <c r="AD605" i="2"/>
  <c r="AD606" i="2"/>
  <c r="AD607" i="2"/>
  <c r="AD608" i="2"/>
  <c r="AD609" i="2"/>
  <c r="AD610" i="2"/>
  <c r="AD611" i="2"/>
  <c r="AD612" i="2"/>
  <c r="AD613" i="2"/>
  <c r="AD614" i="2"/>
  <c r="AD615" i="2"/>
  <c r="AD616" i="2"/>
  <c r="AD617" i="2"/>
  <c r="AD618" i="2"/>
  <c r="AD619" i="2"/>
  <c r="AD620" i="2"/>
  <c r="AD621" i="2"/>
  <c r="AD622" i="2"/>
  <c r="AD623" i="2"/>
  <c r="AD624" i="2"/>
  <c r="AD625" i="2"/>
  <c r="AD626" i="2"/>
  <c r="AD627" i="2"/>
  <c r="AD628" i="2"/>
  <c r="AD629" i="2"/>
  <c r="AD630" i="2"/>
  <c r="AD631" i="2"/>
  <c r="AD632" i="2"/>
  <c r="AD633" i="2"/>
  <c r="AD634" i="2"/>
  <c r="AD635" i="2"/>
  <c r="AD636" i="2"/>
  <c r="AD637" i="2"/>
  <c r="AD638" i="2"/>
  <c r="AD639" i="2"/>
  <c r="AD640" i="2"/>
  <c r="AD641" i="2"/>
  <c r="AD642" i="2"/>
  <c r="AD643" i="2"/>
  <c r="AD644" i="2"/>
  <c r="AD645" i="2"/>
  <c r="AD646" i="2"/>
  <c r="AD647" i="2"/>
  <c r="AD648" i="2"/>
  <c r="AD649" i="2"/>
  <c r="AD650" i="2"/>
  <c r="AD651" i="2"/>
  <c r="AD652" i="2"/>
  <c r="AD653" i="2"/>
  <c r="AD654" i="2"/>
  <c r="AD655" i="2"/>
  <c r="AD656" i="2"/>
  <c r="AD657" i="2"/>
  <c r="AD658" i="2"/>
  <c r="AD659" i="2"/>
  <c r="AD660" i="2"/>
  <c r="AD661" i="2"/>
  <c r="AD662" i="2"/>
  <c r="AD663" i="2"/>
  <c r="AD664" i="2"/>
  <c r="AD665" i="2"/>
  <c r="AD666" i="2"/>
  <c r="AD667" i="2"/>
  <c r="AD668" i="2"/>
  <c r="AD669" i="2"/>
  <c r="AD670" i="2"/>
  <c r="AD671" i="2"/>
  <c r="AD672" i="2"/>
  <c r="AD673" i="2"/>
  <c r="AD674" i="2"/>
  <c r="AD675" i="2"/>
  <c r="AD676" i="2"/>
  <c r="AD677" i="2"/>
  <c r="AD678" i="2"/>
  <c r="AD679" i="2"/>
  <c r="AD680" i="2"/>
  <c r="AD681" i="2"/>
  <c r="AD682" i="2"/>
  <c r="AD683" i="2"/>
  <c r="AD684" i="2"/>
  <c r="AD685" i="2"/>
  <c r="AD686" i="2"/>
  <c r="AD687" i="2"/>
  <c r="AD688" i="2"/>
  <c r="AD689" i="2"/>
  <c r="AD690" i="2"/>
  <c r="AD691" i="2"/>
  <c r="AD692" i="2"/>
  <c r="AD693" i="2"/>
  <c r="AD694" i="2"/>
  <c r="AD695" i="2"/>
  <c r="AD696" i="2"/>
  <c r="AD697" i="2"/>
  <c r="AD698" i="2"/>
  <c r="AD699" i="2"/>
  <c r="AD700" i="2"/>
  <c r="AD701" i="2"/>
  <c r="AD702" i="2"/>
  <c r="AD703" i="2"/>
  <c r="AD704" i="2"/>
  <c r="AD705" i="2"/>
  <c r="AD706" i="2"/>
  <c r="AD707" i="2"/>
  <c r="AD708" i="2"/>
  <c r="AD709" i="2"/>
  <c r="AD710" i="2"/>
  <c r="AD711" i="2"/>
  <c r="AD712" i="2"/>
  <c r="AD713" i="2"/>
  <c r="AD714" i="2"/>
  <c r="AD715" i="2"/>
  <c r="AD716" i="2"/>
  <c r="AD717" i="2"/>
  <c r="AD718" i="2"/>
  <c r="AD719" i="2"/>
  <c r="AD720" i="2"/>
  <c r="AD721" i="2"/>
  <c r="AD722" i="2"/>
  <c r="AD723" i="2"/>
  <c r="AD724" i="2"/>
  <c r="AD725" i="2"/>
  <c r="AD726" i="2"/>
  <c r="AD727" i="2"/>
  <c r="AD728" i="2"/>
  <c r="AD729" i="2"/>
  <c r="AD730" i="2"/>
  <c r="AD731" i="2"/>
  <c r="AD732" i="2"/>
  <c r="AD733" i="2"/>
  <c r="AD734" i="2"/>
  <c r="AD735" i="2"/>
  <c r="AD736" i="2"/>
  <c r="AD737" i="2"/>
  <c r="AD738" i="2"/>
  <c r="AD739" i="2"/>
  <c r="AD740" i="2"/>
  <c r="AD741" i="2"/>
  <c r="AD742" i="2"/>
  <c r="AD743" i="2"/>
  <c r="AD744" i="2"/>
  <c r="AD745" i="2"/>
  <c r="AD746" i="2"/>
  <c r="AD747" i="2"/>
  <c r="AD748" i="2"/>
  <c r="AD749" i="2"/>
  <c r="AD750" i="2"/>
  <c r="AD751" i="2"/>
  <c r="AD752" i="2"/>
  <c r="AD753" i="2"/>
  <c r="AD754" i="2"/>
  <c r="AD755" i="2"/>
  <c r="AD756" i="2"/>
  <c r="AD757" i="2"/>
  <c r="AD758" i="2"/>
  <c r="AD759" i="2"/>
  <c r="AD760" i="2"/>
  <c r="AD761" i="2"/>
  <c r="AD762" i="2"/>
  <c r="AD763" i="2"/>
  <c r="AD764" i="2"/>
  <c r="AD765" i="2"/>
  <c r="AD766" i="2"/>
  <c r="AD767" i="2"/>
  <c r="AD768" i="2"/>
  <c r="AD769" i="2"/>
  <c r="AD770" i="2"/>
  <c r="AD771" i="2"/>
  <c r="AD772" i="2"/>
  <c r="AD773" i="2"/>
  <c r="AD774" i="2"/>
  <c r="AD775" i="2"/>
  <c r="AD776" i="2"/>
  <c r="AD777" i="2"/>
  <c r="AD778" i="2"/>
  <c r="AD779" i="2"/>
  <c r="AD780" i="2"/>
  <c r="AD781" i="2"/>
  <c r="AD782" i="2"/>
  <c r="AD783" i="2"/>
  <c r="AD784" i="2"/>
  <c r="AD785" i="2"/>
  <c r="AD786" i="2"/>
  <c r="AD787" i="2"/>
  <c r="AD788" i="2"/>
  <c r="AD789" i="2"/>
  <c r="AD790" i="2"/>
  <c r="AD791" i="2"/>
  <c r="AD792" i="2"/>
  <c r="AD793" i="2"/>
  <c r="AD794" i="2"/>
  <c r="AD795" i="2"/>
  <c r="AD796" i="2"/>
  <c r="AD797" i="2"/>
  <c r="AD798" i="2"/>
  <c r="AD799" i="2"/>
  <c r="AD800" i="2"/>
  <c r="AD801" i="2"/>
  <c r="AD802" i="2"/>
  <c r="AD803" i="2"/>
  <c r="AD804" i="2"/>
  <c r="AD805" i="2"/>
  <c r="AD806" i="2"/>
  <c r="AD807" i="2"/>
  <c r="AD808" i="2"/>
  <c r="AD809" i="2"/>
  <c r="AD810" i="2"/>
  <c r="AD811" i="2"/>
  <c r="AD812" i="2"/>
  <c r="AD813" i="2"/>
  <c r="AD814" i="2"/>
  <c r="AD815" i="2"/>
  <c r="AD816" i="2"/>
  <c r="AD817" i="2"/>
  <c r="AD818" i="2"/>
  <c r="AD819" i="2"/>
  <c r="AD820" i="2"/>
  <c r="AD821" i="2"/>
  <c r="AD822" i="2"/>
  <c r="AD823" i="2"/>
  <c r="AD824" i="2"/>
  <c r="AD825" i="2"/>
  <c r="AD826" i="2"/>
  <c r="AD827" i="2"/>
  <c r="AD828" i="2"/>
  <c r="AD829" i="2"/>
  <c r="AD830" i="2"/>
  <c r="AD831" i="2"/>
  <c r="AD832" i="2"/>
  <c r="AD833" i="2"/>
  <c r="AD834" i="2"/>
  <c r="AD835" i="2"/>
  <c r="AD836" i="2"/>
  <c r="AD837" i="2"/>
  <c r="AD838" i="2"/>
  <c r="AD839" i="2"/>
  <c r="AD840" i="2"/>
  <c r="AD841" i="2"/>
  <c r="AD842" i="2"/>
  <c r="AD843" i="2"/>
  <c r="AD844" i="2"/>
  <c r="AD845" i="2"/>
  <c r="AD846" i="2"/>
  <c r="AD847" i="2"/>
  <c r="AD848" i="2"/>
  <c r="AD849" i="2"/>
  <c r="AD850" i="2"/>
  <c r="AD851" i="2"/>
  <c r="AD852" i="2"/>
  <c r="AD853" i="2"/>
  <c r="AD854" i="2"/>
  <c r="AD855" i="2"/>
  <c r="AD856" i="2"/>
  <c r="AD857" i="2"/>
  <c r="AD858" i="2"/>
  <c r="AD859" i="2"/>
  <c r="AD860" i="2"/>
  <c r="AD861" i="2"/>
  <c r="AD862" i="2"/>
  <c r="AD863" i="2"/>
  <c r="AD864" i="2"/>
  <c r="AD865" i="2"/>
  <c r="AD866" i="2"/>
  <c r="AD867" i="2"/>
  <c r="AD868" i="2"/>
  <c r="AD869" i="2"/>
  <c r="AD870" i="2"/>
  <c r="AD871" i="2"/>
  <c r="AD872" i="2"/>
  <c r="AD873" i="2"/>
  <c r="AD874" i="2"/>
  <c r="AD875" i="2"/>
  <c r="AD876" i="2"/>
  <c r="AD877" i="2"/>
  <c r="AD878" i="2"/>
  <c r="AD879" i="2"/>
  <c r="AD880" i="2"/>
  <c r="AD881" i="2"/>
  <c r="AD882" i="2"/>
  <c r="AD883" i="2"/>
  <c r="AD884" i="2"/>
  <c r="AD885" i="2"/>
  <c r="AD886" i="2"/>
  <c r="AD887" i="2"/>
  <c r="AD888" i="2"/>
  <c r="AD889" i="2"/>
  <c r="AD890" i="2"/>
  <c r="AD891" i="2"/>
  <c r="AD892" i="2"/>
  <c r="AD893" i="2"/>
  <c r="AD894" i="2"/>
  <c r="AD895" i="2"/>
  <c r="AD896" i="2"/>
  <c r="AD897" i="2"/>
  <c r="AD898" i="2"/>
  <c r="AD899" i="2"/>
  <c r="AD900" i="2"/>
  <c r="AD901" i="2"/>
  <c r="AD902" i="2"/>
  <c r="AD903" i="2"/>
  <c r="AD904" i="2"/>
  <c r="AD905" i="2"/>
  <c r="AD906" i="2"/>
  <c r="AD907" i="2"/>
  <c r="AD908" i="2"/>
  <c r="AD909" i="2"/>
  <c r="AD910" i="2"/>
  <c r="AD911" i="2"/>
  <c r="AD912" i="2"/>
  <c r="AD913" i="2"/>
  <c r="AD914" i="2"/>
  <c r="AD915" i="2"/>
  <c r="AD916" i="2"/>
  <c r="AD917" i="2"/>
  <c r="AD918" i="2"/>
  <c r="AD919" i="2"/>
  <c r="AD920" i="2"/>
  <c r="AD921" i="2"/>
  <c r="AD922" i="2"/>
  <c r="AD923" i="2"/>
  <c r="AD924" i="2"/>
  <c r="AD925" i="2"/>
  <c r="AD926" i="2"/>
  <c r="AD927" i="2"/>
  <c r="AD928" i="2"/>
  <c r="AD929" i="2"/>
  <c r="AD930" i="2"/>
  <c r="AD931" i="2"/>
  <c r="AD932" i="2"/>
  <c r="AD933" i="2"/>
  <c r="AD934" i="2"/>
  <c r="AD935" i="2"/>
  <c r="AD936" i="2"/>
  <c r="AD937" i="2"/>
  <c r="AD938" i="2"/>
  <c r="AD939" i="2"/>
  <c r="AD940" i="2"/>
  <c r="AD941" i="2"/>
  <c r="AD942" i="2"/>
  <c r="AD943" i="2"/>
  <c r="AD944" i="2"/>
  <c r="AD945" i="2"/>
  <c r="AD946" i="2"/>
  <c r="AD947" i="2"/>
  <c r="AD948" i="2"/>
  <c r="AD949" i="2"/>
  <c r="AD950" i="2"/>
  <c r="AD951" i="2"/>
  <c r="AD952" i="2"/>
  <c r="AD953" i="2"/>
  <c r="AD954" i="2"/>
  <c r="AD955" i="2"/>
  <c r="AD956" i="2"/>
  <c r="AD957" i="2"/>
  <c r="AD958" i="2"/>
  <c r="AD959" i="2"/>
  <c r="AD960" i="2"/>
  <c r="AD961" i="2"/>
  <c r="AD962" i="2"/>
  <c r="AD963" i="2"/>
  <c r="AD964" i="2"/>
  <c r="AD965" i="2"/>
  <c r="AD966" i="2"/>
  <c r="AD967" i="2"/>
  <c r="AD968" i="2"/>
  <c r="AD969" i="2"/>
  <c r="AD970" i="2"/>
  <c r="AD971" i="2"/>
  <c r="AD972" i="2"/>
  <c r="AD973" i="2"/>
  <c r="AD974" i="2"/>
  <c r="AD975" i="2"/>
  <c r="AD976" i="2"/>
  <c r="AD977" i="2"/>
  <c r="AD978" i="2"/>
  <c r="AD979" i="2"/>
  <c r="AD980" i="2"/>
  <c r="AD981" i="2"/>
  <c r="AD982" i="2"/>
  <c r="AD983" i="2"/>
  <c r="AD984" i="2"/>
  <c r="AD985" i="2"/>
  <c r="AD986" i="2"/>
  <c r="AD987" i="2"/>
  <c r="AD988" i="2"/>
  <c r="AD989" i="2"/>
  <c r="AD990" i="2"/>
  <c r="AD991" i="2"/>
  <c r="AD992" i="2"/>
  <c r="AD993" i="2"/>
  <c r="AD994" i="2"/>
  <c r="AD995" i="2"/>
  <c r="AD996" i="2"/>
  <c r="AD997" i="2"/>
  <c r="AD998" i="2"/>
  <c r="AD999" i="2"/>
  <c r="AD1000" i="2"/>
  <c r="AD6" i="2"/>
  <c r="AV20" i="2" l="1"/>
  <c r="AC20" i="2" s="1"/>
  <c r="AY20" i="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194" i="12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266" i="12"/>
  <c r="C267" i="12"/>
  <c r="C268" i="12"/>
  <c r="C269" i="12"/>
  <c r="C270" i="12"/>
  <c r="C271" i="12"/>
  <c r="C272" i="12"/>
  <c r="C273" i="12"/>
  <c r="C274" i="12"/>
  <c r="C275" i="12"/>
  <c r="C276" i="12"/>
  <c r="C277" i="12"/>
  <c r="C278" i="12"/>
  <c r="C279" i="12"/>
  <c r="C280" i="12"/>
  <c r="C281" i="12"/>
  <c r="C282" i="12"/>
  <c r="C283" i="12"/>
  <c r="C284" i="12"/>
  <c r="C285" i="12"/>
  <c r="C286" i="12"/>
  <c r="C287" i="12"/>
  <c r="C288" i="12"/>
  <c r="C289" i="12"/>
  <c r="C290" i="12"/>
  <c r="C291" i="12"/>
  <c r="C292" i="12"/>
  <c r="C293" i="12"/>
  <c r="C294" i="12"/>
  <c r="C295" i="12"/>
  <c r="C296" i="12"/>
  <c r="C297" i="12"/>
  <c r="C298" i="12"/>
  <c r="C299" i="12"/>
  <c r="C300" i="12"/>
  <c r="C301" i="12"/>
  <c r="C302" i="12"/>
  <c r="C303" i="12"/>
  <c r="C304" i="12"/>
  <c r="C305" i="12"/>
  <c r="C306" i="12"/>
  <c r="C307" i="12"/>
  <c r="C308" i="12"/>
  <c r="C309" i="12"/>
  <c r="C310" i="12"/>
  <c r="C311" i="12"/>
  <c r="C312" i="12"/>
  <c r="C313" i="12"/>
  <c r="C314" i="12"/>
  <c r="C315" i="12"/>
  <c r="C316" i="12"/>
  <c r="C317" i="12"/>
  <c r="C318" i="12"/>
  <c r="C319" i="12"/>
  <c r="C320" i="12"/>
  <c r="C321" i="12"/>
  <c r="C322" i="12"/>
  <c r="C323" i="12"/>
  <c r="C324" i="12"/>
  <c r="C325" i="12"/>
  <c r="C326" i="12"/>
  <c r="C327" i="12"/>
  <c r="C328" i="12"/>
  <c r="C329" i="12"/>
  <c r="C330" i="12"/>
  <c r="C331" i="12"/>
  <c r="C332" i="12"/>
  <c r="C333" i="12"/>
  <c r="C334" i="12"/>
  <c r="C335" i="12"/>
  <c r="C336" i="12"/>
  <c r="C337" i="12"/>
  <c r="C338" i="12"/>
  <c r="C339" i="12"/>
  <c r="C340" i="12"/>
  <c r="C341" i="12"/>
  <c r="C342" i="12"/>
  <c r="C343" i="12"/>
  <c r="C344" i="12"/>
  <c r="C345" i="12"/>
  <c r="C346" i="12"/>
  <c r="C347" i="12"/>
  <c r="C348" i="12"/>
  <c r="C349" i="12"/>
  <c r="C350" i="12"/>
  <c r="C351" i="12"/>
  <c r="C352" i="12"/>
  <c r="C353" i="12"/>
  <c r="C354" i="12"/>
  <c r="C355" i="12"/>
  <c r="C356" i="12"/>
  <c r="C357" i="12"/>
  <c r="C358" i="12"/>
  <c r="C359" i="12"/>
  <c r="C360" i="12"/>
  <c r="C361" i="12"/>
  <c r="C362" i="12"/>
  <c r="C363" i="12"/>
  <c r="C364" i="12"/>
  <c r="C365" i="12"/>
  <c r="C366" i="12"/>
  <c r="C367" i="12"/>
  <c r="C368" i="12"/>
  <c r="C369" i="12"/>
  <c r="C370" i="12"/>
  <c r="C371" i="12"/>
  <c r="C372" i="12"/>
  <c r="C373" i="12"/>
  <c r="C374" i="12"/>
  <c r="C375" i="12"/>
  <c r="C376" i="12"/>
  <c r="C377" i="12"/>
  <c r="C378" i="12"/>
  <c r="C379" i="12"/>
  <c r="C380" i="12"/>
  <c r="C381" i="12"/>
  <c r="C382" i="12"/>
  <c r="C383" i="12"/>
  <c r="C384" i="12"/>
  <c r="C385" i="12"/>
  <c r="C386" i="12"/>
  <c r="C387" i="12"/>
  <c r="C388" i="12"/>
  <c r="C389" i="12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9" i="12"/>
  <c r="B6" i="12"/>
  <c r="C6" i="12"/>
  <c r="B7" i="12"/>
  <c r="C7" i="12"/>
  <c r="B8" i="12"/>
  <c r="C8" i="12"/>
  <c r="B9" i="12"/>
  <c r="C9" i="12"/>
  <c r="B10" i="12"/>
  <c r="C10" i="12"/>
  <c r="B11" i="12"/>
  <c r="C11" i="12"/>
  <c r="B12" i="12"/>
  <c r="C12" i="12"/>
  <c r="C13" i="12"/>
  <c r="C14" i="12"/>
  <c r="C15" i="12"/>
  <c r="C16" i="12"/>
  <c r="C17" i="12"/>
  <c r="C18" i="12"/>
  <c r="C20" i="12"/>
  <c r="C21" i="12"/>
  <c r="B22" i="12"/>
  <c r="C22" i="12"/>
  <c r="B23" i="12"/>
  <c r="C23" i="12"/>
  <c r="B24" i="12"/>
  <c r="C24" i="12"/>
  <c r="B25" i="12"/>
  <c r="B26" i="12"/>
  <c r="B27" i="12"/>
  <c r="B28" i="12"/>
  <c r="B29" i="12"/>
  <c r="B30" i="12"/>
  <c r="B31" i="12"/>
  <c r="B32" i="12"/>
  <c r="B33" i="12"/>
  <c r="B34" i="12"/>
  <c r="B35" i="12"/>
  <c r="B36" i="12"/>
  <c r="B37" i="12"/>
  <c r="B38" i="12"/>
  <c r="B39" i="12"/>
  <c r="B40" i="12"/>
  <c r="B41" i="12"/>
  <c r="B42" i="12"/>
  <c r="B43" i="12"/>
  <c r="B44" i="12"/>
  <c r="B45" i="12"/>
  <c r="B46" i="12"/>
  <c r="B47" i="12"/>
  <c r="B48" i="12"/>
  <c r="B49" i="12"/>
  <c r="B50" i="12"/>
  <c r="B51" i="12"/>
  <c r="B52" i="12"/>
  <c r="B53" i="12"/>
  <c r="B54" i="12"/>
  <c r="B55" i="12"/>
  <c r="B56" i="12"/>
  <c r="B57" i="12"/>
  <c r="B58" i="12"/>
  <c r="B59" i="12"/>
  <c r="B60" i="12"/>
  <c r="B61" i="12"/>
  <c r="B62" i="12"/>
  <c r="B63" i="12"/>
  <c r="B64" i="12"/>
  <c r="B65" i="12"/>
  <c r="B66" i="12"/>
  <c r="B67" i="12"/>
  <c r="B68" i="12"/>
  <c r="B69" i="12"/>
  <c r="B70" i="12"/>
  <c r="B71" i="12"/>
  <c r="B72" i="12"/>
  <c r="B73" i="12"/>
  <c r="B74" i="12"/>
  <c r="B75" i="12"/>
  <c r="B76" i="12"/>
  <c r="B77" i="12"/>
  <c r="B78" i="12"/>
  <c r="B79" i="12"/>
  <c r="B80" i="12"/>
  <c r="B81" i="12"/>
  <c r="B82" i="12"/>
  <c r="B83" i="12"/>
  <c r="B84" i="12"/>
  <c r="B85" i="12"/>
  <c r="B86" i="12"/>
  <c r="B87" i="12"/>
  <c r="B88" i="12"/>
  <c r="B89" i="12"/>
  <c r="B90" i="12"/>
  <c r="B91" i="12"/>
  <c r="B92" i="12"/>
  <c r="B93" i="12"/>
  <c r="B94" i="12"/>
  <c r="B95" i="12"/>
  <c r="B96" i="12"/>
  <c r="B97" i="12"/>
  <c r="B98" i="12"/>
  <c r="B99" i="12"/>
  <c r="B100" i="12"/>
  <c r="B101" i="12"/>
  <c r="B102" i="12"/>
  <c r="B103" i="12"/>
  <c r="B104" i="12"/>
  <c r="B105" i="12"/>
  <c r="B106" i="12"/>
  <c r="B107" i="12"/>
  <c r="B108" i="12"/>
  <c r="B109" i="12"/>
  <c r="B110" i="12"/>
  <c r="B111" i="12"/>
  <c r="B112" i="12"/>
  <c r="B113" i="12"/>
  <c r="B114" i="12"/>
  <c r="B115" i="12"/>
  <c r="B116" i="12"/>
  <c r="B117" i="12"/>
  <c r="B118" i="12"/>
  <c r="B119" i="12"/>
  <c r="B120" i="12"/>
  <c r="B121" i="12"/>
  <c r="B122" i="12"/>
  <c r="B123" i="12"/>
  <c r="B124" i="12"/>
  <c r="B125" i="12"/>
  <c r="B126" i="12"/>
  <c r="B127" i="12"/>
  <c r="B128" i="12"/>
  <c r="B129" i="12"/>
  <c r="B130" i="12"/>
  <c r="B131" i="12"/>
  <c r="B132" i="12"/>
  <c r="B133" i="12"/>
  <c r="B134" i="12"/>
  <c r="B135" i="12"/>
  <c r="B136" i="12"/>
  <c r="B137" i="12"/>
  <c r="B138" i="12"/>
  <c r="B139" i="12"/>
  <c r="B140" i="12"/>
  <c r="B141" i="12"/>
  <c r="B142" i="12"/>
  <c r="B143" i="12"/>
  <c r="B144" i="12"/>
  <c r="B145" i="12"/>
  <c r="B146" i="12"/>
  <c r="B147" i="12"/>
  <c r="B148" i="12"/>
  <c r="B149" i="12"/>
  <c r="B150" i="12"/>
  <c r="B151" i="12"/>
  <c r="B152" i="12"/>
  <c r="B153" i="12"/>
  <c r="B154" i="12"/>
  <c r="B155" i="12"/>
  <c r="B156" i="12"/>
  <c r="B157" i="12"/>
  <c r="B158" i="12"/>
  <c r="B159" i="12"/>
  <c r="B160" i="12"/>
  <c r="B161" i="12"/>
  <c r="B162" i="12"/>
  <c r="B163" i="12"/>
  <c r="B164" i="12"/>
  <c r="B165" i="12"/>
  <c r="B166" i="12"/>
  <c r="B167" i="12"/>
  <c r="B168" i="12"/>
  <c r="B169" i="12"/>
  <c r="B170" i="12"/>
  <c r="B171" i="12"/>
  <c r="B172" i="12"/>
  <c r="B173" i="12"/>
  <c r="B174" i="12"/>
  <c r="B175" i="12"/>
  <c r="B176" i="12"/>
  <c r="B177" i="12"/>
  <c r="B178" i="12"/>
  <c r="B179" i="12"/>
  <c r="B180" i="12"/>
  <c r="B181" i="12"/>
  <c r="B182" i="12"/>
  <c r="B183" i="12"/>
  <c r="B184" i="12"/>
  <c r="B185" i="12"/>
  <c r="B186" i="12"/>
  <c r="B187" i="12"/>
  <c r="B188" i="12"/>
  <c r="B189" i="12"/>
  <c r="B190" i="12"/>
  <c r="B191" i="12"/>
  <c r="B192" i="12"/>
  <c r="B193" i="12"/>
  <c r="B194" i="12"/>
  <c r="B195" i="12"/>
  <c r="B196" i="12"/>
  <c r="B197" i="12"/>
  <c r="B198" i="12"/>
  <c r="B199" i="12"/>
  <c r="B200" i="12"/>
  <c r="B201" i="12"/>
  <c r="B202" i="12"/>
  <c r="B203" i="12"/>
  <c r="B204" i="12"/>
  <c r="B205" i="12"/>
  <c r="B206" i="12"/>
  <c r="B207" i="12"/>
  <c r="B208" i="12"/>
  <c r="B209" i="12"/>
  <c r="B210" i="12"/>
  <c r="B211" i="12"/>
  <c r="B212" i="12"/>
  <c r="B213" i="12"/>
  <c r="B214" i="12"/>
  <c r="B215" i="12"/>
  <c r="B216" i="12"/>
  <c r="B217" i="12"/>
  <c r="B218" i="12"/>
  <c r="B219" i="12"/>
  <c r="B220" i="12"/>
  <c r="B221" i="12"/>
  <c r="B222" i="12"/>
  <c r="B223" i="12"/>
  <c r="B224" i="12"/>
  <c r="B225" i="12"/>
  <c r="B226" i="12"/>
  <c r="B227" i="12"/>
  <c r="B228" i="12"/>
  <c r="B229" i="12"/>
  <c r="B230" i="12"/>
  <c r="B231" i="12"/>
  <c r="B232" i="12"/>
  <c r="B233" i="12"/>
  <c r="B234" i="12"/>
  <c r="B235" i="12"/>
  <c r="B236" i="12"/>
  <c r="B237" i="12"/>
  <c r="B238" i="12"/>
  <c r="B239" i="12"/>
  <c r="B240" i="12"/>
  <c r="B241" i="12"/>
  <c r="B242" i="12"/>
  <c r="B243" i="12"/>
  <c r="B244" i="12"/>
  <c r="B245" i="12"/>
  <c r="B246" i="12"/>
  <c r="B247" i="12"/>
  <c r="B248" i="12"/>
  <c r="B249" i="12"/>
  <c r="B250" i="12"/>
  <c r="B251" i="12"/>
  <c r="B252" i="12"/>
  <c r="B253" i="12"/>
  <c r="B254" i="12"/>
  <c r="B255" i="12"/>
  <c r="B256" i="12"/>
  <c r="B257" i="12"/>
  <c r="B258" i="12"/>
  <c r="B259" i="12"/>
  <c r="B260" i="12"/>
  <c r="B261" i="12"/>
  <c r="B262" i="12"/>
  <c r="B263" i="12"/>
  <c r="B264" i="12"/>
  <c r="B265" i="12"/>
  <c r="B266" i="12"/>
  <c r="B267" i="12"/>
  <c r="B268" i="12"/>
  <c r="B269" i="12"/>
  <c r="B270" i="12"/>
  <c r="B271" i="12"/>
  <c r="B272" i="12"/>
  <c r="B273" i="12"/>
  <c r="B274" i="12"/>
  <c r="B275" i="12"/>
  <c r="B276" i="12"/>
  <c r="B277" i="12"/>
  <c r="B278" i="12"/>
  <c r="B279" i="12"/>
  <c r="B280" i="12"/>
  <c r="B281" i="12"/>
  <c r="B282" i="12"/>
  <c r="B283" i="12"/>
  <c r="B284" i="12"/>
  <c r="B285" i="12"/>
  <c r="B286" i="12"/>
  <c r="B287" i="12"/>
  <c r="B288" i="12"/>
  <c r="B289" i="12"/>
  <c r="B290" i="12"/>
  <c r="B291" i="12"/>
  <c r="B292" i="12"/>
  <c r="B293" i="12"/>
  <c r="B294" i="12"/>
  <c r="B295" i="12"/>
  <c r="B296" i="12"/>
  <c r="B297" i="12"/>
  <c r="B298" i="12"/>
  <c r="B299" i="12"/>
  <c r="B300" i="12"/>
  <c r="B301" i="12"/>
  <c r="B302" i="12"/>
  <c r="B303" i="12"/>
  <c r="B304" i="12"/>
  <c r="B305" i="12"/>
  <c r="B306" i="12"/>
  <c r="B307" i="12"/>
  <c r="B308" i="12"/>
  <c r="B309" i="12"/>
  <c r="B310" i="12"/>
  <c r="B311" i="12"/>
  <c r="B312" i="12"/>
  <c r="B313" i="12"/>
  <c r="B314" i="12"/>
  <c r="B315" i="12"/>
  <c r="B316" i="12"/>
  <c r="B317" i="12"/>
  <c r="B318" i="12"/>
  <c r="B319" i="12"/>
  <c r="B320" i="12"/>
  <c r="B321" i="12"/>
  <c r="B322" i="12"/>
  <c r="B323" i="12"/>
  <c r="B324" i="12"/>
  <c r="B325" i="12"/>
  <c r="B326" i="12"/>
  <c r="B327" i="12"/>
  <c r="B328" i="12"/>
  <c r="B329" i="12"/>
  <c r="B330" i="12"/>
  <c r="B331" i="12"/>
  <c r="B332" i="12"/>
  <c r="B333" i="12"/>
  <c r="B334" i="12"/>
  <c r="B335" i="12"/>
  <c r="B336" i="12"/>
  <c r="B337" i="12"/>
  <c r="B338" i="12"/>
  <c r="B339" i="12"/>
  <c r="B340" i="12"/>
  <c r="B341" i="12"/>
  <c r="B342" i="12"/>
  <c r="B343" i="12"/>
  <c r="B344" i="12"/>
  <c r="B345" i="12"/>
  <c r="B346" i="12"/>
  <c r="B347" i="12"/>
  <c r="B348" i="12"/>
  <c r="B349" i="12"/>
  <c r="B350" i="12"/>
  <c r="B351" i="12"/>
  <c r="B352" i="12"/>
  <c r="B353" i="12"/>
  <c r="B354" i="12"/>
  <c r="B355" i="12"/>
  <c r="B356" i="12"/>
  <c r="B357" i="12"/>
  <c r="B358" i="12"/>
  <c r="B359" i="12"/>
  <c r="B360" i="12"/>
  <c r="B361" i="12"/>
  <c r="B362" i="12"/>
  <c r="B363" i="12"/>
  <c r="B364" i="12"/>
  <c r="B365" i="12"/>
  <c r="B366" i="12"/>
  <c r="B367" i="12"/>
  <c r="B368" i="12"/>
  <c r="B369" i="12"/>
  <c r="B370" i="12"/>
  <c r="B371" i="12"/>
  <c r="B372" i="12"/>
  <c r="B373" i="12"/>
  <c r="B374" i="12"/>
  <c r="B375" i="12"/>
  <c r="B376" i="12"/>
  <c r="B377" i="12"/>
  <c r="B378" i="12"/>
  <c r="B379" i="12"/>
  <c r="B380" i="12"/>
  <c r="B381" i="12"/>
  <c r="B382" i="12"/>
  <c r="B383" i="12"/>
  <c r="B384" i="12"/>
  <c r="B385" i="12"/>
  <c r="B386" i="12"/>
  <c r="B387" i="12"/>
  <c r="B388" i="12"/>
  <c r="B389" i="12"/>
  <c r="B390" i="12"/>
  <c r="B391" i="12"/>
  <c r="B392" i="12"/>
  <c r="B393" i="12"/>
  <c r="B394" i="12"/>
  <c r="B395" i="12"/>
  <c r="B396" i="12"/>
  <c r="B397" i="12"/>
  <c r="B398" i="12"/>
  <c r="B399" i="12"/>
  <c r="B400" i="12"/>
  <c r="B401" i="12"/>
  <c r="B402" i="12"/>
  <c r="B403" i="12"/>
  <c r="B404" i="12"/>
  <c r="B405" i="12"/>
  <c r="B406" i="12"/>
  <c r="B407" i="12"/>
  <c r="B408" i="12"/>
  <c r="B409" i="12"/>
  <c r="B410" i="12"/>
  <c r="B411" i="12"/>
  <c r="B412" i="12"/>
  <c r="B413" i="12"/>
  <c r="B414" i="12"/>
  <c r="B415" i="12"/>
  <c r="B416" i="12"/>
  <c r="B417" i="12"/>
  <c r="B418" i="12"/>
  <c r="B419" i="12"/>
  <c r="B420" i="12"/>
  <c r="B421" i="12"/>
  <c r="B422" i="12"/>
  <c r="B423" i="12"/>
  <c r="B424" i="12"/>
  <c r="B425" i="12"/>
  <c r="B426" i="12"/>
  <c r="B427" i="12"/>
  <c r="B428" i="12"/>
  <c r="B429" i="12"/>
  <c r="B430" i="12"/>
  <c r="B431" i="12"/>
  <c r="B432" i="12"/>
  <c r="B433" i="12"/>
  <c r="B434" i="12"/>
  <c r="B435" i="12"/>
  <c r="B436" i="12"/>
  <c r="B437" i="12"/>
  <c r="B438" i="12"/>
  <c r="B439" i="12"/>
  <c r="B440" i="12"/>
  <c r="B441" i="12"/>
  <c r="B442" i="12"/>
  <c r="B443" i="12"/>
  <c r="B444" i="12"/>
  <c r="B445" i="12"/>
  <c r="B446" i="12"/>
  <c r="B447" i="12"/>
  <c r="B448" i="12"/>
  <c r="B449" i="12"/>
  <c r="B450" i="12"/>
  <c r="B451" i="12"/>
  <c r="B452" i="12"/>
  <c r="B453" i="12"/>
  <c r="B454" i="12"/>
  <c r="B455" i="12"/>
  <c r="B456" i="12"/>
  <c r="B457" i="12"/>
  <c r="B458" i="12"/>
  <c r="B459" i="12"/>
  <c r="B460" i="12"/>
  <c r="B461" i="12"/>
  <c r="B462" i="12"/>
  <c r="B463" i="12"/>
  <c r="B464" i="12"/>
  <c r="B465" i="12"/>
  <c r="B466" i="12"/>
  <c r="B467" i="12"/>
  <c r="B468" i="12"/>
  <c r="B469" i="12"/>
  <c r="B470" i="12"/>
  <c r="B471" i="12"/>
  <c r="B472" i="12"/>
  <c r="B473" i="12"/>
  <c r="B474" i="12"/>
  <c r="B475" i="12"/>
  <c r="B476" i="12"/>
  <c r="B477" i="12"/>
  <c r="B478" i="12"/>
  <c r="B479" i="12"/>
  <c r="B480" i="12"/>
  <c r="B481" i="12"/>
  <c r="B482" i="12"/>
  <c r="B483" i="12"/>
  <c r="B484" i="12"/>
  <c r="B485" i="12"/>
  <c r="B486" i="12"/>
  <c r="B487" i="12"/>
  <c r="B488" i="12"/>
  <c r="B489" i="12"/>
  <c r="B490" i="12"/>
  <c r="B491" i="12"/>
  <c r="B492" i="12"/>
  <c r="B493" i="12"/>
  <c r="B494" i="12"/>
  <c r="B495" i="12"/>
  <c r="B496" i="12"/>
  <c r="B497" i="12"/>
  <c r="B498" i="12"/>
  <c r="B499" i="12"/>
  <c r="B500" i="12"/>
  <c r="B501" i="12"/>
  <c r="B502" i="12"/>
  <c r="B503" i="12"/>
  <c r="B504" i="12"/>
  <c r="B505" i="12"/>
  <c r="B506" i="12"/>
  <c r="B507" i="12"/>
  <c r="B508" i="12"/>
  <c r="B509" i="12"/>
  <c r="B510" i="12"/>
  <c r="B511" i="12"/>
  <c r="B512" i="12"/>
  <c r="B513" i="12"/>
  <c r="B514" i="12"/>
  <c r="B515" i="12"/>
  <c r="B516" i="12"/>
  <c r="B517" i="12"/>
  <c r="B518" i="12"/>
  <c r="B519" i="12"/>
  <c r="B520" i="12"/>
  <c r="B521" i="12"/>
  <c r="B522" i="12"/>
  <c r="B523" i="12"/>
  <c r="B524" i="12"/>
  <c r="B525" i="12"/>
  <c r="B526" i="12"/>
  <c r="B527" i="12"/>
  <c r="B528" i="12"/>
  <c r="B529" i="12"/>
  <c r="B530" i="12"/>
  <c r="B531" i="12"/>
  <c r="B532" i="12"/>
  <c r="B533" i="12"/>
  <c r="B534" i="12"/>
  <c r="B535" i="12"/>
  <c r="B536" i="12"/>
  <c r="B537" i="12"/>
  <c r="B538" i="12"/>
  <c r="B539" i="12"/>
  <c r="B540" i="12"/>
  <c r="B541" i="12"/>
  <c r="B542" i="12"/>
  <c r="B543" i="12"/>
  <c r="B544" i="12"/>
  <c r="B545" i="12"/>
  <c r="B546" i="12"/>
  <c r="B547" i="12"/>
  <c r="B548" i="12"/>
  <c r="B549" i="12"/>
  <c r="B550" i="12"/>
  <c r="B551" i="12"/>
  <c r="B552" i="12"/>
  <c r="B553" i="12"/>
  <c r="B554" i="12"/>
  <c r="B555" i="12"/>
  <c r="B556" i="12"/>
  <c r="B557" i="12"/>
  <c r="B558" i="12"/>
  <c r="B559" i="12"/>
  <c r="B560" i="12"/>
  <c r="B561" i="12"/>
  <c r="B562" i="12"/>
  <c r="B563" i="12"/>
  <c r="B564" i="12"/>
  <c r="B565" i="12"/>
  <c r="B566" i="12"/>
  <c r="B567" i="12"/>
  <c r="B568" i="12"/>
  <c r="B569" i="12"/>
  <c r="B570" i="12"/>
  <c r="B571" i="12"/>
  <c r="B572" i="12"/>
  <c r="B573" i="12"/>
  <c r="B574" i="12"/>
  <c r="B575" i="12"/>
  <c r="B576" i="12"/>
  <c r="B577" i="12"/>
  <c r="B578" i="12"/>
  <c r="B579" i="12"/>
  <c r="B580" i="12"/>
  <c r="B581" i="12"/>
  <c r="B582" i="12"/>
  <c r="B583" i="12"/>
  <c r="B584" i="12"/>
  <c r="B585" i="12"/>
  <c r="B586" i="12"/>
  <c r="B587" i="12"/>
  <c r="B588" i="12"/>
  <c r="B589" i="12"/>
  <c r="B590" i="12"/>
  <c r="B591" i="12"/>
  <c r="B592" i="12"/>
  <c r="B593" i="12"/>
  <c r="B594" i="12"/>
  <c r="B595" i="12"/>
  <c r="B596" i="12"/>
  <c r="B597" i="12"/>
  <c r="B598" i="12"/>
  <c r="B599" i="12"/>
  <c r="B600" i="12"/>
  <c r="B601" i="12"/>
  <c r="B602" i="12"/>
  <c r="B603" i="12"/>
  <c r="B604" i="12"/>
  <c r="B605" i="12"/>
  <c r="B606" i="12"/>
  <c r="B607" i="12"/>
  <c r="B608" i="12"/>
  <c r="B609" i="12"/>
  <c r="B610" i="12"/>
  <c r="B611" i="12"/>
  <c r="B612" i="12"/>
  <c r="B613" i="12"/>
  <c r="B614" i="12"/>
  <c r="B615" i="12"/>
  <c r="B616" i="12"/>
  <c r="B617" i="12"/>
  <c r="B618" i="12"/>
  <c r="B619" i="12"/>
  <c r="B620" i="12"/>
  <c r="B621" i="12"/>
  <c r="B622" i="12"/>
  <c r="B623" i="12"/>
  <c r="B624" i="12"/>
  <c r="B625" i="12"/>
  <c r="B626" i="12"/>
  <c r="B627" i="12"/>
  <c r="B628" i="12"/>
  <c r="B629" i="12"/>
  <c r="B630" i="12"/>
  <c r="B631" i="12"/>
  <c r="B632" i="12"/>
  <c r="B633" i="12"/>
  <c r="B634" i="12"/>
  <c r="B635" i="12"/>
  <c r="B636" i="12"/>
  <c r="B637" i="12"/>
  <c r="B638" i="12"/>
  <c r="B639" i="12"/>
  <c r="B640" i="12"/>
  <c r="B641" i="12"/>
  <c r="B642" i="12"/>
  <c r="B643" i="12"/>
  <c r="B644" i="12"/>
  <c r="B645" i="12"/>
  <c r="B646" i="12"/>
  <c r="B647" i="12"/>
  <c r="B648" i="12"/>
  <c r="B649" i="12"/>
  <c r="B650" i="12"/>
  <c r="B651" i="12"/>
  <c r="B652" i="12"/>
  <c r="B653" i="12"/>
  <c r="B654" i="12"/>
  <c r="B655" i="12"/>
  <c r="B656" i="12"/>
  <c r="B657" i="12"/>
  <c r="B658" i="12"/>
  <c r="B659" i="12"/>
  <c r="B660" i="12"/>
  <c r="B661" i="12"/>
  <c r="B662" i="12"/>
  <c r="B663" i="12"/>
  <c r="B664" i="12"/>
  <c r="B665" i="12"/>
  <c r="B666" i="12"/>
  <c r="B667" i="12"/>
  <c r="B668" i="12"/>
  <c r="B669" i="12"/>
  <c r="B670" i="12"/>
  <c r="B671" i="12"/>
  <c r="B672" i="12"/>
  <c r="B673" i="12"/>
  <c r="B674" i="12"/>
  <c r="B675" i="12"/>
  <c r="B676" i="12"/>
  <c r="B677" i="12"/>
  <c r="B678" i="12"/>
  <c r="B679" i="12"/>
  <c r="B680" i="12"/>
  <c r="B681" i="12"/>
  <c r="B682" i="12"/>
  <c r="B683" i="12"/>
  <c r="B684" i="12"/>
  <c r="B685" i="12"/>
  <c r="B686" i="12"/>
  <c r="B687" i="12"/>
  <c r="B688" i="12"/>
  <c r="B689" i="12"/>
  <c r="B690" i="12"/>
  <c r="B691" i="12"/>
  <c r="B692" i="12"/>
  <c r="B693" i="12"/>
  <c r="B694" i="12"/>
  <c r="B695" i="12"/>
  <c r="B696" i="12"/>
  <c r="B697" i="12"/>
  <c r="B698" i="12"/>
  <c r="B699" i="12"/>
  <c r="B700" i="12"/>
  <c r="B701" i="12"/>
  <c r="B702" i="12"/>
  <c r="B703" i="12"/>
  <c r="B704" i="12"/>
  <c r="B705" i="12"/>
  <c r="B706" i="12"/>
  <c r="B707" i="12"/>
  <c r="B708" i="12"/>
  <c r="B709" i="12"/>
  <c r="B710" i="12"/>
  <c r="B711" i="12"/>
  <c r="B712" i="12"/>
  <c r="B713" i="12"/>
  <c r="B714" i="12"/>
  <c r="B715" i="12"/>
  <c r="B716" i="12"/>
  <c r="B717" i="12"/>
  <c r="B718" i="12"/>
  <c r="B719" i="12"/>
  <c r="B720" i="12"/>
  <c r="B721" i="12"/>
  <c r="B722" i="12"/>
  <c r="B723" i="12"/>
  <c r="B724" i="12"/>
  <c r="B725" i="12"/>
  <c r="B726" i="12"/>
  <c r="B727" i="12"/>
  <c r="B728" i="12"/>
  <c r="B729" i="12"/>
  <c r="B730" i="12"/>
  <c r="B731" i="12"/>
  <c r="B732" i="12"/>
  <c r="B733" i="12"/>
  <c r="B734" i="12"/>
  <c r="B735" i="12"/>
  <c r="B736" i="12"/>
  <c r="B737" i="12"/>
  <c r="B738" i="12"/>
  <c r="B739" i="12"/>
  <c r="B740" i="12"/>
  <c r="B741" i="12"/>
  <c r="B742" i="12"/>
  <c r="B743" i="12"/>
  <c r="B744" i="12"/>
  <c r="B745" i="12"/>
  <c r="B746" i="12"/>
  <c r="B747" i="12"/>
  <c r="B748" i="12"/>
  <c r="B749" i="12"/>
  <c r="B750" i="12"/>
  <c r="B751" i="12"/>
  <c r="B752" i="12"/>
  <c r="B753" i="12"/>
  <c r="B754" i="12"/>
  <c r="B755" i="12"/>
  <c r="B756" i="12"/>
  <c r="B757" i="12"/>
  <c r="B758" i="12"/>
  <c r="B759" i="12"/>
  <c r="B760" i="12"/>
  <c r="B761" i="12"/>
  <c r="B762" i="12"/>
  <c r="B763" i="12"/>
  <c r="B764" i="12"/>
  <c r="B765" i="12"/>
  <c r="B766" i="12"/>
  <c r="B767" i="12"/>
  <c r="B768" i="12"/>
  <c r="B769" i="12"/>
  <c r="B770" i="12"/>
  <c r="B771" i="12"/>
  <c r="B772" i="12"/>
  <c r="B773" i="12"/>
  <c r="B774" i="12"/>
  <c r="B775" i="12"/>
  <c r="B776" i="12"/>
  <c r="B777" i="12"/>
  <c r="B778" i="12"/>
  <c r="B779" i="12"/>
  <c r="B780" i="12"/>
  <c r="B781" i="12"/>
  <c r="B782" i="12"/>
  <c r="B783" i="12"/>
  <c r="B784" i="12"/>
  <c r="B785" i="12"/>
  <c r="B786" i="12"/>
  <c r="B787" i="12"/>
  <c r="B788" i="12"/>
  <c r="B789" i="12"/>
  <c r="B790" i="12"/>
  <c r="B791" i="12"/>
  <c r="B792" i="12"/>
  <c r="B793" i="12"/>
  <c r="B794" i="12"/>
  <c r="B795" i="12"/>
  <c r="B796" i="12"/>
  <c r="B797" i="12"/>
  <c r="B798" i="12"/>
  <c r="B799" i="12"/>
  <c r="B800" i="12"/>
  <c r="B801" i="12"/>
  <c r="B802" i="12"/>
  <c r="B803" i="12"/>
  <c r="B804" i="12"/>
  <c r="B805" i="12"/>
  <c r="B806" i="12"/>
  <c r="B807" i="12"/>
  <c r="B808" i="12"/>
  <c r="B809" i="12"/>
  <c r="B810" i="12"/>
  <c r="B811" i="12"/>
  <c r="B812" i="12"/>
  <c r="B813" i="12"/>
  <c r="B814" i="12"/>
  <c r="B815" i="12"/>
  <c r="B816" i="12"/>
  <c r="B817" i="12"/>
  <c r="B818" i="12"/>
  <c r="B819" i="12"/>
  <c r="B820" i="12"/>
  <c r="B821" i="12"/>
  <c r="B822" i="12"/>
  <c r="B823" i="12"/>
  <c r="B824" i="12"/>
  <c r="B825" i="12"/>
  <c r="B826" i="12"/>
  <c r="B827" i="12"/>
  <c r="B828" i="12"/>
  <c r="B829" i="12"/>
  <c r="B830" i="12"/>
  <c r="B831" i="12"/>
  <c r="B832" i="12"/>
  <c r="B833" i="12"/>
  <c r="B834" i="12"/>
  <c r="B835" i="12"/>
  <c r="B836" i="12"/>
  <c r="B837" i="12"/>
  <c r="B838" i="12"/>
  <c r="B839" i="12"/>
  <c r="B840" i="12"/>
  <c r="B841" i="12"/>
  <c r="B842" i="12"/>
  <c r="B843" i="12"/>
  <c r="B844" i="12"/>
  <c r="B845" i="12"/>
  <c r="B846" i="12"/>
  <c r="B847" i="12"/>
  <c r="B848" i="12"/>
  <c r="B849" i="12"/>
  <c r="B850" i="12"/>
  <c r="B851" i="12"/>
  <c r="B852" i="12"/>
  <c r="B853" i="12"/>
  <c r="B854" i="12"/>
  <c r="B855" i="12"/>
  <c r="B856" i="12"/>
  <c r="B857" i="12"/>
  <c r="B858" i="12"/>
  <c r="B859" i="12"/>
  <c r="B860" i="12"/>
  <c r="B861" i="12"/>
  <c r="B862" i="12"/>
  <c r="B863" i="12"/>
  <c r="B864" i="12"/>
  <c r="B865" i="12"/>
  <c r="B866" i="12"/>
  <c r="B867" i="12"/>
  <c r="B868" i="12"/>
  <c r="B869" i="12"/>
  <c r="B870" i="12"/>
  <c r="B871" i="12"/>
  <c r="B872" i="12"/>
  <c r="B873" i="12"/>
  <c r="B874" i="12"/>
  <c r="B875" i="12"/>
  <c r="B876" i="12"/>
  <c r="B877" i="12"/>
  <c r="B878" i="12"/>
  <c r="B879" i="12"/>
  <c r="B880" i="12"/>
  <c r="B881" i="12"/>
  <c r="B882" i="12"/>
  <c r="B883" i="12"/>
  <c r="B884" i="12"/>
  <c r="B885" i="12"/>
  <c r="B886" i="12"/>
  <c r="B887" i="12"/>
  <c r="B888" i="12"/>
  <c r="B889" i="12"/>
  <c r="B890" i="12"/>
  <c r="B891" i="12"/>
  <c r="B892" i="12"/>
  <c r="B893" i="12"/>
  <c r="B894" i="12"/>
  <c r="B895" i="12"/>
  <c r="B896" i="12"/>
  <c r="B897" i="12"/>
  <c r="B898" i="12"/>
  <c r="B899" i="12"/>
  <c r="B900" i="12"/>
  <c r="B901" i="12"/>
  <c r="B902" i="12"/>
  <c r="B903" i="12"/>
  <c r="B904" i="12"/>
  <c r="B905" i="12"/>
  <c r="B906" i="12"/>
  <c r="B907" i="12"/>
  <c r="B908" i="12"/>
  <c r="B909" i="12"/>
  <c r="B910" i="12"/>
  <c r="B911" i="12"/>
  <c r="B912" i="12"/>
  <c r="B913" i="12"/>
  <c r="B914" i="12"/>
  <c r="B915" i="12"/>
  <c r="B916" i="12"/>
  <c r="B917" i="12"/>
  <c r="B918" i="12"/>
  <c r="B919" i="12"/>
  <c r="B920" i="12"/>
  <c r="B921" i="12"/>
  <c r="B922" i="12"/>
  <c r="B923" i="12"/>
  <c r="B924" i="12"/>
  <c r="B925" i="12"/>
  <c r="B926" i="12"/>
  <c r="B927" i="12"/>
  <c r="B928" i="12"/>
  <c r="B929" i="12"/>
  <c r="B930" i="12"/>
  <c r="B931" i="12"/>
  <c r="B932" i="12"/>
  <c r="B933" i="12"/>
  <c r="B934" i="12"/>
  <c r="B935" i="12"/>
  <c r="B936" i="12"/>
  <c r="B937" i="12"/>
  <c r="B938" i="12"/>
  <c r="B939" i="12"/>
  <c r="B940" i="12"/>
  <c r="B941" i="12"/>
  <c r="B942" i="12"/>
  <c r="B943" i="12"/>
  <c r="B944" i="12"/>
  <c r="B945" i="12"/>
  <c r="B946" i="12"/>
  <c r="B947" i="12"/>
  <c r="B948" i="12"/>
  <c r="B949" i="12"/>
  <c r="B950" i="12"/>
  <c r="B951" i="12"/>
  <c r="B952" i="12"/>
  <c r="B953" i="12"/>
  <c r="B954" i="12"/>
  <c r="B955" i="12"/>
  <c r="B956" i="12"/>
  <c r="B957" i="12"/>
  <c r="B958" i="12"/>
  <c r="B959" i="12"/>
  <c r="B960" i="12"/>
  <c r="B961" i="12"/>
  <c r="B962" i="12"/>
  <c r="B963" i="12"/>
  <c r="B964" i="12"/>
  <c r="B965" i="12"/>
  <c r="B966" i="12"/>
  <c r="B967" i="12"/>
  <c r="B968" i="12"/>
  <c r="B969" i="12"/>
  <c r="B970" i="12"/>
  <c r="B971" i="12"/>
  <c r="B972" i="12"/>
  <c r="B973" i="12"/>
  <c r="B974" i="12"/>
  <c r="B975" i="12"/>
  <c r="B976" i="12"/>
  <c r="B977" i="12"/>
  <c r="B978" i="12"/>
  <c r="B979" i="12"/>
  <c r="B980" i="12"/>
  <c r="B981" i="12"/>
  <c r="B982" i="12"/>
  <c r="B983" i="12"/>
  <c r="B984" i="12"/>
  <c r="B985" i="12"/>
  <c r="B986" i="12"/>
  <c r="B987" i="12"/>
  <c r="B988" i="12"/>
  <c r="B989" i="12"/>
  <c r="B990" i="12"/>
  <c r="B991" i="12"/>
  <c r="B992" i="12"/>
  <c r="B993" i="12"/>
  <c r="B994" i="12"/>
  <c r="B995" i="12"/>
  <c r="B996" i="12"/>
  <c r="B997" i="12"/>
  <c r="B998" i="12"/>
  <c r="B999" i="12"/>
  <c r="B1000" i="12"/>
  <c r="C5" i="12"/>
  <c r="B5" i="12"/>
  <c r="AA16" i="2" l="1"/>
  <c r="AA17" i="2"/>
  <c r="AA18" i="2"/>
  <c r="AA19" i="2"/>
  <c r="AA21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A85" i="2"/>
  <c r="AA86" i="2"/>
  <c r="AA87" i="2"/>
  <c r="AA88" i="2"/>
  <c r="AA89" i="2"/>
  <c r="AA90" i="2"/>
  <c r="AA91" i="2"/>
  <c r="AA92" i="2"/>
  <c r="AA93" i="2"/>
  <c r="AA94" i="2"/>
  <c r="AA95" i="2"/>
  <c r="AA96" i="2"/>
  <c r="AA97" i="2"/>
  <c r="AA98" i="2"/>
  <c r="AA99" i="2"/>
  <c r="AA100" i="2"/>
  <c r="AA101" i="2"/>
  <c r="AA102" i="2"/>
  <c r="AA103" i="2"/>
  <c r="AA104" i="2"/>
  <c r="AA105" i="2"/>
  <c r="AA106" i="2"/>
  <c r="AA107" i="2"/>
  <c r="AA108" i="2"/>
  <c r="AA109" i="2"/>
  <c r="AA110" i="2"/>
  <c r="AA111" i="2"/>
  <c r="AA112" i="2"/>
  <c r="AA113" i="2"/>
  <c r="AA114" i="2"/>
  <c r="AA115" i="2"/>
  <c r="AA116" i="2"/>
  <c r="AA117" i="2"/>
  <c r="AA118" i="2"/>
  <c r="AA119" i="2"/>
  <c r="AA120" i="2"/>
  <c r="AA121" i="2"/>
  <c r="AA122" i="2"/>
  <c r="AA123" i="2"/>
  <c r="AA124" i="2"/>
  <c r="AA125" i="2"/>
  <c r="AA126" i="2"/>
  <c r="AA127" i="2"/>
  <c r="AA128" i="2"/>
  <c r="AA129" i="2"/>
  <c r="AA130" i="2"/>
  <c r="AA131" i="2"/>
  <c r="AA132" i="2"/>
  <c r="AA133" i="2"/>
  <c r="AA134" i="2"/>
  <c r="AA135" i="2"/>
  <c r="AA136" i="2"/>
  <c r="AA137" i="2"/>
  <c r="AA138" i="2"/>
  <c r="AA139" i="2"/>
  <c r="AA140" i="2"/>
  <c r="AA141" i="2"/>
  <c r="AA142" i="2"/>
  <c r="AA143" i="2"/>
  <c r="AA144" i="2"/>
  <c r="AA145" i="2"/>
  <c r="AA146" i="2"/>
  <c r="AA147" i="2"/>
  <c r="AA148" i="2"/>
  <c r="AA149" i="2"/>
  <c r="AA150" i="2"/>
  <c r="AA151" i="2"/>
  <c r="AA152" i="2"/>
  <c r="AA153" i="2"/>
  <c r="AA154" i="2"/>
  <c r="AA155" i="2"/>
  <c r="AA156" i="2"/>
  <c r="AA157" i="2"/>
  <c r="AA158" i="2"/>
  <c r="AA159" i="2"/>
  <c r="AA160" i="2"/>
  <c r="AA161" i="2"/>
  <c r="AA162" i="2"/>
  <c r="AA163" i="2"/>
  <c r="AA164" i="2"/>
  <c r="AA165" i="2"/>
  <c r="AA166" i="2"/>
  <c r="AA167" i="2"/>
  <c r="AA168" i="2"/>
  <c r="AA169" i="2"/>
  <c r="AA170" i="2"/>
  <c r="AA171" i="2"/>
  <c r="AA172" i="2"/>
  <c r="AA173" i="2"/>
  <c r="AA174" i="2"/>
  <c r="AA175" i="2"/>
  <c r="AA176" i="2"/>
  <c r="AA177" i="2"/>
  <c r="AA178" i="2"/>
  <c r="AA179" i="2"/>
  <c r="AA180" i="2"/>
  <c r="AA181" i="2"/>
  <c r="AA182" i="2"/>
  <c r="AA183" i="2"/>
  <c r="AA184" i="2"/>
  <c r="AA185" i="2"/>
  <c r="AA186" i="2"/>
  <c r="AA187" i="2"/>
  <c r="AA188" i="2"/>
  <c r="AA189" i="2"/>
  <c r="AA190" i="2"/>
  <c r="AA191" i="2"/>
  <c r="AA192" i="2"/>
  <c r="AA193" i="2"/>
  <c r="AA194" i="2"/>
  <c r="AA195" i="2"/>
  <c r="AA196" i="2"/>
  <c r="AA197" i="2"/>
  <c r="AA198" i="2"/>
  <c r="AA199" i="2"/>
  <c r="AA200" i="2"/>
  <c r="AA201" i="2"/>
  <c r="AA202" i="2"/>
  <c r="AA203" i="2"/>
  <c r="AA204" i="2"/>
  <c r="AA205" i="2"/>
  <c r="AA206" i="2"/>
  <c r="AA207" i="2"/>
  <c r="AA208" i="2"/>
  <c r="AA209" i="2"/>
  <c r="AA210" i="2"/>
  <c r="AA211" i="2"/>
  <c r="AA212" i="2"/>
  <c r="AA213" i="2"/>
  <c r="AA214" i="2"/>
  <c r="AA215" i="2"/>
  <c r="AA216" i="2"/>
  <c r="AA217" i="2"/>
  <c r="AA218" i="2"/>
  <c r="AA219" i="2"/>
  <c r="AA220" i="2"/>
  <c r="AA221" i="2"/>
  <c r="AA222" i="2"/>
  <c r="AA223" i="2"/>
  <c r="AA224" i="2"/>
  <c r="AA225" i="2"/>
  <c r="AA226" i="2"/>
  <c r="AA227" i="2"/>
  <c r="AA228" i="2"/>
  <c r="AA229" i="2"/>
  <c r="AA230" i="2"/>
  <c r="AA231" i="2"/>
  <c r="AA232" i="2"/>
  <c r="AA233" i="2"/>
  <c r="AA234" i="2"/>
  <c r="AA235" i="2"/>
  <c r="AA236" i="2"/>
  <c r="AA237" i="2"/>
  <c r="AA238" i="2"/>
  <c r="AA239" i="2"/>
  <c r="AA240" i="2"/>
  <c r="AA241" i="2"/>
  <c r="AA242" i="2"/>
  <c r="AA243" i="2"/>
  <c r="AA244" i="2"/>
  <c r="AA245" i="2"/>
  <c r="AA246" i="2"/>
  <c r="AA247" i="2"/>
  <c r="AA248" i="2"/>
  <c r="AA249" i="2"/>
  <c r="AA250" i="2"/>
  <c r="AA251" i="2"/>
  <c r="AA252" i="2"/>
  <c r="AA253" i="2"/>
  <c r="AA254" i="2"/>
  <c r="AA255" i="2"/>
  <c r="AA256" i="2"/>
  <c r="AA257" i="2"/>
  <c r="AA258" i="2"/>
  <c r="AA259" i="2"/>
  <c r="AA260" i="2"/>
  <c r="AA261" i="2"/>
  <c r="AA262" i="2"/>
  <c r="AA263" i="2"/>
  <c r="AA264" i="2"/>
  <c r="AA265" i="2"/>
  <c r="AA266" i="2"/>
  <c r="AA267" i="2"/>
  <c r="AA268" i="2"/>
  <c r="AA269" i="2"/>
  <c r="AA270" i="2"/>
  <c r="AA271" i="2"/>
  <c r="AA272" i="2"/>
  <c r="AA273" i="2"/>
  <c r="AA274" i="2"/>
  <c r="AA275" i="2"/>
  <c r="AA276" i="2"/>
  <c r="AA277" i="2"/>
  <c r="AA278" i="2"/>
  <c r="AA279" i="2"/>
  <c r="AA280" i="2"/>
  <c r="AA281" i="2"/>
  <c r="AA282" i="2"/>
  <c r="AA283" i="2"/>
  <c r="AA284" i="2"/>
  <c r="AA285" i="2"/>
  <c r="AA286" i="2"/>
  <c r="AA287" i="2"/>
  <c r="AA288" i="2"/>
  <c r="AA289" i="2"/>
  <c r="AA290" i="2"/>
  <c r="AA291" i="2"/>
  <c r="AA292" i="2"/>
  <c r="AA293" i="2"/>
  <c r="AA294" i="2"/>
  <c r="AA295" i="2"/>
  <c r="AA296" i="2"/>
  <c r="AA297" i="2"/>
  <c r="AA298" i="2"/>
  <c r="AA299" i="2"/>
  <c r="AA300" i="2"/>
  <c r="AA301" i="2"/>
  <c r="AA302" i="2"/>
  <c r="AA303" i="2"/>
  <c r="AA304" i="2"/>
  <c r="AA305" i="2"/>
  <c r="AA306" i="2"/>
  <c r="AA307" i="2"/>
  <c r="AA308" i="2"/>
  <c r="AA309" i="2"/>
  <c r="AA310" i="2"/>
  <c r="AA311" i="2"/>
  <c r="AA312" i="2"/>
  <c r="AA313" i="2"/>
  <c r="AA314" i="2"/>
  <c r="AA315" i="2"/>
  <c r="AA316" i="2"/>
  <c r="AA317" i="2"/>
  <c r="AA318" i="2"/>
  <c r="AA319" i="2"/>
  <c r="AA320" i="2"/>
  <c r="AA321" i="2"/>
  <c r="AA322" i="2"/>
  <c r="AA323" i="2"/>
  <c r="AA324" i="2"/>
  <c r="AA325" i="2"/>
  <c r="AA326" i="2"/>
  <c r="AA327" i="2"/>
  <c r="AA328" i="2"/>
  <c r="AA329" i="2"/>
  <c r="AA330" i="2"/>
  <c r="AA331" i="2"/>
  <c r="AA332" i="2"/>
  <c r="AA333" i="2"/>
  <c r="AA334" i="2"/>
  <c r="AA335" i="2"/>
  <c r="AA336" i="2"/>
  <c r="AA337" i="2"/>
  <c r="AA338" i="2"/>
  <c r="AA339" i="2"/>
  <c r="AA340" i="2"/>
  <c r="AA341" i="2"/>
  <c r="AA342" i="2"/>
  <c r="AA343" i="2"/>
  <c r="AA344" i="2"/>
  <c r="AA345" i="2"/>
  <c r="AA346" i="2"/>
  <c r="AA347" i="2"/>
  <c r="AA348" i="2"/>
  <c r="AA349" i="2"/>
  <c r="AA350" i="2"/>
  <c r="AA351" i="2"/>
  <c r="AA352" i="2"/>
  <c r="AA353" i="2"/>
  <c r="AA354" i="2"/>
  <c r="AA355" i="2"/>
  <c r="AA356" i="2"/>
  <c r="AA357" i="2"/>
  <c r="AA358" i="2"/>
  <c r="AA359" i="2"/>
  <c r="AA360" i="2"/>
  <c r="AA361" i="2"/>
  <c r="AA362" i="2"/>
  <c r="AA363" i="2"/>
  <c r="AA364" i="2"/>
  <c r="AA365" i="2"/>
  <c r="AA366" i="2"/>
  <c r="AA367" i="2"/>
  <c r="AA368" i="2"/>
  <c r="AA369" i="2"/>
  <c r="AA370" i="2"/>
  <c r="AA371" i="2"/>
  <c r="AA372" i="2"/>
  <c r="AA373" i="2"/>
  <c r="AA374" i="2"/>
  <c r="AA375" i="2"/>
  <c r="AA376" i="2"/>
  <c r="AA377" i="2"/>
  <c r="AA378" i="2"/>
  <c r="AA379" i="2"/>
  <c r="AA380" i="2"/>
  <c r="AA381" i="2"/>
  <c r="AA382" i="2"/>
  <c r="AA383" i="2"/>
  <c r="AA384" i="2"/>
  <c r="AA385" i="2"/>
  <c r="AA386" i="2"/>
  <c r="AA387" i="2"/>
  <c r="AA388" i="2"/>
  <c r="AA389" i="2"/>
  <c r="AA390" i="2"/>
  <c r="AA391" i="2"/>
  <c r="AA392" i="2"/>
  <c r="AA393" i="2"/>
  <c r="AA394" i="2"/>
  <c r="AA395" i="2"/>
  <c r="AA396" i="2"/>
  <c r="AA397" i="2"/>
  <c r="AA398" i="2"/>
  <c r="AA399" i="2"/>
  <c r="AA400" i="2"/>
  <c r="AA401" i="2"/>
  <c r="AA402" i="2"/>
  <c r="AA403" i="2"/>
  <c r="AA404" i="2"/>
  <c r="AA405" i="2"/>
  <c r="AA406" i="2"/>
  <c r="AA407" i="2"/>
  <c r="AA408" i="2"/>
  <c r="AA409" i="2"/>
  <c r="AA410" i="2"/>
  <c r="AA411" i="2"/>
  <c r="AA412" i="2"/>
  <c r="AA413" i="2"/>
  <c r="AA414" i="2"/>
  <c r="AA415" i="2"/>
  <c r="AA416" i="2"/>
  <c r="AA417" i="2"/>
  <c r="AA418" i="2"/>
  <c r="AA419" i="2"/>
  <c r="AA420" i="2"/>
  <c r="AA421" i="2"/>
  <c r="AA422" i="2"/>
  <c r="AA423" i="2"/>
  <c r="AA424" i="2"/>
  <c r="AA425" i="2"/>
  <c r="AA426" i="2"/>
  <c r="AA427" i="2"/>
  <c r="AA428" i="2"/>
  <c r="AA429" i="2"/>
  <c r="AA430" i="2"/>
  <c r="AA431" i="2"/>
  <c r="AA432" i="2"/>
  <c r="AA433" i="2"/>
  <c r="AA434" i="2"/>
  <c r="AA435" i="2"/>
  <c r="AA436" i="2"/>
  <c r="AA437" i="2"/>
  <c r="AA438" i="2"/>
  <c r="AA439" i="2"/>
  <c r="AA440" i="2"/>
  <c r="AA441" i="2"/>
  <c r="AA442" i="2"/>
  <c r="AA443" i="2"/>
  <c r="AA444" i="2"/>
  <c r="AA445" i="2"/>
  <c r="AA446" i="2"/>
  <c r="AA447" i="2"/>
  <c r="AA448" i="2"/>
  <c r="AA449" i="2"/>
  <c r="AA450" i="2"/>
  <c r="AA451" i="2"/>
  <c r="AA452" i="2"/>
  <c r="AA453" i="2"/>
  <c r="AA454" i="2"/>
  <c r="AA455" i="2"/>
  <c r="AA456" i="2"/>
  <c r="AA457" i="2"/>
  <c r="AA458" i="2"/>
  <c r="AA459" i="2"/>
  <c r="AA460" i="2"/>
  <c r="AA461" i="2"/>
  <c r="AA462" i="2"/>
  <c r="AA463" i="2"/>
  <c r="AA464" i="2"/>
  <c r="AA465" i="2"/>
  <c r="AA466" i="2"/>
  <c r="AA467" i="2"/>
  <c r="AA468" i="2"/>
  <c r="AA469" i="2"/>
  <c r="AA470" i="2"/>
  <c r="AA471" i="2"/>
  <c r="AA472" i="2"/>
  <c r="AA473" i="2"/>
  <c r="AA474" i="2"/>
  <c r="AA475" i="2"/>
  <c r="AA476" i="2"/>
  <c r="AA477" i="2"/>
  <c r="AA478" i="2"/>
  <c r="AA479" i="2"/>
  <c r="AA480" i="2"/>
  <c r="AA481" i="2"/>
  <c r="AA482" i="2"/>
  <c r="AA483" i="2"/>
  <c r="AA484" i="2"/>
  <c r="AA485" i="2"/>
  <c r="AA486" i="2"/>
  <c r="AA487" i="2"/>
  <c r="AA488" i="2"/>
  <c r="AA489" i="2"/>
  <c r="AA490" i="2"/>
  <c r="AA491" i="2"/>
  <c r="AA492" i="2"/>
  <c r="AA493" i="2"/>
  <c r="AA494" i="2"/>
  <c r="AA495" i="2"/>
  <c r="AA496" i="2"/>
  <c r="AA497" i="2"/>
  <c r="AA498" i="2"/>
  <c r="AA499" i="2"/>
  <c r="AA500" i="2"/>
  <c r="AA501" i="2"/>
  <c r="AA502" i="2"/>
  <c r="AA503" i="2"/>
  <c r="AA504" i="2"/>
  <c r="AA505" i="2"/>
  <c r="AA506" i="2"/>
  <c r="AA507" i="2"/>
  <c r="AA508" i="2"/>
  <c r="AA509" i="2"/>
  <c r="AA510" i="2"/>
  <c r="AA511" i="2"/>
  <c r="AA512" i="2"/>
  <c r="AA513" i="2"/>
  <c r="AA514" i="2"/>
  <c r="AA515" i="2"/>
  <c r="AA516" i="2"/>
  <c r="AA517" i="2"/>
  <c r="AA518" i="2"/>
  <c r="AA519" i="2"/>
  <c r="AA520" i="2"/>
  <c r="AA521" i="2"/>
  <c r="AA522" i="2"/>
  <c r="AA523" i="2"/>
  <c r="AA524" i="2"/>
  <c r="AA525" i="2"/>
  <c r="AA526" i="2"/>
  <c r="AA527" i="2"/>
  <c r="AA528" i="2"/>
  <c r="AA529" i="2"/>
  <c r="AA530" i="2"/>
  <c r="AA531" i="2"/>
  <c r="AA532" i="2"/>
  <c r="AA533" i="2"/>
  <c r="AA534" i="2"/>
  <c r="AA535" i="2"/>
  <c r="AA536" i="2"/>
  <c r="AA537" i="2"/>
  <c r="AA538" i="2"/>
  <c r="AA539" i="2"/>
  <c r="AA540" i="2"/>
  <c r="AA541" i="2"/>
  <c r="AA542" i="2"/>
  <c r="AA543" i="2"/>
  <c r="AA544" i="2"/>
  <c r="AA545" i="2"/>
  <c r="AA546" i="2"/>
  <c r="AA547" i="2"/>
  <c r="AA548" i="2"/>
  <c r="AA549" i="2"/>
  <c r="AA550" i="2"/>
  <c r="AA551" i="2"/>
  <c r="AA552" i="2"/>
  <c r="AA553" i="2"/>
  <c r="AA554" i="2"/>
  <c r="AA555" i="2"/>
  <c r="AA556" i="2"/>
  <c r="AA557" i="2"/>
  <c r="AA558" i="2"/>
  <c r="AA559" i="2"/>
  <c r="AA560" i="2"/>
  <c r="AA561" i="2"/>
  <c r="AA562" i="2"/>
  <c r="AA563" i="2"/>
  <c r="AA564" i="2"/>
  <c r="AA565" i="2"/>
  <c r="AA566" i="2"/>
  <c r="AA567" i="2"/>
  <c r="AA568" i="2"/>
  <c r="AA569" i="2"/>
  <c r="AA570" i="2"/>
  <c r="AA571" i="2"/>
  <c r="AA572" i="2"/>
  <c r="AA573" i="2"/>
  <c r="AA574" i="2"/>
  <c r="AA575" i="2"/>
  <c r="AA576" i="2"/>
  <c r="AA577" i="2"/>
  <c r="AA578" i="2"/>
  <c r="AA579" i="2"/>
  <c r="AA580" i="2"/>
  <c r="AA581" i="2"/>
  <c r="AA582" i="2"/>
  <c r="AA583" i="2"/>
  <c r="AA584" i="2"/>
  <c r="AA585" i="2"/>
  <c r="AA586" i="2"/>
  <c r="AA587" i="2"/>
  <c r="AA588" i="2"/>
  <c r="AA589" i="2"/>
  <c r="AA590" i="2"/>
  <c r="AA591" i="2"/>
  <c r="AA592" i="2"/>
  <c r="AA593" i="2"/>
  <c r="AA594" i="2"/>
  <c r="AA595" i="2"/>
  <c r="AA596" i="2"/>
  <c r="AA597" i="2"/>
  <c r="AA598" i="2"/>
  <c r="AA599" i="2"/>
  <c r="AA600" i="2"/>
  <c r="AA601" i="2"/>
  <c r="AA602" i="2"/>
  <c r="AA603" i="2"/>
  <c r="AA604" i="2"/>
  <c r="AA605" i="2"/>
  <c r="AA606" i="2"/>
  <c r="AA607" i="2"/>
  <c r="AA608" i="2"/>
  <c r="AA609" i="2"/>
  <c r="AA610" i="2"/>
  <c r="AA611" i="2"/>
  <c r="AA612" i="2"/>
  <c r="AA613" i="2"/>
  <c r="AA614" i="2"/>
  <c r="AA615" i="2"/>
  <c r="AA616" i="2"/>
  <c r="AA617" i="2"/>
  <c r="AA618" i="2"/>
  <c r="AA619" i="2"/>
  <c r="AA620" i="2"/>
  <c r="AA621" i="2"/>
  <c r="AA622" i="2"/>
  <c r="AA623" i="2"/>
  <c r="AA624" i="2"/>
  <c r="AA625" i="2"/>
  <c r="AA626" i="2"/>
  <c r="AA627" i="2"/>
  <c r="AA628" i="2"/>
  <c r="AA629" i="2"/>
  <c r="AA630" i="2"/>
  <c r="AA631" i="2"/>
  <c r="AA632" i="2"/>
  <c r="AA633" i="2"/>
  <c r="AA634" i="2"/>
  <c r="AA635" i="2"/>
  <c r="AA636" i="2"/>
  <c r="AA637" i="2"/>
  <c r="AA638" i="2"/>
  <c r="AA639" i="2"/>
  <c r="AA640" i="2"/>
  <c r="AA641" i="2"/>
  <c r="AA642" i="2"/>
  <c r="AA643" i="2"/>
  <c r="AA644" i="2"/>
  <c r="AA645" i="2"/>
  <c r="AA646" i="2"/>
  <c r="AA647" i="2"/>
  <c r="AA648" i="2"/>
  <c r="AA649" i="2"/>
  <c r="AA650" i="2"/>
  <c r="AA651" i="2"/>
  <c r="AA652" i="2"/>
  <c r="AA653" i="2"/>
  <c r="AA654" i="2"/>
  <c r="AA655" i="2"/>
  <c r="AA656" i="2"/>
  <c r="AA657" i="2"/>
  <c r="AA658" i="2"/>
  <c r="AA659" i="2"/>
  <c r="AA660" i="2"/>
  <c r="AA661" i="2"/>
  <c r="AA662" i="2"/>
  <c r="AA663" i="2"/>
  <c r="AA664" i="2"/>
  <c r="AA665" i="2"/>
  <c r="AA666" i="2"/>
  <c r="AA667" i="2"/>
  <c r="AA668" i="2"/>
  <c r="AA669" i="2"/>
  <c r="AA670" i="2"/>
  <c r="AA671" i="2"/>
  <c r="AA672" i="2"/>
  <c r="AA673" i="2"/>
  <c r="AA674" i="2"/>
  <c r="AA675" i="2"/>
  <c r="AA676" i="2"/>
  <c r="AA677" i="2"/>
  <c r="AA678" i="2"/>
  <c r="AA679" i="2"/>
  <c r="AA680" i="2"/>
  <c r="AA681" i="2"/>
  <c r="AA682" i="2"/>
  <c r="AA683" i="2"/>
  <c r="AA684" i="2"/>
  <c r="AA685" i="2"/>
  <c r="AA686" i="2"/>
  <c r="AA687" i="2"/>
  <c r="AA688" i="2"/>
  <c r="AA689" i="2"/>
  <c r="AA690" i="2"/>
  <c r="AA691" i="2"/>
  <c r="AA692" i="2"/>
  <c r="AA693" i="2"/>
  <c r="AA694" i="2"/>
  <c r="AA695" i="2"/>
  <c r="AA696" i="2"/>
  <c r="AA697" i="2"/>
  <c r="AA698" i="2"/>
  <c r="AA699" i="2"/>
  <c r="AA700" i="2"/>
  <c r="AA701" i="2"/>
  <c r="AA702" i="2"/>
  <c r="AA703" i="2"/>
  <c r="AA704" i="2"/>
  <c r="AA705" i="2"/>
  <c r="AA706" i="2"/>
  <c r="AA707" i="2"/>
  <c r="AA708" i="2"/>
  <c r="AA709" i="2"/>
  <c r="AA710" i="2"/>
  <c r="AA711" i="2"/>
  <c r="AA712" i="2"/>
  <c r="AA713" i="2"/>
  <c r="AA714" i="2"/>
  <c r="AA715" i="2"/>
  <c r="AA716" i="2"/>
  <c r="AA717" i="2"/>
  <c r="AA718" i="2"/>
  <c r="AA719" i="2"/>
  <c r="AA720" i="2"/>
  <c r="AA721" i="2"/>
  <c r="AA722" i="2"/>
  <c r="AA723" i="2"/>
  <c r="AA724" i="2"/>
  <c r="AA725" i="2"/>
  <c r="AA726" i="2"/>
  <c r="AA727" i="2"/>
  <c r="AA728" i="2"/>
  <c r="AA729" i="2"/>
  <c r="AA730" i="2"/>
  <c r="AA731" i="2"/>
  <c r="AA732" i="2"/>
  <c r="AA733" i="2"/>
  <c r="AA734" i="2"/>
  <c r="AA735" i="2"/>
  <c r="AA736" i="2"/>
  <c r="AA737" i="2"/>
  <c r="AA738" i="2"/>
  <c r="AA739" i="2"/>
  <c r="AA740" i="2"/>
  <c r="AA741" i="2"/>
  <c r="AA742" i="2"/>
  <c r="AA743" i="2"/>
  <c r="AA744" i="2"/>
  <c r="AA745" i="2"/>
  <c r="AA746" i="2"/>
  <c r="AA747" i="2"/>
  <c r="AA748" i="2"/>
  <c r="AA749" i="2"/>
  <c r="AA750" i="2"/>
  <c r="AA751" i="2"/>
  <c r="AA752" i="2"/>
  <c r="AA753" i="2"/>
  <c r="AA754" i="2"/>
  <c r="AA755" i="2"/>
  <c r="AA756" i="2"/>
  <c r="AA757" i="2"/>
  <c r="AA758" i="2"/>
  <c r="AA759" i="2"/>
  <c r="AA760" i="2"/>
  <c r="AA761" i="2"/>
  <c r="AA762" i="2"/>
  <c r="AA763" i="2"/>
  <c r="AA764" i="2"/>
  <c r="AA765" i="2"/>
  <c r="AA766" i="2"/>
  <c r="AA767" i="2"/>
  <c r="AA768" i="2"/>
  <c r="AA769" i="2"/>
  <c r="AA770" i="2"/>
  <c r="AA771" i="2"/>
  <c r="AA772" i="2"/>
  <c r="AA773" i="2"/>
  <c r="AA774" i="2"/>
  <c r="AA775" i="2"/>
  <c r="AA776" i="2"/>
  <c r="AA777" i="2"/>
  <c r="AA778" i="2"/>
  <c r="AA779" i="2"/>
  <c r="AA780" i="2"/>
  <c r="AA781" i="2"/>
  <c r="AA782" i="2"/>
  <c r="AA783" i="2"/>
  <c r="AA784" i="2"/>
  <c r="AA785" i="2"/>
  <c r="AA786" i="2"/>
  <c r="AA787" i="2"/>
  <c r="AA788" i="2"/>
  <c r="AA789" i="2"/>
  <c r="AA790" i="2"/>
  <c r="AA791" i="2"/>
  <c r="AA792" i="2"/>
  <c r="AA793" i="2"/>
  <c r="AA794" i="2"/>
  <c r="AA795" i="2"/>
  <c r="AA796" i="2"/>
  <c r="AA797" i="2"/>
  <c r="AA798" i="2"/>
  <c r="AA799" i="2"/>
  <c r="AA800" i="2"/>
  <c r="AA801" i="2"/>
  <c r="AA802" i="2"/>
  <c r="AA803" i="2"/>
  <c r="AA804" i="2"/>
  <c r="AA805" i="2"/>
  <c r="AA806" i="2"/>
  <c r="AA807" i="2"/>
  <c r="AA808" i="2"/>
  <c r="AA809" i="2"/>
  <c r="AA810" i="2"/>
  <c r="AA811" i="2"/>
  <c r="AA812" i="2"/>
  <c r="AA813" i="2"/>
  <c r="AA814" i="2"/>
  <c r="AA815" i="2"/>
  <c r="AA816" i="2"/>
  <c r="AA817" i="2"/>
  <c r="AA818" i="2"/>
  <c r="AA819" i="2"/>
  <c r="AA820" i="2"/>
  <c r="AA821" i="2"/>
  <c r="AA822" i="2"/>
  <c r="AA823" i="2"/>
  <c r="AA824" i="2"/>
  <c r="AA825" i="2"/>
  <c r="AA826" i="2"/>
  <c r="AA827" i="2"/>
  <c r="AA828" i="2"/>
  <c r="AA829" i="2"/>
  <c r="AA830" i="2"/>
  <c r="AA831" i="2"/>
  <c r="AA832" i="2"/>
  <c r="AA833" i="2"/>
  <c r="AA834" i="2"/>
  <c r="AA835" i="2"/>
  <c r="AA836" i="2"/>
  <c r="AA837" i="2"/>
  <c r="AA838" i="2"/>
  <c r="AA839" i="2"/>
  <c r="AA840" i="2"/>
  <c r="AA841" i="2"/>
  <c r="AA842" i="2"/>
  <c r="AA843" i="2"/>
  <c r="AA844" i="2"/>
  <c r="AA845" i="2"/>
  <c r="AA846" i="2"/>
  <c r="AA847" i="2"/>
  <c r="AA848" i="2"/>
  <c r="AA849" i="2"/>
  <c r="AA850" i="2"/>
  <c r="AA851" i="2"/>
  <c r="AA852" i="2"/>
  <c r="AA853" i="2"/>
  <c r="AA854" i="2"/>
  <c r="AA855" i="2"/>
  <c r="AA856" i="2"/>
  <c r="AA857" i="2"/>
  <c r="AA858" i="2"/>
  <c r="AA859" i="2"/>
  <c r="AA860" i="2"/>
  <c r="AA861" i="2"/>
  <c r="AA862" i="2"/>
  <c r="AA863" i="2"/>
  <c r="AA864" i="2"/>
  <c r="AA865" i="2"/>
  <c r="AA866" i="2"/>
  <c r="AA867" i="2"/>
  <c r="AA868" i="2"/>
  <c r="AA869" i="2"/>
  <c r="AA870" i="2"/>
  <c r="AA871" i="2"/>
  <c r="AA872" i="2"/>
  <c r="AA873" i="2"/>
  <c r="AA874" i="2"/>
  <c r="AA875" i="2"/>
  <c r="AA876" i="2"/>
  <c r="AA877" i="2"/>
  <c r="AA878" i="2"/>
  <c r="AA879" i="2"/>
  <c r="AA880" i="2"/>
  <c r="AA881" i="2"/>
  <c r="AA882" i="2"/>
  <c r="AA883" i="2"/>
  <c r="AA884" i="2"/>
  <c r="AA885" i="2"/>
  <c r="AA886" i="2"/>
  <c r="AA887" i="2"/>
  <c r="AA888" i="2"/>
  <c r="AA889" i="2"/>
  <c r="AA890" i="2"/>
  <c r="AA891" i="2"/>
  <c r="AA892" i="2"/>
  <c r="AA893" i="2"/>
  <c r="AA894" i="2"/>
  <c r="AA895" i="2"/>
  <c r="AA896" i="2"/>
  <c r="AA897" i="2"/>
  <c r="AA898" i="2"/>
  <c r="AA899" i="2"/>
  <c r="AA900" i="2"/>
  <c r="AA901" i="2"/>
  <c r="AA902" i="2"/>
  <c r="AA903" i="2"/>
  <c r="AA904" i="2"/>
  <c r="AA905" i="2"/>
  <c r="AA906" i="2"/>
  <c r="AA907" i="2"/>
  <c r="AA908" i="2"/>
  <c r="AA909" i="2"/>
  <c r="AA910" i="2"/>
  <c r="AA911" i="2"/>
  <c r="AA912" i="2"/>
  <c r="AA913" i="2"/>
  <c r="AA914" i="2"/>
  <c r="AA915" i="2"/>
  <c r="AA916" i="2"/>
  <c r="AA917" i="2"/>
  <c r="AA918" i="2"/>
  <c r="AA919" i="2"/>
  <c r="AA920" i="2"/>
  <c r="AA921" i="2"/>
  <c r="AA922" i="2"/>
  <c r="AA923" i="2"/>
  <c r="AA924" i="2"/>
  <c r="AA925" i="2"/>
  <c r="AA926" i="2"/>
  <c r="AA927" i="2"/>
  <c r="AA928" i="2"/>
  <c r="AA929" i="2"/>
  <c r="AA930" i="2"/>
  <c r="AA931" i="2"/>
  <c r="AA932" i="2"/>
  <c r="AA933" i="2"/>
  <c r="AA934" i="2"/>
  <c r="AA935" i="2"/>
  <c r="AA936" i="2"/>
  <c r="AA937" i="2"/>
  <c r="AA938" i="2"/>
  <c r="AA939" i="2"/>
  <c r="AA940" i="2"/>
  <c r="AA941" i="2"/>
  <c r="AA942" i="2"/>
  <c r="AA943" i="2"/>
  <c r="AA944" i="2"/>
  <c r="AA945" i="2"/>
  <c r="AA946" i="2"/>
  <c r="AA947" i="2"/>
  <c r="AA948" i="2"/>
  <c r="AA949" i="2"/>
  <c r="AA950" i="2"/>
  <c r="AA951" i="2"/>
  <c r="AA952" i="2"/>
  <c r="AA953" i="2"/>
  <c r="AA954" i="2"/>
  <c r="AA955" i="2"/>
  <c r="AA956" i="2"/>
  <c r="AA957" i="2"/>
  <c r="AA958" i="2"/>
  <c r="AA959" i="2"/>
  <c r="AA960" i="2"/>
  <c r="AA961" i="2"/>
  <c r="AA962" i="2"/>
  <c r="AA963" i="2"/>
  <c r="AA964" i="2"/>
  <c r="AA965" i="2"/>
  <c r="AA966" i="2"/>
  <c r="AA967" i="2"/>
  <c r="AA968" i="2"/>
  <c r="AA969" i="2"/>
  <c r="AA970" i="2"/>
  <c r="AA971" i="2"/>
  <c r="AA972" i="2"/>
  <c r="AA973" i="2"/>
  <c r="AA974" i="2"/>
  <c r="AA975" i="2"/>
  <c r="AA976" i="2"/>
  <c r="AA977" i="2"/>
  <c r="AA978" i="2"/>
  <c r="AA979" i="2"/>
  <c r="AA980" i="2"/>
  <c r="AA981" i="2"/>
  <c r="AA982" i="2"/>
  <c r="AA983" i="2"/>
  <c r="AA984" i="2"/>
  <c r="AA985" i="2"/>
  <c r="AA986" i="2"/>
  <c r="AA987" i="2"/>
  <c r="AA988" i="2"/>
  <c r="AA989" i="2"/>
  <c r="AA990" i="2"/>
  <c r="AA991" i="2"/>
  <c r="AA992" i="2"/>
  <c r="AA993" i="2"/>
  <c r="AA994" i="2"/>
  <c r="AA995" i="2"/>
  <c r="AA996" i="2"/>
  <c r="AA997" i="2"/>
  <c r="AA998" i="2"/>
  <c r="AA999" i="2"/>
  <c r="AA1000" i="2"/>
  <c r="AA66" i="6"/>
  <c r="AW1000" i="2" l="1"/>
  <c r="AX1000" i="2"/>
  <c r="AW992" i="2"/>
  <c r="AX992" i="2"/>
  <c r="AW984" i="2"/>
  <c r="AX984" i="2"/>
  <c r="AW976" i="2"/>
  <c r="AX976" i="2"/>
  <c r="AW968" i="2"/>
  <c r="AX968" i="2"/>
  <c r="AW960" i="2"/>
  <c r="AX960" i="2"/>
  <c r="AX952" i="2"/>
  <c r="AW952" i="2"/>
  <c r="AW944" i="2"/>
  <c r="AX944" i="2"/>
  <c r="AX936" i="2"/>
  <c r="AW936" i="2"/>
  <c r="AW928" i="2"/>
  <c r="AX928" i="2"/>
  <c r="AX920" i="2"/>
  <c r="AW920" i="2"/>
  <c r="AW912" i="2"/>
  <c r="AX912" i="2"/>
  <c r="AW904" i="2"/>
  <c r="AX904" i="2"/>
  <c r="AW896" i="2"/>
  <c r="AX896" i="2"/>
  <c r="AW888" i="2"/>
  <c r="AX888" i="2"/>
  <c r="AW880" i="2"/>
  <c r="AX880" i="2"/>
  <c r="AW872" i="2"/>
  <c r="AX872" i="2"/>
  <c r="AW864" i="2"/>
  <c r="AX864" i="2"/>
  <c r="AW856" i="2"/>
  <c r="AX856" i="2"/>
  <c r="AW848" i="2"/>
  <c r="AX848" i="2"/>
  <c r="AW840" i="2"/>
  <c r="AX840" i="2"/>
  <c r="AW832" i="2"/>
  <c r="AX832" i="2"/>
  <c r="AW824" i="2"/>
  <c r="AX824" i="2"/>
  <c r="AW816" i="2"/>
  <c r="AX816" i="2"/>
  <c r="AW808" i="2"/>
  <c r="AX808" i="2"/>
  <c r="AW800" i="2"/>
  <c r="AX800" i="2"/>
  <c r="AW792" i="2"/>
  <c r="AX792" i="2"/>
  <c r="AW784" i="2"/>
  <c r="AX784" i="2"/>
  <c r="AW776" i="2"/>
  <c r="AX776" i="2"/>
  <c r="AW768" i="2"/>
  <c r="AX768" i="2"/>
  <c r="AW760" i="2"/>
  <c r="AX760" i="2"/>
  <c r="AX752" i="2"/>
  <c r="AW752" i="2"/>
  <c r="AX744" i="2"/>
  <c r="AW744" i="2"/>
  <c r="AW736" i="2"/>
  <c r="AX736" i="2"/>
  <c r="AW728" i="2"/>
  <c r="AX728" i="2"/>
  <c r="AX720" i="2"/>
  <c r="AW720" i="2"/>
  <c r="AW712" i="2"/>
  <c r="AX712" i="2"/>
  <c r="AW704" i="2"/>
  <c r="AX704" i="2"/>
  <c r="AX696" i="2"/>
  <c r="AW696" i="2"/>
  <c r="AW688" i="2"/>
  <c r="AX688" i="2"/>
  <c r="AW680" i="2"/>
  <c r="AX680" i="2"/>
  <c r="AW672" i="2"/>
  <c r="AX672" i="2"/>
  <c r="AW664" i="2"/>
  <c r="AX664" i="2"/>
  <c r="AX656" i="2"/>
  <c r="AW656" i="2"/>
  <c r="AX648" i="2"/>
  <c r="AW648" i="2"/>
  <c r="AX640" i="2"/>
  <c r="AW640" i="2"/>
  <c r="AW632" i="2"/>
  <c r="AX632" i="2"/>
  <c r="AW624" i="2"/>
  <c r="AX624" i="2"/>
  <c r="AW616" i="2"/>
  <c r="AX616" i="2"/>
  <c r="AW608" i="2"/>
  <c r="AX608" i="2"/>
  <c r="AW600" i="2"/>
  <c r="AX600" i="2"/>
  <c r="AW592" i="2"/>
  <c r="AX592" i="2"/>
  <c r="AW584" i="2"/>
  <c r="AX584" i="2"/>
  <c r="AW576" i="2"/>
  <c r="AX576" i="2"/>
  <c r="AW568" i="2"/>
  <c r="AX568" i="2"/>
  <c r="AW560" i="2"/>
  <c r="AX560" i="2"/>
  <c r="AW552" i="2"/>
  <c r="AX552" i="2"/>
  <c r="AW544" i="2"/>
  <c r="AX544" i="2"/>
  <c r="AW536" i="2"/>
  <c r="AX536" i="2"/>
  <c r="AX528" i="2"/>
  <c r="AW528" i="2"/>
  <c r="AW520" i="2"/>
  <c r="AX520" i="2"/>
  <c r="AW512" i="2"/>
  <c r="AX512" i="2"/>
  <c r="AW504" i="2"/>
  <c r="AX504" i="2"/>
  <c r="AW496" i="2"/>
  <c r="AX496" i="2"/>
  <c r="AW488" i="2"/>
  <c r="AX488" i="2"/>
  <c r="AX480" i="2"/>
  <c r="AW480" i="2"/>
  <c r="AW472" i="2"/>
  <c r="AX472" i="2"/>
  <c r="AW464" i="2"/>
  <c r="AX464" i="2"/>
  <c r="AW456" i="2"/>
  <c r="AX456" i="2"/>
  <c r="AW448" i="2"/>
  <c r="AX448" i="2"/>
  <c r="AW440" i="2"/>
  <c r="AX440" i="2"/>
  <c r="AX432" i="2"/>
  <c r="AW432" i="2"/>
  <c r="AW424" i="2"/>
  <c r="AX424" i="2"/>
  <c r="AX416" i="2"/>
  <c r="AW416" i="2"/>
  <c r="AW408" i="2"/>
  <c r="AX408" i="2"/>
  <c r="AW400" i="2"/>
  <c r="AX400" i="2"/>
  <c r="AW392" i="2"/>
  <c r="AX392" i="2"/>
  <c r="AX384" i="2"/>
  <c r="AW384" i="2"/>
  <c r="AW376" i="2"/>
  <c r="AX376" i="2"/>
  <c r="AW368" i="2"/>
  <c r="AX368" i="2"/>
  <c r="AW360" i="2"/>
  <c r="AX360" i="2"/>
  <c r="AW352" i="2"/>
  <c r="AX352" i="2"/>
  <c r="AW344" i="2"/>
  <c r="AX344" i="2"/>
  <c r="AW336" i="2"/>
  <c r="AX336" i="2"/>
  <c r="AW328" i="2"/>
  <c r="AX328" i="2"/>
  <c r="AW320" i="2"/>
  <c r="AX320" i="2"/>
  <c r="AW312" i="2"/>
  <c r="AX312" i="2"/>
  <c r="AW304" i="2"/>
  <c r="AX304" i="2"/>
  <c r="AW296" i="2"/>
  <c r="AX296" i="2"/>
  <c r="AW288" i="2"/>
  <c r="AX288" i="2"/>
  <c r="AW280" i="2"/>
  <c r="AX280" i="2"/>
  <c r="AW272" i="2"/>
  <c r="AX272" i="2"/>
  <c r="AW264" i="2"/>
  <c r="AX264" i="2"/>
  <c r="AW256" i="2"/>
  <c r="AX256" i="2"/>
  <c r="AW248" i="2"/>
  <c r="AX248" i="2"/>
  <c r="AW240" i="2"/>
  <c r="AX240" i="2"/>
  <c r="AW232" i="2"/>
  <c r="AX232" i="2"/>
  <c r="AW224" i="2"/>
  <c r="AX224" i="2"/>
  <c r="AW216" i="2"/>
  <c r="AX216" i="2"/>
  <c r="AW208" i="2"/>
  <c r="AX208" i="2"/>
  <c r="AX200" i="2"/>
  <c r="AW200" i="2"/>
  <c r="AW192" i="2"/>
  <c r="AX192" i="2"/>
  <c r="AX184" i="2"/>
  <c r="AW184" i="2"/>
  <c r="AW176" i="2"/>
  <c r="AX176" i="2"/>
  <c r="AW168" i="2"/>
  <c r="AX168" i="2"/>
  <c r="AW160" i="2"/>
  <c r="AX160" i="2"/>
  <c r="AW152" i="2"/>
  <c r="AX152" i="2"/>
  <c r="AW144" i="2"/>
  <c r="AX144" i="2"/>
  <c r="AW136" i="2"/>
  <c r="AX136" i="2"/>
  <c r="AX128" i="2"/>
  <c r="AW128" i="2"/>
  <c r="AX120" i="2"/>
  <c r="AW120" i="2"/>
  <c r="AW112" i="2"/>
  <c r="AX112" i="2"/>
  <c r="AW104" i="2"/>
  <c r="AX104" i="2"/>
  <c r="AW96" i="2"/>
  <c r="AX96" i="2"/>
  <c r="AW88" i="2"/>
  <c r="AX88" i="2"/>
  <c r="AW80" i="2"/>
  <c r="AX80" i="2"/>
  <c r="AW72" i="2"/>
  <c r="AX72" i="2"/>
  <c r="AX64" i="2"/>
  <c r="AW64" i="2"/>
  <c r="AW56" i="2"/>
  <c r="AX56" i="2"/>
  <c r="AX48" i="2"/>
  <c r="AW48" i="2"/>
  <c r="AW40" i="2"/>
  <c r="AX40" i="2"/>
  <c r="AX999" i="2"/>
  <c r="AW999" i="2"/>
  <c r="AW991" i="2"/>
  <c r="AX991" i="2"/>
  <c r="AX983" i="2"/>
  <c r="AW983" i="2"/>
  <c r="AX975" i="2"/>
  <c r="AW975" i="2"/>
  <c r="AX967" i="2"/>
  <c r="AW967" i="2"/>
  <c r="AX959" i="2"/>
  <c r="AW959" i="2"/>
  <c r="AX951" i="2"/>
  <c r="AW951" i="2"/>
  <c r="AW943" i="2"/>
  <c r="AX943" i="2"/>
  <c r="AW935" i="2"/>
  <c r="AX935" i="2"/>
  <c r="AW927" i="2"/>
  <c r="AX927" i="2"/>
  <c r="AW919" i="2"/>
  <c r="AX919" i="2"/>
  <c r="AW911" i="2"/>
  <c r="AX911" i="2"/>
  <c r="AW903" i="2"/>
  <c r="AX903" i="2"/>
  <c r="AW895" i="2"/>
  <c r="AX895" i="2"/>
  <c r="AW887" i="2"/>
  <c r="AX887" i="2"/>
  <c r="AW879" i="2"/>
  <c r="AX879" i="2"/>
  <c r="AW871" i="2"/>
  <c r="AX871" i="2"/>
  <c r="AW863" i="2"/>
  <c r="AX863" i="2"/>
  <c r="AW855" i="2"/>
  <c r="AX855" i="2"/>
  <c r="AW847" i="2"/>
  <c r="AX847" i="2"/>
  <c r="AW839" i="2"/>
  <c r="AX839" i="2"/>
  <c r="AW831" i="2"/>
  <c r="AX831" i="2"/>
  <c r="AW823" i="2"/>
  <c r="AX823" i="2"/>
  <c r="AW815" i="2"/>
  <c r="AX815" i="2"/>
  <c r="AW807" i="2"/>
  <c r="AX807" i="2"/>
  <c r="AW799" i="2"/>
  <c r="AX799" i="2"/>
  <c r="AW791" i="2"/>
  <c r="AX791" i="2"/>
  <c r="AW783" i="2"/>
  <c r="AX783" i="2"/>
  <c r="AW775" i="2"/>
  <c r="AX775" i="2"/>
  <c r="AW767" i="2"/>
  <c r="AX767" i="2"/>
  <c r="AW759" i="2"/>
  <c r="AX759" i="2"/>
  <c r="AX751" i="2"/>
  <c r="AW751" i="2"/>
  <c r="AW743" i="2"/>
  <c r="AX743" i="2"/>
  <c r="AW735" i="2"/>
  <c r="AX735" i="2"/>
  <c r="AX727" i="2"/>
  <c r="AW727" i="2"/>
  <c r="AX719" i="2"/>
  <c r="AW719" i="2"/>
  <c r="AW711" i="2"/>
  <c r="AX711" i="2"/>
  <c r="AX703" i="2"/>
  <c r="AW703" i="2"/>
  <c r="AX695" i="2"/>
  <c r="AW695" i="2"/>
  <c r="AX687" i="2"/>
  <c r="AW687" i="2"/>
  <c r="AW679" i="2"/>
  <c r="AX679" i="2"/>
  <c r="AX671" i="2"/>
  <c r="AW671" i="2"/>
  <c r="AX663" i="2"/>
  <c r="AW663" i="2"/>
  <c r="AX655" i="2"/>
  <c r="AW655" i="2"/>
  <c r="AX647" i="2"/>
  <c r="AW647" i="2"/>
  <c r="AW639" i="2"/>
  <c r="AX639" i="2"/>
  <c r="AW631" i="2"/>
  <c r="AX631" i="2"/>
  <c r="AX623" i="2"/>
  <c r="AW623" i="2"/>
  <c r="AW615" i="2"/>
  <c r="AX615" i="2"/>
  <c r="AW607" i="2"/>
  <c r="AX607" i="2"/>
  <c r="AX599" i="2"/>
  <c r="AW599" i="2"/>
  <c r="AW591" i="2"/>
  <c r="AX591" i="2"/>
  <c r="AW583" i="2"/>
  <c r="AX583" i="2"/>
  <c r="AW575" i="2"/>
  <c r="AX575" i="2"/>
  <c r="AW567" i="2"/>
  <c r="AX567" i="2"/>
  <c r="AW559" i="2"/>
  <c r="AX559" i="2"/>
  <c r="AW551" i="2"/>
  <c r="AX551" i="2"/>
  <c r="AW543" i="2"/>
  <c r="AX543" i="2"/>
  <c r="AW535" i="2"/>
  <c r="AX535" i="2"/>
  <c r="AW527" i="2"/>
  <c r="AX527" i="2"/>
  <c r="AX519" i="2"/>
  <c r="AW519" i="2"/>
  <c r="AX511" i="2"/>
  <c r="AW511" i="2"/>
  <c r="AW503" i="2"/>
  <c r="AX503" i="2"/>
  <c r="AW495" i="2"/>
  <c r="AX495" i="2"/>
  <c r="AW487" i="2"/>
  <c r="AX487" i="2"/>
  <c r="AX479" i="2"/>
  <c r="AW479" i="2"/>
  <c r="AX471" i="2"/>
  <c r="AW471" i="2"/>
  <c r="AW463" i="2"/>
  <c r="AX463" i="2"/>
  <c r="AW455" i="2"/>
  <c r="AX455" i="2"/>
  <c r="AW447" i="2"/>
  <c r="AX447" i="2"/>
  <c r="AW439" i="2"/>
  <c r="AX439" i="2"/>
  <c r="AW431" i="2"/>
  <c r="AX431" i="2"/>
  <c r="AW423" i="2"/>
  <c r="AX423" i="2"/>
  <c r="AW415" i="2"/>
  <c r="AX415" i="2"/>
  <c r="AW407" i="2"/>
  <c r="AX407" i="2"/>
  <c r="AW399" i="2"/>
  <c r="AX399" i="2"/>
  <c r="AW391" i="2"/>
  <c r="AX391" i="2"/>
  <c r="AW383" i="2"/>
  <c r="AX383" i="2"/>
  <c r="AW375" i="2"/>
  <c r="AX375" i="2"/>
  <c r="AW367" i="2"/>
  <c r="AX367" i="2"/>
  <c r="AW359" i="2"/>
  <c r="AX359" i="2"/>
  <c r="AW351" i="2"/>
  <c r="AX351" i="2"/>
  <c r="AW343" i="2"/>
  <c r="AX343" i="2"/>
  <c r="AW335" i="2"/>
  <c r="AX335" i="2"/>
  <c r="AX327" i="2"/>
  <c r="AW327" i="2"/>
  <c r="AW319" i="2"/>
  <c r="AX319" i="2"/>
  <c r="AW311" i="2"/>
  <c r="AX311" i="2"/>
  <c r="AW303" i="2"/>
  <c r="AX303" i="2"/>
  <c r="AW295" i="2"/>
  <c r="AX295" i="2"/>
  <c r="AW287" i="2"/>
  <c r="AX287" i="2"/>
  <c r="AX279" i="2"/>
  <c r="AW279" i="2"/>
  <c r="AW271" i="2"/>
  <c r="AX271" i="2"/>
  <c r="AW263" i="2"/>
  <c r="AX263" i="2"/>
  <c r="AW255" i="2"/>
  <c r="AX255" i="2"/>
  <c r="AW247" i="2"/>
  <c r="AX247" i="2"/>
  <c r="AW239" i="2"/>
  <c r="AX239" i="2"/>
  <c r="AW231" i="2"/>
  <c r="AX231" i="2"/>
  <c r="AX223" i="2"/>
  <c r="AW223" i="2"/>
  <c r="AX215" i="2"/>
  <c r="AW215" i="2"/>
  <c r="AW207" i="2"/>
  <c r="AX207" i="2"/>
  <c r="AW199" i="2"/>
  <c r="AX199" i="2"/>
  <c r="AW191" i="2"/>
  <c r="AX191" i="2"/>
  <c r="AW183" i="2"/>
  <c r="AX183" i="2"/>
  <c r="AW175" i="2"/>
  <c r="AX175" i="2"/>
  <c r="AW167" i="2"/>
  <c r="AX167" i="2"/>
  <c r="AW159" i="2"/>
  <c r="AX159" i="2"/>
  <c r="AW151" i="2"/>
  <c r="AX151" i="2"/>
  <c r="AW143" i="2"/>
  <c r="AX143" i="2"/>
  <c r="AW135" i="2"/>
  <c r="AX135" i="2"/>
  <c r="AW127" i="2"/>
  <c r="AX127" i="2"/>
  <c r="AW119" i="2"/>
  <c r="AX119" i="2"/>
  <c r="AW111" i="2"/>
  <c r="AX111" i="2"/>
  <c r="AX103" i="2"/>
  <c r="AW103" i="2"/>
  <c r="AW95" i="2"/>
  <c r="AX95" i="2"/>
  <c r="AW87" i="2"/>
  <c r="AX87" i="2"/>
  <c r="AW79" i="2"/>
  <c r="AX79" i="2"/>
  <c r="AW71" i="2"/>
  <c r="AX71" i="2"/>
  <c r="AX63" i="2"/>
  <c r="AW63" i="2"/>
  <c r="AW55" i="2"/>
  <c r="AX55" i="2"/>
  <c r="AW47" i="2"/>
  <c r="AX47" i="2"/>
  <c r="AX39" i="2"/>
  <c r="AW39" i="2"/>
  <c r="AW998" i="2"/>
  <c r="AX998" i="2"/>
  <c r="AX990" i="2"/>
  <c r="AW990" i="2"/>
  <c r="AW982" i="2"/>
  <c r="AX982" i="2"/>
  <c r="AW974" i="2"/>
  <c r="AX974" i="2"/>
  <c r="AW966" i="2"/>
  <c r="AX966" i="2"/>
  <c r="AW958" i="2"/>
  <c r="AX958" i="2"/>
  <c r="AW950" i="2"/>
  <c r="AX950" i="2"/>
  <c r="AW942" i="2"/>
  <c r="AX942" i="2"/>
  <c r="AW934" i="2"/>
  <c r="AX934" i="2"/>
  <c r="AW926" i="2"/>
  <c r="AX926" i="2"/>
  <c r="AW918" i="2"/>
  <c r="AX918" i="2"/>
  <c r="AW910" i="2"/>
  <c r="AX910" i="2"/>
  <c r="AW902" i="2"/>
  <c r="AX902" i="2"/>
  <c r="AW894" i="2"/>
  <c r="AX894" i="2"/>
  <c r="AW886" i="2"/>
  <c r="AX886" i="2"/>
  <c r="AW878" i="2"/>
  <c r="AX878" i="2"/>
  <c r="AW870" i="2"/>
  <c r="AX870" i="2"/>
  <c r="AW862" i="2"/>
  <c r="AX862" i="2"/>
  <c r="AW854" i="2"/>
  <c r="AX854" i="2"/>
  <c r="AW846" i="2"/>
  <c r="AX846" i="2"/>
  <c r="AW838" i="2"/>
  <c r="AX838" i="2"/>
  <c r="AW830" i="2"/>
  <c r="AX830" i="2"/>
  <c r="AW822" i="2"/>
  <c r="AX822" i="2"/>
  <c r="AW814" i="2"/>
  <c r="AX814" i="2"/>
  <c r="AW806" i="2"/>
  <c r="AX806" i="2"/>
  <c r="AW798" i="2"/>
  <c r="AX798" i="2"/>
  <c r="AW790" i="2"/>
  <c r="AX790" i="2"/>
  <c r="AW782" i="2"/>
  <c r="AX782" i="2"/>
  <c r="AW774" i="2"/>
  <c r="AX774" i="2"/>
  <c r="AW766" i="2"/>
  <c r="AX766" i="2"/>
  <c r="AX758" i="2"/>
  <c r="AW758" i="2"/>
  <c r="AW750" i="2"/>
  <c r="AX750" i="2"/>
  <c r="AX742" i="2"/>
  <c r="AW742" i="2"/>
  <c r="AW734" i="2"/>
  <c r="AX734" i="2"/>
  <c r="AW726" i="2"/>
  <c r="AX726" i="2"/>
  <c r="AW718" i="2"/>
  <c r="AX718" i="2"/>
  <c r="AX710" i="2"/>
  <c r="AW710" i="2"/>
  <c r="AW702" i="2"/>
  <c r="AX702" i="2"/>
  <c r="AX694" i="2"/>
  <c r="AW694" i="2"/>
  <c r="AW686" i="2"/>
  <c r="AX686" i="2"/>
  <c r="AW678" i="2"/>
  <c r="AX678" i="2"/>
  <c r="AX670" i="2"/>
  <c r="AW670" i="2"/>
  <c r="AW662" i="2"/>
  <c r="AX662" i="2"/>
  <c r="AW654" i="2"/>
  <c r="AX654" i="2"/>
  <c r="AW646" i="2"/>
  <c r="AX646" i="2"/>
  <c r="AW638" i="2"/>
  <c r="AX638" i="2"/>
  <c r="AW630" i="2"/>
  <c r="AX630" i="2"/>
  <c r="AW622" i="2"/>
  <c r="AX622" i="2"/>
  <c r="AW614" i="2"/>
  <c r="AX614" i="2"/>
  <c r="AW606" i="2"/>
  <c r="AX606" i="2"/>
  <c r="AW598" i="2"/>
  <c r="AX598" i="2"/>
  <c r="AW590" i="2"/>
  <c r="AX590" i="2"/>
  <c r="AW582" i="2"/>
  <c r="AX582" i="2"/>
  <c r="AW574" i="2"/>
  <c r="AX574" i="2"/>
  <c r="AX566" i="2"/>
  <c r="AW566" i="2"/>
  <c r="AW558" i="2"/>
  <c r="AX558" i="2"/>
  <c r="AX550" i="2"/>
  <c r="AW550" i="2"/>
  <c r="AW542" i="2"/>
  <c r="AX542" i="2"/>
  <c r="AW534" i="2"/>
  <c r="AX534" i="2"/>
  <c r="AW526" i="2"/>
  <c r="AX526" i="2"/>
  <c r="AX518" i="2"/>
  <c r="AW518" i="2"/>
  <c r="AX510" i="2"/>
  <c r="AW510" i="2"/>
  <c r="AW502" i="2"/>
  <c r="AX502" i="2"/>
  <c r="AX494" i="2"/>
  <c r="AW494" i="2"/>
  <c r="AX486" i="2"/>
  <c r="AW486" i="2"/>
  <c r="AW478" i="2"/>
  <c r="AX478" i="2"/>
  <c r="AW470" i="2"/>
  <c r="AX470" i="2"/>
  <c r="AW462" i="2"/>
  <c r="AX462" i="2"/>
  <c r="AW454" i="2"/>
  <c r="AX454" i="2"/>
  <c r="AW446" i="2"/>
  <c r="AX446" i="2"/>
  <c r="AW438" i="2"/>
  <c r="AX438" i="2"/>
  <c r="AW430" i="2"/>
  <c r="AX430" i="2"/>
  <c r="AW422" i="2"/>
  <c r="AX422" i="2"/>
  <c r="AW414" i="2"/>
  <c r="AX414" i="2"/>
  <c r="AW406" i="2"/>
  <c r="AX406" i="2"/>
  <c r="AW398" i="2"/>
  <c r="AX398" i="2"/>
  <c r="AW390" i="2"/>
  <c r="AX390" i="2"/>
  <c r="AW382" i="2"/>
  <c r="AX382" i="2"/>
  <c r="AW374" i="2"/>
  <c r="AX374" i="2"/>
  <c r="AW366" i="2"/>
  <c r="AX366" i="2"/>
  <c r="AW358" i="2"/>
  <c r="AX358" i="2"/>
  <c r="AW350" i="2"/>
  <c r="AX350" i="2"/>
  <c r="AW342" i="2"/>
  <c r="AX342" i="2"/>
  <c r="AW334" i="2"/>
  <c r="AX334" i="2"/>
  <c r="AW326" i="2"/>
  <c r="AX326" i="2"/>
  <c r="AW318" i="2"/>
  <c r="AX318" i="2"/>
  <c r="AW310" i="2"/>
  <c r="AX310" i="2"/>
  <c r="AW302" i="2"/>
  <c r="AX302" i="2"/>
  <c r="AW294" i="2"/>
  <c r="AX294" i="2"/>
  <c r="AW286" i="2"/>
  <c r="AX286" i="2"/>
  <c r="AW278" i="2"/>
  <c r="AX278" i="2"/>
  <c r="AW270" i="2"/>
  <c r="AX270" i="2"/>
  <c r="AW262" i="2"/>
  <c r="AX262" i="2"/>
  <c r="AW254" i="2"/>
  <c r="AX254" i="2"/>
  <c r="AW246" i="2"/>
  <c r="AX246" i="2"/>
  <c r="AW238" i="2"/>
  <c r="AX238" i="2"/>
  <c r="AW230" i="2"/>
  <c r="AX230" i="2"/>
  <c r="AW222" i="2"/>
  <c r="AX222" i="2"/>
  <c r="AW214" i="2"/>
  <c r="AX214" i="2"/>
  <c r="AW206" i="2"/>
  <c r="AX206" i="2"/>
  <c r="AW198" i="2"/>
  <c r="AX198" i="2"/>
  <c r="AW190" i="2"/>
  <c r="AX190" i="2"/>
  <c r="AW182" i="2"/>
  <c r="AX182" i="2"/>
  <c r="AW174" i="2"/>
  <c r="AX174" i="2"/>
  <c r="AW166" i="2"/>
  <c r="AX166" i="2"/>
  <c r="AX158" i="2"/>
  <c r="AW158" i="2"/>
  <c r="AW150" i="2"/>
  <c r="AX150" i="2"/>
  <c r="AW142" i="2"/>
  <c r="AX142" i="2"/>
  <c r="AW134" i="2"/>
  <c r="AX134" i="2"/>
  <c r="AW126" i="2"/>
  <c r="AX126" i="2"/>
  <c r="AX118" i="2"/>
  <c r="AW118" i="2"/>
  <c r="AX110" i="2"/>
  <c r="AW110" i="2"/>
  <c r="AX102" i="2"/>
  <c r="AW102" i="2"/>
  <c r="AW94" i="2"/>
  <c r="AX94" i="2"/>
  <c r="AX86" i="2"/>
  <c r="AW86" i="2"/>
  <c r="AX78" i="2"/>
  <c r="AW78" i="2"/>
  <c r="AW70" i="2"/>
  <c r="AX70" i="2"/>
  <c r="AW62" i="2"/>
  <c r="AX62" i="2"/>
  <c r="AW54" i="2"/>
  <c r="AX54" i="2"/>
  <c r="AW46" i="2"/>
  <c r="AX46" i="2"/>
  <c r="AX38" i="2"/>
  <c r="AW38" i="2"/>
  <c r="AX997" i="2"/>
  <c r="AW997" i="2"/>
  <c r="AX989" i="2"/>
  <c r="AW989" i="2"/>
  <c r="AX981" i="2"/>
  <c r="AW981" i="2"/>
  <c r="AX973" i="2"/>
  <c r="AW973" i="2"/>
  <c r="AW965" i="2"/>
  <c r="AX965" i="2"/>
  <c r="AW957" i="2"/>
  <c r="AX957" i="2"/>
  <c r="AW949" i="2"/>
  <c r="AX949" i="2"/>
  <c r="AW941" i="2"/>
  <c r="AX941" i="2"/>
  <c r="AW933" i="2"/>
  <c r="AX933" i="2"/>
  <c r="AW925" i="2"/>
  <c r="AX925" i="2"/>
  <c r="AX917" i="2"/>
  <c r="AW917" i="2"/>
  <c r="AW909" i="2"/>
  <c r="AX909" i="2"/>
  <c r="AW901" i="2"/>
  <c r="AX901" i="2"/>
  <c r="AW893" i="2"/>
  <c r="AX893" i="2"/>
  <c r="AW885" i="2"/>
  <c r="AX885" i="2"/>
  <c r="AW877" i="2"/>
  <c r="AX877" i="2"/>
  <c r="AW869" i="2"/>
  <c r="AX869" i="2"/>
  <c r="AW861" i="2"/>
  <c r="AX861" i="2"/>
  <c r="AX853" i="2"/>
  <c r="AW853" i="2"/>
  <c r="AW845" i="2"/>
  <c r="AX845" i="2"/>
  <c r="AX837" i="2"/>
  <c r="AW837" i="2"/>
  <c r="AX829" i="2"/>
  <c r="AW829" i="2"/>
  <c r="AW821" i="2"/>
  <c r="AX821" i="2"/>
  <c r="AW813" i="2"/>
  <c r="AX813" i="2"/>
  <c r="AW805" i="2"/>
  <c r="AX805" i="2"/>
  <c r="AW797" i="2"/>
  <c r="AX797" i="2"/>
  <c r="AW789" i="2"/>
  <c r="AX789" i="2"/>
  <c r="AW781" i="2"/>
  <c r="AX781" i="2"/>
  <c r="AW773" i="2"/>
  <c r="AX773" i="2"/>
  <c r="AW765" i="2"/>
  <c r="AX765" i="2"/>
  <c r="AW757" i="2"/>
  <c r="AX757" i="2"/>
  <c r="AX749" i="2"/>
  <c r="AW749" i="2"/>
  <c r="AX741" i="2"/>
  <c r="AW741" i="2"/>
  <c r="AW733" i="2"/>
  <c r="AX733" i="2"/>
  <c r="AW725" i="2"/>
  <c r="AX725" i="2"/>
  <c r="AX717" i="2"/>
  <c r="AW717" i="2"/>
  <c r="AX709" i="2"/>
  <c r="AW709" i="2"/>
  <c r="AX701" i="2"/>
  <c r="AW701" i="2"/>
  <c r="AW693" i="2"/>
  <c r="AX693" i="2"/>
  <c r="AX685" i="2"/>
  <c r="AW685" i="2"/>
  <c r="AX677" i="2"/>
  <c r="AW677" i="2"/>
  <c r="AX669" i="2"/>
  <c r="AW669" i="2"/>
  <c r="AW661" i="2"/>
  <c r="AX661" i="2"/>
  <c r="AW653" i="2"/>
  <c r="AX653" i="2"/>
  <c r="AX645" i="2"/>
  <c r="AW645" i="2"/>
  <c r="AW637" i="2"/>
  <c r="AX637" i="2"/>
  <c r="AW629" i="2"/>
  <c r="AX629" i="2"/>
  <c r="AW621" i="2"/>
  <c r="AX621" i="2"/>
  <c r="AW613" i="2"/>
  <c r="AX613" i="2"/>
  <c r="AW605" i="2"/>
  <c r="AX605" i="2"/>
  <c r="AW597" i="2"/>
  <c r="AX597" i="2"/>
  <c r="AW589" i="2"/>
  <c r="AX589" i="2"/>
  <c r="AW581" i="2"/>
  <c r="AX581" i="2"/>
  <c r="AX573" i="2"/>
  <c r="AW573" i="2"/>
  <c r="AW565" i="2"/>
  <c r="AX565" i="2"/>
  <c r="AW557" i="2"/>
  <c r="AX557" i="2"/>
  <c r="AW549" i="2"/>
  <c r="AX549" i="2"/>
  <c r="AW541" i="2"/>
  <c r="AX541" i="2"/>
  <c r="AW533" i="2"/>
  <c r="AX533" i="2"/>
  <c r="AW525" i="2"/>
  <c r="AX525" i="2"/>
  <c r="AW517" i="2"/>
  <c r="AX517" i="2"/>
  <c r="AW509" i="2"/>
  <c r="AX509" i="2"/>
  <c r="AW501" i="2"/>
  <c r="AX501" i="2"/>
  <c r="AX493" i="2"/>
  <c r="AW493" i="2"/>
  <c r="AW485" i="2"/>
  <c r="AX485" i="2"/>
  <c r="AX477" i="2"/>
  <c r="AW477" i="2"/>
  <c r="AW469" i="2"/>
  <c r="AX469" i="2"/>
  <c r="AW461" i="2"/>
  <c r="AX461" i="2"/>
  <c r="AX453" i="2"/>
  <c r="AW453" i="2"/>
  <c r="AW445" i="2"/>
  <c r="AX445" i="2"/>
  <c r="AW437" i="2"/>
  <c r="AX437" i="2"/>
  <c r="AX429" i="2"/>
  <c r="AW429" i="2"/>
  <c r="AW421" i="2"/>
  <c r="AX421" i="2"/>
  <c r="AW413" i="2"/>
  <c r="AX413" i="2"/>
  <c r="AW405" i="2"/>
  <c r="AX405" i="2"/>
  <c r="AW397" i="2"/>
  <c r="AX397" i="2"/>
  <c r="AW389" i="2"/>
  <c r="AX389" i="2"/>
  <c r="AW381" i="2"/>
  <c r="AX381" i="2"/>
  <c r="AW373" i="2"/>
  <c r="AX373" i="2"/>
  <c r="AX365" i="2"/>
  <c r="AW365" i="2"/>
  <c r="AX357" i="2"/>
  <c r="AW357" i="2"/>
  <c r="AW349" i="2"/>
  <c r="AX349" i="2"/>
  <c r="AW341" i="2"/>
  <c r="AX341" i="2"/>
  <c r="AW333" i="2"/>
  <c r="AX333" i="2"/>
  <c r="AW325" i="2"/>
  <c r="AX325" i="2"/>
  <c r="AW317" i="2"/>
  <c r="AX317" i="2"/>
  <c r="AX309" i="2"/>
  <c r="AW309" i="2"/>
  <c r="AW301" i="2"/>
  <c r="AX301" i="2"/>
  <c r="AW293" i="2"/>
  <c r="AX293" i="2"/>
  <c r="AW285" i="2"/>
  <c r="AX285" i="2"/>
  <c r="AX277" i="2"/>
  <c r="AW277" i="2"/>
  <c r="AW269" i="2"/>
  <c r="AX269" i="2"/>
  <c r="AW261" i="2"/>
  <c r="AX261" i="2"/>
  <c r="AW253" i="2"/>
  <c r="AX253" i="2"/>
  <c r="AX245" i="2"/>
  <c r="AW245" i="2"/>
  <c r="AW237" i="2"/>
  <c r="AX237" i="2"/>
  <c r="AX229" i="2"/>
  <c r="AW229" i="2"/>
  <c r="AW221" i="2"/>
  <c r="AX221" i="2"/>
  <c r="AW213" i="2"/>
  <c r="AX213" i="2"/>
  <c r="AW205" i="2"/>
  <c r="AX205" i="2"/>
  <c r="AW197" i="2"/>
  <c r="AX197" i="2"/>
  <c r="AW189" i="2"/>
  <c r="AX189" i="2"/>
  <c r="AW181" i="2"/>
  <c r="AX181" i="2"/>
  <c r="AW173" i="2"/>
  <c r="AX173" i="2"/>
  <c r="AW165" i="2"/>
  <c r="AX165" i="2"/>
  <c r="AW157" i="2"/>
  <c r="AX157" i="2"/>
  <c r="AW149" i="2"/>
  <c r="AX149" i="2"/>
  <c r="AW141" i="2"/>
  <c r="AX141" i="2"/>
  <c r="AW133" i="2"/>
  <c r="AX133" i="2"/>
  <c r="AW125" i="2"/>
  <c r="AX125" i="2"/>
  <c r="AW117" i="2"/>
  <c r="AX117" i="2"/>
  <c r="AW109" i="2"/>
  <c r="AX109" i="2"/>
  <c r="AW101" i="2"/>
  <c r="AX101" i="2"/>
  <c r="AW93" i="2"/>
  <c r="AX93" i="2"/>
  <c r="AX85" i="2"/>
  <c r="AW85" i="2"/>
  <c r="AW77" i="2"/>
  <c r="AX77" i="2"/>
  <c r="AW69" i="2"/>
  <c r="AX69" i="2"/>
  <c r="AW61" i="2"/>
  <c r="AX61" i="2"/>
  <c r="AX53" i="2"/>
  <c r="AW53" i="2"/>
  <c r="AW45" i="2"/>
  <c r="AX45" i="2"/>
  <c r="AW37" i="2"/>
  <c r="AX37" i="2"/>
  <c r="AW996" i="2"/>
  <c r="AX996" i="2"/>
  <c r="AW988" i="2"/>
  <c r="AX988" i="2"/>
  <c r="AW980" i="2"/>
  <c r="AX980" i="2"/>
  <c r="AW972" i="2"/>
  <c r="AX972" i="2"/>
  <c r="AW964" i="2"/>
  <c r="AX964" i="2"/>
  <c r="AW956" i="2"/>
  <c r="AX956" i="2"/>
  <c r="AW948" i="2"/>
  <c r="AX948" i="2"/>
  <c r="AW940" i="2"/>
  <c r="AX940" i="2"/>
  <c r="AW932" i="2"/>
  <c r="AX932" i="2"/>
  <c r="AW924" i="2"/>
  <c r="AX924" i="2"/>
  <c r="AW916" i="2"/>
  <c r="AX916" i="2"/>
  <c r="AW908" i="2"/>
  <c r="AX908" i="2"/>
  <c r="AX900" i="2"/>
  <c r="AW900" i="2"/>
  <c r="AW892" i="2"/>
  <c r="AX892" i="2"/>
  <c r="AW884" i="2"/>
  <c r="AX884" i="2"/>
  <c r="AW876" i="2"/>
  <c r="AX876" i="2"/>
  <c r="AW868" i="2"/>
  <c r="AX868" i="2"/>
  <c r="AW860" i="2"/>
  <c r="AX860" i="2"/>
  <c r="AX852" i="2"/>
  <c r="AW852" i="2"/>
  <c r="AX844" i="2"/>
  <c r="AW844" i="2"/>
  <c r="AX836" i="2"/>
  <c r="AW836" i="2"/>
  <c r="AX828" i="2"/>
  <c r="AW828" i="2"/>
  <c r="AX820" i="2"/>
  <c r="AW820" i="2"/>
  <c r="AW812" i="2"/>
  <c r="AX812" i="2"/>
  <c r="AX804" i="2"/>
  <c r="AW804" i="2"/>
  <c r="AW796" i="2"/>
  <c r="AX796" i="2"/>
  <c r="AW788" i="2"/>
  <c r="AX788" i="2"/>
  <c r="AX780" i="2"/>
  <c r="AW780" i="2"/>
  <c r="AW772" i="2"/>
  <c r="AX772" i="2"/>
  <c r="AW764" i="2"/>
  <c r="AX764" i="2"/>
  <c r="AX756" i="2"/>
  <c r="AW756" i="2"/>
  <c r="AW748" i="2"/>
  <c r="AX748" i="2"/>
  <c r="AW740" i="2"/>
  <c r="AX740" i="2"/>
  <c r="AW732" i="2"/>
  <c r="AX732" i="2"/>
  <c r="AW724" i="2"/>
  <c r="AX724" i="2"/>
  <c r="AW716" i="2"/>
  <c r="AX716" i="2"/>
  <c r="AW708" i="2"/>
  <c r="AX708" i="2"/>
  <c r="AW700" i="2"/>
  <c r="AX700" i="2"/>
  <c r="AW692" i="2"/>
  <c r="AX692" i="2"/>
  <c r="AW684" i="2"/>
  <c r="AX684" i="2"/>
  <c r="AX676" i="2"/>
  <c r="AW676" i="2"/>
  <c r="AX668" i="2"/>
  <c r="AW668" i="2"/>
  <c r="AW660" i="2"/>
  <c r="AX660" i="2"/>
  <c r="AW652" i="2"/>
  <c r="AX652" i="2"/>
  <c r="AX644" i="2"/>
  <c r="AW644" i="2"/>
  <c r="AW636" i="2"/>
  <c r="AX636" i="2"/>
  <c r="AW628" i="2"/>
  <c r="AX628" i="2"/>
  <c r="AW620" i="2"/>
  <c r="AX620" i="2"/>
  <c r="AW612" i="2"/>
  <c r="AX612" i="2"/>
  <c r="AW604" i="2"/>
  <c r="AX604" i="2"/>
  <c r="AW596" i="2"/>
  <c r="AX596" i="2"/>
  <c r="AX588" i="2"/>
  <c r="AW588" i="2"/>
  <c r="AW580" i="2"/>
  <c r="AX580" i="2"/>
  <c r="AW572" i="2"/>
  <c r="AX572" i="2"/>
  <c r="AW564" i="2"/>
  <c r="AX564" i="2"/>
  <c r="AW556" i="2"/>
  <c r="AX556" i="2"/>
  <c r="AW548" i="2"/>
  <c r="AX548" i="2"/>
  <c r="AW540" i="2"/>
  <c r="AX540" i="2"/>
  <c r="AW532" i="2"/>
  <c r="AX532" i="2"/>
  <c r="AW524" i="2"/>
  <c r="AX524" i="2"/>
  <c r="AW516" i="2"/>
  <c r="AX516" i="2"/>
  <c r="AW508" i="2"/>
  <c r="AX508" i="2"/>
  <c r="AX500" i="2"/>
  <c r="AW500" i="2"/>
  <c r="AW492" i="2"/>
  <c r="AX492" i="2"/>
  <c r="AW484" i="2"/>
  <c r="AX484" i="2"/>
  <c r="AW476" i="2"/>
  <c r="AX476" i="2"/>
  <c r="AW468" i="2"/>
  <c r="AX468" i="2"/>
  <c r="AW460" i="2"/>
  <c r="AX460" i="2"/>
  <c r="AW452" i="2"/>
  <c r="AX452" i="2"/>
  <c r="AW444" i="2"/>
  <c r="AX444" i="2"/>
  <c r="AW436" i="2"/>
  <c r="AX436" i="2"/>
  <c r="AW428" i="2"/>
  <c r="AX428" i="2"/>
  <c r="AW420" i="2"/>
  <c r="AX420" i="2"/>
  <c r="AW412" i="2"/>
  <c r="AX412" i="2"/>
  <c r="AW404" i="2"/>
  <c r="AX404" i="2"/>
  <c r="AW396" i="2"/>
  <c r="AX396" i="2"/>
  <c r="AW388" i="2"/>
  <c r="AX388" i="2"/>
  <c r="AW380" i="2"/>
  <c r="AX380" i="2"/>
  <c r="AW372" i="2"/>
  <c r="AX372" i="2"/>
  <c r="AX364" i="2"/>
  <c r="AW364" i="2"/>
  <c r="AW356" i="2"/>
  <c r="AX356" i="2"/>
  <c r="AX348" i="2"/>
  <c r="AW348" i="2"/>
  <c r="AW340" i="2"/>
  <c r="AX340" i="2"/>
  <c r="AW332" i="2"/>
  <c r="AX332" i="2"/>
  <c r="AW324" i="2"/>
  <c r="AX324" i="2"/>
  <c r="AW316" i="2"/>
  <c r="AX316" i="2"/>
  <c r="AW308" i="2"/>
  <c r="AX308" i="2"/>
  <c r="AW300" i="2"/>
  <c r="AX300" i="2"/>
  <c r="AW292" i="2"/>
  <c r="AX292" i="2"/>
  <c r="AW284" i="2"/>
  <c r="AX284" i="2"/>
  <c r="AX276" i="2"/>
  <c r="AW276" i="2"/>
  <c r="AX268" i="2"/>
  <c r="AW268" i="2"/>
  <c r="AW260" i="2"/>
  <c r="AX260" i="2"/>
  <c r="AW252" i="2"/>
  <c r="AX252" i="2"/>
  <c r="AW244" i="2"/>
  <c r="AX244" i="2"/>
  <c r="AW236" i="2"/>
  <c r="AX236" i="2"/>
  <c r="AW228" i="2"/>
  <c r="AX228" i="2"/>
  <c r="AX220" i="2"/>
  <c r="AW220" i="2"/>
  <c r="AX212" i="2"/>
  <c r="AW212" i="2"/>
  <c r="AW204" i="2"/>
  <c r="AX204" i="2"/>
  <c r="AW196" i="2"/>
  <c r="AX196" i="2"/>
  <c r="AX188" i="2"/>
  <c r="AW188" i="2"/>
  <c r="AW180" i="2"/>
  <c r="AX180" i="2"/>
  <c r="AW172" i="2"/>
  <c r="AX172" i="2"/>
  <c r="AW164" i="2"/>
  <c r="AX164" i="2"/>
  <c r="AW156" i="2"/>
  <c r="AX156" i="2"/>
  <c r="AW148" i="2"/>
  <c r="AX148" i="2"/>
  <c r="AW140" i="2"/>
  <c r="AX140" i="2"/>
  <c r="AW132" i="2"/>
  <c r="AX132" i="2"/>
  <c r="AW124" i="2"/>
  <c r="AX124" i="2"/>
  <c r="AW116" i="2"/>
  <c r="AX116" i="2"/>
  <c r="AW108" i="2"/>
  <c r="AX108" i="2"/>
  <c r="AW100" i="2"/>
  <c r="AX100" i="2"/>
  <c r="AX92" i="2"/>
  <c r="AW92" i="2"/>
  <c r="AW84" i="2"/>
  <c r="AX84" i="2"/>
  <c r="AW76" i="2"/>
  <c r="AX76" i="2"/>
  <c r="AW68" i="2"/>
  <c r="AX68" i="2"/>
  <c r="AW60" i="2"/>
  <c r="AX60" i="2"/>
  <c r="AW52" i="2"/>
  <c r="AX52" i="2"/>
  <c r="AW44" i="2"/>
  <c r="AX44" i="2"/>
  <c r="AW36" i="2"/>
  <c r="AX36" i="2"/>
  <c r="AX995" i="2"/>
  <c r="AW995" i="2"/>
  <c r="AX987" i="2"/>
  <c r="AW987" i="2"/>
  <c r="AX979" i="2"/>
  <c r="AW979" i="2"/>
  <c r="AW971" i="2"/>
  <c r="AX971" i="2"/>
  <c r="AW963" i="2"/>
  <c r="AX963" i="2"/>
  <c r="AW955" i="2"/>
  <c r="AX955" i="2"/>
  <c r="AW947" i="2"/>
  <c r="AX947" i="2"/>
  <c r="AX939" i="2"/>
  <c r="AW939" i="2"/>
  <c r="AW931" i="2"/>
  <c r="AX931" i="2"/>
  <c r="AW923" i="2"/>
  <c r="AX923" i="2"/>
  <c r="AX915" i="2"/>
  <c r="AW915" i="2"/>
  <c r="AW907" i="2"/>
  <c r="AX907" i="2"/>
  <c r="AW899" i="2"/>
  <c r="AX899" i="2"/>
  <c r="AW891" i="2"/>
  <c r="AX891" i="2"/>
  <c r="AW883" i="2"/>
  <c r="AX883" i="2"/>
  <c r="AW875" i="2"/>
  <c r="AX875" i="2"/>
  <c r="AW867" i="2"/>
  <c r="AX867" i="2"/>
  <c r="AW859" i="2"/>
  <c r="AX859" i="2"/>
  <c r="AW851" i="2"/>
  <c r="AX851" i="2"/>
  <c r="AW843" i="2"/>
  <c r="AX843" i="2"/>
  <c r="AW835" i="2"/>
  <c r="AX835" i="2"/>
  <c r="AX827" i="2"/>
  <c r="AW827" i="2"/>
  <c r="AX819" i="2"/>
  <c r="AW819" i="2"/>
  <c r="AW811" i="2"/>
  <c r="AX811" i="2"/>
  <c r="AX803" i="2"/>
  <c r="AW803" i="2"/>
  <c r="AW795" i="2"/>
  <c r="AX795" i="2"/>
  <c r="AW787" i="2"/>
  <c r="AX787" i="2"/>
  <c r="AW779" i="2"/>
  <c r="AX779" i="2"/>
  <c r="AW771" i="2"/>
  <c r="AX771" i="2"/>
  <c r="AW763" i="2"/>
  <c r="AX763" i="2"/>
  <c r="AW755" i="2"/>
  <c r="AX755" i="2"/>
  <c r="AW747" i="2"/>
  <c r="AX747" i="2"/>
  <c r="AX739" i="2"/>
  <c r="AW739" i="2"/>
  <c r="AX731" i="2"/>
  <c r="AW731" i="2"/>
  <c r="AW723" i="2"/>
  <c r="AX723" i="2"/>
  <c r="AW715" i="2"/>
  <c r="AX715" i="2"/>
  <c r="AX707" i="2"/>
  <c r="AW707" i="2"/>
  <c r="AX699" i="2"/>
  <c r="AW699" i="2"/>
  <c r="AW691" i="2"/>
  <c r="AX691" i="2"/>
  <c r="AW683" i="2"/>
  <c r="AX683" i="2"/>
  <c r="AW675" i="2"/>
  <c r="AX675" i="2"/>
  <c r="AW667" i="2"/>
  <c r="AX667" i="2"/>
  <c r="AX659" i="2"/>
  <c r="AW659" i="2"/>
  <c r="AW651" i="2"/>
  <c r="AX651" i="2"/>
  <c r="AX643" i="2"/>
  <c r="AW643" i="2"/>
  <c r="AW635" i="2"/>
  <c r="AX635" i="2"/>
  <c r="AX627" i="2"/>
  <c r="AW627" i="2"/>
  <c r="AW619" i="2"/>
  <c r="AX619" i="2"/>
  <c r="AW611" i="2"/>
  <c r="AX611" i="2"/>
  <c r="AW603" i="2"/>
  <c r="AX603" i="2"/>
  <c r="AW595" i="2"/>
  <c r="AX595" i="2"/>
  <c r="AW587" i="2"/>
  <c r="AX587" i="2"/>
  <c r="AX579" i="2"/>
  <c r="AW579" i="2"/>
  <c r="AW571" i="2"/>
  <c r="AX571" i="2"/>
  <c r="AW563" i="2"/>
  <c r="AX563" i="2"/>
  <c r="AW555" i="2"/>
  <c r="AX555" i="2"/>
  <c r="AW547" i="2"/>
  <c r="AX547" i="2"/>
  <c r="AW539" i="2"/>
  <c r="AX539" i="2"/>
  <c r="AW531" i="2"/>
  <c r="AX531" i="2"/>
  <c r="AW523" i="2"/>
  <c r="AX523" i="2"/>
  <c r="AW515" i="2"/>
  <c r="AX515" i="2"/>
  <c r="AW507" i="2"/>
  <c r="AX507" i="2"/>
  <c r="AW499" i="2"/>
  <c r="AX499" i="2"/>
  <c r="AW491" i="2"/>
  <c r="AX491" i="2"/>
  <c r="AW483" i="2"/>
  <c r="AX483" i="2"/>
  <c r="AW475" i="2"/>
  <c r="AX475" i="2"/>
  <c r="AW467" i="2"/>
  <c r="AX467" i="2"/>
  <c r="AW459" i="2"/>
  <c r="AX459" i="2"/>
  <c r="AW451" i="2"/>
  <c r="AX451" i="2"/>
  <c r="AX443" i="2"/>
  <c r="AW443" i="2"/>
  <c r="AW435" i="2"/>
  <c r="AX435" i="2"/>
  <c r="AW427" i="2"/>
  <c r="AX427" i="2"/>
  <c r="AW419" i="2"/>
  <c r="AX419" i="2"/>
  <c r="AW411" i="2"/>
  <c r="AX411" i="2"/>
  <c r="AW403" i="2"/>
  <c r="AX403" i="2"/>
  <c r="AW395" i="2"/>
  <c r="AX395" i="2"/>
  <c r="AW387" i="2"/>
  <c r="AX387" i="2"/>
  <c r="AX379" i="2"/>
  <c r="AW379" i="2"/>
  <c r="AW371" i="2"/>
  <c r="AX371" i="2"/>
  <c r="AW363" i="2"/>
  <c r="AX363" i="2"/>
  <c r="AW355" i="2"/>
  <c r="AX355" i="2"/>
  <c r="AX347" i="2"/>
  <c r="AW347" i="2"/>
  <c r="AW339" i="2"/>
  <c r="AX339" i="2"/>
  <c r="AW331" i="2"/>
  <c r="AX331" i="2"/>
  <c r="AW323" i="2"/>
  <c r="AX323" i="2"/>
  <c r="AX315" i="2"/>
  <c r="AW315" i="2"/>
  <c r="AW307" i="2"/>
  <c r="AX307" i="2"/>
  <c r="AW299" i="2"/>
  <c r="AX299" i="2"/>
  <c r="AW291" i="2"/>
  <c r="AX291" i="2"/>
  <c r="AW283" i="2"/>
  <c r="AX283" i="2"/>
  <c r="AW275" i="2"/>
  <c r="AX275" i="2"/>
  <c r="AW267" i="2"/>
  <c r="AX267" i="2"/>
  <c r="AW259" i="2"/>
  <c r="AX259" i="2"/>
  <c r="AW251" i="2"/>
  <c r="AX251" i="2"/>
  <c r="AW243" i="2"/>
  <c r="AX243" i="2"/>
  <c r="AX235" i="2"/>
  <c r="AW235" i="2"/>
  <c r="AX227" i="2"/>
  <c r="AW227" i="2"/>
  <c r="AW219" i="2"/>
  <c r="AX219" i="2"/>
  <c r="AW211" i="2"/>
  <c r="AX211" i="2"/>
  <c r="AW203" i="2"/>
  <c r="AX203" i="2"/>
  <c r="AW195" i="2"/>
  <c r="AX195" i="2"/>
  <c r="AW187" i="2"/>
  <c r="AX187" i="2"/>
  <c r="AW179" i="2"/>
  <c r="AX179" i="2"/>
  <c r="AX171" i="2"/>
  <c r="AW171" i="2"/>
  <c r="AW163" i="2"/>
  <c r="AX163" i="2"/>
  <c r="AW155" i="2"/>
  <c r="AX155" i="2"/>
  <c r="AW147" i="2"/>
  <c r="AX147" i="2"/>
  <c r="AW139" i="2"/>
  <c r="AX139" i="2"/>
  <c r="AW131" i="2"/>
  <c r="AX131" i="2"/>
  <c r="AX123" i="2"/>
  <c r="AW123" i="2"/>
  <c r="AW115" i="2"/>
  <c r="AX115" i="2"/>
  <c r="AW107" i="2"/>
  <c r="AX107" i="2"/>
  <c r="AX99" i="2"/>
  <c r="AW99" i="2"/>
  <c r="AW91" i="2"/>
  <c r="AX91" i="2"/>
  <c r="AW83" i="2"/>
  <c r="AX83" i="2"/>
  <c r="AW75" i="2"/>
  <c r="AX75" i="2"/>
  <c r="AW67" i="2"/>
  <c r="AX67" i="2"/>
  <c r="AW59" i="2"/>
  <c r="AX59" i="2"/>
  <c r="AW51" i="2"/>
  <c r="AX51" i="2"/>
  <c r="AW43" i="2"/>
  <c r="AX43" i="2"/>
  <c r="AW35" i="2"/>
  <c r="AX35" i="2"/>
  <c r="AW994" i="2"/>
  <c r="AX994" i="2"/>
  <c r="AX986" i="2"/>
  <c r="AW986" i="2"/>
  <c r="AW978" i="2"/>
  <c r="AX978" i="2"/>
  <c r="AW970" i="2"/>
  <c r="AX970" i="2"/>
  <c r="AW962" i="2"/>
  <c r="AX962" i="2"/>
  <c r="AW954" i="2"/>
  <c r="AX954" i="2"/>
  <c r="AW946" i="2"/>
  <c r="AX946" i="2"/>
  <c r="AW938" i="2"/>
  <c r="AX938" i="2"/>
  <c r="AW930" i="2"/>
  <c r="AX930" i="2"/>
  <c r="AW922" i="2"/>
  <c r="AX922" i="2"/>
  <c r="AW914" i="2"/>
  <c r="AX914" i="2"/>
  <c r="AW906" i="2"/>
  <c r="AX906" i="2"/>
  <c r="AW898" i="2"/>
  <c r="AX898" i="2"/>
  <c r="AW890" i="2"/>
  <c r="AX890" i="2"/>
  <c r="AW882" i="2"/>
  <c r="AX882" i="2"/>
  <c r="AW874" i="2"/>
  <c r="AX874" i="2"/>
  <c r="AW866" i="2"/>
  <c r="AX866" i="2"/>
  <c r="AX858" i="2"/>
  <c r="AW858" i="2"/>
  <c r="AW850" i="2"/>
  <c r="AX850" i="2"/>
  <c r="AW842" i="2"/>
  <c r="AX842" i="2"/>
  <c r="AX834" i="2"/>
  <c r="AW834" i="2"/>
  <c r="AW826" i="2"/>
  <c r="AX826" i="2"/>
  <c r="AW818" i="2"/>
  <c r="AX818" i="2"/>
  <c r="AW810" i="2"/>
  <c r="AX810" i="2"/>
  <c r="AW802" i="2"/>
  <c r="AX802" i="2"/>
  <c r="AW794" i="2"/>
  <c r="AX794" i="2"/>
  <c r="AW786" i="2"/>
  <c r="AX786" i="2"/>
  <c r="AW778" i="2"/>
  <c r="AX778" i="2"/>
  <c r="AW770" i="2"/>
  <c r="AX770" i="2"/>
  <c r="AW762" i="2"/>
  <c r="AX762" i="2"/>
  <c r="AX754" i="2"/>
  <c r="AW754" i="2"/>
  <c r="AW746" i="2"/>
  <c r="AX746" i="2"/>
  <c r="AW738" i="2"/>
  <c r="AX738" i="2"/>
  <c r="AW730" i="2"/>
  <c r="AX730" i="2"/>
  <c r="AW722" i="2"/>
  <c r="AX722" i="2"/>
  <c r="AW714" i="2"/>
  <c r="AX714" i="2"/>
  <c r="AW706" i="2"/>
  <c r="AX706" i="2"/>
  <c r="AW698" i="2"/>
  <c r="AX698" i="2"/>
  <c r="AW690" i="2"/>
  <c r="AX690" i="2"/>
  <c r="AW682" i="2"/>
  <c r="AX682" i="2"/>
  <c r="AW674" i="2"/>
  <c r="AX674" i="2"/>
  <c r="AW666" i="2"/>
  <c r="AX666" i="2"/>
  <c r="AW658" i="2"/>
  <c r="AX658" i="2"/>
  <c r="AW650" i="2"/>
  <c r="AX650" i="2"/>
  <c r="AW642" i="2"/>
  <c r="AX642" i="2"/>
  <c r="AW634" i="2"/>
  <c r="AX634" i="2"/>
  <c r="AW626" i="2"/>
  <c r="AX626" i="2"/>
  <c r="AW618" i="2"/>
  <c r="AX618" i="2"/>
  <c r="AW610" i="2"/>
  <c r="AX610" i="2"/>
  <c r="AX602" i="2"/>
  <c r="AW602" i="2"/>
  <c r="AW594" i="2"/>
  <c r="AX594" i="2"/>
  <c r="AW586" i="2"/>
  <c r="AX586" i="2"/>
  <c r="AW578" i="2"/>
  <c r="AX578" i="2"/>
  <c r="AW570" i="2"/>
  <c r="AX570" i="2"/>
  <c r="AX562" i="2"/>
  <c r="AW562" i="2"/>
  <c r="AW554" i="2"/>
  <c r="AX554" i="2"/>
  <c r="AX546" i="2"/>
  <c r="AW546" i="2"/>
  <c r="AX538" i="2"/>
  <c r="AW538" i="2"/>
  <c r="AW530" i="2"/>
  <c r="AX530" i="2"/>
  <c r="AW522" i="2"/>
  <c r="AX522" i="2"/>
  <c r="AW514" i="2"/>
  <c r="AX514" i="2"/>
  <c r="AW506" i="2"/>
  <c r="AX506" i="2"/>
  <c r="AW498" i="2"/>
  <c r="AX498" i="2"/>
  <c r="AW490" i="2"/>
  <c r="AX490" i="2"/>
  <c r="AW482" i="2"/>
  <c r="AX482" i="2"/>
  <c r="AW474" i="2"/>
  <c r="AX474" i="2"/>
  <c r="AW466" i="2"/>
  <c r="AX466" i="2"/>
  <c r="AW458" i="2"/>
  <c r="AX458" i="2"/>
  <c r="AW450" i="2"/>
  <c r="AX450" i="2"/>
  <c r="AW442" i="2"/>
  <c r="AX442" i="2"/>
  <c r="AW434" i="2"/>
  <c r="AX434" i="2"/>
  <c r="AW426" i="2"/>
  <c r="AX426" i="2"/>
  <c r="AW418" i="2"/>
  <c r="AX418" i="2"/>
  <c r="AW410" i="2"/>
  <c r="AX410" i="2"/>
  <c r="AW402" i="2"/>
  <c r="AX402" i="2"/>
  <c r="AW394" i="2"/>
  <c r="AX394" i="2"/>
  <c r="AW386" i="2"/>
  <c r="AX386" i="2"/>
  <c r="AX378" i="2"/>
  <c r="AW378" i="2"/>
  <c r="AW370" i="2"/>
  <c r="AX370" i="2"/>
  <c r="AW362" i="2"/>
  <c r="AX362" i="2"/>
  <c r="AW354" i="2"/>
  <c r="AX354" i="2"/>
  <c r="AX346" i="2"/>
  <c r="AW346" i="2"/>
  <c r="AW338" i="2"/>
  <c r="AX338" i="2"/>
  <c r="AW330" i="2"/>
  <c r="AX330" i="2"/>
  <c r="AX322" i="2"/>
  <c r="AW322" i="2"/>
  <c r="AW314" i="2"/>
  <c r="AX314" i="2"/>
  <c r="AW306" i="2"/>
  <c r="AX306" i="2"/>
  <c r="AW298" i="2"/>
  <c r="AX298" i="2"/>
  <c r="AX290" i="2"/>
  <c r="AW290" i="2"/>
  <c r="AX282" i="2"/>
  <c r="AW282" i="2"/>
  <c r="AW274" i="2"/>
  <c r="AX274" i="2"/>
  <c r="AX266" i="2"/>
  <c r="AW266" i="2"/>
  <c r="AW258" i="2"/>
  <c r="AX258" i="2"/>
  <c r="AW250" i="2"/>
  <c r="AX250" i="2"/>
  <c r="AW242" i="2"/>
  <c r="AX242" i="2"/>
  <c r="AX234" i="2"/>
  <c r="AW234" i="2"/>
  <c r="AW226" i="2"/>
  <c r="AX226" i="2"/>
  <c r="AW218" i="2"/>
  <c r="AX218" i="2"/>
  <c r="AX210" i="2"/>
  <c r="AW210" i="2"/>
  <c r="AW202" i="2"/>
  <c r="AX202" i="2"/>
  <c r="AW194" i="2"/>
  <c r="AX194" i="2"/>
  <c r="AW186" i="2"/>
  <c r="AX186" i="2"/>
  <c r="AX178" i="2"/>
  <c r="AW178" i="2"/>
  <c r="AX170" i="2"/>
  <c r="AW170" i="2"/>
  <c r="AX162" i="2"/>
  <c r="AW162" i="2"/>
  <c r="AW154" i="2"/>
  <c r="AX154" i="2"/>
  <c r="AW146" i="2"/>
  <c r="AX146" i="2"/>
  <c r="AX138" i="2"/>
  <c r="AW138" i="2"/>
  <c r="AW130" i="2"/>
  <c r="AX130" i="2"/>
  <c r="AW122" i="2"/>
  <c r="AX122" i="2"/>
  <c r="AW114" i="2"/>
  <c r="AX114" i="2"/>
  <c r="AW106" i="2"/>
  <c r="AX106" i="2"/>
  <c r="AW98" i="2"/>
  <c r="AX98" i="2"/>
  <c r="AW90" i="2"/>
  <c r="AX90" i="2"/>
  <c r="AW82" i="2"/>
  <c r="AX82" i="2"/>
  <c r="AW74" i="2"/>
  <c r="AX74" i="2"/>
  <c r="AX66" i="2"/>
  <c r="AW66" i="2"/>
  <c r="AW58" i="2"/>
  <c r="AX58" i="2"/>
  <c r="AX50" i="2"/>
  <c r="AW50" i="2"/>
  <c r="AW42" i="2"/>
  <c r="AX42" i="2"/>
  <c r="AW993" i="2"/>
  <c r="AX993" i="2"/>
  <c r="AW985" i="2"/>
  <c r="AX985" i="2"/>
  <c r="AW977" i="2"/>
  <c r="AX977" i="2"/>
  <c r="AW969" i="2"/>
  <c r="AX969" i="2"/>
  <c r="AW961" i="2"/>
  <c r="AX961" i="2"/>
  <c r="AW953" i="2"/>
  <c r="AX953" i="2"/>
  <c r="AW945" i="2"/>
  <c r="AX945" i="2"/>
  <c r="AW937" i="2"/>
  <c r="AX937" i="2"/>
  <c r="AW929" i="2"/>
  <c r="AX929" i="2"/>
  <c r="AW921" i="2"/>
  <c r="AX921" i="2"/>
  <c r="AW913" i="2"/>
  <c r="AX913" i="2"/>
  <c r="AW905" i="2"/>
  <c r="AX905" i="2"/>
  <c r="AW897" i="2"/>
  <c r="AX897" i="2"/>
  <c r="AW889" i="2"/>
  <c r="AX889" i="2"/>
  <c r="AW881" i="2"/>
  <c r="AX881" i="2"/>
  <c r="AW873" i="2"/>
  <c r="AX873" i="2"/>
  <c r="AW865" i="2"/>
  <c r="AX865" i="2"/>
  <c r="AW857" i="2"/>
  <c r="AX857" i="2"/>
  <c r="AW849" i="2"/>
  <c r="AX849" i="2"/>
  <c r="AX841" i="2"/>
  <c r="AW841" i="2"/>
  <c r="AW833" i="2"/>
  <c r="AX833" i="2"/>
  <c r="AW825" i="2"/>
  <c r="AX825" i="2"/>
  <c r="AW817" i="2"/>
  <c r="AX817" i="2"/>
  <c r="AW809" i="2"/>
  <c r="AX809" i="2"/>
  <c r="AW801" i="2"/>
  <c r="AX801" i="2"/>
  <c r="AW793" i="2"/>
  <c r="AX793" i="2"/>
  <c r="AW785" i="2"/>
  <c r="AX785" i="2"/>
  <c r="AW777" i="2"/>
  <c r="AX777" i="2"/>
  <c r="AW769" i="2"/>
  <c r="AX769" i="2"/>
  <c r="AX761" i="2"/>
  <c r="AW761" i="2"/>
  <c r="AW753" i="2"/>
  <c r="AX753" i="2"/>
  <c r="AX745" i="2"/>
  <c r="AW745" i="2"/>
  <c r="AX737" i="2"/>
  <c r="AW737" i="2"/>
  <c r="AW729" i="2"/>
  <c r="AX729" i="2"/>
  <c r="AW721" i="2"/>
  <c r="AX721" i="2"/>
  <c r="AX713" i="2"/>
  <c r="AW713" i="2"/>
  <c r="AX705" i="2"/>
  <c r="AW705" i="2"/>
  <c r="AX697" i="2"/>
  <c r="AW697" i="2"/>
  <c r="AW689" i="2"/>
  <c r="AX689" i="2"/>
  <c r="AW681" i="2"/>
  <c r="AX681" i="2"/>
  <c r="AW673" i="2"/>
  <c r="AX673" i="2"/>
  <c r="AW665" i="2"/>
  <c r="AX665" i="2"/>
  <c r="AW657" i="2"/>
  <c r="AX657" i="2"/>
  <c r="AW649" i="2"/>
  <c r="AX649" i="2"/>
  <c r="AW641" i="2"/>
  <c r="AX641" i="2"/>
  <c r="AW633" i="2"/>
  <c r="AX633" i="2"/>
  <c r="AW625" i="2"/>
  <c r="AX625" i="2"/>
  <c r="AW617" i="2"/>
  <c r="AX617" i="2"/>
  <c r="AW609" i="2"/>
  <c r="AX609" i="2"/>
  <c r="AW601" i="2"/>
  <c r="AX601" i="2"/>
  <c r="AW593" i="2"/>
  <c r="AX593" i="2"/>
  <c r="AW585" i="2"/>
  <c r="AX585" i="2"/>
  <c r="AW577" i="2"/>
  <c r="AX577" i="2"/>
  <c r="AW569" i="2"/>
  <c r="AX569" i="2"/>
  <c r="AW561" i="2"/>
  <c r="AX561" i="2"/>
  <c r="AW553" i="2"/>
  <c r="AX553" i="2"/>
  <c r="AW545" i="2"/>
  <c r="AX545" i="2"/>
  <c r="AW537" i="2"/>
  <c r="AX537" i="2"/>
  <c r="AW529" i="2"/>
  <c r="AX529" i="2"/>
  <c r="AX521" i="2"/>
  <c r="AW521" i="2"/>
  <c r="AW513" i="2"/>
  <c r="AX513" i="2"/>
  <c r="AW505" i="2"/>
  <c r="AX505" i="2"/>
  <c r="AX497" i="2"/>
  <c r="AW497" i="2"/>
  <c r="AW489" i="2"/>
  <c r="AX489" i="2"/>
  <c r="AW481" i="2"/>
  <c r="AX481" i="2"/>
  <c r="AW473" i="2"/>
  <c r="AX473" i="2"/>
  <c r="AW465" i="2"/>
  <c r="AX465" i="2"/>
  <c r="AW457" i="2"/>
  <c r="AX457" i="2"/>
  <c r="AX449" i="2"/>
  <c r="AW449" i="2"/>
  <c r="AX441" i="2"/>
  <c r="AW441" i="2"/>
  <c r="AW433" i="2"/>
  <c r="AX433" i="2"/>
  <c r="AW425" i="2"/>
  <c r="AX425" i="2"/>
  <c r="AX417" i="2"/>
  <c r="AW417" i="2"/>
  <c r="AX409" i="2"/>
  <c r="AW409" i="2"/>
  <c r="AW401" i="2"/>
  <c r="AX401" i="2"/>
  <c r="AW393" i="2"/>
  <c r="AX393" i="2"/>
  <c r="AW385" i="2"/>
  <c r="AX385" i="2"/>
  <c r="AW377" i="2"/>
  <c r="AX377" i="2"/>
  <c r="AW369" i="2"/>
  <c r="AX369" i="2"/>
  <c r="AW361" i="2"/>
  <c r="AX361" i="2"/>
  <c r="AW353" i="2"/>
  <c r="AX353" i="2"/>
  <c r="AW345" i="2"/>
  <c r="AX345" i="2"/>
  <c r="AW337" i="2"/>
  <c r="AX337" i="2"/>
  <c r="AW329" i="2"/>
  <c r="AX329" i="2"/>
  <c r="AW321" i="2"/>
  <c r="AX321" i="2"/>
  <c r="AW313" i="2"/>
  <c r="AX313" i="2"/>
  <c r="AW305" i="2"/>
  <c r="AX305" i="2"/>
  <c r="AW297" i="2"/>
  <c r="AX297" i="2"/>
  <c r="AW289" i="2"/>
  <c r="AX289" i="2"/>
  <c r="AW281" i="2"/>
  <c r="AX281" i="2"/>
  <c r="AX273" i="2"/>
  <c r="AW273" i="2"/>
  <c r="AW265" i="2"/>
  <c r="AX265" i="2"/>
  <c r="AX257" i="2"/>
  <c r="AW257" i="2"/>
  <c r="AW249" i="2"/>
  <c r="AX249" i="2"/>
  <c r="AW241" i="2"/>
  <c r="AX241" i="2"/>
  <c r="AW233" i="2"/>
  <c r="AX233" i="2"/>
  <c r="AW225" i="2"/>
  <c r="AX225" i="2"/>
  <c r="AX217" i="2"/>
  <c r="AW217" i="2"/>
  <c r="AX209" i="2"/>
  <c r="AW209" i="2"/>
  <c r="AW201" i="2"/>
  <c r="AX201" i="2"/>
  <c r="AX193" i="2"/>
  <c r="AW193" i="2"/>
  <c r="AW185" i="2"/>
  <c r="AX185" i="2"/>
  <c r="AW177" i="2"/>
  <c r="AX177" i="2"/>
  <c r="AW169" i="2"/>
  <c r="AX169" i="2"/>
  <c r="AX161" i="2"/>
  <c r="AW161" i="2"/>
  <c r="AX153" i="2"/>
  <c r="AW153" i="2"/>
  <c r="AW145" i="2"/>
  <c r="AX145" i="2"/>
  <c r="AW137" i="2"/>
  <c r="AX137" i="2"/>
  <c r="AW129" i="2"/>
  <c r="AX129" i="2"/>
  <c r="AW121" i="2"/>
  <c r="AX121" i="2"/>
  <c r="AX113" i="2"/>
  <c r="AW113" i="2"/>
  <c r="AW105" i="2"/>
  <c r="AX105" i="2"/>
  <c r="AW97" i="2"/>
  <c r="AX97" i="2"/>
  <c r="AX89" i="2"/>
  <c r="AW89" i="2"/>
  <c r="AW81" i="2"/>
  <c r="AX81" i="2"/>
  <c r="AW73" i="2"/>
  <c r="AX73" i="2"/>
  <c r="AX65" i="2"/>
  <c r="AW65" i="2"/>
  <c r="AW57" i="2"/>
  <c r="AX57" i="2"/>
  <c r="AW49" i="2"/>
  <c r="AX49" i="2"/>
  <c r="AW41" i="2"/>
  <c r="AX41" i="2"/>
  <c r="AW32" i="2"/>
  <c r="AX32" i="2"/>
  <c r="AW24" i="2"/>
  <c r="AX24" i="2"/>
  <c r="AW31" i="2"/>
  <c r="AX31" i="2"/>
  <c r="AW23" i="2"/>
  <c r="AX23" i="2"/>
  <c r="AW22" i="2"/>
  <c r="AX22" i="2"/>
  <c r="AX29" i="2"/>
  <c r="AW29" i="2"/>
  <c r="AW30" i="2"/>
  <c r="AX30" i="2"/>
  <c r="AW28" i="2"/>
  <c r="AX28" i="2"/>
  <c r="AW27" i="2"/>
  <c r="AX27" i="2"/>
  <c r="AW34" i="2"/>
  <c r="AX34" i="2"/>
  <c r="AW26" i="2"/>
  <c r="AX26" i="2"/>
  <c r="AX33" i="2"/>
  <c r="AW33" i="2"/>
  <c r="AW25" i="2"/>
  <c r="AX25" i="2"/>
  <c r="AW21" i="2"/>
  <c r="AX21" i="2"/>
  <c r="AW19" i="2"/>
  <c r="AU19" i="2" s="1"/>
  <c r="AX19" i="2"/>
  <c r="AW18" i="2"/>
  <c r="AU18" i="2" s="1"/>
  <c r="AX18" i="2"/>
  <c r="AW17" i="2"/>
  <c r="AU17" i="2" s="1"/>
  <c r="AX17" i="2"/>
  <c r="BB6" i="2"/>
  <c r="BG6" i="2" s="1"/>
  <c r="BB7" i="2"/>
  <c r="BL7" i="2" s="1"/>
  <c r="BB8" i="2"/>
  <c r="BB9" i="2"/>
  <c r="BH9" i="2" s="1"/>
  <c r="BB10" i="2"/>
  <c r="BG10" i="2" s="1"/>
  <c r="BB11" i="2"/>
  <c r="BB12" i="2"/>
  <c r="BB13" i="2"/>
  <c r="BD13" i="2" s="1"/>
  <c r="BB14" i="2"/>
  <c r="BD14" i="2" s="1"/>
  <c r="BB15" i="2"/>
  <c r="BB16" i="2"/>
  <c r="BD16" i="2" s="1"/>
  <c r="AU441" i="2" l="1"/>
  <c r="AY441" i="2" s="1"/>
  <c r="AV441" i="2"/>
  <c r="AV697" i="2"/>
  <c r="AU697" i="2"/>
  <c r="AY697" i="2" s="1"/>
  <c r="AV858" i="2"/>
  <c r="AU858" i="2"/>
  <c r="AY858" i="2" s="1"/>
  <c r="AU986" i="2"/>
  <c r="AY986" i="2" s="1"/>
  <c r="AV986" i="2"/>
  <c r="AV627" i="2"/>
  <c r="AU627" i="2"/>
  <c r="AY627" i="2" s="1"/>
  <c r="AU659" i="2"/>
  <c r="AY659" i="2" s="1"/>
  <c r="AV659" i="2"/>
  <c r="AV819" i="2"/>
  <c r="AU819" i="2"/>
  <c r="AY819" i="2" s="1"/>
  <c r="AU915" i="2"/>
  <c r="AY915" i="2" s="1"/>
  <c r="AV915" i="2"/>
  <c r="AU979" i="2"/>
  <c r="AY979" i="2" s="1"/>
  <c r="AV979" i="2"/>
  <c r="AV268" i="2"/>
  <c r="AU268" i="2"/>
  <c r="AY268" i="2" s="1"/>
  <c r="AU364" i="2"/>
  <c r="AY364" i="2" s="1"/>
  <c r="AV364" i="2"/>
  <c r="AV588" i="2"/>
  <c r="AU588" i="2"/>
  <c r="AY588" i="2" s="1"/>
  <c r="AU780" i="2"/>
  <c r="AY780" i="2" s="1"/>
  <c r="AV780" i="2"/>
  <c r="AU844" i="2"/>
  <c r="AY844" i="2" s="1"/>
  <c r="AV844" i="2"/>
  <c r="AU229" i="2"/>
  <c r="AY229" i="2" s="1"/>
  <c r="AV229" i="2"/>
  <c r="AU357" i="2"/>
  <c r="AY357" i="2" s="1"/>
  <c r="AV357" i="2"/>
  <c r="AV453" i="2"/>
  <c r="AU453" i="2"/>
  <c r="AY453" i="2" s="1"/>
  <c r="AU645" i="2"/>
  <c r="AY645" i="2" s="1"/>
  <c r="AV645" i="2"/>
  <c r="AU677" i="2"/>
  <c r="AY677" i="2" s="1"/>
  <c r="AV677" i="2"/>
  <c r="AU709" i="2"/>
  <c r="AY709" i="2" s="1"/>
  <c r="AV709" i="2"/>
  <c r="AU741" i="2"/>
  <c r="AY741" i="2" s="1"/>
  <c r="AV741" i="2"/>
  <c r="AU837" i="2"/>
  <c r="AY837" i="2" s="1"/>
  <c r="AV837" i="2"/>
  <c r="AU997" i="2"/>
  <c r="AY997" i="2" s="1"/>
  <c r="AV997" i="2"/>
  <c r="AV158" i="2"/>
  <c r="AU158" i="2"/>
  <c r="AY158" i="2" s="1"/>
  <c r="AV510" i="2"/>
  <c r="AU510" i="2"/>
  <c r="AY510" i="2" s="1"/>
  <c r="AU670" i="2"/>
  <c r="AY670" i="2" s="1"/>
  <c r="AV670" i="2"/>
  <c r="AU990" i="2"/>
  <c r="AY990" i="2" s="1"/>
  <c r="AV990" i="2"/>
  <c r="AV215" i="2"/>
  <c r="AU215" i="2"/>
  <c r="AY215" i="2" s="1"/>
  <c r="AV279" i="2"/>
  <c r="AU279" i="2"/>
  <c r="AY279" i="2" s="1"/>
  <c r="AV471" i="2"/>
  <c r="AU471" i="2"/>
  <c r="AY471" i="2" s="1"/>
  <c r="AU599" i="2"/>
  <c r="AY599" i="2" s="1"/>
  <c r="AV599" i="2"/>
  <c r="AV663" i="2"/>
  <c r="AU663" i="2"/>
  <c r="AY663" i="2" s="1"/>
  <c r="AU695" i="2"/>
  <c r="AY695" i="2" s="1"/>
  <c r="AV695" i="2"/>
  <c r="AV727" i="2"/>
  <c r="AU727" i="2"/>
  <c r="AY727" i="2" s="1"/>
  <c r="AU951" i="2"/>
  <c r="AY951" i="2" s="1"/>
  <c r="AV951" i="2"/>
  <c r="AU983" i="2"/>
  <c r="AY983" i="2" s="1"/>
  <c r="AV983" i="2"/>
  <c r="AU48" i="2"/>
  <c r="AY48" i="2" s="1"/>
  <c r="AV48" i="2"/>
  <c r="AV432" i="2"/>
  <c r="AU432" i="2"/>
  <c r="AY432" i="2" s="1"/>
  <c r="AU528" i="2"/>
  <c r="AY528" i="2" s="1"/>
  <c r="AV528" i="2"/>
  <c r="AU656" i="2"/>
  <c r="AY656" i="2" s="1"/>
  <c r="AV656" i="2"/>
  <c r="AV720" i="2"/>
  <c r="AU720" i="2"/>
  <c r="AY720" i="2" s="1"/>
  <c r="AU752" i="2"/>
  <c r="AY752" i="2" s="1"/>
  <c r="AV752" i="2"/>
  <c r="AV761" i="2"/>
  <c r="AU761" i="2"/>
  <c r="AY761" i="2" s="1"/>
  <c r="AV282" i="2"/>
  <c r="AU282" i="2"/>
  <c r="AY282" i="2" s="1"/>
  <c r="AV346" i="2"/>
  <c r="AU346" i="2"/>
  <c r="AY346" i="2" s="1"/>
  <c r="AU378" i="2"/>
  <c r="AY378" i="2" s="1"/>
  <c r="AV378" i="2"/>
  <c r="AU538" i="2"/>
  <c r="AY538" i="2" s="1"/>
  <c r="AV538" i="2"/>
  <c r="AV602" i="2"/>
  <c r="AU602" i="2"/>
  <c r="AY602" i="2" s="1"/>
  <c r="AU57" i="2"/>
  <c r="AY57" i="2" s="1"/>
  <c r="AV57" i="2"/>
  <c r="AU121" i="2"/>
  <c r="AY121" i="2" s="1"/>
  <c r="AV121" i="2"/>
  <c r="AU185" i="2"/>
  <c r="AY185" i="2" s="1"/>
  <c r="AV185" i="2"/>
  <c r="AU249" i="2"/>
  <c r="AY249" i="2" s="1"/>
  <c r="AV249" i="2"/>
  <c r="AU281" i="2"/>
  <c r="AY281" i="2" s="1"/>
  <c r="AV281" i="2"/>
  <c r="AV313" i="2"/>
  <c r="AU313" i="2"/>
  <c r="AY313" i="2" s="1"/>
  <c r="AV345" i="2"/>
  <c r="AU345" i="2"/>
  <c r="AY345" i="2" s="1"/>
  <c r="AU377" i="2"/>
  <c r="AY377" i="2" s="1"/>
  <c r="AV377" i="2"/>
  <c r="AU473" i="2"/>
  <c r="AY473" i="2" s="1"/>
  <c r="AV473" i="2"/>
  <c r="AU505" i="2"/>
  <c r="AY505" i="2" s="1"/>
  <c r="AV505" i="2"/>
  <c r="AV537" i="2"/>
  <c r="AU537" i="2"/>
  <c r="AY537" i="2" s="1"/>
  <c r="AU569" i="2"/>
  <c r="AY569" i="2" s="1"/>
  <c r="AV569" i="2"/>
  <c r="AU601" i="2"/>
  <c r="AY601" i="2" s="1"/>
  <c r="AV601" i="2"/>
  <c r="AV633" i="2"/>
  <c r="AU633" i="2"/>
  <c r="AY633" i="2" s="1"/>
  <c r="AV665" i="2"/>
  <c r="AU665" i="2"/>
  <c r="AY665" i="2" s="1"/>
  <c r="AU729" i="2"/>
  <c r="AY729" i="2" s="1"/>
  <c r="AV729" i="2"/>
  <c r="AU793" i="2"/>
  <c r="AY793" i="2" s="1"/>
  <c r="AV793" i="2"/>
  <c r="AV825" i="2"/>
  <c r="AU825" i="2"/>
  <c r="AY825" i="2" s="1"/>
  <c r="AU857" i="2"/>
  <c r="AY857" i="2" s="1"/>
  <c r="AV857" i="2"/>
  <c r="AV889" i="2"/>
  <c r="AU889" i="2"/>
  <c r="AY889" i="2" s="1"/>
  <c r="AV921" i="2"/>
  <c r="AU921" i="2"/>
  <c r="AY921" i="2" s="1"/>
  <c r="AV953" i="2"/>
  <c r="AU953" i="2"/>
  <c r="AY953" i="2" s="1"/>
  <c r="AU985" i="2"/>
  <c r="AY985" i="2" s="1"/>
  <c r="AV985" i="2"/>
  <c r="AU58" i="2"/>
  <c r="AY58" i="2" s="1"/>
  <c r="AV58" i="2"/>
  <c r="AU90" i="2"/>
  <c r="AY90" i="2" s="1"/>
  <c r="AV90" i="2"/>
  <c r="AV122" i="2"/>
  <c r="AU122" i="2"/>
  <c r="AY122" i="2" s="1"/>
  <c r="AU154" i="2"/>
  <c r="AY154" i="2" s="1"/>
  <c r="AV154" i="2"/>
  <c r="AU186" i="2"/>
  <c r="AY186" i="2" s="1"/>
  <c r="AV186" i="2"/>
  <c r="AV218" i="2"/>
  <c r="AU218" i="2"/>
  <c r="AY218" i="2" s="1"/>
  <c r="AV250" i="2"/>
  <c r="AU250" i="2"/>
  <c r="AY250" i="2" s="1"/>
  <c r="AU314" i="2"/>
  <c r="AY314" i="2" s="1"/>
  <c r="AV314" i="2"/>
  <c r="AU410" i="2"/>
  <c r="AY410" i="2" s="1"/>
  <c r="AV410" i="2"/>
  <c r="AV442" i="2"/>
  <c r="AU442" i="2"/>
  <c r="AY442" i="2" s="1"/>
  <c r="AV474" i="2"/>
  <c r="AU474" i="2"/>
  <c r="AY474" i="2" s="1"/>
  <c r="AV506" i="2"/>
  <c r="AU506" i="2"/>
  <c r="AY506" i="2" s="1"/>
  <c r="AU570" i="2"/>
  <c r="AY570" i="2" s="1"/>
  <c r="AV570" i="2"/>
  <c r="AV634" i="2"/>
  <c r="AU634" i="2"/>
  <c r="AY634" i="2" s="1"/>
  <c r="AU666" i="2"/>
  <c r="AY666" i="2" s="1"/>
  <c r="AV666" i="2"/>
  <c r="AV698" i="2"/>
  <c r="AU698" i="2"/>
  <c r="AY698" i="2" s="1"/>
  <c r="AV730" i="2"/>
  <c r="AU730" i="2"/>
  <c r="AY730" i="2" s="1"/>
  <c r="AU762" i="2"/>
  <c r="AY762" i="2" s="1"/>
  <c r="AV762" i="2"/>
  <c r="AV794" i="2"/>
  <c r="AU794" i="2"/>
  <c r="AY794" i="2" s="1"/>
  <c r="AV826" i="2"/>
  <c r="AU826" i="2"/>
  <c r="AY826" i="2" s="1"/>
  <c r="AV890" i="2"/>
  <c r="AU890" i="2"/>
  <c r="AY890" i="2" s="1"/>
  <c r="AV922" i="2"/>
  <c r="AU922" i="2"/>
  <c r="AY922" i="2" s="1"/>
  <c r="AU954" i="2"/>
  <c r="AY954" i="2" s="1"/>
  <c r="AV954" i="2"/>
  <c r="AU51" i="2"/>
  <c r="AY51" i="2" s="1"/>
  <c r="AV51" i="2"/>
  <c r="AU83" i="2"/>
  <c r="AY83" i="2" s="1"/>
  <c r="AV83" i="2"/>
  <c r="AU115" i="2"/>
  <c r="AY115" i="2" s="1"/>
  <c r="AV115" i="2"/>
  <c r="AV147" i="2"/>
  <c r="AU147" i="2"/>
  <c r="AY147" i="2" s="1"/>
  <c r="AV179" i="2"/>
  <c r="AU179" i="2"/>
  <c r="AY179" i="2" s="1"/>
  <c r="AV211" i="2"/>
  <c r="AU211" i="2"/>
  <c r="AY211" i="2" s="1"/>
  <c r="AU243" i="2"/>
  <c r="AY243" i="2" s="1"/>
  <c r="AV243" i="2"/>
  <c r="AV275" i="2"/>
  <c r="AU275" i="2"/>
  <c r="AY275" i="2" s="1"/>
  <c r="AV307" i="2"/>
  <c r="AU307" i="2"/>
  <c r="AY307" i="2" s="1"/>
  <c r="AV339" i="2"/>
  <c r="AU339" i="2"/>
  <c r="AY339" i="2" s="1"/>
  <c r="AU371" i="2"/>
  <c r="AY371" i="2" s="1"/>
  <c r="AV371" i="2"/>
  <c r="AV403" i="2"/>
  <c r="AU403" i="2"/>
  <c r="AY403" i="2" s="1"/>
  <c r="AV435" i="2"/>
  <c r="AU435" i="2"/>
  <c r="AY435" i="2" s="1"/>
  <c r="AU467" i="2"/>
  <c r="AY467" i="2" s="1"/>
  <c r="AV467" i="2"/>
  <c r="AU499" i="2"/>
  <c r="AY499" i="2" s="1"/>
  <c r="AV499" i="2"/>
  <c r="AV531" i="2"/>
  <c r="AU531" i="2"/>
  <c r="AY531" i="2" s="1"/>
  <c r="AU563" i="2"/>
  <c r="AY563" i="2" s="1"/>
  <c r="AV563" i="2"/>
  <c r="AV595" i="2"/>
  <c r="AU595" i="2"/>
  <c r="AY595" i="2" s="1"/>
  <c r="AU691" i="2"/>
  <c r="AY691" i="2" s="1"/>
  <c r="AV691" i="2"/>
  <c r="AV723" i="2"/>
  <c r="AU723" i="2"/>
  <c r="AY723" i="2" s="1"/>
  <c r="AV755" i="2"/>
  <c r="AU755" i="2"/>
  <c r="AY755" i="2" s="1"/>
  <c r="AV787" i="2"/>
  <c r="AU787" i="2"/>
  <c r="AY787" i="2" s="1"/>
  <c r="AU851" i="2"/>
  <c r="AY851" i="2" s="1"/>
  <c r="AV851" i="2"/>
  <c r="AU883" i="2"/>
  <c r="AY883" i="2" s="1"/>
  <c r="AV883" i="2"/>
  <c r="AU947" i="2"/>
  <c r="AY947" i="2" s="1"/>
  <c r="AV947" i="2"/>
  <c r="AV44" i="2"/>
  <c r="AU44" i="2"/>
  <c r="AY44" i="2" s="1"/>
  <c r="AU76" i="2"/>
  <c r="AY76" i="2" s="1"/>
  <c r="AV76" i="2"/>
  <c r="AV108" i="2"/>
  <c r="AU108" i="2"/>
  <c r="AY108" i="2" s="1"/>
  <c r="AU140" i="2"/>
  <c r="AY140" i="2" s="1"/>
  <c r="AV140" i="2"/>
  <c r="AV172" i="2"/>
  <c r="AU172" i="2"/>
  <c r="AY172" i="2" s="1"/>
  <c r="AU204" i="2"/>
  <c r="AY204" i="2" s="1"/>
  <c r="AV204" i="2"/>
  <c r="AU236" i="2"/>
  <c r="AY236" i="2" s="1"/>
  <c r="AV236" i="2"/>
  <c r="AV300" i="2"/>
  <c r="AU300" i="2"/>
  <c r="AY300" i="2" s="1"/>
  <c r="AV332" i="2"/>
  <c r="AU332" i="2"/>
  <c r="AY332" i="2" s="1"/>
  <c r="AU396" i="2"/>
  <c r="AY396" i="2" s="1"/>
  <c r="AV396" i="2"/>
  <c r="AV428" i="2"/>
  <c r="AU428" i="2"/>
  <c r="AY428" i="2" s="1"/>
  <c r="AU460" i="2"/>
  <c r="AY460" i="2" s="1"/>
  <c r="AV460" i="2"/>
  <c r="AU492" i="2"/>
  <c r="AY492" i="2" s="1"/>
  <c r="AV492" i="2"/>
  <c r="AV524" i="2"/>
  <c r="AU524" i="2"/>
  <c r="AY524" i="2" s="1"/>
  <c r="AU556" i="2"/>
  <c r="AY556" i="2" s="1"/>
  <c r="AV556" i="2"/>
  <c r="AU620" i="2"/>
  <c r="AY620" i="2" s="1"/>
  <c r="AV620" i="2"/>
  <c r="AV652" i="2"/>
  <c r="AU652" i="2"/>
  <c r="AY652" i="2" s="1"/>
  <c r="AV684" i="2"/>
  <c r="AU684" i="2"/>
  <c r="AY684" i="2" s="1"/>
  <c r="AV716" i="2"/>
  <c r="AU716" i="2"/>
  <c r="AY716" i="2" s="1"/>
  <c r="AV748" i="2"/>
  <c r="AU748" i="2"/>
  <c r="AY748" i="2" s="1"/>
  <c r="AV812" i="2"/>
  <c r="AU812" i="2"/>
  <c r="AY812" i="2" s="1"/>
  <c r="AV876" i="2"/>
  <c r="AU876" i="2"/>
  <c r="AY876" i="2" s="1"/>
  <c r="AU908" i="2"/>
  <c r="AY908" i="2" s="1"/>
  <c r="AV908" i="2"/>
  <c r="AU940" i="2"/>
  <c r="AY940" i="2" s="1"/>
  <c r="AV940" i="2"/>
  <c r="AU972" i="2"/>
  <c r="AY972" i="2" s="1"/>
  <c r="AV972" i="2"/>
  <c r="AU37" i="2"/>
  <c r="AY37" i="2" s="1"/>
  <c r="AV37" i="2"/>
  <c r="AV69" i="2"/>
  <c r="AU69" i="2"/>
  <c r="AY69" i="2" s="1"/>
  <c r="AU101" i="2"/>
  <c r="AY101" i="2" s="1"/>
  <c r="AV101" i="2"/>
  <c r="AV133" i="2"/>
  <c r="AU133" i="2"/>
  <c r="AY133" i="2" s="1"/>
  <c r="AU165" i="2"/>
  <c r="AY165" i="2" s="1"/>
  <c r="AV165" i="2"/>
  <c r="AV197" i="2"/>
  <c r="AU197" i="2"/>
  <c r="AY197" i="2" s="1"/>
  <c r="AV261" i="2"/>
  <c r="AU261" i="2"/>
  <c r="AY261" i="2" s="1"/>
  <c r="AV293" i="2"/>
  <c r="AU293" i="2"/>
  <c r="AY293" i="2" s="1"/>
  <c r="AU325" i="2"/>
  <c r="AY325" i="2" s="1"/>
  <c r="AV325" i="2"/>
  <c r="AU389" i="2"/>
  <c r="AY389" i="2" s="1"/>
  <c r="AV389" i="2"/>
  <c r="AU421" i="2"/>
  <c r="AY421" i="2" s="1"/>
  <c r="AV421" i="2"/>
  <c r="AU485" i="2"/>
  <c r="AY485" i="2" s="1"/>
  <c r="AV485" i="2"/>
  <c r="AV517" i="2"/>
  <c r="AU517" i="2"/>
  <c r="AY517" i="2" s="1"/>
  <c r="AU549" i="2"/>
  <c r="AY549" i="2" s="1"/>
  <c r="AV549" i="2"/>
  <c r="AU581" i="2"/>
  <c r="AY581" i="2" s="1"/>
  <c r="AV581" i="2"/>
  <c r="AV613" i="2"/>
  <c r="AU613" i="2"/>
  <c r="AY613" i="2" s="1"/>
  <c r="AU773" i="2"/>
  <c r="AY773" i="2" s="1"/>
  <c r="AV773" i="2"/>
  <c r="AV805" i="2"/>
  <c r="AU805" i="2"/>
  <c r="AY805" i="2" s="1"/>
  <c r="AU869" i="2"/>
  <c r="AY869" i="2" s="1"/>
  <c r="AV869" i="2"/>
  <c r="AU901" i="2"/>
  <c r="AY901" i="2" s="1"/>
  <c r="AV901" i="2"/>
  <c r="AU933" i="2"/>
  <c r="AY933" i="2" s="1"/>
  <c r="AV933" i="2"/>
  <c r="AU965" i="2"/>
  <c r="AY965" i="2" s="1"/>
  <c r="AV965" i="2"/>
  <c r="AV62" i="2"/>
  <c r="AU62" i="2"/>
  <c r="AY62" i="2" s="1"/>
  <c r="AU94" i="2"/>
  <c r="AY94" i="2" s="1"/>
  <c r="AV94" i="2"/>
  <c r="AV126" i="2"/>
  <c r="AU126" i="2"/>
  <c r="AY126" i="2" s="1"/>
  <c r="AU190" i="2"/>
  <c r="AY190" i="2" s="1"/>
  <c r="AV190" i="2"/>
  <c r="AU222" i="2"/>
  <c r="AY222" i="2" s="1"/>
  <c r="AV222" i="2"/>
  <c r="AV254" i="2"/>
  <c r="AU254" i="2"/>
  <c r="AY254" i="2" s="1"/>
  <c r="AU286" i="2"/>
  <c r="AY286" i="2" s="1"/>
  <c r="AV286" i="2"/>
  <c r="AV318" i="2"/>
  <c r="AU318" i="2"/>
  <c r="AY318" i="2" s="1"/>
  <c r="AU350" i="2"/>
  <c r="AY350" i="2" s="1"/>
  <c r="AV350" i="2"/>
  <c r="AU382" i="2"/>
  <c r="AY382" i="2" s="1"/>
  <c r="AV382" i="2"/>
  <c r="AU414" i="2"/>
  <c r="AY414" i="2" s="1"/>
  <c r="AV414" i="2"/>
  <c r="AV446" i="2"/>
  <c r="AU446" i="2"/>
  <c r="AY446" i="2" s="1"/>
  <c r="AV478" i="2"/>
  <c r="AU478" i="2"/>
  <c r="AY478" i="2" s="1"/>
  <c r="AU542" i="2"/>
  <c r="AY542" i="2" s="1"/>
  <c r="AV542" i="2"/>
  <c r="AU574" i="2"/>
  <c r="AY574" i="2" s="1"/>
  <c r="AV574" i="2"/>
  <c r="AU606" i="2"/>
  <c r="AY606" i="2" s="1"/>
  <c r="AV606" i="2"/>
  <c r="AU638" i="2"/>
  <c r="AY638" i="2" s="1"/>
  <c r="AV638" i="2"/>
  <c r="AU702" i="2"/>
  <c r="AY702" i="2" s="1"/>
  <c r="AV702" i="2"/>
  <c r="AU734" i="2"/>
  <c r="AY734" i="2" s="1"/>
  <c r="AV734" i="2"/>
  <c r="AV766" i="2"/>
  <c r="AU766" i="2"/>
  <c r="AY766" i="2" s="1"/>
  <c r="AV798" i="2"/>
  <c r="AU798" i="2"/>
  <c r="AY798" i="2" s="1"/>
  <c r="AU830" i="2"/>
  <c r="AY830" i="2" s="1"/>
  <c r="AV830" i="2"/>
  <c r="AU862" i="2"/>
  <c r="AY862" i="2" s="1"/>
  <c r="AV862" i="2"/>
  <c r="AU894" i="2"/>
  <c r="AY894" i="2" s="1"/>
  <c r="AV894" i="2"/>
  <c r="AU926" i="2"/>
  <c r="AY926" i="2" s="1"/>
  <c r="AV926" i="2"/>
  <c r="AU958" i="2"/>
  <c r="AY958" i="2" s="1"/>
  <c r="AV958" i="2"/>
  <c r="AU55" i="2"/>
  <c r="AY55" i="2" s="1"/>
  <c r="AV55" i="2"/>
  <c r="AV87" i="2"/>
  <c r="AU87" i="2"/>
  <c r="AY87" i="2" s="1"/>
  <c r="AU119" i="2"/>
  <c r="AY119" i="2" s="1"/>
  <c r="AV119" i="2"/>
  <c r="AU151" i="2"/>
  <c r="AY151" i="2" s="1"/>
  <c r="AV151" i="2"/>
  <c r="AU183" i="2"/>
  <c r="AY183" i="2" s="1"/>
  <c r="AV183" i="2"/>
  <c r="AV247" i="2"/>
  <c r="AU247" i="2"/>
  <c r="AY247" i="2" s="1"/>
  <c r="AU311" i="2"/>
  <c r="AY311" i="2" s="1"/>
  <c r="AV311" i="2"/>
  <c r="AU343" i="2"/>
  <c r="AY343" i="2" s="1"/>
  <c r="AV343" i="2"/>
  <c r="AV375" i="2"/>
  <c r="AU375" i="2"/>
  <c r="AY375" i="2" s="1"/>
  <c r="AV407" i="2"/>
  <c r="AU407" i="2"/>
  <c r="AY407" i="2" s="1"/>
  <c r="AU439" i="2"/>
  <c r="AY439" i="2" s="1"/>
  <c r="AV439" i="2"/>
  <c r="AU503" i="2"/>
  <c r="AY503" i="2" s="1"/>
  <c r="AV503" i="2"/>
  <c r="AU535" i="2"/>
  <c r="AY535" i="2" s="1"/>
  <c r="AV535" i="2"/>
  <c r="AU567" i="2"/>
  <c r="AY567" i="2" s="1"/>
  <c r="AV567" i="2"/>
  <c r="AV631" i="2"/>
  <c r="AU631" i="2"/>
  <c r="AY631" i="2" s="1"/>
  <c r="AU759" i="2"/>
  <c r="AY759" i="2" s="1"/>
  <c r="AV759" i="2"/>
  <c r="AV791" i="2"/>
  <c r="AU791" i="2"/>
  <c r="AY791" i="2" s="1"/>
  <c r="AV823" i="2"/>
  <c r="AU823" i="2"/>
  <c r="AY823" i="2" s="1"/>
  <c r="AU855" i="2"/>
  <c r="AY855" i="2" s="1"/>
  <c r="AV855" i="2"/>
  <c r="AU887" i="2"/>
  <c r="AY887" i="2" s="1"/>
  <c r="AV887" i="2"/>
  <c r="AV919" i="2"/>
  <c r="AU919" i="2"/>
  <c r="AY919" i="2" s="1"/>
  <c r="AU80" i="2"/>
  <c r="AY80" i="2" s="1"/>
  <c r="AV80" i="2"/>
  <c r="AV112" i="2"/>
  <c r="AU112" i="2"/>
  <c r="AY112" i="2" s="1"/>
  <c r="AU144" i="2"/>
  <c r="AY144" i="2" s="1"/>
  <c r="AV144" i="2"/>
  <c r="AV176" i="2"/>
  <c r="AU176" i="2"/>
  <c r="AY176" i="2" s="1"/>
  <c r="AU208" i="2"/>
  <c r="AY208" i="2" s="1"/>
  <c r="AV208" i="2"/>
  <c r="AV240" i="2"/>
  <c r="AU240" i="2"/>
  <c r="AY240" i="2" s="1"/>
  <c r="AV272" i="2"/>
  <c r="AU272" i="2"/>
  <c r="AY272" i="2" s="1"/>
  <c r="AU304" i="2"/>
  <c r="AY304" i="2" s="1"/>
  <c r="AV304" i="2"/>
  <c r="AV336" i="2"/>
  <c r="AU336" i="2"/>
  <c r="AY336" i="2" s="1"/>
  <c r="AV368" i="2"/>
  <c r="AU368" i="2"/>
  <c r="AY368" i="2" s="1"/>
  <c r="AV400" i="2"/>
  <c r="AU400" i="2"/>
  <c r="AY400" i="2" s="1"/>
  <c r="AV464" i="2"/>
  <c r="AU464" i="2"/>
  <c r="AY464" i="2" s="1"/>
  <c r="AV496" i="2"/>
  <c r="AU496" i="2"/>
  <c r="AY496" i="2" s="1"/>
  <c r="AU560" i="2"/>
  <c r="AY560" i="2" s="1"/>
  <c r="AV560" i="2"/>
  <c r="AU592" i="2"/>
  <c r="AY592" i="2" s="1"/>
  <c r="AV592" i="2"/>
  <c r="AU624" i="2"/>
  <c r="AY624" i="2" s="1"/>
  <c r="AV624" i="2"/>
  <c r="AU688" i="2"/>
  <c r="AY688" i="2" s="1"/>
  <c r="AV688" i="2"/>
  <c r="AU784" i="2"/>
  <c r="AY784" i="2" s="1"/>
  <c r="AV784" i="2"/>
  <c r="AV816" i="2"/>
  <c r="AU816" i="2"/>
  <c r="AY816" i="2" s="1"/>
  <c r="AV848" i="2"/>
  <c r="AU848" i="2"/>
  <c r="AY848" i="2" s="1"/>
  <c r="AV880" i="2"/>
  <c r="AU880" i="2"/>
  <c r="AY880" i="2" s="1"/>
  <c r="AU912" i="2"/>
  <c r="AY912" i="2" s="1"/>
  <c r="AV912" i="2"/>
  <c r="AU944" i="2"/>
  <c r="AY944" i="2" s="1"/>
  <c r="AV944" i="2"/>
  <c r="AV976" i="2"/>
  <c r="AU976" i="2"/>
  <c r="AY976" i="2" s="1"/>
  <c r="AU161" i="2"/>
  <c r="AY161" i="2" s="1"/>
  <c r="AV161" i="2"/>
  <c r="AU193" i="2"/>
  <c r="AY193" i="2" s="1"/>
  <c r="AV193" i="2"/>
  <c r="AV449" i="2"/>
  <c r="AU449" i="2"/>
  <c r="AY449" i="2" s="1"/>
  <c r="AV737" i="2"/>
  <c r="AU737" i="2"/>
  <c r="AY737" i="2" s="1"/>
  <c r="AU546" i="2"/>
  <c r="AY546" i="2" s="1"/>
  <c r="AV546" i="2"/>
  <c r="AV834" i="2"/>
  <c r="AU834" i="2"/>
  <c r="AY834" i="2" s="1"/>
  <c r="AU315" i="2"/>
  <c r="AY315" i="2" s="1"/>
  <c r="AV315" i="2"/>
  <c r="AU347" i="2"/>
  <c r="AY347" i="2" s="1"/>
  <c r="AV347" i="2"/>
  <c r="AV379" i="2"/>
  <c r="AU379" i="2"/>
  <c r="AY379" i="2" s="1"/>
  <c r="AV443" i="2"/>
  <c r="AU443" i="2"/>
  <c r="AY443" i="2" s="1"/>
  <c r="AV699" i="2"/>
  <c r="AU699" i="2"/>
  <c r="AY699" i="2" s="1"/>
  <c r="AV731" i="2"/>
  <c r="AU731" i="2"/>
  <c r="AY731" i="2" s="1"/>
  <c r="AU827" i="2"/>
  <c r="AY827" i="2" s="1"/>
  <c r="AV827" i="2"/>
  <c r="AU987" i="2"/>
  <c r="AY987" i="2" s="1"/>
  <c r="AV987" i="2"/>
  <c r="AU212" i="2"/>
  <c r="AY212" i="2" s="1"/>
  <c r="AV212" i="2"/>
  <c r="AU276" i="2"/>
  <c r="AY276" i="2" s="1"/>
  <c r="AV276" i="2"/>
  <c r="AV500" i="2"/>
  <c r="AU500" i="2"/>
  <c r="AY500" i="2" s="1"/>
  <c r="AU756" i="2"/>
  <c r="AY756" i="2" s="1"/>
  <c r="AV756" i="2"/>
  <c r="AV820" i="2"/>
  <c r="AU820" i="2"/>
  <c r="AY820" i="2" s="1"/>
  <c r="AU852" i="2"/>
  <c r="AY852" i="2" s="1"/>
  <c r="AV852" i="2"/>
  <c r="AU365" i="2"/>
  <c r="AY365" i="2" s="1"/>
  <c r="AV365" i="2"/>
  <c r="AV429" i="2"/>
  <c r="AU429" i="2"/>
  <c r="AY429" i="2" s="1"/>
  <c r="AV493" i="2"/>
  <c r="AU493" i="2"/>
  <c r="AY493" i="2" s="1"/>
  <c r="AU685" i="2"/>
  <c r="AY685" i="2" s="1"/>
  <c r="AV685" i="2"/>
  <c r="AV717" i="2"/>
  <c r="AU717" i="2"/>
  <c r="AY717" i="2" s="1"/>
  <c r="AV749" i="2"/>
  <c r="AU749" i="2"/>
  <c r="AY749" i="2" s="1"/>
  <c r="AU973" i="2"/>
  <c r="AY973" i="2" s="1"/>
  <c r="AV973" i="2"/>
  <c r="AV38" i="2"/>
  <c r="AU38" i="2"/>
  <c r="AY38" i="2" s="1"/>
  <c r="AU102" i="2"/>
  <c r="AY102" i="2" s="1"/>
  <c r="AV102" i="2"/>
  <c r="AU486" i="2"/>
  <c r="AY486" i="2" s="1"/>
  <c r="AV486" i="2"/>
  <c r="AU518" i="2"/>
  <c r="AY518" i="2" s="1"/>
  <c r="AV518" i="2"/>
  <c r="AU550" i="2"/>
  <c r="AY550" i="2" s="1"/>
  <c r="AV550" i="2"/>
  <c r="AU710" i="2"/>
  <c r="AY710" i="2" s="1"/>
  <c r="AV710" i="2"/>
  <c r="AU742" i="2"/>
  <c r="AY742" i="2" s="1"/>
  <c r="AV742" i="2"/>
  <c r="AU63" i="2"/>
  <c r="AY63" i="2" s="1"/>
  <c r="AV63" i="2"/>
  <c r="AU223" i="2"/>
  <c r="AY223" i="2" s="1"/>
  <c r="AV223" i="2"/>
  <c r="AV479" i="2"/>
  <c r="AU479" i="2"/>
  <c r="AY479" i="2" s="1"/>
  <c r="AU511" i="2"/>
  <c r="AY511" i="2" s="1"/>
  <c r="AV511" i="2"/>
  <c r="AV671" i="2"/>
  <c r="AU671" i="2"/>
  <c r="AY671" i="2" s="1"/>
  <c r="AU703" i="2"/>
  <c r="AY703" i="2" s="1"/>
  <c r="AV703" i="2"/>
  <c r="AU959" i="2"/>
  <c r="AY959" i="2" s="1"/>
  <c r="AV959" i="2"/>
  <c r="AU120" i="2"/>
  <c r="AY120" i="2" s="1"/>
  <c r="AV120" i="2"/>
  <c r="AV184" i="2"/>
  <c r="AU184" i="2"/>
  <c r="AY184" i="2" s="1"/>
  <c r="AU696" i="2"/>
  <c r="AY696" i="2" s="1"/>
  <c r="AV696" i="2"/>
  <c r="AU920" i="2"/>
  <c r="AY920" i="2" s="1"/>
  <c r="AV920" i="2"/>
  <c r="AU952" i="2"/>
  <c r="AY952" i="2" s="1"/>
  <c r="AV952" i="2"/>
  <c r="AU217" i="2"/>
  <c r="AY217" i="2" s="1"/>
  <c r="AV217" i="2"/>
  <c r="AV257" i="2"/>
  <c r="AU257" i="2"/>
  <c r="AY257" i="2" s="1"/>
  <c r="AV417" i="2"/>
  <c r="AU417" i="2"/>
  <c r="AY417" i="2" s="1"/>
  <c r="AV705" i="2"/>
  <c r="AU705" i="2"/>
  <c r="AY705" i="2" s="1"/>
  <c r="AV66" i="2"/>
  <c r="AU66" i="2"/>
  <c r="AY66" i="2" s="1"/>
  <c r="AU162" i="2"/>
  <c r="AY162" i="2" s="1"/>
  <c r="AV162" i="2"/>
  <c r="AU290" i="2"/>
  <c r="AY290" i="2" s="1"/>
  <c r="AV290" i="2"/>
  <c r="AV322" i="2"/>
  <c r="AU322" i="2"/>
  <c r="AY322" i="2" s="1"/>
  <c r="AV123" i="2"/>
  <c r="AU123" i="2"/>
  <c r="AY123" i="2" s="1"/>
  <c r="AU97" i="2"/>
  <c r="AY97" i="2" s="1"/>
  <c r="AV97" i="2"/>
  <c r="AU129" i="2"/>
  <c r="AY129" i="2" s="1"/>
  <c r="AV129" i="2"/>
  <c r="AU225" i="2"/>
  <c r="AY225" i="2" s="1"/>
  <c r="AV225" i="2"/>
  <c r="AU289" i="2"/>
  <c r="AY289" i="2" s="1"/>
  <c r="AV289" i="2"/>
  <c r="AV321" i="2"/>
  <c r="AU321" i="2"/>
  <c r="AY321" i="2" s="1"/>
  <c r="AV353" i="2"/>
  <c r="AU353" i="2"/>
  <c r="AY353" i="2" s="1"/>
  <c r="AU385" i="2"/>
  <c r="AY385" i="2" s="1"/>
  <c r="AV385" i="2"/>
  <c r="AV481" i="2"/>
  <c r="AU481" i="2"/>
  <c r="AY481" i="2" s="1"/>
  <c r="AV513" i="2"/>
  <c r="AU513" i="2"/>
  <c r="AY513" i="2" s="1"/>
  <c r="AU545" i="2"/>
  <c r="AY545" i="2" s="1"/>
  <c r="AV545" i="2"/>
  <c r="AU577" i="2"/>
  <c r="AY577" i="2" s="1"/>
  <c r="AV577" i="2"/>
  <c r="AU609" i="2"/>
  <c r="AY609" i="2" s="1"/>
  <c r="AV609" i="2"/>
  <c r="AU641" i="2"/>
  <c r="AY641" i="2" s="1"/>
  <c r="AV641" i="2"/>
  <c r="AU673" i="2"/>
  <c r="AY673" i="2" s="1"/>
  <c r="AV673" i="2"/>
  <c r="AU769" i="2"/>
  <c r="AY769" i="2" s="1"/>
  <c r="AV769" i="2"/>
  <c r="AU801" i="2"/>
  <c r="AY801" i="2" s="1"/>
  <c r="AV801" i="2"/>
  <c r="AU833" i="2"/>
  <c r="AY833" i="2" s="1"/>
  <c r="AV833" i="2"/>
  <c r="AU865" i="2"/>
  <c r="AY865" i="2" s="1"/>
  <c r="AV865" i="2"/>
  <c r="AU897" i="2"/>
  <c r="AY897" i="2" s="1"/>
  <c r="AV897" i="2"/>
  <c r="AU929" i="2"/>
  <c r="AY929" i="2" s="1"/>
  <c r="AV929" i="2"/>
  <c r="AV961" i="2"/>
  <c r="AU961" i="2"/>
  <c r="AY961" i="2" s="1"/>
  <c r="AV993" i="2"/>
  <c r="AU993" i="2"/>
  <c r="AY993" i="2" s="1"/>
  <c r="AU98" i="2"/>
  <c r="AY98" i="2" s="1"/>
  <c r="AV98" i="2"/>
  <c r="AU130" i="2"/>
  <c r="AY130" i="2" s="1"/>
  <c r="AV130" i="2"/>
  <c r="AV194" i="2"/>
  <c r="AU194" i="2"/>
  <c r="AY194" i="2" s="1"/>
  <c r="AV226" i="2"/>
  <c r="AU226" i="2"/>
  <c r="AY226" i="2" s="1"/>
  <c r="AV258" i="2"/>
  <c r="AU258" i="2"/>
  <c r="AY258" i="2" s="1"/>
  <c r="AV354" i="2"/>
  <c r="AU354" i="2"/>
  <c r="AY354" i="2" s="1"/>
  <c r="AV386" i="2"/>
  <c r="AU386" i="2"/>
  <c r="AY386" i="2" s="1"/>
  <c r="AV418" i="2"/>
  <c r="AU418" i="2"/>
  <c r="AY418" i="2" s="1"/>
  <c r="AU450" i="2"/>
  <c r="AY450" i="2" s="1"/>
  <c r="AV450" i="2"/>
  <c r="AU482" i="2"/>
  <c r="AY482" i="2" s="1"/>
  <c r="AV482" i="2"/>
  <c r="AU514" i="2"/>
  <c r="AY514" i="2" s="1"/>
  <c r="AV514" i="2"/>
  <c r="AU578" i="2"/>
  <c r="AY578" i="2" s="1"/>
  <c r="AV578" i="2"/>
  <c r="AV610" i="2"/>
  <c r="AU610" i="2"/>
  <c r="AY610" i="2" s="1"/>
  <c r="AV642" i="2"/>
  <c r="AU642" i="2"/>
  <c r="AY642" i="2" s="1"/>
  <c r="AU674" i="2"/>
  <c r="AY674" i="2" s="1"/>
  <c r="AV674" i="2"/>
  <c r="AU706" i="2"/>
  <c r="AY706" i="2" s="1"/>
  <c r="AV706" i="2"/>
  <c r="AU738" i="2"/>
  <c r="AY738" i="2" s="1"/>
  <c r="AV738" i="2"/>
  <c r="AV770" i="2"/>
  <c r="AU770" i="2"/>
  <c r="AY770" i="2" s="1"/>
  <c r="AU802" i="2"/>
  <c r="AY802" i="2" s="1"/>
  <c r="AV802" i="2"/>
  <c r="AV866" i="2"/>
  <c r="AU866" i="2"/>
  <c r="AY866" i="2" s="1"/>
  <c r="AU898" i="2"/>
  <c r="AY898" i="2" s="1"/>
  <c r="AV898" i="2"/>
  <c r="AU930" i="2"/>
  <c r="AY930" i="2" s="1"/>
  <c r="AV930" i="2"/>
  <c r="AU962" i="2"/>
  <c r="AY962" i="2" s="1"/>
  <c r="AV962" i="2"/>
  <c r="AU994" i="2"/>
  <c r="AY994" i="2" s="1"/>
  <c r="AV994" i="2"/>
  <c r="AU59" i="2"/>
  <c r="AY59" i="2" s="1"/>
  <c r="AV59" i="2"/>
  <c r="AU91" i="2"/>
  <c r="AY91" i="2" s="1"/>
  <c r="AV91" i="2"/>
  <c r="AV155" i="2"/>
  <c r="AU155" i="2"/>
  <c r="AY155" i="2" s="1"/>
  <c r="AU187" i="2"/>
  <c r="AY187" i="2" s="1"/>
  <c r="AV187" i="2"/>
  <c r="AU219" i="2"/>
  <c r="AY219" i="2" s="1"/>
  <c r="AV219" i="2"/>
  <c r="AV251" i="2"/>
  <c r="AU251" i="2"/>
  <c r="AY251" i="2" s="1"/>
  <c r="AV283" i="2"/>
  <c r="AU283" i="2"/>
  <c r="AY283" i="2" s="1"/>
  <c r="AV411" i="2"/>
  <c r="AU411" i="2"/>
  <c r="AY411" i="2" s="1"/>
  <c r="AV475" i="2"/>
  <c r="AU475" i="2"/>
  <c r="AY475" i="2" s="1"/>
  <c r="AV507" i="2"/>
  <c r="AU507" i="2"/>
  <c r="AY507" i="2" s="1"/>
  <c r="AV539" i="2"/>
  <c r="AU539" i="2"/>
  <c r="AY539" i="2" s="1"/>
  <c r="AU571" i="2"/>
  <c r="AY571" i="2" s="1"/>
  <c r="AV571" i="2"/>
  <c r="AU603" i="2"/>
  <c r="AY603" i="2" s="1"/>
  <c r="AV603" i="2"/>
  <c r="AV635" i="2"/>
  <c r="AU635" i="2"/>
  <c r="AY635" i="2" s="1"/>
  <c r="AU667" i="2"/>
  <c r="AY667" i="2" s="1"/>
  <c r="AV667" i="2"/>
  <c r="AV763" i="2"/>
  <c r="AU763" i="2"/>
  <c r="AY763" i="2" s="1"/>
  <c r="AU795" i="2"/>
  <c r="AY795" i="2" s="1"/>
  <c r="AV795" i="2"/>
  <c r="AU859" i="2"/>
  <c r="AY859" i="2" s="1"/>
  <c r="AV859" i="2"/>
  <c r="AV891" i="2"/>
  <c r="AU891" i="2"/>
  <c r="AY891" i="2" s="1"/>
  <c r="AV923" i="2"/>
  <c r="AU923" i="2"/>
  <c r="AY923" i="2" s="1"/>
  <c r="AU955" i="2"/>
  <c r="AY955" i="2" s="1"/>
  <c r="AV955" i="2"/>
  <c r="AU52" i="2"/>
  <c r="AY52" i="2" s="1"/>
  <c r="AV52" i="2"/>
  <c r="AU84" i="2"/>
  <c r="AY84" i="2" s="1"/>
  <c r="AV84" i="2"/>
  <c r="AU116" i="2"/>
  <c r="AY116" i="2" s="1"/>
  <c r="AV116" i="2"/>
  <c r="AV148" i="2"/>
  <c r="AU148" i="2"/>
  <c r="AY148" i="2" s="1"/>
  <c r="AU180" i="2"/>
  <c r="AY180" i="2" s="1"/>
  <c r="AV180" i="2"/>
  <c r="AU244" i="2"/>
  <c r="AY244" i="2" s="1"/>
  <c r="AV244" i="2"/>
  <c r="AU308" i="2"/>
  <c r="AY308" i="2" s="1"/>
  <c r="AV308" i="2"/>
  <c r="AV340" i="2"/>
  <c r="AU340" i="2"/>
  <c r="AY340" i="2" s="1"/>
  <c r="AV372" i="2"/>
  <c r="AU372" i="2"/>
  <c r="AY372" i="2" s="1"/>
  <c r="AV404" i="2"/>
  <c r="AU404" i="2"/>
  <c r="AY404" i="2" s="1"/>
  <c r="AU436" i="2"/>
  <c r="AY436" i="2" s="1"/>
  <c r="AV436" i="2"/>
  <c r="AU468" i="2"/>
  <c r="AY468" i="2" s="1"/>
  <c r="AV468" i="2"/>
  <c r="AU532" i="2"/>
  <c r="AY532" i="2" s="1"/>
  <c r="AV532" i="2"/>
  <c r="AU564" i="2"/>
  <c r="AY564" i="2" s="1"/>
  <c r="AV564" i="2"/>
  <c r="AU596" i="2"/>
  <c r="AY596" i="2" s="1"/>
  <c r="AV596" i="2"/>
  <c r="AU628" i="2"/>
  <c r="AY628" i="2" s="1"/>
  <c r="AV628" i="2"/>
  <c r="AU660" i="2"/>
  <c r="AY660" i="2" s="1"/>
  <c r="AV660" i="2"/>
  <c r="AV692" i="2"/>
  <c r="AU692" i="2"/>
  <c r="AY692" i="2" s="1"/>
  <c r="AU724" i="2"/>
  <c r="AY724" i="2" s="1"/>
  <c r="AV724" i="2"/>
  <c r="AU788" i="2"/>
  <c r="AY788" i="2" s="1"/>
  <c r="AV788" i="2"/>
  <c r="AU884" i="2"/>
  <c r="AY884" i="2" s="1"/>
  <c r="AV884" i="2"/>
  <c r="AU916" i="2"/>
  <c r="AY916" i="2" s="1"/>
  <c r="AV916" i="2"/>
  <c r="AV948" i="2"/>
  <c r="AU948" i="2"/>
  <c r="AY948" i="2" s="1"/>
  <c r="AV980" i="2"/>
  <c r="AU980" i="2"/>
  <c r="AY980" i="2" s="1"/>
  <c r="AU45" i="2"/>
  <c r="AY45" i="2" s="1"/>
  <c r="AV45" i="2"/>
  <c r="AV77" i="2"/>
  <c r="AU77" i="2"/>
  <c r="AY77" i="2" s="1"/>
  <c r="AU109" i="2"/>
  <c r="AY109" i="2" s="1"/>
  <c r="AV109" i="2"/>
  <c r="AV141" i="2"/>
  <c r="AU141" i="2"/>
  <c r="AY141" i="2" s="1"/>
  <c r="AU173" i="2"/>
  <c r="AY173" i="2" s="1"/>
  <c r="AV173" i="2"/>
  <c r="AV205" i="2"/>
  <c r="AU205" i="2"/>
  <c r="AY205" i="2" s="1"/>
  <c r="AU237" i="2"/>
  <c r="AY237" i="2" s="1"/>
  <c r="AV237" i="2"/>
  <c r="AU269" i="2"/>
  <c r="AY269" i="2" s="1"/>
  <c r="AV269" i="2"/>
  <c r="AU301" i="2"/>
  <c r="AY301" i="2" s="1"/>
  <c r="AV301" i="2"/>
  <c r="AU333" i="2"/>
  <c r="AY333" i="2" s="1"/>
  <c r="AV333" i="2"/>
  <c r="AV397" i="2"/>
  <c r="AU397" i="2"/>
  <c r="AY397" i="2" s="1"/>
  <c r="AV461" i="2"/>
  <c r="AU461" i="2"/>
  <c r="AY461" i="2" s="1"/>
  <c r="AV525" i="2"/>
  <c r="AU525" i="2"/>
  <c r="AY525" i="2" s="1"/>
  <c r="AV557" i="2"/>
  <c r="AU557" i="2"/>
  <c r="AY557" i="2" s="1"/>
  <c r="AV589" i="2"/>
  <c r="AU589" i="2"/>
  <c r="AY589" i="2" s="1"/>
  <c r="AU621" i="2"/>
  <c r="AY621" i="2" s="1"/>
  <c r="AV621" i="2"/>
  <c r="AV653" i="2"/>
  <c r="AU653" i="2"/>
  <c r="AY653" i="2" s="1"/>
  <c r="AU781" i="2"/>
  <c r="AY781" i="2" s="1"/>
  <c r="AV781" i="2"/>
  <c r="AV813" i="2"/>
  <c r="AU813" i="2"/>
  <c r="AY813" i="2" s="1"/>
  <c r="AU845" i="2"/>
  <c r="AY845" i="2" s="1"/>
  <c r="AV845" i="2"/>
  <c r="AV877" i="2"/>
  <c r="AU877" i="2"/>
  <c r="AY877" i="2" s="1"/>
  <c r="AV909" i="2"/>
  <c r="AU909" i="2"/>
  <c r="AY909" i="2" s="1"/>
  <c r="AU941" i="2"/>
  <c r="AY941" i="2" s="1"/>
  <c r="AV941" i="2"/>
  <c r="AV70" i="2"/>
  <c r="AU70" i="2"/>
  <c r="AY70" i="2" s="1"/>
  <c r="AV134" i="2"/>
  <c r="AU134" i="2"/>
  <c r="AY134" i="2" s="1"/>
  <c r="AV166" i="2"/>
  <c r="AU166" i="2"/>
  <c r="AY166" i="2" s="1"/>
  <c r="AU198" i="2"/>
  <c r="AY198" i="2" s="1"/>
  <c r="AV198" i="2"/>
  <c r="AU230" i="2"/>
  <c r="AY230" i="2" s="1"/>
  <c r="AV230" i="2"/>
  <c r="AU262" i="2"/>
  <c r="AY262" i="2" s="1"/>
  <c r="AV262" i="2"/>
  <c r="AU294" i="2"/>
  <c r="AY294" i="2" s="1"/>
  <c r="AV294" i="2"/>
  <c r="AU326" i="2"/>
  <c r="AY326" i="2" s="1"/>
  <c r="AV326" i="2"/>
  <c r="AV358" i="2"/>
  <c r="AU358" i="2"/>
  <c r="AY358" i="2" s="1"/>
  <c r="AU390" i="2"/>
  <c r="AY390" i="2" s="1"/>
  <c r="AV390" i="2"/>
  <c r="AU422" i="2"/>
  <c r="AY422" i="2" s="1"/>
  <c r="AV422" i="2"/>
  <c r="AV454" i="2"/>
  <c r="AU454" i="2"/>
  <c r="AY454" i="2" s="1"/>
  <c r="AV582" i="2"/>
  <c r="AU582" i="2"/>
  <c r="AY582" i="2" s="1"/>
  <c r="AU614" i="2"/>
  <c r="AY614" i="2" s="1"/>
  <c r="AV614" i="2"/>
  <c r="AU646" i="2"/>
  <c r="AY646" i="2" s="1"/>
  <c r="AV646" i="2"/>
  <c r="AU678" i="2"/>
  <c r="AY678" i="2" s="1"/>
  <c r="AV678" i="2"/>
  <c r="AV774" i="2"/>
  <c r="AU774" i="2"/>
  <c r="AY774" i="2" s="1"/>
  <c r="AV806" i="2"/>
  <c r="AU806" i="2"/>
  <c r="AY806" i="2" s="1"/>
  <c r="AV838" i="2"/>
  <c r="AU838" i="2"/>
  <c r="AY838" i="2" s="1"/>
  <c r="AU870" i="2"/>
  <c r="AY870" i="2" s="1"/>
  <c r="AV870" i="2"/>
  <c r="AU902" i="2"/>
  <c r="AY902" i="2" s="1"/>
  <c r="AV902" i="2"/>
  <c r="AU934" i="2"/>
  <c r="AY934" i="2" s="1"/>
  <c r="AV934" i="2"/>
  <c r="AU966" i="2"/>
  <c r="AY966" i="2" s="1"/>
  <c r="AV966" i="2"/>
  <c r="AU998" i="2"/>
  <c r="AY998" i="2" s="1"/>
  <c r="AV998" i="2"/>
  <c r="AU95" i="2"/>
  <c r="AY95" i="2" s="1"/>
  <c r="AV95" i="2"/>
  <c r="AV127" i="2"/>
  <c r="AU127" i="2"/>
  <c r="AY127" i="2" s="1"/>
  <c r="AU159" i="2"/>
  <c r="AY159" i="2" s="1"/>
  <c r="AV159" i="2"/>
  <c r="AU191" i="2"/>
  <c r="AY191" i="2" s="1"/>
  <c r="AV191" i="2"/>
  <c r="AU255" i="2"/>
  <c r="AY255" i="2" s="1"/>
  <c r="AV255" i="2"/>
  <c r="AU287" i="2"/>
  <c r="AY287" i="2" s="1"/>
  <c r="AV287" i="2"/>
  <c r="AU319" i="2"/>
  <c r="AY319" i="2" s="1"/>
  <c r="AV319" i="2"/>
  <c r="AV351" i="2"/>
  <c r="AU351" i="2"/>
  <c r="AY351" i="2" s="1"/>
  <c r="AV383" i="2"/>
  <c r="AU383" i="2"/>
  <c r="AY383" i="2" s="1"/>
  <c r="AV415" i="2"/>
  <c r="AU415" i="2"/>
  <c r="AY415" i="2" s="1"/>
  <c r="AU447" i="2"/>
  <c r="AY447" i="2" s="1"/>
  <c r="AV447" i="2"/>
  <c r="AU543" i="2"/>
  <c r="AY543" i="2" s="1"/>
  <c r="AV543" i="2"/>
  <c r="AV575" i="2"/>
  <c r="AU575" i="2"/>
  <c r="AY575" i="2" s="1"/>
  <c r="AV607" i="2"/>
  <c r="AU607" i="2"/>
  <c r="AY607" i="2" s="1"/>
  <c r="AV639" i="2"/>
  <c r="AU639" i="2"/>
  <c r="AY639" i="2" s="1"/>
  <c r="AV735" i="2"/>
  <c r="AU735" i="2"/>
  <c r="AY735" i="2" s="1"/>
  <c r="AU767" i="2"/>
  <c r="AY767" i="2" s="1"/>
  <c r="AV767" i="2"/>
  <c r="AV799" i="2"/>
  <c r="AU799" i="2"/>
  <c r="AY799" i="2" s="1"/>
  <c r="AU831" i="2"/>
  <c r="AY831" i="2" s="1"/>
  <c r="AV831" i="2"/>
  <c r="AU863" i="2"/>
  <c r="AY863" i="2" s="1"/>
  <c r="AV863" i="2"/>
  <c r="AV895" i="2"/>
  <c r="AU895" i="2"/>
  <c r="AY895" i="2" s="1"/>
  <c r="AV927" i="2"/>
  <c r="AU927" i="2"/>
  <c r="AY927" i="2" s="1"/>
  <c r="AU991" i="2"/>
  <c r="AY991" i="2" s="1"/>
  <c r="AV991" i="2"/>
  <c r="AV56" i="2"/>
  <c r="AU56" i="2"/>
  <c r="AY56" i="2" s="1"/>
  <c r="AV88" i="2"/>
  <c r="AU88" i="2"/>
  <c r="AY88" i="2" s="1"/>
  <c r="AU152" i="2"/>
  <c r="AY152" i="2" s="1"/>
  <c r="AV152" i="2"/>
  <c r="AV216" i="2"/>
  <c r="AU216" i="2"/>
  <c r="AY216" i="2" s="1"/>
  <c r="AU248" i="2"/>
  <c r="AY248" i="2" s="1"/>
  <c r="AV248" i="2"/>
  <c r="AU280" i="2"/>
  <c r="AY280" i="2" s="1"/>
  <c r="AV280" i="2"/>
  <c r="AU312" i="2"/>
  <c r="AY312" i="2" s="1"/>
  <c r="AV312" i="2"/>
  <c r="AU344" i="2"/>
  <c r="AY344" i="2" s="1"/>
  <c r="AV344" i="2"/>
  <c r="AV376" i="2"/>
  <c r="AU376" i="2"/>
  <c r="AY376" i="2" s="1"/>
  <c r="AV408" i="2"/>
  <c r="AU408" i="2"/>
  <c r="AY408" i="2" s="1"/>
  <c r="AV440" i="2"/>
  <c r="AU440" i="2"/>
  <c r="AY440" i="2" s="1"/>
  <c r="AV472" i="2"/>
  <c r="AU472" i="2"/>
  <c r="AY472" i="2" s="1"/>
  <c r="AV504" i="2"/>
  <c r="AU504" i="2"/>
  <c r="AY504" i="2" s="1"/>
  <c r="AU536" i="2"/>
  <c r="AY536" i="2" s="1"/>
  <c r="AV536" i="2"/>
  <c r="AU568" i="2"/>
  <c r="AY568" i="2" s="1"/>
  <c r="AV568" i="2"/>
  <c r="AV600" i="2"/>
  <c r="AU600" i="2"/>
  <c r="AY600" i="2" s="1"/>
  <c r="AU632" i="2"/>
  <c r="AY632" i="2" s="1"/>
  <c r="AV632" i="2"/>
  <c r="AU664" i="2"/>
  <c r="AY664" i="2" s="1"/>
  <c r="AV664" i="2"/>
  <c r="AU728" i="2"/>
  <c r="AY728" i="2" s="1"/>
  <c r="AV728" i="2"/>
  <c r="AU760" i="2"/>
  <c r="AY760" i="2" s="1"/>
  <c r="AV760" i="2"/>
  <c r="AU792" i="2"/>
  <c r="AY792" i="2" s="1"/>
  <c r="AV792" i="2"/>
  <c r="AU824" i="2"/>
  <c r="AY824" i="2" s="1"/>
  <c r="AV824" i="2"/>
  <c r="AV856" i="2"/>
  <c r="AU856" i="2"/>
  <c r="AY856" i="2" s="1"/>
  <c r="AV888" i="2"/>
  <c r="AU888" i="2"/>
  <c r="AY888" i="2" s="1"/>
  <c r="AU984" i="2"/>
  <c r="AY984" i="2" s="1"/>
  <c r="AV984" i="2"/>
  <c r="AU153" i="2"/>
  <c r="AY153" i="2" s="1"/>
  <c r="AV153" i="2"/>
  <c r="AU65" i="2"/>
  <c r="AY65" i="2" s="1"/>
  <c r="AV65" i="2"/>
  <c r="AU521" i="2"/>
  <c r="AY521" i="2" s="1"/>
  <c r="AV521" i="2"/>
  <c r="AV713" i="2"/>
  <c r="AU713" i="2"/>
  <c r="AY713" i="2" s="1"/>
  <c r="AU841" i="2"/>
  <c r="AY841" i="2" s="1"/>
  <c r="AV841" i="2"/>
  <c r="AU99" i="2"/>
  <c r="AY99" i="2" s="1"/>
  <c r="AV99" i="2"/>
  <c r="AU227" i="2"/>
  <c r="AY227" i="2" s="1"/>
  <c r="AV227" i="2"/>
  <c r="AV579" i="2"/>
  <c r="AU579" i="2"/>
  <c r="AY579" i="2" s="1"/>
  <c r="AV643" i="2"/>
  <c r="AU643" i="2"/>
  <c r="AY643" i="2" s="1"/>
  <c r="AV707" i="2"/>
  <c r="AU707" i="2"/>
  <c r="AY707" i="2" s="1"/>
  <c r="AV739" i="2"/>
  <c r="AU739" i="2"/>
  <c r="AY739" i="2" s="1"/>
  <c r="AU803" i="2"/>
  <c r="AY803" i="2" s="1"/>
  <c r="AV803" i="2"/>
  <c r="AV995" i="2"/>
  <c r="AU995" i="2"/>
  <c r="AY995" i="2" s="1"/>
  <c r="AU92" i="2"/>
  <c r="AY92" i="2" s="1"/>
  <c r="AV92" i="2"/>
  <c r="AU188" i="2"/>
  <c r="AY188" i="2" s="1"/>
  <c r="AV188" i="2"/>
  <c r="AU220" i="2"/>
  <c r="AY220" i="2" s="1"/>
  <c r="AV220" i="2"/>
  <c r="AV348" i="2"/>
  <c r="AU348" i="2"/>
  <c r="AY348" i="2" s="1"/>
  <c r="AU668" i="2"/>
  <c r="AY668" i="2" s="1"/>
  <c r="AV668" i="2"/>
  <c r="AV828" i="2"/>
  <c r="AU828" i="2"/>
  <c r="AY828" i="2" s="1"/>
  <c r="AV53" i="2"/>
  <c r="AU53" i="2"/>
  <c r="AY53" i="2" s="1"/>
  <c r="AU85" i="2"/>
  <c r="AY85" i="2" s="1"/>
  <c r="AV85" i="2"/>
  <c r="AU245" i="2"/>
  <c r="AY245" i="2" s="1"/>
  <c r="AV245" i="2"/>
  <c r="AV277" i="2"/>
  <c r="AU277" i="2"/>
  <c r="AY277" i="2" s="1"/>
  <c r="AV309" i="2"/>
  <c r="AU309" i="2"/>
  <c r="AY309" i="2" s="1"/>
  <c r="AU853" i="2"/>
  <c r="AY853" i="2" s="1"/>
  <c r="AV853" i="2"/>
  <c r="AU917" i="2"/>
  <c r="AY917" i="2" s="1"/>
  <c r="AV917" i="2"/>
  <c r="AU981" i="2"/>
  <c r="AY981" i="2" s="1"/>
  <c r="AV981" i="2"/>
  <c r="AU78" i="2"/>
  <c r="AY78" i="2" s="1"/>
  <c r="AV78" i="2"/>
  <c r="AV110" i="2"/>
  <c r="AU110" i="2"/>
  <c r="AY110" i="2" s="1"/>
  <c r="AV494" i="2"/>
  <c r="AU494" i="2"/>
  <c r="AY494" i="2" s="1"/>
  <c r="AU39" i="2"/>
  <c r="AY39" i="2" s="1"/>
  <c r="AV39" i="2"/>
  <c r="AV103" i="2"/>
  <c r="AU103" i="2"/>
  <c r="AY103" i="2" s="1"/>
  <c r="AU327" i="2"/>
  <c r="AY327" i="2" s="1"/>
  <c r="AV327" i="2"/>
  <c r="AV519" i="2"/>
  <c r="AU519" i="2"/>
  <c r="AY519" i="2" s="1"/>
  <c r="AU647" i="2"/>
  <c r="AY647" i="2" s="1"/>
  <c r="AV647" i="2"/>
  <c r="AV967" i="2"/>
  <c r="AU967" i="2"/>
  <c r="AY967" i="2" s="1"/>
  <c r="AV999" i="2"/>
  <c r="AU999" i="2"/>
  <c r="AY999" i="2" s="1"/>
  <c r="AU64" i="2"/>
  <c r="AY64" i="2" s="1"/>
  <c r="AV64" i="2"/>
  <c r="AU128" i="2"/>
  <c r="AY128" i="2" s="1"/>
  <c r="AV128" i="2"/>
  <c r="AV384" i="2"/>
  <c r="AU384" i="2"/>
  <c r="AY384" i="2" s="1"/>
  <c r="AV416" i="2"/>
  <c r="AU416" i="2"/>
  <c r="AY416" i="2" s="1"/>
  <c r="AU480" i="2"/>
  <c r="AY480" i="2" s="1"/>
  <c r="AV480" i="2"/>
  <c r="AV640" i="2"/>
  <c r="AU640" i="2"/>
  <c r="AY640" i="2" s="1"/>
  <c r="AV745" i="2"/>
  <c r="AU745" i="2"/>
  <c r="AY745" i="2" s="1"/>
  <c r="AU138" i="2"/>
  <c r="AY138" i="2" s="1"/>
  <c r="AV138" i="2"/>
  <c r="AU170" i="2"/>
  <c r="AY170" i="2" s="1"/>
  <c r="AV170" i="2"/>
  <c r="AV234" i="2"/>
  <c r="AU234" i="2"/>
  <c r="AY234" i="2" s="1"/>
  <c r="AV266" i="2"/>
  <c r="AU266" i="2"/>
  <c r="AY266" i="2" s="1"/>
  <c r="AU41" i="2"/>
  <c r="AY41" i="2" s="1"/>
  <c r="AV41" i="2"/>
  <c r="AU73" i="2"/>
  <c r="AY73" i="2" s="1"/>
  <c r="AV73" i="2"/>
  <c r="AU105" i="2"/>
  <c r="AY105" i="2" s="1"/>
  <c r="AV105" i="2"/>
  <c r="AV137" i="2"/>
  <c r="AU137" i="2"/>
  <c r="AY137" i="2" s="1"/>
  <c r="AU169" i="2"/>
  <c r="AY169" i="2" s="1"/>
  <c r="AV169" i="2"/>
  <c r="AU201" i="2"/>
  <c r="AY201" i="2" s="1"/>
  <c r="AV201" i="2"/>
  <c r="AU233" i="2"/>
  <c r="AY233" i="2" s="1"/>
  <c r="AV233" i="2"/>
  <c r="AV265" i="2"/>
  <c r="AU265" i="2"/>
  <c r="AY265" i="2" s="1"/>
  <c r="AU297" i="2"/>
  <c r="AY297" i="2" s="1"/>
  <c r="AV297" i="2"/>
  <c r="AU329" i="2"/>
  <c r="AY329" i="2" s="1"/>
  <c r="AV329" i="2"/>
  <c r="AV361" i="2"/>
  <c r="AU361" i="2"/>
  <c r="AY361" i="2" s="1"/>
  <c r="AU393" i="2"/>
  <c r="AY393" i="2" s="1"/>
  <c r="AV393" i="2"/>
  <c r="AV425" i="2"/>
  <c r="AU425" i="2"/>
  <c r="AY425" i="2" s="1"/>
  <c r="AV457" i="2"/>
  <c r="AU457" i="2"/>
  <c r="AY457" i="2" s="1"/>
  <c r="AU489" i="2"/>
  <c r="AY489" i="2" s="1"/>
  <c r="AV489" i="2"/>
  <c r="AV553" i="2"/>
  <c r="AU553" i="2"/>
  <c r="AY553" i="2" s="1"/>
  <c r="AU585" i="2"/>
  <c r="AY585" i="2" s="1"/>
  <c r="AV585" i="2"/>
  <c r="AV617" i="2"/>
  <c r="AU617" i="2"/>
  <c r="AY617" i="2" s="1"/>
  <c r="AU649" i="2"/>
  <c r="AY649" i="2" s="1"/>
  <c r="AV649" i="2"/>
  <c r="AV681" i="2"/>
  <c r="AU681" i="2"/>
  <c r="AY681" i="2" s="1"/>
  <c r="AU777" i="2"/>
  <c r="AY777" i="2" s="1"/>
  <c r="AV777" i="2"/>
  <c r="AU809" i="2"/>
  <c r="AY809" i="2" s="1"/>
  <c r="AV809" i="2"/>
  <c r="AU873" i="2"/>
  <c r="AY873" i="2" s="1"/>
  <c r="AV873" i="2"/>
  <c r="AU905" i="2"/>
  <c r="AY905" i="2" s="1"/>
  <c r="AV905" i="2"/>
  <c r="AV937" i="2"/>
  <c r="AU937" i="2"/>
  <c r="AY937" i="2" s="1"/>
  <c r="AV969" i="2"/>
  <c r="AU969" i="2"/>
  <c r="AY969" i="2" s="1"/>
  <c r="AU42" i="2"/>
  <c r="AY42" i="2" s="1"/>
  <c r="AV42" i="2"/>
  <c r="AU74" i="2"/>
  <c r="AY74" i="2" s="1"/>
  <c r="AV74" i="2"/>
  <c r="AV106" i="2"/>
  <c r="AU106" i="2"/>
  <c r="AY106" i="2" s="1"/>
  <c r="AU202" i="2"/>
  <c r="AY202" i="2" s="1"/>
  <c r="AV202" i="2"/>
  <c r="AU298" i="2"/>
  <c r="AY298" i="2" s="1"/>
  <c r="AV298" i="2"/>
  <c r="AU330" i="2"/>
  <c r="AY330" i="2" s="1"/>
  <c r="AV330" i="2"/>
  <c r="AU362" i="2"/>
  <c r="AY362" i="2" s="1"/>
  <c r="AV362" i="2"/>
  <c r="AU394" i="2"/>
  <c r="AY394" i="2" s="1"/>
  <c r="AV394" i="2"/>
  <c r="AU426" i="2"/>
  <c r="AY426" i="2" s="1"/>
  <c r="AV426" i="2"/>
  <c r="AU458" i="2"/>
  <c r="AY458" i="2" s="1"/>
  <c r="AV458" i="2"/>
  <c r="AU490" i="2"/>
  <c r="AY490" i="2" s="1"/>
  <c r="AV490" i="2"/>
  <c r="AV522" i="2"/>
  <c r="AU522" i="2"/>
  <c r="AY522" i="2" s="1"/>
  <c r="AU554" i="2"/>
  <c r="AY554" i="2" s="1"/>
  <c r="AV554" i="2"/>
  <c r="AV586" i="2"/>
  <c r="AU586" i="2"/>
  <c r="AY586" i="2" s="1"/>
  <c r="AV618" i="2"/>
  <c r="AU618" i="2"/>
  <c r="AY618" i="2" s="1"/>
  <c r="AV650" i="2"/>
  <c r="AU650" i="2"/>
  <c r="AY650" i="2" s="1"/>
  <c r="AU682" i="2"/>
  <c r="AY682" i="2" s="1"/>
  <c r="AV682" i="2"/>
  <c r="AU714" i="2"/>
  <c r="AY714" i="2" s="1"/>
  <c r="AV714" i="2"/>
  <c r="AV746" i="2"/>
  <c r="AU746" i="2"/>
  <c r="AY746" i="2" s="1"/>
  <c r="AU778" i="2"/>
  <c r="AY778" i="2" s="1"/>
  <c r="AV778" i="2"/>
  <c r="AV810" i="2"/>
  <c r="AU810" i="2"/>
  <c r="AY810" i="2" s="1"/>
  <c r="AV842" i="2"/>
  <c r="AU842" i="2"/>
  <c r="AY842" i="2" s="1"/>
  <c r="AU874" i="2"/>
  <c r="AY874" i="2" s="1"/>
  <c r="AV874" i="2"/>
  <c r="AU906" i="2"/>
  <c r="AY906" i="2" s="1"/>
  <c r="AV906" i="2"/>
  <c r="AU938" i="2"/>
  <c r="AY938" i="2" s="1"/>
  <c r="AV938" i="2"/>
  <c r="AU970" i="2"/>
  <c r="AY970" i="2" s="1"/>
  <c r="AV970" i="2"/>
  <c r="AU35" i="2"/>
  <c r="AY35" i="2" s="1"/>
  <c r="AV35" i="2"/>
  <c r="AU67" i="2"/>
  <c r="AY67" i="2" s="1"/>
  <c r="AV67" i="2"/>
  <c r="AV131" i="2"/>
  <c r="AU131" i="2"/>
  <c r="AY131" i="2" s="1"/>
  <c r="AV163" i="2"/>
  <c r="AU163" i="2"/>
  <c r="AY163" i="2" s="1"/>
  <c r="AU195" i="2"/>
  <c r="AY195" i="2" s="1"/>
  <c r="AV195" i="2"/>
  <c r="AU259" i="2"/>
  <c r="AY259" i="2" s="1"/>
  <c r="AV259" i="2"/>
  <c r="AU291" i="2"/>
  <c r="AY291" i="2" s="1"/>
  <c r="AV291" i="2"/>
  <c r="AU323" i="2"/>
  <c r="AY323" i="2" s="1"/>
  <c r="AV323" i="2"/>
  <c r="AU355" i="2"/>
  <c r="AY355" i="2" s="1"/>
  <c r="AV355" i="2"/>
  <c r="AV387" i="2"/>
  <c r="AU387" i="2"/>
  <c r="AY387" i="2" s="1"/>
  <c r="AV419" i="2"/>
  <c r="AU419" i="2"/>
  <c r="AY419" i="2" s="1"/>
  <c r="AU451" i="2"/>
  <c r="AY451" i="2" s="1"/>
  <c r="AV451" i="2"/>
  <c r="AV483" i="2"/>
  <c r="AU483" i="2"/>
  <c r="AY483" i="2" s="1"/>
  <c r="AV515" i="2"/>
  <c r="AU515" i="2"/>
  <c r="AY515" i="2" s="1"/>
  <c r="AU547" i="2"/>
  <c r="AY547" i="2" s="1"/>
  <c r="AV547" i="2"/>
  <c r="AV611" i="2"/>
  <c r="AU611" i="2"/>
  <c r="AY611" i="2" s="1"/>
  <c r="AU675" i="2"/>
  <c r="AY675" i="2" s="1"/>
  <c r="AV675" i="2"/>
  <c r="AU771" i="2"/>
  <c r="AY771" i="2" s="1"/>
  <c r="AV771" i="2"/>
  <c r="AV835" i="2"/>
  <c r="AU835" i="2"/>
  <c r="AY835" i="2" s="1"/>
  <c r="AU867" i="2"/>
  <c r="AY867" i="2" s="1"/>
  <c r="AV867" i="2"/>
  <c r="AV899" i="2"/>
  <c r="AU899" i="2"/>
  <c r="AY899" i="2" s="1"/>
  <c r="AV931" i="2"/>
  <c r="AU931" i="2"/>
  <c r="AY931" i="2" s="1"/>
  <c r="AU963" i="2"/>
  <c r="AY963" i="2" s="1"/>
  <c r="AV963" i="2"/>
  <c r="AU60" i="2"/>
  <c r="AY60" i="2" s="1"/>
  <c r="AV60" i="2"/>
  <c r="AU124" i="2"/>
  <c r="AY124" i="2" s="1"/>
  <c r="AV124" i="2"/>
  <c r="AU156" i="2"/>
  <c r="AY156" i="2" s="1"/>
  <c r="AV156" i="2"/>
  <c r="AV252" i="2"/>
  <c r="AU252" i="2"/>
  <c r="AY252" i="2" s="1"/>
  <c r="AU284" i="2"/>
  <c r="AY284" i="2" s="1"/>
  <c r="AV284" i="2"/>
  <c r="AU316" i="2"/>
  <c r="AY316" i="2" s="1"/>
  <c r="AV316" i="2"/>
  <c r="AU380" i="2"/>
  <c r="AY380" i="2" s="1"/>
  <c r="AV380" i="2"/>
  <c r="AU412" i="2"/>
  <c r="AY412" i="2" s="1"/>
  <c r="AV412" i="2"/>
  <c r="AU444" i="2"/>
  <c r="AY444" i="2" s="1"/>
  <c r="AV444" i="2"/>
  <c r="AU476" i="2"/>
  <c r="AY476" i="2" s="1"/>
  <c r="AV476" i="2"/>
  <c r="AU508" i="2"/>
  <c r="AY508" i="2" s="1"/>
  <c r="AV508" i="2"/>
  <c r="AU540" i="2"/>
  <c r="AY540" i="2" s="1"/>
  <c r="AV540" i="2"/>
  <c r="AU572" i="2"/>
  <c r="AY572" i="2" s="1"/>
  <c r="AV572" i="2"/>
  <c r="AV604" i="2"/>
  <c r="AU604" i="2"/>
  <c r="AY604" i="2" s="1"/>
  <c r="AU636" i="2"/>
  <c r="AY636" i="2" s="1"/>
  <c r="AV636" i="2"/>
  <c r="AV700" i="2"/>
  <c r="AU700" i="2"/>
  <c r="AY700" i="2" s="1"/>
  <c r="AV732" i="2"/>
  <c r="AU732" i="2"/>
  <c r="AY732" i="2" s="1"/>
  <c r="AU764" i="2"/>
  <c r="AY764" i="2" s="1"/>
  <c r="AV764" i="2"/>
  <c r="AU796" i="2"/>
  <c r="AY796" i="2" s="1"/>
  <c r="AV796" i="2"/>
  <c r="AV860" i="2"/>
  <c r="AU860" i="2"/>
  <c r="AY860" i="2" s="1"/>
  <c r="AU892" i="2"/>
  <c r="AY892" i="2" s="1"/>
  <c r="AV892" i="2"/>
  <c r="AV924" i="2"/>
  <c r="AU924" i="2"/>
  <c r="AY924" i="2" s="1"/>
  <c r="AV956" i="2"/>
  <c r="AU956" i="2"/>
  <c r="AY956" i="2" s="1"/>
  <c r="AU988" i="2"/>
  <c r="AY988" i="2" s="1"/>
  <c r="AV988" i="2"/>
  <c r="AV117" i="2"/>
  <c r="AU117" i="2"/>
  <c r="AY117" i="2" s="1"/>
  <c r="AU149" i="2"/>
  <c r="AY149" i="2" s="1"/>
  <c r="AV149" i="2"/>
  <c r="AU181" i="2"/>
  <c r="AY181" i="2" s="1"/>
  <c r="AV181" i="2"/>
  <c r="AV213" i="2"/>
  <c r="AU213" i="2"/>
  <c r="AY213" i="2" s="1"/>
  <c r="AV341" i="2"/>
  <c r="AU341" i="2"/>
  <c r="AY341" i="2" s="1"/>
  <c r="AU373" i="2"/>
  <c r="AY373" i="2" s="1"/>
  <c r="AV373" i="2"/>
  <c r="AV405" i="2"/>
  <c r="AU405" i="2"/>
  <c r="AY405" i="2" s="1"/>
  <c r="AU437" i="2"/>
  <c r="AY437" i="2" s="1"/>
  <c r="AV437" i="2"/>
  <c r="AV469" i="2"/>
  <c r="AU469" i="2"/>
  <c r="AY469" i="2" s="1"/>
  <c r="AU501" i="2"/>
  <c r="AY501" i="2" s="1"/>
  <c r="AV501" i="2"/>
  <c r="AV533" i="2"/>
  <c r="AU533" i="2"/>
  <c r="AY533" i="2" s="1"/>
  <c r="AV565" i="2"/>
  <c r="AU565" i="2"/>
  <c r="AY565" i="2" s="1"/>
  <c r="AU597" i="2"/>
  <c r="AY597" i="2" s="1"/>
  <c r="AV597" i="2"/>
  <c r="AU629" i="2"/>
  <c r="AY629" i="2" s="1"/>
  <c r="AV629" i="2"/>
  <c r="AU661" i="2"/>
  <c r="AY661" i="2" s="1"/>
  <c r="AV661" i="2"/>
  <c r="AU693" i="2"/>
  <c r="AY693" i="2" s="1"/>
  <c r="AV693" i="2"/>
  <c r="AV725" i="2"/>
  <c r="AU725" i="2"/>
  <c r="AY725" i="2" s="1"/>
  <c r="AU757" i="2"/>
  <c r="AY757" i="2" s="1"/>
  <c r="AV757" i="2"/>
  <c r="AU789" i="2"/>
  <c r="AY789" i="2" s="1"/>
  <c r="AV789" i="2"/>
  <c r="AU821" i="2"/>
  <c r="AY821" i="2" s="1"/>
  <c r="AV821" i="2"/>
  <c r="AU885" i="2"/>
  <c r="AY885" i="2" s="1"/>
  <c r="AV885" i="2"/>
  <c r="AU949" i="2"/>
  <c r="AY949" i="2" s="1"/>
  <c r="AV949" i="2"/>
  <c r="AV46" i="2"/>
  <c r="AU46" i="2"/>
  <c r="AY46" i="2" s="1"/>
  <c r="AV142" i="2"/>
  <c r="AU142" i="2"/>
  <c r="AY142" i="2" s="1"/>
  <c r="AV174" i="2"/>
  <c r="AU174" i="2"/>
  <c r="AY174" i="2" s="1"/>
  <c r="AU206" i="2"/>
  <c r="AY206" i="2" s="1"/>
  <c r="AV206" i="2"/>
  <c r="AU238" i="2"/>
  <c r="AY238" i="2" s="1"/>
  <c r="AV238" i="2"/>
  <c r="AU270" i="2"/>
  <c r="AY270" i="2" s="1"/>
  <c r="AV270" i="2"/>
  <c r="AV302" i="2"/>
  <c r="AU302" i="2"/>
  <c r="AY302" i="2" s="1"/>
  <c r="AV334" i="2"/>
  <c r="AU334" i="2"/>
  <c r="AY334" i="2" s="1"/>
  <c r="AV366" i="2"/>
  <c r="AU366" i="2"/>
  <c r="AY366" i="2" s="1"/>
  <c r="AU398" i="2"/>
  <c r="AY398" i="2" s="1"/>
  <c r="AV398" i="2"/>
  <c r="AU430" i="2"/>
  <c r="AY430" i="2" s="1"/>
  <c r="AV430" i="2"/>
  <c r="AU462" i="2"/>
  <c r="AY462" i="2" s="1"/>
  <c r="AV462" i="2"/>
  <c r="AU526" i="2"/>
  <c r="AY526" i="2" s="1"/>
  <c r="AV526" i="2"/>
  <c r="AV558" i="2"/>
  <c r="AU558" i="2"/>
  <c r="AY558" i="2" s="1"/>
  <c r="AV590" i="2"/>
  <c r="AU590" i="2"/>
  <c r="AY590" i="2" s="1"/>
  <c r="AU622" i="2"/>
  <c r="AY622" i="2" s="1"/>
  <c r="AV622" i="2"/>
  <c r="AU654" i="2"/>
  <c r="AY654" i="2" s="1"/>
  <c r="AV654" i="2"/>
  <c r="AV686" i="2"/>
  <c r="AU686" i="2"/>
  <c r="AY686" i="2" s="1"/>
  <c r="AU718" i="2"/>
  <c r="AY718" i="2" s="1"/>
  <c r="AV718" i="2"/>
  <c r="AU750" i="2"/>
  <c r="AY750" i="2" s="1"/>
  <c r="AV750" i="2"/>
  <c r="AV782" i="2"/>
  <c r="AU782" i="2"/>
  <c r="AY782" i="2" s="1"/>
  <c r="AV814" i="2"/>
  <c r="AU814" i="2"/>
  <c r="AY814" i="2" s="1"/>
  <c r="AU846" i="2"/>
  <c r="AY846" i="2" s="1"/>
  <c r="AV846" i="2"/>
  <c r="AU878" i="2"/>
  <c r="AY878" i="2" s="1"/>
  <c r="AV878" i="2"/>
  <c r="AU910" i="2"/>
  <c r="AY910" i="2" s="1"/>
  <c r="AV910" i="2"/>
  <c r="AU942" i="2"/>
  <c r="AY942" i="2" s="1"/>
  <c r="AV942" i="2"/>
  <c r="AU974" i="2"/>
  <c r="AY974" i="2" s="1"/>
  <c r="AV974" i="2"/>
  <c r="AV71" i="2"/>
  <c r="AU71" i="2"/>
  <c r="AY71" i="2" s="1"/>
  <c r="AU135" i="2"/>
  <c r="AY135" i="2" s="1"/>
  <c r="AV135" i="2"/>
  <c r="AV167" i="2"/>
  <c r="AU167" i="2"/>
  <c r="AY167" i="2" s="1"/>
  <c r="AU199" i="2"/>
  <c r="AY199" i="2" s="1"/>
  <c r="AV199" i="2"/>
  <c r="AU231" i="2"/>
  <c r="AY231" i="2" s="1"/>
  <c r="AV231" i="2"/>
  <c r="AV263" i="2"/>
  <c r="AU263" i="2"/>
  <c r="AY263" i="2" s="1"/>
  <c r="AU295" i="2"/>
  <c r="AY295" i="2" s="1"/>
  <c r="AV295" i="2"/>
  <c r="AU359" i="2"/>
  <c r="AY359" i="2" s="1"/>
  <c r="AV359" i="2"/>
  <c r="AV391" i="2"/>
  <c r="AU391" i="2"/>
  <c r="AY391" i="2" s="1"/>
  <c r="AU423" i="2"/>
  <c r="AY423" i="2" s="1"/>
  <c r="AV423" i="2"/>
  <c r="AU455" i="2"/>
  <c r="AY455" i="2" s="1"/>
  <c r="AV455" i="2"/>
  <c r="AV487" i="2"/>
  <c r="AU487" i="2"/>
  <c r="AY487" i="2" s="1"/>
  <c r="AU551" i="2"/>
  <c r="AY551" i="2" s="1"/>
  <c r="AV551" i="2"/>
  <c r="AU583" i="2"/>
  <c r="AY583" i="2" s="1"/>
  <c r="AV583" i="2"/>
  <c r="AV615" i="2"/>
  <c r="AU615" i="2"/>
  <c r="AY615" i="2" s="1"/>
  <c r="AU679" i="2"/>
  <c r="AY679" i="2" s="1"/>
  <c r="AV679" i="2"/>
  <c r="AU711" i="2"/>
  <c r="AY711" i="2" s="1"/>
  <c r="AV711" i="2"/>
  <c r="AU743" i="2"/>
  <c r="AY743" i="2" s="1"/>
  <c r="AV743" i="2"/>
  <c r="AU775" i="2"/>
  <c r="AY775" i="2" s="1"/>
  <c r="AV775" i="2"/>
  <c r="AV807" i="2"/>
  <c r="AU807" i="2"/>
  <c r="AY807" i="2" s="1"/>
  <c r="AV839" i="2"/>
  <c r="AU839" i="2"/>
  <c r="AY839" i="2" s="1"/>
  <c r="AU871" i="2"/>
  <c r="AY871" i="2" s="1"/>
  <c r="AV871" i="2"/>
  <c r="AV903" i="2"/>
  <c r="AU903" i="2"/>
  <c r="AY903" i="2" s="1"/>
  <c r="AV935" i="2"/>
  <c r="AU935" i="2"/>
  <c r="AY935" i="2" s="1"/>
  <c r="AU96" i="2"/>
  <c r="AY96" i="2" s="1"/>
  <c r="AV96" i="2"/>
  <c r="AU160" i="2"/>
  <c r="AY160" i="2" s="1"/>
  <c r="AV160" i="2"/>
  <c r="AU192" i="2"/>
  <c r="AY192" i="2" s="1"/>
  <c r="AV192" i="2"/>
  <c r="AU224" i="2"/>
  <c r="AY224" i="2" s="1"/>
  <c r="AV224" i="2"/>
  <c r="AU256" i="2"/>
  <c r="AY256" i="2" s="1"/>
  <c r="AV256" i="2"/>
  <c r="AU288" i="2"/>
  <c r="AY288" i="2" s="1"/>
  <c r="AV288" i="2"/>
  <c r="AV320" i="2"/>
  <c r="AU320" i="2"/>
  <c r="AY320" i="2" s="1"/>
  <c r="AU352" i="2"/>
  <c r="AY352" i="2" s="1"/>
  <c r="AV352" i="2"/>
  <c r="AV448" i="2"/>
  <c r="AU448" i="2"/>
  <c r="AY448" i="2" s="1"/>
  <c r="AU512" i="2"/>
  <c r="AY512" i="2" s="1"/>
  <c r="AV512" i="2"/>
  <c r="AU544" i="2"/>
  <c r="AY544" i="2" s="1"/>
  <c r="AV544" i="2"/>
  <c r="AU576" i="2"/>
  <c r="AY576" i="2" s="1"/>
  <c r="AV576" i="2"/>
  <c r="AV608" i="2"/>
  <c r="AU608" i="2"/>
  <c r="AY608" i="2" s="1"/>
  <c r="AV672" i="2"/>
  <c r="AU672" i="2"/>
  <c r="AY672" i="2" s="1"/>
  <c r="AV704" i="2"/>
  <c r="AU704" i="2"/>
  <c r="AY704" i="2" s="1"/>
  <c r="AV736" i="2"/>
  <c r="AU736" i="2"/>
  <c r="AY736" i="2" s="1"/>
  <c r="AU768" i="2"/>
  <c r="AY768" i="2" s="1"/>
  <c r="AV768" i="2"/>
  <c r="AU800" i="2"/>
  <c r="AY800" i="2" s="1"/>
  <c r="AV800" i="2"/>
  <c r="AV832" i="2"/>
  <c r="AU832" i="2"/>
  <c r="AY832" i="2" s="1"/>
  <c r="AV864" i="2"/>
  <c r="AU864" i="2"/>
  <c r="AY864" i="2" s="1"/>
  <c r="AV896" i="2"/>
  <c r="AU896" i="2"/>
  <c r="AY896" i="2" s="1"/>
  <c r="AU928" i="2"/>
  <c r="AY928" i="2" s="1"/>
  <c r="AV928" i="2"/>
  <c r="AU960" i="2"/>
  <c r="AY960" i="2" s="1"/>
  <c r="AV960" i="2"/>
  <c r="AU992" i="2"/>
  <c r="AY992" i="2" s="1"/>
  <c r="AV992" i="2"/>
  <c r="AU89" i="2"/>
  <c r="AY89" i="2" s="1"/>
  <c r="AV89" i="2"/>
  <c r="AU113" i="2"/>
  <c r="AY113" i="2" s="1"/>
  <c r="AV113" i="2"/>
  <c r="AV209" i="2"/>
  <c r="AU209" i="2"/>
  <c r="AY209" i="2" s="1"/>
  <c r="AV273" i="2"/>
  <c r="AU273" i="2"/>
  <c r="AY273" i="2" s="1"/>
  <c r="AU497" i="2"/>
  <c r="AY497" i="2" s="1"/>
  <c r="AV497" i="2"/>
  <c r="AV754" i="2"/>
  <c r="AU754" i="2"/>
  <c r="AY754" i="2" s="1"/>
  <c r="AU235" i="2"/>
  <c r="AY235" i="2" s="1"/>
  <c r="AV235" i="2"/>
  <c r="AV939" i="2"/>
  <c r="AU939" i="2"/>
  <c r="AY939" i="2" s="1"/>
  <c r="AU644" i="2"/>
  <c r="AY644" i="2" s="1"/>
  <c r="AV644" i="2"/>
  <c r="AU676" i="2"/>
  <c r="AY676" i="2" s="1"/>
  <c r="AV676" i="2"/>
  <c r="AU804" i="2"/>
  <c r="AY804" i="2" s="1"/>
  <c r="AV804" i="2"/>
  <c r="AU836" i="2"/>
  <c r="AY836" i="2" s="1"/>
  <c r="AV836" i="2"/>
  <c r="AV900" i="2"/>
  <c r="AU900" i="2"/>
  <c r="AY900" i="2" s="1"/>
  <c r="AV477" i="2"/>
  <c r="AU477" i="2"/>
  <c r="AY477" i="2" s="1"/>
  <c r="AV573" i="2"/>
  <c r="AU573" i="2"/>
  <c r="AY573" i="2" s="1"/>
  <c r="AU669" i="2"/>
  <c r="AY669" i="2" s="1"/>
  <c r="AV669" i="2"/>
  <c r="AU701" i="2"/>
  <c r="AY701" i="2" s="1"/>
  <c r="AV701" i="2"/>
  <c r="AU829" i="2"/>
  <c r="AY829" i="2" s="1"/>
  <c r="AV829" i="2"/>
  <c r="AU989" i="2"/>
  <c r="AY989" i="2" s="1"/>
  <c r="AV989" i="2"/>
  <c r="AU86" i="2"/>
  <c r="AY86" i="2" s="1"/>
  <c r="AV86" i="2"/>
  <c r="AV118" i="2"/>
  <c r="AU118" i="2"/>
  <c r="AY118" i="2" s="1"/>
  <c r="AV566" i="2"/>
  <c r="AU566" i="2"/>
  <c r="AY566" i="2" s="1"/>
  <c r="AV694" i="2"/>
  <c r="AU694" i="2"/>
  <c r="AY694" i="2" s="1"/>
  <c r="AU758" i="2"/>
  <c r="AY758" i="2" s="1"/>
  <c r="AV758" i="2"/>
  <c r="AV623" i="2"/>
  <c r="AU623" i="2"/>
  <c r="AY623" i="2" s="1"/>
  <c r="AV655" i="2"/>
  <c r="AU655" i="2"/>
  <c r="AY655" i="2" s="1"/>
  <c r="AU687" i="2"/>
  <c r="AY687" i="2" s="1"/>
  <c r="AV687" i="2"/>
  <c r="AU719" i="2"/>
  <c r="AY719" i="2" s="1"/>
  <c r="AV719" i="2"/>
  <c r="AU751" i="2"/>
  <c r="AY751" i="2" s="1"/>
  <c r="AV751" i="2"/>
  <c r="AV975" i="2"/>
  <c r="AU975" i="2"/>
  <c r="AY975" i="2" s="1"/>
  <c r="AU200" i="2"/>
  <c r="AY200" i="2" s="1"/>
  <c r="AV200" i="2"/>
  <c r="AU648" i="2"/>
  <c r="AY648" i="2" s="1"/>
  <c r="AV648" i="2"/>
  <c r="AV744" i="2"/>
  <c r="AU744" i="2"/>
  <c r="AY744" i="2" s="1"/>
  <c r="AV936" i="2"/>
  <c r="AU936" i="2"/>
  <c r="AY936" i="2" s="1"/>
  <c r="AU409" i="2"/>
  <c r="AY409" i="2" s="1"/>
  <c r="AV409" i="2"/>
  <c r="AU50" i="2"/>
  <c r="AY50" i="2" s="1"/>
  <c r="AV50" i="2"/>
  <c r="AU178" i="2"/>
  <c r="AY178" i="2" s="1"/>
  <c r="AV178" i="2"/>
  <c r="AV210" i="2"/>
  <c r="AU210" i="2"/>
  <c r="AY210" i="2" s="1"/>
  <c r="AU562" i="2"/>
  <c r="AY562" i="2" s="1"/>
  <c r="AV562" i="2"/>
  <c r="AV171" i="2"/>
  <c r="AU171" i="2"/>
  <c r="AY171" i="2" s="1"/>
  <c r="AU49" i="2"/>
  <c r="AY49" i="2" s="1"/>
  <c r="AV49" i="2"/>
  <c r="AV81" i="2"/>
  <c r="AU81" i="2"/>
  <c r="AY81" i="2" s="1"/>
  <c r="AU145" i="2"/>
  <c r="AY145" i="2" s="1"/>
  <c r="AV145" i="2"/>
  <c r="AU177" i="2"/>
  <c r="AY177" i="2" s="1"/>
  <c r="AV177" i="2"/>
  <c r="AU241" i="2"/>
  <c r="AY241" i="2" s="1"/>
  <c r="AV241" i="2"/>
  <c r="AU305" i="2"/>
  <c r="AY305" i="2" s="1"/>
  <c r="AV305" i="2"/>
  <c r="AV337" i="2"/>
  <c r="AU337" i="2"/>
  <c r="AY337" i="2" s="1"/>
  <c r="AV369" i="2"/>
  <c r="AU369" i="2"/>
  <c r="AY369" i="2" s="1"/>
  <c r="AV401" i="2"/>
  <c r="AU401" i="2"/>
  <c r="AY401" i="2" s="1"/>
  <c r="AU433" i="2"/>
  <c r="AY433" i="2" s="1"/>
  <c r="AV433" i="2"/>
  <c r="AU465" i="2"/>
  <c r="AY465" i="2" s="1"/>
  <c r="AV465" i="2"/>
  <c r="AU529" i="2"/>
  <c r="AY529" i="2" s="1"/>
  <c r="AV529" i="2"/>
  <c r="AV561" i="2"/>
  <c r="AU561" i="2"/>
  <c r="AY561" i="2" s="1"/>
  <c r="AU593" i="2"/>
  <c r="AY593" i="2" s="1"/>
  <c r="AV593" i="2"/>
  <c r="AV625" i="2"/>
  <c r="AU625" i="2"/>
  <c r="AY625" i="2" s="1"/>
  <c r="AU657" i="2"/>
  <c r="AY657" i="2" s="1"/>
  <c r="AV657" i="2"/>
  <c r="AU689" i="2"/>
  <c r="AY689" i="2" s="1"/>
  <c r="AV689" i="2"/>
  <c r="AU721" i="2"/>
  <c r="AY721" i="2" s="1"/>
  <c r="AV721" i="2"/>
  <c r="AU753" i="2"/>
  <c r="AY753" i="2" s="1"/>
  <c r="AV753" i="2"/>
  <c r="AV785" i="2"/>
  <c r="AU785" i="2"/>
  <c r="AY785" i="2" s="1"/>
  <c r="AU817" i="2"/>
  <c r="AY817" i="2" s="1"/>
  <c r="AV817" i="2"/>
  <c r="AV849" i="2"/>
  <c r="AU849" i="2"/>
  <c r="AY849" i="2" s="1"/>
  <c r="AU881" i="2"/>
  <c r="AY881" i="2" s="1"/>
  <c r="AV881" i="2"/>
  <c r="AV913" i="2"/>
  <c r="AU913" i="2"/>
  <c r="AY913" i="2" s="1"/>
  <c r="AU945" i="2"/>
  <c r="AY945" i="2" s="1"/>
  <c r="AV945" i="2"/>
  <c r="AU977" i="2"/>
  <c r="AY977" i="2" s="1"/>
  <c r="AV977" i="2"/>
  <c r="AU82" i="2"/>
  <c r="AY82" i="2" s="1"/>
  <c r="AV82" i="2"/>
  <c r="AU114" i="2"/>
  <c r="AY114" i="2" s="1"/>
  <c r="AV114" i="2"/>
  <c r="AV146" i="2"/>
  <c r="AU146" i="2"/>
  <c r="AY146" i="2" s="1"/>
  <c r="AV242" i="2"/>
  <c r="AU242" i="2"/>
  <c r="AY242" i="2" s="1"/>
  <c r="AV274" i="2"/>
  <c r="AU274" i="2"/>
  <c r="AY274" i="2" s="1"/>
  <c r="AV306" i="2"/>
  <c r="AU306" i="2"/>
  <c r="AY306" i="2" s="1"/>
  <c r="AU338" i="2"/>
  <c r="AY338" i="2" s="1"/>
  <c r="AV338" i="2"/>
  <c r="AU370" i="2"/>
  <c r="AY370" i="2" s="1"/>
  <c r="AV370" i="2"/>
  <c r="AU402" i="2"/>
  <c r="AY402" i="2" s="1"/>
  <c r="AV402" i="2"/>
  <c r="AU434" i="2"/>
  <c r="AY434" i="2" s="1"/>
  <c r="AV434" i="2"/>
  <c r="AU466" i="2"/>
  <c r="AY466" i="2" s="1"/>
  <c r="AV466" i="2"/>
  <c r="AU498" i="2"/>
  <c r="AY498" i="2" s="1"/>
  <c r="AV498" i="2"/>
  <c r="AU530" i="2"/>
  <c r="AY530" i="2" s="1"/>
  <c r="AV530" i="2"/>
  <c r="AV594" i="2"/>
  <c r="AU594" i="2"/>
  <c r="AY594" i="2" s="1"/>
  <c r="AU626" i="2"/>
  <c r="AY626" i="2" s="1"/>
  <c r="AV626" i="2"/>
  <c r="AV658" i="2"/>
  <c r="AU658" i="2"/>
  <c r="AY658" i="2" s="1"/>
  <c r="AU690" i="2"/>
  <c r="AY690" i="2" s="1"/>
  <c r="AV690" i="2"/>
  <c r="AU722" i="2"/>
  <c r="AY722" i="2" s="1"/>
  <c r="AV722" i="2"/>
  <c r="AU786" i="2"/>
  <c r="AY786" i="2" s="1"/>
  <c r="AV786" i="2"/>
  <c r="AV818" i="2"/>
  <c r="AU818" i="2"/>
  <c r="AY818" i="2" s="1"/>
  <c r="AU850" i="2"/>
  <c r="AY850" i="2" s="1"/>
  <c r="AV850" i="2"/>
  <c r="AU882" i="2"/>
  <c r="AY882" i="2" s="1"/>
  <c r="AV882" i="2"/>
  <c r="AU914" i="2"/>
  <c r="AY914" i="2" s="1"/>
  <c r="AV914" i="2"/>
  <c r="AV946" i="2"/>
  <c r="AU946" i="2"/>
  <c r="AY946" i="2" s="1"/>
  <c r="AV978" i="2"/>
  <c r="AU978" i="2"/>
  <c r="AY978" i="2" s="1"/>
  <c r="AU43" i="2"/>
  <c r="AY43" i="2" s="1"/>
  <c r="AV43" i="2"/>
  <c r="AU75" i="2"/>
  <c r="AY75" i="2" s="1"/>
  <c r="AV75" i="2"/>
  <c r="AU107" i="2"/>
  <c r="AY107" i="2" s="1"/>
  <c r="AV107" i="2"/>
  <c r="AV139" i="2"/>
  <c r="AU139" i="2"/>
  <c r="AY139" i="2" s="1"/>
  <c r="AU203" i="2"/>
  <c r="AY203" i="2" s="1"/>
  <c r="AV203" i="2"/>
  <c r="AU267" i="2"/>
  <c r="AY267" i="2" s="1"/>
  <c r="AV267" i="2"/>
  <c r="AU299" i="2"/>
  <c r="AY299" i="2" s="1"/>
  <c r="AV299" i="2"/>
  <c r="AV331" i="2"/>
  <c r="AU331" i="2"/>
  <c r="AY331" i="2" s="1"/>
  <c r="AU363" i="2"/>
  <c r="AY363" i="2" s="1"/>
  <c r="AV363" i="2"/>
  <c r="AV395" i="2"/>
  <c r="AU395" i="2"/>
  <c r="AY395" i="2" s="1"/>
  <c r="AV427" i="2"/>
  <c r="AU427" i="2"/>
  <c r="AY427" i="2" s="1"/>
  <c r="AU459" i="2"/>
  <c r="AY459" i="2" s="1"/>
  <c r="AV459" i="2"/>
  <c r="AU491" i="2"/>
  <c r="AY491" i="2" s="1"/>
  <c r="AV491" i="2"/>
  <c r="AV523" i="2"/>
  <c r="AU523" i="2"/>
  <c r="AY523" i="2" s="1"/>
  <c r="AU555" i="2"/>
  <c r="AY555" i="2" s="1"/>
  <c r="AV555" i="2"/>
  <c r="AV587" i="2"/>
  <c r="AU587" i="2"/>
  <c r="AY587" i="2" s="1"/>
  <c r="AV619" i="2"/>
  <c r="AU619" i="2"/>
  <c r="AY619" i="2" s="1"/>
  <c r="AU651" i="2"/>
  <c r="AY651" i="2" s="1"/>
  <c r="AV651" i="2"/>
  <c r="AV683" i="2"/>
  <c r="AU683" i="2"/>
  <c r="AY683" i="2" s="1"/>
  <c r="AV715" i="2"/>
  <c r="AU715" i="2"/>
  <c r="AY715" i="2" s="1"/>
  <c r="AU747" i="2"/>
  <c r="AY747" i="2" s="1"/>
  <c r="AV747" i="2"/>
  <c r="AV779" i="2"/>
  <c r="AU779" i="2"/>
  <c r="AY779" i="2" s="1"/>
  <c r="AV811" i="2"/>
  <c r="AU811" i="2"/>
  <c r="AY811" i="2" s="1"/>
  <c r="AU843" i="2"/>
  <c r="AY843" i="2" s="1"/>
  <c r="AV843" i="2"/>
  <c r="AU875" i="2"/>
  <c r="AY875" i="2" s="1"/>
  <c r="AV875" i="2"/>
  <c r="AU907" i="2"/>
  <c r="AY907" i="2" s="1"/>
  <c r="AV907" i="2"/>
  <c r="AV971" i="2"/>
  <c r="AU971" i="2"/>
  <c r="AY971" i="2" s="1"/>
  <c r="AV36" i="2"/>
  <c r="AU36" i="2"/>
  <c r="AY36" i="2" s="1"/>
  <c r="AU68" i="2"/>
  <c r="AY68" i="2" s="1"/>
  <c r="AV68" i="2"/>
  <c r="AV100" i="2"/>
  <c r="AU100" i="2"/>
  <c r="AY100" i="2" s="1"/>
  <c r="AU132" i="2"/>
  <c r="AY132" i="2" s="1"/>
  <c r="AV132" i="2"/>
  <c r="AU164" i="2"/>
  <c r="AY164" i="2" s="1"/>
  <c r="AV164" i="2"/>
  <c r="AV196" i="2"/>
  <c r="AU196" i="2"/>
  <c r="AY196" i="2" s="1"/>
  <c r="AU228" i="2"/>
  <c r="AY228" i="2" s="1"/>
  <c r="AV228" i="2"/>
  <c r="AV260" i="2"/>
  <c r="AU260" i="2"/>
  <c r="AY260" i="2" s="1"/>
  <c r="AU292" i="2"/>
  <c r="AY292" i="2" s="1"/>
  <c r="AV292" i="2"/>
  <c r="AU324" i="2"/>
  <c r="AY324" i="2" s="1"/>
  <c r="AV324" i="2"/>
  <c r="AU356" i="2"/>
  <c r="AY356" i="2" s="1"/>
  <c r="AV356" i="2"/>
  <c r="AV388" i="2"/>
  <c r="AU388" i="2"/>
  <c r="AY388" i="2" s="1"/>
  <c r="AU420" i="2"/>
  <c r="AY420" i="2" s="1"/>
  <c r="AV420" i="2"/>
  <c r="AU452" i="2"/>
  <c r="AY452" i="2" s="1"/>
  <c r="AV452" i="2"/>
  <c r="AU484" i="2"/>
  <c r="AY484" i="2" s="1"/>
  <c r="AV484" i="2"/>
  <c r="AV516" i="2"/>
  <c r="AU516" i="2"/>
  <c r="AY516" i="2" s="1"/>
  <c r="AV548" i="2"/>
  <c r="AU548" i="2"/>
  <c r="AY548" i="2" s="1"/>
  <c r="AV580" i="2"/>
  <c r="AU580" i="2"/>
  <c r="AY580" i="2" s="1"/>
  <c r="AV612" i="2"/>
  <c r="AU612" i="2"/>
  <c r="AY612" i="2" s="1"/>
  <c r="AU708" i="2"/>
  <c r="AY708" i="2" s="1"/>
  <c r="AV708" i="2"/>
  <c r="AU740" i="2"/>
  <c r="AY740" i="2" s="1"/>
  <c r="AV740" i="2"/>
  <c r="AU772" i="2"/>
  <c r="AY772" i="2" s="1"/>
  <c r="AV772" i="2"/>
  <c r="AU868" i="2"/>
  <c r="AY868" i="2" s="1"/>
  <c r="AV868" i="2"/>
  <c r="AU932" i="2"/>
  <c r="AY932" i="2" s="1"/>
  <c r="AV932" i="2"/>
  <c r="AV964" i="2"/>
  <c r="AU964" i="2"/>
  <c r="AY964" i="2" s="1"/>
  <c r="AV996" i="2"/>
  <c r="AU996" i="2"/>
  <c r="AY996" i="2" s="1"/>
  <c r="AU61" i="2"/>
  <c r="AY61" i="2" s="1"/>
  <c r="AV61" i="2"/>
  <c r="AU93" i="2"/>
  <c r="AY93" i="2" s="1"/>
  <c r="AV93" i="2"/>
  <c r="AU125" i="2"/>
  <c r="AY125" i="2" s="1"/>
  <c r="AV125" i="2"/>
  <c r="AU157" i="2"/>
  <c r="AY157" i="2" s="1"/>
  <c r="AV157" i="2"/>
  <c r="AV189" i="2"/>
  <c r="AU189" i="2"/>
  <c r="AY189" i="2" s="1"/>
  <c r="AU221" i="2"/>
  <c r="AY221" i="2" s="1"/>
  <c r="AV221" i="2"/>
  <c r="AV253" i="2"/>
  <c r="AU253" i="2"/>
  <c r="AY253" i="2" s="1"/>
  <c r="AU285" i="2"/>
  <c r="AY285" i="2" s="1"/>
  <c r="AV285" i="2"/>
  <c r="AU317" i="2"/>
  <c r="AY317" i="2" s="1"/>
  <c r="AV317" i="2"/>
  <c r="AU349" i="2"/>
  <c r="AY349" i="2" s="1"/>
  <c r="AV349" i="2"/>
  <c r="AU381" i="2"/>
  <c r="AY381" i="2" s="1"/>
  <c r="AV381" i="2"/>
  <c r="AV413" i="2"/>
  <c r="AU413" i="2"/>
  <c r="AY413" i="2" s="1"/>
  <c r="AU445" i="2"/>
  <c r="AY445" i="2" s="1"/>
  <c r="AV445" i="2"/>
  <c r="AV509" i="2"/>
  <c r="AU509" i="2"/>
  <c r="AY509" i="2" s="1"/>
  <c r="AV541" i="2"/>
  <c r="AU541" i="2"/>
  <c r="AY541" i="2" s="1"/>
  <c r="AV605" i="2"/>
  <c r="AU605" i="2"/>
  <c r="AY605" i="2" s="1"/>
  <c r="AU637" i="2"/>
  <c r="AY637" i="2" s="1"/>
  <c r="AV637" i="2"/>
  <c r="AU733" i="2"/>
  <c r="AY733" i="2" s="1"/>
  <c r="AV733" i="2"/>
  <c r="AU765" i="2"/>
  <c r="AY765" i="2" s="1"/>
  <c r="AV765" i="2"/>
  <c r="AU797" i="2"/>
  <c r="AY797" i="2" s="1"/>
  <c r="AV797" i="2"/>
  <c r="AV861" i="2"/>
  <c r="AU861" i="2"/>
  <c r="AY861" i="2" s="1"/>
  <c r="AV893" i="2"/>
  <c r="AU893" i="2"/>
  <c r="AY893" i="2" s="1"/>
  <c r="AU925" i="2"/>
  <c r="AY925" i="2" s="1"/>
  <c r="AV925" i="2"/>
  <c r="AU957" i="2"/>
  <c r="AY957" i="2" s="1"/>
  <c r="AV957" i="2"/>
  <c r="AU54" i="2"/>
  <c r="AY54" i="2" s="1"/>
  <c r="AV54" i="2"/>
  <c r="AV150" i="2"/>
  <c r="AU150" i="2"/>
  <c r="AY150" i="2" s="1"/>
  <c r="AU182" i="2"/>
  <c r="AY182" i="2" s="1"/>
  <c r="AV182" i="2"/>
  <c r="AU214" i="2"/>
  <c r="AY214" i="2" s="1"/>
  <c r="AV214" i="2"/>
  <c r="AU246" i="2"/>
  <c r="AY246" i="2" s="1"/>
  <c r="AV246" i="2"/>
  <c r="AU278" i="2"/>
  <c r="AY278" i="2" s="1"/>
  <c r="AV278" i="2"/>
  <c r="AV310" i="2"/>
  <c r="AU310" i="2"/>
  <c r="AY310" i="2" s="1"/>
  <c r="AV342" i="2"/>
  <c r="AU342" i="2"/>
  <c r="AY342" i="2" s="1"/>
  <c r="AU374" i="2"/>
  <c r="AY374" i="2" s="1"/>
  <c r="AV374" i="2"/>
  <c r="AU406" i="2"/>
  <c r="AY406" i="2" s="1"/>
  <c r="AV406" i="2"/>
  <c r="AU438" i="2"/>
  <c r="AY438" i="2" s="1"/>
  <c r="AV438" i="2"/>
  <c r="AU470" i="2"/>
  <c r="AY470" i="2" s="1"/>
  <c r="AV470" i="2"/>
  <c r="AU502" i="2"/>
  <c r="AY502" i="2" s="1"/>
  <c r="AV502" i="2"/>
  <c r="AU534" i="2"/>
  <c r="AY534" i="2" s="1"/>
  <c r="AV534" i="2"/>
  <c r="AV598" i="2"/>
  <c r="AU598" i="2"/>
  <c r="AY598" i="2" s="1"/>
  <c r="AU630" i="2"/>
  <c r="AY630" i="2" s="1"/>
  <c r="AV630" i="2"/>
  <c r="AU662" i="2"/>
  <c r="AY662" i="2" s="1"/>
  <c r="AV662" i="2"/>
  <c r="AU726" i="2"/>
  <c r="AY726" i="2" s="1"/>
  <c r="AV726" i="2"/>
  <c r="AV790" i="2"/>
  <c r="AU790" i="2"/>
  <c r="AY790" i="2" s="1"/>
  <c r="AU822" i="2"/>
  <c r="AY822" i="2" s="1"/>
  <c r="AV822" i="2"/>
  <c r="AU854" i="2"/>
  <c r="AY854" i="2" s="1"/>
  <c r="AV854" i="2"/>
  <c r="AU886" i="2"/>
  <c r="AY886" i="2" s="1"/>
  <c r="AV886" i="2"/>
  <c r="AU918" i="2"/>
  <c r="AY918" i="2" s="1"/>
  <c r="AV918" i="2"/>
  <c r="AV950" i="2"/>
  <c r="AU950" i="2"/>
  <c r="AY950" i="2" s="1"/>
  <c r="AV982" i="2"/>
  <c r="AU982" i="2"/>
  <c r="AY982" i="2" s="1"/>
  <c r="AU47" i="2"/>
  <c r="AY47" i="2" s="1"/>
  <c r="AV47" i="2"/>
  <c r="AU79" i="2"/>
  <c r="AY79" i="2" s="1"/>
  <c r="AV79" i="2"/>
  <c r="AU111" i="2"/>
  <c r="AY111" i="2" s="1"/>
  <c r="AV111" i="2"/>
  <c r="AU143" i="2"/>
  <c r="AY143" i="2" s="1"/>
  <c r="AV143" i="2"/>
  <c r="AV175" i="2"/>
  <c r="AU175" i="2"/>
  <c r="AY175" i="2" s="1"/>
  <c r="AU207" i="2"/>
  <c r="AY207" i="2" s="1"/>
  <c r="AV207" i="2"/>
  <c r="AV239" i="2"/>
  <c r="AU239" i="2"/>
  <c r="AY239" i="2" s="1"/>
  <c r="AV271" i="2"/>
  <c r="AU271" i="2"/>
  <c r="AY271" i="2" s="1"/>
  <c r="AV303" i="2"/>
  <c r="AU303" i="2"/>
  <c r="AY303" i="2" s="1"/>
  <c r="AV335" i="2"/>
  <c r="AU335" i="2"/>
  <c r="AY335" i="2" s="1"/>
  <c r="AV367" i="2"/>
  <c r="AU367" i="2"/>
  <c r="AY367" i="2" s="1"/>
  <c r="AV399" i="2"/>
  <c r="AU399" i="2"/>
  <c r="AY399" i="2" s="1"/>
  <c r="AU431" i="2"/>
  <c r="AY431" i="2" s="1"/>
  <c r="AV431" i="2"/>
  <c r="AU463" i="2"/>
  <c r="AY463" i="2" s="1"/>
  <c r="AV463" i="2"/>
  <c r="AU495" i="2"/>
  <c r="AY495" i="2" s="1"/>
  <c r="AV495" i="2"/>
  <c r="AV527" i="2"/>
  <c r="AU527" i="2"/>
  <c r="AY527" i="2" s="1"/>
  <c r="AU559" i="2"/>
  <c r="AY559" i="2" s="1"/>
  <c r="AV559" i="2"/>
  <c r="AV591" i="2"/>
  <c r="AU591" i="2"/>
  <c r="AY591" i="2" s="1"/>
  <c r="AU783" i="2"/>
  <c r="AY783" i="2" s="1"/>
  <c r="AV783" i="2"/>
  <c r="AU815" i="2"/>
  <c r="AY815" i="2" s="1"/>
  <c r="AV815" i="2"/>
  <c r="AU847" i="2"/>
  <c r="AY847" i="2" s="1"/>
  <c r="AV847" i="2"/>
  <c r="AU879" i="2"/>
  <c r="AY879" i="2" s="1"/>
  <c r="AV879" i="2"/>
  <c r="AU911" i="2"/>
  <c r="AY911" i="2" s="1"/>
  <c r="AV911" i="2"/>
  <c r="AV943" i="2"/>
  <c r="AU943" i="2"/>
  <c r="AY943" i="2" s="1"/>
  <c r="AU40" i="2"/>
  <c r="AY40" i="2" s="1"/>
  <c r="AV40" i="2"/>
  <c r="AU72" i="2"/>
  <c r="AY72" i="2" s="1"/>
  <c r="AV72" i="2"/>
  <c r="AU104" i="2"/>
  <c r="AY104" i="2" s="1"/>
  <c r="AV104" i="2"/>
  <c r="AV136" i="2"/>
  <c r="AU136" i="2"/>
  <c r="AY136" i="2" s="1"/>
  <c r="AU168" i="2"/>
  <c r="AY168" i="2" s="1"/>
  <c r="AV168" i="2"/>
  <c r="AU232" i="2"/>
  <c r="AY232" i="2" s="1"/>
  <c r="AV232" i="2"/>
  <c r="AV264" i="2"/>
  <c r="AU264" i="2"/>
  <c r="AY264" i="2" s="1"/>
  <c r="AV296" i="2"/>
  <c r="AU296" i="2"/>
  <c r="AY296" i="2" s="1"/>
  <c r="AV328" i="2"/>
  <c r="AU328" i="2"/>
  <c r="AY328" i="2" s="1"/>
  <c r="AU360" i="2"/>
  <c r="AY360" i="2" s="1"/>
  <c r="AV360" i="2"/>
  <c r="AU392" i="2"/>
  <c r="AY392" i="2" s="1"/>
  <c r="AV392" i="2"/>
  <c r="AV424" i="2"/>
  <c r="AU424" i="2"/>
  <c r="AY424" i="2" s="1"/>
  <c r="AV456" i="2"/>
  <c r="AU456" i="2"/>
  <c r="AY456" i="2" s="1"/>
  <c r="AV488" i="2"/>
  <c r="AU488" i="2"/>
  <c r="AY488" i="2" s="1"/>
  <c r="AV520" i="2"/>
  <c r="AU520" i="2"/>
  <c r="AY520" i="2" s="1"/>
  <c r="AU552" i="2"/>
  <c r="AY552" i="2" s="1"/>
  <c r="AV552" i="2"/>
  <c r="AV584" i="2"/>
  <c r="AU584" i="2"/>
  <c r="AY584" i="2" s="1"/>
  <c r="AU616" i="2"/>
  <c r="AY616" i="2" s="1"/>
  <c r="AV616" i="2"/>
  <c r="AV680" i="2"/>
  <c r="AU680" i="2"/>
  <c r="AY680" i="2" s="1"/>
  <c r="AV712" i="2"/>
  <c r="AU712" i="2"/>
  <c r="AY712" i="2" s="1"/>
  <c r="AU776" i="2"/>
  <c r="AY776" i="2" s="1"/>
  <c r="AV776" i="2"/>
  <c r="AU808" i="2"/>
  <c r="AY808" i="2" s="1"/>
  <c r="AV808" i="2"/>
  <c r="AV840" i="2"/>
  <c r="AU840" i="2"/>
  <c r="AY840" i="2" s="1"/>
  <c r="AV872" i="2"/>
  <c r="AU872" i="2"/>
  <c r="AY872" i="2" s="1"/>
  <c r="AU904" i="2"/>
  <c r="AY904" i="2" s="1"/>
  <c r="AV904" i="2"/>
  <c r="AU968" i="2"/>
  <c r="AY968" i="2" s="1"/>
  <c r="AV968" i="2"/>
  <c r="AU1000" i="2"/>
  <c r="AY1000" i="2" s="1"/>
  <c r="AV1000" i="2"/>
  <c r="AU34" i="2"/>
  <c r="AY34" i="2" s="1"/>
  <c r="AV34" i="2"/>
  <c r="AU27" i="2"/>
  <c r="AY27" i="2" s="1"/>
  <c r="AV27" i="2" s="1"/>
  <c r="AU28" i="2"/>
  <c r="AY28" i="2" s="1"/>
  <c r="AV28" i="2" s="1"/>
  <c r="AV23" i="2"/>
  <c r="AU23" i="2"/>
  <c r="AY23" i="2" s="1"/>
  <c r="AU22" i="2"/>
  <c r="AY22" i="2" s="1"/>
  <c r="AV22" i="2"/>
  <c r="AU33" i="2"/>
  <c r="AY33" i="2" s="1"/>
  <c r="AV33" i="2" s="1"/>
  <c r="AU29" i="2"/>
  <c r="AY29" i="2" s="1"/>
  <c r="AV29" i="2" s="1"/>
  <c r="AU24" i="2"/>
  <c r="AY24" i="2" s="1"/>
  <c r="AV24" i="2"/>
  <c r="AU25" i="2"/>
  <c r="AY25" i="2" s="1"/>
  <c r="AV25" i="2" s="1"/>
  <c r="AU32" i="2"/>
  <c r="AY32" i="2" s="1"/>
  <c r="AV32" i="2" s="1"/>
  <c r="AU26" i="2"/>
  <c r="AY26" i="2" s="1"/>
  <c r="AV26" i="2" s="1"/>
  <c r="AU30" i="2"/>
  <c r="AY30" i="2" s="1"/>
  <c r="AV30" i="2" s="1"/>
  <c r="AU31" i="2"/>
  <c r="AY31" i="2" s="1"/>
  <c r="AV31" i="2" s="1"/>
  <c r="AU21" i="2"/>
  <c r="AY21" i="2" s="1"/>
  <c r="AV21" i="2" s="1"/>
  <c r="AB18" i="2"/>
  <c r="AY18" i="2"/>
  <c r="AB19" i="2"/>
  <c r="AY19" i="2"/>
  <c r="AV19" i="2" s="1"/>
  <c r="AC19" i="2" s="1"/>
  <c r="AB17" i="2"/>
  <c r="AY17" i="2"/>
  <c r="AV17" i="2" s="1"/>
  <c r="AC17" i="2" s="1"/>
  <c r="AV18" i="2"/>
  <c r="AC18" i="2" s="1"/>
  <c r="BS16" i="2"/>
  <c r="BM16" i="2"/>
  <c r="BL9" i="2"/>
  <c r="BP9" i="2"/>
  <c r="BE14" i="2"/>
  <c r="BO13" i="2"/>
  <c r="BD12" i="2"/>
  <c r="BP12" i="2"/>
  <c r="BS12" i="2"/>
  <c r="BE12" i="2"/>
  <c r="BM12" i="2"/>
  <c r="BO14" i="2"/>
  <c r="BL14" i="2"/>
  <c r="BS9" i="2"/>
  <c r="BV7" i="2"/>
  <c r="BU7" i="2"/>
  <c r="BE11" i="2"/>
  <c r="BU11" i="2"/>
  <c r="BM9" i="2"/>
  <c r="BL6" i="2"/>
  <c r="BI16" i="2"/>
  <c r="BQ10" i="2"/>
  <c r="BN10" i="2"/>
  <c r="BI9" i="2"/>
  <c r="BN15" i="2"/>
  <c r="BU15" i="2"/>
  <c r="BF10" i="2"/>
  <c r="BF9" i="2"/>
  <c r="BP14" i="2"/>
  <c r="BD10" i="2"/>
  <c r="BD8" i="2"/>
  <c r="BJ8" i="2"/>
  <c r="BU8" i="2"/>
  <c r="BN8" i="2"/>
  <c r="BV8" i="2"/>
  <c r="BI14" i="2"/>
  <c r="BM13" i="2"/>
  <c r="BI12" i="2"/>
  <c r="BP10" i="2"/>
  <c r="BR9" i="2"/>
  <c r="BG9" i="2"/>
  <c r="BS7" i="2"/>
  <c r="BF6" i="2"/>
  <c r="BV14" i="2"/>
  <c r="BV10" i="2"/>
  <c r="BH14" i="2"/>
  <c r="BL13" i="2"/>
  <c r="BU14" i="2"/>
  <c r="BU10" i="2"/>
  <c r="BR14" i="2"/>
  <c r="BG14" i="2"/>
  <c r="BI13" i="2"/>
  <c r="BM10" i="2"/>
  <c r="BO9" i="2"/>
  <c r="BE9" i="2"/>
  <c r="BJ7" i="2"/>
  <c r="BU6" i="2"/>
  <c r="BV13" i="2"/>
  <c r="BV9" i="2"/>
  <c r="BQ14" i="2"/>
  <c r="BF14" i="2"/>
  <c r="BE13" i="2"/>
  <c r="BS11" i="2"/>
  <c r="BN9" i="2"/>
  <c r="BD9" i="2"/>
  <c r="BH7" i="2"/>
  <c r="BV6" i="2"/>
  <c r="BU13" i="2"/>
  <c r="BU9" i="2"/>
  <c r="BN11" i="2"/>
  <c r="BE7" i="2"/>
  <c r="BV16" i="2"/>
  <c r="BV12" i="2"/>
  <c r="BI11" i="2"/>
  <c r="BU16" i="2"/>
  <c r="BU12" i="2"/>
  <c r="BM14" i="2"/>
  <c r="BS13" i="2"/>
  <c r="BJ9" i="2"/>
  <c r="BO6" i="2"/>
  <c r="BV15" i="2"/>
  <c r="BV11" i="2"/>
  <c r="AW11" i="2" s="1"/>
  <c r="BD15" i="2"/>
  <c r="BM15" i="2"/>
  <c r="BE15" i="2"/>
  <c r="BO15" i="2"/>
  <c r="BF15" i="2"/>
  <c r="BP15" i="2"/>
  <c r="BG15" i="2"/>
  <c r="BQ15" i="2"/>
  <c r="BH15" i="2"/>
  <c r="BR15" i="2"/>
  <c r="BI15" i="2"/>
  <c r="BS15" i="2"/>
  <c r="BJ15" i="2"/>
  <c r="BL15" i="2"/>
  <c r="BR16" i="2"/>
  <c r="BH16" i="2"/>
  <c r="BJ13" i="2"/>
  <c r="BN12" i="2"/>
  <c r="BR11" i="2"/>
  <c r="BH11" i="2"/>
  <c r="BJ10" i="2"/>
  <c r="BS10" i="2"/>
  <c r="BH8" i="2"/>
  <c r="BI7" i="2"/>
  <c r="BR7" i="2"/>
  <c r="BD7" i="2"/>
  <c r="BM7" i="2"/>
  <c r="BF7" i="2"/>
  <c r="BO7" i="2"/>
  <c r="BG7" i="2"/>
  <c r="BP7" i="2"/>
  <c r="BQ16" i="2"/>
  <c r="BG16" i="2"/>
  <c r="BF12" i="2"/>
  <c r="BO12" i="2"/>
  <c r="BQ11" i="2"/>
  <c r="BG11" i="2"/>
  <c r="BL10" i="2"/>
  <c r="BS8" i="2"/>
  <c r="BG8" i="2"/>
  <c r="BP16" i="2"/>
  <c r="BE16" i="2"/>
  <c r="BN14" i="2"/>
  <c r="BR13" i="2"/>
  <c r="BG13" i="2"/>
  <c r="BL12" i="2"/>
  <c r="BP11" i="2"/>
  <c r="BF11" i="2"/>
  <c r="BI10" i="2"/>
  <c r="BQ8" i="2"/>
  <c r="BE8" i="2"/>
  <c r="BQ7" i="2"/>
  <c r="BN16" i="2"/>
  <c r="BJ14" i="2"/>
  <c r="BS14" i="2"/>
  <c r="BP13" i="2"/>
  <c r="BF13" i="2"/>
  <c r="BJ12" i="2"/>
  <c r="BO11" i="2"/>
  <c r="BR10" i="2"/>
  <c r="BH10" i="2"/>
  <c r="BP8" i="2"/>
  <c r="BN7" i="2"/>
  <c r="BF16" i="2"/>
  <c r="BO16" i="2"/>
  <c r="BD11" i="2"/>
  <c r="BM11" i="2"/>
  <c r="BF8" i="2"/>
  <c r="BO8" i="2"/>
  <c r="BI8" i="2"/>
  <c r="BR8" i="2"/>
  <c r="BL16" i="2"/>
  <c r="BN13" i="2"/>
  <c r="BR12" i="2"/>
  <c r="BH12" i="2"/>
  <c r="BL11" i="2"/>
  <c r="BM8" i="2"/>
  <c r="BJ16" i="2"/>
  <c r="BH13" i="2"/>
  <c r="BQ13" i="2"/>
  <c r="BQ12" i="2"/>
  <c r="BG12" i="2"/>
  <c r="BJ11" i="2"/>
  <c r="BO10" i="2"/>
  <c r="BE10" i="2"/>
  <c r="BL8" i="2"/>
  <c r="BN6" i="2"/>
  <c r="BE6" i="2"/>
  <c r="BM6" i="2"/>
  <c r="BD6" i="2"/>
  <c r="BQ9" i="2"/>
  <c r="BS6" i="2"/>
  <c r="BJ6" i="2"/>
  <c r="BR6" i="2"/>
  <c r="BI6" i="2"/>
  <c r="BQ6" i="2"/>
  <c r="BH6" i="2"/>
  <c r="BP6" i="2"/>
  <c r="AW15" i="2" l="1"/>
  <c r="AU15" i="2" s="1"/>
  <c r="AB15" i="2" s="1"/>
  <c r="AU11" i="2"/>
  <c r="AB11" i="2" s="1"/>
  <c r="AX9" i="2"/>
  <c r="AB36" i="2"/>
  <c r="AX14" i="2"/>
  <c r="AB35" i="2"/>
  <c r="AW7" i="2"/>
  <c r="AU7" i="2" s="1"/>
  <c r="AB7" i="2" s="1"/>
  <c r="AW12" i="2"/>
  <c r="AU12" i="2" s="1"/>
  <c r="AB12" i="2" s="1"/>
  <c r="AW8" i="2"/>
  <c r="AU8" i="2" s="1"/>
  <c r="AB8" i="2" s="1"/>
  <c r="AB117" i="2"/>
  <c r="AW16" i="2"/>
  <c r="AU16" i="2" s="1"/>
  <c r="AB16" i="2" s="1"/>
  <c r="AW9" i="2"/>
  <c r="AU9" i="2" s="1"/>
  <c r="AB9" i="2" s="1"/>
  <c r="AW10" i="2"/>
  <c r="AU10" i="2" s="1"/>
  <c r="AB10" i="2" s="1"/>
  <c r="AW13" i="2"/>
  <c r="AU13" i="2" s="1"/>
  <c r="AB13" i="2" s="1"/>
  <c r="AW6" i="2"/>
  <c r="AU6" i="2" s="1"/>
  <c r="AB38" i="2"/>
  <c r="AB37" i="2"/>
  <c r="AX6" i="2"/>
  <c r="AW14" i="2"/>
  <c r="AU14" i="2" s="1"/>
  <c r="AB14" i="2" s="1"/>
  <c r="AB39" i="2"/>
  <c r="AB40" i="2"/>
  <c r="AB63" i="2"/>
  <c r="AX13" i="2"/>
  <c r="AX8" i="2"/>
  <c r="AX7" i="2"/>
  <c r="AX12" i="2"/>
  <c r="AX15" i="2"/>
  <c r="AX10" i="2"/>
  <c r="AX16" i="2"/>
  <c r="AX11" i="2"/>
  <c r="AV15" i="2" l="1"/>
  <c r="AC15" i="2" s="1"/>
  <c r="AB27" i="2"/>
  <c r="AB26" i="2"/>
  <c r="AB32" i="2"/>
  <c r="AB21" i="2"/>
  <c r="AB31" i="2"/>
  <c r="AB30" i="2"/>
  <c r="AC33" i="2"/>
  <c r="AB33" i="2"/>
  <c r="AB24" i="2"/>
  <c r="AB29" i="2"/>
  <c r="AB25" i="2"/>
  <c r="AB22" i="2"/>
  <c r="AC23" i="2"/>
  <c r="AB23" i="2"/>
  <c r="AB34" i="2"/>
  <c r="AB28" i="2"/>
  <c r="AY16" i="2"/>
  <c r="AY9" i="2"/>
  <c r="AV9" i="2" s="1"/>
  <c r="AC9" i="2" s="1"/>
  <c r="AY10" i="2"/>
  <c r="AV10" i="2" s="1"/>
  <c r="AC10" i="2" s="1"/>
  <c r="AY12" i="2"/>
  <c r="AY8" i="2"/>
  <c r="AV8" i="2" s="1"/>
  <c r="AC8" i="2" s="1"/>
  <c r="AY13" i="2"/>
  <c r="AV13" i="2" s="1"/>
  <c r="AC13" i="2" s="1"/>
  <c r="AY7" i="2"/>
  <c r="AV7" i="2" s="1"/>
  <c r="AC7" i="2" s="1"/>
  <c r="AY11" i="2"/>
  <c r="AV11" i="2" s="1"/>
  <c r="AC11" i="2" s="1"/>
  <c r="AY15" i="2"/>
  <c r="AY6" i="2"/>
  <c r="AV6" i="2" s="1"/>
  <c r="AC6" i="2" s="1"/>
  <c r="AB6" i="2"/>
  <c r="AY14" i="2"/>
  <c r="AV14" i="2" s="1"/>
  <c r="AC14" i="2" s="1"/>
  <c r="AV12" i="2"/>
  <c r="AC12" i="2" s="1"/>
  <c r="AC31" i="2"/>
  <c r="AC29" i="2"/>
  <c r="AC21" i="2"/>
  <c r="AC32" i="2"/>
  <c r="AC28" i="2"/>
  <c r="AC36" i="2"/>
  <c r="AC39" i="2"/>
  <c r="AC117" i="2"/>
  <c r="AC35" i="2"/>
  <c r="AC30" i="2"/>
  <c r="AC26" i="2"/>
  <c r="AC40" i="2"/>
  <c r="AV16" i="2"/>
  <c r="AC16" i="2" s="1"/>
  <c r="AC38" i="2"/>
  <c r="AC27" i="2"/>
  <c r="AC63" i="2"/>
  <c r="AC34" i="2"/>
  <c r="AC25" i="2"/>
  <c r="AC37" i="2"/>
  <c r="AC24" i="2"/>
  <c r="AB76" i="2"/>
  <c r="AC76" i="2"/>
  <c r="AC22" i="2"/>
  <c r="R6" i="2"/>
  <c r="AB113" i="2" l="1"/>
  <c r="AB47" i="2"/>
  <c r="AB129" i="2"/>
  <c r="AB120" i="2"/>
  <c r="AB103" i="2"/>
  <c r="AB61" i="2"/>
  <c r="AB102" i="2"/>
  <c r="AB52" i="2"/>
  <c r="AB134" i="2"/>
  <c r="AB126" i="2"/>
  <c r="AB118" i="2"/>
  <c r="AB101" i="2"/>
  <c r="AB140" i="2"/>
  <c r="AB74" i="2"/>
  <c r="AB139" i="2"/>
  <c r="AB90" i="2"/>
  <c r="AB73" i="2"/>
  <c r="F116" i="6"/>
  <c r="G116" i="6"/>
  <c r="F117" i="6"/>
  <c r="G117" i="6"/>
  <c r="F118" i="6"/>
  <c r="G118" i="6"/>
  <c r="F119" i="6"/>
  <c r="G119" i="6"/>
  <c r="F120" i="6"/>
  <c r="G120" i="6"/>
  <c r="F121" i="6"/>
  <c r="G121" i="6"/>
  <c r="F122" i="6"/>
  <c r="G122" i="6"/>
  <c r="F123" i="6"/>
  <c r="G123" i="6"/>
  <c r="F124" i="6"/>
  <c r="G124" i="6"/>
  <c r="F125" i="6"/>
  <c r="G125" i="6"/>
  <c r="F126" i="6"/>
  <c r="G126" i="6"/>
  <c r="F127" i="6"/>
  <c r="G127" i="6"/>
  <c r="F128" i="6"/>
  <c r="G128" i="6"/>
  <c r="F129" i="6"/>
  <c r="G129" i="6"/>
  <c r="F130" i="6"/>
  <c r="G130" i="6"/>
  <c r="F131" i="6"/>
  <c r="G131" i="6"/>
  <c r="F132" i="6"/>
  <c r="G132" i="6"/>
  <c r="G115" i="6"/>
  <c r="F115" i="6"/>
  <c r="F97" i="6"/>
  <c r="G97" i="6"/>
  <c r="F98" i="6"/>
  <c r="G98" i="6"/>
  <c r="F99" i="6"/>
  <c r="G99" i="6"/>
  <c r="F100" i="6"/>
  <c r="G100" i="6"/>
  <c r="F101" i="6"/>
  <c r="G101" i="6"/>
  <c r="F102" i="6"/>
  <c r="G102" i="6"/>
  <c r="F103" i="6"/>
  <c r="G103" i="6"/>
  <c r="F104" i="6"/>
  <c r="G104" i="6"/>
  <c r="F105" i="6"/>
  <c r="G105" i="6"/>
  <c r="F106" i="6"/>
  <c r="G106" i="6"/>
  <c r="F107" i="6"/>
  <c r="G107" i="6"/>
  <c r="F108" i="6"/>
  <c r="G108" i="6"/>
  <c r="F109" i="6"/>
  <c r="G109" i="6"/>
  <c r="F110" i="6"/>
  <c r="G110" i="6"/>
  <c r="F111" i="6"/>
  <c r="G111" i="6"/>
  <c r="F112" i="6"/>
  <c r="G112" i="6"/>
  <c r="F113" i="6"/>
  <c r="G113" i="6"/>
  <c r="G96" i="6"/>
  <c r="F96" i="6"/>
  <c r="F78" i="6"/>
  <c r="G78" i="6"/>
  <c r="F79" i="6"/>
  <c r="G79" i="6"/>
  <c r="F80" i="6"/>
  <c r="G80" i="6"/>
  <c r="F81" i="6"/>
  <c r="G81" i="6"/>
  <c r="F82" i="6"/>
  <c r="G82" i="6"/>
  <c r="F83" i="6"/>
  <c r="G83" i="6"/>
  <c r="F84" i="6"/>
  <c r="G84" i="6"/>
  <c r="F85" i="6"/>
  <c r="G85" i="6"/>
  <c r="F86" i="6"/>
  <c r="G86" i="6"/>
  <c r="F87" i="6"/>
  <c r="G87" i="6"/>
  <c r="F88" i="6"/>
  <c r="G88" i="6"/>
  <c r="F89" i="6"/>
  <c r="G89" i="6"/>
  <c r="F90" i="6"/>
  <c r="G90" i="6"/>
  <c r="F91" i="6"/>
  <c r="G91" i="6"/>
  <c r="F92" i="6"/>
  <c r="G92" i="6"/>
  <c r="F93" i="6"/>
  <c r="G93" i="6"/>
  <c r="F94" i="6"/>
  <c r="G94" i="6"/>
  <c r="G77" i="6"/>
  <c r="F77" i="6"/>
  <c r="AC89" i="2" l="1"/>
  <c r="AB89" i="2"/>
  <c r="AC42" i="2"/>
  <c r="AB42" i="2"/>
  <c r="AB133" i="2"/>
  <c r="AC133" i="2"/>
  <c r="AB78" i="2"/>
  <c r="AC78" i="2"/>
  <c r="AB136" i="2"/>
  <c r="AC136" i="2"/>
  <c r="AB100" i="2"/>
  <c r="AC100" i="2"/>
  <c r="AC99" i="2"/>
  <c r="AB99" i="2"/>
  <c r="AC41" i="2"/>
  <c r="AB41" i="2"/>
  <c r="AC74" i="2"/>
  <c r="AB51" i="2"/>
  <c r="AC51" i="2"/>
  <c r="AB94" i="2"/>
  <c r="AC94" i="2"/>
  <c r="AB127" i="2"/>
  <c r="AC127" i="2"/>
  <c r="AC53" i="2"/>
  <c r="AB53" i="2"/>
  <c r="AC87" i="2"/>
  <c r="AB87" i="2"/>
  <c r="AC120" i="2"/>
  <c r="AB116" i="2"/>
  <c r="AC116" i="2"/>
  <c r="AC71" i="2"/>
  <c r="AB71" i="2"/>
  <c r="AC105" i="2"/>
  <c r="AB105" i="2"/>
  <c r="AC134" i="2"/>
  <c r="AB110" i="2"/>
  <c r="AC91" i="2"/>
  <c r="AB91" i="2"/>
  <c r="AC123" i="2"/>
  <c r="AB123" i="2"/>
  <c r="AC65" i="2"/>
  <c r="AB65" i="2"/>
  <c r="AC98" i="2"/>
  <c r="AB98" i="2"/>
  <c r="AC131" i="2"/>
  <c r="AB131" i="2"/>
  <c r="AB107" i="2"/>
  <c r="AC140" i="2"/>
  <c r="AC85" i="2"/>
  <c r="AB85" i="2"/>
  <c r="AC118" i="2"/>
  <c r="AC84" i="2"/>
  <c r="AB84" i="2"/>
  <c r="AC60" i="2"/>
  <c r="AB60" i="2"/>
  <c r="AC104" i="2"/>
  <c r="AB104" i="2"/>
  <c r="AC137" i="2"/>
  <c r="AB137" i="2"/>
  <c r="AC72" i="2"/>
  <c r="AB72" i="2"/>
  <c r="AC138" i="2"/>
  <c r="AB138" i="2"/>
  <c r="AC54" i="2"/>
  <c r="AB54" i="2"/>
  <c r="AC122" i="2"/>
  <c r="AB122" i="2"/>
  <c r="AB57" i="2"/>
  <c r="AC57" i="2"/>
  <c r="AB44" i="2"/>
  <c r="AC44" i="2"/>
  <c r="AC139" i="2"/>
  <c r="AC83" i="2"/>
  <c r="AB83" i="2"/>
  <c r="AC115" i="2"/>
  <c r="AB115" i="2"/>
  <c r="AC126" i="2"/>
  <c r="AB125" i="2"/>
  <c r="AC125" i="2"/>
  <c r="AB46" i="2"/>
  <c r="AC46" i="2"/>
  <c r="AB81" i="2"/>
  <c r="AC81" i="2"/>
  <c r="AC113" i="2"/>
  <c r="AB114" i="2"/>
  <c r="AC114" i="2"/>
  <c r="AB92" i="2"/>
  <c r="AC92" i="2"/>
  <c r="AC82" i="2"/>
  <c r="AB82" i="2"/>
  <c r="AB106" i="2"/>
  <c r="AC69" i="2"/>
  <c r="AB69" i="2"/>
  <c r="AC73" i="2"/>
  <c r="AC49" i="2"/>
  <c r="AB49" i="2"/>
  <c r="AB75" i="2"/>
  <c r="AC75" i="2"/>
  <c r="AB59" i="2"/>
  <c r="AC59" i="2"/>
  <c r="AB93" i="2"/>
  <c r="AC93" i="2"/>
  <c r="AC102" i="2"/>
  <c r="AB135" i="2"/>
  <c r="AC135" i="2"/>
  <c r="AC61" i="2"/>
  <c r="AB95" i="2"/>
  <c r="AC95" i="2"/>
  <c r="AB128" i="2"/>
  <c r="AC128" i="2"/>
  <c r="AC80" i="2"/>
  <c r="AB80" i="2"/>
  <c r="AB112" i="2"/>
  <c r="AC47" i="2"/>
  <c r="AB67" i="2"/>
  <c r="AC67" i="2"/>
  <c r="AC48" i="2"/>
  <c r="AB48" i="2"/>
  <c r="AB124" i="2"/>
  <c r="AC124" i="2"/>
  <c r="AC101" i="2"/>
  <c r="AC103" i="2"/>
  <c r="AC88" i="2"/>
  <c r="AB88" i="2"/>
  <c r="AC121" i="2"/>
  <c r="AB121" i="2"/>
  <c r="AC55" i="2"/>
  <c r="AB55" i="2"/>
  <c r="AC108" i="2"/>
  <c r="AB108" i="2"/>
  <c r="AC90" i="2"/>
  <c r="AC66" i="2"/>
  <c r="AB66" i="2"/>
  <c r="AB132" i="2"/>
  <c r="AC132" i="2"/>
  <c r="AB77" i="2"/>
  <c r="AC77" i="2"/>
  <c r="AC109" i="2"/>
  <c r="AB109" i="2"/>
  <c r="AC50" i="2"/>
  <c r="AB50" i="2"/>
  <c r="AC52" i="2"/>
  <c r="AB119" i="2"/>
  <c r="AC119" i="2"/>
  <c r="AC62" i="2"/>
  <c r="AB62" i="2"/>
  <c r="AC96" i="2"/>
  <c r="AB96" i="2"/>
  <c r="AC64" i="2"/>
  <c r="AB64" i="2"/>
  <c r="AB130" i="2"/>
  <c r="AC130" i="2"/>
  <c r="AC141" i="2"/>
  <c r="AB141" i="2"/>
  <c r="AB68" i="2"/>
  <c r="AC68" i="2"/>
  <c r="AC70" i="2"/>
  <c r="AB70" i="2"/>
  <c r="AC56" i="2"/>
  <c r="AB56" i="2"/>
  <c r="AB43" i="2"/>
  <c r="AC43" i="2"/>
  <c r="AC86" i="2"/>
  <c r="AB86" i="2"/>
  <c r="AB45" i="2"/>
  <c r="AC45" i="2"/>
  <c r="AB79" i="2"/>
  <c r="AC79" i="2"/>
  <c r="AB111" i="2"/>
  <c r="AC58" i="2"/>
  <c r="AB58" i="2"/>
  <c r="AC129" i="2"/>
  <c r="AC97" i="2"/>
  <c r="AB97" i="2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243" i="5"/>
  <c r="C244" i="5"/>
  <c r="C245" i="5"/>
  <c r="C246" i="5"/>
  <c r="C247" i="5"/>
  <c r="C248" i="5"/>
  <c r="C249" i="5"/>
  <c r="C250" i="5"/>
  <c r="C251" i="5"/>
  <c r="C252" i="5"/>
  <c r="C253" i="5"/>
  <c r="C254" i="5"/>
  <c r="C255" i="5"/>
  <c r="C256" i="5"/>
  <c r="C257" i="5"/>
  <c r="C258" i="5"/>
  <c r="C259" i="5"/>
  <c r="C260" i="5"/>
  <c r="C261" i="5"/>
  <c r="C262" i="5"/>
  <c r="C263" i="5"/>
  <c r="C264" i="5"/>
  <c r="C265" i="5"/>
  <c r="C266" i="5"/>
  <c r="C267" i="5"/>
  <c r="C268" i="5"/>
  <c r="C269" i="5"/>
  <c r="C270" i="5"/>
  <c r="C271" i="5"/>
  <c r="C272" i="5"/>
  <c r="C273" i="5"/>
  <c r="C274" i="5"/>
  <c r="C275" i="5"/>
  <c r="C276" i="5"/>
  <c r="C277" i="5"/>
  <c r="C278" i="5"/>
  <c r="C279" i="5"/>
  <c r="C280" i="5"/>
  <c r="C281" i="5"/>
  <c r="C282" i="5"/>
  <c r="C283" i="5"/>
  <c r="C284" i="5"/>
  <c r="C285" i="5"/>
  <c r="C286" i="5"/>
  <c r="C287" i="5"/>
  <c r="C288" i="5"/>
  <c r="C289" i="5"/>
  <c r="C290" i="5"/>
  <c r="C291" i="5"/>
  <c r="C292" i="5"/>
  <c r="C293" i="5"/>
  <c r="C294" i="5"/>
  <c r="C295" i="5"/>
  <c r="C296" i="5"/>
  <c r="C297" i="5"/>
  <c r="C298" i="5"/>
  <c r="C299" i="5"/>
  <c r="C300" i="5"/>
  <c r="C301" i="5"/>
  <c r="C302" i="5"/>
  <c r="C303" i="5"/>
  <c r="C304" i="5"/>
  <c r="C305" i="5"/>
  <c r="C306" i="5"/>
  <c r="C307" i="5"/>
  <c r="C308" i="5"/>
  <c r="C309" i="5"/>
  <c r="C310" i="5"/>
  <c r="C311" i="5"/>
  <c r="C312" i="5"/>
  <c r="C313" i="5"/>
  <c r="C314" i="5"/>
  <c r="C315" i="5"/>
  <c r="C316" i="5"/>
  <c r="C317" i="5"/>
  <c r="C318" i="5"/>
  <c r="C319" i="5"/>
  <c r="C320" i="5"/>
  <c r="C321" i="5"/>
  <c r="C322" i="5"/>
  <c r="C323" i="5"/>
  <c r="C324" i="5"/>
  <c r="C325" i="5"/>
  <c r="C326" i="5"/>
  <c r="C327" i="5"/>
  <c r="C328" i="5"/>
  <c r="C329" i="5"/>
  <c r="C330" i="5"/>
  <c r="C331" i="5"/>
  <c r="C332" i="5"/>
  <c r="C333" i="5"/>
  <c r="C334" i="5"/>
  <c r="C335" i="5"/>
  <c r="C336" i="5"/>
  <c r="C337" i="5"/>
  <c r="C338" i="5"/>
  <c r="C339" i="5"/>
  <c r="C340" i="5"/>
  <c r="C341" i="5"/>
  <c r="C342" i="5"/>
  <c r="C343" i="5"/>
  <c r="C344" i="5"/>
  <c r="C345" i="5"/>
  <c r="C346" i="5"/>
  <c r="C347" i="5"/>
  <c r="C348" i="5"/>
  <c r="C349" i="5"/>
  <c r="C350" i="5"/>
  <c r="C351" i="5"/>
  <c r="C352" i="5"/>
  <c r="C353" i="5"/>
  <c r="C354" i="5"/>
  <c r="C355" i="5"/>
  <c r="C356" i="5"/>
  <c r="C357" i="5"/>
  <c r="C358" i="5"/>
  <c r="C359" i="5"/>
  <c r="C360" i="5"/>
  <c r="C361" i="5"/>
  <c r="C362" i="5"/>
  <c r="C363" i="5"/>
  <c r="C364" i="5"/>
  <c r="C365" i="5"/>
  <c r="C366" i="5"/>
  <c r="C367" i="5"/>
  <c r="C368" i="5"/>
  <c r="C369" i="5"/>
  <c r="C370" i="5"/>
  <c r="C371" i="5"/>
  <c r="C372" i="5"/>
  <c r="C373" i="5"/>
  <c r="C374" i="5"/>
  <c r="C375" i="5"/>
  <c r="C376" i="5"/>
  <c r="C377" i="5"/>
  <c r="C378" i="5"/>
  <c r="C379" i="5"/>
  <c r="C380" i="5"/>
  <c r="C381" i="5"/>
  <c r="C382" i="5"/>
  <c r="C383" i="5"/>
  <c r="C384" i="5"/>
  <c r="C385" i="5"/>
  <c r="C386" i="5"/>
  <c r="C387" i="5"/>
  <c r="C388" i="5"/>
  <c r="C389" i="5"/>
  <c r="C390" i="5"/>
  <c r="C391" i="5"/>
  <c r="C392" i="5"/>
  <c r="C393" i="5"/>
  <c r="C394" i="5"/>
  <c r="C395" i="5"/>
  <c r="C396" i="5"/>
  <c r="C397" i="5"/>
  <c r="C398" i="5"/>
  <c r="C399" i="5"/>
  <c r="C400" i="5"/>
  <c r="C401" i="5"/>
  <c r="C402" i="5"/>
  <c r="C403" i="5"/>
  <c r="C404" i="5"/>
  <c r="C405" i="5"/>
  <c r="C406" i="5"/>
  <c r="C407" i="5"/>
  <c r="C408" i="5"/>
  <c r="C409" i="5"/>
  <c r="C410" i="5"/>
  <c r="C411" i="5"/>
  <c r="C412" i="5"/>
  <c r="C413" i="5"/>
  <c r="C414" i="5"/>
  <c r="C415" i="5"/>
  <c r="C416" i="5"/>
  <c r="C417" i="5"/>
  <c r="C418" i="5"/>
  <c r="C419" i="5"/>
  <c r="C420" i="5"/>
  <c r="C421" i="5"/>
  <c r="C422" i="5"/>
  <c r="C423" i="5"/>
  <c r="C424" i="5"/>
  <c r="C425" i="5"/>
  <c r="C426" i="5"/>
  <c r="C427" i="5"/>
  <c r="C428" i="5"/>
  <c r="C429" i="5"/>
  <c r="C430" i="5"/>
  <c r="C431" i="5"/>
  <c r="C432" i="5"/>
  <c r="C433" i="5"/>
  <c r="C434" i="5"/>
  <c r="C435" i="5"/>
  <c r="C436" i="5"/>
  <c r="C437" i="5"/>
  <c r="C438" i="5"/>
  <c r="C439" i="5"/>
  <c r="C440" i="5"/>
  <c r="C441" i="5"/>
  <c r="C442" i="5"/>
  <c r="C443" i="5"/>
  <c r="C444" i="5"/>
  <c r="C445" i="5"/>
  <c r="C446" i="5"/>
  <c r="C447" i="5"/>
  <c r="C448" i="5"/>
  <c r="C449" i="5"/>
  <c r="C450" i="5"/>
  <c r="C451" i="5"/>
  <c r="C452" i="5"/>
  <c r="C453" i="5"/>
  <c r="C454" i="5"/>
  <c r="C455" i="5"/>
  <c r="C456" i="5"/>
  <c r="C457" i="5"/>
  <c r="C458" i="5"/>
  <c r="C459" i="5"/>
  <c r="C460" i="5"/>
  <c r="C461" i="5"/>
  <c r="C462" i="5"/>
  <c r="C463" i="5"/>
  <c r="C464" i="5"/>
  <c r="C465" i="5"/>
  <c r="C466" i="5"/>
  <c r="C467" i="5"/>
  <c r="C468" i="5"/>
  <c r="C469" i="5"/>
  <c r="C470" i="5"/>
  <c r="C471" i="5"/>
  <c r="C472" i="5"/>
  <c r="C473" i="5"/>
  <c r="C474" i="5"/>
  <c r="C475" i="5"/>
  <c r="C476" i="5"/>
  <c r="C477" i="5"/>
  <c r="C478" i="5"/>
  <c r="C479" i="5"/>
  <c r="C480" i="5"/>
  <c r="C481" i="5"/>
  <c r="C482" i="5"/>
  <c r="C483" i="5"/>
  <c r="C484" i="5"/>
  <c r="C485" i="5"/>
  <c r="C486" i="5"/>
  <c r="C487" i="5"/>
  <c r="C488" i="5"/>
  <c r="C489" i="5"/>
  <c r="C490" i="5"/>
  <c r="C491" i="5"/>
  <c r="C492" i="5"/>
  <c r="C493" i="5"/>
  <c r="C494" i="5"/>
  <c r="C495" i="5"/>
  <c r="C496" i="5"/>
  <c r="C497" i="5"/>
  <c r="C498" i="5"/>
  <c r="C499" i="5"/>
  <c r="C500" i="5"/>
  <c r="C501" i="5"/>
  <c r="C502" i="5"/>
  <c r="C503" i="5"/>
  <c r="C504" i="5"/>
  <c r="C505" i="5"/>
  <c r="C506" i="5"/>
  <c r="C507" i="5"/>
  <c r="C508" i="5"/>
  <c r="C509" i="5"/>
  <c r="C510" i="5"/>
  <c r="C511" i="5"/>
  <c r="C512" i="5"/>
  <c r="C513" i="5"/>
  <c r="C514" i="5"/>
  <c r="C515" i="5"/>
  <c r="C516" i="5"/>
  <c r="C517" i="5"/>
  <c r="C518" i="5"/>
  <c r="C519" i="5"/>
  <c r="C520" i="5"/>
  <c r="C521" i="5"/>
  <c r="C522" i="5"/>
  <c r="C523" i="5"/>
  <c r="C524" i="5"/>
  <c r="C525" i="5"/>
  <c r="C526" i="5"/>
  <c r="C527" i="5"/>
  <c r="C528" i="5"/>
  <c r="C529" i="5"/>
  <c r="C530" i="5"/>
  <c r="C531" i="5"/>
  <c r="C532" i="5"/>
  <c r="C533" i="5"/>
  <c r="C534" i="5"/>
  <c r="C535" i="5"/>
  <c r="C536" i="5"/>
  <c r="C537" i="5"/>
  <c r="C538" i="5"/>
  <c r="C539" i="5"/>
  <c r="C540" i="5"/>
  <c r="C541" i="5"/>
  <c r="C542" i="5"/>
  <c r="C543" i="5"/>
  <c r="C544" i="5"/>
  <c r="C545" i="5"/>
  <c r="C546" i="5"/>
  <c r="C547" i="5"/>
  <c r="C548" i="5"/>
  <c r="C549" i="5"/>
  <c r="C550" i="5"/>
  <c r="C551" i="5"/>
  <c r="C552" i="5"/>
  <c r="C553" i="5"/>
  <c r="C554" i="5"/>
  <c r="C555" i="5"/>
  <c r="C556" i="5"/>
  <c r="C557" i="5"/>
  <c r="C558" i="5"/>
  <c r="C559" i="5"/>
  <c r="C560" i="5"/>
  <c r="C561" i="5"/>
  <c r="C562" i="5"/>
  <c r="C563" i="5"/>
  <c r="C564" i="5"/>
  <c r="C565" i="5"/>
  <c r="C566" i="5"/>
  <c r="C567" i="5"/>
  <c r="C568" i="5"/>
  <c r="C569" i="5"/>
  <c r="C570" i="5"/>
  <c r="C571" i="5"/>
  <c r="C572" i="5"/>
  <c r="C573" i="5"/>
  <c r="C574" i="5"/>
  <c r="C575" i="5"/>
  <c r="C576" i="5"/>
  <c r="C577" i="5"/>
  <c r="C578" i="5"/>
  <c r="C579" i="5"/>
  <c r="C580" i="5"/>
  <c r="C581" i="5"/>
  <c r="C582" i="5"/>
  <c r="C583" i="5"/>
  <c r="C584" i="5"/>
  <c r="C585" i="5"/>
  <c r="C586" i="5"/>
  <c r="C587" i="5"/>
  <c r="C588" i="5"/>
  <c r="C589" i="5"/>
  <c r="C590" i="5"/>
  <c r="C591" i="5"/>
  <c r="C592" i="5"/>
  <c r="C593" i="5"/>
  <c r="C594" i="5"/>
  <c r="C595" i="5"/>
  <c r="C596" i="5"/>
  <c r="C597" i="5"/>
  <c r="C598" i="5"/>
  <c r="C599" i="5"/>
  <c r="C600" i="5"/>
  <c r="C601" i="5"/>
  <c r="C602" i="5"/>
  <c r="C603" i="5"/>
  <c r="C604" i="5"/>
  <c r="C605" i="5"/>
  <c r="C606" i="5"/>
  <c r="C607" i="5"/>
  <c r="C608" i="5"/>
  <c r="C609" i="5"/>
  <c r="C610" i="5"/>
  <c r="C611" i="5"/>
  <c r="C612" i="5"/>
  <c r="C613" i="5"/>
  <c r="C614" i="5"/>
  <c r="C615" i="5"/>
  <c r="C616" i="5"/>
  <c r="C617" i="5"/>
  <c r="C618" i="5"/>
  <c r="C619" i="5"/>
  <c r="C620" i="5"/>
  <c r="C621" i="5"/>
  <c r="C622" i="5"/>
  <c r="C623" i="5"/>
  <c r="C624" i="5"/>
  <c r="C625" i="5"/>
  <c r="C626" i="5"/>
  <c r="C627" i="5"/>
  <c r="C628" i="5"/>
  <c r="C629" i="5"/>
  <c r="C630" i="5"/>
  <c r="C631" i="5"/>
  <c r="C632" i="5"/>
  <c r="C633" i="5"/>
  <c r="C634" i="5"/>
  <c r="C635" i="5"/>
  <c r="C636" i="5"/>
  <c r="C637" i="5"/>
  <c r="C638" i="5"/>
  <c r="C639" i="5"/>
  <c r="C640" i="5"/>
  <c r="C641" i="5"/>
  <c r="C642" i="5"/>
  <c r="C643" i="5"/>
  <c r="C644" i="5"/>
  <c r="C645" i="5"/>
  <c r="C646" i="5"/>
  <c r="C647" i="5"/>
  <c r="C648" i="5"/>
  <c r="C649" i="5"/>
  <c r="C650" i="5"/>
  <c r="C651" i="5"/>
  <c r="C652" i="5"/>
  <c r="C653" i="5"/>
  <c r="C654" i="5"/>
  <c r="C655" i="5"/>
  <c r="C656" i="5"/>
  <c r="C657" i="5"/>
  <c r="C658" i="5"/>
  <c r="C659" i="5"/>
  <c r="C660" i="5"/>
  <c r="C661" i="5"/>
  <c r="C662" i="5"/>
  <c r="C663" i="5"/>
  <c r="C664" i="5"/>
  <c r="C665" i="5"/>
  <c r="C666" i="5"/>
  <c r="C667" i="5"/>
  <c r="C668" i="5"/>
  <c r="C669" i="5"/>
  <c r="C670" i="5"/>
  <c r="C671" i="5"/>
  <c r="C672" i="5"/>
  <c r="C673" i="5"/>
  <c r="C674" i="5"/>
  <c r="C675" i="5"/>
  <c r="C676" i="5"/>
  <c r="C677" i="5"/>
  <c r="C678" i="5"/>
  <c r="C679" i="5"/>
  <c r="C680" i="5"/>
  <c r="C681" i="5"/>
  <c r="C682" i="5"/>
  <c r="C683" i="5"/>
  <c r="C684" i="5"/>
  <c r="C685" i="5"/>
  <c r="C686" i="5"/>
  <c r="C687" i="5"/>
  <c r="C688" i="5"/>
  <c r="C689" i="5"/>
  <c r="C690" i="5"/>
  <c r="C691" i="5"/>
  <c r="C692" i="5"/>
  <c r="C693" i="5"/>
  <c r="C694" i="5"/>
  <c r="C695" i="5"/>
  <c r="C696" i="5"/>
  <c r="C697" i="5"/>
  <c r="C698" i="5"/>
  <c r="C699" i="5"/>
  <c r="C700" i="5"/>
  <c r="C701" i="5"/>
  <c r="C702" i="5"/>
  <c r="C703" i="5"/>
  <c r="C704" i="5"/>
  <c r="C705" i="5"/>
  <c r="C706" i="5"/>
  <c r="C707" i="5"/>
  <c r="C708" i="5"/>
  <c r="C709" i="5"/>
  <c r="C710" i="5"/>
  <c r="C711" i="5"/>
  <c r="C712" i="5"/>
  <c r="C713" i="5"/>
  <c r="C714" i="5"/>
  <c r="C715" i="5"/>
  <c r="C716" i="5"/>
  <c r="C717" i="5"/>
  <c r="C718" i="5"/>
  <c r="C719" i="5"/>
  <c r="C720" i="5"/>
  <c r="C721" i="5"/>
  <c r="C722" i="5"/>
  <c r="C723" i="5"/>
  <c r="C724" i="5"/>
  <c r="C725" i="5"/>
  <c r="C726" i="5"/>
  <c r="C727" i="5"/>
  <c r="C728" i="5"/>
  <c r="C729" i="5"/>
  <c r="C730" i="5"/>
  <c r="C731" i="5"/>
  <c r="C732" i="5"/>
  <c r="C733" i="5"/>
  <c r="C734" i="5"/>
  <c r="C735" i="5"/>
  <c r="C736" i="5"/>
  <c r="C737" i="5"/>
  <c r="C738" i="5"/>
  <c r="C739" i="5"/>
  <c r="C740" i="5"/>
  <c r="C741" i="5"/>
  <c r="C742" i="5"/>
  <c r="C743" i="5"/>
  <c r="C744" i="5"/>
  <c r="C745" i="5"/>
  <c r="C746" i="5"/>
  <c r="C747" i="5"/>
  <c r="C748" i="5"/>
  <c r="C749" i="5"/>
  <c r="C750" i="5"/>
  <c r="C751" i="5"/>
  <c r="C752" i="5"/>
  <c r="C753" i="5"/>
  <c r="C754" i="5"/>
  <c r="C755" i="5"/>
  <c r="C756" i="5"/>
  <c r="C757" i="5"/>
  <c r="C758" i="5"/>
  <c r="C759" i="5"/>
  <c r="C760" i="5"/>
  <c r="C761" i="5"/>
  <c r="C762" i="5"/>
  <c r="C763" i="5"/>
  <c r="C764" i="5"/>
  <c r="C765" i="5"/>
  <c r="C766" i="5"/>
  <c r="C767" i="5"/>
  <c r="C768" i="5"/>
  <c r="C769" i="5"/>
  <c r="C770" i="5"/>
  <c r="C771" i="5"/>
  <c r="C772" i="5"/>
  <c r="C773" i="5"/>
  <c r="C774" i="5"/>
  <c r="C775" i="5"/>
  <c r="C776" i="5"/>
  <c r="C777" i="5"/>
  <c r="C778" i="5"/>
  <c r="C779" i="5"/>
  <c r="C780" i="5"/>
  <c r="C781" i="5"/>
  <c r="C782" i="5"/>
  <c r="C783" i="5"/>
  <c r="C784" i="5"/>
  <c r="C785" i="5"/>
  <c r="C786" i="5"/>
  <c r="C787" i="5"/>
  <c r="C788" i="5"/>
  <c r="C789" i="5"/>
  <c r="C790" i="5"/>
  <c r="C791" i="5"/>
  <c r="C792" i="5"/>
  <c r="C793" i="5"/>
  <c r="C794" i="5"/>
  <c r="C795" i="5"/>
  <c r="C796" i="5"/>
  <c r="C797" i="5"/>
  <c r="C798" i="5"/>
  <c r="C799" i="5"/>
  <c r="C800" i="5"/>
  <c r="C801" i="5"/>
  <c r="C802" i="5"/>
  <c r="C803" i="5"/>
  <c r="C804" i="5"/>
  <c r="C805" i="5"/>
  <c r="C806" i="5"/>
  <c r="C807" i="5"/>
  <c r="C808" i="5"/>
  <c r="C809" i="5"/>
  <c r="C810" i="5"/>
  <c r="C811" i="5"/>
  <c r="C812" i="5"/>
  <c r="C813" i="5"/>
  <c r="C814" i="5"/>
  <c r="C815" i="5"/>
  <c r="C816" i="5"/>
  <c r="C817" i="5"/>
  <c r="C818" i="5"/>
  <c r="C819" i="5"/>
  <c r="C820" i="5"/>
  <c r="C821" i="5"/>
  <c r="C822" i="5"/>
  <c r="C823" i="5"/>
  <c r="C824" i="5"/>
  <c r="C825" i="5"/>
  <c r="C826" i="5"/>
  <c r="C827" i="5"/>
  <c r="C828" i="5"/>
  <c r="C829" i="5"/>
  <c r="C830" i="5"/>
  <c r="C831" i="5"/>
  <c r="C832" i="5"/>
  <c r="C833" i="5"/>
  <c r="C834" i="5"/>
  <c r="C835" i="5"/>
  <c r="C836" i="5"/>
  <c r="C837" i="5"/>
  <c r="C838" i="5"/>
  <c r="C839" i="5"/>
  <c r="C840" i="5"/>
  <c r="C841" i="5"/>
  <c r="C842" i="5"/>
  <c r="C843" i="5"/>
  <c r="C844" i="5"/>
  <c r="C845" i="5"/>
  <c r="C846" i="5"/>
  <c r="C847" i="5"/>
  <c r="C848" i="5"/>
  <c r="C849" i="5"/>
  <c r="C850" i="5"/>
  <c r="C851" i="5"/>
  <c r="C852" i="5"/>
  <c r="C853" i="5"/>
  <c r="C854" i="5"/>
  <c r="C855" i="5"/>
  <c r="C856" i="5"/>
  <c r="C857" i="5"/>
  <c r="C858" i="5"/>
  <c r="C859" i="5"/>
  <c r="C860" i="5"/>
  <c r="C861" i="5"/>
  <c r="C862" i="5"/>
  <c r="C863" i="5"/>
  <c r="C864" i="5"/>
  <c r="C865" i="5"/>
  <c r="C866" i="5"/>
  <c r="C867" i="5"/>
  <c r="C868" i="5"/>
  <c r="C869" i="5"/>
  <c r="C870" i="5"/>
  <c r="C871" i="5"/>
  <c r="C872" i="5"/>
  <c r="C873" i="5"/>
  <c r="C874" i="5"/>
  <c r="C875" i="5"/>
  <c r="C876" i="5"/>
  <c r="C877" i="5"/>
  <c r="C878" i="5"/>
  <c r="C879" i="5"/>
  <c r="C880" i="5"/>
  <c r="C881" i="5"/>
  <c r="C882" i="5"/>
  <c r="C883" i="5"/>
  <c r="C884" i="5"/>
  <c r="C885" i="5"/>
  <c r="C886" i="5"/>
  <c r="C887" i="5"/>
  <c r="C888" i="5"/>
  <c r="C889" i="5"/>
  <c r="C890" i="5"/>
  <c r="C891" i="5"/>
  <c r="C892" i="5"/>
  <c r="C893" i="5"/>
  <c r="C894" i="5"/>
  <c r="C895" i="5"/>
  <c r="C896" i="5"/>
  <c r="C897" i="5"/>
  <c r="C898" i="5"/>
  <c r="C899" i="5"/>
  <c r="C900" i="5"/>
  <c r="C901" i="5"/>
  <c r="C902" i="5"/>
  <c r="C903" i="5"/>
  <c r="C904" i="5"/>
  <c r="C905" i="5"/>
  <c r="C906" i="5"/>
  <c r="C907" i="5"/>
  <c r="C908" i="5"/>
  <c r="C909" i="5"/>
  <c r="C910" i="5"/>
  <c r="C911" i="5"/>
  <c r="C912" i="5"/>
  <c r="C913" i="5"/>
  <c r="C914" i="5"/>
  <c r="C915" i="5"/>
  <c r="C916" i="5"/>
  <c r="C917" i="5"/>
  <c r="C918" i="5"/>
  <c r="C919" i="5"/>
  <c r="C920" i="5"/>
  <c r="C921" i="5"/>
  <c r="C922" i="5"/>
  <c r="C923" i="5"/>
  <c r="C924" i="5"/>
  <c r="C925" i="5"/>
  <c r="C926" i="5"/>
  <c r="C927" i="5"/>
  <c r="C928" i="5"/>
  <c r="C929" i="5"/>
  <c r="C930" i="5"/>
  <c r="C931" i="5"/>
  <c r="C932" i="5"/>
  <c r="C933" i="5"/>
  <c r="C934" i="5"/>
  <c r="C935" i="5"/>
  <c r="C936" i="5"/>
  <c r="C937" i="5"/>
  <c r="C938" i="5"/>
  <c r="C939" i="5"/>
  <c r="C940" i="5"/>
  <c r="C941" i="5"/>
  <c r="C942" i="5"/>
  <c r="C943" i="5"/>
  <c r="C944" i="5"/>
  <c r="C945" i="5"/>
  <c r="C946" i="5"/>
  <c r="C947" i="5"/>
  <c r="C948" i="5"/>
  <c r="C949" i="5"/>
  <c r="C950" i="5"/>
  <c r="C951" i="5"/>
  <c r="C952" i="5"/>
  <c r="C953" i="5"/>
  <c r="C954" i="5"/>
  <c r="C955" i="5"/>
  <c r="C956" i="5"/>
  <c r="C957" i="5"/>
  <c r="C958" i="5"/>
  <c r="C959" i="5"/>
  <c r="C960" i="5"/>
  <c r="C961" i="5"/>
  <c r="C962" i="5"/>
  <c r="C963" i="5"/>
  <c r="C964" i="5"/>
  <c r="C965" i="5"/>
  <c r="C966" i="5"/>
  <c r="C967" i="5"/>
  <c r="C968" i="5"/>
  <c r="C969" i="5"/>
  <c r="C970" i="5"/>
  <c r="C971" i="5"/>
  <c r="C972" i="5"/>
  <c r="C973" i="5"/>
  <c r="C974" i="5"/>
  <c r="C975" i="5"/>
  <c r="C976" i="5"/>
  <c r="C977" i="5"/>
  <c r="C978" i="5"/>
  <c r="C979" i="5"/>
  <c r="C980" i="5"/>
  <c r="C981" i="5"/>
  <c r="C982" i="5"/>
  <c r="C983" i="5"/>
  <c r="C984" i="5"/>
  <c r="C985" i="5"/>
  <c r="C986" i="5"/>
  <c r="C987" i="5"/>
  <c r="C988" i="5"/>
  <c r="C989" i="5"/>
  <c r="C990" i="5"/>
  <c r="C991" i="5"/>
  <c r="C992" i="5"/>
  <c r="C993" i="5"/>
  <c r="C994" i="5"/>
  <c r="C995" i="5"/>
  <c r="C996" i="5"/>
  <c r="C997" i="5"/>
  <c r="C998" i="5"/>
  <c r="C999" i="5"/>
  <c r="C1000" i="5"/>
  <c r="C6" i="5"/>
  <c r="AC112" i="2" l="1"/>
  <c r="AC110" i="2"/>
  <c r="AC111" i="2"/>
  <c r="AC106" i="2"/>
  <c r="AC107" i="2"/>
  <c r="R91" i="2"/>
  <c r="S91" i="2"/>
  <c r="T91" i="2"/>
  <c r="U91" i="2"/>
  <c r="V91" i="2"/>
  <c r="W91" i="2"/>
  <c r="X91" i="2"/>
  <c r="Y91" i="2"/>
  <c r="Z91" i="2"/>
  <c r="AG91" i="2"/>
  <c r="AH91" i="2"/>
  <c r="AI91" i="2"/>
  <c r="AJ91" i="2"/>
  <c r="AK91" i="2"/>
  <c r="AL91" i="2"/>
  <c r="AM91" i="2"/>
  <c r="R92" i="2"/>
  <c r="S92" i="2"/>
  <c r="T92" i="2"/>
  <c r="U92" i="2"/>
  <c r="V92" i="2"/>
  <c r="W92" i="2"/>
  <c r="X92" i="2"/>
  <c r="Y92" i="2"/>
  <c r="Z92" i="2"/>
  <c r="AG92" i="2"/>
  <c r="AH92" i="2"/>
  <c r="AI92" i="2"/>
  <c r="AJ92" i="2"/>
  <c r="AK92" i="2"/>
  <c r="AL92" i="2"/>
  <c r="AM92" i="2"/>
  <c r="R93" i="2"/>
  <c r="S93" i="2"/>
  <c r="T93" i="2"/>
  <c r="U93" i="2"/>
  <c r="V93" i="2"/>
  <c r="W93" i="2"/>
  <c r="X93" i="2"/>
  <c r="Y93" i="2"/>
  <c r="Z93" i="2"/>
  <c r="AG93" i="2"/>
  <c r="AH93" i="2"/>
  <c r="AI93" i="2"/>
  <c r="AJ93" i="2"/>
  <c r="AK93" i="2"/>
  <c r="AL93" i="2"/>
  <c r="AM93" i="2"/>
  <c r="R94" i="2"/>
  <c r="S94" i="2"/>
  <c r="T94" i="2"/>
  <c r="U94" i="2"/>
  <c r="V94" i="2"/>
  <c r="W94" i="2"/>
  <c r="X94" i="2"/>
  <c r="Y94" i="2"/>
  <c r="Z94" i="2"/>
  <c r="AG94" i="2"/>
  <c r="AH94" i="2"/>
  <c r="AI94" i="2"/>
  <c r="AJ94" i="2"/>
  <c r="AK94" i="2"/>
  <c r="AL94" i="2"/>
  <c r="AM94" i="2"/>
  <c r="R95" i="2"/>
  <c r="S95" i="2"/>
  <c r="T95" i="2"/>
  <c r="U95" i="2"/>
  <c r="V95" i="2"/>
  <c r="W95" i="2"/>
  <c r="X95" i="2"/>
  <c r="Y95" i="2"/>
  <c r="Z95" i="2"/>
  <c r="AG95" i="2"/>
  <c r="AH95" i="2"/>
  <c r="AI95" i="2"/>
  <c r="AJ95" i="2"/>
  <c r="AK95" i="2"/>
  <c r="AL95" i="2"/>
  <c r="AM95" i="2"/>
  <c r="R96" i="2"/>
  <c r="S96" i="2"/>
  <c r="T96" i="2"/>
  <c r="U96" i="2"/>
  <c r="V96" i="2"/>
  <c r="W96" i="2"/>
  <c r="X96" i="2"/>
  <c r="Y96" i="2"/>
  <c r="Z96" i="2"/>
  <c r="AG96" i="2"/>
  <c r="AH96" i="2"/>
  <c r="AI96" i="2"/>
  <c r="AJ96" i="2"/>
  <c r="AK96" i="2"/>
  <c r="AL96" i="2"/>
  <c r="AM96" i="2"/>
  <c r="R97" i="2"/>
  <c r="S97" i="2"/>
  <c r="T97" i="2"/>
  <c r="U97" i="2"/>
  <c r="V97" i="2"/>
  <c r="W97" i="2"/>
  <c r="X97" i="2"/>
  <c r="Y97" i="2"/>
  <c r="Z97" i="2"/>
  <c r="AG97" i="2"/>
  <c r="AH97" i="2"/>
  <c r="AI97" i="2"/>
  <c r="AJ97" i="2"/>
  <c r="AK97" i="2"/>
  <c r="AL97" i="2"/>
  <c r="AM97" i="2"/>
  <c r="R98" i="2"/>
  <c r="S98" i="2"/>
  <c r="T98" i="2"/>
  <c r="U98" i="2"/>
  <c r="V98" i="2"/>
  <c r="W98" i="2"/>
  <c r="X98" i="2"/>
  <c r="Y98" i="2"/>
  <c r="Z98" i="2"/>
  <c r="AG98" i="2"/>
  <c r="AH98" i="2"/>
  <c r="AI98" i="2"/>
  <c r="AJ98" i="2"/>
  <c r="AK98" i="2"/>
  <c r="AL98" i="2"/>
  <c r="AM98" i="2"/>
  <c r="R99" i="2"/>
  <c r="S99" i="2"/>
  <c r="T99" i="2"/>
  <c r="U99" i="2"/>
  <c r="V99" i="2"/>
  <c r="W99" i="2"/>
  <c r="X99" i="2"/>
  <c r="Y99" i="2"/>
  <c r="Z99" i="2"/>
  <c r="AG99" i="2"/>
  <c r="AH99" i="2"/>
  <c r="AI99" i="2"/>
  <c r="AJ99" i="2"/>
  <c r="AK99" i="2"/>
  <c r="AL99" i="2"/>
  <c r="AM99" i="2"/>
  <c r="R100" i="2"/>
  <c r="S100" i="2"/>
  <c r="T100" i="2"/>
  <c r="U100" i="2"/>
  <c r="V100" i="2"/>
  <c r="W100" i="2"/>
  <c r="X100" i="2"/>
  <c r="Y100" i="2"/>
  <c r="Z100" i="2"/>
  <c r="AG100" i="2"/>
  <c r="AH100" i="2"/>
  <c r="AI100" i="2"/>
  <c r="AJ100" i="2"/>
  <c r="AK100" i="2"/>
  <c r="AL100" i="2"/>
  <c r="AM100" i="2"/>
  <c r="R101" i="2"/>
  <c r="S101" i="2"/>
  <c r="T101" i="2"/>
  <c r="U101" i="2"/>
  <c r="V101" i="2"/>
  <c r="W101" i="2"/>
  <c r="X101" i="2"/>
  <c r="Y101" i="2"/>
  <c r="Z101" i="2"/>
  <c r="AG101" i="2"/>
  <c r="AH101" i="2"/>
  <c r="AI101" i="2"/>
  <c r="AJ101" i="2"/>
  <c r="AK101" i="2"/>
  <c r="AL101" i="2"/>
  <c r="AM101" i="2"/>
  <c r="R102" i="2"/>
  <c r="S102" i="2"/>
  <c r="T102" i="2"/>
  <c r="U102" i="2"/>
  <c r="V102" i="2"/>
  <c r="W102" i="2"/>
  <c r="X102" i="2"/>
  <c r="Y102" i="2"/>
  <c r="Z102" i="2"/>
  <c r="AG102" i="2"/>
  <c r="AH102" i="2"/>
  <c r="AI102" i="2"/>
  <c r="AJ102" i="2"/>
  <c r="AK102" i="2"/>
  <c r="AL102" i="2"/>
  <c r="AM102" i="2"/>
  <c r="R103" i="2"/>
  <c r="S103" i="2"/>
  <c r="T103" i="2"/>
  <c r="U103" i="2"/>
  <c r="V103" i="2"/>
  <c r="W103" i="2"/>
  <c r="X103" i="2"/>
  <c r="Y103" i="2"/>
  <c r="Z103" i="2"/>
  <c r="AG103" i="2"/>
  <c r="AH103" i="2"/>
  <c r="AI103" i="2"/>
  <c r="AJ103" i="2"/>
  <c r="AK103" i="2"/>
  <c r="AL103" i="2"/>
  <c r="AM103" i="2"/>
  <c r="R104" i="2"/>
  <c r="S104" i="2"/>
  <c r="T104" i="2"/>
  <c r="U104" i="2"/>
  <c r="V104" i="2"/>
  <c r="W104" i="2"/>
  <c r="X104" i="2"/>
  <c r="Y104" i="2"/>
  <c r="Z104" i="2"/>
  <c r="AG104" i="2"/>
  <c r="AH104" i="2"/>
  <c r="AI104" i="2"/>
  <c r="AJ104" i="2"/>
  <c r="AK104" i="2"/>
  <c r="AL104" i="2"/>
  <c r="AM104" i="2"/>
  <c r="R105" i="2"/>
  <c r="S105" i="2"/>
  <c r="T105" i="2"/>
  <c r="U105" i="2"/>
  <c r="V105" i="2"/>
  <c r="W105" i="2"/>
  <c r="X105" i="2"/>
  <c r="Y105" i="2"/>
  <c r="Z105" i="2"/>
  <c r="AG105" i="2"/>
  <c r="AH105" i="2"/>
  <c r="AI105" i="2"/>
  <c r="AJ105" i="2"/>
  <c r="AK105" i="2"/>
  <c r="AL105" i="2"/>
  <c r="AM105" i="2"/>
  <c r="R106" i="2"/>
  <c r="S106" i="2"/>
  <c r="T106" i="2"/>
  <c r="U106" i="2"/>
  <c r="V106" i="2"/>
  <c r="W106" i="2"/>
  <c r="X106" i="2"/>
  <c r="Y106" i="2"/>
  <c r="Z106" i="2"/>
  <c r="AG106" i="2"/>
  <c r="AH106" i="2"/>
  <c r="AI106" i="2"/>
  <c r="AJ106" i="2"/>
  <c r="AK106" i="2"/>
  <c r="AL106" i="2"/>
  <c r="AM106" i="2"/>
  <c r="R107" i="2"/>
  <c r="S107" i="2"/>
  <c r="T107" i="2"/>
  <c r="U107" i="2"/>
  <c r="V107" i="2"/>
  <c r="W107" i="2"/>
  <c r="X107" i="2"/>
  <c r="Y107" i="2"/>
  <c r="Z107" i="2"/>
  <c r="AG107" i="2"/>
  <c r="AH107" i="2"/>
  <c r="AI107" i="2"/>
  <c r="AJ107" i="2"/>
  <c r="AK107" i="2"/>
  <c r="AL107" i="2"/>
  <c r="AM107" i="2"/>
  <c r="R108" i="2"/>
  <c r="S108" i="2"/>
  <c r="T108" i="2"/>
  <c r="U108" i="2"/>
  <c r="V108" i="2"/>
  <c r="W108" i="2"/>
  <c r="X108" i="2"/>
  <c r="Y108" i="2"/>
  <c r="Z108" i="2"/>
  <c r="AG108" i="2"/>
  <c r="AH108" i="2"/>
  <c r="AI108" i="2"/>
  <c r="AJ108" i="2"/>
  <c r="AK108" i="2"/>
  <c r="AL108" i="2"/>
  <c r="AM108" i="2"/>
  <c r="R109" i="2"/>
  <c r="S109" i="2"/>
  <c r="T109" i="2"/>
  <c r="U109" i="2"/>
  <c r="V109" i="2"/>
  <c r="W109" i="2"/>
  <c r="X109" i="2"/>
  <c r="Y109" i="2"/>
  <c r="Z109" i="2"/>
  <c r="AG109" i="2"/>
  <c r="AH109" i="2"/>
  <c r="AI109" i="2"/>
  <c r="AJ109" i="2"/>
  <c r="AK109" i="2"/>
  <c r="AL109" i="2"/>
  <c r="AM109" i="2"/>
  <c r="R110" i="2"/>
  <c r="S110" i="2"/>
  <c r="T110" i="2"/>
  <c r="U110" i="2"/>
  <c r="V110" i="2"/>
  <c r="W110" i="2"/>
  <c r="X110" i="2"/>
  <c r="Y110" i="2"/>
  <c r="Z110" i="2"/>
  <c r="AG110" i="2"/>
  <c r="AH110" i="2"/>
  <c r="AI110" i="2"/>
  <c r="AJ110" i="2"/>
  <c r="AK110" i="2"/>
  <c r="AL110" i="2"/>
  <c r="AM110" i="2"/>
  <c r="R111" i="2"/>
  <c r="S111" i="2"/>
  <c r="T111" i="2"/>
  <c r="U111" i="2"/>
  <c r="V111" i="2"/>
  <c r="W111" i="2"/>
  <c r="X111" i="2"/>
  <c r="Y111" i="2"/>
  <c r="Z111" i="2"/>
  <c r="AG111" i="2"/>
  <c r="AH111" i="2"/>
  <c r="AI111" i="2"/>
  <c r="AJ111" i="2"/>
  <c r="AK111" i="2"/>
  <c r="AL111" i="2"/>
  <c r="AM111" i="2"/>
  <c r="R112" i="2"/>
  <c r="S112" i="2"/>
  <c r="T112" i="2"/>
  <c r="U112" i="2"/>
  <c r="V112" i="2"/>
  <c r="W112" i="2"/>
  <c r="X112" i="2"/>
  <c r="Y112" i="2"/>
  <c r="Z112" i="2"/>
  <c r="AG112" i="2"/>
  <c r="AH112" i="2"/>
  <c r="AI112" i="2"/>
  <c r="AJ112" i="2"/>
  <c r="AK112" i="2"/>
  <c r="AL112" i="2"/>
  <c r="AM112" i="2"/>
  <c r="R113" i="2"/>
  <c r="S113" i="2"/>
  <c r="T113" i="2"/>
  <c r="U113" i="2"/>
  <c r="V113" i="2"/>
  <c r="W113" i="2"/>
  <c r="X113" i="2"/>
  <c r="Y113" i="2"/>
  <c r="Z113" i="2"/>
  <c r="AG113" i="2"/>
  <c r="AH113" i="2"/>
  <c r="AI113" i="2"/>
  <c r="AJ113" i="2"/>
  <c r="AK113" i="2"/>
  <c r="AL113" i="2"/>
  <c r="AM113" i="2"/>
  <c r="R114" i="2"/>
  <c r="S114" i="2"/>
  <c r="T114" i="2"/>
  <c r="U114" i="2"/>
  <c r="V114" i="2"/>
  <c r="W114" i="2"/>
  <c r="X114" i="2"/>
  <c r="Y114" i="2"/>
  <c r="Z114" i="2"/>
  <c r="AG114" i="2"/>
  <c r="AH114" i="2"/>
  <c r="AI114" i="2"/>
  <c r="AJ114" i="2"/>
  <c r="AK114" i="2"/>
  <c r="AL114" i="2"/>
  <c r="AM114" i="2"/>
  <c r="R115" i="2"/>
  <c r="S115" i="2"/>
  <c r="T115" i="2"/>
  <c r="U115" i="2"/>
  <c r="V115" i="2"/>
  <c r="W115" i="2"/>
  <c r="X115" i="2"/>
  <c r="Y115" i="2"/>
  <c r="Z115" i="2"/>
  <c r="AG115" i="2"/>
  <c r="AH115" i="2"/>
  <c r="AI115" i="2"/>
  <c r="AJ115" i="2"/>
  <c r="AK115" i="2"/>
  <c r="AL115" i="2"/>
  <c r="AM115" i="2"/>
  <c r="R116" i="2"/>
  <c r="S116" i="2"/>
  <c r="T116" i="2"/>
  <c r="U116" i="2"/>
  <c r="V116" i="2"/>
  <c r="W116" i="2"/>
  <c r="X116" i="2"/>
  <c r="Y116" i="2"/>
  <c r="Z116" i="2"/>
  <c r="AG116" i="2"/>
  <c r="AH116" i="2"/>
  <c r="AI116" i="2"/>
  <c r="AJ116" i="2"/>
  <c r="AK116" i="2"/>
  <c r="AL116" i="2"/>
  <c r="AM116" i="2"/>
  <c r="R117" i="2"/>
  <c r="S117" i="2"/>
  <c r="T117" i="2"/>
  <c r="U117" i="2"/>
  <c r="V117" i="2"/>
  <c r="W117" i="2"/>
  <c r="X117" i="2"/>
  <c r="Y117" i="2"/>
  <c r="Z117" i="2"/>
  <c r="AG117" i="2"/>
  <c r="AH117" i="2"/>
  <c r="AI117" i="2"/>
  <c r="AJ117" i="2"/>
  <c r="AK117" i="2"/>
  <c r="AL117" i="2"/>
  <c r="AM117" i="2"/>
  <c r="R118" i="2"/>
  <c r="S118" i="2"/>
  <c r="T118" i="2"/>
  <c r="U118" i="2"/>
  <c r="V118" i="2"/>
  <c r="W118" i="2"/>
  <c r="X118" i="2"/>
  <c r="Y118" i="2"/>
  <c r="Z118" i="2"/>
  <c r="AG118" i="2"/>
  <c r="AH118" i="2"/>
  <c r="AI118" i="2"/>
  <c r="AJ118" i="2"/>
  <c r="AK118" i="2"/>
  <c r="AL118" i="2"/>
  <c r="AM118" i="2"/>
  <c r="R119" i="2"/>
  <c r="S119" i="2"/>
  <c r="T119" i="2"/>
  <c r="U119" i="2"/>
  <c r="V119" i="2"/>
  <c r="W119" i="2"/>
  <c r="X119" i="2"/>
  <c r="Y119" i="2"/>
  <c r="Z119" i="2"/>
  <c r="AG119" i="2"/>
  <c r="AH119" i="2"/>
  <c r="AI119" i="2"/>
  <c r="AJ119" i="2"/>
  <c r="AK119" i="2"/>
  <c r="AL119" i="2"/>
  <c r="AM119" i="2"/>
  <c r="R120" i="2"/>
  <c r="S120" i="2"/>
  <c r="T120" i="2"/>
  <c r="U120" i="2"/>
  <c r="V120" i="2"/>
  <c r="W120" i="2"/>
  <c r="X120" i="2"/>
  <c r="Y120" i="2"/>
  <c r="Z120" i="2"/>
  <c r="AG120" i="2"/>
  <c r="AH120" i="2"/>
  <c r="AI120" i="2"/>
  <c r="AJ120" i="2"/>
  <c r="AK120" i="2"/>
  <c r="AL120" i="2"/>
  <c r="AM120" i="2"/>
  <c r="R121" i="2"/>
  <c r="S121" i="2"/>
  <c r="T121" i="2"/>
  <c r="U121" i="2"/>
  <c r="V121" i="2"/>
  <c r="W121" i="2"/>
  <c r="X121" i="2"/>
  <c r="Y121" i="2"/>
  <c r="Z121" i="2"/>
  <c r="AG121" i="2"/>
  <c r="AH121" i="2"/>
  <c r="AI121" i="2"/>
  <c r="AJ121" i="2"/>
  <c r="AK121" i="2"/>
  <c r="AL121" i="2"/>
  <c r="AM121" i="2"/>
  <c r="R122" i="2"/>
  <c r="S122" i="2"/>
  <c r="T122" i="2"/>
  <c r="U122" i="2"/>
  <c r="V122" i="2"/>
  <c r="W122" i="2"/>
  <c r="X122" i="2"/>
  <c r="Y122" i="2"/>
  <c r="Z122" i="2"/>
  <c r="AG122" i="2"/>
  <c r="AH122" i="2"/>
  <c r="AI122" i="2"/>
  <c r="AJ122" i="2"/>
  <c r="AK122" i="2"/>
  <c r="AL122" i="2"/>
  <c r="AM122" i="2"/>
  <c r="R123" i="2"/>
  <c r="S123" i="2"/>
  <c r="T123" i="2"/>
  <c r="U123" i="2"/>
  <c r="V123" i="2"/>
  <c r="W123" i="2"/>
  <c r="X123" i="2"/>
  <c r="Y123" i="2"/>
  <c r="Z123" i="2"/>
  <c r="AG123" i="2"/>
  <c r="AH123" i="2"/>
  <c r="AI123" i="2"/>
  <c r="AJ123" i="2"/>
  <c r="AK123" i="2"/>
  <c r="AL123" i="2"/>
  <c r="AM123" i="2"/>
  <c r="R124" i="2"/>
  <c r="S124" i="2"/>
  <c r="T124" i="2"/>
  <c r="U124" i="2"/>
  <c r="V124" i="2"/>
  <c r="W124" i="2"/>
  <c r="X124" i="2"/>
  <c r="Y124" i="2"/>
  <c r="Z124" i="2"/>
  <c r="AG124" i="2"/>
  <c r="AH124" i="2"/>
  <c r="AI124" i="2"/>
  <c r="AJ124" i="2"/>
  <c r="AK124" i="2"/>
  <c r="AL124" i="2"/>
  <c r="AM124" i="2"/>
  <c r="R125" i="2"/>
  <c r="S125" i="2"/>
  <c r="T125" i="2"/>
  <c r="U125" i="2"/>
  <c r="V125" i="2"/>
  <c r="W125" i="2"/>
  <c r="X125" i="2"/>
  <c r="Y125" i="2"/>
  <c r="Z125" i="2"/>
  <c r="AG125" i="2"/>
  <c r="AH125" i="2"/>
  <c r="AI125" i="2"/>
  <c r="AJ125" i="2"/>
  <c r="AK125" i="2"/>
  <c r="AL125" i="2"/>
  <c r="AM125" i="2"/>
  <c r="R126" i="2"/>
  <c r="S126" i="2"/>
  <c r="T126" i="2"/>
  <c r="U126" i="2"/>
  <c r="V126" i="2"/>
  <c r="W126" i="2"/>
  <c r="X126" i="2"/>
  <c r="Y126" i="2"/>
  <c r="Z126" i="2"/>
  <c r="AG126" i="2"/>
  <c r="AH126" i="2"/>
  <c r="AI126" i="2"/>
  <c r="AJ126" i="2"/>
  <c r="AK126" i="2"/>
  <c r="AL126" i="2"/>
  <c r="AM126" i="2"/>
  <c r="R127" i="2"/>
  <c r="S127" i="2"/>
  <c r="T127" i="2"/>
  <c r="U127" i="2"/>
  <c r="V127" i="2"/>
  <c r="W127" i="2"/>
  <c r="X127" i="2"/>
  <c r="Y127" i="2"/>
  <c r="Z127" i="2"/>
  <c r="AG127" i="2"/>
  <c r="AH127" i="2"/>
  <c r="AI127" i="2"/>
  <c r="AJ127" i="2"/>
  <c r="AK127" i="2"/>
  <c r="AL127" i="2"/>
  <c r="AM127" i="2"/>
  <c r="R128" i="2"/>
  <c r="S128" i="2"/>
  <c r="T128" i="2"/>
  <c r="U128" i="2"/>
  <c r="V128" i="2"/>
  <c r="W128" i="2"/>
  <c r="X128" i="2"/>
  <c r="Y128" i="2"/>
  <c r="Z128" i="2"/>
  <c r="AG128" i="2"/>
  <c r="AH128" i="2"/>
  <c r="AI128" i="2"/>
  <c r="AJ128" i="2"/>
  <c r="AK128" i="2"/>
  <c r="AL128" i="2"/>
  <c r="AM128" i="2"/>
  <c r="R129" i="2"/>
  <c r="S129" i="2"/>
  <c r="T129" i="2"/>
  <c r="U129" i="2"/>
  <c r="V129" i="2"/>
  <c r="W129" i="2"/>
  <c r="X129" i="2"/>
  <c r="Y129" i="2"/>
  <c r="Z129" i="2"/>
  <c r="AG129" i="2"/>
  <c r="AH129" i="2"/>
  <c r="AI129" i="2"/>
  <c r="AJ129" i="2"/>
  <c r="AK129" i="2"/>
  <c r="AL129" i="2"/>
  <c r="AM129" i="2"/>
  <c r="R130" i="2"/>
  <c r="S130" i="2"/>
  <c r="T130" i="2"/>
  <c r="U130" i="2"/>
  <c r="V130" i="2"/>
  <c r="W130" i="2"/>
  <c r="X130" i="2"/>
  <c r="Y130" i="2"/>
  <c r="Z130" i="2"/>
  <c r="AG130" i="2"/>
  <c r="AH130" i="2"/>
  <c r="AI130" i="2"/>
  <c r="AJ130" i="2"/>
  <c r="AK130" i="2"/>
  <c r="AL130" i="2"/>
  <c r="AM130" i="2"/>
  <c r="R131" i="2"/>
  <c r="S131" i="2"/>
  <c r="T131" i="2"/>
  <c r="U131" i="2"/>
  <c r="V131" i="2"/>
  <c r="W131" i="2"/>
  <c r="X131" i="2"/>
  <c r="Y131" i="2"/>
  <c r="Z131" i="2"/>
  <c r="AG131" i="2"/>
  <c r="AH131" i="2"/>
  <c r="AI131" i="2"/>
  <c r="AJ131" i="2"/>
  <c r="AK131" i="2"/>
  <c r="AL131" i="2"/>
  <c r="AM131" i="2"/>
  <c r="R132" i="2"/>
  <c r="S132" i="2"/>
  <c r="T132" i="2"/>
  <c r="U132" i="2"/>
  <c r="V132" i="2"/>
  <c r="W132" i="2"/>
  <c r="X132" i="2"/>
  <c r="Y132" i="2"/>
  <c r="Z132" i="2"/>
  <c r="AG132" i="2"/>
  <c r="AH132" i="2"/>
  <c r="AI132" i="2"/>
  <c r="AJ132" i="2"/>
  <c r="AK132" i="2"/>
  <c r="AL132" i="2"/>
  <c r="AM132" i="2"/>
  <c r="R133" i="2"/>
  <c r="S133" i="2"/>
  <c r="T133" i="2"/>
  <c r="U133" i="2"/>
  <c r="V133" i="2"/>
  <c r="W133" i="2"/>
  <c r="X133" i="2"/>
  <c r="Y133" i="2"/>
  <c r="Z133" i="2"/>
  <c r="AG133" i="2"/>
  <c r="AH133" i="2"/>
  <c r="AI133" i="2"/>
  <c r="AJ133" i="2"/>
  <c r="AK133" i="2"/>
  <c r="AL133" i="2"/>
  <c r="AM133" i="2"/>
  <c r="R134" i="2"/>
  <c r="S134" i="2"/>
  <c r="T134" i="2"/>
  <c r="U134" i="2"/>
  <c r="V134" i="2"/>
  <c r="W134" i="2"/>
  <c r="X134" i="2"/>
  <c r="Y134" i="2"/>
  <c r="Z134" i="2"/>
  <c r="AG134" i="2"/>
  <c r="AH134" i="2"/>
  <c r="AI134" i="2"/>
  <c r="AJ134" i="2"/>
  <c r="AK134" i="2"/>
  <c r="AL134" i="2"/>
  <c r="AM134" i="2"/>
  <c r="R135" i="2"/>
  <c r="S135" i="2"/>
  <c r="T135" i="2"/>
  <c r="U135" i="2"/>
  <c r="V135" i="2"/>
  <c r="W135" i="2"/>
  <c r="X135" i="2"/>
  <c r="Y135" i="2"/>
  <c r="Z135" i="2"/>
  <c r="AG135" i="2"/>
  <c r="AH135" i="2"/>
  <c r="AI135" i="2"/>
  <c r="AJ135" i="2"/>
  <c r="AK135" i="2"/>
  <c r="AL135" i="2"/>
  <c r="AM135" i="2"/>
  <c r="R136" i="2"/>
  <c r="S136" i="2"/>
  <c r="T136" i="2"/>
  <c r="U136" i="2"/>
  <c r="V136" i="2"/>
  <c r="W136" i="2"/>
  <c r="X136" i="2"/>
  <c r="Y136" i="2"/>
  <c r="Z136" i="2"/>
  <c r="AG136" i="2"/>
  <c r="AH136" i="2"/>
  <c r="AI136" i="2"/>
  <c r="AJ136" i="2"/>
  <c r="AK136" i="2"/>
  <c r="AL136" i="2"/>
  <c r="AM136" i="2"/>
  <c r="R137" i="2"/>
  <c r="S137" i="2"/>
  <c r="T137" i="2"/>
  <c r="U137" i="2"/>
  <c r="V137" i="2"/>
  <c r="W137" i="2"/>
  <c r="X137" i="2"/>
  <c r="Y137" i="2"/>
  <c r="Z137" i="2"/>
  <c r="AG137" i="2"/>
  <c r="AH137" i="2"/>
  <c r="AI137" i="2"/>
  <c r="AJ137" i="2"/>
  <c r="AK137" i="2"/>
  <c r="AL137" i="2"/>
  <c r="AM137" i="2"/>
  <c r="R138" i="2"/>
  <c r="S138" i="2"/>
  <c r="T138" i="2"/>
  <c r="U138" i="2"/>
  <c r="V138" i="2"/>
  <c r="W138" i="2"/>
  <c r="X138" i="2"/>
  <c r="Y138" i="2"/>
  <c r="Z138" i="2"/>
  <c r="AG138" i="2"/>
  <c r="AH138" i="2"/>
  <c r="AI138" i="2"/>
  <c r="AJ138" i="2"/>
  <c r="AK138" i="2"/>
  <c r="AL138" i="2"/>
  <c r="AM138" i="2"/>
  <c r="R139" i="2"/>
  <c r="S139" i="2"/>
  <c r="T139" i="2"/>
  <c r="U139" i="2"/>
  <c r="V139" i="2"/>
  <c r="W139" i="2"/>
  <c r="X139" i="2"/>
  <c r="Y139" i="2"/>
  <c r="Z139" i="2"/>
  <c r="AG139" i="2"/>
  <c r="AH139" i="2"/>
  <c r="AI139" i="2"/>
  <c r="AJ139" i="2"/>
  <c r="AK139" i="2"/>
  <c r="AL139" i="2"/>
  <c r="AM139" i="2"/>
  <c r="R140" i="2"/>
  <c r="S140" i="2"/>
  <c r="T140" i="2"/>
  <c r="U140" i="2"/>
  <c r="V140" i="2"/>
  <c r="W140" i="2"/>
  <c r="X140" i="2"/>
  <c r="Y140" i="2"/>
  <c r="Z140" i="2"/>
  <c r="AG140" i="2"/>
  <c r="AH140" i="2"/>
  <c r="AI140" i="2"/>
  <c r="AJ140" i="2"/>
  <c r="AK140" i="2"/>
  <c r="AL140" i="2"/>
  <c r="AM140" i="2"/>
  <c r="R141" i="2"/>
  <c r="S141" i="2"/>
  <c r="T141" i="2"/>
  <c r="U141" i="2"/>
  <c r="V141" i="2"/>
  <c r="W141" i="2"/>
  <c r="X141" i="2"/>
  <c r="Y141" i="2"/>
  <c r="Z141" i="2"/>
  <c r="AG141" i="2"/>
  <c r="AH141" i="2"/>
  <c r="AI141" i="2"/>
  <c r="AJ141" i="2"/>
  <c r="AK141" i="2"/>
  <c r="AL141" i="2"/>
  <c r="AM141" i="2"/>
  <c r="R142" i="2"/>
  <c r="S142" i="2"/>
  <c r="T142" i="2"/>
  <c r="U142" i="2"/>
  <c r="V142" i="2"/>
  <c r="W142" i="2"/>
  <c r="X142" i="2"/>
  <c r="Y142" i="2"/>
  <c r="Z142" i="2"/>
  <c r="AG142" i="2"/>
  <c r="AH142" i="2"/>
  <c r="AI142" i="2"/>
  <c r="AJ142" i="2"/>
  <c r="AK142" i="2"/>
  <c r="AL142" i="2"/>
  <c r="AM142" i="2"/>
  <c r="R143" i="2"/>
  <c r="S143" i="2"/>
  <c r="T143" i="2"/>
  <c r="U143" i="2"/>
  <c r="V143" i="2"/>
  <c r="W143" i="2"/>
  <c r="X143" i="2"/>
  <c r="Y143" i="2"/>
  <c r="Z143" i="2"/>
  <c r="AG143" i="2"/>
  <c r="AH143" i="2"/>
  <c r="AI143" i="2"/>
  <c r="AJ143" i="2"/>
  <c r="AK143" i="2"/>
  <c r="AL143" i="2"/>
  <c r="AM143" i="2"/>
  <c r="R144" i="2"/>
  <c r="S144" i="2"/>
  <c r="T144" i="2"/>
  <c r="U144" i="2"/>
  <c r="V144" i="2"/>
  <c r="W144" i="2"/>
  <c r="X144" i="2"/>
  <c r="Y144" i="2"/>
  <c r="Z144" i="2"/>
  <c r="AG144" i="2"/>
  <c r="AH144" i="2"/>
  <c r="AI144" i="2"/>
  <c r="AJ144" i="2"/>
  <c r="AK144" i="2"/>
  <c r="AL144" i="2"/>
  <c r="AM144" i="2"/>
  <c r="R145" i="2"/>
  <c r="S145" i="2"/>
  <c r="T145" i="2"/>
  <c r="U145" i="2"/>
  <c r="V145" i="2"/>
  <c r="W145" i="2"/>
  <c r="X145" i="2"/>
  <c r="Y145" i="2"/>
  <c r="Z145" i="2"/>
  <c r="AG145" i="2"/>
  <c r="AH145" i="2"/>
  <c r="AI145" i="2"/>
  <c r="AJ145" i="2"/>
  <c r="AK145" i="2"/>
  <c r="AL145" i="2"/>
  <c r="AM145" i="2"/>
  <c r="R146" i="2"/>
  <c r="S146" i="2"/>
  <c r="T146" i="2"/>
  <c r="U146" i="2"/>
  <c r="V146" i="2"/>
  <c r="W146" i="2"/>
  <c r="X146" i="2"/>
  <c r="Y146" i="2"/>
  <c r="Z146" i="2"/>
  <c r="AG146" i="2"/>
  <c r="AH146" i="2"/>
  <c r="AI146" i="2"/>
  <c r="AJ146" i="2"/>
  <c r="AK146" i="2"/>
  <c r="AL146" i="2"/>
  <c r="AM146" i="2"/>
  <c r="R147" i="2"/>
  <c r="S147" i="2"/>
  <c r="T147" i="2"/>
  <c r="U147" i="2"/>
  <c r="V147" i="2"/>
  <c r="W147" i="2"/>
  <c r="X147" i="2"/>
  <c r="Y147" i="2"/>
  <c r="Z147" i="2"/>
  <c r="AG147" i="2"/>
  <c r="AH147" i="2"/>
  <c r="AI147" i="2"/>
  <c r="AJ147" i="2"/>
  <c r="AK147" i="2"/>
  <c r="AL147" i="2"/>
  <c r="AM147" i="2"/>
  <c r="R148" i="2"/>
  <c r="S148" i="2"/>
  <c r="T148" i="2"/>
  <c r="U148" i="2"/>
  <c r="V148" i="2"/>
  <c r="W148" i="2"/>
  <c r="X148" i="2"/>
  <c r="Y148" i="2"/>
  <c r="Z148" i="2"/>
  <c r="AG148" i="2"/>
  <c r="AH148" i="2"/>
  <c r="AI148" i="2"/>
  <c r="AJ148" i="2"/>
  <c r="AK148" i="2"/>
  <c r="AL148" i="2"/>
  <c r="AM148" i="2"/>
  <c r="R149" i="2"/>
  <c r="S149" i="2"/>
  <c r="T149" i="2"/>
  <c r="U149" i="2"/>
  <c r="V149" i="2"/>
  <c r="W149" i="2"/>
  <c r="X149" i="2"/>
  <c r="Y149" i="2"/>
  <c r="Z149" i="2"/>
  <c r="AG149" i="2"/>
  <c r="AH149" i="2"/>
  <c r="AI149" i="2"/>
  <c r="AJ149" i="2"/>
  <c r="AK149" i="2"/>
  <c r="AL149" i="2"/>
  <c r="AM149" i="2"/>
  <c r="R150" i="2"/>
  <c r="S150" i="2"/>
  <c r="T150" i="2"/>
  <c r="U150" i="2"/>
  <c r="V150" i="2"/>
  <c r="W150" i="2"/>
  <c r="X150" i="2"/>
  <c r="Y150" i="2"/>
  <c r="Z150" i="2"/>
  <c r="AG150" i="2"/>
  <c r="AH150" i="2"/>
  <c r="AI150" i="2"/>
  <c r="AJ150" i="2"/>
  <c r="AK150" i="2"/>
  <c r="AL150" i="2"/>
  <c r="AM150" i="2"/>
  <c r="R151" i="2"/>
  <c r="S151" i="2"/>
  <c r="T151" i="2"/>
  <c r="U151" i="2"/>
  <c r="V151" i="2"/>
  <c r="W151" i="2"/>
  <c r="X151" i="2"/>
  <c r="Y151" i="2"/>
  <c r="Z151" i="2"/>
  <c r="AG151" i="2"/>
  <c r="AH151" i="2"/>
  <c r="AI151" i="2"/>
  <c r="AJ151" i="2"/>
  <c r="AK151" i="2"/>
  <c r="AL151" i="2"/>
  <c r="AM151" i="2"/>
  <c r="R152" i="2"/>
  <c r="S152" i="2"/>
  <c r="T152" i="2"/>
  <c r="U152" i="2"/>
  <c r="V152" i="2"/>
  <c r="W152" i="2"/>
  <c r="X152" i="2"/>
  <c r="Y152" i="2"/>
  <c r="Z152" i="2"/>
  <c r="AG152" i="2"/>
  <c r="AH152" i="2"/>
  <c r="AI152" i="2"/>
  <c r="AJ152" i="2"/>
  <c r="AK152" i="2"/>
  <c r="AL152" i="2"/>
  <c r="AM152" i="2"/>
  <c r="R153" i="2"/>
  <c r="S153" i="2"/>
  <c r="T153" i="2"/>
  <c r="U153" i="2"/>
  <c r="V153" i="2"/>
  <c r="W153" i="2"/>
  <c r="X153" i="2"/>
  <c r="Y153" i="2"/>
  <c r="Z153" i="2"/>
  <c r="AG153" i="2"/>
  <c r="AH153" i="2"/>
  <c r="AI153" i="2"/>
  <c r="AJ153" i="2"/>
  <c r="AK153" i="2"/>
  <c r="AL153" i="2"/>
  <c r="AM153" i="2"/>
  <c r="R154" i="2"/>
  <c r="S154" i="2"/>
  <c r="T154" i="2"/>
  <c r="U154" i="2"/>
  <c r="V154" i="2"/>
  <c r="W154" i="2"/>
  <c r="X154" i="2"/>
  <c r="Y154" i="2"/>
  <c r="Z154" i="2"/>
  <c r="AG154" i="2"/>
  <c r="AH154" i="2"/>
  <c r="AI154" i="2"/>
  <c r="AJ154" i="2"/>
  <c r="AK154" i="2"/>
  <c r="AL154" i="2"/>
  <c r="AM154" i="2"/>
  <c r="R155" i="2"/>
  <c r="S155" i="2"/>
  <c r="T155" i="2"/>
  <c r="U155" i="2"/>
  <c r="V155" i="2"/>
  <c r="W155" i="2"/>
  <c r="X155" i="2"/>
  <c r="Y155" i="2"/>
  <c r="Z155" i="2"/>
  <c r="AG155" i="2"/>
  <c r="AH155" i="2"/>
  <c r="AI155" i="2"/>
  <c r="AJ155" i="2"/>
  <c r="AK155" i="2"/>
  <c r="AL155" i="2"/>
  <c r="AM155" i="2"/>
  <c r="R156" i="2"/>
  <c r="S156" i="2"/>
  <c r="T156" i="2"/>
  <c r="U156" i="2"/>
  <c r="V156" i="2"/>
  <c r="W156" i="2"/>
  <c r="X156" i="2"/>
  <c r="Y156" i="2"/>
  <c r="Z156" i="2"/>
  <c r="AG156" i="2"/>
  <c r="AH156" i="2"/>
  <c r="AI156" i="2"/>
  <c r="AJ156" i="2"/>
  <c r="AK156" i="2"/>
  <c r="AL156" i="2"/>
  <c r="AM156" i="2"/>
  <c r="R157" i="2"/>
  <c r="S157" i="2"/>
  <c r="T157" i="2"/>
  <c r="U157" i="2"/>
  <c r="V157" i="2"/>
  <c r="W157" i="2"/>
  <c r="X157" i="2"/>
  <c r="Y157" i="2"/>
  <c r="Z157" i="2"/>
  <c r="AG157" i="2"/>
  <c r="AH157" i="2"/>
  <c r="AI157" i="2"/>
  <c r="AJ157" i="2"/>
  <c r="AK157" i="2"/>
  <c r="AL157" i="2"/>
  <c r="AM157" i="2"/>
  <c r="R158" i="2"/>
  <c r="S158" i="2"/>
  <c r="T158" i="2"/>
  <c r="U158" i="2"/>
  <c r="V158" i="2"/>
  <c r="W158" i="2"/>
  <c r="X158" i="2"/>
  <c r="Y158" i="2"/>
  <c r="Z158" i="2"/>
  <c r="AG158" i="2"/>
  <c r="AH158" i="2"/>
  <c r="AI158" i="2"/>
  <c r="AJ158" i="2"/>
  <c r="AK158" i="2"/>
  <c r="AL158" i="2"/>
  <c r="AM158" i="2"/>
  <c r="R159" i="2"/>
  <c r="S159" i="2"/>
  <c r="T159" i="2"/>
  <c r="U159" i="2"/>
  <c r="V159" i="2"/>
  <c r="W159" i="2"/>
  <c r="X159" i="2"/>
  <c r="Y159" i="2"/>
  <c r="Z159" i="2"/>
  <c r="AG159" i="2"/>
  <c r="AH159" i="2"/>
  <c r="AI159" i="2"/>
  <c r="AJ159" i="2"/>
  <c r="AK159" i="2"/>
  <c r="AL159" i="2"/>
  <c r="AM159" i="2"/>
  <c r="R160" i="2"/>
  <c r="S160" i="2"/>
  <c r="T160" i="2"/>
  <c r="U160" i="2"/>
  <c r="V160" i="2"/>
  <c r="W160" i="2"/>
  <c r="X160" i="2"/>
  <c r="Y160" i="2"/>
  <c r="Z160" i="2"/>
  <c r="AG160" i="2"/>
  <c r="AH160" i="2"/>
  <c r="AI160" i="2"/>
  <c r="AJ160" i="2"/>
  <c r="AK160" i="2"/>
  <c r="AL160" i="2"/>
  <c r="AM160" i="2"/>
  <c r="R161" i="2"/>
  <c r="S161" i="2"/>
  <c r="T161" i="2"/>
  <c r="U161" i="2"/>
  <c r="V161" i="2"/>
  <c r="W161" i="2"/>
  <c r="X161" i="2"/>
  <c r="Y161" i="2"/>
  <c r="Z161" i="2"/>
  <c r="AG161" i="2"/>
  <c r="AH161" i="2"/>
  <c r="AI161" i="2"/>
  <c r="AJ161" i="2"/>
  <c r="AK161" i="2"/>
  <c r="AL161" i="2"/>
  <c r="AM161" i="2"/>
  <c r="R162" i="2"/>
  <c r="S162" i="2"/>
  <c r="T162" i="2"/>
  <c r="U162" i="2"/>
  <c r="V162" i="2"/>
  <c r="W162" i="2"/>
  <c r="X162" i="2"/>
  <c r="Y162" i="2"/>
  <c r="Z162" i="2"/>
  <c r="AG162" i="2"/>
  <c r="AH162" i="2"/>
  <c r="AI162" i="2"/>
  <c r="AJ162" i="2"/>
  <c r="AK162" i="2"/>
  <c r="AL162" i="2"/>
  <c r="AM162" i="2"/>
  <c r="R163" i="2"/>
  <c r="S163" i="2"/>
  <c r="T163" i="2"/>
  <c r="U163" i="2"/>
  <c r="V163" i="2"/>
  <c r="W163" i="2"/>
  <c r="X163" i="2"/>
  <c r="Y163" i="2"/>
  <c r="Z163" i="2"/>
  <c r="AG163" i="2"/>
  <c r="AH163" i="2"/>
  <c r="AI163" i="2"/>
  <c r="AJ163" i="2"/>
  <c r="AK163" i="2"/>
  <c r="AL163" i="2"/>
  <c r="AM163" i="2"/>
  <c r="R164" i="2"/>
  <c r="S164" i="2"/>
  <c r="T164" i="2"/>
  <c r="U164" i="2"/>
  <c r="V164" i="2"/>
  <c r="W164" i="2"/>
  <c r="X164" i="2"/>
  <c r="Y164" i="2"/>
  <c r="Z164" i="2"/>
  <c r="AG164" i="2"/>
  <c r="AH164" i="2"/>
  <c r="AI164" i="2"/>
  <c r="AJ164" i="2"/>
  <c r="AK164" i="2"/>
  <c r="AL164" i="2"/>
  <c r="AM164" i="2"/>
  <c r="R165" i="2"/>
  <c r="S165" i="2"/>
  <c r="T165" i="2"/>
  <c r="U165" i="2"/>
  <c r="V165" i="2"/>
  <c r="W165" i="2"/>
  <c r="X165" i="2"/>
  <c r="Y165" i="2"/>
  <c r="Z165" i="2"/>
  <c r="AG165" i="2"/>
  <c r="AH165" i="2"/>
  <c r="AI165" i="2"/>
  <c r="AJ165" i="2"/>
  <c r="AK165" i="2"/>
  <c r="AL165" i="2"/>
  <c r="AM165" i="2"/>
  <c r="R166" i="2"/>
  <c r="S166" i="2"/>
  <c r="T166" i="2"/>
  <c r="U166" i="2"/>
  <c r="V166" i="2"/>
  <c r="W166" i="2"/>
  <c r="X166" i="2"/>
  <c r="Y166" i="2"/>
  <c r="Z166" i="2"/>
  <c r="AG166" i="2"/>
  <c r="AH166" i="2"/>
  <c r="AI166" i="2"/>
  <c r="AJ166" i="2"/>
  <c r="AK166" i="2"/>
  <c r="AL166" i="2"/>
  <c r="AM166" i="2"/>
  <c r="R167" i="2"/>
  <c r="S167" i="2"/>
  <c r="T167" i="2"/>
  <c r="U167" i="2"/>
  <c r="V167" i="2"/>
  <c r="W167" i="2"/>
  <c r="X167" i="2"/>
  <c r="Y167" i="2"/>
  <c r="Z167" i="2"/>
  <c r="AG167" i="2"/>
  <c r="AH167" i="2"/>
  <c r="AI167" i="2"/>
  <c r="AJ167" i="2"/>
  <c r="AK167" i="2"/>
  <c r="AL167" i="2"/>
  <c r="AM167" i="2"/>
  <c r="R168" i="2"/>
  <c r="S168" i="2"/>
  <c r="T168" i="2"/>
  <c r="U168" i="2"/>
  <c r="V168" i="2"/>
  <c r="W168" i="2"/>
  <c r="X168" i="2"/>
  <c r="Y168" i="2"/>
  <c r="Z168" i="2"/>
  <c r="AG168" i="2"/>
  <c r="AH168" i="2"/>
  <c r="AI168" i="2"/>
  <c r="AJ168" i="2"/>
  <c r="AK168" i="2"/>
  <c r="AL168" i="2"/>
  <c r="AM168" i="2"/>
  <c r="R169" i="2"/>
  <c r="S169" i="2"/>
  <c r="T169" i="2"/>
  <c r="U169" i="2"/>
  <c r="V169" i="2"/>
  <c r="W169" i="2"/>
  <c r="X169" i="2"/>
  <c r="Y169" i="2"/>
  <c r="Z169" i="2"/>
  <c r="AG169" i="2"/>
  <c r="AH169" i="2"/>
  <c r="AI169" i="2"/>
  <c r="AJ169" i="2"/>
  <c r="AK169" i="2"/>
  <c r="AL169" i="2"/>
  <c r="AM169" i="2"/>
  <c r="R170" i="2"/>
  <c r="S170" i="2"/>
  <c r="T170" i="2"/>
  <c r="U170" i="2"/>
  <c r="V170" i="2"/>
  <c r="W170" i="2"/>
  <c r="X170" i="2"/>
  <c r="Y170" i="2"/>
  <c r="Z170" i="2"/>
  <c r="AG170" i="2"/>
  <c r="AH170" i="2"/>
  <c r="AI170" i="2"/>
  <c r="AJ170" i="2"/>
  <c r="AK170" i="2"/>
  <c r="AL170" i="2"/>
  <c r="AM170" i="2"/>
  <c r="R171" i="2"/>
  <c r="S171" i="2"/>
  <c r="T171" i="2"/>
  <c r="U171" i="2"/>
  <c r="V171" i="2"/>
  <c r="W171" i="2"/>
  <c r="X171" i="2"/>
  <c r="Y171" i="2"/>
  <c r="Z171" i="2"/>
  <c r="AG171" i="2"/>
  <c r="AH171" i="2"/>
  <c r="AI171" i="2"/>
  <c r="AJ171" i="2"/>
  <c r="AK171" i="2"/>
  <c r="AL171" i="2"/>
  <c r="AM171" i="2"/>
  <c r="R172" i="2"/>
  <c r="S172" i="2"/>
  <c r="T172" i="2"/>
  <c r="U172" i="2"/>
  <c r="V172" i="2"/>
  <c r="W172" i="2"/>
  <c r="X172" i="2"/>
  <c r="Y172" i="2"/>
  <c r="Z172" i="2"/>
  <c r="AG172" i="2"/>
  <c r="AH172" i="2"/>
  <c r="AI172" i="2"/>
  <c r="AJ172" i="2"/>
  <c r="AK172" i="2"/>
  <c r="AL172" i="2"/>
  <c r="AM172" i="2"/>
  <c r="R173" i="2"/>
  <c r="S173" i="2"/>
  <c r="T173" i="2"/>
  <c r="U173" i="2"/>
  <c r="V173" i="2"/>
  <c r="W173" i="2"/>
  <c r="X173" i="2"/>
  <c r="Y173" i="2"/>
  <c r="Z173" i="2"/>
  <c r="AG173" i="2"/>
  <c r="AH173" i="2"/>
  <c r="AI173" i="2"/>
  <c r="AJ173" i="2"/>
  <c r="AK173" i="2"/>
  <c r="AL173" i="2"/>
  <c r="AM173" i="2"/>
  <c r="R174" i="2"/>
  <c r="S174" i="2"/>
  <c r="T174" i="2"/>
  <c r="U174" i="2"/>
  <c r="V174" i="2"/>
  <c r="W174" i="2"/>
  <c r="X174" i="2"/>
  <c r="Y174" i="2"/>
  <c r="Z174" i="2"/>
  <c r="AG174" i="2"/>
  <c r="AH174" i="2"/>
  <c r="AI174" i="2"/>
  <c r="AJ174" i="2"/>
  <c r="AK174" i="2"/>
  <c r="AL174" i="2"/>
  <c r="AM174" i="2"/>
  <c r="R175" i="2"/>
  <c r="S175" i="2"/>
  <c r="T175" i="2"/>
  <c r="U175" i="2"/>
  <c r="V175" i="2"/>
  <c r="W175" i="2"/>
  <c r="X175" i="2"/>
  <c r="Y175" i="2"/>
  <c r="Z175" i="2"/>
  <c r="AG175" i="2"/>
  <c r="AH175" i="2"/>
  <c r="AI175" i="2"/>
  <c r="AJ175" i="2"/>
  <c r="AK175" i="2"/>
  <c r="AL175" i="2"/>
  <c r="AM175" i="2"/>
  <c r="R176" i="2"/>
  <c r="S176" i="2"/>
  <c r="T176" i="2"/>
  <c r="U176" i="2"/>
  <c r="V176" i="2"/>
  <c r="W176" i="2"/>
  <c r="X176" i="2"/>
  <c r="Y176" i="2"/>
  <c r="Z176" i="2"/>
  <c r="AG176" i="2"/>
  <c r="AH176" i="2"/>
  <c r="AI176" i="2"/>
  <c r="AJ176" i="2"/>
  <c r="AK176" i="2"/>
  <c r="AL176" i="2"/>
  <c r="AM176" i="2"/>
  <c r="R177" i="2"/>
  <c r="S177" i="2"/>
  <c r="T177" i="2"/>
  <c r="U177" i="2"/>
  <c r="V177" i="2"/>
  <c r="W177" i="2"/>
  <c r="X177" i="2"/>
  <c r="Y177" i="2"/>
  <c r="Z177" i="2"/>
  <c r="AG177" i="2"/>
  <c r="AH177" i="2"/>
  <c r="AI177" i="2"/>
  <c r="AJ177" i="2"/>
  <c r="AK177" i="2"/>
  <c r="AL177" i="2"/>
  <c r="AM177" i="2"/>
  <c r="R178" i="2"/>
  <c r="S178" i="2"/>
  <c r="T178" i="2"/>
  <c r="U178" i="2"/>
  <c r="V178" i="2"/>
  <c r="W178" i="2"/>
  <c r="X178" i="2"/>
  <c r="Y178" i="2"/>
  <c r="Z178" i="2"/>
  <c r="AG178" i="2"/>
  <c r="AH178" i="2"/>
  <c r="AI178" i="2"/>
  <c r="AJ178" i="2"/>
  <c r="AK178" i="2"/>
  <c r="AL178" i="2"/>
  <c r="AM178" i="2"/>
  <c r="R179" i="2"/>
  <c r="S179" i="2"/>
  <c r="T179" i="2"/>
  <c r="U179" i="2"/>
  <c r="V179" i="2"/>
  <c r="W179" i="2"/>
  <c r="X179" i="2"/>
  <c r="Y179" i="2"/>
  <c r="Z179" i="2"/>
  <c r="AG179" i="2"/>
  <c r="AH179" i="2"/>
  <c r="AI179" i="2"/>
  <c r="AJ179" i="2"/>
  <c r="AK179" i="2"/>
  <c r="AL179" i="2"/>
  <c r="AM179" i="2"/>
  <c r="R180" i="2"/>
  <c r="S180" i="2"/>
  <c r="T180" i="2"/>
  <c r="U180" i="2"/>
  <c r="V180" i="2"/>
  <c r="W180" i="2"/>
  <c r="X180" i="2"/>
  <c r="Y180" i="2"/>
  <c r="Z180" i="2"/>
  <c r="AG180" i="2"/>
  <c r="AH180" i="2"/>
  <c r="AI180" i="2"/>
  <c r="AJ180" i="2"/>
  <c r="AK180" i="2"/>
  <c r="AL180" i="2"/>
  <c r="AM180" i="2"/>
  <c r="R181" i="2"/>
  <c r="S181" i="2"/>
  <c r="T181" i="2"/>
  <c r="U181" i="2"/>
  <c r="V181" i="2"/>
  <c r="W181" i="2"/>
  <c r="X181" i="2"/>
  <c r="Y181" i="2"/>
  <c r="Z181" i="2"/>
  <c r="AG181" i="2"/>
  <c r="AH181" i="2"/>
  <c r="AI181" i="2"/>
  <c r="AJ181" i="2"/>
  <c r="AK181" i="2"/>
  <c r="AL181" i="2"/>
  <c r="AM181" i="2"/>
  <c r="R182" i="2"/>
  <c r="S182" i="2"/>
  <c r="T182" i="2"/>
  <c r="U182" i="2"/>
  <c r="V182" i="2"/>
  <c r="W182" i="2"/>
  <c r="X182" i="2"/>
  <c r="Y182" i="2"/>
  <c r="Z182" i="2"/>
  <c r="AG182" i="2"/>
  <c r="AH182" i="2"/>
  <c r="AI182" i="2"/>
  <c r="AJ182" i="2"/>
  <c r="AK182" i="2"/>
  <c r="AL182" i="2"/>
  <c r="AM182" i="2"/>
  <c r="R183" i="2"/>
  <c r="S183" i="2"/>
  <c r="T183" i="2"/>
  <c r="U183" i="2"/>
  <c r="V183" i="2"/>
  <c r="W183" i="2"/>
  <c r="X183" i="2"/>
  <c r="Y183" i="2"/>
  <c r="Z183" i="2"/>
  <c r="AG183" i="2"/>
  <c r="AH183" i="2"/>
  <c r="AI183" i="2"/>
  <c r="AJ183" i="2"/>
  <c r="AK183" i="2"/>
  <c r="AL183" i="2"/>
  <c r="AM183" i="2"/>
  <c r="R184" i="2"/>
  <c r="S184" i="2"/>
  <c r="T184" i="2"/>
  <c r="U184" i="2"/>
  <c r="V184" i="2"/>
  <c r="W184" i="2"/>
  <c r="X184" i="2"/>
  <c r="Y184" i="2"/>
  <c r="Z184" i="2"/>
  <c r="AG184" i="2"/>
  <c r="AH184" i="2"/>
  <c r="AI184" i="2"/>
  <c r="AJ184" i="2"/>
  <c r="AK184" i="2"/>
  <c r="AL184" i="2"/>
  <c r="AM184" i="2"/>
  <c r="R185" i="2"/>
  <c r="S185" i="2"/>
  <c r="T185" i="2"/>
  <c r="U185" i="2"/>
  <c r="V185" i="2"/>
  <c r="W185" i="2"/>
  <c r="X185" i="2"/>
  <c r="Y185" i="2"/>
  <c r="Z185" i="2"/>
  <c r="AG185" i="2"/>
  <c r="AH185" i="2"/>
  <c r="AI185" i="2"/>
  <c r="AJ185" i="2"/>
  <c r="AK185" i="2"/>
  <c r="AL185" i="2"/>
  <c r="AM185" i="2"/>
  <c r="R186" i="2"/>
  <c r="S186" i="2"/>
  <c r="T186" i="2"/>
  <c r="U186" i="2"/>
  <c r="V186" i="2"/>
  <c r="W186" i="2"/>
  <c r="X186" i="2"/>
  <c r="Y186" i="2"/>
  <c r="Z186" i="2"/>
  <c r="AG186" i="2"/>
  <c r="AH186" i="2"/>
  <c r="AI186" i="2"/>
  <c r="AJ186" i="2"/>
  <c r="AK186" i="2"/>
  <c r="AL186" i="2"/>
  <c r="AM186" i="2"/>
  <c r="R187" i="2"/>
  <c r="S187" i="2"/>
  <c r="T187" i="2"/>
  <c r="U187" i="2"/>
  <c r="V187" i="2"/>
  <c r="W187" i="2"/>
  <c r="X187" i="2"/>
  <c r="Y187" i="2"/>
  <c r="Z187" i="2"/>
  <c r="AG187" i="2"/>
  <c r="AH187" i="2"/>
  <c r="AI187" i="2"/>
  <c r="AJ187" i="2"/>
  <c r="AK187" i="2"/>
  <c r="AL187" i="2"/>
  <c r="AM187" i="2"/>
  <c r="R188" i="2"/>
  <c r="S188" i="2"/>
  <c r="T188" i="2"/>
  <c r="U188" i="2"/>
  <c r="V188" i="2"/>
  <c r="W188" i="2"/>
  <c r="X188" i="2"/>
  <c r="Y188" i="2"/>
  <c r="Z188" i="2"/>
  <c r="AG188" i="2"/>
  <c r="AH188" i="2"/>
  <c r="AI188" i="2"/>
  <c r="AJ188" i="2"/>
  <c r="AK188" i="2"/>
  <c r="AL188" i="2"/>
  <c r="AM188" i="2"/>
  <c r="R189" i="2"/>
  <c r="S189" i="2"/>
  <c r="T189" i="2"/>
  <c r="U189" i="2"/>
  <c r="V189" i="2"/>
  <c r="W189" i="2"/>
  <c r="X189" i="2"/>
  <c r="Y189" i="2"/>
  <c r="Z189" i="2"/>
  <c r="AG189" i="2"/>
  <c r="AH189" i="2"/>
  <c r="AI189" i="2"/>
  <c r="AJ189" i="2"/>
  <c r="AK189" i="2"/>
  <c r="AL189" i="2"/>
  <c r="AM189" i="2"/>
  <c r="R190" i="2"/>
  <c r="S190" i="2"/>
  <c r="T190" i="2"/>
  <c r="U190" i="2"/>
  <c r="V190" i="2"/>
  <c r="W190" i="2"/>
  <c r="X190" i="2"/>
  <c r="Y190" i="2"/>
  <c r="Z190" i="2"/>
  <c r="AG190" i="2"/>
  <c r="AH190" i="2"/>
  <c r="AI190" i="2"/>
  <c r="AJ190" i="2"/>
  <c r="AK190" i="2"/>
  <c r="AL190" i="2"/>
  <c r="AM190" i="2"/>
  <c r="R191" i="2"/>
  <c r="S191" i="2"/>
  <c r="T191" i="2"/>
  <c r="U191" i="2"/>
  <c r="V191" i="2"/>
  <c r="W191" i="2"/>
  <c r="X191" i="2"/>
  <c r="Y191" i="2"/>
  <c r="Z191" i="2"/>
  <c r="AG191" i="2"/>
  <c r="AH191" i="2"/>
  <c r="AI191" i="2"/>
  <c r="AJ191" i="2"/>
  <c r="AK191" i="2"/>
  <c r="AL191" i="2"/>
  <c r="AM191" i="2"/>
  <c r="R192" i="2"/>
  <c r="S192" i="2"/>
  <c r="T192" i="2"/>
  <c r="U192" i="2"/>
  <c r="V192" i="2"/>
  <c r="W192" i="2"/>
  <c r="X192" i="2"/>
  <c r="Y192" i="2"/>
  <c r="Z192" i="2"/>
  <c r="AG192" i="2"/>
  <c r="AH192" i="2"/>
  <c r="AI192" i="2"/>
  <c r="AJ192" i="2"/>
  <c r="AK192" i="2"/>
  <c r="AL192" i="2"/>
  <c r="AM192" i="2"/>
  <c r="R193" i="2"/>
  <c r="S193" i="2"/>
  <c r="T193" i="2"/>
  <c r="U193" i="2"/>
  <c r="V193" i="2"/>
  <c r="W193" i="2"/>
  <c r="X193" i="2"/>
  <c r="Y193" i="2"/>
  <c r="Z193" i="2"/>
  <c r="AG193" i="2"/>
  <c r="AH193" i="2"/>
  <c r="AI193" i="2"/>
  <c r="AJ193" i="2"/>
  <c r="AK193" i="2"/>
  <c r="AL193" i="2"/>
  <c r="AM193" i="2"/>
  <c r="R194" i="2"/>
  <c r="S194" i="2"/>
  <c r="T194" i="2"/>
  <c r="U194" i="2"/>
  <c r="V194" i="2"/>
  <c r="W194" i="2"/>
  <c r="X194" i="2"/>
  <c r="Y194" i="2"/>
  <c r="Z194" i="2"/>
  <c r="AG194" i="2"/>
  <c r="AH194" i="2"/>
  <c r="AI194" i="2"/>
  <c r="AJ194" i="2"/>
  <c r="AK194" i="2"/>
  <c r="AL194" i="2"/>
  <c r="AM194" i="2"/>
  <c r="R195" i="2"/>
  <c r="S195" i="2"/>
  <c r="T195" i="2"/>
  <c r="U195" i="2"/>
  <c r="V195" i="2"/>
  <c r="W195" i="2"/>
  <c r="X195" i="2"/>
  <c r="Y195" i="2"/>
  <c r="Z195" i="2"/>
  <c r="AG195" i="2"/>
  <c r="AH195" i="2"/>
  <c r="AI195" i="2"/>
  <c r="AJ195" i="2"/>
  <c r="AK195" i="2"/>
  <c r="AL195" i="2"/>
  <c r="AM195" i="2"/>
  <c r="R196" i="2"/>
  <c r="S196" i="2"/>
  <c r="T196" i="2"/>
  <c r="U196" i="2"/>
  <c r="V196" i="2"/>
  <c r="W196" i="2"/>
  <c r="X196" i="2"/>
  <c r="Y196" i="2"/>
  <c r="Z196" i="2"/>
  <c r="AG196" i="2"/>
  <c r="AH196" i="2"/>
  <c r="AI196" i="2"/>
  <c r="AJ196" i="2"/>
  <c r="AK196" i="2"/>
  <c r="AL196" i="2"/>
  <c r="AM196" i="2"/>
  <c r="R197" i="2"/>
  <c r="S197" i="2"/>
  <c r="T197" i="2"/>
  <c r="U197" i="2"/>
  <c r="V197" i="2"/>
  <c r="W197" i="2"/>
  <c r="X197" i="2"/>
  <c r="Y197" i="2"/>
  <c r="Z197" i="2"/>
  <c r="AG197" i="2"/>
  <c r="AH197" i="2"/>
  <c r="AI197" i="2"/>
  <c r="AJ197" i="2"/>
  <c r="AK197" i="2"/>
  <c r="AL197" i="2"/>
  <c r="AM197" i="2"/>
  <c r="R198" i="2"/>
  <c r="S198" i="2"/>
  <c r="T198" i="2"/>
  <c r="U198" i="2"/>
  <c r="V198" i="2"/>
  <c r="W198" i="2"/>
  <c r="X198" i="2"/>
  <c r="Y198" i="2"/>
  <c r="Z198" i="2"/>
  <c r="AG198" i="2"/>
  <c r="AH198" i="2"/>
  <c r="AI198" i="2"/>
  <c r="AJ198" i="2"/>
  <c r="AK198" i="2"/>
  <c r="AL198" i="2"/>
  <c r="AM198" i="2"/>
  <c r="R199" i="2"/>
  <c r="S199" i="2"/>
  <c r="T199" i="2"/>
  <c r="U199" i="2"/>
  <c r="V199" i="2"/>
  <c r="W199" i="2"/>
  <c r="X199" i="2"/>
  <c r="Y199" i="2"/>
  <c r="Z199" i="2"/>
  <c r="AG199" i="2"/>
  <c r="AH199" i="2"/>
  <c r="AI199" i="2"/>
  <c r="AJ199" i="2"/>
  <c r="AK199" i="2"/>
  <c r="AL199" i="2"/>
  <c r="AM199" i="2"/>
  <c r="R200" i="2"/>
  <c r="S200" i="2"/>
  <c r="T200" i="2"/>
  <c r="U200" i="2"/>
  <c r="V200" i="2"/>
  <c r="W200" i="2"/>
  <c r="X200" i="2"/>
  <c r="Y200" i="2"/>
  <c r="Z200" i="2"/>
  <c r="AG200" i="2"/>
  <c r="AH200" i="2"/>
  <c r="AI200" i="2"/>
  <c r="AJ200" i="2"/>
  <c r="AK200" i="2"/>
  <c r="AL200" i="2"/>
  <c r="AM200" i="2"/>
  <c r="R201" i="2"/>
  <c r="S201" i="2"/>
  <c r="T201" i="2"/>
  <c r="U201" i="2"/>
  <c r="V201" i="2"/>
  <c r="W201" i="2"/>
  <c r="X201" i="2"/>
  <c r="Y201" i="2"/>
  <c r="Z201" i="2"/>
  <c r="AG201" i="2"/>
  <c r="AH201" i="2"/>
  <c r="AI201" i="2"/>
  <c r="AJ201" i="2"/>
  <c r="AK201" i="2"/>
  <c r="AL201" i="2"/>
  <c r="AM201" i="2"/>
  <c r="R202" i="2"/>
  <c r="S202" i="2"/>
  <c r="T202" i="2"/>
  <c r="U202" i="2"/>
  <c r="V202" i="2"/>
  <c r="W202" i="2"/>
  <c r="X202" i="2"/>
  <c r="Y202" i="2"/>
  <c r="Z202" i="2"/>
  <c r="AG202" i="2"/>
  <c r="AH202" i="2"/>
  <c r="AI202" i="2"/>
  <c r="AJ202" i="2"/>
  <c r="AK202" i="2"/>
  <c r="AL202" i="2"/>
  <c r="AM202" i="2"/>
  <c r="R203" i="2"/>
  <c r="S203" i="2"/>
  <c r="T203" i="2"/>
  <c r="U203" i="2"/>
  <c r="V203" i="2"/>
  <c r="W203" i="2"/>
  <c r="X203" i="2"/>
  <c r="Y203" i="2"/>
  <c r="Z203" i="2"/>
  <c r="AG203" i="2"/>
  <c r="AH203" i="2"/>
  <c r="AI203" i="2"/>
  <c r="AJ203" i="2"/>
  <c r="AK203" i="2"/>
  <c r="AL203" i="2"/>
  <c r="AM203" i="2"/>
  <c r="R204" i="2"/>
  <c r="S204" i="2"/>
  <c r="T204" i="2"/>
  <c r="U204" i="2"/>
  <c r="V204" i="2"/>
  <c r="W204" i="2"/>
  <c r="X204" i="2"/>
  <c r="Y204" i="2"/>
  <c r="Z204" i="2"/>
  <c r="AG204" i="2"/>
  <c r="AH204" i="2"/>
  <c r="AI204" i="2"/>
  <c r="AJ204" i="2"/>
  <c r="AK204" i="2"/>
  <c r="AL204" i="2"/>
  <c r="AM204" i="2"/>
  <c r="R205" i="2"/>
  <c r="S205" i="2"/>
  <c r="T205" i="2"/>
  <c r="U205" i="2"/>
  <c r="V205" i="2"/>
  <c r="W205" i="2"/>
  <c r="X205" i="2"/>
  <c r="Y205" i="2"/>
  <c r="Z205" i="2"/>
  <c r="AG205" i="2"/>
  <c r="AH205" i="2"/>
  <c r="AI205" i="2"/>
  <c r="AJ205" i="2"/>
  <c r="AK205" i="2"/>
  <c r="AL205" i="2"/>
  <c r="AM205" i="2"/>
  <c r="R206" i="2"/>
  <c r="S206" i="2"/>
  <c r="T206" i="2"/>
  <c r="U206" i="2"/>
  <c r="V206" i="2"/>
  <c r="W206" i="2"/>
  <c r="X206" i="2"/>
  <c r="Y206" i="2"/>
  <c r="Z206" i="2"/>
  <c r="AG206" i="2"/>
  <c r="AH206" i="2"/>
  <c r="AI206" i="2"/>
  <c r="AJ206" i="2"/>
  <c r="AK206" i="2"/>
  <c r="AL206" i="2"/>
  <c r="AM206" i="2"/>
  <c r="R207" i="2"/>
  <c r="S207" i="2"/>
  <c r="T207" i="2"/>
  <c r="U207" i="2"/>
  <c r="V207" i="2"/>
  <c r="W207" i="2"/>
  <c r="X207" i="2"/>
  <c r="Y207" i="2"/>
  <c r="Z207" i="2"/>
  <c r="AG207" i="2"/>
  <c r="AH207" i="2"/>
  <c r="AI207" i="2"/>
  <c r="AJ207" i="2"/>
  <c r="AK207" i="2"/>
  <c r="AL207" i="2"/>
  <c r="AM207" i="2"/>
  <c r="R208" i="2"/>
  <c r="S208" i="2"/>
  <c r="T208" i="2"/>
  <c r="U208" i="2"/>
  <c r="V208" i="2"/>
  <c r="W208" i="2"/>
  <c r="X208" i="2"/>
  <c r="Y208" i="2"/>
  <c r="Z208" i="2"/>
  <c r="AG208" i="2"/>
  <c r="AH208" i="2"/>
  <c r="AI208" i="2"/>
  <c r="AJ208" i="2"/>
  <c r="AK208" i="2"/>
  <c r="AL208" i="2"/>
  <c r="AM208" i="2"/>
  <c r="R209" i="2"/>
  <c r="S209" i="2"/>
  <c r="T209" i="2"/>
  <c r="U209" i="2"/>
  <c r="V209" i="2"/>
  <c r="W209" i="2"/>
  <c r="X209" i="2"/>
  <c r="Y209" i="2"/>
  <c r="Z209" i="2"/>
  <c r="AG209" i="2"/>
  <c r="AH209" i="2"/>
  <c r="AI209" i="2"/>
  <c r="AJ209" i="2"/>
  <c r="AK209" i="2"/>
  <c r="AL209" i="2"/>
  <c r="AM209" i="2"/>
  <c r="R210" i="2"/>
  <c r="S210" i="2"/>
  <c r="T210" i="2"/>
  <c r="U210" i="2"/>
  <c r="V210" i="2"/>
  <c r="W210" i="2"/>
  <c r="X210" i="2"/>
  <c r="Y210" i="2"/>
  <c r="Z210" i="2"/>
  <c r="AG210" i="2"/>
  <c r="AH210" i="2"/>
  <c r="AI210" i="2"/>
  <c r="AJ210" i="2"/>
  <c r="AK210" i="2"/>
  <c r="AL210" i="2"/>
  <c r="AM210" i="2"/>
  <c r="R211" i="2"/>
  <c r="S211" i="2"/>
  <c r="T211" i="2"/>
  <c r="U211" i="2"/>
  <c r="V211" i="2"/>
  <c r="W211" i="2"/>
  <c r="X211" i="2"/>
  <c r="Y211" i="2"/>
  <c r="Z211" i="2"/>
  <c r="AG211" i="2"/>
  <c r="AH211" i="2"/>
  <c r="AI211" i="2"/>
  <c r="AJ211" i="2"/>
  <c r="AK211" i="2"/>
  <c r="AL211" i="2"/>
  <c r="AM211" i="2"/>
  <c r="R212" i="2"/>
  <c r="S212" i="2"/>
  <c r="T212" i="2"/>
  <c r="U212" i="2"/>
  <c r="V212" i="2"/>
  <c r="W212" i="2"/>
  <c r="X212" i="2"/>
  <c r="Y212" i="2"/>
  <c r="Z212" i="2"/>
  <c r="AG212" i="2"/>
  <c r="AH212" i="2"/>
  <c r="AI212" i="2"/>
  <c r="AJ212" i="2"/>
  <c r="AK212" i="2"/>
  <c r="AL212" i="2"/>
  <c r="AM212" i="2"/>
  <c r="R213" i="2"/>
  <c r="S213" i="2"/>
  <c r="T213" i="2"/>
  <c r="U213" i="2"/>
  <c r="V213" i="2"/>
  <c r="W213" i="2"/>
  <c r="X213" i="2"/>
  <c r="Y213" i="2"/>
  <c r="Z213" i="2"/>
  <c r="AG213" i="2"/>
  <c r="AH213" i="2"/>
  <c r="AI213" i="2"/>
  <c r="AJ213" i="2"/>
  <c r="AK213" i="2"/>
  <c r="AL213" i="2"/>
  <c r="AM213" i="2"/>
  <c r="R214" i="2"/>
  <c r="S214" i="2"/>
  <c r="T214" i="2"/>
  <c r="U214" i="2"/>
  <c r="V214" i="2"/>
  <c r="W214" i="2"/>
  <c r="X214" i="2"/>
  <c r="Y214" i="2"/>
  <c r="Z214" i="2"/>
  <c r="AG214" i="2"/>
  <c r="AH214" i="2"/>
  <c r="AI214" i="2"/>
  <c r="AJ214" i="2"/>
  <c r="AK214" i="2"/>
  <c r="AL214" i="2"/>
  <c r="AM214" i="2"/>
  <c r="R215" i="2"/>
  <c r="S215" i="2"/>
  <c r="T215" i="2"/>
  <c r="U215" i="2"/>
  <c r="V215" i="2"/>
  <c r="W215" i="2"/>
  <c r="X215" i="2"/>
  <c r="Y215" i="2"/>
  <c r="Z215" i="2"/>
  <c r="AG215" i="2"/>
  <c r="AH215" i="2"/>
  <c r="AI215" i="2"/>
  <c r="AJ215" i="2"/>
  <c r="AK215" i="2"/>
  <c r="AL215" i="2"/>
  <c r="AM215" i="2"/>
  <c r="R216" i="2"/>
  <c r="S216" i="2"/>
  <c r="T216" i="2"/>
  <c r="U216" i="2"/>
  <c r="V216" i="2"/>
  <c r="W216" i="2"/>
  <c r="X216" i="2"/>
  <c r="Y216" i="2"/>
  <c r="Z216" i="2"/>
  <c r="AG216" i="2"/>
  <c r="AH216" i="2"/>
  <c r="AI216" i="2"/>
  <c r="AJ216" i="2"/>
  <c r="AK216" i="2"/>
  <c r="AL216" i="2"/>
  <c r="AM216" i="2"/>
  <c r="R217" i="2"/>
  <c r="S217" i="2"/>
  <c r="T217" i="2"/>
  <c r="U217" i="2"/>
  <c r="V217" i="2"/>
  <c r="W217" i="2"/>
  <c r="X217" i="2"/>
  <c r="Y217" i="2"/>
  <c r="Z217" i="2"/>
  <c r="AG217" i="2"/>
  <c r="AH217" i="2"/>
  <c r="AI217" i="2"/>
  <c r="AJ217" i="2"/>
  <c r="AK217" i="2"/>
  <c r="AL217" i="2"/>
  <c r="AM217" i="2"/>
  <c r="R218" i="2"/>
  <c r="S218" i="2"/>
  <c r="T218" i="2"/>
  <c r="U218" i="2"/>
  <c r="V218" i="2"/>
  <c r="W218" i="2"/>
  <c r="X218" i="2"/>
  <c r="Y218" i="2"/>
  <c r="Z218" i="2"/>
  <c r="AG218" i="2"/>
  <c r="AH218" i="2"/>
  <c r="AI218" i="2"/>
  <c r="AJ218" i="2"/>
  <c r="AK218" i="2"/>
  <c r="AL218" i="2"/>
  <c r="AM218" i="2"/>
  <c r="R219" i="2"/>
  <c r="S219" i="2"/>
  <c r="T219" i="2"/>
  <c r="U219" i="2"/>
  <c r="V219" i="2"/>
  <c r="W219" i="2"/>
  <c r="X219" i="2"/>
  <c r="Y219" i="2"/>
  <c r="Z219" i="2"/>
  <c r="AG219" i="2"/>
  <c r="AH219" i="2"/>
  <c r="AI219" i="2"/>
  <c r="AJ219" i="2"/>
  <c r="AK219" i="2"/>
  <c r="AL219" i="2"/>
  <c r="AM219" i="2"/>
  <c r="R220" i="2"/>
  <c r="S220" i="2"/>
  <c r="T220" i="2"/>
  <c r="U220" i="2"/>
  <c r="V220" i="2"/>
  <c r="W220" i="2"/>
  <c r="X220" i="2"/>
  <c r="Y220" i="2"/>
  <c r="Z220" i="2"/>
  <c r="AG220" i="2"/>
  <c r="AH220" i="2"/>
  <c r="AI220" i="2"/>
  <c r="AJ220" i="2"/>
  <c r="AK220" i="2"/>
  <c r="AL220" i="2"/>
  <c r="AM220" i="2"/>
  <c r="R221" i="2"/>
  <c r="S221" i="2"/>
  <c r="T221" i="2"/>
  <c r="U221" i="2"/>
  <c r="V221" i="2"/>
  <c r="W221" i="2"/>
  <c r="X221" i="2"/>
  <c r="Y221" i="2"/>
  <c r="Z221" i="2"/>
  <c r="AG221" i="2"/>
  <c r="AH221" i="2"/>
  <c r="AI221" i="2"/>
  <c r="AJ221" i="2"/>
  <c r="AK221" i="2"/>
  <c r="AL221" i="2"/>
  <c r="AM221" i="2"/>
  <c r="R222" i="2"/>
  <c r="S222" i="2"/>
  <c r="T222" i="2"/>
  <c r="U222" i="2"/>
  <c r="V222" i="2"/>
  <c r="W222" i="2"/>
  <c r="X222" i="2"/>
  <c r="Y222" i="2"/>
  <c r="Z222" i="2"/>
  <c r="AG222" i="2"/>
  <c r="AH222" i="2"/>
  <c r="AI222" i="2"/>
  <c r="AJ222" i="2"/>
  <c r="AK222" i="2"/>
  <c r="AL222" i="2"/>
  <c r="AM222" i="2"/>
  <c r="R223" i="2"/>
  <c r="S223" i="2"/>
  <c r="T223" i="2"/>
  <c r="U223" i="2"/>
  <c r="V223" i="2"/>
  <c r="W223" i="2"/>
  <c r="X223" i="2"/>
  <c r="Y223" i="2"/>
  <c r="Z223" i="2"/>
  <c r="AG223" i="2"/>
  <c r="AH223" i="2"/>
  <c r="AI223" i="2"/>
  <c r="AJ223" i="2"/>
  <c r="AK223" i="2"/>
  <c r="AL223" i="2"/>
  <c r="AM223" i="2"/>
  <c r="R224" i="2"/>
  <c r="S224" i="2"/>
  <c r="T224" i="2"/>
  <c r="U224" i="2"/>
  <c r="V224" i="2"/>
  <c r="W224" i="2"/>
  <c r="X224" i="2"/>
  <c r="Y224" i="2"/>
  <c r="Z224" i="2"/>
  <c r="AG224" i="2"/>
  <c r="AH224" i="2"/>
  <c r="AI224" i="2"/>
  <c r="AJ224" i="2"/>
  <c r="AK224" i="2"/>
  <c r="AL224" i="2"/>
  <c r="AM224" i="2"/>
  <c r="R225" i="2"/>
  <c r="S225" i="2"/>
  <c r="T225" i="2"/>
  <c r="U225" i="2"/>
  <c r="V225" i="2"/>
  <c r="W225" i="2"/>
  <c r="X225" i="2"/>
  <c r="Y225" i="2"/>
  <c r="Z225" i="2"/>
  <c r="AG225" i="2"/>
  <c r="AH225" i="2"/>
  <c r="AI225" i="2"/>
  <c r="AJ225" i="2"/>
  <c r="AK225" i="2"/>
  <c r="AL225" i="2"/>
  <c r="AM225" i="2"/>
  <c r="R226" i="2"/>
  <c r="S226" i="2"/>
  <c r="T226" i="2"/>
  <c r="U226" i="2"/>
  <c r="V226" i="2"/>
  <c r="W226" i="2"/>
  <c r="X226" i="2"/>
  <c r="Y226" i="2"/>
  <c r="Z226" i="2"/>
  <c r="AG226" i="2"/>
  <c r="AH226" i="2"/>
  <c r="AI226" i="2"/>
  <c r="AJ226" i="2"/>
  <c r="AK226" i="2"/>
  <c r="AL226" i="2"/>
  <c r="AM226" i="2"/>
  <c r="R227" i="2"/>
  <c r="S227" i="2"/>
  <c r="T227" i="2"/>
  <c r="U227" i="2"/>
  <c r="V227" i="2"/>
  <c r="W227" i="2"/>
  <c r="X227" i="2"/>
  <c r="Y227" i="2"/>
  <c r="Z227" i="2"/>
  <c r="AG227" i="2"/>
  <c r="AH227" i="2"/>
  <c r="AI227" i="2"/>
  <c r="AJ227" i="2"/>
  <c r="AK227" i="2"/>
  <c r="AL227" i="2"/>
  <c r="AM227" i="2"/>
  <c r="R228" i="2"/>
  <c r="S228" i="2"/>
  <c r="T228" i="2"/>
  <c r="U228" i="2"/>
  <c r="V228" i="2"/>
  <c r="W228" i="2"/>
  <c r="X228" i="2"/>
  <c r="Y228" i="2"/>
  <c r="Z228" i="2"/>
  <c r="AG228" i="2"/>
  <c r="AH228" i="2"/>
  <c r="AI228" i="2"/>
  <c r="AJ228" i="2"/>
  <c r="AK228" i="2"/>
  <c r="AL228" i="2"/>
  <c r="AM228" i="2"/>
  <c r="R229" i="2"/>
  <c r="S229" i="2"/>
  <c r="T229" i="2"/>
  <c r="U229" i="2"/>
  <c r="V229" i="2"/>
  <c r="W229" i="2"/>
  <c r="X229" i="2"/>
  <c r="Y229" i="2"/>
  <c r="Z229" i="2"/>
  <c r="AG229" i="2"/>
  <c r="AH229" i="2"/>
  <c r="AI229" i="2"/>
  <c r="AJ229" i="2"/>
  <c r="AK229" i="2"/>
  <c r="AL229" i="2"/>
  <c r="AM229" i="2"/>
  <c r="R230" i="2"/>
  <c r="S230" i="2"/>
  <c r="T230" i="2"/>
  <c r="U230" i="2"/>
  <c r="V230" i="2"/>
  <c r="W230" i="2"/>
  <c r="X230" i="2"/>
  <c r="Y230" i="2"/>
  <c r="Z230" i="2"/>
  <c r="AG230" i="2"/>
  <c r="AH230" i="2"/>
  <c r="AI230" i="2"/>
  <c r="AJ230" i="2"/>
  <c r="AK230" i="2"/>
  <c r="AL230" i="2"/>
  <c r="AM230" i="2"/>
  <c r="R231" i="2"/>
  <c r="S231" i="2"/>
  <c r="T231" i="2"/>
  <c r="U231" i="2"/>
  <c r="V231" i="2"/>
  <c r="W231" i="2"/>
  <c r="X231" i="2"/>
  <c r="Y231" i="2"/>
  <c r="Z231" i="2"/>
  <c r="AG231" i="2"/>
  <c r="AH231" i="2"/>
  <c r="AI231" i="2"/>
  <c r="AJ231" i="2"/>
  <c r="AK231" i="2"/>
  <c r="AL231" i="2"/>
  <c r="AM231" i="2"/>
  <c r="R232" i="2"/>
  <c r="S232" i="2"/>
  <c r="T232" i="2"/>
  <c r="U232" i="2"/>
  <c r="V232" i="2"/>
  <c r="W232" i="2"/>
  <c r="X232" i="2"/>
  <c r="Y232" i="2"/>
  <c r="Z232" i="2"/>
  <c r="AG232" i="2"/>
  <c r="AH232" i="2"/>
  <c r="AI232" i="2"/>
  <c r="AJ232" i="2"/>
  <c r="AK232" i="2"/>
  <c r="AL232" i="2"/>
  <c r="AM232" i="2"/>
  <c r="R233" i="2"/>
  <c r="S233" i="2"/>
  <c r="T233" i="2"/>
  <c r="U233" i="2"/>
  <c r="V233" i="2"/>
  <c r="W233" i="2"/>
  <c r="X233" i="2"/>
  <c r="Y233" i="2"/>
  <c r="Z233" i="2"/>
  <c r="AG233" i="2"/>
  <c r="AH233" i="2"/>
  <c r="AI233" i="2"/>
  <c r="AJ233" i="2"/>
  <c r="AK233" i="2"/>
  <c r="AL233" i="2"/>
  <c r="AM233" i="2"/>
  <c r="R234" i="2"/>
  <c r="S234" i="2"/>
  <c r="T234" i="2"/>
  <c r="U234" i="2"/>
  <c r="V234" i="2"/>
  <c r="W234" i="2"/>
  <c r="X234" i="2"/>
  <c r="Y234" i="2"/>
  <c r="Z234" i="2"/>
  <c r="AG234" i="2"/>
  <c r="AH234" i="2"/>
  <c r="AI234" i="2"/>
  <c r="AJ234" i="2"/>
  <c r="AK234" i="2"/>
  <c r="AL234" i="2"/>
  <c r="AM234" i="2"/>
  <c r="R235" i="2"/>
  <c r="S235" i="2"/>
  <c r="T235" i="2"/>
  <c r="U235" i="2"/>
  <c r="V235" i="2"/>
  <c r="W235" i="2"/>
  <c r="X235" i="2"/>
  <c r="Y235" i="2"/>
  <c r="Z235" i="2"/>
  <c r="AG235" i="2"/>
  <c r="AH235" i="2"/>
  <c r="AI235" i="2"/>
  <c r="AJ235" i="2"/>
  <c r="AK235" i="2"/>
  <c r="AL235" i="2"/>
  <c r="AM235" i="2"/>
  <c r="R236" i="2"/>
  <c r="S236" i="2"/>
  <c r="T236" i="2"/>
  <c r="U236" i="2"/>
  <c r="V236" i="2"/>
  <c r="W236" i="2"/>
  <c r="X236" i="2"/>
  <c r="Y236" i="2"/>
  <c r="Z236" i="2"/>
  <c r="AG236" i="2"/>
  <c r="AH236" i="2"/>
  <c r="AI236" i="2"/>
  <c r="AJ236" i="2"/>
  <c r="AK236" i="2"/>
  <c r="AL236" i="2"/>
  <c r="AM236" i="2"/>
  <c r="R237" i="2"/>
  <c r="S237" i="2"/>
  <c r="T237" i="2"/>
  <c r="U237" i="2"/>
  <c r="V237" i="2"/>
  <c r="W237" i="2"/>
  <c r="X237" i="2"/>
  <c r="Y237" i="2"/>
  <c r="Z237" i="2"/>
  <c r="AG237" i="2"/>
  <c r="AH237" i="2"/>
  <c r="AI237" i="2"/>
  <c r="AJ237" i="2"/>
  <c r="AK237" i="2"/>
  <c r="AL237" i="2"/>
  <c r="AM237" i="2"/>
  <c r="R238" i="2"/>
  <c r="S238" i="2"/>
  <c r="T238" i="2"/>
  <c r="U238" i="2"/>
  <c r="V238" i="2"/>
  <c r="W238" i="2"/>
  <c r="X238" i="2"/>
  <c r="Y238" i="2"/>
  <c r="Z238" i="2"/>
  <c r="AG238" i="2"/>
  <c r="AH238" i="2"/>
  <c r="AI238" i="2"/>
  <c r="AJ238" i="2"/>
  <c r="AK238" i="2"/>
  <c r="AL238" i="2"/>
  <c r="AM238" i="2"/>
  <c r="R239" i="2"/>
  <c r="S239" i="2"/>
  <c r="T239" i="2"/>
  <c r="U239" i="2"/>
  <c r="V239" i="2"/>
  <c r="W239" i="2"/>
  <c r="X239" i="2"/>
  <c r="Y239" i="2"/>
  <c r="Z239" i="2"/>
  <c r="AG239" i="2"/>
  <c r="AH239" i="2"/>
  <c r="AI239" i="2"/>
  <c r="AJ239" i="2"/>
  <c r="AK239" i="2"/>
  <c r="AL239" i="2"/>
  <c r="AM239" i="2"/>
  <c r="R240" i="2"/>
  <c r="S240" i="2"/>
  <c r="T240" i="2"/>
  <c r="U240" i="2"/>
  <c r="V240" i="2"/>
  <c r="W240" i="2"/>
  <c r="X240" i="2"/>
  <c r="Y240" i="2"/>
  <c r="Z240" i="2"/>
  <c r="AG240" i="2"/>
  <c r="AH240" i="2"/>
  <c r="AI240" i="2"/>
  <c r="AJ240" i="2"/>
  <c r="AK240" i="2"/>
  <c r="AL240" i="2"/>
  <c r="AM240" i="2"/>
  <c r="R241" i="2"/>
  <c r="S241" i="2"/>
  <c r="T241" i="2"/>
  <c r="U241" i="2"/>
  <c r="V241" i="2"/>
  <c r="W241" i="2"/>
  <c r="X241" i="2"/>
  <c r="Y241" i="2"/>
  <c r="Z241" i="2"/>
  <c r="AG241" i="2"/>
  <c r="AH241" i="2"/>
  <c r="AI241" i="2"/>
  <c r="AJ241" i="2"/>
  <c r="AK241" i="2"/>
  <c r="AL241" i="2"/>
  <c r="AM241" i="2"/>
  <c r="R242" i="2"/>
  <c r="S242" i="2"/>
  <c r="T242" i="2"/>
  <c r="U242" i="2"/>
  <c r="V242" i="2"/>
  <c r="W242" i="2"/>
  <c r="X242" i="2"/>
  <c r="Y242" i="2"/>
  <c r="Z242" i="2"/>
  <c r="AG242" i="2"/>
  <c r="AH242" i="2"/>
  <c r="AI242" i="2"/>
  <c r="AJ242" i="2"/>
  <c r="AK242" i="2"/>
  <c r="AL242" i="2"/>
  <c r="AM242" i="2"/>
  <c r="R243" i="2"/>
  <c r="S243" i="2"/>
  <c r="T243" i="2"/>
  <c r="U243" i="2"/>
  <c r="V243" i="2"/>
  <c r="W243" i="2"/>
  <c r="X243" i="2"/>
  <c r="Y243" i="2"/>
  <c r="Z243" i="2"/>
  <c r="AG243" i="2"/>
  <c r="AH243" i="2"/>
  <c r="AI243" i="2"/>
  <c r="AJ243" i="2"/>
  <c r="AK243" i="2"/>
  <c r="AL243" i="2"/>
  <c r="AM243" i="2"/>
  <c r="R244" i="2"/>
  <c r="S244" i="2"/>
  <c r="T244" i="2"/>
  <c r="U244" i="2"/>
  <c r="V244" i="2"/>
  <c r="W244" i="2"/>
  <c r="X244" i="2"/>
  <c r="Y244" i="2"/>
  <c r="Z244" i="2"/>
  <c r="AG244" i="2"/>
  <c r="AH244" i="2"/>
  <c r="AI244" i="2"/>
  <c r="AJ244" i="2"/>
  <c r="AK244" i="2"/>
  <c r="AL244" i="2"/>
  <c r="AM244" i="2"/>
  <c r="R245" i="2"/>
  <c r="S245" i="2"/>
  <c r="T245" i="2"/>
  <c r="U245" i="2"/>
  <c r="V245" i="2"/>
  <c r="W245" i="2"/>
  <c r="X245" i="2"/>
  <c r="Y245" i="2"/>
  <c r="Z245" i="2"/>
  <c r="AG245" i="2"/>
  <c r="AH245" i="2"/>
  <c r="AI245" i="2"/>
  <c r="AJ245" i="2"/>
  <c r="AK245" i="2"/>
  <c r="AL245" i="2"/>
  <c r="AM245" i="2"/>
  <c r="R246" i="2"/>
  <c r="S246" i="2"/>
  <c r="T246" i="2"/>
  <c r="U246" i="2"/>
  <c r="V246" i="2"/>
  <c r="W246" i="2"/>
  <c r="X246" i="2"/>
  <c r="Y246" i="2"/>
  <c r="Z246" i="2"/>
  <c r="AG246" i="2"/>
  <c r="AH246" i="2"/>
  <c r="AI246" i="2"/>
  <c r="AJ246" i="2"/>
  <c r="AK246" i="2"/>
  <c r="AL246" i="2"/>
  <c r="AM246" i="2"/>
  <c r="R247" i="2"/>
  <c r="S247" i="2"/>
  <c r="T247" i="2"/>
  <c r="U247" i="2"/>
  <c r="V247" i="2"/>
  <c r="W247" i="2"/>
  <c r="X247" i="2"/>
  <c r="Y247" i="2"/>
  <c r="Z247" i="2"/>
  <c r="AG247" i="2"/>
  <c r="AH247" i="2"/>
  <c r="AI247" i="2"/>
  <c r="AJ247" i="2"/>
  <c r="AK247" i="2"/>
  <c r="AL247" i="2"/>
  <c r="AM247" i="2"/>
  <c r="R248" i="2"/>
  <c r="S248" i="2"/>
  <c r="T248" i="2"/>
  <c r="U248" i="2"/>
  <c r="V248" i="2"/>
  <c r="W248" i="2"/>
  <c r="X248" i="2"/>
  <c r="Y248" i="2"/>
  <c r="Z248" i="2"/>
  <c r="AG248" i="2"/>
  <c r="AH248" i="2"/>
  <c r="AI248" i="2"/>
  <c r="AJ248" i="2"/>
  <c r="AK248" i="2"/>
  <c r="AL248" i="2"/>
  <c r="AM248" i="2"/>
  <c r="R249" i="2"/>
  <c r="S249" i="2"/>
  <c r="T249" i="2"/>
  <c r="U249" i="2"/>
  <c r="V249" i="2"/>
  <c r="W249" i="2"/>
  <c r="X249" i="2"/>
  <c r="Y249" i="2"/>
  <c r="Z249" i="2"/>
  <c r="AG249" i="2"/>
  <c r="AH249" i="2"/>
  <c r="AI249" i="2"/>
  <c r="AJ249" i="2"/>
  <c r="AK249" i="2"/>
  <c r="AL249" i="2"/>
  <c r="AM249" i="2"/>
  <c r="R250" i="2"/>
  <c r="S250" i="2"/>
  <c r="T250" i="2"/>
  <c r="U250" i="2"/>
  <c r="V250" i="2"/>
  <c r="W250" i="2"/>
  <c r="X250" i="2"/>
  <c r="Y250" i="2"/>
  <c r="Z250" i="2"/>
  <c r="AG250" i="2"/>
  <c r="AH250" i="2"/>
  <c r="AI250" i="2"/>
  <c r="AJ250" i="2"/>
  <c r="AK250" i="2"/>
  <c r="AL250" i="2"/>
  <c r="AM250" i="2"/>
  <c r="R251" i="2"/>
  <c r="S251" i="2"/>
  <c r="T251" i="2"/>
  <c r="U251" i="2"/>
  <c r="V251" i="2"/>
  <c r="W251" i="2"/>
  <c r="X251" i="2"/>
  <c r="Y251" i="2"/>
  <c r="Z251" i="2"/>
  <c r="AG251" i="2"/>
  <c r="AH251" i="2"/>
  <c r="AI251" i="2"/>
  <c r="AJ251" i="2"/>
  <c r="AK251" i="2"/>
  <c r="AL251" i="2"/>
  <c r="AM251" i="2"/>
  <c r="R252" i="2"/>
  <c r="S252" i="2"/>
  <c r="T252" i="2"/>
  <c r="U252" i="2"/>
  <c r="V252" i="2"/>
  <c r="W252" i="2"/>
  <c r="X252" i="2"/>
  <c r="Y252" i="2"/>
  <c r="Z252" i="2"/>
  <c r="AG252" i="2"/>
  <c r="AH252" i="2"/>
  <c r="AI252" i="2"/>
  <c r="AJ252" i="2"/>
  <c r="AK252" i="2"/>
  <c r="AL252" i="2"/>
  <c r="AM252" i="2"/>
  <c r="R253" i="2"/>
  <c r="S253" i="2"/>
  <c r="T253" i="2"/>
  <c r="U253" i="2"/>
  <c r="V253" i="2"/>
  <c r="W253" i="2"/>
  <c r="X253" i="2"/>
  <c r="Y253" i="2"/>
  <c r="Z253" i="2"/>
  <c r="AG253" i="2"/>
  <c r="AH253" i="2"/>
  <c r="AI253" i="2"/>
  <c r="AJ253" i="2"/>
  <c r="AK253" i="2"/>
  <c r="AL253" i="2"/>
  <c r="AM253" i="2"/>
  <c r="R254" i="2"/>
  <c r="S254" i="2"/>
  <c r="T254" i="2"/>
  <c r="U254" i="2"/>
  <c r="V254" i="2"/>
  <c r="W254" i="2"/>
  <c r="X254" i="2"/>
  <c r="Y254" i="2"/>
  <c r="Z254" i="2"/>
  <c r="AG254" i="2"/>
  <c r="AH254" i="2"/>
  <c r="AI254" i="2"/>
  <c r="AJ254" i="2"/>
  <c r="AK254" i="2"/>
  <c r="AL254" i="2"/>
  <c r="AM254" i="2"/>
  <c r="R255" i="2"/>
  <c r="S255" i="2"/>
  <c r="T255" i="2"/>
  <c r="U255" i="2"/>
  <c r="V255" i="2"/>
  <c r="W255" i="2"/>
  <c r="X255" i="2"/>
  <c r="Y255" i="2"/>
  <c r="Z255" i="2"/>
  <c r="AG255" i="2"/>
  <c r="AH255" i="2"/>
  <c r="AI255" i="2"/>
  <c r="AJ255" i="2"/>
  <c r="AK255" i="2"/>
  <c r="AL255" i="2"/>
  <c r="AM255" i="2"/>
  <c r="R256" i="2"/>
  <c r="S256" i="2"/>
  <c r="T256" i="2"/>
  <c r="U256" i="2"/>
  <c r="V256" i="2"/>
  <c r="W256" i="2"/>
  <c r="X256" i="2"/>
  <c r="Y256" i="2"/>
  <c r="Z256" i="2"/>
  <c r="AG256" i="2"/>
  <c r="AH256" i="2"/>
  <c r="AI256" i="2"/>
  <c r="AJ256" i="2"/>
  <c r="AK256" i="2"/>
  <c r="AL256" i="2"/>
  <c r="AM256" i="2"/>
  <c r="R257" i="2"/>
  <c r="S257" i="2"/>
  <c r="T257" i="2"/>
  <c r="U257" i="2"/>
  <c r="V257" i="2"/>
  <c r="W257" i="2"/>
  <c r="X257" i="2"/>
  <c r="Y257" i="2"/>
  <c r="Z257" i="2"/>
  <c r="AG257" i="2"/>
  <c r="AH257" i="2"/>
  <c r="AI257" i="2"/>
  <c r="AJ257" i="2"/>
  <c r="AK257" i="2"/>
  <c r="AL257" i="2"/>
  <c r="AM257" i="2"/>
  <c r="R258" i="2"/>
  <c r="S258" i="2"/>
  <c r="T258" i="2"/>
  <c r="U258" i="2"/>
  <c r="V258" i="2"/>
  <c r="W258" i="2"/>
  <c r="X258" i="2"/>
  <c r="Y258" i="2"/>
  <c r="Z258" i="2"/>
  <c r="AG258" i="2"/>
  <c r="AH258" i="2"/>
  <c r="AI258" i="2"/>
  <c r="AJ258" i="2"/>
  <c r="AK258" i="2"/>
  <c r="AL258" i="2"/>
  <c r="AM258" i="2"/>
  <c r="R259" i="2"/>
  <c r="S259" i="2"/>
  <c r="T259" i="2"/>
  <c r="U259" i="2"/>
  <c r="V259" i="2"/>
  <c r="W259" i="2"/>
  <c r="X259" i="2"/>
  <c r="Y259" i="2"/>
  <c r="Z259" i="2"/>
  <c r="AG259" i="2"/>
  <c r="AH259" i="2"/>
  <c r="AI259" i="2"/>
  <c r="AJ259" i="2"/>
  <c r="AK259" i="2"/>
  <c r="AL259" i="2"/>
  <c r="AM259" i="2"/>
  <c r="R260" i="2"/>
  <c r="S260" i="2"/>
  <c r="T260" i="2"/>
  <c r="U260" i="2"/>
  <c r="V260" i="2"/>
  <c r="W260" i="2"/>
  <c r="X260" i="2"/>
  <c r="Y260" i="2"/>
  <c r="Z260" i="2"/>
  <c r="AG260" i="2"/>
  <c r="AH260" i="2"/>
  <c r="AI260" i="2"/>
  <c r="AJ260" i="2"/>
  <c r="AK260" i="2"/>
  <c r="AL260" i="2"/>
  <c r="AM260" i="2"/>
  <c r="R261" i="2"/>
  <c r="S261" i="2"/>
  <c r="T261" i="2"/>
  <c r="U261" i="2"/>
  <c r="V261" i="2"/>
  <c r="W261" i="2"/>
  <c r="X261" i="2"/>
  <c r="Y261" i="2"/>
  <c r="Z261" i="2"/>
  <c r="AG261" i="2"/>
  <c r="AH261" i="2"/>
  <c r="AI261" i="2"/>
  <c r="AJ261" i="2"/>
  <c r="AK261" i="2"/>
  <c r="AL261" i="2"/>
  <c r="AM261" i="2"/>
  <c r="R262" i="2"/>
  <c r="S262" i="2"/>
  <c r="T262" i="2"/>
  <c r="U262" i="2"/>
  <c r="V262" i="2"/>
  <c r="W262" i="2"/>
  <c r="X262" i="2"/>
  <c r="Y262" i="2"/>
  <c r="Z262" i="2"/>
  <c r="AG262" i="2"/>
  <c r="AH262" i="2"/>
  <c r="AI262" i="2"/>
  <c r="AJ262" i="2"/>
  <c r="AK262" i="2"/>
  <c r="AL262" i="2"/>
  <c r="AM262" i="2"/>
  <c r="R263" i="2"/>
  <c r="S263" i="2"/>
  <c r="T263" i="2"/>
  <c r="U263" i="2"/>
  <c r="V263" i="2"/>
  <c r="W263" i="2"/>
  <c r="X263" i="2"/>
  <c r="Y263" i="2"/>
  <c r="Z263" i="2"/>
  <c r="AG263" i="2"/>
  <c r="AH263" i="2"/>
  <c r="AI263" i="2"/>
  <c r="AJ263" i="2"/>
  <c r="AK263" i="2"/>
  <c r="AL263" i="2"/>
  <c r="AM263" i="2"/>
  <c r="R264" i="2"/>
  <c r="S264" i="2"/>
  <c r="T264" i="2"/>
  <c r="U264" i="2"/>
  <c r="V264" i="2"/>
  <c r="W264" i="2"/>
  <c r="X264" i="2"/>
  <c r="Y264" i="2"/>
  <c r="Z264" i="2"/>
  <c r="AG264" i="2"/>
  <c r="AH264" i="2"/>
  <c r="AI264" i="2"/>
  <c r="AJ264" i="2"/>
  <c r="AK264" i="2"/>
  <c r="AL264" i="2"/>
  <c r="AM264" i="2"/>
  <c r="R265" i="2"/>
  <c r="S265" i="2"/>
  <c r="T265" i="2"/>
  <c r="U265" i="2"/>
  <c r="V265" i="2"/>
  <c r="W265" i="2"/>
  <c r="X265" i="2"/>
  <c r="Y265" i="2"/>
  <c r="Z265" i="2"/>
  <c r="AG265" i="2"/>
  <c r="AH265" i="2"/>
  <c r="AI265" i="2"/>
  <c r="AJ265" i="2"/>
  <c r="AK265" i="2"/>
  <c r="AL265" i="2"/>
  <c r="AM265" i="2"/>
  <c r="R266" i="2"/>
  <c r="S266" i="2"/>
  <c r="T266" i="2"/>
  <c r="U266" i="2"/>
  <c r="V266" i="2"/>
  <c r="W266" i="2"/>
  <c r="X266" i="2"/>
  <c r="Y266" i="2"/>
  <c r="Z266" i="2"/>
  <c r="AG266" i="2"/>
  <c r="AH266" i="2"/>
  <c r="AI266" i="2"/>
  <c r="AJ266" i="2"/>
  <c r="AK266" i="2"/>
  <c r="AL266" i="2"/>
  <c r="AM266" i="2"/>
  <c r="R267" i="2"/>
  <c r="S267" i="2"/>
  <c r="T267" i="2"/>
  <c r="U267" i="2"/>
  <c r="V267" i="2"/>
  <c r="W267" i="2"/>
  <c r="X267" i="2"/>
  <c r="Y267" i="2"/>
  <c r="Z267" i="2"/>
  <c r="AG267" i="2"/>
  <c r="AH267" i="2"/>
  <c r="AI267" i="2"/>
  <c r="AJ267" i="2"/>
  <c r="AK267" i="2"/>
  <c r="AL267" i="2"/>
  <c r="AM267" i="2"/>
  <c r="R268" i="2"/>
  <c r="S268" i="2"/>
  <c r="T268" i="2"/>
  <c r="U268" i="2"/>
  <c r="V268" i="2"/>
  <c r="W268" i="2"/>
  <c r="X268" i="2"/>
  <c r="Y268" i="2"/>
  <c r="Z268" i="2"/>
  <c r="AG268" i="2"/>
  <c r="AH268" i="2"/>
  <c r="AI268" i="2"/>
  <c r="AJ268" i="2"/>
  <c r="AK268" i="2"/>
  <c r="AL268" i="2"/>
  <c r="AM268" i="2"/>
  <c r="R269" i="2"/>
  <c r="S269" i="2"/>
  <c r="T269" i="2"/>
  <c r="U269" i="2"/>
  <c r="V269" i="2"/>
  <c r="W269" i="2"/>
  <c r="X269" i="2"/>
  <c r="Y269" i="2"/>
  <c r="Z269" i="2"/>
  <c r="AG269" i="2"/>
  <c r="AH269" i="2"/>
  <c r="AI269" i="2"/>
  <c r="AJ269" i="2"/>
  <c r="AK269" i="2"/>
  <c r="AL269" i="2"/>
  <c r="AM269" i="2"/>
  <c r="R270" i="2"/>
  <c r="S270" i="2"/>
  <c r="T270" i="2"/>
  <c r="U270" i="2"/>
  <c r="V270" i="2"/>
  <c r="W270" i="2"/>
  <c r="X270" i="2"/>
  <c r="Y270" i="2"/>
  <c r="Z270" i="2"/>
  <c r="AG270" i="2"/>
  <c r="AH270" i="2"/>
  <c r="AI270" i="2"/>
  <c r="AJ270" i="2"/>
  <c r="AK270" i="2"/>
  <c r="AL270" i="2"/>
  <c r="AM270" i="2"/>
  <c r="R271" i="2"/>
  <c r="S271" i="2"/>
  <c r="T271" i="2"/>
  <c r="U271" i="2"/>
  <c r="V271" i="2"/>
  <c r="W271" i="2"/>
  <c r="X271" i="2"/>
  <c r="Y271" i="2"/>
  <c r="Z271" i="2"/>
  <c r="AG271" i="2"/>
  <c r="AH271" i="2"/>
  <c r="AI271" i="2"/>
  <c r="AJ271" i="2"/>
  <c r="AK271" i="2"/>
  <c r="AL271" i="2"/>
  <c r="AM271" i="2"/>
  <c r="R272" i="2"/>
  <c r="S272" i="2"/>
  <c r="T272" i="2"/>
  <c r="U272" i="2"/>
  <c r="V272" i="2"/>
  <c r="W272" i="2"/>
  <c r="X272" i="2"/>
  <c r="Y272" i="2"/>
  <c r="Z272" i="2"/>
  <c r="AG272" i="2"/>
  <c r="AH272" i="2"/>
  <c r="AI272" i="2"/>
  <c r="AJ272" i="2"/>
  <c r="AK272" i="2"/>
  <c r="AL272" i="2"/>
  <c r="AM272" i="2"/>
  <c r="R273" i="2"/>
  <c r="S273" i="2"/>
  <c r="T273" i="2"/>
  <c r="U273" i="2"/>
  <c r="V273" i="2"/>
  <c r="W273" i="2"/>
  <c r="X273" i="2"/>
  <c r="Y273" i="2"/>
  <c r="Z273" i="2"/>
  <c r="AG273" i="2"/>
  <c r="AH273" i="2"/>
  <c r="AI273" i="2"/>
  <c r="AJ273" i="2"/>
  <c r="AK273" i="2"/>
  <c r="AL273" i="2"/>
  <c r="AM273" i="2"/>
  <c r="R274" i="2"/>
  <c r="S274" i="2"/>
  <c r="T274" i="2"/>
  <c r="U274" i="2"/>
  <c r="V274" i="2"/>
  <c r="W274" i="2"/>
  <c r="X274" i="2"/>
  <c r="Y274" i="2"/>
  <c r="Z274" i="2"/>
  <c r="AG274" i="2"/>
  <c r="AH274" i="2"/>
  <c r="AI274" i="2"/>
  <c r="AJ274" i="2"/>
  <c r="AK274" i="2"/>
  <c r="AL274" i="2"/>
  <c r="AM274" i="2"/>
  <c r="R275" i="2"/>
  <c r="S275" i="2"/>
  <c r="T275" i="2"/>
  <c r="U275" i="2"/>
  <c r="V275" i="2"/>
  <c r="W275" i="2"/>
  <c r="X275" i="2"/>
  <c r="Y275" i="2"/>
  <c r="Z275" i="2"/>
  <c r="AG275" i="2"/>
  <c r="AH275" i="2"/>
  <c r="AI275" i="2"/>
  <c r="AJ275" i="2"/>
  <c r="AK275" i="2"/>
  <c r="AL275" i="2"/>
  <c r="AM275" i="2"/>
  <c r="R276" i="2"/>
  <c r="S276" i="2"/>
  <c r="T276" i="2"/>
  <c r="U276" i="2"/>
  <c r="V276" i="2"/>
  <c r="W276" i="2"/>
  <c r="X276" i="2"/>
  <c r="Y276" i="2"/>
  <c r="Z276" i="2"/>
  <c r="AG276" i="2"/>
  <c r="AH276" i="2"/>
  <c r="AI276" i="2"/>
  <c r="AJ276" i="2"/>
  <c r="AK276" i="2"/>
  <c r="AL276" i="2"/>
  <c r="AM276" i="2"/>
  <c r="R277" i="2"/>
  <c r="S277" i="2"/>
  <c r="T277" i="2"/>
  <c r="U277" i="2"/>
  <c r="V277" i="2"/>
  <c r="W277" i="2"/>
  <c r="X277" i="2"/>
  <c r="Y277" i="2"/>
  <c r="Z277" i="2"/>
  <c r="AG277" i="2"/>
  <c r="AH277" i="2"/>
  <c r="AI277" i="2"/>
  <c r="AJ277" i="2"/>
  <c r="AK277" i="2"/>
  <c r="AL277" i="2"/>
  <c r="AM277" i="2"/>
  <c r="R278" i="2"/>
  <c r="S278" i="2"/>
  <c r="T278" i="2"/>
  <c r="U278" i="2"/>
  <c r="V278" i="2"/>
  <c r="W278" i="2"/>
  <c r="X278" i="2"/>
  <c r="Y278" i="2"/>
  <c r="Z278" i="2"/>
  <c r="AG278" i="2"/>
  <c r="AH278" i="2"/>
  <c r="AI278" i="2"/>
  <c r="AJ278" i="2"/>
  <c r="AK278" i="2"/>
  <c r="AL278" i="2"/>
  <c r="AM278" i="2"/>
  <c r="R279" i="2"/>
  <c r="S279" i="2"/>
  <c r="T279" i="2"/>
  <c r="U279" i="2"/>
  <c r="V279" i="2"/>
  <c r="W279" i="2"/>
  <c r="X279" i="2"/>
  <c r="Y279" i="2"/>
  <c r="Z279" i="2"/>
  <c r="AG279" i="2"/>
  <c r="AH279" i="2"/>
  <c r="AI279" i="2"/>
  <c r="AJ279" i="2"/>
  <c r="AK279" i="2"/>
  <c r="AL279" i="2"/>
  <c r="AM279" i="2"/>
  <c r="R280" i="2"/>
  <c r="S280" i="2"/>
  <c r="T280" i="2"/>
  <c r="U280" i="2"/>
  <c r="V280" i="2"/>
  <c r="W280" i="2"/>
  <c r="X280" i="2"/>
  <c r="Y280" i="2"/>
  <c r="Z280" i="2"/>
  <c r="AG280" i="2"/>
  <c r="AH280" i="2"/>
  <c r="AI280" i="2"/>
  <c r="AJ280" i="2"/>
  <c r="AK280" i="2"/>
  <c r="AL280" i="2"/>
  <c r="AM280" i="2"/>
  <c r="R281" i="2"/>
  <c r="S281" i="2"/>
  <c r="T281" i="2"/>
  <c r="U281" i="2"/>
  <c r="V281" i="2"/>
  <c r="W281" i="2"/>
  <c r="X281" i="2"/>
  <c r="Y281" i="2"/>
  <c r="Z281" i="2"/>
  <c r="AG281" i="2"/>
  <c r="AH281" i="2"/>
  <c r="AI281" i="2"/>
  <c r="AJ281" i="2"/>
  <c r="AK281" i="2"/>
  <c r="AL281" i="2"/>
  <c r="AM281" i="2"/>
  <c r="R282" i="2"/>
  <c r="S282" i="2"/>
  <c r="T282" i="2"/>
  <c r="U282" i="2"/>
  <c r="V282" i="2"/>
  <c r="W282" i="2"/>
  <c r="X282" i="2"/>
  <c r="Y282" i="2"/>
  <c r="Z282" i="2"/>
  <c r="AG282" i="2"/>
  <c r="AH282" i="2"/>
  <c r="AI282" i="2"/>
  <c r="AJ282" i="2"/>
  <c r="AK282" i="2"/>
  <c r="AL282" i="2"/>
  <c r="AM282" i="2"/>
  <c r="R283" i="2"/>
  <c r="S283" i="2"/>
  <c r="T283" i="2"/>
  <c r="U283" i="2"/>
  <c r="V283" i="2"/>
  <c r="W283" i="2"/>
  <c r="X283" i="2"/>
  <c r="Y283" i="2"/>
  <c r="Z283" i="2"/>
  <c r="AG283" i="2"/>
  <c r="AH283" i="2"/>
  <c r="AI283" i="2"/>
  <c r="AJ283" i="2"/>
  <c r="AK283" i="2"/>
  <c r="AL283" i="2"/>
  <c r="AM283" i="2"/>
  <c r="R284" i="2"/>
  <c r="S284" i="2"/>
  <c r="T284" i="2"/>
  <c r="U284" i="2"/>
  <c r="V284" i="2"/>
  <c r="W284" i="2"/>
  <c r="X284" i="2"/>
  <c r="Y284" i="2"/>
  <c r="Z284" i="2"/>
  <c r="AG284" i="2"/>
  <c r="AH284" i="2"/>
  <c r="AI284" i="2"/>
  <c r="AJ284" i="2"/>
  <c r="AK284" i="2"/>
  <c r="AL284" i="2"/>
  <c r="AM284" i="2"/>
  <c r="R285" i="2"/>
  <c r="S285" i="2"/>
  <c r="T285" i="2"/>
  <c r="U285" i="2"/>
  <c r="V285" i="2"/>
  <c r="W285" i="2"/>
  <c r="X285" i="2"/>
  <c r="Y285" i="2"/>
  <c r="Z285" i="2"/>
  <c r="AG285" i="2"/>
  <c r="AH285" i="2"/>
  <c r="AI285" i="2"/>
  <c r="AJ285" i="2"/>
  <c r="AK285" i="2"/>
  <c r="AL285" i="2"/>
  <c r="AM285" i="2"/>
  <c r="R286" i="2"/>
  <c r="S286" i="2"/>
  <c r="T286" i="2"/>
  <c r="U286" i="2"/>
  <c r="V286" i="2"/>
  <c r="W286" i="2"/>
  <c r="X286" i="2"/>
  <c r="Y286" i="2"/>
  <c r="Z286" i="2"/>
  <c r="AG286" i="2"/>
  <c r="AH286" i="2"/>
  <c r="AI286" i="2"/>
  <c r="AJ286" i="2"/>
  <c r="AK286" i="2"/>
  <c r="AL286" i="2"/>
  <c r="AM286" i="2"/>
  <c r="R287" i="2"/>
  <c r="S287" i="2"/>
  <c r="T287" i="2"/>
  <c r="U287" i="2"/>
  <c r="V287" i="2"/>
  <c r="W287" i="2"/>
  <c r="X287" i="2"/>
  <c r="Y287" i="2"/>
  <c r="Z287" i="2"/>
  <c r="AG287" i="2"/>
  <c r="AH287" i="2"/>
  <c r="AI287" i="2"/>
  <c r="AJ287" i="2"/>
  <c r="AK287" i="2"/>
  <c r="AL287" i="2"/>
  <c r="AM287" i="2"/>
  <c r="R288" i="2"/>
  <c r="S288" i="2"/>
  <c r="T288" i="2"/>
  <c r="U288" i="2"/>
  <c r="V288" i="2"/>
  <c r="W288" i="2"/>
  <c r="X288" i="2"/>
  <c r="Y288" i="2"/>
  <c r="Z288" i="2"/>
  <c r="AG288" i="2"/>
  <c r="AH288" i="2"/>
  <c r="AI288" i="2"/>
  <c r="AJ288" i="2"/>
  <c r="AK288" i="2"/>
  <c r="AL288" i="2"/>
  <c r="AM288" i="2"/>
  <c r="R289" i="2"/>
  <c r="S289" i="2"/>
  <c r="T289" i="2"/>
  <c r="U289" i="2"/>
  <c r="V289" i="2"/>
  <c r="W289" i="2"/>
  <c r="X289" i="2"/>
  <c r="Y289" i="2"/>
  <c r="Z289" i="2"/>
  <c r="AG289" i="2"/>
  <c r="AH289" i="2"/>
  <c r="AI289" i="2"/>
  <c r="AJ289" i="2"/>
  <c r="AK289" i="2"/>
  <c r="AL289" i="2"/>
  <c r="AM289" i="2"/>
  <c r="R290" i="2"/>
  <c r="S290" i="2"/>
  <c r="T290" i="2"/>
  <c r="U290" i="2"/>
  <c r="V290" i="2"/>
  <c r="W290" i="2"/>
  <c r="X290" i="2"/>
  <c r="Y290" i="2"/>
  <c r="Z290" i="2"/>
  <c r="AG290" i="2"/>
  <c r="AH290" i="2"/>
  <c r="AI290" i="2"/>
  <c r="AJ290" i="2"/>
  <c r="AK290" i="2"/>
  <c r="AL290" i="2"/>
  <c r="AM290" i="2"/>
  <c r="R291" i="2"/>
  <c r="S291" i="2"/>
  <c r="T291" i="2"/>
  <c r="U291" i="2"/>
  <c r="V291" i="2"/>
  <c r="W291" i="2"/>
  <c r="X291" i="2"/>
  <c r="Y291" i="2"/>
  <c r="Z291" i="2"/>
  <c r="AG291" i="2"/>
  <c r="AH291" i="2"/>
  <c r="AI291" i="2"/>
  <c r="AJ291" i="2"/>
  <c r="AK291" i="2"/>
  <c r="AL291" i="2"/>
  <c r="AM291" i="2"/>
  <c r="R292" i="2"/>
  <c r="S292" i="2"/>
  <c r="T292" i="2"/>
  <c r="U292" i="2"/>
  <c r="V292" i="2"/>
  <c r="W292" i="2"/>
  <c r="X292" i="2"/>
  <c r="Y292" i="2"/>
  <c r="Z292" i="2"/>
  <c r="AG292" i="2"/>
  <c r="AH292" i="2"/>
  <c r="AI292" i="2"/>
  <c r="AJ292" i="2"/>
  <c r="AK292" i="2"/>
  <c r="AL292" i="2"/>
  <c r="AM292" i="2"/>
  <c r="R293" i="2"/>
  <c r="S293" i="2"/>
  <c r="T293" i="2"/>
  <c r="U293" i="2"/>
  <c r="V293" i="2"/>
  <c r="W293" i="2"/>
  <c r="X293" i="2"/>
  <c r="Y293" i="2"/>
  <c r="Z293" i="2"/>
  <c r="AG293" i="2"/>
  <c r="AH293" i="2"/>
  <c r="AI293" i="2"/>
  <c r="AJ293" i="2"/>
  <c r="AK293" i="2"/>
  <c r="AL293" i="2"/>
  <c r="AM293" i="2"/>
  <c r="R294" i="2"/>
  <c r="S294" i="2"/>
  <c r="T294" i="2"/>
  <c r="U294" i="2"/>
  <c r="V294" i="2"/>
  <c r="W294" i="2"/>
  <c r="X294" i="2"/>
  <c r="Y294" i="2"/>
  <c r="Z294" i="2"/>
  <c r="AG294" i="2"/>
  <c r="AH294" i="2"/>
  <c r="AI294" i="2"/>
  <c r="AJ294" i="2"/>
  <c r="AK294" i="2"/>
  <c r="AL294" i="2"/>
  <c r="AM294" i="2"/>
  <c r="R295" i="2"/>
  <c r="S295" i="2"/>
  <c r="T295" i="2"/>
  <c r="U295" i="2"/>
  <c r="V295" i="2"/>
  <c r="W295" i="2"/>
  <c r="X295" i="2"/>
  <c r="Y295" i="2"/>
  <c r="Z295" i="2"/>
  <c r="AG295" i="2"/>
  <c r="AH295" i="2"/>
  <c r="AI295" i="2"/>
  <c r="AJ295" i="2"/>
  <c r="AK295" i="2"/>
  <c r="AL295" i="2"/>
  <c r="AM295" i="2"/>
  <c r="R296" i="2"/>
  <c r="S296" i="2"/>
  <c r="T296" i="2"/>
  <c r="U296" i="2"/>
  <c r="V296" i="2"/>
  <c r="W296" i="2"/>
  <c r="X296" i="2"/>
  <c r="Y296" i="2"/>
  <c r="Z296" i="2"/>
  <c r="AG296" i="2"/>
  <c r="AH296" i="2"/>
  <c r="AI296" i="2"/>
  <c r="AJ296" i="2"/>
  <c r="AK296" i="2"/>
  <c r="AL296" i="2"/>
  <c r="AM296" i="2"/>
  <c r="R297" i="2"/>
  <c r="S297" i="2"/>
  <c r="T297" i="2"/>
  <c r="U297" i="2"/>
  <c r="V297" i="2"/>
  <c r="W297" i="2"/>
  <c r="X297" i="2"/>
  <c r="Y297" i="2"/>
  <c r="Z297" i="2"/>
  <c r="AG297" i="2"/>
  <c r="AH297" i="2"/>
  <c r="AI297" i="2"/>
  <c r="AJ297" i="2"/>
  <c r="AK297" i="2"/>
  <c r="AL297" i="2"/>
  <c r="AM297" i="2"/>
  <c r="R298" i="2"/>
  <c r="S298" i="2"/>
  <c r="T298" i="2"/>
  <c r="U298" i="2"/>
  <c r="V298" i="2"/>
  <c r="W298" i="2"/>
  <c r="X298" i="2"/>
  <c r="Y298" i="2"/>
  <c r="Z298" i="2"/>
  <c r="AG298" i="2"/>
  <c r="AH298" i="2"/>
  <c r="AI298" i="2"/>
  <c r="AJ298" i="2"/>
  <c r="AK298" i="2"/>
  <c r="AL298" i="2"/>
  <c r="AM298" i="2"/>
  <c r="R299" i="2"/>
  <c r="S299" i="2"/>
  <c r="T299" i="2"/>
  <c r="U299" i="2"/>
  <c r="V299" i="2"/>
  <c r="W299" i="2"/>
  <c r="X299" i="2"/>
  <c r="Y299" i="2"/>
  <c r="Z299" i="2"/>
  <c r="AG299" i="2"/>
  <c r="AH299" i="2"/>
  <c r="AI299" i="2"/>
  <c r="AJ299" i="2"/>
  <c r="AK299" i="2"/>
  <c r="AL299" i="2"/>
  <c r="AM299" i="2"/>
  <c r="R300" i="2"/>
  <c r="S300" i="2"/>
  <c r="T300" i="2"/>
  <c r="U300" i="2"/>
  <c r="V300" i="2"/>
  <c r="W300" i="2"/>
  <c r="X300" i="2"/>
  <c r="Y300" i="2"/>
  <c r="Z300" i="2"/>
  <c r="AG300" i="2"/>
  <c r="AH300" i="2"/>
  <c r="AI300" i="2"/>
  <c r="AJ300" i="2"/>
  <c r="AK300" i="2"/>
  <c r="AL300" i="2"/>
  <c r="AM300" i="2"/>
  <c r="R301" i="2"/>
  <c r="S301" i="2"/>
  <c r="T301" i="2"/>
  <c r="U301" i="2"/>
  <c r="V301" i="2"/>
  <c r="W301" i="2"/>
  <c r="X301" i="2"/>
  <c r="Y301" i="2"/>
  <c r="Z301" i="2"/>
  <c r="AG301" i="2"/>
  <c r="AH301" i="2"/>
  <c r="AI301" i="2"/>
  <c r="AJ301" i="2"/>
  <c r="AK301" i="2"/>
  <c r="AL301" i="2"/>
  <c r="AM301" i="2"/>
  <c r="R302" i="2"/>
  <c r="S302" i="2"/>
  <c r="T302" i="2"/>
  <c r="U302" i="2"/>
  <c r="V302" i="2"/>
  <c r="W302" i="2"/>
  <c r="X302" i="2"/>
  <c r="Y302" i="2"/>
  <c r="Z302" i="2"/>
  <c r="AG302" i="2"/>
  <c r="AH302" i="2"/>
  <c r="AI302" i="2"/>
  <c r="AJ302" i="2"/>
  <c r="AK302" i="2"/>
  <c r="AL302" i="2"/>
  <c r="AM302" i="2"/>
  <c r="R303" i="2"/>
  <c r="S303" i="2"/>
  <c r="T303" i="2"/>
  <c r="U303" i="2"/>
  <c r="V303" i="2"/>
  <c r="W303" i="2"/>
  <c r="X303" i="2"/>
  <c r="Y303" i="2"/>
  <c r="Z303" i="2"/>
  <c r="AG303" i="2"/>
  <c r="AH303" i="2"/>
  <c r="AI303" i="2"/>
  <c r="AJ303" i="2"/>
  <c r="AK303" i="2"/>
  <c r="AL303" i="2"/>
  <c r="AM303" i="2"/>
  <c r="R304" i="2"/>
  <c r="S304" i="2"/>
  <c r="T304" i="2"/>
  <c r="U304" i="2"/>
  <c r="V304" i="2"/>
  <c r="W304" i="2"/>
  <c r="X304" i="2"/>
  <c r="Y304" i="2"/>
  <c r="Z304" i="2"/>
  <c r="AG304" i="2"/>
  <c r="AH304" i="2"/>
  <c r="AI304" i="2"/>
  <c r="AJ304" i="2"/>
  <c r="AK304" i="2"/>
  <c r="AL304" i="2"/>
  <c r="AM304" i="2"/>
  <c r="R305" i="2"/>
  <c r="S305" i="2"/>
  <c r="T305" i="2"/>
  <c r="U305" i="2"/>
  <c r="V305" i="2"/>
  <c r="W305" i="2"/>
  <c r="X305" i="2"/>
  <c r="Y305" i="2"/>
  <c r="Z305" i="2"/>
  <c r="AG305" i="2"/>
  <c r="AH305" i="2"/>
  <c r="AI305" i="2"/>
  <c r="AJ305" i="2"/>
  <c r="AK305" i="2"/>
  <c r="AL305" i="2"/>
  <c r="AM305" i="2"/>
  <c r="R306" i="2"/>
  <c r="S306" i="2"/>
  <c r="T306" i="2"/>
  <c r="U306" i="2"/>
  <c r="V306" i="2"/>
  <c r="W306" i="2"/>
  <c r="X306" i="2"/>
  <c r="Y306" i="2"/>
  <c r="Z306" i="2"/>
  <c r="AG306" i="2"/>
  <c r="AH306" i="2"/>
  <c r="AI306" i="2"/>
  <c r="AJ306" i="2"/>
  <c r="AK306" i="2"/>
  <c r="AL306" i="2"/>
  <c r="AM306" i="2"/>
  <c r="R307" i="2"/>
  <c r="S307" i="2"/>
  <c r="T307" i="2"/>
  <c r="U307" i="2"/>
  <c r="V307" i="2"/>
  <c r="W307" i="2"/>
  <c r="X307" i="2"/>
  <c r="Y307" i="2"/>
  <c r="Z307" i="2"/>
  <c r="AG307" i="2"/>
  <c r="AH307" i="2"/>
  <c r="AI307" i="2"/>
  <c r="AJ307" i="2"/>
  <c r="AK307" i="2"/>
  <c r="AL307" i="2"/>
  <c r="AM307" i="2"/>
  <c r="R308" i="2"/>
  <c r="S308" i="2"/>
  <c r="T308" i="2"/>
  <c r="U308" i="2"/>
  <c r="V308" i="2"/>
  <c r="W308" i="2"/>
  <c r="X308" i="2"/>
  <c r="Y308" i="2"/>
  <c r="Z308" i="2"/>
  <c r="AG308" i="2"/>
  <c r="AH308" i="2"/>
  <c r="AI308" i="2"/>
  <c r="AJ308" i="2"/>
  <c r="AK308" i="2"/>
  <c r="AL308" i="2"/>
  <c r="AM308" i="2"/>
  <c r="R309" i="2"/>
  <c r="S309" i="2"/>
  <c r="T309" i="2"/>
  <c r="U309" i="2"/>
  <c r="V309" i="2"/>
  <c r="W309" i="2"/>
  <c r="X309" i="2"/>
  <c r="Y309" i="2"/>
  <c r="Z309" i="2"/>
  <c r="AG309" i="2"/>
  <c r="AH309" i="2"/>
  <c r="AI309" i="2"/>
  <c r="AJ309" i="2"/>
  <c r="AK309" i="2"/>
  <c r="AL309" i="2"/>
  <c r="AM309" i="2"/>
  <c r="R310" i="2"/>
  <c r="S310" i="2"/>
  <c r="T310" i="2"/>
  <c r="U310" i="2"/>
  <c r="V310" i="2"/>
  <c r="W310" i="2"/>
  <c r="X310" i="2"/>
  <c r="Y310" i="2"/>
  <c r="Z310" i="2"/>
  <c r="AG310" i="2"/>
  <c r="AH310" i="2"/>
  <c r="AI310" i="2"/>
  <c r="AJ310" i="2"/>
  <c r="AK310" i="2"/>
  <c r="AL310" i="2"/>
  <c r="AM310" i="2"/>
  <c r="R311" i="2"/>
  <c r="S311" i="2"/>
  <c r="T311" i="2"/>
  <c r="U311" i="2"/>
  <c r="V311" i="2"/>
  <c r="W311" i="2"/>
  <c r="X311" i="2"/>
  <c r="Y311" i="2"/>
  <c r="Z311" i="2"/>
  <c r="AG311" i="2"/>
  <c r="AH311" i="2"/>
  <c r="AI311" i="2"/>
  <c r="AJ311" i="2"/>
  <c r="AK311" i="2"/>
  <c r="AL311" i="2"/>
  <c r="AM311" i="2"/>
  <c r="R312" i="2"/>
  <c r="S312" i="2"/>
  <c r="T312" i="2"/>
  <c r="U312" i="2"/>
  <c r="V312" i="2"/>
  <c r="W312" i="2"/>
  <c r="X312" i="2"/>
  <c r="Y312" i="2"/>
  <c r="Z312" i="2"/>
  <c r="AG312" i="2"/>
  <c r="AH312" i="2"/>
  <c r="AI312" i="2"/>
  <c r="AJ312" i="2"/>
  <c r="AK312" i="2"/>
  <c r="AL312" i="2"/>
  <c r="AM312" i="2"/>
  <c r="R313" i="2"/>
  <c r="S313" i="2"/>
  <c r="T313" i="2"/>
  <c r="U313" i="2"/>
  <c r="V313" i="2"/>
  <c r="W313" i="2"/>
  <c r="X313" i="2"/>
  <c r="Y313" i="2"/>
  <c r="Z313" i="2"/>
  <c r="AG313" i="2"/>
  <c r="AH313" i="2"/>
  <c r="AI313" i="2"/>
  <c r="AJ313" i="2"/>
  <c r="AK313" i="2"/>
  <c r="AL313" i="2"/>
  <c r="AM313" i="2"/>
  <c r="R314" i="2"/>
  <c r="S314" i="2"/>
  <c r="T314" i="2"/>
  <c r="U314" i="2"/>
  <c r="V314" i="2"/>
  <c r="W314" i="2"/>
  <c r="X314" i="2"/>
  <c r="Y314" i="2"/>
  <c r="Z314" i="2"/>
  <c r="AG314" i="2"/>
  <c r="AH314" i="2"/>
  <c r="AI314" i="2"/>
  <c r="AJ314" i="2"/>
  <c r="AK314" i="2"/>
  <c r="AL314" i="2"/>
  <c r="AM314" i="2"/>
  <c r="R315" i="2"/>
  <c r="S315" i="2"/>
  <c r="T315" i="2"/>
  <c r="U315" i="2"/>
  <c r="V315" i="2"/>
  <c r="W315" i="2"/>
  <c r="X315" i="2"/>
  <c r="Y315" i="2"/>
  <c r="Z315" i="2"/>
  <c r="AG315" i="2"/>
  <c r="AH315" i="2"/>
  <c r="AI315" i="2"/>
  <c r="AJ315" i="2"/>
  <c r="AK315" i="2"/>
  <c r="AL315" i="2"/>
  <c r="AM315" i="2"/>
  <c r="R316" i="2"/>
  <c r="S316" i="2"/>
  <c r="T316" i="2"/>
  <c r="U316" i="2"/>
  <c r="V316" i="2"/>
  <c r="W316" i="2"/>
  <c r="X316" i="2"/>
  <c r="Y316" i="2"/>
  <c r="Z316" i="2"/>
  <c r="AG316" i="2"/>
  <c r="AH316" i="2"/>
  <c r="AI316" i="2"/>
  <c r="AJ316" i="2"/>
  <c r="AK316" i="2"/>
  <c r="AL316" i="2"/>
  <c r="AM316" i="2"/>
  <c r="R317" i="2"/>
  <c r="S317" i="2"/>
  <c r="T317" i="2"/>
  <c r="U317" i="2"/>
  <c r="V317" i="2"/>
  <c r="W317" i="2"/>
  <c r="X317" i="2"/>
  <c r="Y317" i="2"/>
  <c r="Z317" i="2"/>
  <c r="AG317" i="2"/>
  <c r="AH317" i="2"/>
  <c r="AI317" i="2"/>
  <c r="AJ317" i="2"/>
  <c r="AK317" i="2"/>
  <c r="AL317" i="2"/>
  <c r="AM317" i="2"/>
  <c r="R318" i="2"/>
  <c r="S318" i="2"/>
  <c r="T318" i="2"/>
  <c r="U318" i="2"/>
  <c r="V318" i="2"/>
  <c r="W318" i="2"/>
  <c r="X318" i="2"/>
  <c r="Y318" i="2"/>
  <c r="Z318" i="2"/>
  <c r="AG318" i="2"/>
  <c r="AH318" i="2"/>
  <c r="AI318" i="2"/>
  <c r="AJ318" i="2"/>
  <c r="AK318" i="2"/>
  <c r="AL318" i="2"/>
  <c r="AM318" i="2"/>
  <c r="R319" i="2"/>
  <c r="S319" i="2"/>
  <c r="T319" i="2"/>
  <c r="U319" i="2"/>
  <c r="V319" i="2"/>
  <c r="W319" i="2"/>
  <c r="X319" i="2"/>
  <c r="Y319" i="2"/>
  <c r="Z319" i="2"/>
  <c r="AG319" i="2"/>
  <c r="AH319" i="2"/>
  <c r="AI319" i="2"/>
  <c r="AJ319" i="2"/>
  <c r="AK319" i="2"/>
  <c r="AL319" i="2"/>
  <c r="AM319" i="2"/>
  <c r="R320" i="2"/>
  <c r="S320" i="2"/>
  <c r="T320" i="2"/>
  <c r="U320" i="2"/>
  <c r="V320" i="2"/>
  <c r="W320" i="2"/>
  <c r="X320" i="2"/>
  <c r="Y320" i="2"/>
  <c r="Z320" i="2"/>
  <c r="AG320" i="2"/>
  <c r="AH320" i="2"/>
  <c r="AI320" i="2"/>
  <c r="AJ320" i="2"/>
  <c r="AK320" i="2"/>
  <c r="AL320" i="2"/>
  <c r="AM320" i="2"/>
  <c r="R321" i="2"/>
  <c r="S321" i="2"/>
  <c r="T321" i="2"/>
  <c r="U321" i="2"/>
  <c r="V321" i="2"/>
  <c r="W321" i="2"/>
  <c r="X321" i="2"/>
  <c r="Y321" i="2"/>
  <c r="Z321" i="2"/>
  <c r="AG321" i="2"/>
  <c r="AH321" i="2"/>
  <c r="AI321" i="2"/>
  <c r="AJ321" i="2"/>
  <c r="AK321" i="2"/>
  <c r="AL321" i="2"/>
  <c r="AM321" i="2"/>
  <c r="R322" i="2"/>
  <c r="S322" i="2"/>
  <c r="T322" i="2"/>
  <c r="U322" i="2"/>
  <c r="V322" i="2"/>
  <c r="W322" i="2"/>
  <c r="X322" i="2"/>
  <c r="Y322" i="2"/>
  <c r="Z322" i="2"/>
  <c r="AG322" i="2"/>
  <c r="AH322" i="2"/>
  <c r="AI322" i="2"/>
  <c r="AJ322" i="2"/>
  <c r="AK322" i="2"/>
  <c r="AL322" i="2"/>
  <c r="AM322" i="2"/>
  <c r="R323" i="2"/>
  <c r="S323" i="2"/>
  <c r="T323" i="2"/>
  <c r="U323" i="2"/>
  <c r="V323" i="2"/>
  <c r="W323" i="2"/>
  <c r="X323" i="2"/>
  <c r="Y323" i="2"/>
  <c r="Z323" i="2"/>
  <c r="AG323" i="2"/>
  <c r="AH323" i="2"/>
  <c r="AI323" i="2"/>
  <c r="AJ323" i="2"/>
  <c r="AK323" i="2"/>
  <c r="AL323" i="2"/>
  <c r="AM323" i="2"/>
  <c r="R324" i="2"/>
  <c r="S324" i="2"/>
  <c r="T324" i="2"/>
  <c r="U324" i="2"/>
  <c r="V324" i="2"/>
  <c r="W324" i="2"/>
  <c r="X324" i="2"/>
  <c r="Y324" i="2"/>
  <c r="Z324" i="2"/>
  <c r="AG324" i="2"/>
  <c r="AH324" i="2"/>
  <c r="AI324" i="2"/>
  <c r="AJ324" i="2"/>
  <c r="AK324" i="2"/>
  <c r="AL324" i="2"/>
  <c r="AM324" i="2"/>
  <c r="R325" i="2"/>
  <c r="S325" i="2"/>
  <c r="T325" i="2"/>
  <c r="U325" i="2"/>
  <c r="V325" i="2"/>
  <c r="W325" i="2"/>
  <c r="X325" i="2"/>
  <c r="Y325" i="2"/>
  <c r="Z325" i="2"/>
  <c r="AG325" i="2"/>
  <c r="AH325" i="2"/>
  <c r="AI325" i="2"/>
  <c r="AJ325" i="2"/>
  <c r="AK325" i="2"/>
  <c r="AL325" i="2"/>
  <c r="AM325" i="2"/>
  <c r="R326" i="2"/>
  <c r="S326" i="2"/>
  <c r="T326" i="2"/>
  <c r="U326" i="2"/>
  <c r="V326" i="2"/>
  <c r="W326" i="2"/>
  <c r="X326" i="2"/>
  <c r="Y326" i="2"/>
  <c r="Z326" i="2"/>
  <c r="AG326" i="2"/>
  <c r="AH326" i="2"/>
  <c r="AI326" i="2"/>
  <c r="AJ326" i="2"/>
  <c r="AK326" i="2"/>
  <c r="AL326" i="2"/>
  <c r="AM326" i="2"/>
  <c r="R327" i="2"/>
  <c r="S327" i="2"/>
  <c r="T327" i="2"/>
  <c r="U327" i="2"/>
  <c r="V327" i="2"/>
  <c r="W327" i="2"/>
  <c r="X327" i="2"/>
  <c r="Y327" i="2"/>
  <c r="Z327" i="2"/>
  <c r="AG327" i="2"/>
  <c r="AH327" i="2"/>
  <c r="AI327" i="2"/>
  <c r="AJ327" i="2"/>
  <c r="AK327" i="2"/>
  <c r="AL327" i="2"/>
  <c r="AM327" i="2"/>
  <c r="R328" i="2"/>
  <c r="S328" i="2"/>
  <c r="T328" i="2"/>
  <c r="U328" i="2"/>
  <c r="V328" i="2"/>
  <c r="W328" i="2"/>
  <c r="X328" i="2"/>
  <c r="Y328" i="2"/>
  <c r="Z328" i="2"/>
  <c r="AG328" i="2"/>
  <c r="AH328" i="2"/>
  <c r="AI328" i="2"/>
  <c r="AJ328" i="2"/>
  <c r="AK328" i="2"/>
  <c r="AL328" i="2"/>
  <c r="AM328" i="2"/>
  <c r="R329" i="2"/>
  <c r="S329" i="2"/>
  <c r="T329" i="2"/>
  <c r="U329" i="2"/>
  <c r="V329" i="2"/>
  <c r="W329" i="2"/>
  <c r="X329" i="2"/>
  <c r="Y329" i="2"/>
  <c r="Z329" i="2"/>
  <c r="AG329" i="2"/>
  <c r="AH329" i="2"/>
  <c r="AI329" i="2"/>
  <c r="AJ329" i="2"/>
  <c r="AK329" i="2"/>
  <c r="AL329" i="2"/>
  <c r="AM329" i="2"/>
  <c r="R330" i="2"/>
  <c r="S330" i="2"/>
  <c r="T330" i="2"/>
  <c r="U330" i="2"/>
  <c r="V330" i="2"/>
  <c r="W330" i="2"/>
  <c r="X330" i="2"/>
  <c r="Y330" i="2"/>
  <c r="Z330" i="2"/>
  <c r="AG330" i="2"/>
  <c r="AH330" i="2"/>
  <c r="AI330" i="2"/>
  <c r="AJ330" i="2"/>
  <c r="AK330" i="2"/>
  <c r="AL330" i="2"/>
  <c r="AM330" i="2"/>
  <c r="R331" i="2"/>
  <c r="S331" i="2"/>
  <c r="T331" i="2"/>
  <c r="U331" i="2"/>
  <c r="V331" i="2"/>
  <c r="W331" i="2"/>
  <c r="X331" i="2"/>
  <c r="Y331" i="2"/>
  <c r="Z331" i="2"/>
  <c r="AG331" i="2"/>
  <c r="AH331" i="2"/>
  <c r="AI331" i="2"/>
  <c r="AJ331" i="2"/>
  <c r="AK331" i="2"/>
  <c r="AL331" i="2"/>
  <c r="AM331" i="2"/>
  <c r="R332" i="2"/>
  <c r="S332" i="2"/>
  <c r="T332" i="2"/>
  <c r="U332" i="2"/>
  <c r="V332" i="2"/>
  <c r="W332" i="2"/>
  <c r="X332" i="2"/>
  <c r="Y332" i="2"/>
  <c r="Z332" i="2"/>
  <c r="AG332" i="2"/>
  <c r="AH332" i="2"/>
  <c r="AI332" i="2"/>
  <c r="AJ332" i="2"/>
  <c r="AK332" i="2"/>
  <c r="AL332" i="2"/>
  <c r="AM332" i="2"/>
  <c r="R333" i="2"/>
  <c r="S333" i="2"/>
  <c r="T333" i="2"/>
  <c r="U333" i="2"/>
  <c r="V333" i="2"/>
  <c r="W333" i="2"/>
  <c r="X333" i="2"/>
  <c r="Y333" i="2"/>
  <c r="Z333" i="2"/>
  <c r="AG333" i="2"/>
  <c r="AH333" i="2"/>
  <c r="AI333" i="2"/>
  <c r="AJ333" i="2"/>
  <c r="AK333" i="2"/>
  <c r="AL333" i="2"/>
  <c r="AM333" i="2"/>
  <c r="R334" i="2"/>
  <c r="S334" i="2"/>
  <c r="T334" i="2"/>
  <c r="U334" i="2"/>
  <c r="V334" i="2"/>
  <c r="W334" i="2"/>
  <c r="X334" i="2"/>
  <c r="Y334" i="2"/>
  <c r="Z334" i="2"/>
  <c r="AG334" i="2"/>
  <c r="AH334" i="2"/>
  <c r="AI334" i="2"/>
  <c r="AJ334" i="2"/>
  <c r="AK334" i="2"/>
  <c r="AL334" i="2"/>
  <c r="AM334" i="2"/>
  <c r="R335" i="2"/>
  <c r="S335" i="2"/>
  <c r="T335" i="2"/>
  <c r="U335" i="2"/>
  <c r="V335" i="2"/>
  <c r="W335" i="2"/>
  <c r="X335" i="2"/>
  <c r="Y335" i="2"/>
  <c r="Z335" i="2"/>
  <c r="AG335" i="2"/>
  <c r="AH335" i="2"/>
  <c r="AI335" i="2"/>
  <c r="AJ335" i="2"/>
  <c r="AK335" i="2"/>
  <c r="AL335" i="2"/>
  <c r="AM335" i="2"/>
  <c r="R336" i="2"/>
  <c r="S336" i="2"/>
  <c r="T336" i="2"/>
  <c r="U336" i="2"/>
  <c r="V336" i="2"/>
  <c r="W336" i="2"/>
  <c r="X336" i="2"/>
  <c r="Y336" i="2"/>
  <c r="Z336" i="2"/>
  <c r="AG336" i="2"/>
  <c r="AH336" i="2"/>
  <c r="AI336" i="2"/>
  <c r="AJ336" i="2"/>
  <c r="AK336" i="2"/>
  <c r="AL336" i="2"/>
  <c r="AM336" i="2"/>
  <c r="R337" i="2"/>
  <c r="S337" i="2"/>
  <c r="T337" i="2"/>
  <c r="U337" i="2"/>
  <c r="V337" i="2"/>
  <c r="W337" i="2"/>
  <c r="X337" i="2"/>
  <c r="Y337" i="2"/>
  <c r="Z337" i="2"/>
  <c r="AG337" i="2"/>
  <c r="AH337" i="2"/>
  <c r="AI337" i="2"/>
  <c r="AJ337" i="2"/>
  <c r="AK337" i="2"/>
  <c r="AL337" i="2"/>
  <c r="AM337" i="2"/>
  <c r="R338" i="2"/>
  <c r="S338" i="2"/>
  <c r="T338" i="2"/>
  <c r="U338" i="2"/>
  <c r="V338" i="2"/>
  <c r="W338" i="2"/>
  <c r="X338" i="2"/>
  <c r="Y338" i="2"/>
  <c r="Z338" i="2"/>
  <c r="AG338" i="2"/>
  <c r="AH338" i="2"/>
  <c r="AI338" i="2"/>
  <c r="AJ338" i="2"/>
  <c r="AK338" i="2"/>
  <c r="AL338" i="2"/>
  <c r="AM338" i="2"/>
  <c r="R339" i="2"/>
  <c r="S339" i="2"/>
  <c r="T339" i="2"/>
  <c r="U339" i="2"/>
  <c r="V339" i="2"/>
  <c r="W339" i="2"/>
  <c r="X339" i="2"/>
  <c r="Y339" i="2"/>
  <c r="Z339" i="2"/>
  <c r="AG339" i="2"/>
  <c r="AH339" i="2"/>
  <c r="AI339" i="2"/>
  <c r="AJ339" i="2"/>
  <c r="AK339" i="2"/>
  <c r="AL339" i="2"/>
  <c r="AM339" i="2"/>
  <c r="R340" i="2"/>
  <c r="S340" i="2"/>
  <c r="T340" i="2"/>
  <c r="U340" i="2"/>
  <c r="V340" i="2"/>
  <c r="W340" i="2"/>
  <c r="X340" i="2"/>
  <c r="Y340" i="2"/>
  <c r="Z340" i="2"/>
  <c r="AG340" i="2"/>
  <c r="AH340" i="2"/>
  <c r="AI340" i="2"/>
  <c r="AJ340" i="2"/>
  <c r="AK340" i="2"/>
  <c r="AL340" i="2"/>
  <c r="AM340" i="2"/>
  <c r="R341" i="2"/>
  <c r="S341" i="2"/>
  <c r="T341" i="2"/>
  <c r="U341" i="2"/>
  <c r="V341" i="2"/>
  <c r="W341" i="2"/>
  <c r="X341" i="2"/>
  <c r="Y341" i="2"/>
  <c r="Z341" i="2"/>
  <c r="AG341" i="2"/>
  <c r="AH341" i="2"/>
  <c r="AI341" i="2"/>
  <c r="AJ341" i="2"/>
  <c r="AK341" i="2"/>
  <c r="AL341" i="2"/>
  <c r="AM341" i="2"/>
  <c r="R342" i="2"/>
  <c r="S342" i="2"/>
  <c r="T342" i="2"/>
  <c r="U342" i="2"/>
  <c r="V342" i="2"/>
  <c r="W342" i="2"/>
  <c r="X342" i="2"/>
  <c r="Y342" i="2"/>
  <c r="Z342" i="2"/>
  <c r="AG342" i="2"/>
  <c r="AH342" i="2"/>
  <c r="AI342" i="2"/>
  <c r="AJ342" i="2"/>
  <c r="AK342" i="2"/>
  <c r="AL342" i="2"/>
  <c r="AM342" i="2"/>
  <c r="R343" i="2"/>
  <c r="S343" i="2"/>
  <c r="T343" i="2"/>
  <c r="U343" i="2"/>
  <c r="V343" i="2"/>
  <c r="W343" i="2"/>
  <c r="X343" i="2"/>
  <c r="Y343" i="2"/>
  <c r="Z343" i="2"/>
  <c r="AG343" i="2"/>
  <c r="AH343" i="2"/>
  <c r="AI343" i="2"/>
  <c r="AJ343" i="2"/>
  <c r="AK343" i="2"/>
  <c r="AL343" i="2"/>
  <c r="AM343" i="2"/>
  <c r="R344" i="2"/>
  <c r="S344" i="2"/>
  <c r="T344" i="2"/>
  <c r="U344" i="2"/>
  <c r="V344" i="2"/>
  <c r="W344" i="2"/>
  <c r="X344" i="2"/>
  <c r="Y344" i="2"/>
  <c r="Z344" i="2"/>
  <c r="AG344" i="2"/>
  <c r="AH344" i="2"/>
  <c r="AI344" i="2"/>
  <c r="AJ344" i="2"/>
  <c r="AK344" i="2"/>
  <c r="AL344" i="2"/>
  <c r="AM344" i="2"/>
  <c r="R345" i="2"/>
  <c r="S345" i="2"/>
  <c r="T345" i="2"/>
  <c r="U345" i="2"/>
  <c r="V345" i="2"/>
  <c r="W345" i="2"/>
  <c r="X345" i="2"/>
  <c r="Y345" i="2"/>
  <c r="Z345" i="2"/>
  <c r="AG345" i="2"/>
  <c r="AH345" i="2"/>
  <c r="AI345" i="2"/>
  <c r="AJ345" i="2"/>
  <c r="AK345" i="2"/>
  <c r="AL345" i="2"/>
  <c r="AM345" i="2"/>
  <c r="R346" i="2"/>
  <c r="S346" i="2"/>
  <c r="T346" i="2"/>
  <c r="U346" i="2"/>
  <c r="V346" i="2"/>
  <c r="W346" i="2"/>
  <c r="X346" i="2"/>
  <c r="Y346" i="2"/>
  <c r="Z346" i="2"/>
  <c r="AG346" i="2"/>
  <c r="AH346" i="2"/>
  <c r="AI346" i="2"/>
  <c r="AJ346" i="2"/>
  <c r="AK346" i="2"/>
  <c r="AL346" i="2"/>
  <c r="AM346" i="2"/>
  <c r="R347" i="2"/>
  <c r="S347" i="2"/>
  <c r="T347" i="2"/>
  <c r="U347" i="2"/>
  <c r="V347" i="2"/>
  <c r="W347" i="2"/>
  <c r="X347" i="2"/>
  <c r="Y347" i="2"/>
  <c r="Z347" i="2"/>
  <c r="AG347" i="2"/>
  <c r="AH347" i="2"/>
  <c r="AI347" i="2"/>
  <c r="AJ347" i="2"/>
  <c r="AK347" i="2"/>
  <c r="AL347" i="2"/>
  <c r="AM347" i="2"/>
  <c r="R348" i="2"/>
  <c r="S348" i="2"/>
  <c r="T348" i="2"/>
  <c r="U348" i="2"/>
  <c r="V348" i="2"/>
  <c r="W348" i="2"/>
  <c r="X348" i="2"/>
  <c r="Y348" i="2"/>
  <c r="Z348" i="2"/>
  <c r="AG348" i="2"/>
  <c r="AH348" i="2"/>
  <c r="AI348" i="2"/>
  <c r="AJ348" i="2"/>
  <c r="AK348" i="2"/>
  <c r="AL348" i="2"/>
  <c r="AM348" i="2"/>
  <c r="R349" i="2"/>
  <c r="S349" i="2"/>
  <c r="T349" i="2"/>
  <c r="U349" i="2"/>
  <c r="V349" i="2"/>
  <c r="W349" i="2"/>
  <c r="X349" i="2"/>
  <c r="Y349" i="2"/>
  <c r="Z349" i="2"/>
  <c r="AG349" i="2"/>
  <c r="AH349" i="2"/>
  <c r="AI349" i="2"/>
  <c r="AJ349" i="2"/>
  <c r="AK349" i="2"/>
  <c r="AL349" i="2"/>
  <c r="AM349" i="2"/>
  <c r="R350" i="2"/>
  <c r="S350" i="2"/>
  <c r="T350" i="2"/>
  <c r="U350" i="2"/>
  <c r="V350" i="2"/>
  <c r="W350" i="2"/>
  <c r="X350" i="2"/>
  <c r="Y350" i="2"/>
  <c r="Z350" i="2"/>
  <c r="AG350" i="2"/>
  <c r="AH350" i="2"/>
  <c r="AI350" i="2"/>
  <c r="AJ350" i="2"/>
  <c r="AK350" i="2"/>
  <c r="AL350" i="2"/>
  <c r="AM350" i="2"/>
  <c r="R351" i="2"/>
  <c r="S351" i="2"/>
  <c r="T351" i="2"/>
  <c r="U351" i="2"/>
  <c r="V351" i="2"/>
  <c r="W351" i="2"/>
  <c r="X351" i="2"/>
  <c r="Y351" i="2"/>
  <c r="Z351" i="2"/>
  <c r="AG351" i="2"/>
  <c r="AH351" i="2"/>
  <c r="AI351" i="2"/>
  <c r="AJ351" i="2"/>
  <c r="AK351" i="2"/>
  <c r="AL351" i="2"/>
  <c r="AM351" i="2"/>
  <c r="R352" i="2"/>
  <c r="S352" i="2"/>
  <c r="T352" i="2"/>
  <c r="U352" i="2"/>
  <c r="V352" i="2"/>
  <c r="W352" i="2"/>
  <c r="X352" i="2"/>
  <c r="Y352" i="2"/>
  <c r="Z352" i="2"/>
  <c r="AG352" i="2"/>
  <c r="AH352" i="2"/>
  <c r="AI352" i="2"/>
  <c r="AJ352" i="2"/>
  <c r="AK352" i="2"/>
  <c r="AL352" i="2"/>
  <c r="AM352" i="2"/>
  <c r="R353" i="2"/>
  <c r="S353" i="2"/>
  <c r="T353" i="2"/>
  <c r="U353" i="2"/>
  <c r="V353" i="2"/>
  <c r="W353" i="2"/>
  <c r="X353" i="2"/>
  <c r="Y353" i="2"/>
  <c r="Z353" i="2"/>
  <c r="AG353" i="2"/>
  <c r="AH353" i="2"/>
  <c r="AI353" i="2"/>
  <c r="AJ353" i="2"/>
  <c r="AK353" i="2"/>
  <c r="AL353" i="2"/>
  <c r="AM353" i="2"/>
  <c r="R354" i="2"/>
  <c r="S354" i="2"/>
  <c r="T354" i="2"/>
  <c r="U354" i="2"/>
  <c r="V354" i="2"/>
  <c r="W354" i="2"/>
  <c r="X354" i="2"/>
  <c r="Y354" i="2"/>
  <c r="Z354" i="2"/>
  <c r="AG354" i="2"/>
  <c r="AH354" i="2"/>
  <c r="AI354" i="2"/>
  <c r="AJ354" i="2"/>
  <c r="AK354" i="2"/>
  <c r="AL354" i="2"/>
  <c r="AM354" i="2"/>
  <c r="R355" i="2"/>
  <c r="S355" i="2"/>
  <c r="T355" i="2"/>
  <c r="U355" i="2"/>
  <c r="V355" i="2"/>
  <c r="W355" i="2"/>
  <c r="X355" i="2"/>
  <c r="Y355" i="2"/>
  <c r="Z355" i="2"/>
  <c r="AG355" i="2"/>
  <c r="AH355" i="2"/>
  <c r="AI355" i="2"/>
  <c r="AJ355" i="2"/>
  <c r="AK355" i="2"/>
  <c r="AL355" i="2"/>
  <c r="AM355" i="2"/>
  <c r="R356" i="2"/>
  <c r="S356" i="2"/>
  <c r="T356" i="2"/>
  <c r="U356" i="2"/>
  <c r="V356" i="2"/>
  <c r="W356" i="2"/>
  <c r="X356" i="2"/>
  <c r="Y356" i="2"/>
  <c r="Z356" i="2"/>
  <c r="AG356" i="2"/>
  <c r="AH356" i="2"/>
  <c r="AI356" i="2"/>
  <c r="AJ356" i="2"/>
  <c r="AK356" i="2"/>
  <c r="AL356" i="2"/>
  <c r="AM356" i="2"/>
  <c r="R357" i="2"/>
  <c r="S357" i="2"/>
  <c r="T357" i="2"/>
  <c r="U357" i="2"/>
  <c r="V357" i="2"/>
  <c r="W357" i="2"/>
  <c r="X357" i="2"/>
  <c r="Y357" i="2"/>
  <c r="Z357" i="2"/>
  <c r="AG357" i="2"/>
  <c r="AH357" i="2"/>
  <c r="AI357" i="2"/>
  <c r="AJ357" i="2"/>
  <c r="AK357" i="2"/>
  <c r="AL357" i="2"/>
  <c r="AM357" i="2"/>
  <c r="R358" i="2"/>
  <c r="S358" i="2"/>
  <c r="T358" i="2"/>
  <c r="U358" i="2"/>
  <c r="V358" i="2"/>
  <c r="W358" i="2"/>
  <c r="X358" i="2"/>
  <c r="Y358" i="2"/>
  <c r="Z358" i="2"/>
  <c r="AG358" i="2"/>
  <c r="AH358" i="2"/>
  <c r="AI358" i="2"/>
  <c r="AJ358" i="2"/>
  <c r="AK358" i="2"/>
  <c r="AL358" i="2"/>
  <c r="AM358" i="2"/>
  <c r="R359" i="2"/>
  <c r="S359" i="2"/>
  <c r="T359" i="2"/>
  <c r="U359" i="2"/>
  <c r="V359" i="2"/>
  <c r="W359" i="2"/>
  <c r="X359" i="2"/>
  <c r="Y359" i="2"/>
  <c r="Z359" i="2"/>
  <c r="AG359" i="2"/>
  <c r="AH359" i="2"/>
  <c r="AI359" i="2"/>
  <c r="AJ359" i="2"/>
  <c r="AK359" i="2"/>
  <c r="AL359" i="2"/>
  <c r="AM359" i="2"/>
  <c r="R360" i="2"/>
  <c r="S360" i="2"/>
  <c r="T360" i="2"/>
  <c r="U360" i="2"/>
  <c r="V360" i="2"/>
  <c r="W360" i="2"/>
  <c r="X360" i="2"/>
  <c r="Y360" i="2"/>
  <c r="Z360" i="2"/>
  <c r="AG360" i="2"/>
  <c r="AH360" i="2"/>
  <c r="AI360" i="2"/>
  <c r="AJ360" i="2"/>
  <c r="AK360" i="2"/>
  <c r="AL360" i="2"/>
  <c r="AM360" i="2"/>
  <c r="R361" i="2"/>
  <c r="S361" i="2"/>
  <c r="T361" i="2"/>
  <c r="U361" i="2"/>
  <c r="V361" i="2"/>
  <c r="W361" i="2"/>
  <c r="X361" i="2"/>
  <c r="Y361" i="2"/>
  <c r="Z361" i="2"/>
  <c r="AG361" i="2"/>
  <c r="AH361" i="2"/>
  <c r="AI361" i="2"/>
  <c r="AJ361" i="2"/>
  <c r="AK361" i="2"/>
  <c r="AL361" i="2"/>
  <c r="AM361" i="2"/>
  <c r="R362" i="2"/>
  <c r="S362" i="2"/>
  <c r="T362" i="2"/>
  <c r="U362" i="2"/>
  <c r="V362" i="2"/>
  <c r="W362" i="2"/>
  <c r="X362" i="2"/>
  <c r="Y362" i="2"/>
  <c r="Z362" i="2"/>
  <c r="AG362" i="2"/>
  <c r="AH362" i="2"/>
  <c r="AI362" i="2"/>
  <c r="AJ362" i="2"/>
  <c r="AK362" i="2"/>
  <c r="AL362" i="2"/>
  <c r="AM362" i="2"/>
  <c r="R363" i="2"/>
  <c r="S363" i="2"/>
  <c r="T363" i="2"/>
  <c r="U363" i="2"/>
  <c r="V363" i="2"/>
  <c r="W363" i="2"/>
  <c r="X363" i="2"/>
  <c r="Y363" i="2"/>
  <c r="Z363" i="2"/>
  <c r="AG363" i="2"/>
  <c r="AH363" i="2"/>
  <c r="AI363" i="2"/>
  <c r="AJ363" i="2"/>
  <c r="AK363" i="2"/>
  <c r="AL363" i="2"/>
  <c r="AM363" i="2"/>
  <c r="R364" i="2"/>
  <c r="S364" i="2"/>
  <c r="T364" i="2"/>
  <c r="U364" i="2"/>
  <c r="V364" i="2"/>
  <c r="W364" i="2"/>
  <c r="X364" i="2"/>
  <c r="Y364" i="2"/>
  <c r="Z364" i="2"/>
  <c r="AG364" i="2"/>
  <c r="AH364" i="2"/>
  <c r="AI364" i="2"/>
  <c r="AJ364" i="2"/>
  <c r="AK364" i="2"/>
  <c r="AL364" i="2"/>
  <c r="AM364" i="2"/>
  <c r="R365" i="2"/>
  <c r="S365" i="2"/>
  <c r="T365" i="2"/>
  <c r="U365" i="2"/>
  <c r="V365" i="2"/>
  <c r="W365" i="2"/>
  <c r="X365" i="2"/>
  <c r="Y365" i="2"/>
  <c r="Z365" i="2"/>
  <c r="AG365" i="2"/>
  <c r="AH365" i="2"/>
  <c r="AI365" i="2"/>
  <c r="AJ365" i="2"/>
  <c r="AK365" i="2"/>
  <c r="AL365" i="2"/>
  <c r="AM365" i="2"/>
  <c r="R366" i="2"/>
  <c r="S366" i="2"/>
  <c r="T366" i="2"/>
  <c r="U366" i="2"/>
  <c r="V366" i="2"/>
  <c r="W366" i="2"/>
  <c r="X366" i="2"/>
  <c r="Y366" i="2"/>
  <c r="Z366" i="2"/>
  <c r="AG366" i="2"/>
  <c r="AH366" i="2"/>
  <c r="AI366" i="2"/>
  <c r="AJ366" i="2"/>
  <c r="AK366" i="2"/>
  <c r="AL366" i="2"/>
  <c r="AM366" i="2"/>
  <c r="R367" i="2"/>
  <c r="S367" i="2"/>
  <c r="T367" i="2"/>
  <c r="U367" i="2"/>
  <c r="V367" i="2"/>
  <c r="W367" i="2"/>
  <c r="X367" i="2"/>
  <c r="Y367" i="2"/>
  <c r="Z367" i="2"/>
  <c r="AG367" i="2"/>
  <c r="AH367" i="2"/>
  <c r="AI367" i="2"/>
  <c r="AJ367" i="2"/>
  <c r="AK367" i="2"/>
  <c r="AL367" i="2"/>
  <c r="AM367" i="2"/>
  <c r="R368" i="2"/>
  <c r="S368" i="2"/>
  <c r="T368" i="2"/>
  <c r="U368" i="2"/>
  <c r="V368" i="2"/>
  <c r="W368" i="2"/>
  <c r="X368" i="2"/>
  <c r="Y368" i="2"/>
  <c r="Z368" i="2"/>
  <c r="AG368" i="2"/>
  <c r="AH368" i="2"/>
  <c r="AI368" i="2"/>
  <c r="AJ368" i="2"/>
  <c r="AK368" i="2"/>
  <c r="AL368" i="2"/>
  <c r="AM368" i="2"/>
  <c r="R369" i="2"/>
  <c r="S369" i="2"/>
  <c r="T369" i="2"/>
  <c r="U369" i="2"/>
  <c r="V369" i="2"/>
  <c r="W369" i="2"/>
  <c r="X369" i="2"/>
  <c r="Y369" i="2"/>
  <c r="Z369" i="2"/>
  <c r="AG369" i="2"/>
  <c r="AH369" i="2"/>
  <c r="AI369" i="2"/>
  <c r="AJ369" i="2"/>
  <c r="AK369" i="2"/>
  <c r="AL369" i="2"/>
  <c r="AM369" i="2"/>
  <c r="R370" i="2"/>
  <c r="S370" i="2"/>
  <c r="T370" i="2"/>
  <c r="U370" i="2"/>
  <c r="V370" i="2"/>
  <c r="W370" i="2"/>
  <c r="X370" i="2"/>
  <c r="Y370" i="2"/>
  <c r="Z370" i="2"/>
  <c r="AG370" i="2"/>
  <c r="AH370" i="2"/>
  <c r="AI370" i="2"/>
  <c r="AJ370" i="2"/>
  <c r="AK370" i="2"/>
  <c r="AL370" i="2"/>
  <c r="AM370" i="2"/>
  <c r="R371" i="2"/>
  <c r="S371" i="2"/>
  <c r="T371" i="2"/>
  <c r="U371" i="2"/>
  <c r="V371" i="2"/>
  <c r="W371" i="2"/>
  <c r="X371" i="2"/>
  <c r="Y371" i="2"/>
  <c r="Z371" i="2"/>
  <c r="AG371" i="2"/>
  <c r="AH371" i="2"/>
  <c r="AI371" i="2"/>
  <c r="AJ371" i="2"/>
  <c r="AK371" i="2"/>
  <c r="AL371" i="2"/>
  <c r="AM371" i="2"/>
  <c r="R372" i="2"/>
  <c r="S372" i="2"/>
  <c r="T372" i="2"/>
  <c r="U372" i="2"/>
  <c r="V372" i="2"/>
  <c r="W372" i="2"/>
  <c r="X372" i="2"/>
  <c r="Y372" i="2"/>
  <c r="Z372" i="2"/>
  <c r="AG372" i="2"/>
  <c r="AH372" i="2"/>
  <c r="AI372" i="2"/>
  <c r="AJ372" i="2"/>
  <c r="AK372" i="2"/>
  <c r="AL372" i="2"/>
  <c r="AM372" i="2"/>
  <c r="R373" i="2"/>
  <c r="S373" i="2"/>
  <c r="T373" i="2"/>
  <c r="U373" i="2"/>
  <c r="V373" i="2"/>
  <c r="W373" i="2"/>
  <c r="X373" i="2"/>
  <c r="Y373" i="2"/>
  <c r="Z373" i="2"/>
  <c r="AG373" i="2"/>
  <c r="AH373" i="2"/>
  <c r="AI373" i="2"/>
  <c r="AJ373" i="2"/>
  <c r="AK373" i="2"/>
  <c r="AL373" i="2"/>
  <c r="AM373" i="2"/>
  <c r="R374" i="2"/>
  <c r="S374" i="2"/>
  <c r="T374" i="2"/>
  <c r="U374" i="2"/>
  <c r="V374" i="2"/>
  <c r="W374" i="2"/>
  <c r="X374" i="2"/>
  <c r="Y374" i="2"/>
  <c r="Z374" i="2"/>
  <c r="AG374" i="2"/>
  <c r="AH374" i="2"/>
  <c r="AI374" i="2"/>
  <c r="AJ374" i="2"/>
  <c r="AK374" i="2"/>
  <c r="AL374" i="2"/>
  <c r="AM374" i="2"/>
  <c r="R375" i="2"/>
  <c r="S375" i="2"/>
  <c r="T375" i="2"/>
  <c r="U375" i="2"/>
  <c r="V375" i="2"/>
  <c r="W375" i="2"/>
  <c r="X375" i="2"/>
  <c r="Y375" i="2"/>
  <c r="Z375" i="2"/>
  <c r="AG375" i="2"/>
  <c r="AH375" i="2"/>
  <c r="AI375" i="2"/>
  <c r="AJ375" i="2"/>
  <c r="AK375" i="2"/>
  <c r="AL375" i="2"/>
  <c r="AM375" i="2"/>
  <c r="R376" i="2"/>
  <c r="S376" i="2"/>
  <c r="T376" i="2"/>
  <c r="U376" i="2"/>
  <c r="V376" i="2"/>
  <c r="W376" i="2"/>
  <c r="X376" i="2"/>
  <c r="Y376" i="2"/>
  <c r="Z376" i="2"/>
  <c r="AG376" i="2"/>
  <c r="AH376" i="2"/>
  <c r="AI376" i="2"/>
  <c r="AJ376" i="2"/>
  <c r="AK376" i="2"/>
  <c r="AL376" i="2"/>
  <c r="AM376" i="2"/>
  <c r="R377" i="2"/>
  <c r="S377" i="2"/>
  <c r="T377" i="2"/>
  <c r="U377" i="2"/>
  <c r="V377" i="2"/>
  <c r="W377" i="2"/>
  <c r="X377" i="2"/>
  <c r="Y377" i="2"/>
  <c r="Z377" i="2"/>
  <c r="AG377" i="2"/>
  <c r="AH377" i="2"/>
  <c r="AI377" i="2"/>
  <c r="AJ377" i="2"/>
  <c r="AK377" i="2"/>
  <c r="AL377" i="2"/>
  <c r="AM377" i="2"/>
  <c r="R378" i="2"/>
  <c r="S378" i="2"/>
  <c r="T378" i="2"/>
  <c r="U378" i="2"/>
  <c r="V378" i="2"/>
  <c r="W378" i="2"/>
  <c r="X378" i="2"/>
  <c r="Y378" i="2"/>
  <c r="Z378" i="2"/>
  <c r="AG378" i="2"/>
  <c r="AH378" i="2"/>
  <c r="AI378" i="2"/>
  <c r="AJ378" i="2"/>
  <c r="AK378" i="2"/>
  <c r="AL378" i="2"/>
  <c r="AM378" i="2"/>
  <c r="R379" i="2"/>
  <c r="S379" i="2"/>
  <c r="T379" i="2"/>
  <c r="U379" i="2"/>
  <c r="V379" i="2"/>
  <c r="W379" i="2"/>
  <c r="X379" i="2"/>
  <c r="Y379" i="2"/>
  <c r="Z379" i="2"/>
  <c r="AG379" i="2"/>
  <c r="AH379" i="2"/>
  <c r="AI379" i="2"/>
  <c r="AJ379" i="2"/>
  <c r="AK379" i="2"/>
  <c r="AL379" i="2"/>
  <c r="AM379" i="2"/>
  <c r="R380" i="2"/>
  <c r="S380" i="2"/>
  <c r="T380" i="2"/>
  <c r="U380" i="2"/>
  <c r="V380" i="2"/>
  <c r="W380" i="2"/>
  <c r="X380" i="2"/>
  <c r="Y380" i="2"/>
  <c r="Z380" i="2"/>
  <c r="AG380" i="2"/>
  <c r="AH380" i="2"/>
  <c r="AI380" i="2"/>
  <c r="AJ380" i="2"/>
  <c r="AK380" i="2"/>
  <c r="AL380" i="2"/>
  <c r="AM380" i="2"/>
  <c r="R381" i="2"/>
  <c r="S381" i="2"/>
  <c r="T381" i="2"/>
  <c r="U381" i="2"/>
  <c r="V381" i="2"/>
  <c r="W381" i="2"/>
  <c r="X381" i="2"/>
  <c r="Y381" i="2"/>
  <c r="Z381" i="2"/>
  <c r="AG381" i="2"/>
  <c r="AH381" i="2"/>
  <c r="AI381" i="2"/>
  <c r="AJ381" i="2"/>
  <c r="AK381" i="2"/>
  <c r="AL381" i="2"/>
  <c r="AM381" i="2"/>
  <c r="R382" i="2"/>
  <c r="S382" i="2"/>
  <c r="T382" i="2"/>
  <c r="U382" i="2"/>
  <c r="V382" i="2"/>
  <c r="W382" i="2"/>
  <c r="X382" i="2"/>
  <c r="Y382" i="2"/>
  <c r="Z382" i="2"/>
  <c r="AG382" i="2"/>
  <c r="AH382" i="2"/>
  <c r="AI382" i="2"/>
  <c r="AJ382" i="2"/>
  <c r="AK382" i="2"/>
  <c r="AL382" i="2"/>
  <c r="AM382" i="2"/>
  <c r="R383" i="2"/>
  <c r="S383" i="2"/>
  <c r="T383" i="2"/>
  <c r="U383" i="2"/>
  <c r="V383" i="2"/>
  <c r="W383" i="2"/>
  <c r="X383" i="2"/>
  <c r="Y383" i="2"/>
  <c r="Z383" i="2"/>
  <c r="AG383" i="2"/>
  <c r="AH383" i="2"/>
  <c r="AI383" i="2"/>
  <c r="AJ383" i="2"/>
  <c r="AK383" i="2"/>
  <c r="AL383" i="2"/>
  <c r="AM383" i="2"/>
  <c r="R384" i="2"/>
  <c r="S384" i="2"/>
  <c r="T384" i="2"/>
  <c r="U384" i="2"/>
  <c r="V384" i="2"/>
  <c r="W384" i="2"/>
  <c r="X384" i="2"/>
  <c r="Y384" i="2"/>
  <c r="Z384" i="2"/>
  <c r="AG384" i="2"/>
  <c r="AH384" i="2"/>
  <c r="AI384" i="2"/>
  <c r="AJ384" i="2"/>
  <c r="AK384" i="2"/>
  <c r="AL384" i="2"/>
  <c r="AM384" i="2"/>
  <c r="R385" i="2"/>
  <c r="S385" i="2"/>
  <c r="T385" i="2"/>
  <c r="U385" i="2"/>
  <c r="V385" i="2"/>
  <c r="W385" i="2"/>
  <c r="X385" i="2"/>
  <c r="Y385" i="2"/>
  <c r="Z385" i="2"/>
  <c r="AG385" i="2"/>
  <c r="AH385" i="2"/>
  <c r="AI385" i="2"/>
  <c r="AJ385" i="2"/>
  <c r="AK385" i="2"/>
  <c r="AL385" i="2"/>
  <c r="AM385" i="2"/>
  <c r="R386" i="2"/>
  <c r="S386" i="2"/>
  <c r="T386" i="2"/>
  <c r="U386" i="2"/>
  <c r="V386" i="2"/>
  <c r="W386" i="2"/>
  <c r="X386" i="2"/>
  <c r="Y386" i="2"/>
  <c r="Z386" i="2"/>
  <c r="AG386" i="2"/>
  <c r="AH386" i="2"/>
  <c r="AI386" i="2"/>
  <c r="AJ386" i="2"/>
  <c r="AK386" i="2"/>
  <c r="AL386" i="2"/>
  <c r="AM386" i="2"/>
  <c r="R387" i="2"/>
  <c r="S387" i="2"/>
  <c r="T387" i="2"/>
  <c r="U387" i="2"/>
  <c r="V387" i="2"/>
  <c r="W387" i="2"/>
  <c r="X387" i="2"/>
  <c r="Y387" i="2"/>
  <c r="Z387" i="2"/>
  <c r="AG387" i="2"/>
  <c r="AH387" i="2"/>
  <c r="AI387" i="2"/>
  <c r="AJ387" i="2"/>
  <c r="AK387" i="2"/>
  <c r="AL387" i="2"/>
  <c r="AM387" i="2"/>
  <c r="R388" i="2"/>
  <c r="S388" i="2"/>
  <c r="T388" i="2"/>
  <c r="U388" i="2"/>
  <c r="V388" i="2"/>
  <c r="W388" i="2"/>
  <c r="X388" i="2"/>
  <c r="Y388" i="2"/>
  <c r="Z388" i="2"/>
  <c r="AG388" i="2"/>
  <c r="AH388" i="2"/>
  <c r="AI388" i="2"/>
  <c r="AJ388" i="2"/>
  <c r="AK388" i="2"/>
  <c r="AL388" i="2"/>
  <c r="AM388" i="2"/>
  <c r="R389" i="2"/>
  <c r="S389" i="2"/>
  <c r="T389" i="2"/>
  <c r="U389" i="2"/>
  <c r="V389" i="2"/>
  <c r="W389" i="2"/>
  <c r="X389" i="2"/>
  <c r="Y389" i="2"/>
  <c r="Z389" i="2"/>
  <c r="AG389" i="2"/>
  <c r="AH389" i="2"/>
  <c r="AI389" i="2"/>
  <c r="AJ389" i="2"/>
  <c r="AK389" i="2"/>
  <c r="AL389" i="2"/>
  <c r="AM389" i="2"/>
  <c r="R390" i="2"/>
  <c r="S390" i="2"/>
  <c r="T390" i="2"/>
  <c r="U390" i="2"/>
  <c r="V390" i="2"/>
  <c r="W390" i="2"/>
  <c r="X390" i="2"/>
  <c r="Y390" i="2"/>
  <c r="Z390" i="2"/>
  <c r="AG390" i="2"/>
  <c r="AH390" i="2"/>
  <c r="AI390" i="2"/>
  <c r="AJ390" i="2"/>
  <c r="AK390" i="2"/>
  <c r="AL390" i="2"/>
  <c r="AM390" i="2"/>
  <c r="R391" i="2"/>
  <c r="S391" i="2"/>
  <c r="T391" i="2"/>
  <c r="U391" i="2"/>
  <c r="V391" i="2"/>
  <c r="W391" i="2"/>
  <c r="X391" i="2"/>
  <c r="Y391" i="2"/>
  <c r="Z391" i="2"/>
  <c r="AG391" i="2"/>
  <c r="AH391" i="2"/>
  <c r="AI391" i="2"/>
  <c r="AJ391" i="2"/>
  <c r="AK391" i="2"/>
  <c r="AL391" i="2"/>
  <c r="AM391" i="2"/>
  <c r="R392" i="2"/>
  <c r="S392" i="2"/>
  <c r="T392" i="2"/>
  <c r="U392" i="2"/>
  <c r="V392" i="2"/>
  <c r="W392" i="2"/>
  <c r="X392" i="2"/>
  <c r="Y392" i="2"/>
  <c r="Z392" i="2"/>
  <c r="AG392" i="2"/>
  <c r="AH392" i="2"/>
  <c r="AI392" i="2"/>
  <c r="AJ392" i="2"/>
  <c r="AK392" i="2"/>
  <c r="AL392" i="2"/>
  <c r="AM392" i="2"/>
  <c r="R393" i="2"/>
  <c r="S393" i="2"/>
  <c r="T393" i="2"/>
  <c r="U393" i="2"/>
  <c r="V393" i="2"/>
  <c r="W393" i="2"/>
  <c r="X393" i="2"/>
  <c r="Y393" i="2"/>
  <c r="Z393" i="2"/>
  <c r="AG393" i="2"/>
  <c r="AH393" i="2"/>
  <c r="AI393" i="2"/>
  <c r="AJ393" i="2"/>
  <c r="AK393" i="2"/>
  <c r="AL393" i="2"/>
  <c r="AM393" i="2"/>
  <c r="R394" i="2"/>
  <c r="S394" i="2"/>
  <c r="T394" i="2"/>
  <c r="U394" i="2"/>
  <c r="V394" i="2"/>
  <c r="W394" i="2"/>
  <c r="X394" i="2"/>
  <c r="Y394" i="2"/>
  <c r="Z394" i="2"/>
  <c r="AG394" i="2"/>
  <c r="AH394" i="2"/>
  <c r="AI394" i="2"/>
  <c r="AJ394" i="2"/>
  <c r="AK394" i="2"/>
  <c r="AL394" i="2"/>
  <c r="AM394" i="2"/>
  <c r="R395" i="2"/>
  <c r="S395" i="2"/>
  <c r="T395" i="2"/>
  <c r="U395" i="2"/>
  <c r="V395" i="2"/>
  <c r="W395" i="2"/>
  <c r="X395" i="2"/>
  <c r="Y395" i="2"/>
  <c r="Z395" i="2"/>
  <c r="AG395" i="2"/>
  <c r="AH395" i="2"/>
  <c r="AI395" i="2"/>
  <c r="AJ395" i="2"/>
  <c r="AK395" i="2"/>
  <c r="AL395" i="2"/>
  <c r="AM395" i="2"/>
  <c r="R396" i="2"/>
  <c r="S396" i="2"/>
  <c r="T396" i="2"/>
  <c r="U396" i="2"/>
  <c r="V396" i="2"/>
  <c r="W396" i="2"/>
  <c r="X396" i="2"/>
  <c r="Y396" i="2"/>
  <c r="Z396" i="2"/>
  <c r="AG396" i="2"/>
  <c r="AH396" i="2"/>
  <c r="AI396" i="2"/>
  <c r="AJ396" i="2"/>
  <c r="AK396" i="2"/>
  <c r="AL396" i="2"/>
  <c r="AM396" i="2"/>
  <c r="R397" i="2"/>
  <c r="S397" i="2"/>
  <c r="T397" i="2"/>
  <c r="U397" i="2"/>
  <c r="V397" i="2"/>
  <c r="W397" i="2"/>
  <c r="X397" i="2"/>
  <c r="Y397" i="2"/>
  <c r="Z397" i="2"/>
  <c r="AG397" i="2"/>
  <c r="AH397" i="2"/>
  <c r="AI397" i="2"/>
  <c r="AJ397" i="2"/>
  <c r="AK397" i="2"/>
  <c r="AL397" i="2"/>
  <c r="AM397" i="2"/>
  <c r="R398" i="2"/>
  <c r="S398" i="2"/>
  <c r="T398" i="2"/>
  <c r="U398" i="2"/>
  <c r="V398" i="2"/>
  <c r="W398" i="2"/>
  <c r="X398" i="2"/>
  <c r="Y398" i="2"/>
  <c r="Z398" i="2"/>
  <c r="AG398" i="2"/>
  <c r="AH398" i="2"/>
  <c r="AI398" i="2"/>
  <c r="AJ398" i="2"/>
  <c r="AK398" i="2"/>
  <c r="AL398" i="2"/>
  <c r="AM398" i="2"/>
  <c r="R399" i="2"/>
  <c r="S399" i="2"/>
  <c r="T399" i="2"/>
  <c r="U399" i="2"/>
  <c r="V399" i="2"/>
  <c r="W399" i="2"/>
  <c r="X399" i="2"/>
  <c r="Y399" i="2"/>
  <c r="Z399" i="2"/>
  <c r="AG399" i="2"/>
  <c r="AH399" i="2"/>
  <c r="AI399" i="2"/>
  <c r="AJ399" i="2"/>
  <c r="AK399" i="2"/>
  <c r="AL399" i="2"/>
  <c r="AM399" i="2"/>
  <c r="R400" i="2"/>
  <c r="S400" i="2"/>
  <c r="T400" i="2"/>
  <c r="U400" i="2"/>
  <c r="V400" i="2"/>
  <c r="W400" i="2"/>
  <c r="X400" i="2"/>
  <c r="Y400" i="2"/>
  <c r="Z400" i="2"/>
  <c r="AG400" i="2"/>
  <c r="AH400" i="2"/>
  <c r="AI400" i="2"/>
  <c r="AJ400" i="2"/>
  <c r="AK400" i="2"/>
  <c r="AL400" i="2"/>
  <c r="AM400" i="2"/>
  <c r="R401" i="2"/>
  <c r="S401" i="2"/>
  <c r="T401" i="2"/>
  <c r="U401" i="2"/>
  <c r="V401" i="2"/>
  <c r="W401" i="2"/>
  <c r="X401" i="2"/>
  <c r="Y401" i="2"/>
  <c r="Z401" i="2"/>
  <c r="AG401" i="2"/>
  <c r="AH401" i="2"/>
  <c r="AI401" i="2"/>
  <c r="AJ401" i="2"/>
  <c r="AK401" i="2"/>
  <c r="AL401" i="2"/>
  <c r="AM401" i="2"/>
  <c r="R402" i="2"/>
  <c r="S402" i="2"/>
  <c r="T402" i="2"/>
  <c r="U402" i="2"/>
  <c r="V402" i="2"/>
  <c r="W402" i="2"/>
  <c r="X402" i="2"/>
  <c r="Y402" i="2"/>
  <c r="Z402" i="2"/>
  <c r="AG402" i="2"/>
  <c r="AH402" i="2"/>
  <c r="AI402" i="2"/>
  <c r="AJ402" i="2"/>
  <c r="AK402" i="2"/>
  <c r="AL402" i="2"/>
  <c r="AM402" i="2"/>
  <c r="R403" i="2"/>
  <c r="S403" i="2"/>
  <c r="T403" i="2"/>
  <c r="U403" i="2"/>
  <c r="V403" i="2"/>
  <c r="W403" i="2"/>
  <c r="X403" i="2"/>
  <c r="Y403" i="2"/>
  <c r="Z403" i="2"/>
  <c r="AG403" i="2"/>
  <c r="AH403" i="2"/>
  <c r="AI403" i="2"/>
  <c r="AJ403" i="2"/>
  <c r="AK403" i="2"/>
  <c r="AL403" i="2"/>
  <c r="AM403" i="2"/>
  <c r="R404" i="2"/>
  <c r="S404" i="2"/>
  <c r="T404" i="2"/>
  <c r="U404" i="2"/>
  <c r="V404" i="2"/>
  <c r="W404" i="2"/>
  <c r="X404" i="2"/>
  <c r="Y404" i="2"/>
  <c r="Z404" i="2"/>
  <c r="AG404" i="2"/>
  <c r="AH404" i="2"/>
  <c r="AI404" i="2"/>
  <c r="AJ404" i="2"/>
  <c r="AK404" i="2"/>
  <c r="AL404" i="2"/>
  <c r="AM404" i="2"/>
  <c r="R405" i="2"/>
  <c r="S405" i="2"/>
  <c r="T405" i="2"/>
  <c r="U405" i="2"/>
  <c r="V405" i="2"/>
  <c r="W405" i="2"/>
  <c r="X405" i="2"/>
  <c r="Y405" i="2"/>
  <c r="Z405" i="2"/>
  <c r="AG405" i="2"/>
  <c r="AH405" i="2"/>
  <c r="AI405" i="2"/>
  <c r="AJ405" i="2"/>
  <c r="AK405" i="2"/>
  <c r="AL405" i="2"/>
  <c r="AM405" i="2"/>
  <c r="R406" i="2"/>
  <c r="S406" i="2"/>
  <c r="T406" i="2"/>
  <c r="U406" i="2"/>
  <c r="V406" i="2"/>
  <c r="W406" i="2"/>
  <c r="X406" i="2"/>
  <c r="Y406" i="2"/>
  <c r="Z406" i="2"/>
  <c r="AG406" i="2"/>
  <c r="AH406" i="2"/>
  <c r="AI406" i="2"/>
  <c r="AJ406" i="2"/>
  <c r="AK406" i="2"/>
  <c r="AL406" i="2"/>
  <c r="AM406" i="2"/>
  <c r="R407" i="2"/>
  <c r="S407" i="2"/>
  <c r="T407" i="2"/>
  <c r="U407" i="2"/>
  <c r="V407" i="2"/>
  <c r="W407" i="2"/>
  <c r="X407" i="2"/>
  <c r="Y407" i="2"/>
  <c r="Z407" i="2"/>
  <c r="AG407" i="2"/>
  <c r="AH407" i="2"/>
  <c r="AI407" i="2"/>
  <c r="AJ407" i="2"/>
  <c r="AK407" i="2"/>
  <c r="AL407" i="2"/>
  <c r="AM407" i="2"/>
  <c r="R408" i="2"/>
  <c r="S408" i="2"/>
  <c r="T408" i="2"/>
  <c r="U408" i="2"/>
  <c r="V408" i="2"/>
  <c r="W408" i="2"/>
  <c r="X408" i="2"/>
  <c r="Y408" i="2"/>
  <c r="Z408" i="2"/>
  <c r="AG408" i="2"/>
  <c r="AH408" i="2"/>
  <c r="AI408" i="2"/>
  <c r="AJ408" i="2"/>
  <c r="AK408" i="2"/>
  <c r="AL408" i="2"/>
  <c r="AM408" i="2"/>
  <c r="R409" i="2"/>
  <c r="S409" i="2"/>
  <c r="T409" i="2"/>
  <c r="U409" i="2"/>
  <c r="V409" i="2"/>
  <c r="W409" i="2"/>
  <c r="X409" i="2"/>
  <c r="Y409" i="2"/>
  <c r="Z409" i="2"/>
  <c r="AG409" i="2"/>
  <c r="AH409" i="2"/>
  <c r="AI409" i="2"/>
  <c r="AJ409" i="2"/>
  <c r="AK409" i="2"/>
  <c r="AL409" i="2"/>
  <c r="AM409" i="2"/>
  <c r="R410" i="2"/>
  <c r="S410" i="2"/>
  <c r="T410" i="2"/>
  <c r="U410" i="2"/>
  <c r="V410" i="2"/>
  <c r="W410" i="2"/>
  <c r="X410" i="2"/>
  <c r="Y410" i="2"/>
  <c r="Z410" i="2"/>
  <c r="AG410" i="2"/>
  <c r="AH410" i="2"/>
  <c r="AI410" i="2"/>
  <c r="AJ410" i="2"/>
  <c r="AK410" i="2"/>
  <c r="AL410" i="2"/>
  <c r="AM410" i="2"/>
  <c r="R411" i="2"/>
  <c r="S411" i="2"/>
  <c r="T411" i="2"/>
  <c r="U411" i="2"/>
  <c r="V411" i="2"/>
  <c r="W411" i="2"/>
  <c r="X411" i="2"/>
  <c r="Y411" i="2"/>
  <c r="Z411" i="2"/>
  <c r="AG411" i="2"/>
  <c r="AH411" i="2"/>
  <c r="AI411" i="2"/>
  <c r="AJ411" i="2"/>
  <c r="AK411" i="2"/>
  <c r="AL411" i="2"/>
  <c r="AM411" i="2"/>
  <c r="R412" i="2"/>
  <c r="S412" i="2"/>
  <c r="T412" i="2"/>
  <c r="U412" i="2"/>
  <c r="V412" i="2"/>
  <c r="W412" i="2"/>
  <c r="X412" i="2"/>
  <c r="Y412" i="2"/>
  <c r="Z412" i="2"/>
  <c r="AG412" i="2"/>
  <c r="AH412" i="2"/>
  <c r="AI412" i="2"/>
  <c r="AJ412" i="2"/>
  <c r="AK412" i="2"/>
  <c r="AL412" i="2"/>
  <c r="AM412" i="2"/>
  <c r="R413" i="2"/>
  <c r="S413" i="2"/>
  <c r="T413" i="2"/>
  <c r="U413" i="2"/>
  <c r="V413" i="2"/>
  <c r="W413" i="2"/>
  <c r="X413" i="2"/>
  <c r="Y413" i="2"/>
  <c r="Z413" i="2"/>
  <c r="AG413" i="2"/>
  <c r="AH413" i="2"/>
  <c r="AI413" i="2"/>
  <c r="AJ413" i="2"/>
  <c r="AK413" i="2"/>
  <c r="AL413" i="2"/>
  <c r="AM413" i="2"/>
  <c r="R414" i="2"/>
  <c r="S414" i="2"/>
  <c r="T414" i="2"/>
  <c r="U414" i="2"/>
  <c r="V414" i="2"/>
  <c r="W414" i="2"/>
  <c r="X414" i="2"/>
  <c r="Y414" i="2"/>
  <c r="Z414" i="2"/>
  <c r="AG414" i="2"/>
  <c r="AH414" i="2"/>
  <c r="AI414" i="2"/>
  <c r="AJ414" i="2"/>
  <c r="AK414" i="2"/>
  <c r="AL414" i="2"/>
  <c r="AM414" i="2"/>
  <c r="R415" i="2"/>
  <c r="S415" i="2"/>
  <c r="T415" i="2"/>
  <c r="U415" i="2"/>
  <c r="V415" i="2"/>
  <c r="W415" i="2"/>
  <c r="X415" i="2"/>
  <c r="Y415" i="2"/>
  <c r="Z415" i="2"/>
  <c r="AG415" i="2"/>
  <c r="AH415" i="2"/>
  <c r="AI415" i="2"/>
  <c r="AJ415" i="2"/>
  <c r="AK415" i="2"/>
  <c r="AL415" i="2"/>
  <c r="AM415" i="2"/>
  <c r="R416" i="2"/>
  <c r="S416" i="2"/>
  <c r="T416" i="2"/>
  <c r="U416" i="2"/>
  <c r="V416" i="2"/>
  <c r="W416" i="2"/>
  <c r="X416" i="2"/>
  <c r="Y416" i="2"/>
  <c r="Z416" i="2"/>
  <c r="AG416" i="2"/>
  <c r="AH416" i="2"/>
  <c r="AI416" i="2"/>
  <c r="AJ416" i="2"/>
  <c r="AK416" i="2"/>
  <c r="AL416" i="2"/>
  <c r="AM416" i="2"/>
  <c r="R417" i="2"/>
  <c r="S417" i="2"/>
  <c r="T417" i="2"/>
  <c r="U417" i="2"/>
  <c r="V417" i="2"/>
  <c r="W417" i="2"/>
  <c r="X417" i="2"/>
  <c r="Y417" i="2"/>
  <c r="Z417" i="2"/>
  <c r="AG417" i="2"/>
  <c r="AH417" i="2"/>
  <c r="AI417" i="2"/>
  <c r="AJ417" i="2"/>
  <c r="AK417" i="2"/>
  <c r="AL417" i="2"/>
  <c r="AM417" i="2"/>
  <c r="R418" i="2"/>
  <c r="S418" i="2"/>
  <c r="T418" i="2"/>
  <c r="U418" i="2"/>
  <c r="V418" i="2"/>
  <c r="W418" i="2"/>
  <c r="X418" i="2"/>
  <c r="Y418" i="2"/>
  <c r="Z418" i="2"/>
  <c r="AG418" i="2"/>
  <c r="AH418" i="2"/>
  <c r="AI418" i="2"/>
  <c r="AJ418" i="2"/>
  <c r="AK418" i="2"/>
  <c r="AL418" i="2"/>
  <c r="AM418" i="2"/>
  <c r="R419" i="2"/>
  <c r="S419" i="2"/>
  <c r="T419" i="2"/>
  <c r="U419" i="2"/>
  <c r="V419" i="2"/>
  <c r="W419" i="2"/>
  <c r="X419" i="2"/>
  <c r="Y419" i="2"/>
  <c r="Z419" i="2"/>
  <c r="AG419" i="2"/>
  <c r="AH419" i="2"/>
  <c r="AI419" i="2"/>
  <c r="AJ419" i="2"/>
  <c r="AK419" i="2"/>
  <c r="AL419" i="2"/>
  <c r="AM419" i="2"/>
  <c r="R420" i="2"/>
  <c r="S420" i="2"/>
  <c r="T420" i="2"/>
  <c r="U420" i="2"/>
  <c r="V420" i="2"/>
  <c r="W420" i="2"/>
  <c r="X420" i="2"/>
  <c r="Y420" i="2"/>
  <c r="Z420" i="2"/>
  <c r="AG420" i="2"/>
  <c r="AH420" i="2"/>
  <c r="AI420" i="2"/>
  <c r="AJ420" i="2"/>
  <c r="AK420" i="2"/>
  <c r="AL420" i="2"/>
  <c r="AM420" i="2"/>
  <c r="R421" i="2"/>
  <c r="S421" i="2"/>
  <c r="T421" i="2"/>
  <c r="U421" i="2"/>
  <c r="V421" i="2"/>
  <c r="W421" i="2"/>
  <c r="X421" i="2"/>
  <c r="Y421" i="2"/>
  <c r="Z421" i="2"/>
  <c r="AG421" i="2"/>
  <c r="AH421" i="2"/>
  <c r="AI421" i="2"/>
  <c r="AJ421" i="2"/>
  <c r="AK421" i="2"/>
  <c r="AL421" i="2"/>
  <c r="AM421" i="2"/>
  <c r="R422" i="2"/>
  <c r="S422" i="2"/>
  <c r="T422" i="2"/>
  <c r="U422" i="2"/>
  <c r="V422" i="2"/>
  <c r="W422" i="2"/>
  <c r="X422" i="2"/>
  <c r="Y422" i="2"/>
  <c r="Z422" i="2"/>
  <c r="AG422" i="2"/>
  <c r="AH422" i="2"/>
  <c r="AI422" i="2"/>
  <c r="AJ422" i="2"/>
  <c r="AK422" i="2"/>
  <c r="AL422" i="2"/>
  <c r="AM422" i="2"/>
  <c r="R423" i="2"/>
  <c r="S423" i="2"/>
  <c r="T423" i="2"/>
  <c r="U423" i="2"/>
  <c r="V423" i="2"/>
  <c r="W423" i="2"/>
  <c r="X423" i="2"/>
  <c r="Y423" i="2"/>
  <c r="Z423" i="2"/>
  <c r="AG423" i="2"/>
  <c r="AH423" i="2"/>
  <c r="AI423" i="2"/>
  <c r="AJ423" i="2"/>
  <c r="AK423" i="2"/>
  <c r="AL423" i="2"/>
  <c r="AM423" i="2"/>
  <c r="R424" i="2"/>
  <c r="S424" i="2"/>
  <c r="T424" i="2"/>
  <c r="U424" i="2"/>
  <c r="V424" i="2"/>
  <c r="W424" i="2"/>
  <c r="X424" i="2"/>
  <c r="Y424" i="2"/>
  <c r="Z424" i="2"/>
  <c r="AG424" i="2"/>
  <c r="AH424" i="2"/>
  <c r="AI424" i="2"/>
  <c r="AJ424" i="2"/>
  <c r="AK424" i="2"/>
  <c r="AL424" i="2"/>
  <c r="AM424" i="2"/>
  <c r="R425" i="2"/>
  <c r="S425" i="2"/>
  <c r="T425" i="2"/>
  <c r="U425" i="2"/>
  <c r="V425" i="2"/>
  <c r="W425" i="2"/>
  <c r="X425" i="2"/>
  <c r="Y425" i="2"/>
  <c r="Z425" i="2"/>
  <c r="AG425" i="2"/>
  <c r="AH425" i="2"/>
  <c r="AI425" i="2"/>
  <c r="AJ425" i="2"/>
  <c r="AK425" i="2"/>
  <c r="AL425" i="2"/>
  <c r="AM425" i="2"/>
  <c r="R426" i="2"/>
  <c r="S426" i="2"/>
  <c r="T426" i="2"/>
  <c r="U426" i="2"/>
  <c r="V426" i="2"/>
  <c r="W426" i="2"/>
  <c r="X426" i="2"/>
  <c r="Y426" i="2"/>
  <c r="Z426" i="2"/>
  <c r="AG426" i="2"/>
  <c r="AH426" i="2"/>
  <c r="AI426" i="2"/>
  <c r="AJ426" i="2"/>
  <c r="AK426" i="2"/>
  <c r="AL426" i="2"/>
  <c r="AM426" i="2"/>
  <c r="R427" i="2"/>
  <c r="S427" i="2"/>
  <c r="T427" i="2"/>
  <c r="U427" i="2"/>
  <c r="V427" i="2"/>
  <c r="W427" i="2"/>
  <c r="X427" i="2"/>
  <c r="Y427" i="2"/>
  <c r="Z427" i="2"/>
  <c r="AG427" i="2"/>
  <c r="AH427" i="2"/>
  <c r="AI427" i="2"/>
  <c r="AJ427" i="2"/>
  <c r="AK427" i="2"/>
  <c r="AL427" i="2"/>
  <c r="AM427" i="2"/>
  <c r="R428" i="2"/>
  <c r="S428" i="2"/>
  <c r="T428" i="2"/>
  <c r="U428" i="2"/>
  <c r="V428" i="2"/>
  <c r="W428" i="2"/>
  <c r="X428" i="2"/>
  <c r="Y428" i="2"/>
  <c r="Z428" i="2"/>
  <c r="AG428" i="2"/>
  <c r="AH428" i="2"/>
  <c r="AI428" i="2"/>
  <c r="AJ428" i="2"/>
  <c r="AK428" i="2"/>
  <c r="AL428" i="2"/>
  <c r="AM428" i="2"/>
  <c r="R429" i="2"/>
  <c r="S429" i="2"/>
  <c r="T429" i="2"/>
  <c r="U429" i="2"/>
  <c r="V429" i="2"/>
  <c r="W429" i="2"/>
  <c r="X429" i="2"/>
  <c r="Y429" i="2"/>
  <c r="Z429" i="2"/>
  <c r="AG429" i="2"/>
  <c r="AH429" i="2"/>
  <c r="AI429" i="2"/>
  <c r="AJ429" i="2"/>
  <c r="AK429" i="2"/>
  <c r="AL429" i="2"/>
  <c r="AM429" i="2"/>
  <c r="R430" i="2"/>
  <c r="S430" i="2"/>
  <c r="T430" i="2"/>
  <c r="U430" i="2"/>
  <c r="V430" i="2"/>
  <c r="W430" i="2"/>
  <c r="X430" i="2"/>
  <c r="Y430" i="2"/>
  <c r="Z430" i="2"/>
  <c r="AG430" i="2"/>
  <c r="AH430" i="2"/>
  <c r="AI430" i="2"/>
  <c r="AJ430" i="2"/>
  <c r="AK430" i="2"/>
  <c r="AL430" i="2"/>
  <c r="AM430" i="2"/>
  <c r="R431" i="2"/>
  <c r="S431" i="2"/>
  <c r="T431" i="2"/>
  <c r="U431" i="2"/>
  <c r="V431" i="2"/>
  <c r="W431" i="2"/>
  <c r="X431" i="2"/>
  <c r="Y431" i="2"/>
  <c r="Z431" i="2"/>
  <c r="AG431" i="2"/>
  <c r="AH431" i="2"/>
  <c r="AI431" i="2"/>
  <c r="AJ431" i="2"/>
  <c r="AK431" i="2"/>
  <c r="AL431" i="2"/>
  <c r="AM431" i="2"/>
  <c r="R432" i="2"/>
  <c r="S432" i="2"/>
  <c r="T432" i="2"/>
  <c r="U432" i="2"/>
  <c r="V432" i="2"/>
  <c r="W432" i="2"/>
  <c r="X432" i="2"/>
  <c r="Y432" i="2"/>
  <c r="Z432" i="2"/>
  <c r="AG432" i="2"/>
  <c r="AH432" i="2"/>
  <c r="AI432" i="2"/>
  <c r="AJ432" i="2"/>
  <c r="AK432" i="2"/>
  <c r="AL432" i="2"/>
  <c r="AM432" i="2"/>
  <c r="R433" i="2"/>
  <c r="S433" i="2"/>
  <c r="T433" i="2"/>
  <c r="U433" i="2"/>
  <c r="V433" i="2"/>
  <c r="W433" i="2"/>
  <c r="X433" i="2"/>
  <c r="Y433" i="2"/>
  <c r="Z433" i="2"/>
  <c r="AG433" i="2"/>
  <c r="AH433" i="2"/>
  <c r="AI433" i="2"/>
  <c r="AJ433" i="2"/>
  <c r="AK433" i="2"/>
  <c r="AL433" i="2"/>
  <c r="AM433" i="2"/>
  <c r="R434" i="2"/>
  <c r="S434" i="2"/>
  <c r="T434" i="2"/>
  <c r="U434" i="2"/>
  <c r="V434" i="2"/>
  <c r="W434" i="2"/>
  <c r="X434" i="2"/>
  <c r="Y434" i="2"/>
  <c r="Z434" i="2"/>
  <c r="AG434" i="2"/>
  <c r="AH434" i="2"/>
  <c r="AI434" i="2"/>
  <c r="AJ434" i="2"/>
  <c r="AK434" i="2"/>
  <c r="AL434" i="2"/>
  <c r="AM434" i="2"/>
  <c r="R435" i="2"/>
  <c r="S435" i="2"/>
  <c r="T435" i="2"/>
  <c r="U435" i="2"/>
  <c r="V435" i="2"/>
  <c r="W435" i="2"/>
  <c r="X435" i="2"/>
  <c r="Y435" i="2"/>
  <c r="Z435" i="2"/>
  <c r="AG435" i="2"/>
  <c r="AH435" i="2"/>
  <c r="AI435" i="2"/>
  <c r="AJ435" i="2"/>
  <c r="AK435" i="2"/>
  <c r="AL435" i="2"/>
  <c r="AM435" i="2"/>
  <c r="R436" i="2"/>
  <c r="S436" i="2"/>
  <c r="T436" i="2"/>
  <c r="U436" i="2"/>
  <c r="V436" i="2"/>
  <c r="W436" i="2"/>
  <c r="X436" i="2"/>
  <c r="Y436" i="2"/>
  <c r="Z436" i="2"/>
  <c r="AG436" i="2"/>
  <c r="AH436" i="2"/>
  <c r="AI436" i="2"/>
  <c r="AJ436" i="2"/>
  <c r="AK436" i="2"/>
  <c r="AL436" i="2"/>
  <c r="AM436" i="2"/>
  <c r="R437" i="2"/>
  <c r="S437" i="2"/>
  <c r="T437" i="2"/>
  <c r="U437" i="2"/>
  <c r="V437" i="2"/>
  <c r="W437" i="2"/>
  <c r="X437" i="2"/>
  <c r="Y437" i="2"/>
  <c r="Z437" i="2"/>
  <c r="AG437" i="2"/>
  <c r="AH437" i="2"/>
  <c r="AI437" i="2"/>
  <c r="AJ437" i="2"/>
  <c r="AK437" i="2"/>
  <c r="AL437" i="2"/>
  <c r="AM437" i="2"/>
  <c r="R438" i="2"/>
  <c r="S438" i="2"/>
  <c r="T438" i="2"/>
  <c r="U438" i="2"/>
  <c r="V438" i="2"/>
  <c r="W438" i="2"/>
  <c r="X438" i="2"/>
  <c r="Y438" i="2"/>
  <c r="Z438" i="2"/>
  <c r="AG438" i="2"/>
  <c r="AH438" i="2"/>
  <c r="AI438" i="2"/>
  <c r="AJ438" i="2"/>
  <c r="AK438" i="2"/>
  <c r="AL438" i="2"/>
  <c r="AM438" i="2"/>
  <c r="R439" i="2"/>
  <c r="S439" i="2"/>
  <c r="T439" i="2"/>
  <c r="U439" i="2"/>
  <c r="V439" i="2"/>
  <c r="W439" i="2"/>
  <c r="X439" i="2"/>
  <c r="Y439" i="2"/>
  <c r="Z439" i="2"/>
  <c r="AG439" i="2"/>
  <c r="AH439" i="2"/>
  <c r="AI439" i="2"/>
  <c r="AJ439" i="2"/>
  <c r="AK439" i="2"/>
  <c r="AL439" i="2"/>
  <c r="AM439" i="2"/>
  <c r="R440" i="2"/>
  <c r="S440" i="2"/>
  <c r="T440" i="2"/>
  <c r="U440" i="2"/>
  <c r="V440" i="2"/>
  <c r="W440" i="2"/>
  <c r="X440" i="2"/>
  <c r="Y440" i="2"/>
  <c r="Z440" i="2"/>
  <c r="AG440" i="2"/>
  <c r="AH440" i="2"/>
  <c r="AI440" i="2"/>
  <c r="AJ440" i="2"/>
  <c r="AK440" i="2"/>
  <c r="AL440" i="2"/>
  <c r="AM440" i="2"/>
  <c r="R441" i="2"/>
  <c r="S441" i="2"/>
  <c r="T441" i="2"/>
  <c r="U441" i="2"/>
  <c r="V441" i="2"/>
  <c r="W441" i="2"/>
  <c r="X441" i="2"/>
  <c r="Y441" i="2"/>
  <c r="Z441" i="2"/>
  <c r="AG441" i="2"/>
  <c r="AH441" i="2"/>
  <c r="AI441" i="2"/>
  <c r="AJ441" i="2"/>
  <c r="AK441" i="2"/>
  <c r="AL441" i="2"/>
  <c r="AM441" i="2"/>
  <c r="R442" i="2"/>
  <c r="S442" i="2"/>
  <c r="T442" i="2"/>
  <c r="U442" i="2"/>
  <c r="V442" i="2"/>
  <c r="W442" i="2"/>
  <c r="X442" i="2"/>
  <c r="Y442" i="2"/>
  <c r="Z442" i="2"/>
  <c r="AG442" i="2"/>
  <c r="AH442" i="2"/>
  <c r="AI442" i="2"/>
  <c r="AJ442" i="2"/>
  <c r="AK442" i="2"/>
  <c r="AL442" i="2"/>
  <c r="AM442" i="2"/>
  <c r="R443" i="2"/>
  <c r="S443" i="2"/>
  <c r="T443" i="2"/>
  <c r="U443" i="2"/>
  <c r="V443" i="2"/>
  <c r="W443" i="2"/>
  <c r="X443" i="2"/>
  <c r="Y443" i="2"/>
  <c r="Z443" i="2"/>
  <c r="AG443" i="2"/>
  <c r="AH443" i="2"/>
  <c r="AI443" i="2"/>
  <c r="AJ443" i="2"/>
  <c r="AK443" i="2"/>
  <c r="AL443" i="2"/>
  <c r="AM443" i="2"/>
  <c r="R444" i="2"/>
  <c r="S444" i="2"/>
  <c r="T444" i="2"/>
  <c r="U444" i="2"/>
  <c r="V444" i="2"/>
  <c r="W444" i="2"/>
  <c r="X444" i="2"/>
  <c r="Y444" i="2"/>
  <c r="Z444" i="2"/>
  <c r="AG444" i="2"/>
  <c r="AH444" i="2"/>
  <c r="AI444" i="2"/>
  <c r="AJ444" i="2"/>
  <c r="AK444" i="2"/>
  <c r="AL444" i="2"/>
  <c r="AM444" i="2"/>
  <c r="R445" i="2"/>
  <c r="S445" i="2"/>
  <c r="T445" i="2"/>
  <c r="U445" i="2"/>
  <c r="V445" i="2"/>
  <c r="W445" i="2"/>
  <c r="X445" i="2"/>
  <c r="Y445" i="2"/>
  <c r="Z445" i="2"/>
  <c r="AG445" i="2"/>
  <c r="AH445" i="2"/>
  <c r="AI445" i="2"/>
  <c r="AJ445" i="2"/>
  <c r="AK445" i="2"/>
  <c r="AL445" i="2"/>
  <c r="AM445" i="2"/>
  <c r="R446" i="2"/>
  <c r="S446" i="2"/>
  <c r="T446" i="2"/>
  <c r="U446" i="2"/>
  <c r="V446" i="2"/>
  <c r="W446" i="2"/>
  <c r="X446" i="2"/>
  <c r="Y446" i="2"/>
  <c r="Z446" i="2"/>
  <c r="AG446" i="2"/>
  <c r="AH446" i="2"/>
  <c r="AI446" i="2"/>
  <c r="AJ446" i="2"/>
  <c r="AK446" i="2"/>
  <c r="AL446" i="2"/>
  <c r="AM446" i="2"/>
  <c r="R447" i="2"/>
  <c r="S447" i="2"/>
  <c r="T447" i="2"/>
  <c r="U447" i="2"/>
  <c r="V447" i="2"/>
  <c r="W447" i="2"/>
  <c r="X447" i="2"/>
  <c r="Y447" i="2"/>
  <c r="Z447" i="2"/>
  <c r="AG447" i="2"/>
  <c r="AH447" i="2"/>
  <c r="AI447" i="2"/>
  <c r="AJ447" i="2"/>
  <c r="AK447" i="2"/>
  <c r="AL447" i="2"/>
  <c r="AM447" i="2"/>
  <c r="R448" i="2"/>
  <c r="S448" i="2"/>
  <c r="T448" i="2"/>
  <c r="U448" i="2"/>
  <c r="V448" i="2"/>
  <c r="W448" i="2"/>
  <c r="X448" i="2"/>
  <c r="Y448" i="2"/>
  <c r="Z448" i="2"/>
  <c r="AG448" i="2"/>
  <c r="AH448" i="2"/>
  <c r="AI448" i="2"/>
  <c r="AJ448" i="2"/>
  <c r="AK448" i="2"/>
  <c r="AL448" i="2"/>
  <c r="AM448" i="2"/>
  <c r="R449" i="2"/>
  <c r="S449" i="2"/>
  <c r="T449" i="2"/>
  <c r="U449" i="2"/>
  <c r="V449" i="2"/>
  <c r="W449" i="2"/>
  <c r="X449" i="2"/>
  <c r="Y449" i="2"/>
  <c r="Z449" i="2"/>
  <c r="AG449" i="2"/>
  <c r="AH449" i="2"/>
  <c r="AI449" i="2"/>
  <c r="AJ449" i="2"/>
  <c r="AK449" i="2"/>
  <c r="AL449" i="2"/>
  <c r="AM449" i="2"/>
  <c r="R450" i="2"/>
  <c r="S450" i="2"/>
  <c r="T450" i="2"/>
  <c r="U450" i="2"/>
  <c r="V450" i="2"/>
  <c r="W450" i="2"/>
  <c r="X450" i="2"/>
  <c r="Y450" i="2"/>
  <c r="Z450" i="2"/>
  <c r="AG450" i="2"/>
  <c r="AH450" i="2"/>
  <c r="AI450" i="2"/>
  <c r="AJ450" i="2"/>
  <c r="AK450" i="2"/>
  <c r="AL450" i="2"/>
  <c r="AM450" i="2"/>
  <c r="R451" i="2"/>
  <c r="S451" i="2"/>
  <c r="T451" i="2"/>
  <c r="U451" i="2"/>
  <c r="V451" i="2"/>
  <c r="W451" i="2"/>
  <c r="X451" i="2"/>
  <c r="Y451" i="2"/>
  <c r="Z451" i="2"/>
  <c r="AG451" i="2"/>
  <c r="AH451" i="2"/>
  <c r="AI451" i="2"/>
  <c r="AJ451" i="2"/>
  <c r="AK451" i="2"/>
  <c r="AL451" i="2"/>
  <c r="AM451" i="2"/>
  <c r="R452" i="2"/>
  <c r="S452" i="2"/>
  <c r="T452" i="2"/>
  <c r="U452" i="2"/>
  <c r="V452" i="2"/>
  <c r="W452" i="2"/>
  <c r="X452" i="2"/>
  <c r="Y452" i="2"/>
  <c r="Z452" i="2"/>
  <c r="AG452" i="2"/>
  <c r="AH452" i="2"/>
  <c r="AI452" i="2"/>
  <c r="AJ452" i="2"/>
  <c r="AK452" i="2"/>
  <c r="AL452" i="2"/>
  <c r="AM452" i="2"/>
  <c r="R453" i="2"/>
  <c r="S453" i="2"/>
  <c r="T453" i="2"/>
  <c r="U453" i="2"/>
  <c r="V453" i="2"/>
  <c r="W453" i="2"/>
  <c r="X453" i="2"/>
  <c r="Y453" i="2"/>
  <c r="Z453" i="2"/>
  <c r="AG453" i="2"/>
  <c r="AH453" i="2"/>
  <c r="AI453" i="2"/>
  <c r="AJ453" i="2"/>
  <c r="AK453" i="2"/>
  <c r="AL453" i="2"/>
  <c r="AM453" i="2"/>
  <c r="R454" i="2"/>
  <c r="S454" i="2"/>
  <c r="T454" i="2"/>
  <c r="U454" i="2"/>
  <c r="V454" i="2"/>
  <c r="W454" i="2"/>
  <c r="X454" i="2"/>
  <c r="Y454" i="2"/>
  <c r="Z454" i="2"/>
  <c r="AG454" i="2"/>
  <c r="AH454" i="2"/>
  <c r="AI454" i="2"/>
  <c r="AJ454" i="2"/>
  <c r="AK454" i="2"/>
  <c r="AL454" i="2"/>
  <c r="AM454" i="2"/>
  <c r="R455" i="2"/>
  <c r="S455" i="2"/>
  <c r="T455" i="2"/>
  <c r="U455" i="2"/>
  <c r="V455" i="2"/>
  <c r="W455" i="2"/>
  <c r="X455" i="2"/>
  <c r="Y455" i="2"/>
  <c r="Z455" i="2"/>
  <c r="AG455" i="2"/>
  <c r="AH455" i="2"/>
  <c r="AI455" i="2"/>
  <c r="AJ455" i="2"/>
  <c r="AK455" i="2"/>
  <c r="AL455" i="2"/>
  <c r="AM455" i="2"/>
  <c r="R456" i="2"/>
  <c r="S456" i="2"/>
  <c r="T456" i="2"/>
  <c r="U456" i="2"/>
  <c r="V456" i="2"/>
  <c r="W456" i="2"/>
  <c r="X456" i="2"/>
  <c r="Y456" i="2"/>
  <c r="Z456" i="2"/>
  <c r="AG456" i="2"/>
  <c r="AH456" i="2"/>
  <c r="AI456" i="2"/>
  <c r="AJ456" i="2"/>
  <c r="AK456" i="2"/>
  <c r="AL456" i="2"/>
  <c r="AM456" i="2"/>
  <c r="R457" i="2"/>
  <c r="S457" i="2"/>
  <c r="T457" i="2"/>
  <c r="U457" i="2"/>
  <c r="V457" i="2"/>
  <c r="W457" i="2"/>
  <c r="X457" i="2"/>
  <c r="Y457" i="2"/>
  <c r="Z457" i="2"/>
  <c r="AG457" i="2"/>
  <c r="AH457" i="2"/>
  <c r="AI457" i="2"/>
  <c r="AJ457" i="2"/>
  <c r="AK457" i="2"/>
  <c r="AL457" i="2"/>
  <c r="AM457" i="2"/>
  <c r="R458" i="2"/>
  <c r="S458" i="2"/>
  <c r="T458" i="2"/>
  <c r="U458" i="2"/>
  <c r="V458" i="2"/>
  <c r="W458" i="2"/>
  <c r="X458" i="2"/>
  <c r="Y458" i="2"/>
  <c r="Z458" i="2"/>
  <c r="AG458" i="2"/>
  <c r="AH458" i="2"/>
  <c r="AI458" i="2"/>
  <c r="AJ458" i="2"/>
  <c r="AK458" i="2"/>
  <c r="AL458" i="2"/>
  <c r="AM458" i="2"/>
  <c r="R459" i="2"/>
  <c r="S459" i="2"/>
  <c r="T459" i="2"/>
  <c r="U459" i="2"/>
  <c r="V459" i="2"/>
  <c r="W459" i="2"/>
  <c r="X459" i="2"/>
  <c r="Y459" i="2"/>
  <c r="Z459" i="2"/>
  <c r="AG459" i="2"/>
  <c r="AH459" i="2"/>
  <c r="AI459" i="2"/>
  <c r="AJ459" i="2"/>
  <c r="AK459" i="2"/>
  <c r="AL459" i="2"/>
  <c r="AM459" i="2"/>
  <c r="R460" i="2"/>
  <c r="S460" i="2"/>
  <c r="T460" i="2"/>
  <c r="U460" i="2"/>
  <c r="V460" i="2"/>
  <c r="W460" i="2"/>
  <c r="X460" i="2"/>
  <c r="Y460" i="2"/>
  <c r="Z460" i="2"/>
  <c r="AG460" i="2"/>
  <c r="AH460" i="2"/>
  <c r="AI460" i="2"/>
  <c r="AJ460" i="2"/>
  <c r="AK460" i="2"/>
  <c r="AL460" i="2"/>
  <c r="AM460" i="2"/>
  <c r="R461" i="2"/>
  <c r="S461" i="2"/>
  <c r="T461" i="2"/>
  <c r="U461" i="2"/>
  <c r="V461" i="2"/>
  <c r="W461" i="2"/>
  <c r="X461" i="2"/>
  <c r="Y461" i="2"/>
  <c r="Z461" i="2"/>
  <c r="AG461" i="2"/>
  <c r="AH461" i="2"/>
  <c r="AI461" i="2"/>
  <c r="AJ461" i="2"/>
  <c r="AK461" i="2"/>
  <c r="AL461" i="2"/>
  <c r="AM461" i="2"/>
  <c r="R462" i="2"/>
  <c r="S462" i="2"/>
  <c r="T462" i="2"/>
  <c r="U462" i="2"/>
  <c r="V462" i="2"/>
  <c r="W462" i="2"/>
  <c r="X462" i="2"/>
  <c r="Y462" i="2"/>
  <c r="Z462" i="2"/>
  <c r="AG462" i="2"/>
  <c r="AH462" i="2"/>
  <c r="AI462" i="2"/>
  <c r="AJ462" i="2"/>
  <c r="AK462" i="2"/>
  <c r="AL462" i="2"/>
  <c r="AM462" i="2"/>
  <c r="R463" i="2"/>
  <c r="S463" i="2"/>
  <c r="T463" i="2"/>
  <c r="U463" i="2"/>
  <c r="V463" i="2"/>
  <c r="W463" i="2"/>
  <c r="X463" i="2"/>
  <c r="Y463" i="2"/>
  <c r="Z463" i="2"/>
  <c r="AG463" i="2"/>
  <c r="AH463" i="2"/>
  <c r="AI463" i="2"/>
  <c r="AJ463" i="2"/>
  <c r="AK463" i="2"/>
  <c r="AL463" i="2"/>
  <c r="AM463" i="2"/>
  <c r="R464" i="2"/>
  <c r="S464" i="2"/>
  <c r="T464" i="2"/>
  <c r="U464" i="2"/>
  <c r="V464" i="2"/>
  <c r="W464" i="2"/>
  <c r="X464" i="2"/>
  <c r="Y464" i="2"/>
  <c r="Z464" i="2"/>
  <c r="AG464" i="2"/>
  <c r="AH464" i="2"/>
  <c r="AI464" i="2"/>
  <c r="AJ464" i="2"/>
  <c r="AK464" i="2"/>
  <c r="AL464" i="2"/>
  <c r="AM464" i="2"/>
  <c r="R465" i="2"/>
  <c r="S465" i="2"/>
  <c r="T465" i="2"/>
  <c r="U465" i="2"/>
  <c r="V465" i="2"/>
  <c r="W465" i="2"/>
  <c r="X465" i="2"/>
  <c r="Y465" i="2"/>
  <c r="Z465" i="2"/>
  <c r="AG465" i="2"/>
  <c r="AH465" i="2"/>
  <c r="AI465" i="2"/>
  <c r="AJ465" i="2"/>
  <c r="AK465" i="2"/>
  <c r="AL465" i="2"/>
  <c r="AM465" i="2"/>
  <c r="R466" i="2"/>
  <c r="S466" i="2"/>
  <c r="T466" i="2"/>
  <c r="U466" i="2"/>
  <c r="V466" i="2"/>
  <c r="W466" i="2"/>
  <c r="X466" i="2"/>
  <c r="Y466" i="2"/>
  <c r="Z466" i="2"/>
  <c r="AG466" i="2"/>
  <c r="AH466" i="2"/>
  <c r="AI466" i="2"/>
  <c r="AJ466" i="2"/>
  <c r="AK466" i="2"/>
  <c r="AL466" i="2"/>
  <c r="AM466" i="2"/>
  <c r="R467" i="2"/>
  <c r="S467" i="2"/>
  <c r="T467" i="2"/>
  <c r="U467" i="2"/>
  <c r="V467" i="2"/>
  <c r="W467" i="2"/>
  <c r="X467" i="2"/>
  <c r="Y467" i="2"/>
  <c r="Z467" i="2"/>
  <c r="AG467" i="2"/>
  <c r="AH467" i="2"/>
  <c r="AI467" i="2"/>
  <c r="AJ467" i="2"/>
  <c r="AK467" i="2"/>
  <c r="AL467" i="2"/>
  <c r="AM467" i="2"/>
  <c r="R468" i="2"/>
  <c r="S468" i="2"/>
  <c r="T468" i="2"/>
  <c r="U468" i="2"/>
  <c r="V468" i="2"/>
  <c r="W468" i="2"/>
  <c r="X468" i="2"/>
  <c r="Y468" i="2"/>
  <c r="Z468" i="2"/>
  <c r="AG468" i="2"/>
  <c r="AH468" i="2"/>
  <c r="AI468" i="2"/>
  <c r="AJ468" i="2"/>
  <c r="AK468" i="2"/>
  <c r="AL468" i="2"/>
  <c r="AM468" i="2"/>
  <c r="R469" i="2"/>
  <c r="S469" i="2"/>
  <c r="T469" i="2"/>
  <c r="U469" i="2"/>
  <c r="V469" i="2"/>
  <c r="W469" i="2"/>
  <c r="X469" i="2"/>
  <c r="Y469" i="2"/>
  <c r="Z469" i="2"/>
  <c r="AG469" i="2"/>
  <c r="AH469" i="2"/>
  <c r="AI469" i="2"/>
  <c r="AJ469" i="2"/>
  <c r="AK469" i="2"/>
  <c r="AL469" i="2"/>
  <c r="AM469" i="2"/>
  <c r="R470" i="2"/>
  <c r="S470" i="2"/>
  <c r="T470" i="2"/>
  <c r="U470" i="2"/>
  <c r="V470" i="2"/>
  <c r="W470" i="2"/>
  <c r="X470" i="2"/>
  <c r="Y470" i="2"/>
  <c r="Z470" i="2"/>
  <c r="AG470" i="2"/>
  <c r="AH470" i="2"/>
  <c r="AI470" i="2"/>
  <c r="AJ470" i="2"/>
  <c r="AK470" i="2"/>
  <c r="AL470" i="2"/>
  <c r="AM470" i="2"/>
  <c r="R471" i="2"/>
  <c r="S471" i="2"/>
  <c r="T471" i="2"/>
  <c r="U471" i="2"/>
  <c r="V471" i="2"/>
  <c r="W471" i="2"/>
  <c r="X471" i="2"/>
  <c r="Y471" i="2"/>
  <c r="Z471" i="2"/>
  <c r="AG471" i="2"/>
  <c r="AH471" i="2"/>
  <c r="AI471" i="2"/>
  <c r="AJ471" i="2"/>
  <c r="AK471" i="2"/>
  <c r="AL471" i="2"/>
  <c r="AM471" i="2"/>
  <c r="R472" i="2"/>
  <c r="S472" i="2"/>
  <c r="T472" i="2"/>
  <c r="U472" i="2"/>
  <c r="V472" i="2"/>
  <c r="W472" i="2"/>
  <c r="X472" i="2"/>
  <c r="Y472" i="2"/>
  <c r="Z472" i="2"/>
  <c r="AG472" i="2"/>
  <c r="AH472" i="2"/>
  <c r="AI472" i="2"/>
  <c r="AJ472" i="2"/>
  <c r="AK472" i="2"/>
  <c r="AL472" i="2"/>
  <c r="AM472" i="2"/>
  <c r="R473" i="2"/>
  <c r="S473" i="2"/>
  <c r="T473" i="2"/>
  <c r="U473" i="2"/>
  <c r="V473" i="2"/>
  <c r="W473" i="2"/>
  <c r="X473" i="2"/>
  <c r="Y473" i="2"/>
  <c r="Z473" i="2"/>
  <c r="AG473" i="2"/>
  <c r="AH473" i="2"/>
  <c r="AI473" i="2"/>
  <c r="AJ473" i="2"/>
  <c r="AK473" i="2"/>
  <c r="AL473" i="2"/>
  <c r="AM473" i="2"/>
  <c r="R474" i="2"/>
  <c r="S474" i="2"/>
  <c r="T474" i="2"/>
  <c r="U474" i="2"/>
  <c r="V474" i="2"/>
  <c r="W474" i="2"/>
  <c r="X474" i="2"/>
  <c r="Y474" i="2"/>
  <c r="Z474" i="2"/>
  <c r="AG474" i="2"/>
  <c r="AH474" i="2"/>
  <c r="AI474" i="2"/>
  <c r="AJ474" i="2"/>
  <c r="AK474" i="2"/>
  <c r="AL474" i="2"/>
  <c r="AM474" i="2"/>
  <c r="R475" i="2"/>
  <c r="S475" i="2"/>
  <c r="T475" i="2"/>
  <c r="U475" i="2"/>
  <c r="V475" i="2"/>
  <c r="W475" i="2"/>
  <c r="X475" i="2"/>
  <c r="Y475" i="2"/>
  <c r="Z475" i="2"/>
  <c r="AG475" i="2"/>
  <c r="AH475" i="2"/>
  <c r="AI475" i="2"/>
  <c r="AJ475" i="2"/>
  <c r="AK475" i="2"/>
  <c r="AL475" i="2"/>
  <c r="AM475" i="2"/>
  <c r="R476" i="2"/>
  <c r="S476" i="2"/>
  <c r="T476" i="2"/>
  <c r="U476" i="2"/>
  <c r="V476" i="2"/>
  <c r="W476" i="2"/>
  <c r="X476" i="2"/>
  <c r="Y476" i="2"/>
  <c r="Z476" i="2"/>
  <c r="AG476" i="2"/>
  <c r="AH476" i="2"/>
  <c r="AI476" i="2"/>
  <c r="AJ476" i="2"/>
  <c r="AK476" i="2"/>
  <c r="AL476" i="2"/>
  <c r="AM476" i="2"/>
  <c r="R477" i="2"/>
  <c r="S477" i="2"/>
  <c r="T477" i="2"/>
  <c r="U477" i="2"/>
  <c r="V477" i="2"/>
  <c r="W477" i="2"/>
  <c r="X477" i="2"/>
  <c r="Y477" i="2"/>
  <c r="Z477" i="2"/>
  <c r="AG477" i="2"/>
  <c r="AH477" i="2"/>
  <c r="AI477" i="2"/>
  <c r="AJ477" i="2"/>
  <c r="AK477" i="2"/>
  <c r="AL477" i="2"/>
  <c r="AM477" i="2"/>
  <c r="R478" i="2"/>
  <c r="S478" i="2"/>
  <c r="T478" i="2"/>
  <c r="U478" i="2"/>
  <c r="V478" i="2"/>
  <c r="W478" i="2"/>
  <c r="X478" i="2"/>
  <c r="Y478" i="2"/>
  <c r="Z478" i="2"/>
  <c r="AG478" i="2"/>
  <c r="AH478" i="2"/>
  <c r="AI478" i="2"/>
  <c r="AJ478" i="2"/>
  <c r="AK478" i="2"/>
  <c r="AL478" i="2"/>
  <c r="AM478" i="2"/>
  <c r="R479" i="2"/>
  <c r="S479" i="2"/>
  <c r="T479" i="2"/>
  <c r="U479" i="2"/>
  <c r="V479" i="2"/>
  <c r="W479" i="2"/>
  <c r="X479" i="2"/>
  <c r="Y479" i="2"/>
  <c r="Z479" i="2"/>
  <c r="AG479" i="2"/>
  <c r="AH479" i="2"/>
  <c r="AI479" i="2"/>
  <c r="AJ479" i="2"/>
  <c r="AK479" i="2"/>
  <c r="AL479" i="2"/>
  <c r="AM479" i="2"/>
  <c r="R480" i="2"/>
  <c r="S480" i="2"/>
  <c r="T480" i="2"/>
  <c r="U480" i="2"/>
  <c r="V480" i="2"/>
  <c r="W480" i="2"/>
  <c r="X480" i="2"/>
  <c r="Y480" i="2"/>
  <c r="Z480" i="2"/>
  <c r="AG480" i="2"/>
  <c r="AH480" i="2"/>
  <c r="AI480" i="2"/>
  <c r="AJ480" i="2"/>
  <c r="AK480" i="2"/>
  <c r="AL480" i="2"/>
  <c r="AM480" i="2"/>
  <c r="R481" i="2"/>
  <c r="S481" i="2"/>
  <c r="T481" i="2"/>
  <c r="U481" i="2"/>
  <c r="V481" i="2"/>
  <c r="W481" i="2"/>
  <c r="X481" i="2"/>
  <c r="Y481" i="2"/>
  <c r="Z481" i="2"/>
  <c r="AG481" i="2"/>
  <c r="AH481" i="2"/>
  <c r="AI481" i="2"/>
  <c r="AJ481" i="2"/>
  <c r="AK481" i="2"/>
  <c r="AL481" i="2"/>
  <c r="AM481" i="2"/>
  <c r="R482" i="2"/>
  <c r="S482" i="2"/>
  <c r="T482" i="2"/>
  <c r="U482" i="2"/>
  <c r="V482" i="2"/>
  <c r="W482" i="2"/>
  <c r="X482" i="2"/>
  <c r="Y482" i="2"/>
  <c r="Z482" i="2"/>
  <c r="AG482" i="2"/>
  <c r="AH482" i="2"/>
  <c r="AI482" i="2"/>
  <c r="AJ482" i="2"/>
  <c r="AK482" i="2"/>
  <c r="AL482" i="2"/>
  <c r="AM482" i="2"/>
  <c r="R483" i="2"/>
  <c r="S483" i="2"/>
  <c r="T483" i="2"/>
  <c r="U483" i="2"/>
  <c r="V483" i="2"/>
  <c r="W483" i="2"/>
  <c r="X483" i="2"/>
  <c r="Y483" i="2"/>
  <c r="Z483" i="2"/>
  <c r="AG483" i="2"/>
  <c r="AH483" i="2"/>
  <c r="AI483" i="2"/>
  <c r="AJ483" i="2"/>
  <c r="AK483" i="2"/>
  <c r="AL483" i="2"/>
  <c r="AM483" i="2"/>
  <c r="R484" i="2"/>
  <c r="S484" i="2"/>
  <c r="T484" i="2"/>
  <c r="U484" i="2"/>
  <c r="V484" i="2"/>
  <c r="W484" i="2"/>
  <c r="X484" i="2"/>
  <c r="Y484" i="2"/>
  <c r="Z484" i="2"/>
  <c r="AG484" i="2"/>
  <c r="AH484" i="2"/>
  <c r="AI484" i="2"/>
  <c r="AJ484" i="2"/>
  <c r="AK484" i="2"/>
  <c r="AL484" i="2"/>
  <c r="AM484" i="2"/>
  <c r="R485" i="2"/>
  <c r="S485" i="2"/>
  <c r="T485" i="2"/>
  <c r="U485" i="2"/>
  <c r="V485" i="2"/>
  <c r="W485" i="2"/>
  <c r="X485" i="2"/>
  <c r="Y485" i="2"/>
  <c r="Z485" i="2"/>
  <c r="AG485" i="2"/>
  <c r="AH485" i="2"/>
  <c r="AI485" i="2"/>
  <c r="AJ485" i="2"/>
  <c r="AK485" i="2"/>
  <c r="AL485" i="2"/>
  <c r="AM485" i="2"/>
  <c r="R486" i="2"/>
  <c r="S486" i="2"/>
  <c r="T486" i="2"/>
  <c r="U486" i="2"/>
  <c r="V486" i="2"/>
  <c r="W486" i="2"/>
  <c r="X486" i="2"/>
  <c r="Y486" i="2"/>
  <c r="Z486" i="2"/>
  <c r="AG486" i="2"/>
  <c r="AH486" i="2"/>
  <c r="AI486" i="2"/>
  <c r="AJ486" i="2"/>
  <c r="AK486" i="2"/>
  <c r="AL486" i="2"/>
  <c r="AM486" i="2"/>
  <c r="R487" i="2"/>
  <c r="S487" i="2"/>
  <c r="T487" i="2"/>
  <c r="U487" i="2"/>
  <c r="V487" i="2"/>
  <c r="W487" i="2"/>
  <c r="X487" i="2"/>
  <c r="Y487" i="2"/>
  <c r="Z487" i="2"/>
  <c r="AG487" i="2"/>
  <c r="AH487" i="2"/>
  <c r="AI487" i="2"/>
  <c r="AJ487" i="2"/>
  <c r="AK487" i="2"/>
  <c r="AL487" i="2"/>
  <c r="AM487" i="2"/>
  <c r="R488" i="2"/>
  <c r="S488" i="2"/>
  <c r="T488" i="2"/>
  <c r="U488" i="2"/>
  <c r="V488" i="2"/>
  <c r="W488" i="2"/>
  <c r="X488" i="2"/>
  <c r="Y488" i="2"/>
  <c r="Z488" i="2"/>
  <c r="AG488" i="2"/>
  <c r="AH488" i="2"/>
  <c r="AI488" i="2"/>
  <c r="AJ488" i="2"/>
  <c r="AK488" i="2"/>
  <c r="AL488" i="2"/>
  <c r="AM488" i="2"/>
  <c r="R489" i="2"/>
  <c r="S489" i="2"/>
  <c r="T489" i="2"/>
  <c r="U489" i="2"/>
  <c r="V489" i="2"/>
  <c r="W489" i="2"/>
  <c r="X489" i="2"/>
  <c r="Y489" i="2"/>
  <c r="Z489" i="2"/>
  <c r="AG489" i="2"/>
  <c r="AH489" i="2"/>
  <c r="AI489" i="2"/>
  <c r="AJ489" i="2"/>
  <c r="AK489" i="2"/>
  <c r="AL489" i="2"/>
  <c r="AM489" i="2"/>
  <c r="R490" i="2"/>
  <c r="S490" i="2"/>
  <c r="T490" i="2"/>
  <c r="U490" i="2"/>
  <c r="V490" i="2"/>
  <c r="W490" i="2"/>
  <c r="X490" i="2"/>
  <c r="Y490" i="2"/>
  <c r="Z490" i="2"/>
  <c r="AG490" i="2"/>
  <c r="AH490" i="2"/>
  <c r="AI490" i="2"/>
  <c r="AJ490" i="2"/>
  <c r="AK490" i="2"/>
  <c r="AL490" i="2"/>
  <c r="AM490" i="2"/>
  <c r="R491" i="2"/>
  <c r="S491" i="2"/>
  <c r="T491" i="2"/>
  <c r="U491" i="2"/>
  <c r="V491" i="2"/>
  <c r="W491" i="2"/>
  <c r="X491" i="2"/>
  <c r="Y491" i="2"/>
  <c r="Z491" i="2"/>
  <c r="AG491" i="2"/>
  <c r="AH491" i="2"/>
  <c r="AI491" i="2"/>
  <c r="AJ491" i="2"/>
  <c r="AK491" i="2"/>
  <c r="AL491" i="2"/>
  <c r="AM491" i="2"/>
  <c r="R492" i="2"/>
  <c r="S492" i="2"/>
  <c r="T492" i="2"/>
  <c r="U492" i="2"/>
  <c r="V492" i="2"/>
  <c r="W492" i="2"/>
  <c r="X492" i="2"/>
  <c r="Y492" i="2"/>
  <c r="Z492" i="2"/>
  <c r="AG492" i="2"/>
  <c r="AH492" i="2"/>
  <c r="AI492" i="2"/>
  <c r="AJ492" i="2"/>
  <c r="AK492" i="2"/>
  <c r="AL492" i="2"/>
  <c r="AM492" i="2"/>
  <c r="R493" i="2"/>
  <c r="S493" i="2"/>
  <c r="T493" i="2"/>
  <c r="U493" i="2"/>
  <c r="V493" i="2"/>
  <c r="W493" i="2"/>
  <c r="X493" i="2"/>
  <c r="Y493" i="2"/>
  <c r="Z493" i="2"/>
  <c r="AG493" i="2"/>
  <c r="AH493" i="2"/>
  <c r="AI493" i="2"/>
  <c r="AJ493" i="2"/>
  <c r="AK493" i="2"/>
  <c r="AL493" i="2"/>
  <c r="AM493" i="2"/>
  <c r="R494" i="2"/>
  <c r="S494" i="2"/>
  <c r="T494" i="2"/>
  <c r="U494" i="2"/>
  <c r="V494" i="2"/>
  <c r="W494" i="2"/>
  <c r="X494" i="2"/>
  <c r="Y494" i="2"/>
  <c r="Z494" i="2"/>
  <c r="AG494" i="2"/>
  <c r="AH494" i="2"/>
  <c r="AI494" i="2"/>
  <c r="AJ494" i="2"/>
  <c r="AK494" i="2"/>
  <c r="AL494" i="2"/>
  <c r="AM494" i="2"/>
  <c r="R495" i="2"/>
  <c r="S495" i="2"/>
  <c r="T495" i="2"/>
  <c r="U495" i="2"/>
  <c r="V495" i="2"/>
  <c r="W495" i="2"/>
  <c r="X495" i="2"/>
  <c r="Y495" i="2"/>
  <c r="Z495" i="2"/>
  <c r="AG495" i="2"/>
  <c r="AH495" i="2"/>
  <c r="AI495" i="2"/>
  <c r="AJ495" i="2"/>
  <c r="AK495" i="2"/>
  <c r="AL495" i="2"/>
  <c r="AM495" i="2"/>
  <c r="R496" i="2"/>
  <c r="S496" i="2"/>
  <c r="T496" i="2"/>
  <c r="U496" i="2"/>
  <c r="V496" i="2"/>
  <c r="W496" i="2"/>
  <c r="X496" i="2"/>
  <c r="Y496" i="2"/>
  <c r="Z496" i="2"/>
  <c r="AG496" i="2"/>
  <c r="AH496" i="2"/>
  <c r="AI496" i="2"/>
  <c r="AJ496" i="2"/>
  <c r="AK496" i="2"/>
  <c r="AL496" i="2"/>
  <c r="AM496" i="2"/>
  <c r="R497" i="2"/>
  <c r="S497" i="2"/>
  <c r="T497" i="2"/>
  <c r="U497" i="2"/>
  <c r="V497" i="2"/>
  <c r="W497" i="2"/>
  <c r="X497" i="2"/>
  <c r="Y497" i="2"/>
  <c r="Z497" i="2"/>
  <c r="AG497" i="2"/>
  <c r="AH497" i="2"/>
  <c r="AI497" i="2"/>
  <c r="AJ497" i="2"/>
  <c r="AK497" i="2"/>
  <c r="AL497" i="2"/>
  <c r="AM497" i="2"/>
  <c r="R498" i="2"/>
  <c r="S498" i="2"/>
  <c r="T498" i="2"/>
  <c r="U498" i="2"/>
  <c r="V498" i="2"/>
  <c r="W498" i="2"/>
  <c r="X498" i="2"/>
  <c r="Y498" i="2"/>
  <c r="Z498" i="2"/>
  <c r="AG498" i="2"/>
  <c r="AH498" i="2"/>
  <c r="AI498" i="2"/>
  <c r="AJ498" i="2"/>
  <c r="AK498" i="2"/>
  <c r="AL498" i="2"/>
  <c r="AM498" i="2"/>
  <c r="R499" i="2"/>
  <c r="S499" i="2"/>
  <c r="T499" i="2"/>
  <c r="U499" i="2"/>
  <c r="V499" i="2"/>
  <c r="W499" i="2"/>
  <c r="X499" i="2"/>
  <c r="Y499" i="2"/>
  <c r="Z499" i="2"/>
  <c r="AG499" i="2"/>
  <c r="AH499" i="2"/>
  <c r="AI499" i="2"/>
  <c r="AJ499" i="2"/>
  <c r="AK499" i="2"/>
  <c r="AL499" i="2"/>
  <c r="AM499" i="2"/>
  <c r="R500" i="2"/>
  <c r="S500" i="2"/>
  <c r="T500" i="2"/>
  <c r="U500" i="2"/>
  <c r="V500" i="2"/>
  <c r="W500" i="2"/>
  <c r="X500" i="2"/>
  <c r="Y500" i="2"/>
  <c r="Z500" i="2"/>
  <c r="AG500" i="2"/>
  <c r="AH500" i="2"/>
  <c r="AI500" i="2"/>
  <c r="AJ500" i="2"/>
  <c r="AK500" i="2"/>
  <c r="AL500" i="2"/>
  <c r="AM500" i="2"/>
  <c r="R501" i="2"/>
  <c r="S501" i="2"/>
  <c r="T501" i="2"/>
  <c r="U501" i="2"/>
  <c r="V501" i="2"/>
  <c r="W501" i="2"/>
  <c r="X501" i="2"/>
  <c r="Y501" i="2"/>
  <c r="Z501" i="2"/>
  <c r="AG501" i="2"/>
  <c r="AH501" i="2"/>
  <c r="AI501" i="2"/>
  <c r="AJ501" i="2"/>
  <c r="AK501" i="2"/>
  <c r="AL501" i="2"/>
  <c r="AM501" i="2"/>
  <c r="R502" i="2"/>
  <c r="S502" i="2"/>
  <c r="T502" i="2"/>
  <c r="U502" i="2"/>
  <c r="V502" i="2"/>
  <c r="W502" i="2"/>
  <c r="X502" i="2"/>
  <c r="Y502" i="2"/>
  <c r="Z502" i="2"/>
  <c r="AG502" i="2"/>
  <c r="AH502" i="2"/>
  <c r="AI502" i="2"/>
  <c r="AJ502" i="2"/>
  <c r="AK502" i="2"/>
  <c r="AL502" i="2"/>
  <c r="AM502" i="2"/>
  <c r="R503" i="2"/>
  <c r="S503" i="2"/>
  <c r="T503" i="2"/>
  <c r="U503" i="2"/>
  <c r="V503" i="2"/>
  <c r="W503" i="2"/>
  <c r="X503" i="2"/>
  <c r="Y503" i="2"/>
  <c r="Z503" i="2"/>
  <c r="AG503" i="2"/>
  <c r="AH503" i="2"/>
  <c r="AI503" i="2"/>
  <c r="AJ503" i="2"/>
  <c r="AK503" i="2"/>
  <c r="AL503" i="2"/>
  <c r="AM503" i="2"/>
  <c r="R504" i="2"/>
  <c r="S504" i="2"/>
  <c r="T504" i="2"/>
  <c r="U504" i="2"/>
  <c r="V504" i="2"/>
  <c r="W504" i="2"/>
  <c r="X504" i="2"/>
  <c r="Y504" i="2"/>
  <c r="Z504" i="2"/>
  <c r="AG504" i="2"/>
  <c r="AH504" i="2"/>
  <c r="AI504" i="2"/>
  <c r="AJ504" i="2"/>
  <c r="AK504" i="2"/>
  <c r="AL504" i="2"/>
  <c r="AM504" i="2"/>
  <c r="R505" i="2"/>
  <c r="S505" i="2"/>
  <c r="T505" i="2"/>
  <c r="U505" i="2"/>
  <c r="V505" i="2"/>
  <c r="W505" i="2"/>
  <c r="X505" i="2"/>
  <c r="Y505" i="2"/>
  <c r="Z505" i="2"/>
  <c r="AG505" i="2"/>
  <c r="AH505" i="2"/>
  <c r="AI505" i="2"/>
  <c r="AJ505" i="2"/>
  <c r="AK505" i="2"/>
  <c r="AL505" i="2"/>
  <c r="AM505" i="2"/>
  <c r="R506" i="2"/>
  <c r="S506" i="2"/>
  <c r="T506" i="2"/>
  <c r="U506" i="2"/>
  <c r="V506" i="2"/>
  <c r="W506" i="2"/>
  <c r="X506" i="2"/>
  <c r="Y506" i="2"/>
  <c r="Z506" i="2"/>
  <c r="AG506" i="2"/>
  <c r="AH506" i="2"/>
  <c r="AI506" i="2"/>
  <c r="AJ506" i="2"/>
  <c r="AK506" i="2"/>
  <c r="AL506" i="2"/>
  <c r="AM506" i="2"/>
  <c r="R507" i="2"/>
  <c r="S507" i="2"/>
  <c r="T507" i="2"/>
  <c r="U507" i="2"/>
  <c r="V507" i="2"/>
  <c r="W507" i="2"/>
  <c r="X507" i="2"/>
  <c r="Y507" i="2"/>
  <c r="Z507" i="2"/>
  <c r="AG507" i="2"/>
  <c r="AH507" i="2"/>
  <c r="AI507" i="2"/>
  <c r="AJ507" i="2"/>
  <c r="AK507" i="2"/>
  <c r="AL507" i="2"/>
  <c r="AM507" i="2"/>
  <c r="R508" i="2"/>
  <c r="S508" i="2"/>
  <c r="T508" i="2"/>
  <c r="U508" i="2"/>
  <c r="V508" i="2"/>
  <c r="W508" i="2"/>
  <c r="X508" i="2"/>
  <c r="Y508" i="2"/>
  <c r="Z508" i="2"/>
  <c r="AG508" i="2"/>
  <c r="AH508" i="2"/>
  <c r="AI508" i="2"/>
  <c r="AJ508" i="2"/>
  <c r="AK508" i="2"/>
  <c r="AL508" i="2"/>
  <c r="AM508" i="2"/>
  <c r="R509" i="2"/>
  <c r="S509" i="2"/>
  <c r="T509" i="2"/>
  <c r="U509" i="2"/>
  <c r="V509" i="2"/>
  <c r="W509" i="2"/>
  <c r="X509" i="2"/>
  <c r="Y509" i="2"/>
  <c r="Z509" i="2"/>
  <c r="AG509" i="2"/>
  <c r="AH509" i="2"/>
  <c r="AI509" i="2"/>
  <c r="AJ509" i="2"/>
  <c r="AK509" i="2"/>
  <c r="AL509" i="2"/>
  <c r="AM509" i="2"/>
  <c r="R510" i="2"/>
  <c r="S510" i="2"/>
  <c r="T510" i="2"/>
  <c r="U510" i="2"/>
  <c r="V510" i="2"/>
  <c r="W510" i="2"/>
  <c r="X510" i="2"/>
  <c r="Y510" i="2"/>
  <c r="Z510" i="2"/>
  <c r="AG510" i="2"/>
  <c r="AH510" i="2"/>
  <c r="AI510" i="2"/>
  <c r="AJ510" i="2"/>
  <c r="AK510" i="2"/>
  <c r="AL510" i="2"/>
  <c r="AM510" i="2"/>
  <c r="R511" i="2"/>
  <c r="S511" i="2"/>
  <c r="T511" i="2"/>
  <c r="U511" i="2"/>
  <c r="V511" i="2"/>
  <c r="W511" i="2"/>
  <c r="X511" i="2"/>
  <c r="Y511" i="2"/>
  <c r="Z511" i="2"/>
  <c r="AG511" i="2"/>
  <c r="AH511" i="2"/>
  <c r="AI511" i="2"/>
  <c r="AJ511" i="2"/>
  <c r="AK511" i="2"/>
  <c r="AL511" i="2"/>
  <c r="AM511" i="2"/>
  <c r="R512" i="2"/>
  <c r="S512" i="2"/>
  <c r="T512" i="2"/>
  <c r="U512" i="2"/>
  <c r="V512" i="2"/>
  <c r="W512" i="2"/>
  <c r="X512" i="2"/>
  <c r="Y512" i="2"/>
  <c r="Z512" i="2"/>
  <c r="AG512" i="2"/>
  <c r="AH512" i="2"/>
  <c r="AI512" i="2"/>
  <c r="AJ512" i="2"/>
  <c r="AK512" i="2"/>
  <c r="AL512" i="2"/>
  <c r="AM512" i="2"/>
  <c r="R513" i="2"/>
  <c r="S513" i="2"/>
  <c r="T513" i="2"/>
  <c r="U513" i="2"/>
  <c r="V513" i="2"/>
  <c r="W513" i="2"/>
  <c r="X513" i="2"/>
  <c r="Y513" i="2"/>
  <c r="Z513" i="2"/>
  <c r="AG513" i="2"/>
  <c r="AH513" i="2"/>
  <c r="AI513" i="2"/>
  <c r="AJ513" i="2"/>
  <c r="AK513" i="2"/>
  <c r="AL513" i="2"/>
  <c r="AM513" i="2"/>
  <c r="R514" i="2"/>
  <c r="S514" i="2"/>
  <c r="T514" i="2"/>
  <c r="U514" i="2"/>
  <c r="V514" i="2"/>
  <c r="W514" i="2"/>
  <c r="X514" i="2"/>
  <c r="Y514" i="2"/>
  <c r="Z514" i="2"/>
  <c r="AG514" i="2"/>
  <c r="AH514" i="2"/>
  <c r="AI514" i="2"/>
  <c r="AJ514" i="2"/>
  <c r="AK514" i="2"/>
  <c r="AL514" i="2"/>
  <c r="AM514" i="2"/>
  <c r="R515" i="2"/>
  <c r="S515" i="2"/>
  <c r="T515" i="2"/>
  <c r="U515" i="2"/>
  <c r="V515" i="2"/>
  <c r="W515" i="2"/>
  <c r="X515" i="2"/>
  <c r="Y515" i="2"/>
  <c r="Z515" i="2"/>
  <c r="AG515" i="2"/>
  <c r="AH515" i="2"/>
  <c r="AI515" i="2"/>
  <c r="AJ515" i="2"/>
  <c r="AK515" i="2"/>
  <c r="AL515" i="2"/>
  <c r="AM515" i="2"/>
  <c r="R516" i="2"/>
  <c r="S516" i="2"/>
  <c r="T516" i="2"/>
  <c r="U516" i="2"/>
  <c r="V516" i="2"/>
  <c r="W516" i="2"/>
  <c r="X516" i="2"/>
  <c r="Y516" i="2"/>
  <c r="Z516" i="2"/>
  <c r="AG516" i="2"/>
  <c r="AH516" i="2"/>
  <c r="AI516" i="2"/>
  <c r="AJ516" i="2"/>
  <c r="AK516" i="2"/>
  <c r="AL516" i="2"/>
  <c r="AM516" i="2"/>
  <c r="R517" i="2"/>
  <c r="S517" i="2"/>
  <c r="T517" i="2"/>
  <c r="U517" i="2"/>
  <c r="V517" i="2"/>
  <c r="W517" i="2"/>
  <c r="X517" i="2"/>
  <c r="Y517" i="2"/>
  <c r="Z517" i="2"/>
  <c r="AG517" i="2"/>
  <c r="AH517" i="2"/>
  <c r="AI517" i="2"/>
  <c r="AJ517" i="2"/>
  <c r="AK517" i="2"/>
  <c r="AL517" i="2"/>
  <c r="AM517" i="2"/>
  <c r="R518" i="2"/>
  <c r="S518" i="2"/>
  <c r="T518" i="2"/>
  <c r="U518" i="2"/>
  <c r="V518" i="2"/>
  <c r="W518" i="2"/>
  <c r="X518" i="2"/>
  <c r="Y518" i="2"/>
  <c r="Z518" i="2"/>
  <c r="AG518" i="2"/>
  <c r="AH518" i="2"/>
  <c r="AI518" i="2"/>
  <c r="AJ518" i="2"/>
  <c r="AK518" i="2"/>
  <c r="AL518" i="2"/>
  <c r="AM518" i="2"/>
  <c r="R519" i="2"/>
  <c r="S519" i="2"/>
  <c r="T519" i="2"/>
  <c r="U519" i="2"/>
  <c r="V519" i="2"/>
  <c r="W519" i="2"/>
  <c r="X519" i="2"/>
  <c r="Y519" i="2"/>
  <c r="Z519" i="2"/>
  <c r="AG519" i="2"/>
  <c r="AH519" i="2"/>
  <c r="AI519" i="2"/>
  <c r="AJ519" i="2"/>
  <c r="AK519" i="2"/>
  <c r="AL519" i="2"/>
  <c r="AM519" i="2"/>
  <c r="R520" i="2"/>
  <c r="S520" i="2"/>
  <c r="T520" i="2"/>
  <c r="U520" i="2"/>
  <c r="V520" i="2"/>
  <c r="W520" i="2"/>
  <c r="X520" i="2"/>
  <c r="Y520" i="2"/>
  <c r="Z520" i="2"/>
  <c r="AG520" i="2"/>
  <c r="AH520" i="2"/>
  <c r="AI520" i="2"/>
  <c r="AJ520" i="2"/>
  <c r="AK520" i="2"/>
  <c r="AL520" i="2"/>
  <c r="AM520" i="2"/>
  <c r="R521" i="2"/>
  <c r="S521" i="2"/>
  <c r="T521" i="2"/>
  <c r="U521" i="2"/>
  <c r="V521" i="2"/>
  <c r="W521" i="2"/>
  <c r="X521" i="2"/>
  <c r="Y521" i="2"/>
  <c r="Z521" i="2"/>
  <c r="AG521" i="2"/>
  <c r="AH521" i="2"/>
  <c r="AI521" i="2"/>
  <c r="AJ521" i="2"/>
  <c r="AK521" i="2"/>
  <c r="AL521" i="2"/>
  <c r="AM521" i="2"/>
  <c r="R522" i="2"/>
  <c r="S522" i="2"/>
  <c r="T522" i="2"/>
  <c r="U522" i="2"/>
  <c r="V522" i="2"/>
  <c r="W522" i="2"/>
  <c r="X522" i="2"/>
  <c r="Y522" i="2"/>
  <c r="Z522" i="2"/>
  <c r="AG522" i="2"/>
  <c r="AH522" i="2"/>
  <c r="AI522" i="2"/>
  <c r="AJ522" i="2"/>
  <c r="AK522" i="2"/>
  <c r="AL522" i="2"/>
  <c r="AM522" i="2"/>
  <c r="R523" i="2"/>
  <c r="S523" i="2"/>
  <c r="T523" i="2"/>
  <c r="U523" i="2"/>
  <c r="V523" i="2"/>
  <c r="W523" i="2"/>
  <c r="X523" i="2"/>
  <c r="Y523" i="2"/>
  <c r="Z523" i="2"/>
  <c r="AG523" i="2"/>
  <c r="AH523" i="2"/>
  <c r="AI523" i="2"/>
  <c r="AJ523" i="2"/>
  <c r="AK523" i="2"/>
  <c r="AL523" i="2"/>
  <c r="AM523" i="2"/>
  <c r="R524" i="2"/>
  <c r="S524" i="2"/>
  <c r="T524" i="2"/>
  <c r="U524" i="2"/>
  <c r="V524" i="2"/>
  <c r="W524" i="2"/>
  <c r="X524" i="2"/>
  <c r="Y524" i="2"/>
  <c r="Z524" i="2"/>
  <c r="AG524" i="2"/>
  <c r="AH524" i="2"/>
  <c r="AI524" i="2"/>
  <c r="AJ524" i="2"/>
  <c r="AK524" i="2"/>
  <c r="AL524" i="2"/>
  <c r="AM524" i="2"/>
  <c r="R525" i="2"/>
  <c r="S525" i="2"/>
  <c r="T525" i="2"/>
  <c r="U525" i="2"/>
  <c r="V525" i="2"/>
  <c r="W525" i="2"/>
  <c r="X525" i="2"/>
  <c r="Y525" i="2"/>
  <c r="Z525" i="2"/>
  <c r="AG525" i="2"/>
  <c r="AH525" i="2"/>
  <c r="AI525" i="2"/>
  <c r="AJ525" i="2"/>
  <c r="AK525" i="2"/>
  <c r="AL525" i="2"/>
  <c r="AM525" i="2"/>
  <c r="R526" i="2"/>
  <c r="S526" i="2"/>
  <c r="T526" i="2"/>
  <c r="U526" i="2"/>
  <c r="V526" i="2"/>
  <c r="W526" i="2"/>
  <c r="X526" i="2"/>
  <c r="Y526" i="2"/>
  <c r="Z526" i="2"/>
  <c r="AG526" i="2"/>
  <c r="AH526" i="2"/>
  <c r="AI526" i="2"/>
  <c r="AJ526" i="2"/>
  <c r="AK526" i="2"/>
  <c r="AL526" i="2"/>
  <c r="AM526" i="2"/>
  <c r="R527" i="2"/>
  <c r="S527" i="2"/>
  <c r="T527" i="2"/>
  <c r="U527" i="2"/>
  <c r="V527" i="2"/>
  <c r="W527" i="2"/>
  <c r="X527" i="2"/>
  <c r="Y527" i="2"/>
  <c r="Z527" i="2"/>
  <c r="AG527" i="2"/>
  <c r="AH527" i="2"/>
  <c r="AI527" i="2"/>
  <c r="AJ527" i="2"/>
  <c r="AK527" i="2"/>
  <c r="AL527" i="2"/>
  <c r="AM527" i="2"/>
  <c r="R528" i="2"/>
  <c r="S528" i="2"/>
  <c r="T528" i="2"/>
  <c r="U528" i="2"/>
  <c r="V528" i="2"/>
  <c r="W528" i="2"/>
  <c r="X528" i="2"/>
  <c r="Y528" i="2"/>
  <c r="Z528" i="2"/>
  <c r="AG528" i="2"/>
  <c r="AH528" i="2"/>
  <c r="AI528" i="2"/>
  <c r="AJ528" i="2"/>
  <c r="AK528" i="2"/>
  <c r="AL528" i="2"/>
  <c r="AM528" i="2"/>
  <c r="R529" i="2"/>
  <c r="S529" i="2"/>
  <c r="T529" i="2"/>
  <c r="U529" i="2"/>
  <c r="V529" i="2"/>
  <c r="W529" i="2"/>
  <c r="X529" i="2"/>
  <c r="Y529" i="2"/>
  <c r="Z529" i="2"/>
  <c r="AG529" i="2"/>
  <c r="AH529" i="2"/>
  <c r="AI529" i="2"/>
  <c r="AJ529" i="2"/>
  <c r="AK529" i="2"/>
  <c r="AL529" i="2"/>
  <c r="AM529" i="2"/>
  <c r="R530" i="2"/>
  <c r="S530" i="2"/>
  <c r="T530" i="2"/>
  <c r="U530" i="2"/>
  <c r="V530" i="2"/>
  <c r="W530" i="2"/>
  <c r="X530" i="2"/>
  <c r="Y530" i="2"/>
  <c r="Z530" i="2"/>
  <c r="AG530" i="2"/>
  <c r="AH530" i="2"/>
  <c r="AI530" i="2"/>
  <c r="AJ530" i="2"/>
  <c r="AK530" i="2"/>
  <c r="AL530" i="2"/>
  <c r="AM530" i="2"/>
  <c r="R531" i="2"/>
  <c r="S531" i="2"/>
  <c r="T531" i="2"/>
  <c r="U531" i="2"/>
  <c r="V531" i="2"/>
  <c r="W531" i="2"/>
  <c r="X531" i="2"/>
  <c r="Y531" i="2"/>
  <c r="Z531" i="2"/>
  <c r="AG531" i="2"/>
  <c r="AH531" i="2"/>
  <c r="AI531" i="2"/>
  <c r="AJ531" i="2"/>
  <c r="AK531" i="2"/>
  <c r="AL531" i="2"/>
  <c r="AM531" i="2"/>
  <c r="R532" i="2"/>
  <c r="S532" i="2"/>
  <c r="T532" i="2"/>
  <c r="U532" i="2"/>
  <c r="V532" i="2"/>
  <c r="W532" i="2"/>
  <c r="X532" i="2"/>
  <c r="Y532" i="2"/>
  <c r="Z532" i="2"/>
  <c r="AG532" i="2"/>
  <c r="AH532" i="2"/>
  <c r="AI532" i="2"/>
  <c r="AJ532" i="2"/>
  <c r="AK532" i="2"/>
  <c r="AL532" i="2"/>
  <c r="AM532" i="2"/>
  <c r="R533" i="2"/>
  <c r="S533" i="2"/>
  <c r="T533" i="2"/>
  <c r="U533" i="2"/>
  <c r="V533" i="2"/>
  <c r="W533" i="2"/>
  <c r="X533" i="2"/>
  <c r="Y533" i="2"/>
  <c r="Z533" i="2"/>
  <c r="AG533" i="2"/>
  <c r="AH533" i="2"/>
  <c r="AI533" i="2"/>
  <c r="AJ533" i="2"/>
  <c r="AK533" i="2"/>
  <c r="AL533" i="2"/>
  <c r="AM533" i="2"/>
  <c r="R534" i="2"/>
  <c r="S534" i="2"/>
  <c r="T534" i="2"/>
  <c r="U534" i="2"/>
  <c r="V534" i="2"/>
  <c r="W534" i="2"/>
  <c r="X534" i="2"/>
  <c r="Y534" i="2"/>
  <c r="Z534" i="2"/>
  <c r="AG534" i="2"/>
  <c r="AH534" i="2"/>
  <c r="AI534" i="2"/>
  <c r="AJ534" i="2"/>
  <c r="AK534" i="2"/>
  <c r="AL534" i="2"/>
  <c r="AM534" i="2"/>
  <c r="R535" i="2"/>
  <c r="S535" i="2"/>
  <c r="T535" i="2"/>
  <c r="U535" i="2"/>
  <c r="V535" i="2"/>
  <c r="W535" i="2"/>
  <c r="X535" i="2"/>
  <c r="Y535" i="2"/>
  <c r="Z535" i="2"/>
  <c r="AG535" i="2"/>
  <c r="AH535" i="2"/>
  <c r="AI535" i="2"/>
  <c r="AJ535" i="2"/>
  <c r="AK535" i="2"/>
  <c r="AL535" i="2"/>
  <c r="AM535" i="2"/>
  <c r="R536" i="2"/>
  <c r="S536" i="2"/>
  <c r="T536" i="2"/>
  <c r="U536" i="2"/>
  <c r="V536" i="2"/>
  <c r="W536" i="2"/>
  <c r="X536" i="2"/>
  <c r="Y536" i="2"/>
  <c r="Z536" i="2"/>
  <c r="AG536" i="2"/>
  <c r="AH536" i="2"/>
  <c r="AI536" i="2"/>
  <c r="AJ536" i="2"/>
  <c r="AK536" i="2"/>
  <c r="AL536" i="2"/>
  <c r="AM536" i="2"/>
  <c r="R537" i="2"/>
  <c r="S537" i="2"/>
  <c r="T537" i="2"/>
  <c r="U537" i="2"/>
  <c r="V537" i="2"/>
  <c r="W537" i="2"/>
  <c r="X537" i="2"/>
  <c r="Y537" i="2"/>
  <c r="Z537" i="2"/>
  <c r="AG537" i="2"/>
  <c r="AH537" i="2"/>
  <c r="AI537" i="2"/>
  <c r="AJ537" i="2"/>
  <c r="AK537" i="2"/>
  <c r="AL537" i="2"/>
  <c r="AM537" i="2"/>
  <c r="R538" i="2"/>
  <c r="S538" i="2"/>
  <c r="T538" i="2"/>
  <c r="U538" i="2"/>
  <c r="V538" i="2"/>
  <c r="W538" i="2"/>
  <c r="X538" i="2"/>
  <c r="Y538" i="2"/>
  <c r="Z538" i="2"/>
  <c r="AG538" i="2"/>
  <c r="AH538" i="2"/>
  <c r="AI538" i="2"/>
  <c r="AJ538" i="2"/>
  <c r="AK538" i="2"/>
  <c r="AL538" i="2"/>
  <c r="AM538" i="2"/>
  <c r="R539" i="2"/>
  <c r="S539" i="2"/>
  <c r="T539" i="2"/>
  <c r="U539" i="2"/>
  <c r="V539" i="2"/>
  <c r="W539" i="2"/>
  <c r="X539" i="2"/>
  <c r="Y539" i="2"/>
  <c r="Z539" i="2"/>
  <c r="AG539" i="2"/>
  <c r="AH539" i="2"/>
  <c r="AI539" i="2"/>
  <c r="AJ539" i="2"/>
  <c r="AK539" i="2"/>
  <c r="AL539" i="2"/>
  <c r="AM539" i="2"/>
  <c r="R540" i="2"/>
  <c r="S540" i="2"/>
  <c r="T540" i="2"/>
  <c r="U540" i="2"/>
  <c r="V540" i="2"/>
  <c r="W540" i="2"/>
  <c r="X540" i="2"/>
  <c r="Y540" i="2"/>
  <c r="Z540" i="2"/>
  <c r="AG540" i="2"/>
  <c r="AH540" i="2"/>
  <c r="AI540" i="2"/>
  <c r="AJ540" i="2"/>
  <c r="AK540" i="2"/>
  <c r="AL540" i="2"/>
  <c r="AM540" i="2"/>
  <c r="R541" i="2"/>
  <c r="S541" i="2"/>
  <c r="T541" i="2"/>
  <c r="U541" i="2"/>
  <c r="V541" i="2"/>
  <c r="W541" i="2"/>
  <c r="X541" i="2"/>
  <c r="Y541" i="2"/>
  <c r="Z541" i="2"/>
  <c r="AG541" i="2"/>
  <c r="AH541" i="2"/>
  <c r="AI541" i="2"/>
  <c r="AJ541" i="2"/>
  <c r="AK541" i="2"/>
  <c r="AL541" i="2"/>
  <c r="AM541" i="2"/>
  <c r="R542" i="2"/>
  <c r="S542" i="2"/>
  <c r="T542" i="2"/>
  <c r="U542" i="2"/>
  <c r="V542" i="2"/>
  <c r="W542" i="2"/>
  <c r="X542" i="2"/>
  <c r="Y542" i="2"/>
  <c r="Z542" i="2"/>
  <c r="AG542" i="2"/>
  <c r="AH542" i="2"/>
  <c r="AI542" i="2"/>
  <c r="AJ542" i="2"/>
  <c r="AK542" i="2"/>
  <c r="AL542" i="2"/>
  <c r="AM542" i="2"/>
  <c r="R543" i="2"/>
  <c r="S543" i="2"/>
  <c r="T543" i="2"/>
  <c r="U543" i="2"/>
  <c r="V543" i="2"/>
  <c r="W543" i="2"/>
  <c r="X543" i="2"/>
  <c r="Y543" i="2"/>
  <c r="Z543" i="2"/>
  <c r="AG543" i="2"/>
  <c r="AH543" i="2"/>
  <c r="AI543" i="2"/>
  <c r="AJ543" i="2"/>
  <c r="AK543" i="2"/>
  <c r="AL543" i="2"/>
  <c r="AM543" i="2"/>
  <c r="R544" i="2"/>
  <c r="S544" i="2"/>
  <c r="T544" i="2"/>
  <c r="U544" i="2"/>
  <c r="V544" i="2"/>
  <c r="W544" i="2"/>
  <c r="X544" i="2"/>
  <c r="Y544" i="2"/>
  <c r="Z544" i="2"/>
  <c r="AG544" i="2"/>
  <c r="AH544" i="2"/>
  <c r="AI544" i="2"/>
  <c r="AJ544" i="2"/>
  <c r="AK544" i="2"/>
  <c r="AL544" i="2"/>
  <c r="AM544" i="2"/>
  <c r="R545" i="2"/>
  <c r="S545" i="2"/>
  <c r="T545" i="2"/>
  <c r="U545" i="2"/>
  <c r="V545" i="2"/>
  <c r="W545" i="2"/>
  <c r="X545" i="2"/>
  <c r="Y545" i="2"/>
  <c r="Z545" i="2"/>
  <c r="AG545" i="2"/>
  <c r="AH545" i="2"/>
  <c r="AI545" i="2"/>
  <c r="AJ545" i="2"/>
  <c r="AK545" i="2"/>
  <c r="AL545" i="2"/>
  <c r="AM545" i="2"/>
  <c r="R546" i="2"/>
  <c r="S546" i="2"/>
  <c r="T546" i="2"/>
  <c r="U546" i="2"/>
  <c r="V546" i="2"/>
  <c r="W546" i="2"/>
  <c r="X546" i="2"/>
  <c r="Y546" i="2"/>
  <c r="Z546" i="2"/>
  <c r="AG546" i="2"/>
  <c r="AH546" i="2"/>
  <c r="AI546" i="2"/>
  <c r="AJ546" i="2"/>
  <c r="AK546" i="2"/>
  <c r="AL546" i="2"/>
  <c r="AM546" i="2"/>
  <c r="R547" i="2"/>
  <c r="S547" i="2"/>
  <c r="T547" i="2"/>
  <c r="U547" i="2"/>
  <c r="V547" i="2"/>
  <c r="W547" i="2"/>
  <c r="X547" i="2"/>
  <c r="Y547" i="2"/>
  <c r="Z547" i="2"/>
  <c r="AG547" i="2"/>
  <c r="AH547" i="2"/>
  <c r="AI547" i="2"/>
  <c r="AJ547" i="2"/>
  <c r="AK547" i="2"/>
  <c r="AL547" i="2"/>
  <c r="AM547" i="2"/>
  <c r="R548" i="2"/>
  <c r="S548" i="2"/>
  <c r="T548" i="2"/>
  <c r="U548" i="2"/>
  <c r="V548" i="2"/>
  <c r="W548" i="2"/>
  <c r="X548" i="2"/>
  <c r="Y548" i="2"/>
  <c r="Z548" i="2"/>
  <c r="AG548" i="2"/>
  <c r="AH548" i="2"/>
  <c r="AI548" i="2"/>
  <c r="AJ548" i="2"/>
  <c r="AK548" i="2"/>
  <c r="AL548" i="2"/>
  <c r="AM548" i="2"/>
  <c r="R549" i="2"/>
  <c r="S549" i="2"/>
  <c r="T549" i="2"/>
  <c r="U549" i="2"/>
  <c r="V549" i="2"/>
  <c r="W549" i="2"/>
  <c r="X549" i="2"/>
  <c r="Y549" i="2"/>
  <c r="Z549" i="2"/>
  <c r="AG549" i="2"/>
  <c r="AH549" i="2"/>
  <c r="AI549" i="2"/>
  <c r="AJ549" i="2"/>
  <c r="AK549" i="2"/>
  <c r="AL549" i="2"/>
  <c r="AM549" i="2"/>
  <c r="R550" i="2"/>
  <c r="S550" i="2"/>
  <c r="T550" i="2"/>
  <c r="U550" i="2"/>
  <c r="V550" i="2"/>
  <c r="W550" i="2"/>
  <c r="X550" i="2"/>
  <c r="Y550" i="2"/>
  <c r="Z550" i="2"/>
  <c r="AG550" i="2"/>
  <c r="AH550" i="2"/>
  <c r="AI550" i="2"/>
  <c r="AJ550" i="2"/>
  <c r="AK550" i="2"/>
  <c r="AL550" i="2"/>
  <c r="AM550" i="2"/>
  <c r="R551" i="2"/>
  <c r="S551" i="2"/>
  <c r="T551" i="2"/>
  <c r="U551" i="2"/>
  <c r="V551" i="2"/>
  <c r="W551" i="2"/>
  <c r="X551" i="2"/>
  <c r="Y551" i="2"/>
  <c r="Z551" i="2"/>
  <c r="AG551" i="2"/>
  <c r="AH551" i="2"/>
  <c r="AI551" i="2"/>
  <c r="AJ551" i="2"/>
  <c r="AK551" i="2"/>
  <c r="AL551" i="2"/>
  <c r="AM551" i="2"/>
  <c r="R552" i="2"/>
  <c r="S552" i="2"/>
  <c r="T552" i="2"/>
  <c r="U552" i="2"/>
  <c r="V552" i="2"/>
  <c r="W552" i="2"/>
  <c r="X552" i="2"/>
  <c r="Y552" i="2"/>
  <c r="Z552" i="2"/>
  <c r="AG552" i="2"/>
  <c r="AH552" i="2"/>
  <c r="AI552" i="2"/>
  <c r="AJ552" i="2"/>
  <c r="AK552" i="2"/>
  <c r="AL552" i="2"/>
  <c r="AM552" i="2"/>
  <c r="R553" i="2"/>
  <c r="S553" i="2"/>
  <c r="T553" i="2"/>
  <c r="U553" i="2"/>
  <c r="V553" i="2"/>
  <c r="W553" i="2"/>
  <c r="X553" i="2"/>
  <c r="Y553" i="2"/>
  <c r="Z553" i="2"/>
  <c r="AG553" i="2"/>
  <c r="AH553" i="2"/>
  <c r="AI553" i="2"/>
  <c r="AJ553" i="2"/>
  <c r="AK553" i="2"/>
  <c r="AL553" i="2"/>
  <c r="AM553" i="2"/>
  <c r="R554" i="2"/>
  <c r="S554" i="2"/>
  <c r="T554" i="2"/>
  <c r="U554" i="2"/>
  <c r="V554" i="2"/>
  <c r="W554" i="2"/>
  <c r="X554" i="2"/>
  <c r="Y554" i="2"/>
  <c r="Z554" i="2"/>
  <c r="AG554" i="2"/>
  <c r="AH554" i="2"/>
  <c r="AI554" i="2"/>
  <c r="AJ554" i="2"/>
  <c r="AK554" i="2"/>
  <c r="AL554" i="2"/>
  <c r="AM554" i="2"/>
  <c r="R555" i="2"/>
  <c r="S555" i="2"/>
  <c r="T555" i="2"/>
  <c r="U555" i="2"/>
  <c r="V555" i="2"/>
  <c r="W555" i="2"/>
  <c r="X555" i="2"/>
  <c r="Y555" i="2"/>
  <c r="Z555" i="2"/>
  <c r="AG555" i="2"/>
  <c r="AH555" i="2"/>
  <c r="AI555" i="2"/>
  <c r="AJ555" i="2"/>
  <c r="AK555" i="2"/>
  <c r="AL555" i="2"/>
  <c r="AM555" i="2"/>
  <c r="R556" i="2"/>
  <c r="S556" i="2"/>
  <c r="T556" i="2"/>
  <c r="U556" i="2"/>
  <c r="V556" i="2"/>
  <c r="W556" i="2"/>
  <c r="X556" i="2"/>
  <c r="Y556" i="2"/>
  <c r="Z556" i="2"/>
  <c r="AG556" i="2"/>
  <c r="AH556" i="2"/>
  <c r="AI556" i="2"/>
  <c r="AJ556" i="2"/>
  <c r="AK556" i="2"/>
  <c r="AL556" i="2"/>
  <c r="AM556" i="2"/>
  <c r="R557" i="2"/>
  <c r="S557" i="2"/>
  <c r="T557" i="2"/>
  <c r="U557" i="2"/>
  <c r="V557" i="2"/>
  <c r="W557" i="2"/>
  <c r="X557" i="2"/>
  <c r="Y557" i="2"/>
  <c r="Z557" i="2"/>
  <c r="AG557" i="2"/>
  <c r="AH557" i="2"/>
  <c r="AI557" i="2"/>
  <c r="AJ557" i="2"/>
  <c r="AK557" i="2"/>
  <c r="AL557" i="2"/>
  <c r="AM557" i="2"/>
  <c r="R558" i="2"/>
  <c r="S558" i="2"/>
  <c r="T558" i="2"/>
  <c r="U558" i="2"/>
  <c r="V558" i="2"/>
  <c r="W558" i="2"/>
  <c r="X558" i="2"/>
  <c r="Y558" i="2"/>
  <c r="Z558" i="2"/>
  <c r="AG558" i="2"/>
  <c r="AH558" i="2"/>
  <c r="AI558" i="2"/>
  <c r="AJ558" i="2"/>
  <c r="AK558" i="2"/>
  <c r="AL558" i="2"/>
  <c r="AM558" i="2"/>
  <c r="R559" i="2"/>
  <c r="S559" i="2"/>
  <c r="T559" i="2"/>
  <c r="U559" i="2"/>
  <c r="V559" i="2"/>
  <c r="W559" i="2"/>
  <c r="X559" i="2"/>
  <c r="Y559" i="2"/>
  <c r="Z559" i="2"/>
  <c r="AG559" i="2"/>
  <c r="AH559" i="2"/>
  <c r="AI559" i="2"/>
  <c r="AJ559" i="2"/>
  <c r="AK559" i="2"/>
  <c r="AL559" i="2"/>
  <c r="AM559" i="2"/>
  <c r="R560" i="2"/>
  <c r="S560" i="2"/>
  <c r="T560" i="2"/>
  <c r="U560" i="2"/>
  <c r="V560" i="2"/>
  <c r="W560" i="2"/>
  <c r="X560" i="2"/>
  <c r="Y560" i="2"/>
  <c r="Z560" i="2"/>
  <c r="AG560" i="2"/>
  <c r="AH560" i="2"/>
  <c r="AI560" i="2"/>
  <c r="AJ560" i="2"/>
  <c r="AK560" i="2"/>
  <c r="AL560" i="2"/>
  <c r="AM560" i="2"/>
  <c r="R561" i="2"/>
  <c r="S561" i="2"/>
  <c r="T561" i="2"/>
  <c r="U561" i="2"/>
  <c r="V561" i="2"/>
  <c r="W561" i="2"/>
  <c r="X561" i="2"/>
  <c r="Y561" i="2"/>
  <c r="Z561" i="2"/>
  <c r="AG561" i="2"/>
  <c r="AH561" i="2"/>
  <c r="AI561" i="2"/>
  <c r="AJ561" i="2"/>
  <c r="AK561" i="2"/>
  <c r="AL561" i="2"/>
  <c r="AM561" i="2"/>
  <c r="R562" i="2"/>
  <c r="S562" i="2"/>
  <c r="T562" i="2"/>
  <c r="U562" i="2"/>
  <c r="V562" i="2"/>
  <c r="W562" i="2"/>
  <c r="X562" i="2"/>
  <c r="Y562" i="2"/>
  <c r="Z562" i="2"/>
  <c r="AG562" i="2"/>
  <c r="AH562" i="2"/>
  <c r="AI562" i="2"/>
  <c r="AJ562" i="2"/>
  <c r="AK562" i="2"/>
  <c r="AL562" i="2"/>
  <c r="AM562" i="2"/>
  <c r="R563" i="2"/>
  <c r="S563" i="2"/>
  <c r="T563" i="2"/>
  <c r="U563" i="2"/>
  <c r="V563" i="2"/>
  <c r="W563" i="2"/>
  <c r="X563" i="2"/>
  <c r="Y563" i="2"/>
  <c r="Z563" i="2"/>
  <c r="AG563" i="2"/>
  <c r="AH563" i="2"/>
  <c r="AI563" i="2"/>
  <c r="AJ563" i="2"/>
  <c r="AK563" i="2"/>
  <c r="AL563" i="2"/>
  <c r="AM563" i="2"/>
  <c r="R564" i="2"/>
  <c r="S564" i="2"/>
  <c r="T564" i="2"/>
  <c r="U564" i="2"/>
  <c r="V564" i="2"/>
  <c r="W564" i="2"/>
  <c r="X564" i="2"/>
  <c r="Y564" i="2"/>
  <c r="Z564" i="2"/>
  <c r="AG564" i="2"/>
  <c r="AH564" i="2"/>
  <c r="AI564" i="2"/>
  <c r="AJ564" i="2"/>
  <c r="AK564" i="2"/>
  <c r="AL564" i="2"/>
  <c r="AM564" i="2"/>
  <c r="R565" i="2"/>
  <c r="S565" i="2"/>
  <c r="T565" i="2"/>
  <c r="U565" i="2"/>
  <c r="V565" i="2"/>
  <c r="W565" i="2"/>
  <c r="X565" i="2"/>
  <c r="Y565" i="2"/>
  <c r="Z565" i="2"/>
  <c r="AG565" i="2"/>
  <c r="AH565" i="2"/>
  <c r="AI565" i="2"/>
  <c r="AJ565" i="2"/>
  <c r="AK565" i="2"/>
  <c r="AL565" i="2"/>
  <c r="AM565" i="2"/>
  <c r="R566" i="2"/>
  <c r="S566" i="2"/>
  <c r="T566" i="2"/>
  <c r="U566" i="2"/>
  <c r="V566" i="2"/>
  <c r="W566" i="2"/>
  <c r="X566" i="2"/>
  <c r="Y566" i="2"/>
  <c r="Z566" i="2"/>
  <c r="AG566" i="2"/>
  <c r="AH566" i="2"/>
  <c r="AI566" i="2"/>
  <c r="AJ566" i="2"/>
  <c r="AK566" i="2"/>
  <c r="AL566" i="2"/>
  <c r="AM566" i="2"/>
  <c r="R567" i="2"/>
  <c r="S567" i="2"/>
  <c r="T567" i="2"/>
  <c r="U567" i="2"/>
  <c r="V567" i="2"/>
  <c r="W567" i="2"/>
  <c r="X567" i="2"/>
  <c r="Y567" i="2"/>
  <c r="Z567" i="2"/>
  <c r="AG567" i="2"/>
  <c r="AH567" i="2"/>
  <c r="AI567" i="2"/>
  <c r="AJ567" i="2"/>
  <c r="AK567" i="2"/>
  <c r="AL567" i="2"/>
  <c r="AM567" i="2"/>
  <c r="R568" i="2"/>
  <c r="S568" i="2"/>
  <c r="T568" i="2"/>
  <c r="U568" i="2"/>
  <c r="V568" i="2"/>
  <c r="W568" i="2"/>
  <c r="X568" i="2"/>
  <c r="Y568" i="2"/>
  <c r="Z568" i="2"/>
  <c r="AG568" i="2"/>
  <c r="AH568" i="2"/>
  <c r="AI568" i="2"/>
  <c r="AJ568" i="2"/>
  <c r="AK568" i="2"/>
  <c r="AL568" i="2"/>
  <c r="AM568" i="2"/>
  <c r="R569" i="2"/>
  <c r="S569" i="2"/>
  <c r="T569" i="2"/>
  <c r="U569" i="2"/>
  <c r="V569" i="2"/>
  <c r="W569" i="2"/>
  <c r="X569" i="2"/>
  <c r="Y569" i="2"/>
  <c r="Z569" i="2"/>
  <c r="AG569" i="2"/>
  <c r="AH569" i="2"/>
  <c r="AI569" i="2"/>
  <c r="AJ569" i="2"/>
  <c r="AK569" i="2"/>
  <c r="AL569" i="2"/>
  <c r="AM569" i="2"/>
  <c r="R570" i="2"/>
  <c r="S570" i="2"/>
  <c r="T570" i="2"/>
  <c r="U570" i="2"/>
  <c r="V570" i="2"/>
  <c r="W570" i="2"/>
  <c r="X570" i="2"/>
  <c r="Y570" i="2"/>
  <c r="Z570" i="2"/>
  <c r="AG570" i="2"/>
  <c r="AH570" i="2"/>
  <c r="AI570" i="2"/>
  <c r="AJ570" i="2"/>
  <c r="AK570" i="2"/>
  <c r="AL570" i="2"/>
  <c r="AM570" i="2"/>
  <c r="R571" i="2"/>
  <c r="S571" i="2"/>
  <c r="T571" i="2"/>
  <c r="U571" i="2"/>
  <c r="V571" i="2"/>
  <c r="W571" i="2"/>
  <c r="X571" i="2"/>
  <c r="Y571" i="2"/>
  <c r="Z571" i="2"/>
  <c r="AG571" i="2"/>
  <c r="AH571" i="2"/>
  <c r="AI571" i="2"/>
  <c r="AJ571" i="2"/>
  <c r="AK571" i="2"/>
  <c r="AL571" i="2"/>
  <c r="AM571" i="2"/>
  <c r="R572" i="2"/>
  <c r="S572" i="2"/>
  <c r="T572" i="2"/>
  <c r="U572" i="2"/>
  <c r="V572" i="2"/>
  <c r="W572" i="2"/>
  <c r="X572" i="2"/>
  <c r="Y572" i="2"/>
  <c r="Z572" i="2"/>
  <c r="AG572" i="2"/>
  <c r="AH572" i="2"/>
  <c r="AI572" i="2"/>
  <c r="AJ572" i="2"/>
  <c r="AK572" i="2"/>
  <c r="AL572" i="2"/>
  <c r="AM572" i="2"/>
  <c r="R573" i="2"/>
  <c r="S573" i="2"/>
  <c r="T573" i="2"/>
  <c r="U573" i="2"/>
  <c r="V573" i="2"/>
  <c r="W573" i="2"/>
  <c r="X573" i="2"/>
  <c r="Y573" i="2"/>
  <c r="Z573" i="2"/>
  <c r="AG573" i="2"/>
  <c r="AH573" i="2"/>
  <c r="AI573" i="2"/>
  <c r="AJ573" i="2"/>
  <c r="AK573" i="2"/>
  <c r="AL573" i="2"/>
  <c r="AM573" i="2"/>
  <c r="R574" i="2"/>
  <c r="S574" i="2"/>
  <c r="T574" i="2"/>
  <c r="U574" i="2"/>
  <c r="V574" i="2"/>
  <c r="W574" i="2"/>
  <c r="X574" i="2"/>
  <c r="Y574" i="2"/>
  <c r="Z574" i="2"/>
  <c r="AG574" i="2"/>
  <c r="AH574" i="2"/>
  <c r="AI574" i="2"/>
  <c r="AJ574" i="2"/>
  <c r="AK574" i="2"/>
  <c r="AL574" i="2"/>
  <c r="AM574" i="2"/>
  <c r="R575" i="2"/>
  <c r="S575" i="2"/>
  <c r="T575" i="2"/>
  <c r="U575" i="2"/>
  <c r="V575" i="2"/>
  <c r="W575" i="2"/>
  <c r="X575" i="2"/>
  <c r="Y575" i="2"/>
  <c r="Z575" i="2"/>
  <c r="AG575" i="2"/>
  <c r="AH575" i="2"/>
  <c r="AI575" i="2"/>
  <c r="AJ575" i="2"/>
  <c r="AK575" i="2"/>
  <c r="AL575" i="2"/>
  <c r="AM575" i="2"/>
  <c r="R576" i="2"/>
  <c r="S576" i="2"/>
  <c r="T576" i="2"/>
  <c r="U576" i="2"/>
  <c r="V576" i="2"/>
  <c r="W576" i="2"/>
  <c r="X576" i="2"/>
  <c r="Y576" i="2"/>
  <c r="Z576" i="2"/>
  <c r="AG576" i="2"/>
  <c r="AH576" i="2"/>
  <c r="AI576" i="2"/>
  <c r="AJ576" i="2"/>
  <c r="AK576" i="2"/>
  <c r="AL576" i="2"/>
  <c r="AM576" i="2"/>
  <c r="R577" i="2"/>
  <c r="S577" i="2"/>
  <c r="T577" i="2"/>
  <c r="U577" i="2"/>
  <c r="V577" i="2"/>
  <c r="W577" i="2"/>
  <c r="X577" i="2"/>
  <c r="Y577" i="2"/>
  <c r="Z577" i="2"/>
  <c r="AG577" i="2"/>
  <c r="AH577" i="2"/>
  <c r="AI577" i="2"/>
  <c r="AJ577" i="2"/>
  <c r="AK577" i="2"/>
  <c r="AL577" i="2"/>
  <c r="AM577" i="2"/>
  <c r="R578" i="2"/>
  <c r="S578" i="2"/>
  <c r="T578" i="2"/>
  <c r="U578" i="2"/>
  <c r="V578" i="2"/>
  <c r="W578" i="2"/>
  <c r="X578" i="2"/>
  <c r="Y578" i="2"/>
  <c r="Z578" i="2"/>
  <c r="AG578" i="2"/>
  <c r="AH578" i="2"/>
  <c r="AI578" i="2"/>
  <c r="AJ578" i="2"/>
  <c r="AK578" i="2"/>
  <c r="AL578" i="2"/>
  <c r="AM578" i="2"/>
  <c r="R579" i="2"/>
  <c r="S579" i="2"/>
  <c r="T579" i="2"/>
  <c r="U579" i="2"/>
  <c r="V579" i="2"/>
  <c r="W579" i="2"/>
  <c r="X579" i="2"/>
  <c r="Y579" i="2"/>
  <c r="Z579" i="2"/>
  <c r="AG579" i="2"/>
  <c r="AH579" i="2"/>
  <c r="AI579" i="2"/>
  <c r="AJ579" i="2"/>
  <c r="AK579" i="2"/>
  <c r="AL579" i="2"/>
  <c r="AM579" i="2"/>
  <c r="R580" i="2"/>
  <c r="S580" i="2"/>
  <c r="T580" i="2"/>
  <c r="U580" i="2"/>
  <c r="V580" i="2"/>
  <c r="W580" i="2"/>
  <c r="X580" i="2"/>
  <c r="Y580" i="2"/>
  <c r="Z580" i="2"/>
  <c r="AG580" i="2"/>
  <c r="AH580" i="2"/>
  <c r="AI580" i="2"/>
  <c r="AJ580" i="2"/>
  <c r="AK580" i="2"/>
  <c r="AL580" i="2"/>
  <c r="AM580" i="2"/>
  <c r="R581" i="2"/>
  <c r="S581" i="2"/>
  <c r="T581" i="2"/>
  <c r="U581" i="2"/>
  <c r="V581" i="2"/>
  <c r="W581" i="2"/>
  <c r="X581" i="2"/>
  <c r="Y581" i="2"/>
  <c r="Z581" i="2"/>
  <c r="AG581" i="2"/>
  <c r="AH581" i="2"/>
  <c r="AI581" i="2"/>
  <c r="AJ581" i="2"/>
  <c r="AK581" i="2"/>
  <c r="AL581" i="2"/>
  <c r="AM581" i="2"/>
  <c r="R582" i="2"/>
  <c r="S582" i="2"/>
  <c r="T582" i="2"/>
  <c r="U582" i="2"/>
  <c r="V582" i="2"/>
  <c r="W582" i="2"/>
  <c r="X582" i="2"/>
  <c r="Y582" i="2"/>
  <c r="Z582" i="2"/>
  <c r="AG582" i="2"/>
  <c r="AH582" i="2"/>
  <c r="AI582" i="2"/>
  <c r="AJ582" i="2"/>
  <c r="AK582" i="2"/>
  <c r="AL582" i="2"/>
  <c r="AM582" i="2"/>
  <c r="R583" i="2"/>
  <c r="S583" i="2"/>
  <c r="T583" i="2"/>
  <c r="U583" i="2"/>
  <c r="V583" i="2"/>
  <c r="W583" i="2"/>
  <c r="X583" i="2"/>
  <c r="Y583" i="2"/>
  <c r="Z583" i="2"/>
  <c r="AG583" i="2"/>
  <c r="AH583" i="2"/>
  <c r="AI583" i="2"/>
  <c r="AJ583" i="2"/>
  <c r="AK583" i="2"/>
  <c r="AL583" i="2"/>
  <c r="AM583" i="2"/>
  <c r="R584" i="2"/>
  <c r="S584" i="2"/>
  <c r="T584" i="2"/>
  <c r="U584" i="2"/>
  <c r="V584" i="2"/>
  <c r="W584" i="2"/>
  <c r="X584" i="2"/>
  <c r="Y584" i="2"/>
  <c r="Z584" i="2"/>
  <c r="AG584" i="2"/>
  <c r="AH584" i="2"/>
  <c r="AI584" i="2"/>
  <c r="AJ584" i="2"/>
  <c r="AK584" i="2"/>
  <c r="AL584" i="2"/>
  <c r="AM584" i="2"/>
  <c r="R585" i="2"/>
  <c r="S585" i="2"/>
  <c r="T585" i="2"/>
  <c r="U585" i="2"/>
  <c r="V585" i="2"/>
  <c r="W585" i="2"/>
  <c r="X585" i="2"/>
  <c r="Y585" i="2"/>
  <c r="Z585" i="2"/>
  <c r="AG585" i="2"/>
  <c r="AH585" i="2"/>
  <c r="AI585" i="2"/>
  <c r="AJ585" i="2"/>
  <c r="AK585" i="2"/>
  <c r="AL585" i="2"/>
  <c r="AM585" i="2"/>
  <c r="R586" i="2"/>
  <c r="S586" i="2"/>
  <c r="T586" i="2"/>
  <c r="U586" i="2"/>
  <c r="V586" i="2"/>
  <c r="W586" i="2"/>
  <c r="X586" i="2"/>
  <c r="Y586" i="2"/>
  <c r="Z586" i="2"/>
  <c r="AG586" i="2"/>
  <c r="AH586" i="2"/>
  <c r="AI586" i="2"/>
  <c r="AJ586" i="2"/>
  <c r="AK586" i="2"/>
  <c r="AL586" i="2"/>
  <c r="AM586" i="2"/>
  <c r="R587" i="2"/>
  <c r="S587" i="2"/>
  <c r="T587" i="2"/>
  <c r="U587" i="2"/>
  <c r="V587" i="2"/>
  <c r="W587" i="2"/>
  <c r="X587" i="2"/>
  <c r="Y587" i="2"/>
  <c r="Z587" i="2"/>
  <c r="AG587" i="2"/>
  <c r="AH587" i="2"/>
  <c r="AI587" i="2"/>
  <c r="AJ587" i="2"/>
  <c r="AK587" i="2"/>
  <c r="AL587" i="2"/>
  <c r="AM587" i="2"/>
  <c r="R588" i="2"/>
  <c r="S588" i="2"/>
  <c r="T588" i="2"/>
  <c r="U588" i="2"/>
  <c r="V588" i="2"/>
  <c r="W588" i="2"/>
  <c r="X588" i="2"/>
  <c r="Y588" i="2"/>
  <c r="Z588" i="2"/>
  <c r="AG588" i="2"/>
  <c r="AH588" i="2"/>
  <c r="AI588" i="2"/>
  <c r="AJ588" i="2"/>
  <c r="AK588" i="2"/>
  <c r="AL588" i="2"/>
  <c r="AM588" i="2"/>
  <c r="R589" i="2"/>
  <c r="S589" i="2"/>
  <c r="T589" i="2"/>
  <c r="U589" i="2"/>
  <c r="V589" i="2"/>
  <c r="W589" i="2"/>
  <c r="X589" i="2"/>
  <c r="Y589" i="2"/>
  <c r="Z589" i="2"/>
  <c r="AG589" i="2"/>
  <c r="AH589" i="2"/>
  <c r="AI589" i="2"/>
  <c r="AJ589" i="2"/>
  <c r="AK589" i="2"/>
  <c r="AL589" i="2"/>
  <c r="AM589" i="2"/>
  <c r="R590" i="2"/>
  <c r="S590" i="2"/>
  <c r="T590" i="2"/>
  <c r="U590" i="2"/>
  <c r="V590" i="2"/>
  <c r="W590" i="2"/>
  <c r="X590" i="2"/>
  <c r="Y590" i="2"/>
  <c r="Z590" i="2"/>
  <c r="AG590" i="2"/>
  <c r="AH590" i="2"/>
  <c r="AI590" i="2"/>
  <c r="AJ590" i="2"/>
  <c r="AK590" i="2"/>
  <c r="AL590" i="2"/>
  <c r="AM590" i="2"/>
  <c r="R591" i="2"/>
  <c r="S591" i="2"/>
  <c r="T591" i="2"/>
  <c r="U591" i="2"/>
  <c r="V591" i="2"/>
  <c r="W591" i="2"/>
  <c r="X591" i="2"/>
  <c r="Y591" i="2"/>
  <c r="Z591" i="2"/>
  <c r="AG591" i="2"/>
  <c r="AH591" i="2"/>
  <c r="AI591" i="2"/>
  <c r="AJ591" i="2"/>
  <c r="AK591" i="2"/>
  <c r="AL591" i="2"/>
  <c r="AM591" i="2"/>
  <c r="R592" i="2"/>
  <c r="S592" i="2"/>
  <c r="T592" i="2"/>
  <c r="U592" i="2"/>
  <c r="V592" i="2"/>
  <c r="W592" i="2"/>
  <c r="X592" i="2"/>
  <c r="Y592" i="2"/>
  <c r="Z592" i="2"/>
  <c r="AG592" i="2"/>
  <c r="AH592" i="2"/>
  <c r="AI592" i="2"/>
  <c r="AJ592" i="2"/>
  <c r="AK592" i="2"/>
  <c r="AL592" i="2"/>
  <c r="AM592" i="2"/>
  <c r="R593" i="2"/>
  <c r="S593" i="2"/>
  <c r="T593" i="2"/>
  <c r="U593" i="2"/>
  <c r="V593" i="2"/>
  <c r="W593" i="2"/>
  <c r="X593" i="2"/>
  <c r="Y593" i="2"/>
  <c r="Z593" i="2"/>
  <c r="AG593" i="2"/>
  <c r="AH593" i="2"/>
  <c r="AI593" i="2"/>
  <c r="AJ593" i="2"/>
  <c r="AK593" i="2"/>
  <c r="AL593" i="2"/>
  <c r="AM593" i="2"/>
  <c r="R594" i="2"/>
  <c r="S594" i="2"/>
  <c r="T594" i="2"/>
  <c r="U594" i="2"/>
  <c r="V594" i="2"/>
  <c r="W594" i="2"/>
  <c r="X594" i="2"/>
  <c r="Y594" i="2"/>
  <c r="Z594" i="2"/>
  <c r="AG594" i="2"/>
  <c r="AH594" i="2"/>
  <c r="AI594" i="2"/>
  <c r="AJ594" i="2"/>
  <c r="AK594" i="2"/>
  <c r="AL594" i="2"/>
  <c r="AM594" i="2"/>
  <c r="R595" i="2"/>
  <c r="S595" i="2"/>
  <c r="T595" i="2"/>
  <c r="U595" i="2"/>
  <c r="V595" i="2"/>
  <c r="W595" i="2"/>
  <c r="X595" i="2"/>
  <c r="Y595" i="2"/>
  <c r="Z595" i="2"/>
  <c r="AG595" i="2"/>
  <c r="AH595" i="2"/>
  <c r="AI595" i="2"/>
  <c r="AJ595" i="2"/>
  <c r="AK595" i="2"/>
  <c r="AL595" i="2"/>
  <c r="AM595" i="2"/>
  <c r="R596" i="2"/>
  <c r="S596" i="2"/>
  <c r="T596" i="2"/>
  <c r="U596" i="2"/>
  <c r="V596" i="2"/>
  <c r="W596" i="2"/>
  <c r="X596" i="2"/>
  <c r="Y596" i="2"/>
  <c r="Z596" i="2"/>
  <c r="AG596" i="2"/>
  <c r="AH596" i="2"/>
  <c r="AI596" i="2"/>
  <c r="AJ596" i="2"/>
  <c r="AK596" i="2"/>
  <c r="AL596" i="2"/>
  <c r="AM596" i="2"/>
  <c r="R597" i="2"/>
  <c r="S597" i="2"/>
  <c r="T597" i="2"/>
  <c r="U597" i="2"/>
  <c r="V597" i="2"/>
  <c r="W597" i="2"/>
  <c r="X597" i="2"/>
  <c r="Y597" i="2"/>
  <c r="Z597" i="2"/>
  <c r="AG597" i="2"/>
  <c r="AH597" i="2"/>
  <c r="AI597" i="2"/>
  <c r="AJ597" i="2"/>
  <c r="AK597" i="2"/>
  <c r="AL597" i="2"/>
  <c r="AM597" i="2"/>
  <c r="R598" i="2"/>
  <c r="S598" i="2"/>
  <c r="T598" i="2"/>
  <c r="U598" i="2"/>
  <c r="V598" i="2"/>
  <c r="W598" i="2"/>
  <c r="X598" i="2"/>
  <c r="Y598" i="2"/>
  <c r="Z598" i="2"/>
  <c r="AG598" i="2"/>
  <c r="AH598" i="2"/>
  <c r="AI598" i="2"/>
  <c r="AJ598" i="2"/>
  <c r="AK598" i="2"/>
  <c r="AL598" i="2"/>
  <c r="AM598" i="2"/>
  <c r="R599" i="2"/>
  <c r="S599" i="2"/>
  <c r="T599" i="2"/>
  <c r="U599" i="2"/>
  <c r="V599" i="2"/>
  <c r="W599" i="2"/>
  <c r="X599" i="2"/>
  <c r="Y599" i="2"/>
  <c r="Z599" i="2"/>
  <c r="AG599" i="2"/>
  <c r="AH599" i="2"/>
  <c r="AI599" i="2"/>
  <c r="AJ599" i="2"/>
  <c r="AK599" i="2"/>
  <c r="AL599" i="2"/>
  <c r="AM599" i="2"/>
  <c r="R600" i="2"/>
  <c r="S600" i="2"/>
  <c r="T600" i="2"/>
  <c r="U600" i="2"/>
  <c r="V600" i="2"/>
  <c r="W600" i="2"/>
  <c r="X600" i="2"/>
  <c r="Y600" i="2"/>
  <c r="Z600" i="2"/>
  <c r="AG600" i="2"/>
  <c r="AH600" i="2"/>
  <c r="AI600" i="2"/>
  <c r="AJ600" i="2"/>
  <c r="AK600" i="2"/>
  <c r="AL600" i="2"/>
  <c r="AM600" i="2"/>
  <c r="R601" i="2"/>
  <c r="S601" i="2"/>
  <c r="T601" i="2"/>
  <c r="U601" i="2"/>
  <c r="V601" i="2"/>
  <c r="W601" i="2"/>
  <c r="X601" i="2"/>
  <c r="Y601" i="2"/>
  <c r="Z601" i="2"/>
  <c r="AG601" i="2"/>
  <c r="AH601" i="2"/>
  <c r="AI601" i="2"/>
  <c r="AJ601" i="2"/>
  <c r="AK601" i="2"/>
  <c r="AL601" i="2"/>
  <c r="AM601" i="2"/>
  <c r="R602" i="2"/>
  <c r="S602" i="2"/>
  <c r="T602" i="2"/>
  <c r="U602" i="2"/>
  <c r="V602" i="2"/>
  <c r="W602" i="2"/>
  <c r="X602" i="2"/>
  <c r="Y602" i="2"/>
  <c r="Z602" i="2"/>
  <c r="AG602" i="2"/>
  <c r="AH602" i="2"/>
  <c r="AI602" i="2"/>
  <c r="AJ602" i="2"/>
  <c r="AK602" i="2"/>
  <c r="AL602" i="2"/>
  <c r="AM602" i="2"/>
  <c r="R603" i="2"/>
  <c r="S603" i="2"/>
  <c r="T603" i="2"/>
  <c r="U603" i="2"/>
  <c r="V603" i="2"/>
  <c r="W603" i="2"/>
  <c r="X603" i="2"/>
  <c r="Y603" i="2"/>
  <c r="Z603" i="2"/>
  <c r="AG603" i="2"/>
  <c r="AH603" i="2"/>
  <c r="AI603" i="2"/>
  <c r="AJ603" i="2"/>
  <c r="AK603" i="2"/>
  <c r="AL603" i="2"/>
  <c r="AM603" i="2"/>
  <c r="R604" i="2"/>
  <c r="S604" i="2"/>
  <c r="T604" i="2"/>
  <c r="U604" i="2"/>
  <c r="V604" i="2"/>
  <c r="W604" i="2"/>
  <c r="X604" i="2"/>
  <c r="Y604" i="2"/>
  <c r="Z604" i="2"/>
  <c r="AG604" i="2"/>
  <c r="AH604" i="2"/>
  <c r="AI604" i="2"/>
  <c r="AJ604" i="2"/>
  <c r="AK604" i="2"/>
  <c r="AL604" i="2"/>
  <c r="AM604" i="2"/>
  <c r="R605" i="2"/>
  <c r="S605" i="2"/>
  <c r="T605" i="2"/>
  <c r="U605" i="2"/>
  <c r="V605" i="2"/>
  <c r="W605" i="2"/>
  <c r="X605" i="2"/>
  <c r="Y605" i="2"/>
  <c r="Z605" i="2"/>
  <c r="AG605" i="2"/>
  <c r="AH605" i="2"/>
  <c r="AI605" i="2"/>
  <c r="AJ605" i="2"/>
  <c r="AK605" i="2"/>
  <c r="AL605" i="2"/>
  <c r="AM605" i="2"/>
  <c r="R606" i="2"/>
  <c r="S606" i="2"/>
  <c r="T606" i="2"/>
  <c r="U606" i="2"/>
  <c r="V606" i="2"/>
  <c r="W606" i="2"/>
  <c r="X606" i="2"/>
  <c r="Y606" i="2"/>
  <c r="Z606" i="2"/>
  <c r="AG606" i="2"/>
  <c r="AH606" i="2"/>
  <c r="AI606" i="2"/>
  <c r="AJ606" i="2"/>
  <c r="AK606" i="2"/>
  <c r="AL606" i="2"/>
  <c r="AM606" i="2"/>
  <c r="R607" i="2"/>
  <c r="S607" i="2"/>
  <c r="T607" i="2"/>
  <c r="U607" i="2"/>
  <c r="V607" i="2"/>
  <c r="W607" i="2"/>
  <c r="X607" i="2"/>
  <c r="Y607" i="2"/>
  <c r="Z607" i="2"/>
  <c r="AG607" i="2"/>
  <c r="AH607" i="2"/>
  <c r="AI607" i="2"/>
  <c r="AJ607" i="2"/>
  <c r="AK607" i="2"/>
  <c r="AL607" i="2"/>
  <c r="AM607" i="2"/>
  <c r="R608" i="2"/>
  <c r="S608" i="2"/>
  <c r="T608" i="2"/>
  <c r="U608" i="2"/>
  <c r="V608" i="2"/>
  <c r="W608" i="2"/>
  <c r="X608" i="2"/>
  <c r="Y608" i="2"/>
  <c r="Z608" i="2"/>
  <c r="AG608" i="2"/>
  <c r="AH608" i="2"/>
  <c r="AI608" i="2"/>
  <c r="AJ608" i="2"/>
  <c r="AK608" i="2"/>
  <c r="AL608" i="2"/>
  <c r="AM608" i="2"/>
  <c r="R609" i="2"/>
  <c r="S609" i="2"/>
  <c r="T609" i="2"/>
  <c r="U609" i="2"/>
  <c r="V609" i="2"/>
  <c r="W609" i="2"/>
  <c r="X609" i="2"/>
  <c r="Y609" i="2"/>
  <c r="Z609" i="2"/>
  <c r="AG609" i="2"/>
  <c r="AH609" i="2"/>
  <c r="AI609" i="2"/>
  <c r="AJ609" i="2"/>
  <c r="AK609" i="2"/>
  <c r="AL609" i="2"/>
  <c r="AM609" i="2"/>
  <c r="R610" i="2"/>
  <c r="S610" i="2"/>
  <c r="T610" i="2"/>
  <c r="U610" i="2"/>
  <c r="V610" i="2"/>
  <c r="W610" i="2"/>
  <c r="X610" i="2"/>
  <c r="Y610" i="2"/>
  <c r="Z610" i="2"/>
  <c r="AG610" i="2"/>
  <c r="AH610" i="2"/>
  <c r="AI610" i="2"/>
  <c r="AJ610" i="2"/>
  <c r="AK610" i="2"/>
  <c r="AL610" i="2"/>
  <c r="AM610" i="2"/>
  <c r="R611" i="2"/>
  <c r="S611" i="2"/>
  <c r="T611" i="2"/>
  <c r="U611" i="2"/>
  <c r="V611" i="2"/>
  <c r="W611" i="2"/>
  <c r="X611" i="2"/>
  <c r="Y611" i="2"/>
  <c r="Z611" i="2"/>
  <c r="AG611" i="2"/>
  <c r="AH611" i="2"/>
  <c r="AI611" i="2"/>
  <c r="AJ611" i="2"/>
  <c r="AK611" i="2"/>
  <c r="AL611" i="2"/>
  <c r="AM611" i="2"/>
  <c r="R612" i="2"/>
  <c r="S612" i="2"/>
  <c r="T612" i="2"/>
  <c r="U612" i="2"/>
  <c r="V612" i="2"/>
  <c r="W612" i="2"/>
  <c r="X612" i="2"/>
  <c r="Y612" i="2"/>
  <c r="Z612" i="2"/>
  <c r="AG612" i="2"/>
  <c r="AH612" i="2"/>
  <c r="AI612" i="2"/>
  <c r="AJ612" i="2"/>
  <c r="AK612" i="2"/>
  <c r="AL612" i="2"/>
  <c r="AM612" i="2"/>
  <c r="R613" i="2"/>
  <c r="S613" i="2"/>
  <c r="T613" i="2"/>
  <c r="U613" i="2"/>
  <c r="V613" i="2"/>
  <c r="W613" i="2"/>
  <c r="X613" i="2"/>
  <c r="Y613" i="2"/>
  <c r="Z613" i="2"/>
  <c r="AG613" i="2"/>
  <c r="AH613" i="2"/>
  <c r="AI613" i="2"/>
  <c r="AJ613" i="2"/>
  <c r="AK613" i="2"/>
  <c r="AL613" i="2"/>
  <c r="AM613" i="2"/>
  <c r="R614" i="2"/>
  <c r="S614" i="2"/>
  <c r="T614" i="2"/>
  <c r="U614" i="2"/>
  <c r="V614" i="2"/>
  <c r="W614" i="2"/>
  <c r="X614" i="2"/>
  <c r="Y614" i="2"/>
  <c r="Z614" i="2"/>
  <c r="AG614" i="2"/>
  <c r="AH614" i="2"/>
  <c r="AI614" i="2"/>
  <c r="AJ614" i="2"/>
  <c r="AK614" i="2"/>
  <c r="AL614" i="2"/>
  <c r="AM614" i="2"/>
  <c r="R615" i="2"/>
  <c r="S615" i="2"/>
  <c r="T615" i="2"/>
  <c r="U615" i="2"/>
  <c r="V615" i="2"/>
  <c r="W615" i="2"/>
  <c r="X615" i="2"/>
  <c r="Y615" i="2"/>
  <c r="Z615" i="2"/>
  <c r="AG615" i="2"/>
  <c r="AH615" i="2"/>
  <c r="AI615" i="2"/>
  <c r="AJ615" i="2"/>
  <c r="AK615" i="2"/>
  <c r="AL615" i="2"/>
  <c r="AM615" i="2"/>
  <c r="R616" i="2"/>
  <c r="S616" i="2"/>
  <c r="T616" i="2"/>
  <c r="U616" i="2"/>
  <c r="V616" i="2"/>
  <c r="W616" i="2"/>
  <c r="X616" i="2"/>
  <c r="Y616" i="2"/>
  <c r="Z616" i="2"/>
  <c r="AG616" i="2"/>
  <c r="AH616" i="2"/>
  <c r="AI616" i="2"/>
  <c r="AJ616" i="2"/>
  <c r="AK616" i="2"/>
  <c r="AL616" i="2"/>
  <c r="AM616" i="2"/>
  <c r="R617" i="2"/>
  <c r="S617" i="2"/>
  <c r="T617" i="2"/>
  <c r="U617" i="2"/>
  <c r="V617" i="2"/>
  <c r="W617" i="2"/>
  <c r="X617" i="2"/>
  <c r="Y617" i="2"/>
  <c r="Z617" i="2"/>
  <c r="AG617" i="2"/>
  <c r="AH617" i="2"/>
  <c r="AI617" i="2"/>
  <c r="AJ617" i="2"/>
  <c r="AK617" i="2"/>
  <c r="AL617" i="2"/>
  <c r="AM617" i="2"/>
  <c r="R618" i="2"/>
  <c r="S618" i="2"/>
  <c r="T618" i="2"/>
  <c r="U618" i="2"/>
  <c r="V618" i="2"/>
  <c r="W618" i="2"/>
  <c r="X618" i="2"/>
  <c r="Y618" i="2"/>
  <c r="Z618" i="2"/>
  <c r="AG618" i="2"/>
  <c r="AH618" i="2"/>
  <c r="AI618" i="2"/>
  <c r="AJ618" i="2"/>
  <c r="AK618" i="2"/>
  <c r="AL618" i="2"/>
  <c r="AM618" i="2"/>
  <c r="R619" i="2"/>
  <c r="S619" i="2"/>
  <c r="T619" i="2"/>
  <c r="U619" i="2"/>
  <c r="V619" i="2"/>
  <c r="W619" i="2"/>
  <c r="X619" i="2"/>
  <c r="Y619" i="2"/>
  <c r="Z619" i="2"/>
  <c r="AG619" i="2"/>
  <c r="AH619" i="2"/>
  <c r="AI619" i="2"/>
  <c r="AJ619" i="2"/>
  <c r="AK619" i="2"/>
  <c r="AL619" i="2"/>
  <c r="AM619" i="2"/>
  <c r="R620" i="2"/>
  <c r="S620" i="2"/>
  <c r="T620" i="2"/>
  <c r="U620" i="2"/>
  <c r="V620" i="2"/>
  <c r="W620" i="2"/>
  <c r="X620" i="2"/>
  <c r="Y620" i="2"/>
  <c r="Z620" i="2"/>
  <c r="AG620" i="2"/>
  <c r="AH620" i="2"/>
  <c r="AI620" i="2"/>
  <c r="AJ620" i="2"/>
  <c r="AK620" i="2"/>
  <c r="AL620" i="2"/>
  <c r="AM620" i="2"/>
  <c r="R621" i="2"/>
  <c r="S621" i="2"/>
  <c r="T621" i="2"/>
  <c r="U621" i="2"/>
  <c r="V621" i="2"/>
  <c r="W621" i="2"/>
  <c r="X621" i="2"/>
  <c r="Y621" i="2"/>
  <c r="Z621" i="2"/>
  <c r="AG621" i="2"/>
  <c r="AH621" i="2"/>
  <c r="AI621" i="2"/>
  <c r="AJ621" i="2"/>
  <c r="AK621" i="2"/>
  <c r="AL621" i="2"/>
  <c r="AM621" i="2"/>
  <c r="R622" i="2"/>
  <c r="S622" i="2"/>
  <c r="T622" i="2"/>
  <c r="U622" i="2"/>
  <c r="V622" i="2"/>
  <c r="W622" i="2"/>
  <c r="X622" i="2"/>
  <c r="Y622" i="2"/>
  <c r="Z622" i="2"/>
  <c r="AG622" i="2"/>
  <c r="AH622" i="2"/>
  <c r="AI622" i="2"/>
  <c r="AJ622" i="2"/>
  <c r="AK622" i="2"/>
  <c r="AL622" i="2"/>
  <c r="AM622" i="2"/>
  <c r="R623" i="2"/>
  <c r="S623" i="2"/>
  <c r="T623" i="2"/>
  <c r="U623" i="2"/>
  <c r="V623" i="2"/>
  <c r="W623" i="2"/>
  <c r="X623" i="2"/>
  <c r="Y623" i="2"/>
  <c r="Z623" i="2"/>
  <c r="AG623" i="2"/>
  <c r="AH623" i="2"/>
  <c r="AI623" i="2"/>
  <c r="AJ623" i="2"/>
  <c r="AK623" i="2"/>
  <c r="AL623" i="2"/>
  <c r="AM623" i="2"/>
  <c r="R624" i="2"/>
  <c r="S624" i="2"/>
  <c r="T624" i="2"/>
  <c r="U624" i="2"/>
  <c r="V624" i="2"/>
  <c r="W624" i="2"/>
  <c r="X624" i="2"/>
  <c r="Y624" i="2"/>
  <c r="Z624" i="2"/>
  <c r="AG624" i="2"/>
  <c r="AH624" i="2"/>
  <c r="AI624" i="2"/>
  <c r="AJ624" i="2"/>
  <c r="AK624" i="2"/>
  <c r="AL624" i="2"/>
  <c r="AM624" i="2"/>
  <c r="R625" i="2"/>
  <c r="S625" i="2"/>
  <c r="T625" i="2"/>
  <c r="U625" i="2"/>
  <c r="V625" i="2"/>
  <c r="W625" i="2"/>
  <c r="X625" i="2"/>
  <c r="Y625" i="2"/>
  <c r="Z625" i="2"/>
  <c r="AG625" i="2"/>
  <c r="AH625" i="2"/>
  <c r="AI625" i="2"/>
  <c r="AJ625" i="2"/>
  <c r="AK625" i="2"/>
  <c r="AL625" i="2"/>
  <c r="AM625" i="2"/>
  <c r="R626" i="2"/>
  <c r="S626" i="2"/>
  <c r="T626" i="2"/>
  <c r="U626" i="2"/>
  <c r="V626" i="2"/>
  <c r="W626" i="2"/>
  <c r="X626" i="2"/>
  <c r="Y626" i="2"/>
  <c r="Z626" i="2"/>
  <c r="AG626" i="2"/>
  <c r="AH626" i="2"/>
  <c r="AI626" i="2"/>
  <c r="AJ626" i="2"/>
  <c r="AK626" i="2"/>
  <c r="AL626" i="2"/>
  <c r="AM626" i="2"/>
  <c r="R627" i="2"/>
  <c r="S627" i="2"/>
  <c r="T627" i="2"/>
  <c r="U627" i="2"/>
  <c r="V627" i="2"/>
  <c r="W627" i="2"/>
  <c r="X627" i="2"/>
  <c r="Y627" i="2"/>
  <c r="Z627" i="2"/>
  <c r="AG627" i="2"/>
  <c r="AH627" i="2"/>
  <c r="AI627" i="2"/>
  <c r="AJ627" i="2"/>
  <c r="AK627" i="2"/>
  <c r="AL627" i="2"/>
  <c r="AM627" i="2"/>
  <c r="R628" i="2"/>
  <c r="S628" i="2"/>
  <c r="T628" i="2"/>
  <c r="U628" i="2"/>
  <c r="V628" i="2"/>
  <c r="W628" i="2"/>
  <c r="X628" i="2"/>
  <c r="Y628" i="2"/>
  <c r="Z628" i="2"/>
  <c r="AG628" i="2"/>
  <c r="AH628" i="2"/>
  <c r="AI628" i="2"/>
  <c r="AJ628" i="2"/>
  <c r="AK628" i="2"/>
  <c r="AL628" i="2"/>
  <c r="AM628" i="2"/>
  <c r="R629" i="2"/>
  <c r="S629" i="2"/>
  <c r="T629" i="2"/>
  <c r="U629" i="2"/>
  <c r="V629" i="2"/>
  <c r="W629" i="2"/>
  <c r="X629" i="2"/>
  <c r="Y629" i="2"/>
  <c r="Z629" i="2"/>
  <c r="AG629" i="2"/>
  <c r="AH629" i="2"/>
  <c r="AI629" i="2"/>
  <c r="AJ629" i="2"/>
  <c r="AK629" i="2"/>
  <c r="AL629" i="2"/>
  <c r="AM629" i="2"/>
  <c r="R630" i="2"/>
  <c r="S630" i="2"/>
  <c r="T630" i="2"/>
  <c r="U630" i="2"/>
  <c r="V630" i="2"/>
  <c r="W630" i="2"/>
  <c r="X630" i="2"/>
  <c r="Y630" i="2"/>
  <c r="Z630" i="2"/>
  <c r="AG630" i="2"/>
  <c r="AH630" i="2"/>
  <c r="AI630" i="2"/>
  <c r="AJ630" i="2"/>
  <c r="AK630" i="2"/>
  <c r="AL630" i="2"/>
  <c r="AM630" i="2"/>
  <c r="R631" i="2"/>
  <c r="S631" i="2"/>
  <c r="T631" i="2"/>
  <c r="U631" i="2"/>
  <c r="V631" i="2"/>
  <c r="W631" i="2"/>
  <c r="X631" i="2"/>
  <c r="Y631" i="2"/>
  <c r="Z631" i="2"/>
  <c r="AG631" i="2"/>
  <c r="AH631" i="2"/>
  <c r="AI631" i="2"/>
  <c r="AJ631" i="2"/>
  <c r="AK631" i="2"/>
  <c r="AL631" i="2"/>
  <c r="AM631" i="2"/>
  <c r="R632" i="2"/>
  <c r="S632" i="2"/>
  <c r="T632" i="2"/>
  <c r="U632" i="2"/>
  <c r="V632" i="2"/>
  <c r="W632" i="2"/>
  <c r="X632" i="2"/>
  <c r="Y632" i="2"/>
  <c r="Z632" i="2"/>
  <c r="AG632" i="2"/>
  <c r="AH632" i="2"/>
  <c r="AI632" i="2"/>
  <c r="AJ632" i="2"/>
  <c r="AK632" i="2"/>
  <c r="AL632" i="2"/>
  <c r="AM632" i="2"/>
  <c r="R633" i="2"/>
  <c r="S633" i="2"/>
  <c r="T633" i="2"/>
  <c r="U633" i="2"/>
  <c r="V633" i="2"/>
  <c r="W633" i="2"/>
  <c r="X633" i="2"/>
  <c r="Y633" i="2"/>
  <c r="Z633" i="2"/>
  <c r="AG633" i="2"/>
  <c r="AH633" i="2"/>
  <c r="AI633" i="2"/>
  <c r="AJ633" i="2"/>
  <c r="AK633" i="2"/>
  <c r="AL633" i="2"/>
  <c r="AM633" i="2"/>
  <c r="R634" i="2"/>
  <c r="S634" i="2"/>
  <c r="T634" i="2"/>
  <c r="U634" i="2"/>
  <c r="V634" i="2"/>
  <c r="W634" i="2"/>
  <c r="X634" i="2"/>
  <c r="Y634" i="2"/>
  <c r="Z634" i="2"/>
  <c r="AG634" i="2"/>
  <c r="AH634" i="2"/>
  <c r="AI634" i="2"/>
  <c r="AJ634" i="2"/>
  <c r="AK634" i="2"/>
  <c r="AL634" i="2"/>
  <c r="AM634" i="2"/>
  <c r="R635" i="2"/>
  <c r="S635" i="2"/>
  <c r="T635" i="2"/>
  <c r="U635" i="2"/>
  <c r="V635" i="2"/>
  <c r="W635" i="2"/>
  <c r="X635" i="2"/>
  <c r="Y635" i="2"/>
  <c r="Z635" i="2"/>
  <c r="AG635" i="2"/>
  <c r="AH635" i="2"/>
  <c r="AI635" i="2"/>
  <c r="AJ635" i="2"/>
  <c r="AK635" i="2"/>
  <c r="AL635" i="2"/>
  <c r="AM635" i="2"/>
  <c r="R636" i="2"/>
  <c r="S636" i="2"/>
  <c r="T636" i="2"/>
  <c r="U636" i="2"/>
  <c r="V636" i="2"/>
  <c r="W636" i="2"/>
  <c r="X636" i="2"/>
  <c r="Y636" i="2"/>
  <c r="Z636" i="2"/>
  <c r="AG636" i="2"/>
  <c r="AH636" i="2"/>
  <c r="AI636" i="2"/>
  <c r="AJ636" i="2"/>
  <c r="AK636" i="2"/>
  <c r="AL636" i="2"/>
  <c r="AM636" i="2"/>
  <c r="R637" i="2"/>
  <c r="S637" i="2"/>
  <c r="T637" i="2"/>
  <c r="U637" i="2"/>
  <c r="V637" i="2"/>
  <c r="W637" i="2"/>
  <c r="X637" i="2"/>
  <c r="Y637" i="2"/>
  <c r="Z637" i="2"/>
  <c r="AG637" i="2"/>
  <c r="AH637" i="2"/>
  <c r="AI637" i="2"/>
  <c r="AJ637" i="2"/>
  <c r="AK637" i="2"/>
  <c r="AL637" i="2"/>
  <c r="AM637" i="2"/>
  <c r="R638" i="2"/>
  <c r="S638" i="2"/>
  <c r="T638" i="2"/>
  <c r="U638" i="2"/>
  <c r="V638" i="2"/>
  <c r="W638" i="2"/>
  <c r="X638" i="2"/>
  <c r="Y638" i="2"/>
  <c r="Z638" i="2"/>
  <c r="AG638" i="2"/>
  <c r="AH638" i="2"/>
  <c r="AI638" i="2"/>
  <c r="AJ638" i="2"/>
  <c r="AK638" i="2"/>
  <c r="AL638" i="2"/>
  <c r="AM638" i="2"/>
  <c r="R639" i="2"/>
  <c r="S639" i="2"/>
  <c r="T639" i="2"/>
  <c r="U639" i="2"/>
  <c r="V639" i="2"/>
  <c r="W639" i="2"/>
  <c r="X639" i="2"/>
  <c r="Y639" i="2"/>
  <c r="Z639" i="2"/>
  <c r="AG639" i="2"/>
  <c r="AH639" i="2"/>
  <c r="AI639" i="2"/>
  <c r="AJ639" i="2"/>
  <c r="AK639" i="2"/>
  <c r="AL639" i="2"/>
  <c r="AM639" i="2"/>
  <c r="R640" i="2"/>
  <c r="S640" i="2"/>
  <c r="T640" i="2"/>
  <c r="U640" i="2"/>
  <c r="V640" i="2"/>
  <c r="W640" i="2"/>
  <c r="X640" i="2"/>
  <c r="Y640" i="2"/>
  <c r="Z640" i="2"/>
  <c r="AG640" i="2"/>
  <c r="AH640" i="2"/>
  <c r="AI640" i="2"/>
  <c r="AJ640" i="2"/>
  <c r="AK640" i="2"/>
  <c r="AL640" i="2"/>
  <c r="AM640" i="2"/>
  <c r="R641" i="2"/>
  <c r="S641" i="2"/>
  <c r="T641" i="2"/>
  <c r="U641" i="2"/>
  <c r="V641" i="2"/>
  <c r="W641" i="2"/>
  <c r="X641" i="2"/>
  <c r="Y641" i="2"/>
  <c r="Z641" i="2"/>
  <c r="AG641" i="2"/>
  <c r="AH641" i="2"/>
  <c r="AI641" i="2"/>
  <c r="AJ641" i="2"/>
  <c r="AK641" i="2"/>
  <c r="AL641" i="2"/>
  <c r="AM641" i="2"/>
  <c r="R642" i="2"/>
  <c r="S642" i="2"/>
  <c r="T642" i="2"/>
  <c r="U642" i="2"/>
  <c r="V642" i="2"/>
  <c r="W642" i="2"/>
  <c r="X642" i="2"/>
  <c r="Y642" i="2"/>
  <c r="Z642" i="2"/>
  <c r="AG642" i="2"/>
  <c r="AH642" i="2"/>
  <c r="AI642" i="2"/>
  <c r="AJ642" i="2"/>
  <c r="AK642" i="2"/>
  <c r="AL642" i="2"/>
  <c r="AM642" i="2"/>
  <c r="R643" i="2"/>
  <c r="S643" i="2"/>
  <c r="T643" i="2"/>
  <c r="U643" i="2"/>
  <c r="V643" i="2"/>
  <c r="W643" i="2"/>
  <c r="X643" i="2"/>
  <c r="Y643" i="2"/>
  <c r="Z643" i="2"/>
  <c r="AG643" i="2"/>
  <c r="AH643" i="2"/>
  <c r="AI643" i="2"/>
  <c r="AJ643" i="2"/>
  <c r="AK643" i="2"/>
  <c r="AL643" i="2"/>
  <c r="AM643" i="2"/>
  <c r="R644" i="2"/>
  <c r="S644" i="2"/>
  <c r="T644" i="2"/>
  <c r="U644" i="2"/>
  <c r="V644" i="2"/>
  <c r="W644" i="2"/>
  <c r="X644" i="2"/>
  <c r="Y644" i="2"/>
  <c r="Z644" i="2"/>
  <c r="AG644" i="2"/>
  <c r="AH644" i="2"/>
  <c r="AI644" i="2"/>
  <c r="AJ644" i="2"/>
  <c r="AK644" i="2"/>
  <c r="AL644" i="2"/>
  <c r="AM644" i="2"/>
  <c r="R645" i="2"/>
  <c r="S645" i="2"/>
  <c r="T645" i="2"/>
  <c r="U645" i="2"/>
  <c r="V645" i="2"/>
  <c r="W645" i="2"/>
  <c r="X645" i="2"/>
  <c r="Y645" i="2"/>
  <c r="Z645" i="2"/>
  <c r="AG645" i="2"/>
  <c r="AH645" i="2"/>
  <c r="AI645" i="2"/>
  <c r="AJ645" i="2"/>
  <c r="AK645" i="2"/>
  <c r="AL645" i="2"/>
  <c r="AM645" i="2"/>
  <c r="R646" i="2"/>
  <c r="S646" i="2"/>
  <c r="T646" i="2"/>
  <c r="U646" i="2"/>
  <c r="V646" i="2"/>
  <c r="W646" i="2"/>
  <c r="X646" i="2"/>
  <c r="Y646" i="2"/>
  <c r="Z646" i="2"/>
  <c r="AG646" i="2"/>
  <c r="AH646" i="2"/>
  <c r="AI646" i="2"/>
  <c r="AJ646" i="2"/>
  <c r="AK646" i="2"/>
  <c r="AL646" i="2"/>
  <c r="AM646" i="2"/>
  <c r="R647" i="2"/>
  <c r="S647" i="2"/>
  <c r="T647" i="2"/>
  <c r="U647" i="2"/>
  <c r="V647" i="2"/>
  <c r="W647" i="2"/>
  <c r="X647" i="2"/>
  <c r="Y647" i="2"/>
  <c r="Z647" i="2"/>
  <c r="AG647" i="2"/>
  <c r="AH647" i="2"/>
  <c r="AI647" i="2"/>
  <c r="AJ647" i="2"/>
  <c r="AK647" i="2"/>
  <c r="AL647" i="2"/>
  <c r="AM647" i="2"/>
  <c r="R648" i="2"/>
  <c r="S648" i="2"/>
  <c r="T648" i="2"/>
  <c r="U648" i="2"/>
  <c r="V648" i="2"/>
  <c r="W648" i="2"/>
  <c r="X648" i="2"/>
  <c r="Y648" i="2"/>
  <c r="Z648" i="2"/>
  <c r="AG648" i="2"/>
  <c r="AH648" i="2"/>
  <c r="AI648" i="2"/>
  <c r="AJ648" i="2"/>
  <c r="AK648" i="2"/>
  <c r="AL648" i="2"/>
  <c r="AM648" i="2"/>
  <c r="R649" i="2"/>
  <c r="S649" i="2"/>
  <c r="T649" i="2"/>
  <c r="U649" i="2"/>
  <c r="V649" i="2"/>
  <c r="W649" i="2"/>
  <c r="X649" i="2"/>
  <c r="Y649" i="2"/>
  <c r="Z649" i="2"/>
  <c r="AG649" i="2"/>
  <c r="AH649" i="2"/>
  <c r="AI649" i="2"/>
  <c r="AJ649" i="2"/>
  <c r="AK649" i="2"/>
  <c r="AL649" i="2"/>
  <c r="AM649" i="2"/>
  <c r="R650" i="2"/>
  <c r="S650" i="2"/>
  <c r="T650" i="2"/>
  <c r="U650" i="2"/>
  <c r="V650" i="2"/>
  <c r="W650" i="2"/>
  <c r="X650" i="2"/>
  <c r="Y650" i="2"/>
  <c r="Z650" i="2"/>
  <c r="AG650" i="2"/>
  <c r="AH650" i="2"/>
  <c r="AI650" i="2"/>
  <c r="AJ650" i="2"/>
  <c r="AK650" i="2"/>
  <c r="AL650" i="2"/>
  <c r="AM650" i="2"/>
  <c r="R651" i="2"/>
  <c r="S651" i="2"/>
  <c r="T651" i="2"/>
  <c r="U651" i="2"/>
  <c r="V651" i="2"/>
  <c r="W651" i="2"/>
  <c r="X651" i="2"/>
  <c r="Y651" i="2"/>
  <c r="Z651" i="2"/>
  <c r="AG651" i="2"/>
  <c r="AH651" i="2"/>
  <c r="AI651" i="2"/>
  <c r="AJ651" i="2"/>
  <c r="AK651" i="2"/>
  <c r="AL651" i="2"/>
  <c r="AM651" i="2"/>
  <c r="R652" i="2"/>
  <c r="S652" i="2"/>
  <c r="T652" i="2"/>
  <c r="U652" i="2"/>
  <c r="V652" i="2"/>
  <c r="W652" i="2"/>
  <c r="X652" i="2"/>
  <c r="Y652" i="2"/>
  <c r="Z652" i="2"/>
  <c r="AG652" i="2"/>
  <c r="AH652" i="2"/>
  <c r="AI652" i="2"/>
  <c r="AJ652" i="2"/>
  <c r="AK652" i="2"/>
  <c r="AL652" i="2"/>
  <c r="AM652" i="2"/>
  <c r="R653" i="2"/>
  <c r="S653" i="2"/>
  <c r="T653" i="2"/>
  <c r="U653" i="2"/>
  <c r="V653" i="2"/>
  <c r="W653" i="2"/>
  <c r="X653" i="2"/>
  <c r="Y653" i="2"/>
  <c r="Z653" i="2"/>
  <c r="AG653" i="2"/>
  <c r="AH653" i="2"/>
  <c r="AI653" i="2"/>
  <c r="AJ653" i="2"/>
  <c r="AK653" i="2"/>
  <c r="AL653" i="2"/>
  <c r="AM653" i="2"/>
  <c r="R654" i="2"/>
  <c r="S654" i="2"/>
  <c r="T654" i="2"/>
  <c r="U654" i="2"/>
  <c r="V654" i="2"/>
  <c r="W654" i="2"/>
  <c r="X654" i="2"/>
  <c r="Y654" i="2"/>
  <c r="Z654" i="2"/>
  <c r="AG654" i="2"/>
  <c r="AH654" i="2"/>
  <c r="AI654" i="2"/>
  <c r="AJ654" i="2"/>
  <c r="AK654" i="2"/>
  <c r="AL654" i="2"/>
  <c r="AM654" i="2"/>
  <c r="R655" i="2"/>
  <c r="S655" i="2"/>
  <c r="T655" i="2"/>
  <c r="U655" i="2"/>
  <c r="V655" i="2"/>
  <c r="W655" i="2"/>
  <c r="X655" i="2"/>
  <c r="Y655" i="2"/>
  <c r="Z655" i="2"/>
  <c r="AG655" i="2"/>
  <c r="AH655" i="2"/>
  <c r="AI655" i="2"/>
  <c r="AJ655" i="2"/>
  <c r="AK655" i="2"/>
  <c r="AL655" i="2"/>
  <c r="AM655" i="2"/>
  <c r="R656" i="2"/>
  <c r="S656" i="2"/>
  <c r="T656" i="2"/>
  <c r="U656" i="2"/>
  <c r="V656" i="2"/>
  <c r="W656" i="2"/>
  <c r="X656" i="2"/>
  <c r="Y656" i="2"/>
  <c r="Z656" i="2"/>
  <c r="AG656" i="2"/>
  <c r="AH656" i="2"/>
  <c r="AI656" i="2"/>
  <c r="AJ656" i="2"/>
  <c r="AK656" i="2"/>
  <c r="AL656" i="2"/>
  <c r="AM656" i="2"/>
  <c r="R657" i="2"/>
  <c r="S657" i="2"/>
  <c r="T657" i="2"/>
  <c r="U657" i="2"/>
  <c r="V657" i="2"/>
  <c r="W657" i="2"/>
  <c r="X657" i="2"/>
  <c r="Y657" i="2"/>
  <c r="Z657" i="2"/>
  <c r="AG657" i="2"/>
  <c r="AH657" i="2"/>
  <c r="AI657" i="2"/>
  <c r="AJ657" i="2"/>
  <c r="AK657" i="2"/>
  <c r="AL657" i="2"/>
  <c r="AM657" i="2"/>
  <c r="R658" i="2"/>
  <c r="S658" i="2"/>
  <c r="T658" i="2"/>
  <c r="U658" i="2"/>
  <c r="V658" i="2"/>
  <c r="W658" i="2"/>
  <c r="X658" i="2"/>
  <c r="Y658" i="2"/>
  <c r="Z658" i="2"/>
  <c r="AG658" i="2"/>
  <c r="AH658" i="2"/>
  <c r="AI658" i="2"/>
  <c r="AJ658" i="2"/>
  <c r="AK658" i="2"/>
  <c r="AL658" i="2"/>
  <c r="AM658" i="2"/>
  <c r="R659" i="2"/>
  <c r="S659" i="2"/>
  <c r="T659" i="2"/>
  <c r="U659" i="2"/>
  <c r="V659" i="2"/>
  <c r="W659" i="2"/>
  <c r="X659" i="2"/>
  <c r="Y659" i="2"/>
  <c r="Z659" i="2"/>
  <c r="AG659" i="2"/>
  <c r="AH659" i="2"/>
  <c r="AI659" i="2"/>
  <c r="AJ659" i="2"/>
  <c r="AK659" i="2"/>
  <c r="AL659" i="2"/>
  <c r="AM659" i="2"/>
  <c r="R660" i="2"/>
  <c r="S660" i="2"/>
  <c r="T660" i="2"/>
  <c r="U660" i="2"/>
  <c r="V660" i="2"/>
  <c r="W660" i="2"/>
  <c r="X660" i="2"/>
  <c r="Y660" i="2"/>
  <c r="Z660" i="2"/>
  <c r="AG660" i="2"/>
  <c r="AH660" i="2"/>
  <c r="AI660" i="2"/>
  <c r="AJ660" i="2"/>
  <c r="AK660" i="2"/>
  <c r="AL660" i="2"/>
  <c r="AM660" i="2"/>
  <c r="R661" i="2"/>
  <c r="S661" i="2"/>
  <c r="T661" i="2"/>
  <c r="U661" i="2"/>
  <c r="V661" i="2"/>
  <c r="W661" i="2"/>
  <c r="X661" i="2"/>
  <c r="Y661" i="2"/>
  <c r="Z661" i="2"/>
  <c r="AG661" i="2"/>
  <c r="AH661" i="2"/>
  <c r="AI661" i="2"/>
  <c r="AJ661" i="2"/>
  <c r="AK661" i="2"/>
  <c r="AL661" i="2"/>
  <c r="AM661" i="2"/>
  <c r="R662" i="2"/>
  <c r="S662" i="2"/>
  <c r="T662" i="2"/>
  <c r="U662" i="2"/>
  <c r="V662" i="2"/>
  <c r="W662" i="2"/>
  <c r="X662" i="2"/>
  <c r="Y662" i="2"/>
  <c r="Z662" i="2"/>
  <c r="AG662" i="2"/>
  <c r="AH662" i="2"/>
  <c r="AI662" i="2"/>
  <c r="AJ662" i="2"/>
  <c r="AK662" i="2"/>
  <c r="AL662" i="2"/>
  <c r="AM662" i="2"/>
  <c r="R663" i="2"/>
  <c r="S663" i="2"/>
  <c r="T663" i="2"/>
  <c r="U663" i="2"/>
  <c r="V663" i="2"/>
  <c r="W663" i="2"/>
  <c r="X663" i="2"/>
  <c r="Y663" i="2"/>
  <c r="Z663" i="2"/>
  <c r="AG663" i="2"/>
  <c r="AH663" i="2"/>
  <c r="AI663" i="2"/>
  <c r="AJ663" i="2"/>
  <c r="AK663" i="2"/>
  <c r="AL663" i="2"/>
  <c r="AM663" i="2"/>
  <c r="R664" i="2"/>
  <c r="S664" i="2"/>
  <c r="T664" i="2"/>
  <c r="U664" i="2"/>
  <c r="V664" i="2"/>
  <c r="W664" i="2"/>
  <c r="X664" i="2"/>
  <c r="Y664" i="2"/>
  <c r="Z664" i="2"/>
  <c r="AG664" i="2"/>
  <c r="AH664" i="2"/>
  <c r="AI664" i="2"/>
  <c r="AJ664" i="2"/>
  <c r="AK664" i="2"/>
  <c r="AL664" i="2"/>
  <c r="AM664" i="2"/>
  <c r="R665" i="2"/>
  <c r="S665" i="2"/>
  <c r="T665" i="2"/>
  <c r="U665" i="2"/>
  <c r="V665" i="2"/>
  <c r="W665" i="2"/>
  <c r="X665" i="2"/>
  <c r="Y665" i="2"/>
  <c r="Z665" i="2"/>
  <c r="AG665" i="2"/>
  <c r="AH665" i="2"/>
  <c r="AI665" i="2"/>
  <c r="AJ665" i="2"/>
  <c r="AK665" i="2"/>
  <c r="AL665" i="2"/>
  <c r="AM665" i="2"/>
  <c r="R666" i="2"/>
  <c r="S666" i="2"/>
  <c r="T666" i="2"/>
  <c r="U666" i="2"/>
  <c r="V666" i="2"/>
  <c r="W666" i="2"/>
  <c r="X666" i="2"/>
  <c r="Y666" i="2"/>
  <c r="Z666" i="2"/>
  <c r="AG666" i="2"/>
  <c r="AH666" i="2"/>
  <c r="AI666" i="2"/>
  <c r="AJ666" i="2"/>
  <c r="AK666" i="2"/>
  <c r="AL666" i="2"/>
  <c r="AM666" i="2"/>
  <c r="R667" i="2"/>
  <c r="S667" i="2"/>
  <c r="T667" i="2"/>
  <c r="U667" i="2"/>
  <c r="V667" i="2"/>
  <c r="W667" i="2"/>
  <c r="X667" i="2"/>
  <c r="Y667" i="2"/>
  <c r="Z667" i="2"/>
  <c r="AG667" i="2"/>
  <c r="AH667" i="2"/>
  <c r="AI667" i="2"/>
  <c r="AJ667" i="2"/>
  <c r="AK667" i="2"/>
  <c r="AL667" i="2"/>
  <c r="AM667" i="2"/>
  <c r="R668" i="2"/>
  <c r="S668" i="2"/>
  <c r="T668" i="2"/>
  <c r="U668" i="2"/>
  <c r="V668" i="2"/>
  <c r="W668" i="2"/>
  <c r="X668" i="2"/>
  <c r="Y668" i="2"/>
  <c r="Z668" i="2"/>
  <c r="AG668" i="2"/>
  <c r="AH668" i="2"/>
  <c r="AI668" i="2"/>
  <c r="AJ668" i="2"/>
  <c r="AK668" i="2"/>
  <c r="AL668" i="2"/>
  <c r="AM668" i="2"/>
  <c r="R669" i="2"/>
  <c r="S669" i="2"/>
  <c r="T669" i="2"/>
  <c r="U669" i="2"/>
  <c r="V669" i="2"/>
  <c r="W669" i="2"/>
  <c r="X669" i="2"/>
  <c r="Y669" i="2"/>
  <c r="Z669" i="2"/>
  <c r="AG669" i="2"/>
  <c r="AH669" i="2"/>
  <c r="AI669" i="2"/>
  <c r="AJ669" i="2"/>
  <c r="AK669" i="2"/>
  <c r="AL669" i="2"/>
  <c r="AM669" i="2"/>
  <c r="R670" i="2"/>
  <c r="S670" i="2"/>
  <c r="T670" i="2"/>
  <c r="U670" i="2"/>
  <c r="V670" i="2"/>
  <c r="W670" i="2"/>
  <c r="X670" i="2"/>
  <c r="Y670" i="2"/>
  <c r="Z670" i="2"/>
  <c r="AG670" i="2"/>
  <c r="AH670" i="2"/>
  <c r="AI670" i="2"/>
  <c r="AJ670" i="2"/>
  <c r="AK670" i="2"/>
  <c r="AL670" i="2"/>
  <c r="AM670" i="2"/>
  <c r="R671" i="2"/>
  <c r="S671" i="2"/>
  <c r="T671" i="2"/>
  <c r="U671" i="2"/>
  <c r="V671" i="2"/>
  <c r="W671" i="2"/>
  <c r="X671" i="2"/>
  <c r="Y671" i="2"/>
  <c r="Z671" i="2"/>
  <c r="AG671" i="2"/>
  <c r="AH671" i="2"/>
  <c r="AI671" i="2"/>
  <c r="AJ671" i="2"/>
  <c r="AK671" i="2"/>
  <c r="AL671" i="2"/>
  <c r="AM671" i="2"/>
  <c r="R672" i="2"/>
  <c r="S672" i="2"/>
  <c r="T672" i="2"/>
  <c r="U672" i="2"/>
  <c r="V672" i="2"/>
  <c r="W672" i="2"/>
  <c r="X672" i="2"/>
  <c r="Y672" i="2"/>
  <c r="Z672" i="2"/>
  <c r="AG672" i="2"/>
  <c r="AH672" i="2"/>
  <c r="AI672" i="2"/>
  <c r="AJ672" i="2"/>
  <c r="AK672" i="2"/>
  <c r="AL672" i="2"/>
  <c r="AM672" i="2"/>
  <c r="R673" i="2"/>
  <c r="S673" i="2"/>
  <c r="T673" i="2"/>
  <c r="U673" i="2"/>
  <c r="V673" i="2"/>
  <c r="W673" i="2"/>
  <c r="X673" i="2"/>
  <c r="Y673" i="2"/>
  <c r="Z673" i="2"/>
  <c r="AG673" i="2"/>
  <c r="AH673" i="2"/>
  <c r="AI673" i="2"/>
  <c r="AJ673" i="2"/>
  <c r="AK673" i="2"/>
  <c r="AL673" i="2"/>
  <c r="AM673" i="2"/>
  <c r="R674" i="2"/>
  <c r="S674" i="2"/>
  <c r="T674" i="2"/>
  <c r="U674" i="2"/>
  <c r="V674" i="2"/>
  <c r="W674" i="2"/>
  <c r="X674" i="2"/>
  <c r="Y674" i="2"/>
  <c r="Z674" i="2"/>
  <c r="AG674" i="2"/>
  <c r="AH674" i="2"/>
  <c r="AI674" i="2"/>
  <c r="AJ674" i="2"/>
  <c r="AK674" i="2"/>
  <c r="AL674" i="2"/>
  <c r="AM674" i="2"/>
  <c r="R675" i="2"/>
  <c r="S675" i="2"/>
  <c r="T675" i="2"/>
  <c r="U675" i="2"/>
  <c r="V675" i="2"/>
  <c r="W675" i="2"/>
  <c r="X675" i="2"/>
  <c r="Y675" i="2"/>
  <c r="Z675" i="2"/>
  <c r="AG675" i="2"/>
  <c r="AH675" i="2"/>
  <c r="AI675" i="2"/>
  <c r="AJ675" i="2"/>
  <c r="AK675" i="2"/>
  <c r="AL675" i="2"/>
  <c r="AM675" i="2"/>
  <c r="R676" i="2"/>
  <c r="S676" i="2"/>
  <c r="T676" i="2"/>
  <c r="U676" i="2"/>
  <c r="V676" i="2"/>
  <c r="W676" i="2"/>
  <c r="X676" i="2"/>
  <c r="Y676" i="2"/>
  <c r="Z676" i="2"/>
  <c r="AG676" i="2"/>
  <c r="AH676" i="2"/>
  <c r="AI676" i="2"/>
  <c r="AJ676" i="2"/>
  <c r="AK676" i="2"/>
  <c r="AL676" i="2"/>
  <c r="AM676" i="2"/>
  <c r="R677" i="2"/>
  <c r="S677" i="2"/>
  <c r="T677" i="2"/>
  <c r="U677" i="2"/>
  <c r="V677" i="2"/>
  <c r="W677" i="2"/>
  <c r="X677" i="2"/>
  <c r="Y677" i="2"/>
  <c r="Z677" i="2"/>
  <c r="AG677" i="2"/>
  <c r="AH677" i="2"/>
  <c r="AI677" i="2"/>
  <c r="AJ677" i="2"/>
  <c r="AK677" i="2"/>
  <c r="AL677" i="2"/>
  <c r="AM677" i="2"/>
  <c r="R678" i="2"/>
  <c r="S678" i="2"/>
  <c r="T678" i="2"/>
  <c r="U678" i="2"/>
  <c r="V678" i="2"/>
  <c r="W678" i="2"/>
  <c r="X678" i="2"/>
  <c r="Y678" i="2"/>
  <c r="Z678" i="2"/>
  <c r="AG678" i="2"/>
  <c r="AH678" i="2"/>
  <c r="AI678" i="2"/>
  <c r="AJ678" i="2"/>
  <c r="AK678" i="2"/>
  <c r="AL678" i="2"/>
  <c r="AM678" i="2"/>
  <c r="R679" i="2"/>
  <c r="S679" i="2"/>
  <c r="T679" i="2"/>
  <c r="U679" i="2"/>
  <c r="V679" i="2"/>
  <c r="W679" i="2"/>
  <c r="X679" i="2"/>
  <c r="Y679" i="2"/>
  <c r="Z679" i="2"/>
  <c r="AG679" i="2"/>
  <c r="AH679" i="2"/>
  <c r="AI679" i="2"/>
  <c r="AJ679" i="2"/>
  <c r="AK679" i="2"/>
  <c r="AL679" i="2"/>
  <c r="AM679" i="2"/>
  <c r="R680" i="2"/>
  <c r="S680" i="2"/>
  <c r="T680" i="2"/>
  <c r="U680" i="2"/>
  <c r="V680" i="2"/>
  <c r="W680" i="2"/>
  <c r="X680" i="2"/>
  <c r="Y680" i="2"/>
  <c r="Z680" i="2"/>
  <c r="AG680" i="2"/>
  <c r="AH680" i="2"/>
  <c r="AI680" i="2"/>
  <c r="AJ680" i="2"/>
  <c r="AK680" i="2"/>
  <c r="AL680" i="2"/>
  <c r="AM680" i="2"/>
  <c r="R681" i="2"/>
  <c r="S681" i="2"/>
  <c r="T681" i="2"/>
  <c r="U681" i="2"/>
  <c r="V681" i="2"/>
  <c r="W681" i="2"/>
  <c r="X681" i="2"/>
  <c r="Y681" i="2"/>
  <c r="Z681" i="2"/>
  <c r="AG681" i="2"/>
  <c r="AH681" i="2"/>
  <c r="AI681" i="2"/>
  <c r="AJ681" i="2"/>
  <c r="AK681" i="2"/>
  <c r="AL681" i="2"/>
  <c r="AM681" i="2"/>
  <c r="R682" i="2"/>
  <c r="S682" i="2"/>
  <c r="T682" i="2"/>
  <c r="U682" i="2"/>
  <c r="V682" i="2"/>
  <c r="W682" i="2"/>
  <c r="X682" i="2"/>
  <c r="Y682" i="2"/>
  <c r="Z682" i="2"/>
  <c r="AG682" i="2"/>
  <c r="AH682" i="2"/>
  <c r="AI682" i="2"/>
  <c r="AJ682" i="2"/>
  <c r="AK682" i="2"/>
  <c r="AL682" i="2"/>
  <c r="AM682" i="2"/>
  <c r="R683" i="2"/>
  <c r="S683" i="2"/>
  <c r="T683" i="2"/>
  <c r="U683" i="2"/>
  <c r="V683" i="2"/>
  <c r="W683" i="2"/>
  <c r="X683" i="2"/>
  <c r="Y683" i="2"/>
  <c r="Z683" i="2"/>
  <c r="AG683" i="2"/>
  <c r="AH683" i="2"/>
  <c r="AI683" i="2"/>
  <c r="AJ683" i="2"/>
  <c r="AK683" i="2"/>
  <c r="AL683" i="2"/>
  <c r="AM683" i="2"/>
  <c r="R684" i="2"/>
  <c r="S684" i="2"/>
  <c r="T684" i="2"/>
  <c r="U684" i="2"/>
  <c r="V684" i="2"/>
  <c r="W684" i="2"/>
  <c r="X684" i="2"/>
  <c r="Y684" i="2"/>
  <c r="Z684" i="2"/>
  <c r="AG684" i="2"/>
  <c r="AH684" i="2"/>
  <c r="AI684" i="2"/>
  <c r="AJ684" i="2"/>
  <c r="AK684" i="2"/>
  <c r="AL684" i="2"/>
  <c r="AM684" i="2"/>
  <c r="R685" i="2"/>
  <c r="S685" i="2"/>
  <c r="T685" i="2"/>
  <c r="U685" i="2"/>
  <c r="V685" i="2"/>
  <c r="W685" i="2"/>
  <c r="X685" i="2"/>
  <c r="Y685" i="2"/>
  <c r="Z685" i="2"/>
  <c r="AG685" i="2"/>
  <c r="AH685" i="2"/>
  <c r="AI685" i="2"/>
  <c r="AJ685" i="2"/>
  <c r="AK685" i="2"/>
  <c r="AL685" i="2"/>
  <c r="AM685" i="2"/>
  <c r="R686" i="2"/>
  <c r="S686" i="2"/>
  <c r="T686" i="2"/>
  <c r="U686" i="2"/>
  <c r="V686" i="2"/>
  <c r="W686" i="2"/>
  <c r="X686" i="2"/>
  <c r="Y686" i="2"/>
  <c r="Z686" i="2"/>
  <c r="AG686" i="2"/>
  <c r="AH686" i="2"/>
  <c r="AI686" i="2"/>
  <c r="AJ686" i="2"/>
  <c r="AK686" i="2"/>
  <c r="AL686" i="2"/>
  <c r="AM686" i="2"/>
  <c r="R687" i="2"/>
  <c r="S687" i="2"/>
  <c r="T687" i="2"/>
  <c r="U687" i="2"/>
  <c r="V687" i="2"/>
  <c r="W687" i="2"/>
  <c r="X687" i="2"/>
  <c r="Y687" i="2"/>
  <c r="Z687" i="2"/>
  <c r="AG687" i="2"/>
  <c r="AH687" i="2"/>
  <c r="AI687" i="2"/>
  <c r="AJ687" i="2"/>
  <c r="AK687" i="2"/>
  <c r="AL687" i="2"/>
  <c r="AM687" i="2"/>
  <c r="R688" i="2"/>
  <c r="S688" i="2"/>
  <c r="T688" i="2"/>
  <c r="U688" i="2"/>
  <c r="V688" i="2"/>
  <c r="W688" i="2"/>
  <c r="X688" i="2"/>
  <c r="Y688" i="2"/>
  <c r="Z688" i="2"/>
  <c r="AG688" i="2"/>
  <c r="AH688" i="2"/>
  <c r="AI688" i="2"/>
  <c r="AJ688" i="2"/>
  <c r="AK688" i="2"/>
  <c r="AL688" i="2"/>
  <c r="AM688" i="2"/>
  <c r="R689" i="2"/>
  <c r="S689" i="2"/>
  <c r="T689" i="2"/>
  <c r="U689" i="2"/>
  <c r="V689" i="2"/>
  <c r="W689" i="2"/>
  <c r="X689" i="2"/>
  <c r="Y689" i="2"/>
  <c r="Z689" i="2"/>
  <c r="AG689" i="2"/>
  <c r="AH689" i="2"/>
  <c r="AI689" i="2"/>
  <c r="AJ689" i="2"/>
  <c r="AK689" i="2"/>
  <c r="AL689" i="2"/>
  <c r="AM689" i="2"/>
  <c r="R690" i="2"/>
  <c r="S690" i="2"/>
  <c r="T690" i="2"/>
  <c r="U690" i="2"/>
  <c r="V690" i="2"/>
  <c r="W690" i="2"/>
  <c r="X690" i="2"/>
  <c r="Y690" i="2"/>
  <c r="Z690" i="2"/>
  <c r="AG690" i="2"/>
  <c r="AH690" i="2"/>
  <c r="AI690" i="2"/>
  <c r="AJ690" i="2"/>
  <c r="AK690" i="2"/>
  <c r="AL690" i="2"/>
  <c r="AM690" i="2"/>
  <c r="R691" i="2"/>
  <c r="S691" i="2"/>
  <c r="T691" i="2"/>
  <c r="U691" i="2"/>
  <c r="V691" i="2"/>
  <c r="W691" i="2"/>
  <c r="X691" i="2"/>
  <c r="Y691" i="2"/>
  <c r="Z691" i="2"/>
  <c r="AG691" i="2"/>
  <c r="AH691" i="2"/>
  <c r="AI691" i="2"/>
  <c r="AJ691" i="2"/>
  <c r="AK691" i="2"/>
  <c r="AL691" i="2"/>
  <c r="AM691" i="2"/>
  <c r="R692" i="2"/>
  <c r="S692" i="2"/>
  <c r="T692" i="2"/>
  <c r="U692" i="2"/>
  <c r="V692" i="2"/>
  <c r="W692" i="2"/>
  <c r="X692" i="2"/>
  <c r="Y692" i="2"/>
  <c r="Z692" i="2"/>
  <c r="AG692" i="2"/>
  <c r="AH692" i="2"/>
  <c r="AI692" i="2"/>
  <c r="AJ692" i="2"/>
  <c r="AK692" i="2"/>
  <c r="AL692" i="2"/>
  <c r="AM692" i="2"/>
  <c r="R693" i="2"/>
  <c r="S693" i="2"/>
  <c r="T693" i="2"/>
  <c r="U693" i="2"/>
  <c r="V693" i="2"/>
  <c r="W693" i="2"/>
  <c r="X693" i="2"/>
  <c r="Y693" i="2"/>
  <c r="Z693" i="2"/>
  <c r="AG693" i="2"/>
  <c r="AH693" i="2"/>
  <c r="AI693" i="2"/>
  <c r="AJ693" i="2"/>
  <c r="AK693" i="2"/>
  <c r="AL693" i="2"/>
  <c r="AM693" i="2"/>
  <c r="R694" i="2"/>
  <c r="S694" i="2"/>
  <c r="T694" i="2"/>
  <c r="U694" i="2"/>
  <c r="V694" i="2"/>
  <c r="W694" i="2"/>
  <c r="X694" i="2"/>
  <c r="Y694" i="2"/>
  <c r="Z694" i="2"/>
  <c r="AG694" i="2"/>
  <c r="AH694" i="2"/>
  <c r="AI694" i="2"/>
  <c r="AJ694" i="2"/>
  <c r="AK694" i="2"/>
  <c r="AL694" i="2"/>
  <c r="AM694" i="2"/>
  <c r="R695" i="2"/>
  <c r="S695" i="2"/>
  <c r="T695" i="2"/>
  <c r="U695" i="2"/>
  <c r="V695" i="2"/>
  <c r="W695" i="2"/>
  <c r="X695" i="2"/>
  <c r="Y695" i="2"/>
  <c r="Z695" i="2"/>
  <c r="AG695" i="2"/>
  <c r="AH695" i="2"/>
  <c r="AI695" i="2"/>
  <c r="AJ695" i="2"/>
  <c r="AK695" i="2"/>
  <c r="AL695" i="2"/>
  <c r="AM695" i="2"/>
  <c r="R696" i="2"/>
  <c r="S696" i="2"/>
  <c r="T696" i="2"/>
  <c r="U696" i="2"/>
  <c r="V696" i="2"/>
  <c r="W696" i="2"/>
  <c r="X696" i="2"/>
  <c r="Y696" i="2"/>
  <c r="Z696" i="2"/>
  <c r="AG696" i="2"/>
  <c r="AH696" i="2"/>
  <c r="AI696" i="2"/>
  <c r="AJ696" i="2"/>
  <c r="AK696" i="2"/>
  <c r="AL696" i="2"/>
  <c r="AM696" i="2"/>
  <c r="R697" i="2"/>
  <c r="S697" i="2"/>
  <c r="T697" i="2"/>
  <c r="U697" i="2"/>
  <c r="V697" i="2"/>
  <c r="W697" i="2"/>
  <c r="X697" i="2"/>
  <c r="Y697" i="2"/>
  <c r="Z697" i="2"/>
  <c r="AG697" i="2"/>
  <c r="AH697" i="2"/>
  <c r="AI697" i="2"/>
  <c r="AJ697" i="2"/>
  <c r="AK697" i="2"/>
  <c r="AL697" i="2"/>
  <c r="AM697" i="2"/>
  <c r="R698" i="2"/>
  <c r="S698" i="2"/>
  <c r="T698" i="2"/>
  <c r="U698" i="2"/>
  <c r="V698" i="2"/>
  <c r="W698" i="2"/>
  <c r="X698" i="2"/>
  <c r="Y698" i="2"/>
  <c r="Z698" i="2"/>
  <c r="AG698" i="2"/>
  <c r="AH698" i="2"/>
  <c r="AI698" i="2"/>
  <c r="AJ698" i="2"/>
  <c r="AK698" i="2"/>
  <c r="AL698" i="2"/>
  <c r="AM698" i="2"/>
  <c r="R699" i="2"/>
  <c r="S699" i="2"/>
  <c r="T699" i="2"/>
  <c r="U699" i="2"/>
  <c r="V699" i="2"/>
  <c r="W699" i="2"/>
  <c r="X699" i="2"/>
  <c r="Y699" i="2"/>
  <c r="Z699" i="2"/>
  <c r="AG699" i="2"/>
  <c r="AH699" i="2"/>
  <c r="AI699" i="2"/>
  <c r="AJ699" i="2"/>
  <c r="AK699" i="2"/>
  <c r="AL699" i="2"/>
  <c r="AM699" i="2"/>
  <c r="R700" i="2"/>
  <c r="S700" i="2"/>
  <c r="T700" i="2"/>
  <c r="U700" i="2"/>
  <c r="V700" i="2"/>
  <c r="W700" i="2"/>
  <c r="X700" i="2"/>
  <c r="Y700" i="2"/>
  <c r="Z700" i="2"/>
  <c r="AG700" i="2"/>
  <c r="AH700" i="2"/>
  <c r="AI700" i="2"/>
  <c r="AJ700" i="2"/>
  <c r="AK700" i="2"/>
  <c r="AL700" i="2"/>
  <c r="AM700" i="2"/>
  <c r="R701" i="2"/>
  <c r="S701" i="2"/>
  <c r="T701" i="2"/>
  <c r="U701" i="2"/>
  <c r="V701" i="2"/>
  <c r="W701" i="2"/>
  <c r="X701" i="2"/>
  <c r="Y701" i="2"/>
  <c r="Z701" i="2"/>
  <c r="AG701" i="2"/>
  <c r="AH701" i="2"/>
  <c r="AI701" i="2"/>
  <c r="AJ701" i="2"/>
  <c r="AK701" i="2"/>
  <c r="AL701" i="2"/>
  <c r="AM701" i="2"/>
  <c r="R702" i="2"/>
  <c r="S702" i="2"/>
  <c r="T702" i="2"/>
  <c r="U702" i="2"/>
  <c r="V702" i="2"/>
  <c r="W702" i="2"/>
  <c r="X702" i="2"/>
  <c r="Y702" i="2"/>
  <c r="Z702" i="2"/>
  <c r="AG702" i="2"/>
  <c r="AH702" i="2"/>
  <c r="AI702" i="2"/>
  <c r="AJ702" i="2"/>
  <c r="AK702" i="2"/>
  <c r="AL702" i="2"/>
  <c r="AM702" i="2"/>
  <c r="R703" i="2"/>
  <c r="S703" i="2"/>
  <c r="T703" i="2"/>
  <c r="U703" i="2"/>
  <c r="V703" i="2"/>
  <c r="W703" i="2"/>
  <c r="X703" i="2"/>
  <c r="Y703" i="2"/>
  <c r="Z703" i="2"/>
  <c r="AG703" i="2"/>
  <c r="AH703" i="2"/>
  <c r="AI703" i="2"/>
  <c r="AJ703" i="2"/>
  <c r="AK703" i="2"/>
  <c r="AL703" i="2"/>
  <c r="AM703" i="2"/>
  <c r="R704" i="2"/>
  <c r="S704" i="2"/>
  <c r="T704" i="2"/>
  <c r="U704" i="2"/>
  <c r="V704" i="2"/>
  <c r="W704" i="2"/>
  <c r="X704" i="2"/>
  <c r="Y704" i="2"/>
  <c r="Z704" i="2"/>
  <c r="AG704" i="2"/>
  <c r="AH704" i="2"/>
  <c r="AI704" i="2"/>
  <c r="AJ704" i="2"/>
  <c r="AK704" i="2"/>
  <c r="AL704" i="2"/>
  <c r="AM704" i="2"/>
  <c r="R705" i="2"/>
  <c r="S705" i="2"/>
  <c r="T705" i="2"/>
  <c r="U705" i="2"/>
  <c r="V705" i="2"/>
  <c r="W705" i="2"/>
  <c r="X705" i="2"/>
  <c r="Y705" i="2"/>
  <c r="Z705" i="2"/>
  <c r="AG705" i="2"/>
  <c r="AH705" i="2"/>
  <c r="AI705" i="2"/>
  <c r="AJ705" i="2"/>
  <c r="AK705" i="2"/>
  <c r="AL705" i="2"/>
  <c r="AM705" i="2"/>
  <c r="R706" i="2"/>
  <c r="S706" i="2"/>
  <c r="T706" i="2"/>
  <c r="U706" i="2"/>
  <c r="V706" i="2"/>
  <c r="W706" i="2"/>
  <c r="X706" i="2"/>
  <c r="Y706" i="2"/>
  <c r="Z706" i="2"/>
  <c r="AG706" i="2"/>
  <c r="AH706" i="2"/>
  <c r="AI706" i="2"/>
  <c r="AJ706" i="2"/>
  <c r="AK706" i="2"/>
  <c r="AL706" i="2"/>
  <c r="AM706" i="2"/>
  <c r="R707" i="2"/>
  <c r="S707" i="2"/>
  <c r="T707" i="2"/>
  <c r="U707" i="2"/>
  <c r="V707" i="2"/>
  <c r="W707" i="2"/>
  <c r="X707" i="2"/>
  <c r="Y707" i="2"/>
  <c r="Z707" i="2"/>
  <c r="AG707" i="2"/>
  <c r="AH707" i="2"/>
  <c r="AI707" i="2"/>
  <c r="AJ707" i="2"/>
  <c r="AK707" i="2"/>
  <c r="AL707" i="2"/>
  <c r="AM707" i="2"/>
  <c r="R708" i="2"/>
  <c r="S708" i="2"/>
  <c r="T708" i="2"/>
  <c r="U708" i="2"/>
  <c r="V708" i="2"/>
  <c r="W708" i="2"/>
  <c r="X708" i="2"/>
  <c r="Y708" i="2"/>
  <c r="Z708" i="2"/>
  <c r="AG708" i="2"/>
  <c r="AH708" i="2"/>
  <c r="AI708" i="2"/>
  <c r="AJ708" i="2"/>
  <c r="AK708" i="2"/>
  <c r="AL708" i="2"/>
  <c r="AM708" i="2"/>
  <c r="R709" i="2"/>
  <c r="S709" i="2"/>
  <c r="T709" i="2"/>
  <c r="U709" i="2"/>
  <c r="V709" i="2"/>
  <c r="W709" i="2"/>
  <c r="X709" i="2"/>
  <c r="Y709" i="2"/>
  <c r="Z709" i="2"/>
  <c r="AG709" i="2"/>
  <c r="AH709" i="2"/>
  <c r="AI709" i="2"/>
  <c r="AJ709" i="2"/>
  <c r="AK709" i="2"/>
  <c r="AL709" i="2"/>
  <c r="AM709" i="2"/>
  <c r="R710" i="2"/>
  <c r="S710" i="2"/>
  <c r="T710" i="2"/>
  <c r="U710" i="2"/>
  <c r="V710" i="2"/>
  <c r="W710" i="2"/>
  <c r="X710" i="2"/>
  <c r="Y710" i="2"/>
  <c r="Z710" i="2"/>
  <c r="AG710" i="2"/>
  <c r="AH710" i="2"/>
  <c r="AI710" i="2"/>
  <c r="AJ710" i="2"/>
  <c r="AK710" i="2"/>
  <c r="AL710" i="2"/>
  <c r="AM710" i="2"/>
  <c r="R711" i="2"/>
  <c r="S711" i="2"/>
  <c r="T711" i="2"/>
  <c r="U711" i="2"/>
  <c r="V711" i="2"/>
  <c r="W711" i="2"/>
  <c r="X711" i="2"/>
  <c r="Y711" i="2"/>
  <c r="Z711" i="2"/>
  <c r="AG711" i="2"/>
  <c r="AH711" i="2"/>
  <c r="AI711" i="2"/>
  <c r="AJ711" i="2"/>
  <c r="AK711" i="2"/>
  <c r="AL711" i="2"/>
  <c r="AM711" i="2"/>
  <c r="R712" i="2"/>
  <c r="S712" i="2"/>
  <c r="T712" i="2"/>
  <c r="U712" i="2"/>
  <c r="V712" i="2"/>
  <c r="W712" i="2"/>
  <c r="X712" i="2"/>
  <c r="Y712" i="2"/>
  <c r="Z712" i="2"/>
  <c r="AG712" i="2"/>
  <c r="AH712" i="2"/>
  <c r="AI712" i="2"/>
  <c r="AJ712" i="2"/>
  <c r="AK712" i="2"/>
  <c r="AL712" i="2"/>
  <c r="AM712" i="2"/>
  <c r="R713" i="2"/>
  <c r="S713" i="2"/>
  <c r="T713" i="2"/>
  <c r="U713" i="2"/>
  <c r="V713" i="2"/>
  <c r="W713" i="2"/>
  <c r="X713" i="2"/>
  <c r="Y713" i="2"/>
  <c r="Z713" i="2"/>
  <c r="AG713" i="2"/>
  <c r="AH713" i="2"/>
  <c r="AI713" i="2"/>
  <c r="AJ713" i="2"/>
  <c r="AK713" i="2"/>
  <c r="AL713" i="2"/>
  <c r="AM713" i="2"/>
  <c r="R714" i="2"/>
  <c r="S714" i="2"/>
  <c r="T714" i="2"/>
  <c r="U714" i="2"/>
  <c r="V714" i="2"/>
  <c r="W714" i="2"/>
  <c r="X714" i="2"/>
  <c r="Y714" i="2"/>
  <c r="Z714" i="2"/>
  <c r="AG714" i="2"/>
  <c r="AH714" i="2"/>
  <c r="AI714" i="2"/>
  <c r="AJ714" i="2"/>
  <c r="AK714" i="2"/>
  <c r="AL714" i="2"/>
  <c r="AM714" i="2"/>
  <c r="R715" i="2"/>
  <c r="S715" i="2"/>
  <c r="T715" i="2"/>
  <c r="U715" i="2"/>
  <c r="V715" i="2"/>
  <c r="W715" i="2"/>
  <c r="X715" i="2"/>
  <c r="Y715" i="2"/>
  <c r="Z715" i="2"/>
  <c r="AG715" i="2"/>
  <c r="AH715" i="2"/>
  <c r="AI715" i="2"/>
  <c r="AJ715" i="2"/>
  <c r="AK715" i="2"/>
  <c r="AL715" i="2"/>
  <c r="AM715" i="2"/>
  <c r="R716" i="2"/>
  <c r="S716" i="2"/>
  <c r="T716" i="2"/>
  <c r="U716" i="2"/>
  <c r="V716" i="2"/>
  <c r="W716" i="2"/>
  <c r="X716" i="2"/>
  <c r="Y716" i="2"/>
  <c r="Z716" i="2"/>
  <c r="AG716" i="2"/>
  <c r="AH716" i="2"/>
  <c r="AI716" i="2"/>
  <c r="AJ716" i="2"/>
  <c r="AK716" i="2"/>
  <c r="AL716" i="2"/>
  <c r="AM716" i="2"/>
  <c r="R717" i="2"/>
  <c r="S717" i="2"/>
  <c r="T717" i="2"/>
  <c r="U717" i="2"/>
  <c r="V717" i="2"/>
  <c r="W717" i="2"/>
  <c r="X717" i="2"/>
  <c r="Y717" i="2"/>
  <c r="Z717" i="2"/>
  <c r="AG717" i="2"/>
  <c r="AH717" i="2"/>
  <c r="AI717" i="2"/>
  <c r="AJ717" i="2"/>
  <c r="AK717" i="2"/>
  <c r="AL717" i="2"/>
  <c r="AM717" i="2"/>
  <c r="R718" i="2"/>
  <c r="S718" i="2"/>
  <c r="T718" i="2"/>
  <c r="U718" i="2"/>
  <c r="V718" i="2"/>
  <c r="W718" i="2"/>
  <c r="X718" i="2"/>
  <c r="Y718" i="2"/>
  <c r="Z718" i="2"/>
  <c r="AG718" i="2"/>
  <c r="AH718" i="2"/>
  <c r="AI718" i="2"/>
  <c r="AJ718" i="2"/>
  <c r="AK718" i="2"/>
  <c r="AL718" i="2"/>
  <c r="AM718" i="2"/>
  <c r="R719" i="2"/>
  <c r="S719" i="2"/>
  <c r="T719" i="2"/>
  <c r="U719" i="2"/>
  <c r="V719" i="2"/>
  <c r="W719" i="2"/>
  <c r="X719" i="2"/>
  <c r="Y719" i="2"/>
  <c r="Z719" i="2"/>
  <c r="AG719" i="2"/>
  <c r="AH719" i="2"/>
  <c r="AI719" i="2"/>
  <c r="AJ719" i="2"/>
  <c r="AK719" i="2"/>
  <c r="AL719" i="2"/>
  <c r="AM719" i="2"/>
  <c r="R720" i="2"/>
  <c r="S720" i="2"/>
  <c r="T720" i="2"/>
  <c r="U720" i="2"/>
  <c r="V720" i="2"/>
  <c r="W720" i="2"/>
  <c r="X720" i="2"/>
  <c r="Y720" i="2"/>
  <c r="Z720" i="2"/>
  <c r="AG720" i="2"/>
  <c r="AH720" i="2"/>
  <c r="AI720" i="2"/>
  <c r="AJ720" i="2"/>
  <c r="AK720" i="2"/>
  <c r="AL720" i="2"/>
  <c r="AM720" i="2"/>
  <c r="R721" i="2"/>
  <c r="S721" i="2"/>
  <c r="T721" i="2"/>
  <c r="U721" i="2"/>
  <c r="V721" i="2"/>
  <c r="W721" i="2"/>
  <c r="X721" i="2"/>
  <c r="Y721" i="2"/>
  <c r="Z721" i="2"/>
  <c r="AG721" i="2"/>
  <c r="AH721" i="2"/>
  <c r="AI721" i="2"/>
  <c r="AJ721" i="2"/>
  <c r="AK721" i="2"/>
  <c r="AL721" i="2"/>
  <c r="AM721" i="2"/>
  <c r="R722" i="2"/>
  <c r="S722" i="2"/>
  <c r="T722" i="2"/>
  <c r="U722" i="2"/>
  <c r="V722" i="2"/>
  <c r="W722" i="2"/>
  <c r="X722" i="2"/>
  <c r="Y722" i="2"/>
  <c r="Z722" i="2"/>
  <c r="AG722" i="2"/>
  <c r="AH722" i="2"/>
  <c r="AI722" i="2"/>
  <c r="AJ722" i="2"/>
  <c r="AK722" i="2"/>
  <c r="AL722" i="2"/>
  <c r="AM722" i="2"/>
  <c r="R723" i="2"/>
  <c r="S723" i="2"/>
  <c r="T723" i="2"/>
  <c r="U723" i="2"/>
  <c r="V723" i="2"/>
  <c r="W723" i="2"/>
  <c r="X723" i="2"/>
  <c r="Y723" i="2"/>
  <c r="Z723" i="2"/>
  <c r="AG723" i="2"/>
  <c r="AH723" i="2"/>
  <c r="AI723" i="2"/>
  <c r="AJ723" i="2"/>
  <c r="AK723" i="2"/>
  <c r="AL723" i="2"/>
  <c r="AM723" i="2"/>
  <c r="R724" i="2"/>
  <c r="S724" i="2"/>
  <c r="T724" i="2"/>
  <c r="U724" i="2"/>
  <c r="V724" i="2"/>
  <c r="W724" i="2"/>
  <c r="X724" i="2"/>
  <c r="Y724" i="2"/>
  <c r="Z724" i="2"/>
  <c r="AG724" i="2"/>
  <c r="AH724" i="2"/>
  <c r="AI724" i="2"/>
  <c r="AJ724" i="2"/>
  <c r="AK724" i="2"/>
  <c r="AL724" i="2"/>
  <c r="AM724" i="2"/>
  <c r="R725" i="2"/>
  <c r="S725" i="2"/>
  <c r="T725" i="2"/>
  <c r="U725" i="2"/>
  <c r="V725" i="2"/>
  <c r="W725" i="2"/>
  <c r="X725" i="2"/>
  <c r="Y725" i="2"/>
  <c r="Z725" i="2"/>
  <c r="AG725" i="2"/>
  <c r="AH725" i="2"/>
  <c r="AI725" i="2"/>
  <c r="AJ725" i="2"/>
  <c r="AK725" i="2"/>
  <c r="AL725" i="2"/>
  <c r="AM725" i="2"/>
  <c r="R726" i="2"/>
  <c r="S726" i="2"/>
  <c r="T726" i="2"/>
  <c r="U726" i="2"/>
  <c r="V726" i="2"/>
  <c r="W726" i="2"/>
  <c r="X726" i="2"/>
  <c r="Y726" i="2"/>
  <c r="Z726" i="2"/>
  <c r="AG726" i="2"/>
  <c r="AH726" i="2"/>
  <c r="AI726" i="2"/>
  <c r="AJ726" i="2"/>
  <c r="AK726" i="2"/>
  <c r="AL726" i="2"/>
  <c r="AM726" i="2"/>
  <c r="R727" i="2"/>
  <c r="S727" i="2"/>
  <c r="T727" i="2"/>
  <c r="U727" i="2"/>
  <c r="V727" i="2"/>
  <c r="W727" i="2"/>
  <c r="X727" i="2"/>
  <c r="Y727" i="2"/>
  <c r="Z727" i="2"/>
  <c r="AG727" i="2"/>
  <c r="AH727" i="2"/>
  <c r="AI727" i="2"/>
  <c r="AJ727" i="2"/>
  <c r="AK727" i="2"/>
  <c r="AL727" i="2"/>
  <c r="AM727" i="2"/>
  <c r="R728" i="2"/>
  <c r="S728" i="2"/>
  <c r="T728" i="2"/>
  <c r="U728" i="2"/>
  <c r="V728" i="2"/>
  <c r="W728" i="2"/>
  <c r="X728" i="2"/>
  <c r="Y728" i="2"/>
  <c r="Z728" i="2"/>
  <c r="AG728" i="2"/>
  <c r="AH728" i="2"/>
  <c r="AI728" i="2"/>
  <c r="AJ728" i="2"/>
  <c r="AK728" i="2"/>
  <c r="AL728" i="2"/>
  <c r="AM728" i="2"/>
  <c r="R729" i="2"/>
  <c r="S729" i="2"/>
  <c r="T729" i="2"/>
  <c r="U729" i="2"/>
  <c r="V729" i="2"/>
  <c r="W729" i="2"/>
  <c r="X729" i="2"/>
  <c r="Y729" i="2"/>
  <c r="Z729" i="2"/>
  <c r="AG729" i="2"/>
  <c r="AH729" i="2"/>
  <c r="AI729" i="2"/>
  <c r="AJ729" i="2"/>
  <c r="AK729" i="2"/>
  <c r="AL729" i="2"/>
  <c r="AM729" i="2"/>
  <c r="R730" i="2"/>
  <c r="S730" i="2"/>
  <c r="T730" i="2"/>
  <c r="U730" i="2"/>
  <c r="V730" i="2"/>
  <c r="W730" i="2"/>
  <c r="X730" i="2"/>
  <c r="Y730" i="2"/>
  <c r="Z730" i="2"/>
  <c r="AG730" i="2"/>
  <c r="AH730" i="2"/>
  <c r="AI730" i="2"/>
  <c r="AJ730" i="2"/>
  <c r="AK730" i="2"/>
  <c r="AL730" i="2"/>
  <c r="AM730" i="2"/>
  <c r="R731" i="2"/>
  <c r="S731" i="2"/>
  <c r="T731" i="2"/>
  <c r="U731" i="2"/>
  <c r="V731" i="2"/>
  <c r="W731" i="2"/>
  <c r="X731" i="2"/>
  <c r="Y731" i="2"/>
  <c r="Z731" i="2"/>
  <c r="AG731" i="2"/>
  <c r="AH731" i="2"/>
  <c r="AI731" i="2"/>
  <c r="AJ731" i="2"/>
  <c r="AK731" i="2"/>
  <c r="AL731" i="2"/>
  <c r="AM731" i="2"/>
  <c r="R732" i="2"/>
  <c r="S732" i="2"/>
  <c r="T732" i="2"/>
  <c r="U732" i="2"/>
  <c r="V732" i="2"/>
  <c r="W732" i="2"/>
  <c r="X732" i="2"/>
  <c r="Y732" i="2"/>
  <c r="Z732" i="2"/>
  <c r="AG732" i="2"/>
  <c r="AH732" i="2"/>
  <c r="AI732" i="2"/>
  <c r="AJ732" i="2"/>
  <c r="AK732" i="2"/>
  <c r="AL732" i="2"/>
  <c r="AM732" i="2"/>
  <c r="R733" i="2"/>
  <c r="S733" i="2"/>
  <c r="T733" i="2"/>
  <c r="U733" i="2"/>
  <c r="V733" i="2"/>
  <c r="W733" i="2"/>
  <c r="X733" i="2"/>
  <c r="Y733" i="2"/>
  <c r="Z733" i="2"/>
  <c r="AG733" i="2"/>
  <c r="AH733" i="2"/>
  <c r="AI733" i="2"/>
  <c r="AJ733" i="2"/>
  <c r="AK733" i="2"/>
  <c r="AL733" i="2"/>
  <c r="AM733" i="2"/>
  <c r="R734" i="2"/>
  <c r="S734" i="2"/>
  <c r="T734" i="2"/>
  <c r="U734" i="2"/>
  <c r="V734" i="2"/>
  <c r="W734" i="2"/>
  <c r="X734" i="2"/>
  <c r="Y734" i="2"/>
  <c r="Z734" i="2"/>
  <c r="AG734" i="2"/>
  <c r="AH734" i="2"/>
  <c r="AI734" i="2"/>
  <c r="AJ734" i="2"/>
  <c r="AK734" i="2"/>
  <c r="AL734" i="2"/>
  <c r="AM734" i="2"/>
  <c r="R735" i="2"/>
  <c r="S735" i="2"/>
  <c r="T735" i="2"/>
  <c r="U735" i="2"/>
  <c r="V735" i="2"/>
  <c r="W735" i="2"/>
  <c r="X735" i="2"/>
  <c r="Y735" i="2"/>
  <c r="Z735" i="2"/>
  <c r="AG735" i="2"/>
  <c r="AH735" i="2"/>
  <c r="AI735" i="2"/>
  <c r="AJ735" i="2"/>
  <c r="AK735" i="2"/>
  <c r="AL735" i="2"/>
  <c r="AM735" i="2"/>
  <c r="R736" i="2"/>
  <c r="S736" i="2"/>
  <c r="T736" i="2"/>
  <c r="U736" i="2"/>
  <c r="V736" i="2"/>
  <c r="W736" i="2"/>
  <c r="X736" i="2"/>
  <c r="Y736" i="2"/>
  <c r="Z736" i="2"/>
  <c r="AG736" i="2"/>
  <c r="AH736" i="2"/>
  <c r="AI736" i="2"/>
  <c r="AJ736" i="2"/>
  <c r="AK736" i="2"/>
  <c r="AL736" i="2"/>
  <c r="AM736" i="2"/>
  <c r="R737" i="2"/>
  <c r="S737" i="2"/>
  <c r="T737" i="2"/>
  <c r="U737" i="2"/>
  <c r="V737" i="2"/>
  <c r="W737" i="2"/>
  <c r="X737" i="2"/>
  <c r="Y737" i="2"/>
  <c r="Z737" i="2"/>
  <c r="AG737" i="2"/>
  <c r="AH737" i="2"/>
  <c r="AI737" i="2"/>
  <c r="AJ737" i="2"/>
  <c r="AK737" i="2"/>
  <c r="AL737" i="2"/>
  <c r="AM737" i="2"/>
  <c r="R738" i="2"/>
  <c r="S738" i="2"/>
  <c r="T738" i="2"/>
  <c r="U738" i="2"/>
  <c r="V738" i="2"/>
  <c r="W738" i="2"/>
  <c r="X738" i="2"/>
  <c r="Y738" i="2"/>
  <c r="Z738" i="2"/>
  <c r="AG738" i="2"/>
  <c r="AH738" i="2"/>
  <c r="AI738" i="2"/>
  <c r="AJ738" i="2"/>
  <c r="AK738" i="2"/>
  <c r="AL738" i="2"/>
  <c r="AM738" i="2"/>
  <c r="R739" i="2"/>
  <c r="S739" i="2"/>
  <c r="T739" i="2"/>
  <c r="U739" i="2"/>
  <c r="V739" i="2"/>
  <c r="W739" i="2"/>
  <c r="X739" i="2"/>
  <c r="Y739" i="2"/>
  <c r="Z739" i="2"/>
  <c r="AG739" i="2"/>
  <c r="AH739" i="2"/>
  <c r="AI739" i="2"/>
  <c r="AJ739" i="2"/>
  <c r="AK739" i="2"/>
  <c r="AL739" i="2"/>
  <c r="AM739" i="2"/>
  <c r="R740" i="2"/>
  <c r="S740" i="2"/>
  <c r="T740" i="2"/>
  <c r="U740" i="2"/>
  <c r="V740" i="2"/>
  <c r="W740" i="2"/>
  <c r="X740" i="2"/>
  <c r="Y740" i="2"/>
  <c r="Z740" i="2"/>
  <c r="AG740" i="2"/>
  <c r="AH740" i="2"/>
  <c r="AI740" i="2"/>
  <c r="AJ740" i="2"/>
  <c r="AK740" i="2"/>
  <c r="AL740" i="2"/>
  <c r="AM740" i="2"/>
  <c r="R741" i="2"/>
  <c r="S741" i="2"/>
  <c r="T741" i="2"/>
  <c r="U741" i="2"/>
  <c r="V741" i="2"/>
  <c r="W741" i="2"/>
  <c r="X741" i="2"/>
  <c r="Y741" i="2"/>
  <c r="Z741" i="2"/>
  <c r="AG741" i="2"/>
  <c r="AH741" i="2"/>
  <c r="AI741" i="2"/>
  <c r="AJ741" i="2"/>
  <c r="AK741" i="2"/>
  <c r="AL741" i="2"/>
  <c r="AM741" i="2"/>
  <c r="R742" i="2"/>
  <c r="S742" i="2"/>
  <c r="T742" i="2"/>
  <c r="U742" i="2"/>
  <c r="V742" i="2"/>
  <c r="W742" i="2"/>
  <c r="X742" i="2"/>
  <c r="Y742" i="2"/>
  <c r="Z742" i="2"/>
  <c r="AG742" i="2"/>
  <c r="AH742" i="2"/>
  <c r="AI742" i="2"/>
  <c r="AJ742" i="2"/>
  <c r="AK742" i="2"/>
  <c r="AL742" i="2"/>
  <c r="AM742" i="2"/>
  <c r="R743" i="2"/>
  <c r="S743" i="2"/>
  <c r="T743" i="2"/>
  <c r="U743" i="2"/>
  <c r="V743" i="2"/>
  <c r="W743" i="2"/>
  <c r="X743" i="2"/>
  <c r="Y743" i="2"/>
  <c r="Z743" i="2"/>
  <c r="AG743" i="2"/>
  <c r="AH743" i="2"/>
  <c r="AI743" i="2"/>
  <c r="AJ743" i="2"/>
  <c r="AK743" i="2"/>
  <c r="AL743" i="2"/>
  <c r="AM743" i="2"/>
  <c r="R744" i="2"/>
  <c r="S744" i="2"/>
  <c r="T744" i="2"/>
  <c r="U744" i="2"/>
  <c r="V744" i="2"/>
  <c r="W744" i="2"/>
  <c r="X744" i="2"/>
  <c r="Y744" i="2"/>
  <c r="Z744" i="2"/>
  <c r="AG744" i="2"/>
  <c r="AH744" i="2"/>
  <c r="AI744" i="2"/>
  <c r="AJ744" i="2"/>
  <c r="AK744" i="2"/>
  <c r="AL744" i="2"/>
  <c r="AM744" i="2"/>
  <c r="R745" i="2"/>
  <c r="S745" i="2"/>
  <c r="T745" i="2"/>
  <c r="U745" i="2"/>
  <c r="V745" i="2"/>
  <c r="W745" i="2"/>
  <c r="X745" i="2"/>
  <c r="Y745" i="2"/>
  <c r="Z745" i="2"/>
  <c r="AG745" i="2"/>
  <c r="AH745" i="2"/>
  <c r="AI745" i="2"/>
  <c r="AJ745" i="2"/>
  <c r="AK745" i="2"/>
  <c r="AL745" i="2"/>
  <c r="AM745" i="2"/>
  <c r="R746" i="2"/>
  <c r="S746" i="2"/>
  <c r="T746" i="2"/>
  <c r="U746" i="2"/>
  <c r="V746" i="2"/>
  <c r="W746" i="2"/>
  <c r="X746" i="2"/>
  <c r="Y746" i="2"/>
  <c r="Z746" i="2"/>
  <c r="AG746" i="2"/>
  <c r="AH746" i="2"/>
  <c r="AI746" i="2"/>
  <c r="AJ746" i="2"/>
  <c r="AK746" i="2"/>
  <c r="AL746" i="2"/>
  <c r="AM746" i="2"/>
  <c r="R747" i="2"/>
  <c r="S747" i="2"/>
  <c r="T747" i="2"/>
  <c r="U747" i="2"/>
  <c r="V747" i="2"/>
  <c r="W747" i="2"/>
  <c r="X747" i="2"/>
  <c r="Y747" i="2"/>
  <c r="Z747" i="2"/>
  <c r="AG747" i="2"/>
  <c r="AH747" i="2"/>
  <c r="AI747" i="2"/>
  <c r="AJ747" i="2"/>
  <c r="AK747" i="2"/>
  <c r="AL747" i="2"/>
  <c r="AM747" i="2"/>
  <c r="R748" i="2"/>
  <c r="S748" i="2"/>
  <c r="T748" i="2"/>
  <c r="U748" i="2"/>
  <c r="V748" i="2"/>
  <c r="W748" i="2"/>
  <c r="X748" i="2"/>
  <c r="Y748" i="2"/>
  <c r="Z748" i="2"/>
  <c r="AG748" i="2"/>
  <c r="AH748" i="2"/>
  <c r="AI748" i="2"/>
  <c r="AJ748" i="2"/>
  <c r="AK748" i="2"/>
  <c r="AL748" i="2"/>
  <c r="AM748" i="2"/>
  <c r="R749" i="2"/>
  <c r="S749" i="2"/>
  <c r="T749" i="2"/>
  <c r="U749" i="2"/>
  <c r="V749" i="2"/>
  <c r="W749" i="2"/>
  <c r="X749" i="2"/>
  <c r="Y749" i="2"/>
  <c r="Z749" i="2"/>
  <c r="AG749" i="2"/>
  <c r="AH749" i="2"/>
  <c r="AI749" i="2"/>
  <c r="AJ749" i="2"/>
  <c r="AK749" i="2"/>
  <c r="AL749" i="2"/>
  <c r="AM749" i="2"/>
  <c r="R750" i="2"/>
  <c r="S750" i="2"/>
  <c r="T750" i="2"/>
  <c r="U750" i="2"/>
  <c r="V750" i="2"/>
  <c r="W750" i="2"/>
  <c r="X750" i="2"/>
  <c r="Y750" i="2"/>
  <c r="Z750" i="2"/>
  <c r="AG750" i="2"/>
  <c r="AH750" i="2"/>
  <c r="AI750" i="2"/>
  <c r="AJ750" i="2"/>
  <c r="AK750" i="2"/>
  <c r="AL750" i="2"/>
  <c r="AM750" i="2"/>
  <c r="R751" i="2"/>
  <c r="S751" i="2"/>
  <c r="T751" i="2"/>
  <c r="U751" i="2"/>
  <c r="V751" i="2"/>
  <c r="W751" i="2"/>
  <c r="X751" i="2"/>
  <c r="Y751" i="2"/>
  <c r="Z751" i="2"/>
  <c r="AG751" i="2"/>
  <c r="AH751" i="2"/>
  <c r="AI751" i="2"/>
  <c r="AJ751" i="2"/>
  <c r="AK751" i="2"/>
  <c r="AL751" i="2"/>
  <c r="AM751" i="2"/>
  <c r="R752" i="2"/>
  <c r="S752" i="2"/>
  <c r="T752" i="2"/>
  <c r="U752" i="2"/>
  <c r="V752" i="2"/>
  <c r="W752" i="2"/>
  <c r="X752" i="2"/>
  <c r="Y752" i="2"/>
  <c r="Z752" i="2"/>
  <c r="AG752" i="2"/>
  <c r="AH752" i="2"/>
  <c r="AI752" i="2"/>
  <c r="AJ752" i="2"/>
  <c r="AK752" i="2"/>
  <c r="AL752" i="2"/>
  <c r="AM752" i="2"/>
  <c r="R753" i="2"/>
  <c r="S753" i="2"/>
  <c r="T753" i="2"/>
  <c r="U753" i="2"/>
  <c r="V753" i="2"/>
  <c r="W753" i="2"/>
  <c r="X753" i="2"/>
  <c r="Y753" i="2"/>
  <c r="Z753" i="2"/>
  <c r="AG753" i="2"/>
  <c r="AH753" i="2"/>
  <c r="AI753" i="2"/>
  <c r="AJ753" i="2"/>
  <c r="AK753" i="2"/>
  <c r="AL753" i="2"/>
  <c r="AM753" i="2"/>
  <c r="R754" i="2"/>
  <c r="S754" i="2"/>
  <c r="T754" i="2"/>
  <c r="U754" i="2"/>
  <c r="V754" i="2"/>
  <c r="W754" i="2"/>
  <c r="X754" i="2"/>
  <c r="Y754" i="2"/>
  <c r="Z754" i="2"/>
  <c r="AG754" i="2"/>
  <c r="AH754" i="2"/>
  <c r="AI754" i="2"/>
  <c r="AJ754" i="2"/>
  <c r="AK754" i="2"/>
  <c r="AL754" i="2"/>
  <c r="AM754" i="2"/>
  <c r="R755" i="2"/>
  <c r="S755" i="2"/>
  <c r="T755" i="2"/>
  <c r="U755" i="2"/>
  <c r="V755" i="2"/>
  <c r="W755" i="2"/>
  <c r="X755" i="2"/>
  <c r="Y755" i="2"/>
  <c r="Z755" i="2"/>
  <c r="AG755" i="2"/>
  <c r="AH755" i="2"/>
  <c r="AI755" i="2"/>
  <c r="AJ755" i="2"/>
  <c r="AK755" i="2"/>
  <c r="AL755" i="2"/>
  <c r="AM755" i="2"/>
  <c r="R756" i="2"/>
  <c r="S756" i="2"/>
  <c r="T756" i="2"/>
  <c r="U756" i="2"/>
  <c r="V756" i="2"/>
  <c r="W756" i="2"/>
  <c r="X756" i="2"/>
  <c r="Y756" i="2"/>
  <c r="Z756" i="2"/>
  <c r="AG756" i="2"/>
  <c r="AH756" i="2"/>
  <c r="AI756" i="2"/>
  <c r="AJ756" i="2"/>
  <c r="AK756" i="2"/>
  <c r="AL756" i="2"/>
  <c r="AM756" i="2"/>
  <c r="R757" i="2"/>
  <c r="S757" i="2"/>
  <c r="T757" i="2"/>
  <c r="U757" i="2"/>
  <c r="V757" i="2"/>
  <c r="W757" i="2"/>
  <c r="X757" i="2"/>
  <c r="Y757" i="2"/>
  <c r="Z757" i="2"/>
  <c r="AG757" i="2"/>
  <c r="AH757" i="2"/>
  <c r="AI757" i="2"/>
  <c r="AJ757" i="2"/>
  <c r="AK757" i="2"/>
  <c r="AL757" i="2"/>
  <c r="AM757" i="2"/>
  <c r="R758" i="2"/>
  <c r="S758" i="2"/>
  <c r="T758" i="2"/>
  <c r="U758" i="2"/>
  <c r="V758" i="2"/>
  <c r="W758" i="2"/>
  <c r="X758" i="2"/>
  <c r="Y758" i="2"/>
  <c r="Z758" i="2"/>
  <c r="AG758" i="2"/>
  <c r="AH758" i="2"/>
  <c r="AI758" i="2"/>
  <c r="AJ758" i="2"/>
  <c r="AK758" i="2"/>
  <c r="AL758" i="2"/>
  <c r="AM758" i="2"/>
  <c r="R759" i="2"/>
  <c r="S759" i="2"/>
  <c r="T759" i="2"/>
  <c r="U759" i="2"/>
  <c r="V759" i="2"/>
  <c r="W759" i="2"/>
  <c r="X759" i="2"/>
  <c r="Y759" i="2"/>
  <c r="Z759" i="2"/>
  <c r="AG759" i="2"/>
  <c r="AH759" i="2"/>
  <c r="AI759" i="2"/>
  <c r="AJ759" i="2"/>
  <c r="AK759" i="2"/>
  <c r="AL759" i="2"/>
  <c r="AM759" i="2"/>
  <c r="R760" i="2"/>
  <c r="S760" i="2"/>
  <c r="T760" i="2"/>
  <c r="U760" i="2"/>
  <c r="V760" i="2"/>
  <c r="W760" i="2"/>
  <c r="X760" i="2"/>
  <c r="Y760" i="2"/>
  <c r="Z760" i="2"/>
  <c r="AG760" i="2"/>
  <c r="AH760" i="2"/>
  <c r="AI760" i="2"/>
  <c r="AJ760" i="2"/>
  <c r="AK760" i="2"/>
  <c r="AL760" i="2"/>
  <c r="AM760" i="2"/>
  <c r="R761" i="2"/>
  <c r="S761" i="2"/>
  <c r="T761" i="2"/>
  <c r="U761" i="2"/>
  <c r="V761" i="2"/>
  <c r="W761" i="2"/>
  <c r="X761" i="2"/>
  <c r="Y761" i="2"/>
  <c r="Z761" i="2"/>
  <c r="AG761" i="2"/>
  <c r="AH761" i="2"/>
  <c r="AI761" i="2"/>
  <c r="AJ761" i="2"/>
  <c r="AK761" i="2"/>
  <c r="AL761" i="2"/>
  <c r="AM761" i="2"/>
  <c r="R762" i="2"/>
  <c r="S762" i="2"/>
  <c r="T762" i="2"/>
  <c r="U762" i="2"/>
  <c r="V762" i="2"/>
  <c r="W762" i="2"/>
  <c r="X762" i="2"/>
  <c r="Y762" i="2"/>
  <c r="Z762" i="2"/>
  <c r="AG762" i="2"/>
  <c r="AH762" i="2"/>
  <c r="AI762" i="2"/>
  <c r="AJ762" i="2"/>
  <c r="AK762" i="2"/>
  <c r="AL762" i="2"/>
  <c r="AM762" i="2"/>
  <c r="R763" i="2"/>
  <c r="S763" i="2"/>
  <c r="T763" i="2"/>
  <c r="U763" i="2"/>
  <c r="V763" i="2"/>
  <c r="W763" i="2"/>
  <c r="X763" i="2"/>
  <c r="Y763" i="2"/>
  <c r="Z763" i="2"/>
  <c r="AG763" i="2"/>
  <c r="AH763" i="2"/>
  <c r="AI763" i="2"/>
  <c r="AJ763" i="2"/>
  <c r="AK763" i="2"/>
  <c r="AL763" i="2"/>
  <c r="AM763" i="2"/>
  <c r="R764" i="2"/>
  <c r="S764" i="2"/>
  <c r="T764" i="2"/>
  <c r="U764" i="2"/>
  <c r="V764" i="2"/>
  <c r="W764" i="2"/>
  <c r="X764" i="2"/>
  <c r="Y764" i="2"/>
  <c r="Z764" i="2"/>
  <c r="AG764" i="2"/>
  <c r="AH764" i="2"/>
  <c r="AI764" i="2"/>
  <c r="AJ764" i="2"/>
  <c r="AK764" i="2"/>
  <c r="AL764" i="2"/>
  <c r="AM764" i="2"/>
  <c r="R765" i="2"/>
  <c r="S765" i="2"/>
  <c r="T765" i="2"/>
  <c r="U765" i="2"/>
  <c r="V765" i="2"/>
  <c r="W765" i="2"/>
  <c r="X765" i="2"/>
  <c r="Y765" i="2"/>
  <c r="Z765" i="2"/>
  <c r="AG765" i="2"/>
  <c r="AH765" i="2"/>
  <c r="AI765" i="2"/>
  <c r="AJ765" i="2"/>
  <c r="AK765" i="2"/>
  <c r="AL765" i="2"/>
  <c r="AM765" i="2"/>
  <c r="R766" i="2"/>
  <c r="S766" i="2"/>
  <c r="T766" i="2"/>
  <c r="U766" i="2"/>
  <c r="V766" i="2"/>
  <c r="W766" i="2"/>
  <c r="X766" i="2"/>
  <c r="Y766" i="2"/>
  <c r="Z766" i="2"/>
  <c r="AG766" i="2"/>
  <c r="AH766" i="2"/>
  <c r="AI766" i="2"/>
  <c r="AJ766" i="2"/>
  <c r="AK766" i="2"/>
  <c r="AL766" i="2"/>
  <c r="AM766" i="2"/>
  <c r="R767" i="2"/>
  <c r="S767" i="2"/>
  <c r="T767" i="2"/>
  <c r="U767" i="2"/>
  <c r="V767" i="2"/>
  <c r="W767" i="2"/>
  <c r="X767" i="2"/>
  <c r="Y767" i="2"/>
  <c r="Z767" i="2"/>
  <c r="AG767" i="2"/>
  <c r="AH767" i="2"/>
  <c r="AI767" i="2"/>
  <c r="AJ767" i="2"/>
  <c r="AK767" i="2"/>
  <c r="AL767" i="2"/>
  <c r="AM767" i="2"/>
  <c r="R768" i="2"/>
  <c r="S768" i="2"/>
  <c r="T768" i="2"/>
  <c r="U768" i="2"/>
  <c r="V768" i="2"/>
  <c r="W768" i="2"/>
  <c r="X768" i="2"/>
  <c r="Y768" i="2"/>
  <c r="Z768" i="2"/>
  <c r="AG768" i="2"/>
  <c r="AH768" i="2"/>
  <c r="AI768" i="2"/>
  <c r="AJ768" i="2"/>
  <c r="AK768" i="2"/>
  <c r="AL768" i="2"/>
  <c r="AM768" i="2"/>
  <c r="R769" i="2"/>
  <c r="S769" i="2"/>
  <c r="T769" i="2"/>
  <c r="U769" i="2"/>
  <c r="V769" i="2"/>
  <c r="W769" i="2"/>
  <c r="X769" i="2"/>
  <c r="Y769" i="2"/>
  <c r="Z769" i="2"/>
  <c r="AG769" i="2"/>
  <c r="AH769" i="2"/>
  <c r="AI769" i="2"/>
  <c r="AJ769" i="2"/>
  <c r="AK769" i="2"/>
  <c r="AL769" i="2"/>
  <c r="AM769" i="2"/>
  <c r="R770" i="2"/>
  <c r="S770" i="2"/>
  <c r="T770" i="2"/>
  <c r="U770" i="2"/>
  <c r="V770" i="2"/>
  <c r="W770" i="2"/>
  <c r="X770" i="2"/>
  <c r="Y770" i="2"/>
  <c r="Z770" i="2"/>
  <c r="AG770" i="2"/>
  <c r="AH770" i="2"/>
  <c r="AI770" i="2"/>
  <c r="AJ770" i="2"/>
  <c r="AK770" i="2"/>
  <c r="AL770" i="2"/>
  <c r="AM770" i="2"/>
  <c r="R771" i="2"/>
  <c r="S771" i="2"/>
  <c r="T771" i="2"/>
  <c r="U771" i="2"/>
  <c r="V771" i="2"/>
  <c r="W771" i="2"/>
  <c r="X771" i="2"/>
  <c r="Y771" i="2"/>
  <c r="Z771" i="2"/>
  <c r="AG771" i="2"/>
  <c r="AH771" i="2"/>
  <c r="AI771" i="2"/>
  <c r="AJ771" i="2"/>
  <c r="AK771" i="2"/>
  <c r="AL771" i="2"/>
  <c r="AM771" i="2"/>
  <c r="R772" i="2"/>
  <c r="S772" i="2"/>
  <c r="T772" i="2"/>
  <c r="U772" i="2"/>
  <c r="V772" i="2"/>
  <c r="W772" i="2"/>
  <c r="X772" i="2"/>
  <c r="Y772" i="2"/>
  <c r="Z772" i="2"/>
  <c r="AG772" i="2"/>
  <c r="AH772" i="2"/>
  <c r="AI772" i="2"/>
  <c r="AJ772" i="2"/>
  <c r="AK772" i="2"/>
  <c r="AL772" i="2"/>
  <c r="AM772" i="2"/>
  <c r="R773" i="2"/>
  <c r="S773" i="2"/>
  <c r="T773" i="2"/>
  <c r="U773" i="2"/>
  <c r="V773" i="2"/>
  <c r="W773" i="2"/>
  <c r="X773" i="2"/>
  <c r="Y773" i="2"/>
  <c r="Z773" i="2"/>
  <c r="AG773" i="2"/>
  <c r="AH773" i="2"/>
  <c r="AI773" i="2"/>
  <c r="AJ773" i="2"/>
  <c r="AK773" i="2"/>
  <c r="AL773" i="2"/>
  <c r="AM773" i="2"/>
  <c r="R774" i="2"/>
  <c r="S774" i="2"/>
  <c r="T774" i="2"/>
  <c r="U774" i="2"/>
  <c r="V774" i="2"/>
  <c r="W774" i="2"/>
  <c r="X774" i="2"/>
  <c r="Y774" i="2"/>
  <c r="Z774" i="2"/>
  <c r="AG774" i="2"/>
  <c r="AH774" i="2"/>
  <c r="AI774" i="2"/>
  <c r="AJ774" i="2"/>
  <c r="AK774" i="2"/>
  <c r="AL774" i="2"/>
  <c r="AM774" i="2"/>
  <c r="R775" i="2"/>
  <c r="S775" i="2"/>
  <c r="T775" i="2"/>
  <c r="U775" i="2"/>
  <c r="V775" i="2"/>
  <c r="W775" i="2"/>
  <c r="X775" i="2"/>
  <c r="Y775" i="2"/>
  <c r="Z775" i="2"/>
  <c r="AG775" i="2"/>
  <c r="AH775" i="2"/>
  <c r="AI775" i="2"/>
  <c r="AJ775" i="2"/>
  <c r="AK775" i="2"/>
  <c r="AL775" i="2"/>
  <c r="AM775" i="2"/>
  <c r="R776" i="2"/>
  <c r="S776" i="2"/>
  <c r="T776" i="2"/>
  <c r="U776" i="2"/>
  <c r="V776" i="2"/>
  <c r="W776" i="2"/>
  <c r="X776" i="2"/>
  <c r="Y776" i="2"/>
  <c r="Z776" i="2"/>
  <c r="AG776" i="2"/>
  <c r="AH776" i="2"/>
  <c r="AI776" i="2"/>
  <c r="AJ776" i="2"/>
  <c r="AK776" i="2"/>
  <c r="AL776" i="2"/>
  <c r="AM776" i="2"/>
  <c r="R777" i="2"/>
  <c r="S777" i="2"/>
  <c r="T777" i="2"/>
  <c r="U777" i="2"/>
  <c r="V777" i="2"/>
  <c r="W777" i="2"/>
  <c r="X777" i="2"/>
  <c r="Y777" i="2"/>
  <c r="Z777" i="2"/>
  <c r="AG777" i="2"/>
  <c r="AH777" i="2"/>
  <c r="AI777" i="2"/>
  <c r="AJ777" i="2"/>
  <c r="AK777" i="2"/>
  <c r="AL777" i="2"/>
  <c r="AM777" i="2"/>
  <c r="R778" i="2"/>
  <c r="S778" i="2"/>
  <c r="T778" i="2"/>
  <c r="U778" i="2"/>
  <c r="V778" i="2"/>
  <c r="W778" i="2"/>
  <c r="X778" i="2"/>
  <c r="Y778" i="2"/>
  <c r="Z778" i="2"/>
  <c r="AG778" i="2"/>
  <c r="AH778" i="2"/>
  <c r="AI778" i="2"/>
  <c r="AJ778" i="2"/>
  <c r="AK778" i="2"/>
  <c r="AL778" i="2"/>
  <c r="AM778" i="2"/>
  <c r="R779" i="2"/>
  <c r="S779" i="2"/>
  <c r="T779" i="2"/>
  <c r="U779" i="2"/>
  <c r="V779" i="2"/>
  <c r="W779" i="2"/>
  <c r="X779" i="2"/>
  <c r="Y779" i="2"/>
  <c r="Z779" i="2"/>
  <c r="AG779" i="2"/>
  <c r="AH779" i="2"/>
  <c r="AI779" i="2"/>
  <c r="AJ779" i="2"/>
  <c r="AK779" i="2"/>
  <c r="AL779" i="2"/>
  <c r="AM779" i="2"/>
  <c r="R780" i="2"/>
  <c r="S780" i="2"/>
  <c r="T780" i="2"/>
  <c r="U780" i="2"/>
  <c r="V780" i="2"/>
  <c r="W780" i="2"/>
  <c r="X780" i="2"/>
  <c r="Y780" i="2"/>
  <c r="Z780" i="2"/>
  <c r="AG780" i="2"/>
  <c r="AH780" i="2"/>
  <c r="AI780" i="2"/>
  <c r="AJ780" i="2"/>
  <c r="AK780" i="2"/>
  <c r="AL780" i="2"/>
  <c r="AM780" i="2"/>
  <c r="R781" i="2"/>
  <c r="S781" i="2"/>
  <c r="T781" i="2"/>
  <c r="U781" i="2"/>
  <c r="V781" i="2"/>
  <c r="W781" i="2"/>
  <c r="X781" i="2"/>
  <c r="Y781" i="2"/>
  <c r="Z781" i="2"/>
  <c r="AG781" i="2"/>
  <c r="AH781" i="2"/>
  <c r="AI781" i="2"/>
  <c r="AJ781" i="2"/>
  <c r="AK781" i="2"/>
  <c r="AL781" i="2"/>
  <c r="AM781" i="2"/>
  <c r="R782" i="2"/>
  <c r="S782" i="2"/>
  <c r="T782" i="2"/>
  <c r="U782" i="2"/>
  <c r="V782" i="2"/>
  <c r="W782" i="2"/>
  <c r="X782" i="2"/>
  <c r="Y782" i="2"/>
  <c r="Z782" i="2"/>
  <c r="AG782" i="2"/>
  <c r="AH782" i="2"/>
  <c r="AI782" i="2"/>
  <c r="AJ782" i="2"/>
  <c r="AK782" i="2"/>
  <c r="AL782" i="2"/>
  <c r="AM782" i="2"/>
  <c r="R783" i="2"/>
  <c r="S783" i="2"/>
  <c r="T783" i="2"/>
  <c r="U783" i="2"/>
  <c r="V783" i="2"/>
  <c r="W783" i="2"/>
  <c r="X783" i="2"/>
  <c r="Y783" i="2"/>
  <c r="Z783" i="2"/>
  <c r="AG783" i="2"/>
  <c r="AH783" i="2"/>
  <c r="AI783" i="2"/>
  <c r="AJ783" i="2"/>
  <c r="AK783" i="2"/>
  <c r="AL783" i="2"/>
  <c r="AM783" i="2"/>
  <c r="R784" i="2"/>
  <c r="S784" i="2"/>
  <c r="T784" i="2"/>
  <c r="U784" i="2"/>
  <c r="V784" i="2"/>
  <c r="W784" i="2"/>
  <c r="X784" i="2"/>
  <c r="Y784" i="2"/>
  <c r="Z784" i="2"/>
  <c r="AG784" i="2"/>
  <c r="AH784" i="2"/>
  <c r="AI784" i="2"/>
  <c r="AJ784" i="2"/>
  <c r="AK784" i="2"/>
  <c r="AL784" i="2"/>
  <c r="AM784" i="2"/>
  <c r="R785" i="2"/>
  <c r="S785" i="2"/>
  <c r="T785" i="2"/>
  <c r="U785" i="2"/>
  <c r="V785" i="2"/>
  <c r="W785" i="2"/>
  <c r="X785" i="2"/>
  <c r="Y785" i="2"/>
  <c r="Z785" i="2"/>
  <c r="AG785" i="2"/>
  <c r="AH785" i="2"/>
  <c r="AI785" i="2"/>
  <c r="AJ785" i="2"/>
  <c r="AK785" i="2"/>
  <c r="AL785" i="2"/>
  <c r="AM785" i="2"/>
  <c r="R786" i="2"/>
  <c r="S786" i="2"/>
  <c r="T786" i="2"/>
  <c r="U786" i="2"/>
  <c r="V786" i="2"/>
  <c r="W786" i="2"/>
  <c r="X786" i="2"/>
  <c r="Y786" i="2"/>
  <c r="Z786" i="2"/>
  <c r="AG786" i="2"/>
  <c r="AH786" i="2"/>
  <c r="AI786" i="2"/>
  <c r="AJ786" i="2"/>
  <c r="AK786" i="2"/>
  <c r="AL786" i="2"/>
  <c r="AM786" i="2"/>
  <c r="R787" i="2"/>
  <c r="S787" i="2"/>
  <c r="T787" i="2"/>
  <c r="U787" i="2"/>
  <c r="V787" i="2"/>
  <c r="W787" i="2"/>
  <c r="X787" i="2"/>
  <c r="Y787" i="2"/>
  <c r="Z787" i="2"/>
  <c r="AG787" i="2"/>
  <c r="AH787" i="2"/>
  <c r="AI787" i="2"/>
  <c r="AJ787" i="2"/>
  <c r="AK787" i="2"/>
  <c r="AL787" i="2"/>
  <c r="AM787" i="2"/>
  <c r="R788" i="2"/>
  <c r="S788" i="2"/>
  <c r="T788" i="2"/>
  <c r="U788" i="2"/>
  <c r="V788" i="2"/>
  <c r="W788" i="2"/>
  <c r="X788" i="2"/>
  <c r="Y788" i="2"/>
  <c r="Z788" i="2"/>
  <c r="AG788" i="2"/>
  <c r="AH788" i="2"/>
  <c r="AI788" i="2"/>
  <c r="AJ788" i="2"/>
  <c r="AK788" i="2"/>
  <c r="AL788" i="2"/>
  <c r="AM788" i="2"/>
  <c r="R789" i="2"/>
  <c r="S789" i="2"/>
  <c r="T789" i="2"/>
  <c r="U789" i="2"/>
  <c r="V789" i="2"/>
  <c r="W789" i="2"/>
  <c r="X789" i="2"/>
  <c r="Y789" i="2"/>
  <c r="Z789" i="2"/>
  <c r="AG789" i="2"/>
  <c r="AH789" i="2"/>
  <c r="AI789" i="2"/>
  <c r="AJ789" i="2"/>
  <c r="AK789" i="2"/>
  <c r="AL789" i="2"/>
  <c r="AM789" i="2"/>
  <c r="R790" i="2"/>
  <c r="S790" i="2"/>
  <c r="T790" i="2"/>
  <c r="U790" i="2"/>
  <c r="V790" i="2"/>
  <c r="W790" i="2"/>
  <c r="X790" i="2"/>
  <c r="Y790" i="2"/>
  <c r="Z790" i="2"/>
  <c r="AG790" i="2"/>
  <c r="AH790" i="2"/>
  <c r="AI790" i="2"/>
  <c r="AJ790" i="2"/>
  <c r="AK790" i="2"/>
  <c r="AL790" i="2"/>
  <c r="AM790" i="2"/>
  <c r="R791" i="2"/>
  <c r="S791" i="2"/>
  <c r="T791" i="2"/>
  <c r="U791" i="2"/>
  <c r="V791" i="2"/>
  <c r="W791" i="2"/>
  <c r="X791" i="2"/>
  <c r="Y791" i="2"/>
  <c r="Z791" i="2"/>
  <c r="AG791" i="2"/>
  <c r="AH791" i="2"/>
  <c r="AI791" i="2"/>
  <c r="AJ791" i="2"/>
  <c r="AK791" i="2"/>
  <c r="AL791" i="2"/>
  <c r="AM791" i="2"/>
  <c r="R792" i="2"/>
  <c r="S792" i="2"/>
  <c r="T792" i="2"/>
  <c r="U792" i="2"/>
  <c r="V792" i="2"/>
  <c r="W792" i="2"/>
  <c r="X792" i="2"/>
  <c r="Y792" i="2"/>
  <c r="Z792" i="2"/>
  <c r="AG792" i="2"/>
  <c r="AH792" i="2"/>
  <c r="AI792" i="2"/>
  <c r="AJ792" i="2"/>
  <c r="AK792" i="2"/>
  <c r="AL792" i="2"/>
  <c r="AM792" i="2"/>
  <c r="R793" i="2"/>
  <c r="S793" i="2"/>
  <c r="T793" i="2"/>
  <c r="U793" i="2"/>
  <c r="V793" i="2"/>
  <c r="W793" i="2"/>
  <c r="X793" i="2"/>
  <c r="Y793" i="2"/>
  <c r="Z793" i="2"/>
  <c r="AG793" i="2"/>
  <c r="AH793" i="2"/>
  <c r="AI793" i="2"/>
  <c r="AJ793" i="2"/>
  <c r="AK793" i="2"/>
  <c r="AL793" i="2"/>
  <c r="AM793" i="2"/>
  <c r="R794" i="2"/>
  <c r="S794" i="2"/>
  <c r="T794" i="2"/>
  <c r="U794" i="2"/>
  <c r="V794" i="2"/>
  <c r="W794" i="2"/>
  <c r="X794" i="2"/>
  <c r="Y794" i="2"/>
  <c r="Z794" i="2"/>
  <c r="AG794" i="2"/>
  <c r="AH794" i="2"/>
  <c r="AI794" i="2"/>
  <c r="AJ794" i="2"/>
  <c r="AK794" i="2"/>
  <c r="AL794" i="2"/>
  <c r="AM794" i="2"/>
  <c r="R795" i="2"/>
  <c r="S795" i="2"/>
  <c r="T795" i="2"/>
  <c r="U795" i="2"/>
  <c r="V795" i="2"/>
  <c r="W795" i="2"/>
  <c r="X795" i="2"/>
  <c r="Y795" i="2"/>
  <c r="Z795" i="2"/>
  <c r="AG795" i="2"/>
  <c r="AH795" i="2"/>
  <c r="AI795" i="2"/>
  <c r="AJ795" i="2"/>
  <c r="AK795" i="2"/>
  <c r="AL795" i="2"/>
  <c r="AM795" i="2"/>
  <c r="R796" i="2"/>
  <c r="S796" i="2"/>
  <c r="T796" i="2"/>
  <c r="U796" i="2"/>
  <c r="V796" i="2"/>
  <c r="W796" i="2"/>
  <c r="X796" i="2"/>
  <c r="Y796" i="2"/>
  <c r="Z796" i="2"/>
  <c r="AG796" i="2"/>
  <c r="AH796" i="2"/>
  <c r="AI796" i="2"/>
  <c r="AJ796" i="2"/>
  <c r="AK796" i="2"/>
  <c r="AL796" i="2"/>
  <c r="AM796" i="2"/>
  <c r="R797" i="2"/>
  <c r="S797" i="2"/>
  <c r="T797" i="2"/>
  <c r="U797" i="2"/>
  <c r="V797" i="2"/>
  <c r="W797" i="2"/>
  <c r="X797" i="2"/>
  <c r="Y797" i="2"/>
  <c r="Z797" i="2"/>
  <c r="AG797" i="2"/>
  <c r="AH797" i="2"/>
  <c r="AI797" i="2"/>
  <c r="AJ797" i="2"/>
  <c r="AK797" i="2"/>
  <c r="AL797" i="2"/>
  <c r="AM797" i="2"/>
  <c r="R798" i="2"/>
  <c r="S798" i="2"/>
  <c r="T798" i="2"/>
  <c r="U798" i="2"/>
  <c r="V798" i="2"/>
  <c r="W798" i="2"/>
  <c r="X798" i="2"/>
  <c r="Y798" i="2"/>
  <c r="Z798" i="2"/>
  <c r="AG798" i="2"/>
  <c r="AH798" i="2"/>
  <c r="AI798" i="2"/>
  <c r="AJ798" i="2"/>
  <c r="AK798" i="2"/>
  <c r="AL798" i="2"/>
  <c r="AM798" i="2"/>
  <c r="R799" i="2"/>
  <c r="S799" i="2"/>
  <c r="T799" i="2"/>
  <c r="U799" i="2"/>
  <c r="V799" i="2"/>
  <c r="W799" i="2"/>
  <c r="X799" i="2"/>
  <c r="Y799" i="2"/>
  <c r="Z799" i="2"/>
  <c r="AG799" i="2"/>
  <c r="AH799" i="2"/>
  <c r="AI799" i="2"/>
  <c r="AJ799" i="2"/>
  <c r="AK799" i="2"/>
  <c r="AL799" i="2"/>
  <c r="AM799" i="2"/>
  <c r="R800" i="2"/>
  <c r="S800" i="2"/>
  <c r="T800" i="2"/>
  <c r="U800" i="2"/>
  <c r="V800" i="2"/>
  <c r="W800" i="2"/>
  <c r="X800" i="2"/>
  <c r="Y800" i="2"/>
  <c r="Z800" i="2"/>
  <c r="AG800" i="2"/>
  <c r="AH800" i="2"/>
  <c r="AI800" i="2"/>
  <c r="AJ800" i="2"/>
  <c r="AK800" i="2"/>
  <c r="AL800" i="2"/>
  <c r="AM800" i="2"/>
  <c r="R801" i="2"/>
  <c r="S801" i="2"/>
  <c r="T801" i="2"/>
  <c r="U801" i="2"/>
  <c r="V801" i="2"/>
  <c r="W801" i="2"/>
  <c r="X801" i="2"/>
  <c r="Y801" i="2"/>
  <c r="Z801" i="2"/>
  <c r="AG801" i="2"/>
  <c r="AH801" i="2"/>
  <c r="AI801" i="2"/>
  <c r="AJ801" i="2"/>
  <c r="AK801" i="2"/>
  <c r="AL801" i="2"/>
  <c r="AM801" i="2"/>
  <c r="R802" i="2"/>
  <c r="S802" i="2"/>
  <c r="T802" i="2"/>
  <c r="U802" i="2"/>
  <c r="V802" i="2"/>
  <c r="W802" i="2"/>
  <c r="X802" i="2"/>
  <c r="Y802" i="2"/>
  <c r="Z802" i="2"/>
  <c r="AG802" i="2"/>
  <c r="AH802" i="2"/>
  <c r="AI802" i="2"/>
  <c r="AJ802" i="2"/>
  <c r="AK802" i="2"/>
  <c r="AL802" i="2"/>
  <c r="AM802" i="2"/>
  <c r="R803" i="2"/>
  <c r="S803" i="2"/>
  <c r="T803" i="2"/>
  <c r="U803" i="2"/>
  <c r="V803" i="2"/>
  <c r="W803" i="2"/>
  <c r="X803" i="2"/>
  <c r="Y803" i="2"/>
  <c r="Z803" i="2"/>
  <c r="AG803" i="2"/>
  <c r="AH803" i="2"/>
  <c r="AI803" i="2"/>
  <c r="AJ803" i="2"/>
  <c r="AK803" i="2"/>
  <c r="AL803" i="2"/>
  <c r="AM803" i="2"/>
  <c r="R804" i="2"/>
  <c r="S804" i="2"/>
  <c r="T804" i="2"/>
  <c r="U804" i="2"/>
  <c r="V804" i="2"/>
  <c r="W804" i="2"/>
  <c r="X804" i="2"/>
  <c r="Y804" i="2"/>
  <c r="Z804" i="2"/>
  <c r="AG804" i="2"/>
  <c r="AH804" i="2"/>
  <c r="AI804" i="2"/>
  <c r="AJ804" i="2"/>
  <c r="AK804" i="2"/>
  <c r="AL804" i="2"/>
  <c r="AM804" i="2"/>
  <c r="R805" i="2"/>
  <c r="S805" i="2"/>
  <c r="T805" i="2"/>
  <c r="U805" i="2"/>
  <c r="V805" i="2"/>
  <c r="W805" i="2"/>
  <c r="X805" i="2"/>
  <c r="Y805" i="2"/>
  <c r="Z805" i="2"/>
  <c r="AG805" i="2"/>
  <c r="AH805" i="2"/>
  <c r="AI805" i="2"/>
  <c r="AJ805" i="2"/>
  <c r="AK805" i="2"/>
  <c r="AL805" i="2"/>
  <c r="AM805" i="2"/>
  <c r="R806" i="2"/>
  <c r="S806" i="2"/>
  <c r="T806" i="2"/>
  <c r="U806" i="2"/>
  <c r="V806" i="2"/>
  <c r="W806" i="2"/>
  <c r="X806" i="2"/>
  <c r="Y806" i="2"/>
  <c r="Z806" i="2"/>
  <c r="AG806" i="2"/>
  <c r="AH806" i="2"/>
  <c r="AI806" i="2"/>
  <c r="AJ806" i="2"/>
  <c r="AK806" i="2"/>
  <c r="AL806" i="2"/>
  <c r="AM806" i="2"/>
  <c r="R807" i="2"/>
  <c r="S807" i="2"/>
  <c r="T807" i="2"/>
  <c r="U807" i="2"/>
  <c r="V807" i="2"/>
  <c r="W807" i="2"/>
  <c r="X807" i="2"/>
  <c r="Y807" i="2"/>
  <c r="Z807" i="2"/>
  <c r="AG807" i="2"/>
  <c r="AH807" i="2"/>
  <c r="AI807" i="2"/>
  <c r="AJ807" i="2"/>
  <c r="AK807" i="2"/>
  <c r="AL807" i="2"/>
  <c r="AM807" i="2"/>
  <c r="R808" i="2"/>
  <c r="S808" i="2"/>
  <c r="T808" i="2"/>
  <c r="U808" i="2"/>
  <c r="V808" i="2"/>
  <c r="W808" i="2"/>
  <c r="X808" i="2"/>
  <c r="Y808" i="2"/>
  <c r="Z808" i="2"/>
  <c r="AG808" i="2"/>
  <c r="AH808" i="2"/>
  <c r="AI808" i="2"/>
  <c r="AJ808" i="2"/>
  <c r="AK808" i="2"/>
  <c r="AL808" i="2"/>
  <c r="AM808" i="2"/>
  <c r="R809" i="2"/>
  <c r="S809" i="2"/>
  <c r="T809" i="2"/>
  <c r="U809" i="2"/>
  <c r="V809" i="2"/>
  <c r="W809" i="2"/>
  <c r="X809" i="2"/>
  <c r="Y809" i="2"/>
  <c r="Z809" i="2"/>
  <c r="AG809" i="2"/>
  <c r="AH809" i="2"/>
  <c r="AI809" i="2"/>
  <c r="AJ809" i="2"/>
  <c r="AK809" i="2"/>
  <c r="AL809" i="2"/>
  <c r="AM809" i="2"/>
  <c r="R810" i="2"/>
  <c r="S810" i="2"/>
  <c r="T810" i="2"/>
  <c r="U810" i="2"/>
  <c r="V810" i="2"/>
  <c r="W810" i="2"/>
  <c r="X810" i="2"/>
  <c r="Y810" i="2"/>
  <c r="Z810" i="2"/>
  <c r="AG810" i="2"/>
  <c r="AH810" i="2"/>
  <c r="AI810" i="2"/>
  <c r="AJ810" i="2"/>
  <c r="AK810" i="2"/>
  <c r="AL810" i="2"/>
  <c r="AM810" i="2"/>
  <c r="R811" i="2"/>
  <c r="S811" i="2"/>
  <c r="T811" i="2"/>
  <c r="U811" i="2"/>
  <c r="V811" i="2"/>
  <c r="W811" i="2"/>
  <c r="X811" i="2"/>
  <c r="Y811" i="2"/>
  <c r="Z811" i="2"/>
  <c r="AG811" i="2"/>
  <c r="AH811" i="2"/>
  <c r="AI811" i="2"/>
  <c r="AJ811" i="2"/>
  <c r="AK811" i="2"/>
  <c r="AL811" i="2"/>
  <c r="AM811" i="2"/>
  <c r="R812" i="2"/>
  <c r="S812" i="2"/>
  <c r="T812" i="2"/>
  <c r="U812" i="2"/>
  <c r="V812" i="2"/>
  <c r="W812" i="2"/>
  <c r="X812" i="2"/>
  <c r="Y812" i="2"/>
  <c r="Z812" i="2"/>
  <c r="AG812" i="2"/>
  <c r="AH812" i="2"/>
  <c r="AI812" i="2"/>
  <c r="AJ812" i="2"/>
  <c r="AK812" i="2"/>
  <c r="AL812" i="2"/>
  <c r="AM812" i="2"/>
  <c r="R813" i="2"/>
  <c r="S813" i="2"/>
  <c r="T813" i="2"/>
  <c r="U813" i="2"/>
  <c r="V813" i="2"/>
  <c r="W813" i="2"/>
  <c r="X813" i="2"/>
  <c r="Y813" i="2"/>
  <c r="Z813" i="2"/>
  <c r="AG813" i="2"/>
  <c r="AH813" i="2"/>
  <c r="AI813" i="2"/>
  <c r="AJ813" i="2"/>
  <c r="AK813" i="2"/>
  <c r="AL813" i="2"/>
  <c r="AM813" i="2"/>
  <c r="R814" i="2"/>
  <c r="S814" i="2"/>
  <c r="T814" i="2"/>
  <c r="U814" i="2"/>
  <c r="V814" i="2"/>
  <c r="W814" i="2"/>
  <c r="X814" i="2"/>
  <c r="Y814" i="2"/>
  <c r="Z814" i="2"/>
  <c r="AG814" i="2"/>
  <c r="AH814" i="2"/>
  <c r="AI814" i="2"/>
  <c r="AJ814" i="2"/>
  <c r="AK814" i="2"/>
  <c r="AL814" i="2"/>
  <c r="AM814" i="2"/>
  <c r="R815" i="2"/>
  <c r="S815" i="2"/>
  <c r="T815" i="2"/>
  <c r="U815" i="2"/>
  <c r="V815" i="2"/>
  <c r="W815" i="2"/>
  <c r="X815" i="2"/>
  <c r="Y815" i="2"/>
  <c r="Z815" i="2"/>
  <c r="AG815" i="2"/>
  <c r="AH815" i="2"/>
  <c r="AI815" i="2"/>
  <c r="AJ815" i="2"/>
  <c r="AK815" i="2"/>
  <c r="AL815" i="2"/>
  <c r="AM815" i="2"/>
  <c r="R816" i="2"/>
  <c r="S816" i="2"/>
  <c r="T816" i="2"/>
  <c r="U816" i="2"/>
  <c r="V816" i="2"/>
  <c r="W816" i="2"/>
  <c r="X816" i="2"/>
  <c r="Y816" i="2"/>
  <c r="Z816" i="2"/>
  <c r="AG816" i="2"/>
  <c r="AH816" i="2"/>
  <c r="AI816" i="2"/>
  <c r="AJ816" i="2"/>
  <c r="AK816" i="2"/>
  <c r="AL816" i="2"/>
  <c r="AM816" i="2"/>
  <c r="R817" i="2"/>
  <c r="S817" i="2"/>
  <c r="T817" i="2"/>
  <c r="U817" i="2"/>
  <c r="V817" i="2"/>
  <c r="W817" i="2"/>
  <c r="X817" i="2"/>
  <c r="Y817" i="2"/>
  <c r="Z817" i="2"/>
  <c r="AG817" i="2"/>
  <c r="AH817" i="2"/>
  <c r="AI817" i="2"/>
  <c r="AJ817" i="2"/>
  <c r="AK817" i="2"/>
  <c r="AL817" i="2"/>
  <c r="AM817" i="2"/>
  <c r="R818" i="2"/>
  <c r="S818" i="2"/>
  <c r="T818" i="2"/>
  <c r="U818" i="2"/>
  <c r="V818" i="2"/>
  <c r="W818" i="2"/>
  <c r="X818" i="2"/>
  <c r="Y818" i="2"/>
  <c r="Z818" i="2"/>
  <c r="AG818" i="2"/>
  <c r="AH818" i="2"/>
  <c r="AI818" i="2"/>
  <c r="AJ818" i="2"/>
  <c r="AK818" i="2"/>
  <c r="AL818" i="2"/>
  <c r="AM818" i="2"/>
  <c r="R819" i="2"/>
  <c r="S819" i="2"/>
  <c r="T819" i="2"/>
  <c r="U819" i="2"/>
  <c r="V819" i="2"/>
  <c r="W819" i="2"/>
  <c r="X819" i="2"/>
  <c r="Y819" i="2"/>
  <c r="Z819" i="2"/>
  <c r="AG819" i="2"/>
  <c r="AH819" i="2"/>
  <c r="AI819" i="2"/>
  <c r="AJ819" i="2"/>
  <c r="AK819" i="2"/>
  <c r="AL819" i="2"/>
  <c r="AM819" i="2"/>
  <c r="R820" i="2"/>
  <c r="S820" i="2"/>
  <c r="T820" i="2"/>
  <c r="U820" i="2"/>
  <c r="V820" i="2"/>
  <c r="W820" i="2"/>
  <c r="X820" i="2"/>
  <c r="Y820" i="2"/>
  <c r="Z820" i="2"/>
  <c r="AG820" i="2"/>
  <c r="AH820" i="2"/>
  <c r="AI820" i="2"/>
  <c r="AJ820" i="2"/>
  <c r="AK820" i="2"/>
  <c r="AL820" i="2"/>
  <c r="AM820" i="2"/>
  <c r="R821" i="2"/>
  <c r="S821" i="2"/>
  <c r="T821" i="2"/>
  <c r="U821" i="2"/>
  <c r="V821" i="2"/>
  <c r="W821" i="2"/>
  <c r="X821" i="2"/>
  <c r="Y821" i="2"/>
  <c r="Z821" i="2"/>
  <c r="AG821" i="2"/>
  <c r="AH821" i="2"/>
  <c r="AI821" i="2"/>
  <c r="AJ821" i="2"/>
  <c r="AK821" i="2"/>
  <c r="AL821" i="2"/>
  <c r="AM821" i="2"/>
  <c r="R822" i="2"/>
  <c r="S822" i="2"/>
  <c r="T822" i="2"/>
  <c r="U822" i="2"/>
  <c r="V822" i="2"/>
  <c r="W822" i="2"/>
  <c r="X822" i="2"/>
  <c r="Y822" i="2"/>
  <c r="Z822" i="2"/>
  <c r="AG822" i="2"/>
  <c r="AH822" i="2"/>
  <c r="AI822" i="2"/>
  <c r="AJ822" i="2"/>
  <c r="AK822" i="2"/>
  <c r="AL822" i="2"/>
  <c r="AM822" i="2"/>
  <c r="R823" i="2"/>
  <c r="S823" i="2"/>
  <c r="T823" i="2"/>
  <c r="U823" i="2"/>
  <c r="V823" i="2"/>
  <c r="W823" i="2"/>
  <c r="X823" i="2"/>
  <c r="Y823" i="2"/>
  <c r="Z823" i="2"/>
  <c r="AG823" i="2"/>
  <c r="AH823" i="2"/>
  <c r="AI823" i="2"/>
  <c r="AJ823" i="2"/>
  <c r="AK823" i="2"/>
  <c r="AL823" i="2"/>
  <c r="AM823" i="2"/>
  <c r="R824" i="2"/>
  <c r="S824" i="2"/>
  <c r="T824" i="2"/>
  <c r="U824" i="2"/>
  <c r="V824" i="2"/>
  <c r="W824" i="2"/>
  <c r="X824" i="2"/>
  <c r="Y824" i="2"/>
  <c r="Z824" i="2"/>
  <c r="AG824" i="2"/>
  <c r="AH824" i="2"/>
  <c r="AI824" i="2"/>
  <c r="AJ824" i="2"/>
  <c r="AK824" i="2"/>
  <c r="AL824" i="2"/>
  <c r="AM824" i="2"/>
  <c r="R825" i="2"/>
  <c r="S825" i="2"/>
  <c r="T825" i="2"/>
  <c r="U825" i="2"/>
  <c r="V825" i="2"/>
  <c r="W825" i="2"/>
  <c r="X825" i="2"/>
  <c r="Y825" i="2"/>
  <c r="Z825" i="2"/>
  <c r="AG825" i="2"/>
  <c r="AH825" i="2"/>
  <c r="AI825" i="2"/>
  <c r="AJ825" i="2"/>
  <c r="AK825" i="2"/>
  <c r="AL825" i="2"/>
  <c r="AM825" i="2"/>
  <c r="R826" i="2"/>
  <c r="S826" i="2"/>
  <c r="T826" i="2"/>
  <c r="U826" i="2"/>
  <c r="V826" i="2"/>
  <c r="W826" i="2"/>
  <c r="X826" i="2"/>
  <c r="Y826" i="2"/>
  <c r="Z826" i="2"/>
  <c r="AG826" i="2"/>
  <c r="AH826" i="2"/>
  <c r="AI826" i="2"/>
  <c r="AJ826" i="2"/>
  <c r="AK826" i="2"/>
  <c r="AL826" i="2"/>
  <c r="AM826" i="2"/>
  <c r="R827" i="2"/>
  <c r="S827" i="2"/>
  <c r="T827" i="2"/>
  <c r="U827" i="2"/>
  <c r="V827" i="2"/>
  <c r="W827" i="2"/>
  <c r="X827" i="2"/>
  <c r="Y827" i="2"/>
  <c r="Z827" i="2"/>
  <c r="AG827" i="2"/>
  <c r="AH827" i="2"/>
  <c r="AI827" i="2"/>
  <c r="AJ827" i="2"/>
  <c r="AK827" i="2"/>
  <c r="AL827" i="2"/>
  <c r="AM827" i="2"/>
  <c r="R828" i="2"/>
  <c r="S828" i="2"/>
  <c r="T828" i="2"/>
  <c r="U828" i="2"/>
  <c r="V828" i="2"/>
  <c r="W828" i="2"/>
  <c r="X828" i="2"/>
  <c r="Y828" i="2"/>
  <c r="Z828" i="2"/>
  <c r="AG828" i="2"/>
  <c r="AH828" i="2"/>
  <c r="AI828" i="2"/>
  <c r="AJ828" i="2"/>
  <c r="AK828" i="2"/>
  <c r="AL828" i="2"/>
  <c r="AM828" i="2"/>
  <c r="R829" i="2"/>
  <c r="S829" i="2"/>
  <c r="T829" i="2"/>
  <c r="U829" i="2"/>
  <c r="V829" i="2"/>
  <c r="W829" i="2"/>
  <c r="X829" i="2"/>
  <c r="Y829" i="2"/>
  <c r="Z829" i="2"/>
  <c r="AG829" i="2"/>
  <c r="AH829" i="2"/>
  <c r="AI829" i="2"/>
  <c r="AJ829" i="2"/>
  <c r="AK829" i="2"/>
  <c r="AL829" i="2"/>
  <c r="AM829" i="2"/>
  <c r="R830" i="2"/>
  <c r="S830" i="2"/>
  <c r="T830" i="2"/>
  <c r="U830" i="2"/>
  <c r="V830" i="2"/>
  <c r="W830" i="2"/>
  <c r="X830" i="2"/>
  <c r="Y830" i="2"/>
  <c r="Z830" i="2"/>
  <c r="AG830" i="2"/>
  <c r="AH830" i="2"/>
  <c r="AI830" i="2"/>
  <c r="AJ830" i="2"/>
  <c r="AK830" i="2"/>
  <c r="AL830" i="2"/>
  <c r="AM830" i="2"/>
  <c r="R831" i="2"/>
  <c r="S831" i="2"/>
  <c r="T831" i="2"/>
  <c r="U831" i="2"/>
  <c r="V831" i="2"/>
  <c r="W831" i="2"/>
  <c r="X831" i="2"/>
  <c r="Y831" i="2"/>
  <c r="Z831" i="2"/>
  <c r="AG831" i="2"/>
  <c r="AH831" i="2"/>
  <c r="AI831" i="2"/>
  <c r="AJ831" i="2"/>
  <c r="AK831" i="2"/>
  <c r="AL831" i="2"/>
  <c r="AM831" i="2"/>
  <c r="R832" i="2"/>
  <c r="S832" i="2"/>
  <c r="T832" i="2"/>
  <c r="U832" i="2"/>
  <c r="V832" i="2"/>
  <c r="W832" i="2"/>
  <c r="X832" i="2"/>
  <c r="Y832" i="2"/>
  <c r="Z832" i="2"/>
  <c r="AG832" i="2"/>
  <c r="AH832" i="2"/>
  <c r="AI832" i="2"/>
  <c r="AJ832" i="2"/>
  <c r="AK832" i="2"/>
  <c r="AL832" i="2"/>
  <c r="AM832" i="2"/>
  <c r="R833" i="2"/>
  <c r="S833" i="2"/>
  <c r="T833" i="2"/>
  <c r="U833" i="2"/>
  <c r="V833" i="2"/>
  <c r="W833" i="2"/>
  <c r="X833" i="2"/>
  <c r="Y833" i="2"/>
  <c r="Z833" i="2"/>
  <c r="AG833" i="2"/>
  <c r="AH833" i="2"/>
  <c r="AI833" i="2"/>
  <c r="AJ833" i="2"/>
  <c r="AK833" i="2"/>
  <c r="AL833" i="2"/>
  <c r="AM833" i="2"/>
  <c r="R834" i="2"/>
  <c r="S834" i="2"/>
  <c r="T834" i="2"/>
  <c r="U834" i="2"/>
  <c r="V834" i="2"/>
  <c r="W834" i="2"/>
  <c r="X834" i="2"/>
  <c r="Y834" i="2"/>
  <c r="Z834" i="2"/>
  <c r="AG834" i="2"/>
  <c r="AH834" i="2"/>
  <c r="AI834" i="2"/>
  <c r="AJ834" i="2"/>
  <c r="AK834" i="2"/>
  <c r="AL834" i="2"/>
  <c r="AM834" i="2"/>
  <c r="R835" i="2"/>
  <c r="S835" i="2"/>
  <c r="T835" i="2"/>
  <c r="U835" i="2"/>
  <c r="V835" i="2"/>
  <c r="W835" i="2"/>
  <c r="X835" i="2"/>
  <c r="Y835" i="2"/>
  <c r="Z835" i="2"/>
  <c r="AG835" i="2"/>
  <c r="AH835" i="2"/>
  <c r="AI835" i="2"/>
  <c r="AJ835" i="2"/>
  <c r="AK835" i="2"/>
  <c r="AL835" i="2"/>
  <c r="AM835" i="2"/>
  <c r="R836" i="2"/>
  <c r="S836" i="2"/>
  <c r="T836" i="2"/>
  <c r="U836" i="2"/>
  <c r="V836" i="2"/>
  <c r="W836" i="2"/>
  <c r="X836" i="2"/>
  <c r="Y836" i="2"/>
  <c r="Z836" i="2"/>
  <c r="AG836" i="2"/>
  <c r="AH836" i="2"/>
  <c r="AI836" i="2"/>
  <c r="AJ836" i="2"/>
  <c r="AK836" i="2"/>
  <c r="AL836" i="2"/>
  <c r="AM836" i="2"/>
  <c r="R837" i="2"/>
  <c r="S837" i="2"/>
  <c r="T837" i="2"/>
  <c r="U837" i="2"/>
  <c r="V837" i="2"/>
  <c r="W837" i="2"/>
  <c r="X837" i="2"/>
  <c r="Y837" i="2"/>
  <c r="Z837" i="2"/>
  <c r="AG837" i="2"/>
  <c r="AH837" i="2"/>
  <c r="AI837" i="2"/>
  <c r="AJ837" i="2"/>
  <c r="AK837" i="2"/>
  <c r="AL837" i="2"/>
  <c r="AM837" i="2"/>
  <c r="R838" i="2"/>
  <c r="S838" i="2"/>
  <c r="T838" i="2"/>
  <c r="U838" i="2"/>
  <c r="V838" i="2"/>
  <c r="W838" i="2"/>
  <c r="X838" i="2"/>
  <c r="Y838" i="2"/>
  <c r="Z838" i="2"/>
  <c r="AG838" i="2"/>
  <c r="AH838" i="2"/>
  <c r="AI838" i="2"/>
  <c r="AJ838" i="2"/>
  <c r="AK838" i="2"/>
  <c r="AL838" i="2"/>
  <c r="AM838" i="2"/>
  <c r="R839" i="2"/>
  <c r="S839" i="2"/>
  <c r="T839" i="2"/>
  <c r="U839" i="2"/>
  <c r="V839" i="2"/>
  <c r="W839" i="2"/>
  <c r="X839" i="2"/>
  <c r="Y839" i="2"/>
  <c r="Z839" i="2"/>
  <c r="AG839" i="2"/>
  <c r="AH839" i="2"/>
  <c r="AI839" i="2"/>
  <c r="AJ839" i="2"/>
  <c r="AK839" i="2"/>
  <c r="AL839" i="2"/>
  <c r="AM839" i="2"/>
  <c r="R840" i="2"/>
  <c r="S840" i="2"/>
  <c r="T840" i="2"/>
  <c r="U840" i="2"/>
  <c r="V840" i="2"/>
  <c r="W840" i="2"/>
  <c r="X840" i="2"/>
  <c r="Y840" i="2"/>
  <c r="Z840" i="2"/>
  <c r="AG840" i="2"/>
  <c r="AH840" i="2"/>
  <c r="AI840" i="2"/>
  <c r="AJ840" i="2"/>
  <c r="AK840" i="2"/>
  <c r="AL840" i="2"/>
  <c r="AM840" i="2"/>
  <c r="R841" i="2"/>
  <c r="S841" i="2"/>
  <c r="T841" i="2"/>
  <c r="U841" i="2"/>
  <c r="V841" i="2"/>
  <c r="W841" i="2"/>
  <c r="X841" i="2"/>
  <c r="Y841" i="2"/>
  <c r="Z841" i="2"/>
  <c r="AG841" i="2"/>
  <c r="AH841" i="2"/>
  <c r="AI841" i="2"/>
  <c r="AJ841" i="2"/>
  <c r="AK841" i="2"/>
  <c r="AL841" i="2"/>
  <c r="AM841" i="2"/>
  <c r="R842" i="2"/>
  <c r="S842" i="2"/>
  <c r="T842" i="2"/>
  <c r="U842" i="2"/>
  <c r="V842" i="2"/>
  <c r="W842" i="2"/>
  <c r="X842" i="2"/>
  <c r="Y842" i="2"/>
  <c r="Z842" i="2"/>
  <c r="AG842" i="2"/>
  <c r="AH842" i="2"/>
  <c r="AI842" i="2"/>
  <c r="AJ842" i="2"/>
  <c r="AK842" i="2"/>
  <c r="AL842" i="2"/>
  <c r="AM842" i="2"/>
  <c r="R843" i="2"/>
  <c r="S843" i="2"/>
  <c r="T843" i="2"/>
  <c r="U843" i="2"/>
  <c r="V843" i="2"/>
  <c r="W843" i="2"/>
  <c r="X843" i="2"/>
  <c r="Y843" i="2"/>
  <c r="Z843" i="2"/>
  <c r="AG843" i="2"/>
  <c r="AH843" i="2"/>
  <c r="AI843" i="2"/>
  <c r="AJ843" i="2"/>
  <c r="AK843" i="2"/>
  <c r="AL843" i="2"/>
  <c r="AM843" i="2"/>
  <c r="R844" i="2"/>
  <c r="S844" i="2"/>
  <c r="T844" i="2"/>
  <c r="U844" i="2"/>
  <c r="V844" i="2"/>
  <c r="W844" i="2"/>
  <c r="X844" i="2"/>
  <c r="Y844" i="2"/>
  <c r="Z844" i="2"/>
  <c r="AG844" i="2"/>
  <c r="AH844" i="2"/>
  <c r="AI844" i="2"/>
  <c r="AJ844" i="2"/>
  <c r="AK844" i="2"/>
  <c r="AL844" i="2"/>
  <c r="AM844" i="2"/>
  <c r="R845" i="2"/>
  <c r="S845" i="2"/>
  <c r="T845" i="2"/>
  <c r="U845" i="2"/>
  <c r="V845" i="2"/>
  <c r="W845" i="2"/>
  <c r="X845" i="2"/>
  <c r="Y845" i="2"/>
  <c r="Z845" i="2"/>
  <c r="AG845" i="2"/>
  <c r="AH845" i="2"/>
  <c r="AI845" i="2"/>
  <c r="AJ845" i="2"/>
  <c r="AK845" i="2"/>
  <c r="AL845" i="2"/>
  <c r="AM845" i="2"/>
  <c r="R846" i="2"/>
  <c r="S846" i="2"/>
  <c r="T846" i="2"/>
  <c r="U846" i="2"/>
  <c r="V846" i="2"/>
  <c r="W846" i="2"/>
  <c r="X846" i="2"/>
  <c r="Y846" i="2"/>
  <c r="Z846" i="2"/>
  <c r="AG846" i="2"/>
  <c r="AH846" i="2"/>
  <c r="AI846" i="2"/>
  <c r="AJ846" i="2"/>
  <c r="AK846" i="2"/>
  <c r="AL846" i="2"/>
  <c r="AM846" i="2"/>
  <c r="R847" i="2"/>
  <c r="S847" i="2"/>
  <c r="T847" i="2"/>
  <c r="U847" i="2"/>
  <c r="V847" i="2"/>
  <c r="W847" i="2"/>
  <c r="X847" i="2"/>
  <c r="Y847" i="2"/>
  <c r="Z847" i="2"/>
  <c r="AG847" i="2"/>
  <c r="AH847" i="2"/>
  <c r="AI847" i="2"/>
  <c r="AJ847" i="2"/>
  <c r="AK847" i="2"/>
  <c r="AL847" i="2"/>
  <c r="AM847" i="2"/>
  <c r="R848" i="2"/>
  <c r="S848" i="2"/>
  <c r="T848" i="2"/>
  <c r="U848" i="2"/>
  <c r="V848" i="2"/>
  <c r="W848" i="2"/>
  <c r="X848" i="2"/>
  <c r="Y848" i="2"/>
  <c r="Z848" i="2"/>
  <c r="AG848" i="2"/>
  <c r="AH848" i="2"/>
  <c r="AI848" i="2"/>
  <c r="AJ848" i="2"/>
  <c r="AK848" i="2"/>
  <c r="AL848" i="2"/>
  <c r="AM848" i="2"/>
  <c r="R849" i="2"/>
  <c r="S849" i="2"/>
  <c r="T849" i="2"/>
  <c r="U849" i="2"/>
  <c r="V849" i="2"/>
  <c r="W849" i="2"/>
  <c r="X849" i="2"/>
  <c r="Y849" i="2"/>
  <c r="Z849" i="2"/>
  <c r="AG849" i="2"/>
  <c r="AH849" i="2"/>
  <c r="AI849" i="2"/>
  <c r="AJ849" i="2"/>
  <c r="AK849" i="2"/>
  <c r="AL849" i="2"/>
  <c r="AM849" i="2"/>
  <c r="R850" i="2"/>
  <c r="S850" i="2"/>
  <c r="T850" i="2"/>
  <c r="U850" i="2"/>
  <c r="V850" i="2"/>
  <c r="W850" i="2"/>
  <c r="X850" i="2"/>
  <c r="Y850" i="2"/>
  <c r="Z850" i="2"/>
  <c r="AG850" i="2"/>
  <c r="AH850" i="2"/>
  <c r="AI850" i="2"/>
  <c r="AJ850" i="2"/>
  <c r="AK850" i="2"/>
  <c r="AL850" i="2"/>
  <c r="AM850" i="2"/>
  <c r="R851" i="2"/>
  <c r="S851" i="2"/>
  <c r="T851" i="2"/>
  <c r="U851" i="2"/>
  <c r="V851" i="2"/>
  <c r="W851" i="2"/>
  <c r="X851" i="2"/>
  <c r="Y851" i="2"/>
  <c r="Z851" i="2"/>
  <c r="AG851" i="2"/>
  <c r="AH851" i="2"/>
  <c r="AI851" i="2"/>
  <c r="AJ851" i="2"/>
  <c r="AK851" i="2"/>
  <c r="AL851" i="2"/>
  <c r="AM851" i="2"/>
  <c r="R852" i="2"/>
  <c r="S852" i="2"/>
  <c r="T852" i="2"/>
  <c r="U852" i="2"/>
  <c r="V852" i="2"/>
  <c r="W852" i="2"/>
  <c r="X852" i="2"/>
  <c r="Y852" i="2"/>
  <c r="Z852" i="2"/>
  <c r="AG852" i="2"/>
  <c r="AH852" i="2"/>
  <c r="AI852" i="2"/>
  <c r="AJ852" i="2"/>
  <c r="AK852" i="2"/>
  <c r="AL852" i="2"/>
  <c r="AM852" i="2"/>
  <c r="R853" i="2"/>
  <c r="S853" i="2"/>
  <c r="T853" i="2"/>
  <c r="U853" i="2"/>
  <c r="V853" i="2"/>
  <c r="W853" i="2"/>
  <c r="X853" i="2"/>
  <c r="Y853" i="2"/>
  <c r="Z853" i="2"/>
  <c r="AG853" i="2"/>
  <c r="AH853" i="2"/>
  <c r="AI853" i="2"/>
  <c r="AJ853" i="2"/>
  <c r="AK853" i="2"/>
  <c r="AL853" i="2"/>
  <c r="AM853" i="2"/>
  <c r="R854" i="2"/>
  <c r="S854" i="2"/>
  <c r="T854" i="2"/>
  <c r="U854" i="2"/>
  <c r="V854" i="2"/>
  <c r="W854" i="2"/>
  <c r="X854" i="2"/>
  <c r="Y854" i="2"/>
  <c r="Z854" i="2"/>
  <c r="AG854" i="2"/>
  <c r="AH854" i="2"/>
  <c r="AI854" i="2"/>
  <c r="AJ854" i="2"/>
  <c r="AK854" i="2"/>
  <c r="AL854" i="2"/>
  <c r="AM854" i="2"/>
  <c r="R855" i="2"/>
  <c r="S855" i="2"/>
  <c r="T855" i="2"/>
  <c r="U855" i="2"/>
  <c r="V855" i="2"/>
  <c r="W855" i="2"/>
  <c r="X855" i="2"/>
  <c r="Y855" i="2"/>
  <c r="Z855" i="2"/>
  <c r="AG855" i="2"/>
  <c r="AH855" i="2"/>
  <c r="AI855" i="2"/>
  <c r="AJ855" i="2"/>
  <c r="AK855" i="2"/>
  <c r="AL855" i="2"/>
  <c r="AM855" i="2"/>
  <c r="R856" i="2"/>
  <c r="S856" i="2"/>
  <c r="T856" i="2"/>
  <c r="U856" i="2"/>
  <c r="V856" i="2"/>
  <c r="W856" i="2"/>
  <c r="X856" i="2"/>
  <c r="Y856" i="2"/>
  <c r="Z856" i="2"/>
  <c r="AG856" i="2"/>
  <c r="AH856" i="2"/>
  <c r="AI856" i="2"/>
  <c r="AJ856" i="2"/>
  <c r="AK856" i="2"/>
  <c r="AL856" i="2"/>
  <c r="AM856" i="2"/>
  <c r="R857" i="2"/>
  <c r="S857" i="2"/>
  <c r="T857" i="2"/>
  <c r="U857" i="2"/>
  <c r="V857" i="2"/>
  <c r="W857" i="2"/>
  <c r="X857" i="2"/>
  <c r="Y857" i="2"/>
  <c r="Z857" i="2"/>
  <c r="AG857" i="2"/>
  <c r="AH857" i="2"/>
  <c r="AI857" i="2"/>
  <c r="AJ857" i="2"/>
  <c r="AK857" i="2"/>
  <c r="AL857" i="2"/>
  <c r="AM857" i="2"/>
  <c r="R858" i="2"/>
  <c r="S858" i="2"/>
  <c r="T858" i="2"/>
  <c r="U858" i="2"/>
  <c r="V858" i="2"/>
  <c r="W858" i="2"/>
  <c r="X858" i="2"/>
  <c r="Y858" i="2"/>
  <c r="Z858" i="2"/>
  <c r="AG858" i="2"/>
  <c r="AH858" i="2"/>
  <c r="AI858" i="2"/>
  <c r="AJ858" i="2"/>
  <c r="AK858" i="2"/>
  <c r="AL858" i="2"/>
  <c r="AM858" i="2"/>
  <c r="R859" i="2"/>
  <c r="S859" i="2"/>
  <c r="T859" i="2"/>
  <c r="U859" i="2"/>
  <c r="V859" i="2"/>
  <c r="W859" i="2"/>
  <c r="X859" i="2"/>
  <c r="Y859" i="2"/>
  <c r="Z859" i="2"/>
  <c r="AG859" i="2"/>
  <c r="AH859" i="2"/>
  <c r="AI859" i="2"/>
  <c r="AJ859" i="2"/>
  <c r="AK859" i="2"/>
  <c r="AL859" i="2"/>
  <c r="AM859" i="2"/>
  <c r="R860" i="2"/>
  <c r="S860" i="2"/>
  <c r="T860" i="2"/>
  <c r="U860" i="2"/>
  <c r="V860" i="2"/>
  <c r="W860" i="2"/>
  <c r="X860" i="2"/>
  <c r="Y860" i="2"/>
  <c r="Z860" i="2"/>
  <c r="AG860" i="2"/>
  <c r="AH860" i="2"/>
  <c r="AI860" i="2"/>
  <c r="AJ860" i="2"/>
  <c r="AK860" i="2"/>
  <c r="AL860" i="2"/>
  <c r="AM860" i="2"/>
  <c r="R861" i="2"/>
  <c r="S861" i="2"/>
  <c r="T861" i="2"/>
  <c r="U861" i="2"/>
  <c r="V861" i="2"/>
  <c r="W861" i="2"/>
  <c r="X861" i="2"/>
  <c r="Y861" i="2"/>
  <c r="Z861" i="2"/>
  <c r="AG861" i="2"/>
  <c r="AH861" i="2"/>
  <c r="AI861" i="2"/>
  <c r="AJ861" i="2"/>
  <c r="AK861" i="2"/>
  <c r="AL861" i="2"/>
  <c r="AM861" i="2"/>
  <c r="R862" i="2"/>
  <c r="S862" i="2"/>
  <c r="T862" i="2"/>
  <c r="U862" i="2"/>
  <c r="V862" i="2"/>
  <c r="W862" i="2"/>
  <c r="X862" i="2"/>
  <c r="Y862" i="2"/>
  <c r="Z862" i="2"/>
  <c r="AG862" i="2"/>
  <c r="AH862" i="2"/>
  <c r="AI862" i="2"/>
  <c r="AJ862" i="2"/>
  <c r="AK862" i="2"/>
  <c r="AL862" i="2"/>
  <c r="AM862" i="2"/>
  <c r="R863" i="2"/>
  <c r="S863" i="2"/>
  <c r="T863" i="2"/>
  <c r="U863" i="2"/>
  <c r="V863" i="2"/>
  <c r="W863" i="2"/>
  <c r="X863" i="2"/>
  <c r="Y863" i="2"/>
  <c r="Z863" i="2"/>
  <c r="AG863" i="2"/>
  <c r="AH863" i="2"/>
  <c r="AI863" i="2"/>
  <c r="AJ863" i="2"/>
  <c r="AK863" i="2"/>
  <c r="AL863" i="2"/>
  <c r="AM863" i="2"/>
  <c r="R864" i="2"/>
  <c r="S864" i="2"/>
  <c r="T864" i="2"/>
  <c r="U864" i="2"/>
  <c r="V864" i="2"/>
  <c r="W864" i="2"/>
  <c r="X864" i="2"/>
  <c r="Y864" i="2"/>
  <c r="Z864" i="2"/>
  <c r="AG864" i="2"/>
  <c r="AH864" i="2"/>
  <c r="AI864" i="2"/>
  <c r="AJ864" i="2"/>
  <c r="AK864" i="2"/>
  <c r="AL864" i="2"/>
  <c r="AM864" i="2"/>
  <c r="R865" i="2"/>
  <c r="S865" i="2"/>
  <c r="T865" i="2"/>
  <c r="U865" i="2"/>
  <c r="V865" i="2"/>
  <c r="W865" i="2"/>
  <c r="X865" i="2"/>
  <c r="Y865" i="2"/>
  <c r="Z865" i="2"/>
  <c r="AG865" i="2"/>
  <c r="AH865" i="2"/>
  <c r="AI865" i="2"/>
  <c r="AJ865" i="2"/>
  <c r="AK865" i="2"/>
  <c r="AL865" i="2"/>
  <c r="AM865" i="2"/>
  <c r="R866" i="2"/>
  <c r="S866" i="2"/>
  <c r="T866" i="2"/>
  <c r="U866" i="2"/>
  <c r="V866" i="2"/>
  <c r="W866" i="2"/>
  <c r="X866" i="2"/>
  <c r="Y866" i="2"/>
  <c r="Z866" i="2"/>
  <c r="AG866" i="2"/>
  <c r="AH866" i="2"/>
  <c r="AI866" i="2"/>
  <c r="AJ866" i="2"/>
  <c r="AK866" i="2"/>
  <c r="AL866" i="2"/>
  <c r="AM866" i="2"/>
  <c r="R867" i="2"/>
  <c r="S867" i="2"/>
  <c r="T867" i="2"/>
  <c r="U867" i="2"/>
  <c r="V867" i="2"/>
  <c r="W867" i="2"/>
  <c r="X867" i="2"/>
  <c r="Y867" i="2"/>
  <c r="Z867" i="2"/>
  <c r="AG867" i="2"/>
  <c r="AH867" i="2"/>
  <c r="AI867" i="2"/>
  <c r="AJ867" i="2"/>
  <c r="AK867" i="2"/>
  <c r="AL867" i="2"/>
  <c r="AM867" i="2"/>
  <c r="R868" i="2"/>
  <c r="S868" i="2"/>
  <c r="T868" i="2"/>
  <c r="U868" i="2"/>
  <c r="V868" i="2"/>
  <c r="W868" i="2"/>
  <c r="X868" i="2"/>
  <c r="Y868" i="2"/>
  <c r="Z868" i="2"/>
  <c r="AG868" i="2"/>
  <c r="AH868" i="2"/>
  <c r="AI868" i="2"/>
  <c r="AJ868" i="2"/>
  <c r="AK868" i="2"/>
  <c r="AL868" i="2"/>
  <c r="AM868" i="2"/>
  <c r="R869" i="2"/>
  <c r="S869" i="2"/>
  <c r="T869" i="2"/>
  <c r="U869" i="2"/>
  <c r="V869" i="2"/>
  <c r="W869" i="2"/>
  <c r="X869" i="2"/>
  <c r="Y869" i="2"/>
  <c r="Z869" i="2"/>
  <c r="AG869" i="2"/>
  <c r="AH869" i="2"/>
  <c r="AI869" i="2"/>
  <c r="AJ869" i="2"/>
  <c r="AK869" i="2"/>
  <c r="AL869" i="2"/>
  <c r="AM869" i="2"/>
  <c r="R870" i="2"/>
  <c r="S870" i="2"/>
  <c r="T870" i="2"/>
  <c r="U870" i="2"/>
  <c r="V870" i="2"/>
  <c r="W870" i="2"/>
  <c r="X870" i="2"/>
  <c r="Y870" i="2"/>
  <c r="Z870" i="2"/>
  <c r="AG870" i="2"/>
  <c r="AH870" i="2"/>
  <c r="AI870" i="2"/>
  <c r="AJ870" i="2"/>
  <c r="AK870" i="2"/>
  <c r="AL870" i="2"/>
  <c r="AM870" i="2"/>
  <c r="R871" i="2"/>
  <c r="S871" i="2"/>
  <c r="T871" i="2"/>
  <c r="U871" i="2"/>
  <c r="V871" i="2"/>
  <c r="W871" i="2"/>
  <c r="X871" i="2"/>
  <c r="Y871" i="2"/>
  <c r="Z871" i="2"/>
  <c r="AG871" i="2"/>
  <c r="AH871" i="2"/>
  <c r="AI871" i="2"/>
  <c r="AJ871" i="2"/>
  <c r="AK871" i="2"/>
  <c r="AL871" i="2"/>
  <c r="AM871" i="2"/>
  <c r="R872" i="2"/>
  <c r="S872" i="2"/>
  <c r="T872" i="2"/>
  <c r="U872" i="2"/>
  <c r="V872" i="2"/>
  <c r="W872" i="2"/>
  <c r="X872" i="2"/>
  <c r="Y872" i="2"/>
  <c r="Z872" i="2"/>
  <c r="AG872" i="2"/>
  <c r="AH872" i="2"/>
  <c r="AI872" i="2"/>
  <c r="AJ872" i="2"/>
  <c r="AK872" i="2"/>
  <c r="AL872" i="2"/>
  <c r="AM872" i="2"/>
  <c r="R873" i="2"/>
  <c r="S873" i="2"/>
  <c r="T873" i="2"/>
  <c r="U873" i="2"/>
  <c r="V873" i="2"/>
  <c r="W873" i="2"/>
  <c r="X873" i="2"/>
  <c r="Y873" i="2"/>
  <c r="Z873" i="2"/>
  <c r="AG873" i="2"/>
  <c r="AH873" i="2"/>
  <c r="AI873" i="2"/>
  <c r="AJ873" i="2"/>
  <c r="AK873" i="2"/>
  <c r="AL873" i="2"/>
  <c r="AM873" i="2"/>
  <c r="R874" i="2"/>
  <c r="S874" i="2"/>
  <c r="T874" i="2"/>
  <c r="U874" i="2"/>
  <c r="V874" i="2"/>
  <c r="W874" i="2"/>
  <c r="X874" i="2"/>
  <c r="Y874" i="2"/>
  <c r="Z874" i="2"/>
  <c r="AG874" i="2"/>
  <c r="AH874" i="2"/>
  <c r="AI874" i="2"/>
  <c r="AJ874" i="2"/>
  <c r="AK874" i="2"/>
  <c r="AL874" i="2"/>
  <c r="AM874" i="2"/>
  <c r="R875" i="2"/>
  <c r="S875" i="2"/>
  <c r="T875" i="2"/>
  <c r="U875" i="2"/>
  <c r="V875" i="2"/>
  <c r="W875" i="2"/>
  <c r="X875" i="2"/>
  <c r="Y875" i="2"/>
  <c r="Z875" i="2"/>
  <c r="AG875" i="2"/>
  <c r="AH875" i="2"/>
  <c r="AI875" i="2"/>
  <c r="AJ875" i="2"/>
  <c r="AK875" i="2"/>
  <c r="AL875" i="2"/>
  <c r="AM875" i="2"/>
  <c r="R876" i="2"/>
  <c r="S876" i="2"/>
  <c r="T876" i="2"/>
  <c r="U876" i="2"/>
  <c r="V876" i="2"/>
  <c r="W876" i="2"/>
  <c r="X876" i="2"/>
  <c r="Y876" i="2"/>
  <c r="Z876" i="2"/>
  <c r="AG876" i="2"/>
  <c r="AH876" i="2"/>
  <c r="AI876" i="2"/>
  <c r="AJ876" i="2"/>
  <c r="AK876" i="2"/>
  <c r="AL876" i="2"/>
  <c r="AM876" i="2"/>
  <c r="R877" i="2"/>
  <c r="S877" i="2"/>
  <c r="T877" i="2"/>
  <c r="U877" i="2"/>
  <c r="V877" i="2"/>
  <c r="W877" i="2"/>
  <c r="X877" i="2"/>
  <c r="Y877" i="2"/>
  <c r="Z877" i="2"/>
  <c r="AG877" i="2"/>
  <c r="AH877" i="2"/>
  <c r="AI877" i="2"/>
  <c r="AJ877" i="2"/>
  <c r="AK877" i="2"/>
  <c r="AL877" i="2"/>
  <c r="AM877" i="2"/>
  <c r="R878" i="2"/>
  <c r="S878" i="2"/>
  <c r="T878" i="2"/>
  <c r="U878" i="2"/>
  <c r="V878" i="2"/>
  <c r="W878" i="2"/>
  <c r="X878" i="2"/>
  <c r="Y878" i="2"/>
  <c r="Z878" i="2"/>
  <c r="AG878" i="2"/>
  <c r="AH878" i="2"/>
  <c r="AI878" i="2"/>
  <c r="AJ878" i="2"/>
  <c r="AK878" i="2"/>
  <c r="AL878" i="2"/>
  <c r="AM878" i="2"/>
  <c r="R879" i="2"/>
  <c r="S879" i="2"/>
  <c r="T879" i="2"/>
  <c r="U879" i="2"/>
  <c r="V879" i="2"/>
  <c r="W879" i="2"/>
  <c r="X879" i="2"/>
  <c r="Y879" i="2"/>
  <c r="Z879" i="2"/>
  <c r="AG879" i="2"/>
  <c r="AH879" i="2"/>
  <c r="AI879" i="2"/>
  <c r="AJ879" i="2"/>
  <c r="AK879" i="2"/>
  <c r="AL879" i="2"/>
  <c r="AM879" i="2"/>
  <c r="R880" i="2"/>
  <c r="S880" i="2"/>
  <c r="T880" i="2"/>
  <c r="U880" i="2"/>
  <c r="V880" i="2"/>
  <c r="W880" i="2"/>
  <c r="X880" i="2"/>
  <c r="Y880" i="2"/>
  <c r="Z880" i="2"/>
  <c r="AG880" i="2"/>
  <c r="AH880" i="2"/>
  <c r="AI880" i="2"/>
  <c r="AJ880" i="2"/>
  <c r="AK880" i="2"/>
  <c r="AL880" i="2"/>
  <c r="AM880" i="2"/>
  <c r="R881" i="2"/>
  <c r="S881" i="2"/>
  <c r="T881" i="2"/>
  <c r="U881" i="2"/>
  <c r="V881" i="2"/>
  <c r="W881" i="2"/>
  <c r="X881" i="2"/>
  <c r="Y881" i="2"/>
  <c r="Z881" i="2"/>
  <c r="AG881" i="2"/>
  <c r="AH881" i="2"/>
  <c r="AI881" i="2"/>
  <c r="AJ881" i="2"/>
  <c r="AK881" i="2"/>
  <c r="AL881" i="2"/>
  <c r="AM881" i="2"/>
  <c r="R882" i="2"/>
  <c r="S882" i="2"/>
  <c r="T882" i="2"/>
  <c r="U882" i="2"/>
  <c r="V882" i="2"/>
  <c r="W882" i="2"/>
  <c r="X882" i="2"/>
  <c r="Y882" i="2"/>
  <c r="Z882" i="2"/>
  <c r="AG882" i="2"/>
  <c r="AH882" i="2"/>
  <c r="AI882" i="2"/>
  <c r="AJ882" i="2"/>
  <c r="AK882" i="2"/>
  <c r="AL882" i="2"/>
  <c r="AM882" i="2"/>
  <c r="R883" i="2"/>
  <c r="S883" i="2"/>
  <c r="T883" i="2"/>
  <c r="U883" i="2"/>
  <c r="V883" i="2"/>
  <c r="W883" i="2"/>
  <c r="X883" i="2"/>
  <c r="Y883" i="2"/>
  <c r="Z883" i="2"/>
  <c r="AG883" i="2"/>
  <c r="AH883" i="2"/>
  <c r="AI883" i="2"/>
  <c r="AJ883" i="2"/>
  <c r="AK883" i="2"/>
  <c r="AL883" i="2"/>
  <c r="AM883" i="2"/>
  <c r="R884" i="2"/>
  <c r="S884" i="2"/>
  <c r="T884" i="2"/>
  <c r="U884" i="2"/>
  <c r="V884" i="2"/>
  <c r="W884" i="2"/>
  <c r="X884" i="2"/>
  <c r="Y884" i="2"/>
  <c r="Z884" i="2"/>
  <c r="AG884" i="2"/>
  <c r="AH884" i="2"/>
  <c r="AI884" i="2"/>
  <c r="AJ884" i="2"/>
  <c r="AK884" i="2"/>
  <c r="AL884" i="2"/>
  <c r="AM884" i="2"/>
  <c r="R885" i="2"/>
  <c r="S885" i="2"/>
  <c r="T885" i="2"/>
  <c r="U885" i="2"/>
  <c r="V885" i="2"/>
  <c r="W885" i="2"/>
  <c r="X885" i="2"/>
  <c r="Y885" i="2"/>
  <c r="Z885" i="2"/>
  <c r="AG885" i="2"/>
  <c r="AH885" i="2"/>
  <c r="AI885" i="2"/>
  <c r="AJ885" i="2"/>
  <c r="AK885" i="2"/>
  <c r="AL885" i="2"/>
  <c r="AM885" i="2"/>
  <c r="R886" i="2"/>
  <c r="S886" i="2"/>
  <c r="T886" i="2"/>
  <c r="U886" i="2"/>
  <c r="V886" i="2"/>
  <c r="W886" i="2"/>
  <c r="X886" i="2"/>
  <c r="Y886" i="2"/>
  <c r="Z886" i="2"/>
  <c r="AG886" i="2"/>
  <c r="AH886" i="2"/>
  <c r="AI886" i="2"/>
  <c r="AJ886" i="2"/>
  <c r="AK886" i="2"/>
  <c r="AL886" i="2"/>
  <c r="AM886" i="2"/>
  <c r="R887" i="2"/>
  <c r="S887" i="2"/>
  <c r="T887" i="2"/>
  <c r="U887" i="2"/>
  <c r="V887" i="2"/>
  <c r="W887" i="2"/>
  <c r="X887" i="2"/>
  <c r="Y887" i="2"/>
  <c r="Z887" i="2"/>
  <c r="AG887" i="2"/>
  <c r="AH887" i="2"/>
  <c r="AI887" i="2"/>
  <c r="AJ887" i="2"/>
  <c r="AK887" i="2"/>
  <c r="AL887" i="2"/>
  <c r="AM887" i="2"/>
  <c r="R888" i="2"/>
  <c r="S888" i="2"/>
  <c r="T888" i="2"/>
  <c r="U888" i="2"/>
  <c r="V888" i="2"/>
  <c r="W888" i="2"/>
  <c r="X888" i="2"/>
  <c r="Y888" i="2"/>
  <c r="Z888" i="2"/>
  <c r="AG888" i="2"/>
  <c r="AH888" i="2"/>
  <c r="AI888" i="2"/>
  <c r="AJ888" i="2"/>
  <c r="AK888" i="2"/>
  <c r="AL888" i="2"/>
  <c r="AM888" i="2"/>
  <c r="R889" i="2"/>
  <c r="S889" i="2"/>
  <c r="T889" i="2"/>
  <c r="U889" i="2"/>
  <c r="V889" i="2"/>
  <c r="W889" i="2"/>
  <c r="X889" i="2"/>
  <c r="Y889" i="2"/>
  <c r="Z889" i="2"/>
  <c r="AG889" i="2"/>
  <c r="AH889" i="2"/>
  <c r="AI889" i="2"/>
  <c r="AJ889" i="2"/>
  <c r="AK889" i="2"/>
  <c r="AL889" i="2"/>
  <c r="AM889" i="2"/>
  <c r="R890" i="2"/>
  <c r="S890" i="2"/>
  <c r="T890" i="2"/>
  <c r="U890" i="2"/>
  <c r="V890" i="2"/>
  <c r="W890" i="2"/>
  <c r="X890" i="2"/>
  <c r="Y890" i="2"/>
  <c r="Z890" i="2"/>
  <c r="AG890" i="2"/>
  <c r="AH890" i="2"/>
  <c r="AI890" i="2"/>
  <c r="AJ890" i="2"/>
  <c r="AK890" i="2"/>
  <c r="AL890" i="2"/>
  <c r="AM890" i="2"/>
  <c r="R891" i="2"/>
  <c r="S891" i="2"/>
  <c r="T891" i="2"/>
  <c r="U891" i="2"/>
  <c r="V891" i="2"/>
  <c r="W891" i="2"/>
  <c r="X891" i="2"/>
  <c r="Y891" i="2"/>
  <c r="Z891" i="2"/>
  <c r="AG891" i="2"/>
  <c r="AH891" i="2"/>
  <c r="AI891" i="2"/>
  <c r="AJ891" i="2"/>
  <c r="AK891" i="2"/>
  <c r="AL891" i="2"/>
  <c r="AM891" i="2"/>
  <c r="R892" i="2"/>
  <c r="S892" i="2"/>
  <c r="T892" i="2"/>
  <c r="U892" i="2"/>
  <c r="V892" i="2"/>
  <c r="W892" i="2"/>
  <c r="X892" i="2"/>
  <c r="Y892" i="2"/>
  <c r="Z892" i="2"/>
  <c r="AG892" i="2"/>
  <c r="AH892" i="2"/>
  <c r="AI892" i="2"/>
  <c r="AJ892" i="2"/>
  <c r="AK892" i="2"/>
  <c r="AL892" i="2"/>
  <c r="AM892" i="2"/>
  <c r="R893" i="2"/>
  <c r="S893" i="2"/>
  <c r="T893" i="2"/>
  <c r="U893" i="2"/>
  <c r="V893" i="2"/>
  <c r="W893" i="2"/>
  <c r="X893" i="2"/>
  <c r="Y893" i="2"/>
  <c r="Z893" i="2"/>
  <c r="AG893" i="2"/>
  <c r="AH893" i="2"/>
  <c r="AI893" i="2"/>
  <c r="AJ893" i="2"/>
  <c r="AK893" i="2"/>
  <c r="AL893" i="2"/>
  <c r="AM893" i="2"/>
  <c r="R894" i="2"/>
  <c r="S894" i="2"/>
  <c r="T894" i="2"/>
  <c r="U894" i="2"/>
  <c r="V894" i="2"/>
  <c r="W894" i="2"/>
  <c r="X894" i="2"/>
  <c r="Y894" i="2"/>
  <c r="Z894" i="2"/>
  <c r="AG894" i="2"/>
  <c r="AH894" i="2"/>
  <c r="AI894" i="2"/>
  <c r="AJ894" i="2"/>
  <c r="AK894" i="2"/>
  <c r="AL894" i="2"/>
  <c r="AM894" i="2"/>
  <c r="R895" i="2"/>
  <c r="S895" i="2"/>
  <c r="T895" i="2"/>
  <c r="U895" i="2"/>
  <c r="V895" i="2"/>
  <c r="W895" i="2"/>
  <c r="X895" i="2"/>
  <c r="Y895" i="2"/>
  <c r="Z895" i="2"/>
  <c r="AG895" i="2"/>
  <c r="AH895" i="2"/>
  <c r="AI895" i="2"/>
  <c r="AJ895" i="2"/>
  <c r="AK895" i="2"/>
  <c r="AL895" i="2"/>
  <c r="AM895" i="2"/>
  <c r="R896" i="2"/>
  <c r="S896" i="2"/>
  <c r="T896" i="2"/>
  <c r="U896" i="2"/>
  <c r="V896" i="2"/>
  <c r="W896" i="2"/>
  <c r="X896" i="2"/>
  <c r="Y896" i="2"/>
  <c r="Z896" i="2"/>
  <c r="AG896" i="2"/>
  <c r="AH896" i="2"/>
  <c r="AI896" i="2"/>
  <c r="AJ896" i="2"/>
  <c r="AK896" i="2"/>
  <c r="AL896" i="2"/>
  <c r="AM896" i="2"/>
  <c r="R897" i="2"/>
  <c r="S897" i="2"/>
  <c r="T897" i="2"/>
  <c r="U897" i="2"/>
  <c r="V897" i="2"/>
  <c r="W897" i="2"/>
  <c r="X897" i="2"/>
  <c r="Y897" i="2"/>
  <c r="Z897" i="2"/>
  <c r="AG897" i="2"/>
  <c r="AH897" i="2"/>
  <c r="AI897" i="2"/>
  <c r="AJ897" i="2"/>
  <c r="AK897" i="2"/>
  <c r="AL897" i="2"/>
  <c r="AM897" i="2"/>
  <c r="R898" i="2"/>
  <c r="S898" i="2"/>
  <c r="T898" i="2"/>
  <c r="U898" i="2"/>
  <c r="V898" i="2"/>
  <c r="W898" i="2"/>
  <c r="X898" i="2"/>
  <c r="Y898" i="2"/>
  <c r="Z898" i="2"/>
  <c r="AG898" i="2"/>
  <c r="AH898" i="2"/>
  <c r="AI898" i="2"/>
  <c r="AJ898" i="2"/>
  <c r="AK898" i="2"/>
  <c r="AL898" i="2"/>
  <c r="AM898" i="2"/>
  <c r="R899" i="2"/>
  <c r="S899" i="2"/>
  <c r="T899" i="2"/>
  <c r="U899" i="2"/>
  <c r="V899" i="2"/>
  <c r="W899" i="2"/>
  <c r="X899" i="2"/>
  <c r="Y899" i="2"/>
  <c r="Z899" i="2"/>
  <c r="AG899" i="2"/>
  <c r="AH899" i="2"/>
  <c r="AI899" i="2"/>
  <c r="AJ899" i="2"/>
  <c r="AK899" i="2"/>
  <c r="AL899" i="2"/>
  <c r="AM899" i="2"/>
  <c r="R900" i="2"/>
  <c r="S900" i="2"/>
  <c r="T900" i="2"/>
  <c r="U900" i="2"/>
  <c r="V900" i="2"/>
  <c r="W900" i="2"/>
  <c r="X900" i="2"/>
  <c r="Y900" i="2"/>
  <c r="Z900" i="2"/>
  <c r="AG900" i="2"/>
  <c r="AH900" i="2"/>
  <c r="AI900" i="2"/>
  <c r="AJ900" i="2"/>
  <c r="AK900" i="2"/>
  <c r="AL900" i="2"/>
  <c r="AM900" i="2"/>
  <c r="R901" i="2"/>
  <c r="S901" i="2"/>
  <c r="T901" i="2"/>
  <c r="U901" i="2"/>
  <c r="V901" i="2"/>
  <c r="W901" i="2"/>
  <c r="X901" i="2"/>
  <c r="Y901" i="2"/>
  <c r="Z901" i="2"/>
  <c r="AG901" i="2"/>
  <c r="AH901" i="2"/>
  <c r="AI901" i="2"/>
  <c r="AJ901" i="2"/>
  <c r="AK901" i="2"/>
  <c r="AL901" i="2"/>
  <c r="AM901" i="2"/>
  <c r="R902" i="2"/>
  <c r="S902" i="2"/>
  <c r="T902" i="2"/>
  <c r="U902" i="2"/>
  <c r="V902" i="2"/>
  <c r="W902" i="2"/>
  <c r="X902" i="2"/>
  <c r="Y902" i="2"/>
  <c r="Z902" i="2"/>
  <c r="AG902" i="2"/>
  <c r="AH902" i="2"/>
  <c r="AI902" i="2"/>
  <c r="AJ902" i="2"/>
  <c r="AK902" i="2"/>
  <c r="AL902" i="2"/>
  <c r="AM902" i="2"/>
  <c r="R903" i="2"/>
  <c r="S903" i="2"/>
  <c r="T903" i="2"/>
  <c r="U903" i="2"/>
  <c r="V903" i="2"/>
  <c r="W903" i="2"/>
  <c r="X903" i="2"/>
  <c r="Y903" i="2"/>
  <c r="Z903" i="2"/>
  <c r="AG903" i="2"/>
  <c r="AH903" i="2"/>
  <c r="AI903" i="2"/>
  <c r="AJ903" i="2"/>
  <c r="AK903" i="2"/>
  <c r="AL903" i="2"/>
  <c r="AM903" i="2"/>
  <c r="R904" i="2"/>
  <c r="S904" i="2"/>
  <c r="T904" i="2"/>
  <c r="U904" i="2"/>
  <c r="V904" i="2"/>
  <c r="W904" i="2"/>
  <c r="X904" i="2"/>
  <c r="Y904" i="2"/>
  <c r="Z904" i="2"/>
  <c r="AG904" i="2"/>
  <c r="AH904" i="2"/>
  <c r="AI904" i="2"/>
  <c r="AJ904" i="2"/>
  <c r="AK904" i="2"/>
  <c r="AL904" i="2"/>
  <c r="AM904" i="2"/>
  <c r="R905" i="2"/>
  <c r="S905" i="2"/>
  <c r="T905" i="2"/>
  <c r="U905" i="2"/>
  <c r="V905" i="2"/>
  <c r="W905" i="2"/>
  <c r="X905" i="2"/>
  <c r="Y905" i="2"/>
  <c r="Z905" i="2"/>
  <c r="AG905" i="2"/>
  <c r="AH905" i="2"/>
  <c r="AI905" i="2"/>
  <c r="AJ905" i="2"/>
  <c r="AK905" i="2"/>
  <c r="AL905" i="2"/>
  <c r="AM905" i="2"/>
  <c r="R906" i="2"/>
  <c r="S906" i="2"/>
  <c r="T906" i="2"/>
  <c r="U906" i="2"/>
  <c r="V906" i="2"/>
  <c r="W906" i="2"/>
  <c r="X906" i="2"/>
  <c r="Y906" i="2"/>
  <c r="Z906" i="2"/>
  <c r="AG906" i="2"/>
  <c r="AH906" i="2"/>
  <c r="AI906" i="2"/>
  <c r="AJ906" i="2"/>
  <c r="AK906" i="2"/>
  <c r="AL906" i="2"/>
  <c r="AM906" i="2"/>
  <c r="R907" i="2"/>
  <c r="S907" i="2"/>
  <c r="T907" i="2"/>
  <c r="U907" i="2"/>
  <c r="V907" i="2"/>
  <c r="W907" i="2"/>
  <c r="X907" i="2"/>
  <c r="Y907" i="2"/>
  <c r="Z907" i="2"/>
  <c r="AG907" i="2"/>
  <c r="AH907" i="2"/>
  <c r="AI907" i="2"/>
  <c r="AJ907" i="2"/>
  <c r="AK907" i="2"/>
  <c r="AL907" i="2"/>
  <c r="AM907" i="2"/>
  <c r="R908" i="2"/>
  <c r="S908" i="2"/>
  <c r="T908" i="2"/>
  <c r="U908" i="2"/>
  <c r="V908" i="2"/>
  <c r="W908" i="2"/>
  <c r="X908" i="2"/>
  <c r="Y908" i="2"/>
  <c r="Z908" i="2"/>
  <c r="AG908" i="2"/>
  <c r="AH908" i="2"/>
  <c r="AI908" i="2"/>
  <c r="AJ908" i="2"/>
  <c r="AK908" i="2"/>
  <c r="AL908" i="2"/>
  <c r="AM908" i="2"/>
  <c r="R909" i="2"/>
  <c r="S909" i="2"/>
  <c r="T909" i="2"/>
  <c r="U909" i="2"/>
  <c r="V909" i="2"/>
  <c r="W909" i="2"/>
  <c r="X909" i="2"/>
  <c r="Y909" i="2"/>
  <c r="Z909" i="2"/>
  <c r="AG909" i="2"/>
  <c r="AH909" i="2"/>
  <c r="AI909" i="2"/>
  <c r="AJ909" i="2"/>
  <c r="AK909" i="2"/>
  <c r="AL909" i="2"/>
  <c r="AM909" i="2"/>
  <c r="R910" i="2"/>
  <c r="S910" i="2"/>
  <c r="T910" i="2"/>
  <c r="U910" i="2"/>
  <c r="V910" i="2"/>
  <c r="W910" i="2"/>
  <c r="X910" i="2"/>
  <c r="Y910" i="2"/>
  <c r="Z910" i="2"/>
  <c r="AG910" i="2"/>
  <c r="AH910" i="2"/>
  <c r="AI910" i="2"/>
  <c r="AJ910" i="2"/>
  <c r="AK910" i="2"/>
  <c r="AL910" i="2"/>
  <c r="AM910" i="2"/>
  <c r="R911" i="2"/>
  <c r="S911" i="2"/>
  <c r="T911" i="2"/>
  <c r="U911" i="2"/>
  <c r="V911" i="2"/>
  <c r="W911" i="2"/>
  <c r="X911" i="2"/>
  <c r="Y911" i="2"/>
  <c r="Z911" i="2"/>
  <c r="AG911" i="2"/>
  <c r="AH911" i="2"/>
  <c r="AI911" i="2"/>
  <c r="AJ911" i="2"/>
  <c r="AK911" i="2"/>
  <c r="AL911" i="2"/>
  <c r="AM911" i="2"/>
  <c r="R912" i="2"/>
  <c r="S912" i="2"/>
  <c r="T912" i="2"/>
  <c r="U912" i="2"/>
  <c r="V912" i="2"/>
  <c r="W912" i="2"/>
  <c r="X912" i="2"/>
  <c r="Y912" i="2"/>
  <c r="Z912" i="2"/>
  <c r="AG912" i="2"/>
  <c r="AH912" i="2"/>
  <c r="AI912" i="2"/>
  <c r="AJ912" i="2"/>
  <c r="AK912" i="2"/>
  <c r="AL912" i="2"/>
  <c r="AM912" i="2"/>
  <c r="R913" i="2"/>
  <c r="S913" i="2"/>
  <c r="T913" i="2"/>
  <c r="U913" i="2"/>
  <c r="V913" i="2"/>
  <c r="W913" i="2"/>
  <c r="X913" i="2"/>
  <c r="Y913" i="2"/>
  <c r="Z913" i="2"/>
  <c r="AG913" i="2"/>
  <c r="AH913" i="2"/>
  <c r="AI913" i="2"/>
  <c r="AJ913" i="2"/>
  <c r="AK913" i="2"/>
  <c r="AL913" i="2"/>
  <c r="AM913" i="2"/>
  <c r="R914" i="2"/>
  <c r="S914" i="2"/>
  <c r="T914" i="2"/>
  <c r="U914" i="2"/>
  <c r="V914" i="2"/>
  <c r="W914" i="2"/>
  <c r="X914" i="2"/>
  <c r="Y914" i="2"/>
  <c r="Z914" i="2"/>
  <c r="AG914" i="2"/>
  <c r="AH914" i="2"/>
  <c r="AI914" i="2"/>
  <c r="AJ914" i="2"/>
  <c r="AK914" i="2"/>
  <c r="AL914" i="2"/>
  <c r="AM914" i="2"/>
  <c r="R915" i="2"/>
  <c r="S915" i="2"/>
  <c r="T915" i="2"/>
  <c r="U915" i="2"/>
  <c r="V915" i="2"/>
  <c r="W915" i="2"/>
  <c r="X915" i="2"/>
  <c r="Y915" i="2"/>
  <c r="Z915" i="2"/>
  <c r="AG915" i="2"/>
  <c r="AH915" i="2"/>
  <c r="AI915" i="2"/>
  <c r="AJ915" i="2"/>
  <c r="AK915" i="2"/>
  <c r="AL915" i="2"/>
  <c r="AM915" i="2"/>
  <c r="R916" i="2"/>
  <c r="S916" i="2"/>
  <c r="T916" i="2"/>
  <c r="U916" i="2"/>
  <c r="V916" i="2"/>
  <c r="W916" i="2"/>
  <c r="X916" i="2"/>
  <c r="Y916" i="2"/>
  <c r="Z916" i="2"/>
  <c r="AG916" i="2"/>
  <c r="AH916" i="2"/>
  <c r="AI916" i="2"/>
  <c r="AJ916" i="2"/>
  <c r="AK916" i="2"/>
  <c r="AL916" i="2"/>
  <c r="AM916" i="2"/>
  <c r="R917" i="2"/>
  <c r="S917" i="2"/>
  <c r="T917" i="2"/>
  <c r="U917" i="2"/>
  <c r="V917" i="2"/>
  <c r="W917" i="2"/>
  <c r="X917" i="2"/>
  <c r="Y917" i="2"/>
  <c r="Z917" i="2"/>
  <c r="AG917" i="2"/>
  <c r="AH917" i="2"/>
  <c r="AI917" i="2"/>
  <c r="AJ917" i="2"/>
  <c r="AK917" i="2"/>
  <c r="AL917" i="2"/>
  <c r="AM917" i="2"/>
  <c r="R918" i="2"/>
  <c r="S918" i="2"/>
  <c r="T918" i="2"/>
  <c r="U918" i="2"/>
  <c r="V918" i="2"/>
  <c r="W918" i="2"/>
  <c r="X918" i="2"/>
  <c r="Y918" i="2"/>
  <c r="Z918" i="2"/>
  <c r="AG918" i="2"/>
  <c r="AH918" i="2"/>
  <c r="AI918" i="2"/>
  <c r="AJ918" i="2"/>
  <c r="AK918" i="2"/>
  <c r="AL918" i="2"/>
  <c r="AM918" i="2"/>
  <c r="R919" i="2"/>
  <c r="S919" i="2"/>
  <c r="T919" i="2"/>
  <c r="U919" i="2"/>
  <c r="V919" i="2"/>
  <c r="W919" i="2"/>
  <c r="X919" i="2"/>
  <c r="Y919" i="2"/>
  <c r="Z919" i="2"/>
  <c r="AG919" i="2"/>
  <c r="AH919" i="2"/>
  <c r="AI919" i="2"/>
  <c r="AJ919" i="2"/>
  <c r="AK919" i="2"/>
  <c r="AL919" i="2"/>
  <c r="AM919" i="2"/>
  <c r="R920" i="2"/>
  <c r="S920" i="2"/>
  <c r="T920" i="2"/>
  <c r="U920" i="2"/>
  <c r="V920" i="2"/>
  <c r="W920" i="2"/>
  <c r="X920" i="2"/>
  <c r="Y920" i="2"/>
  <c r="Z920" i="2"/>
  <c r="AG920" i="2"/>
  <c r="AH920" i="2"/>
  <c r="AI920" i="2"/>
  <c r="AJ920" i="2"/>
  <c r="AK920" i="2"/>
  <c r="AL920" i="2"/>
  <c r="AM920" i="2"/>
  <c r="R921" i="2"/>
  <c r="S921" i="2"/>
  <c r="T921" i="2"/>
  <c r="U921" i="2"/>
  <c r="V921" i="2"/>
  <c r="W921" i="2"/>
  <c r="X921" i="2"/>
  <c r="Y921" i="2"/>
  <c r="Z921" i="2"/>
  <c r="AG921" i="2"/>
  <c r="AH921" i="2"/>
  <c r="AI921" i="2"/>
  <c r="AJ921" i="2"/>
  <c r="AK921" i="2"/>
  <c r="AL921" i="2"/>
  <c r="AM921" i="2"/>
  <c r="R922" i="2"/>
  <c r="S922" i="2"/>
  <c r="T922" i="2"/>
  <c r="U922" i="2"/>
  <c r="V922" i="2"/>
  <c r="W922" i="2"/>
  <c r="X922" i="2"/>
  <c r="Y922" i="2"/>
  <c r="Z922" i="2"/>
  <c r="AG922" i="2"/>
  <c r="AH922" i="2"/>
  <c r="AI922" i="2"/>
  <c r="AJ922" i="2"/>
  <c r="AK922" i="2"/>
  <c r="AL922" i="2"/>
  <c r="AM922" i="2"/>
  <c r="R923" i="2"/>
  <c r="S923" i="2"/>
  <c r="T923" i="2"/>
  <c r="U923" i="2"/>
  <c r="V923" i="2"/>
  <c r="W923" i="2"/>
  <c r="X923" i="2"/>
  <c r="Y923" i="2"/>
  <c r="Z923" i="2"/>
  <c r="AG923" i="2"/>
  <c r="AH923" i="2"/>
  <c r="AI923" i="2"/>
  <c r="AJ923" i="2"/>
  <c r="AK923" i="2"/>
  <c r="AL923" i="2"/>
  <c r="AM923" i="2"/>
  <c r="R924" i="2"/>
  <c r="S924" i="2"/>
  <c r="T924" i="2"/>
  <c r="U924" i="2"/>
  <c r="V924" i="2"/>
  <c r="W924" i="2"/>
  <c r="X924" i="2"/>
  <c r="Y924" i="2"/>
  <c r="Z924" i="2"/>
  <c r="AG924" i="2"/>
  <c r="AH924" i="2"/>
  <c r="AI924" i="2"/>
  <c r="AJ924" i="2"/>
  <c r="AK924" i="2"/>
  <c r="AL924" i="2"/>
  <c r="AM924" i="2"/>
  <c r="R925" i="2"/>
  <c r="S925" i="2"/>
  <c r="T925" i="2"/>
  <c r="U925" i="2"/>
  <c r="V925" i="2"/>
  <c r="W925" i="2"/>
  <c r="X925" i="2"/>
  <c r="Y925" i="2"/>
  <c r="Z925" i="2"/>
  <c r="AG925" i="2"/>
  <c r="AH925" i="2"/>
  <c r="AI925" i="2"/>
  <c r="AJ925" i="2"/>
  <c r="AK925" i="2"/>
  <c r="AL925" i="2"/>
  <c r="AM925" i="2"/>
  <c r="R926" i="2"/>
  <c r="S926" i="2"/>
  <c r="T926" i="2"/>
  <c r="U926" i="2"/>
  <c r="V926" i="2"/>
  <c r="W926" i="2"/>
  <c r="X926" i="2"/>
  <c r="Y926" i="2"/>
  <c r="Z926" i="2"/>
  <c r="AG926" i="2"/>
  <c r="AH926" i="2"/>
  <c r="AI926" i="2"/>
  <c r="AJ926" i="2"/>
  <c r="AK926" i="2"/>
  <c r="AL926" i="2"/>
  <c r="AM926" i="2"/>
  <c r="R927" i="2"/>
  <c r="S927" i="2"/>
  <c r="T927" i="2"/>
  <c r="U927" i="2"/>
  <c r="V927" i="2"/>
  <c r="W927" i="2"/>
  <c r="X927" i="2"/>
  <c r="Y927" i="2"/>
  <c r="Z927" i="2"/>
  <c r="AG927" i="2"/>
  <c r="AH927" i="2"/>
  <c r="AI927" i="2"/>
  <c r="AJ927" i="2"/>
  <c r="AK927" i="2"/>
  <c r="AL927" i="2"/>
  <c r="AM927" i="2"/>
  <c r="R928" i="2"/>
  <c r="S928" i="2"/>
  <c r="T928" i="2"/>
  <c r="U928" i="2"/>
  <c r="V928" i="2"/>
  <c r="W928" i="2"/>
  <c r="X928" i="2"/>
  <c r="Y928" i="2"/>
  <c r="Z928" i="2"/>
  <c r="AG928" i="2"/>
  <c r="AH928" i="2"/>
  <c r="AI928" i="2"/>
  <c r="AJ928" i="2"/>
  <c r="AK928" i="2"/>
  <c r="AL928" i="2"/>
  <c r="AM928" i="2"/>
  <c r="R929" i="2"/>
  <c r="S929" i="2"/>
  <c r="T929" i="2"/>
  <c r="U929" i="2"/>
  <c r="V929" i="2"/>
  <c r="W929" i="2"/>
  <c r="X929" i="2"/>
  <c r="Y929" i="2"/>
  <c r="Z929" i="2"/>
  <c r="AG929" i="2"/>
  <c r="AH929" i="2"/>
  <c r="AI929" i="2"/>
  <c r="AJ929" i="2"/>
  <c r="AK929" i="2"/>
  <c r="AL929" i="2"/>
  <c r="AM929" i="2"/>
  <c r="R930" i="2"/>
  <c r="S930" i="2"/>
  <c r="T930" i="2"/>
  <c r="U930" i="2"/>
  <c r="V930" i="2"/>
  <c r="W930" i="2"/>
  <c r="X930" i="2"/>
  <c r="Y930" i="2"/>
  <c r="Z930" i="2"/>
  <c r="AG930" i="2"/>
  <c r="AH930" i="2"/>
  <c r="AI930" i="2"/>
  <c r="AJ930" i="2"/>
  <c r="AK930" i="2"/>
  <c r="AL930" i="2"/>
  <c r="AM930" i="2"/>
  <c r="R931" i="2"/>
  <c r="S931" i="2"/>
  <c r="T931" i="2"/>
  <c r="U931" i="2"/>
  <c r="V931" i="2"/>
  <c r="W931" i="2"/>
  <c r="X931" i="2"/>
  <c r="Y931" i="2"/>
  <c r="Z931" i="2"/>
  <c r="AG931" i="2"/>
  <c r="AH931" i="2"/>
  <c r="AI931" i="2"/>
  <c r="AJ931" i="2"/>
  <c r="AK931" i="2"/>
  <c r="AL931" i="2"/>
  <c r="AM931" i="2"/>
  <c r="R932" i="2"/>
  <c r="S932" i="2"/>
  <c r="T932" i="2"/>
  <c r="U932" i="2"/>
  <c r="V932" i="2"/>
  <c r="W932" i="2"/>
  <c r="X932" i="2"/>
  <c r="Y932" i="2"/>
  <c r="Z932" i="2"/>
  <c r="AG932" i="2"/>
  <c r="AH932" i="2"/>
  <c r="AI932" i="2"/>
  <c r="AJ932" i="2"/>
  <c r="AK932" i="2"/>
  <c r="AL932" i="2"/>
  <c r="AM932" i="2"/>
  <c r="R933" i="2"/>
  <c r="S933" i="2"/>
  <c r="T933" i="2"/>
  <c r="U933" i="2"/>
  <c r="V933" i="2"/>
  <c r="W933" i="2"/>
  <c r="X933" i="2"/>
  <c r="Y933" i="2"/>
  <c r="Z933" i="2"/>
  <c r="AG933" i="2"/>
  <c r="AH933" i="2"/>
  <c r="AI933" i="2"/>
  <c r="AJ933" i="2"/>
  <c r="AK933" i="2"/>
  <c r="AL933" i="2"/>
  <c r="AM933" i="2"/>
  <c r="R934" i="2"/>
  <c r="S934" i="2"/>
  <c r="T934" i="2"/>
  <c r="U934" i="2"/>
  <c r="V934" i="2"/>
  <c r="W934" i="2"/>
  <c r="X934" i="2"/>
  <c r="Y934" i="2"/>
  <c r="Z934" i="2"/>
  <c r="AG934" i="2"/>
  <c r="AH934" i="2"/>
  <c r="AI934" i="2"/>
  <c r="AJ934" i="2"/>
  <c r="AK934" i="2"/>
  <c r="AL934" i="2"/>
  <c r="AM934" i="2"/>
  <c r="R935" i="2"/>
  <c r="S935" i="2"/>
  <c r="T935" i="2"/>
  <c r="U935" i="2"/>
  <c r="V935" i="2"/>
  <c r="W935" i="2"/>
  <c r="X935" i="2"/>
  <c r="Y935" i="2"/>
  <c r="Z935" i="2"/>
  <c r="AG935" i="2"/>
  <c r="AH935" i="2"/>
  <c r="AI935" i="2"/>
  <c r="AJ935" i="2"/>
  <c r="AK935" i="2"/>
  <c r="AL935" i="2"/>
  <c r="AM935" i="2"/>
  <c r="R936" i="2"/>
  <c r="S936" i="2"/>
  <c r="T936" i="2"/>
  <c r="U936" i="2"/>
  <c r="V936" i="2"/>
  <c r="W936" i="2"/>
  <c r="X936" i="2"/>
  <c r="Y936" i="2"/>
  <c r="Z936" i="2"/>
  <c r="AG936" i="2"/>
  <c r="AH936" i="2"/>
  <c r="AI936" i="2"/>
  <c r="AJ936" i="2"/>
  <c r="AK936" i="2"/>
  <c r="AL936" i="2"/>
  <c r="AM936" i="2"/>
  <c r="R937" i="2"/>
  <c r="S937" i="2"/>
  <c r="T937" i="2"/>
  <c r="U937" i="2"/>
  <c r="V937" i="2"/>
  <c r="W937" i="2"/>
  <c r="X937" i="2"/>
  <c r="Y937" i="2"/>
  <c r="Z937" i="2"/>
  <c r="AG937" i="2"/>
  <c r="AH937" i="2"/>
  <c r="AI937" i="2"/>
  <c r="AJ937" i="2"/>
  <c r="AK937" i="2"/>
  <c r="AL937" i="2"/>
  <c r="AM937" i="2"/>
  <c r="R938" i="2"/>
  <c r="S938" i="2"/>
  <c r="T938" i="2"/>
  <c r="U938" i="2"/>
  <c r="V938" i="2"/>
  <c r="W938" i="2"/>
  <c r="X938" i="2"/>
  <c r="Y938" i="2"/>
  <c r="Z938" i="2"/>
  <c r="AG938" i="2"/>
  <c r="AH938" i="2"/>
  <c r="AI938" i="2"/>
  <c r="AJ938" i="2"/>
  <c r="AK938" i="2"/>
  <c r="AL938" i="2"/>
  <c r="AM938" i="2"/>
  <c r="R939" i="2"/>
  <c r="S939" i="2"/>
  <c r="T939" i="2"/>
  <c r="U939" i="2"/>
  <c r="V939" i="2"/>
  <c r="W939" i="2"/>
  <c r="X939" i="2"/>
  <c r="Y939" i="2"/>
  <c r="Z939" i="2"/>
  <c r="AG939" i="2"/>
  <c r="AH939" i="2"/>
  <c r="AI939" i="2"/>
  <c r="AJ939" i="2"/>
  <c r="AK939" i="2"/>
  <c r="AL939" i="2"/>
  <c r="AM939" i="2"/>
  <c r="R940" i="2"/>
  <c r="S940" i="2"/>
  <c r="T940" i="2"/>
  <c r="U940" i="2"/>
  <c r="V940" i="2"/>
  <c r="W940" i="2"/>
  <c r="X940" i="2"/>
  <c r="Y940" i="2"/>
  <c r="Z940" i="2"/>
  <c r="AG940" i="2"/>
  <c r="AH940" i="2"/>
  <c r="AI940" i="2"/>
  <c r="AJ940" i="2"/>
  <c r="AK940" i="2"/>
  <c r="AL940" i="2"/>
  <c r="AM940" i="2"/>
  <c r="R941" i="2"/>
  <c r="S941" i="2"/>
  <c r="T941" i="2"/>
  <c r="U941" i="2"/>
  <c r="V941" i="2"/>
  <c r="W941" i="2"/>
  <c r="X941" i="2"/>
  <c r="Y941" i="2"/>
  <c r="Z941" i="2"/>
  <c r="AG941" i="2"/>
  <c r="AH941" i="2"/>
  <c r="AI941" i="2"/>
  <c r="AJ941" i="2"/>
  <c r="AK941" i="2"/>
  <c r="AL941" i="2"/>
  <c r="AM941" i="2"/>
  <c r="R942" i="2"/>
  <c r="S942" i="2"/>
  <c r="T942" i="2"/>
  <c r="U942" i="2"/>
  <c r="V942" i="2"/>
  <c r="W942" i="2"/>
  <c r="X942" i="2"/>
  <c r="Y942" i="2"/>
  <c r="Z942" i="2"/>
  <c r="AG942" i="2"/>
  <c r="AH942" i="2"/>
  <c r="AI942" i="2"/>
  <c r="AJ942" i="2"/>
  <c r="AK942" i="2"/>
  <c r="AL942" i="2"/>
  <c r="AM942" i="2"/>
  <c r="R943" i="2"/>
  <c r="S943" i="2"/>
  <c r="T943" i="2"/>
  <c r="U943" i="2"/>
  <c r="V943" i="2"/>
  <c r="W943" i="2"/>
  <c r="X943" i="2"/>
  <c r="Y943" i="2"/>
  <c r="Z943" i="2"/>
  <c r="AG943" i="2"/>
  <c r="AH943" i="2"/>
  <c r="AI943" i="2"/>
  <c r="AJ943" i="2"/>
  <c r="AK943" i="2"/>
  <c r="AL943" i="2"/>
  <c r="AM943" i="2"/>
  <c r="R944" i="2"/>
  <c r="S944" i="2"/>
  <c r="T944" i="2"/>
  <c r="U944" i="2"/>
  <c r="V944" i="2"/>
  <c r="W944" i="2"/>
  <c r="X944" i="2"/>
  <c r="Y944" i="2"/>
  <c r="Z944" i="2"/>
  <c r="AG944" i="2"/>
  <c r="AH944" i="2"/>
  <c r="AI944" i="2"/>
  <c r="AJ944" i="2"/>
  <c r="AK944" i="2"/>
  <c r="AL944" i="2"/>
  <c r="AM944" i="2"/>
  <c r="R945" i="2"/>
  <c r="S945" i="2"/>
  <c r="T945" i="2"/>
  <c r="U945" i="2"/>
  <c r="V945" i="2"/>
  <c r="W945" i="2"/>
  <c r="X945" i="2"/>
  <c r="Y945" i="2"/>
  <c r="Z945" i="2"/>
  <c r="AG945" i="2"/>
  <c r="AH945" i="2"/>
  <c r="AI945" i="2"/>
  <c r="AJ945" i="2"/>
  <c r="AK945" i="2"/>
  <c r="AL945" i="2"/>
  <c r="AM945" i="2"/>
  <c r="R946" i="2"/>
  <c r="S946" i="2"/>
  <c r="T946" i="2"/>
  <c r="U946" i="2"/>
  <c r="V946" i="2"/>
  <c r="W946" i="2"/>
  <c r="X946" i="2"/>
  <c r="Y946" i="2"/>
  <c r="Z946" i="2"/>
  <c r="AG946" i="2"/>
  <c r="AH946" i="2"/>
  <c r="AI946" i="2"/>
  <c r="AJ946" i="2"/>
  <c r="AK946" i="2"/>
  <c r="AL946" i="2"/>
  <c r="AM946" i="2"/>
  <c r="R947" i="2"/>
  <c r="S947" i="2"/>
  <c r="T947" i="2"/>
  <c r="U947" i="2"/>
  <c r="V947" i="2"/>
  <c r="W947" i="2"/>
  <c r="X947" i="2"/>
  <c r="Y947" i="2"/>
  <c r="Z947" i="2"/>
  <c r="AG947" i="2"/>
  <c r="AH947" i="2"/>
  <c r="AI947" i="2"/>
  <c r="AJ947" i="2"/>
  <c r="AK947" i="2"/>
  <c r="AL947" i="2"/>
  <c r="AM947" i="2"/>
  <c r="R948" i="2"/>
  <c r="S948" i="2"/>
  <c r="T948" i="2"/>
  <c r="U948" i="2"/>
  <c r="V948" i="2"/>
  <c r="W948" i="2"/>
  <c r="X948" i="2"/>
  <c r="Y948" i="2"/>
  <c r="Z948" i="2"/>
  <c r="AG948" i="2"/>
  <c r="AH948" i="2"/>
  <c r="AI948" i="2"/>
  <c r="AJ948" i="2"/>
  <c r="AK948" i="2"/>
  <c r="AL948" i="2"/>
  <c r="AM948" i="2"/>
  <c r="R949" i="2"/>
  <c r="S949" i="2"/>
  <c r="T949" i="2"/>
  <c r="U949" i="2"/>
  <c r="V949" i="2"/>
  <c r="W949" i="2"/>
  <c r="X949" i="2"/>
  <c r="Y949" i="2"/>
  <c r="Z949" i="2"/>
  <c r="AG949" i="2"/>
  <c r="AH949" i="2"/>
  <c r="AI949" i="2"/>
  <c r="AJ949" i="2"/>
  <c r="AK949" i="2"/>
  <c r="AL949" i="2"/>
  <c r="AM949" i="2"/>
  <c r="R950" i="2"/>
  <c r="S950" i="2"/>
  <c r="T950" i="2"/>
  <c r="U950" i="2"/>
  <c r="V950" i="2"/>
  <c r="W950" i="2"/>
  <c r="X950" i="2"/>
  <c r="Y950" i="2"/>
  <c r="Z950" i="2"/>
  <c r="AG950" i="2"/>
  <c r="AH950" i="2"/>
  <c r="AI950" i="2"/>
  <c r="AJ950" i="2"/>
  <c r="AK950" i="2"/>
  <c r="AL950" i="2"/>
  <c r="AM950" i="2"/>
  <c r="R951" i="2"/>
  <c r="S951" i="2"/>
  <c r="T951" i="2"/>
  <c r="U951" i="2"/>
  <c r="V951" i="2"/>
  <c r="W951" i="2"/>
  <c r="X951" i="2"/>
  <c r="Y951" i="2"/>
  <c r="Z951" i="2"/>
  <c r="AG951" i="2"/>
  <c r="AH951" i="2"/>
  <c r="AI951" i="2"/>
  <c r="AJ951" i="2"/>
  <c r="AK951" i="2"/>
  <c r="AL951" i="2"/>
  <c r="AM951" i="2"/>
  <c r="R952" i="2"/>
  <c r="S952" i="2"/>
  <c r="T952" i="2"/>
  <c r="U952" i="2"/>
  <c r="V952" i="2"/>
  <c r="W952" i="2"/>
  <c r="X952" i="2"/>
  <c r="Y952" i="2"/>
  <c r="Z952" i="2"/>
  <c r="AG952" i="2"/>
  <c r="AH952" i="2"/>
  <c r="AI952" i="2"/>
  <c r="AJ952" i="2"/>
  <c r="AK952" i="2"/>
  <c r="AL952" i="2"/>
  <c r="AM952" i="2"/>
  <c r="R953" i="2"/>
  <c r="S953" i="2"/>
  <c r="T953" i="2"/>
  <c r="U953" i="2"/>
  <c r="V953" i="2"/>
  <c r="W953" i="2"/>
  <c r="X953" i="2"/>
  <c r="Y953" i="2"/>
  <c r="Z953" i="2"/>
  <c r="AG953" i="2"/>
  <c r="AH953" i="2"/>
  <c r="AI953" i="2"/>
  <c r="AJ953" i="2"/>
  <c r="AK953" i="2"/>
  <c r="AL953" i="2"/>
  <c r="AM953" i="2"/>
  <c r="R954" i="2"/>
  <c r="S954" i="2"/>
  <c r="T954" i="2"/>
  <c r="U954" i="2"/>
  <c r="V954" i="2"/>
  <c r="W954" i="2"/>
  <c r="X954" i="2"/>
  <c r="Y954" i="2"/>
  <c r="Z954" i="2"/>
  <c r="AG954" i="2"/>
  <c r="AH954" i="2"/>
  <c r="AI954" i="2"/>
  <c r="AJ954" i="2"/>
  <c r="AK954" i="2"/>
  <c r="AL954" i="2"/>
  <c r="AM954" i="2"/>
  <c r="R955" i="2"/>
  <c r="S955" i="2"/>
  <c r="T955" i="2"/>
  <c r="U955" i="2"/>
  <c r="V955" i="2"/>
  <c r="W955" i="2"/>
  <c r="X955" i="2"/>
  <c r="Y955" i="2"/>
  <c r="Z955" i="2"/>
  <c r="AG955" i="2"/>
  <c r="AH955" i="2"/>
  <c r="AI955" i="2"/>
  <c r="AJ955" i="2"/>
  <c r="AK955" i="2"/>
  <c r="AL955" i="2"/>
  <c r="AM955" i="2"/>
  <c r="R956" i="2"/>
  <c r="S956" i="2"/>
  <c r="T956" i="2"/>
  <c r="U956" i="2"/>
  <c r="V956" i="2"/>
  <c r="W956" i="2"/>
  <c r="X956" i="2"/>
  <c r="Y956" i="2"/>
  <c r="Z956" i="2"/>
  <c r="AG956" i="2"/>
  <c r="AH956" i="2"/>
  <c r="AI956" i="2"/>
  <c r="AJ956" i="2"/>
  <c r="AK956" i="2"/>
  <c r="AL956" i="2"/>
  <c r="AM956" i="2"/>
  <c r="R957" i="2"/>
  <c r="S957" i="2"/>
  <c r="T957" i="2"/>
  <c r="U957" i="2"/>
  <c r="V957" i="2"/>
  <c r="W957" i="2"/>
  <c r="X957" i="2"/>
  <c r="Y957" i="2"/>
  <c r="Z957" i="2"/>
  <c r="AG957" i="2"/>
  <c r="AH957" i="2"/>
  <c r="AI957" i="2"/>
  <c r="AJ957" i="2"/>
  <c r="AK957" i="2"/>
  <c r="AL957" i="2"/>
  <c r="AM957" i="2"/>
  <c r="R958" i="2"/>
  <c r="S958" i="2"/>
  <c r="T958" i="2"/>
  <c r="U958" i="2"/>
  <c r="V958" i="2"/>
  <c r="W958" i="2"/>
  <c r="X958" i="2"/>
  <c r="Y958" i="2"/>
  <c r="Z958" i="2"/>
  <c r="AG958" i="2"/>
  <c r="AH958" i="2"/>
  <c r="AI958" i="2"/>
  <c r="AJ958" i="2"/>
  <c r="AK958" i="2"/>
  <c r="AL958" i="2"/>
  <c r="AM958" i="2"/>
  <c r="R959" i="2"/>
  <c r="S959" i="2"/>
  <c r="T959" i="2"/>
  <c r="U959" i="2"/>
  <c r="V959" i="2"/>
  <c r="W959" i="2"/>
  <c r="X959" i="2"/>
  <c r="Y959" i="2"/>
  <c r="Z959" i="2"/>
  <c r="AG959" i="2"/>
  <c r="AH959" i="2"/>
  <c r="AI959" i="2"/>
  <c r="AJ959" i="2"/>
  <c r="AK959" i="2"/>
  <c r="AL959" i="2"/>
  <c r="AM959" i="2"/>
  <c r="R960" i="2"/>
  <c r="S960" i="2"/>
  <c r="T960" i="2"/>
  <c r="U960" i="2"/>
  <c r="V960" i="2"/>
  <c r="W960" i="2"/>
  <c r="X960" i="2"/>
  <c r="Y960" i="2"/>
  <c r="Z960" i="2"/>
  <c r="AG960" i="2"/>
  <c r="AH960" i="2"/>
  <c r="AI960" i="2"/>
  <c r="AJ960" i="2"/>
  <c r="AK960" i="2"/>
  <c r="AL960" i="2"/>
  <c r="AM960" i="2"/>
  <c r="R961" i="2"/>
  <c r="S961" i="2"/>
  <c r="T961" i="2"/>
  <c r="U961" i="2"/>
  <c r="V961" i="2"/>
  <c r="W961" i="2"/>
  <c r="X961" i="2"/>
  <c r="Y961" i="2"/>
  <c r="Z961" i="2"/>
  <c r="AG961" i="2"/>
  <c r="AH961" i="2"/>
  <c r="AI961" i="2"/>
  <c r="AJ961" i="2"/>
  <c r="AK961" i="2"/>
  <c r="AL961" i="2"/>
  <c r="AM961" i="2"/>
  <c r="R962" i="2"/>
  <c r="S962" i="2"/>
  <c r="T962" i="2"/>
  <c r="U962" i="2"/>
  <c r="V962" i="2"/>
  <c r="W962" i="2"/>
  <c r="X962" i="2"/>
  <c r="Y962" i="2"/>
  <c r="Z962" i="2"/>
  <c r="AG962" i="2"/>
  <c r="AH962" i="2"/>
  <c r="AI962" i="2"/>
  <c r="AJ962" i="2"/>
  <c r="AK962" i="2"/>
  <c r="AL962" i="2"/>
  <c r="AM962" i="2"/>
  <c r="R963" i="2"/>
  <c r="S963" i="2"/>
  <c r="T963" i="2"/>
  <c r="U963" i="2"/>
  <c r="V963" i="2"/>
  <c r="W963" i="2"/>
  <c r="X963" i="2"/>
  <c r="Y963" i="2"/>
  <c r="Z963" i="2"/>
  <c r="AG963" i="2"/>
  <c r="AH963" i="2"/>
  <c r="AI963" i="2"/>
  <c r="AJ963" i="2"/>
  <c r="AK963" i="2"/>
  <c r="AL963" i="2"/>
  <c r="AM963" i="2"/>
  <c r="R964" i="2"/>
  <c r="S964" i="2"/>
  <c r="T964" i="2"/>
  <c r="U964" i="2"/>
  <c r="V964" i="2"/>
  <c r="W964" i="2"/>
  <c r="X964" i="2"/>
  <c r="Y964" i="2"/>
  <c r="Z964" i="2"/>
  <c r="AG964" i="2"/>
  <c r="AH964" i="2"/>
  <c r="AI964" i="2"/>
  <c r="AJ964" i="2"/>
  <c r="AK964" i="2"/>
  <c r="AL964" i="2"/>
  <c r="AM964" i="2"/>
  <c r="R965" i="2"/>
  <c r="S965" i="2"/>
  <c r="T965" i="2"/>
  <c r="U965" i="2"/>
  <c r="V965" i="2"/>
  <c r="W965" i="2"/>
  <c r="X965" i="2"/>
  <c r="Y965" i="2"/>
  <c r="Z965" i="2"/>
  <c r="AG965" i="2"/>
  <c r="AH965" i="2"/>
  <c r="AI965" i="2"/>
  <c r="AJ965" i="2"/>
  <c r="AK965" i="2"/>
  <c r="AL965" i="2"/>
  <c r="AM965" i="2"/>
  <c r="R966" i="2"/>
  <c r="S966" i="2"/>
  <c r="T966" i="2"/>
  <c r="U966" i="2"/>
  <c r="V966" i="2"/>
  <c r="W966" i="2"/>
  <c r="X966" i="2"/>
  <c r="Y966" i="2"/>
  <c r="Z966" i="2"/>
  <c r="AG966" i="2"/>
  <c r="AH966" i="2"/>
  <c r="AI966" i="2"/>
  <c r="AJ966" i="2"/>
  <c r="AK966" i="2"/>
  <c r="AL966" i="2"/>
  <c r="AM966" i="2"/>
  <c r="R967" i="2"/>
  <c r="S967" i="2"/>
  <c r="T967" i="2"/>
  <c r="U967" i="2"/>
  <c r="V967" i="2"/>
  <c r="W967" i="2"/>
  <c r="X967" i="2"/>
  <c r="Y967" i="2"/>
  <c r="Z967" i="2"/>
  <c r="AG967" i="2"/>
  <c r="AH967" i="2"/>
  <c r="AI967" i="2"/>
  <c r="AJ967" i="2"/>
  <c r="AK967" i="2"/>
  <c r="AL967" i="2"/>
  <c r="AM967" i="2"/>
  <c r="R968" i="2"/>
  <c r="S968" i="2"/>
  <c r="T968" i="2"/>
  <c r="U968" i="2"/>
  <c r="V968" i="2"/>
  <c r="W968" i="2"/>
  <c r="X968" i="2"/>
  <c r="Y968" i="2"/>
  <c r="Z968" i="2"/>
  <c r="AG968" i="2"/>
  <c r="AH968" i="2"/>
  <c r="AI968" i="2"/>
  <c r="AJ968" i="2"/>
  <c r="AK968" i="2"/>
  <c r="AL968" i="2"/>
  <c r="AM968" i="2"/>
  <c r="R969" i="2"/>
  <c r="S969" i="2"/>
  <c r="T969" i="2"/>
  <c r="U969" i="2"/>
  <c r="V969" i="2"/>
  <c r="W969" i="2"/>
  <c r="X969" i="2"/>
  <c r="Y969" i="2"/>
  <c r="Z969" i="2"/>
  <c r="AG969" i="2"/>
  <c r="AH969" i="2"/>
  <c r="AI969" i="2"/>
  <c r="AJ969" i="2"/>
  <c r="AK969" i="2"/>
  <c r="AL969" i="2"/>
  <c r="AM969" i="2"/>
  <c r="R970" i="2"/>
  <c r="S970" i="2"/>
  <c r="T970" i="2"/>
  <c r="U970" i="2"/>
  <c r="V970" i="2"/>
  <c r="W970" i="2"/>
  <c r="X970" i="2"/>
  <c r="Y970" i="2"/>
  <c r="Z970" i="2"/>
  <c r="AG970" i="2"/>
  <c r="AH970" i="2"/>
  <c r="AI970" i="2"/>
  <c r="AJ970" i="2"/>
  <c r="AK970" i="2"/>
  <c r="AL970" i="2"/>
  <c r="AM970" i="2"/>
  <c r="R971" i="2"/>
  <c r="S971" i="2"/>
  <c r="T971" i="2"/>
  <c r="U971" i="2"/>
  <c r="V971" i="2"/>
  <c r="W971" i="2"/>
  <c r="X971" i="2"/>
  <c r="Y971" i="2"/>
  <c r="Z971" i="2"/>
  <c r="AG971" i="2"/>
  <c r="AH971" i="2"/>
  <c r="AI971" i="2"/>
  <c r="AJ971" i="2"/>
  <c r="AK971" i="2"/>
  <c r="AL971" i="2"/>
  <c r="AM971" i="2"/>
  <c r="R972" i="2"/>
  <c r="S972" i="2"/>
  <c r="T972" i="2"/>
  <c r="U972" i="2"/>
  <c r="V972" i="2"/>
  <c r="W972" i="2"/>
  <c r="X972" i="2"/>
  <c r="Y972" i="2"/>
  <c r="Z972" i="2"/>
  <c r="AG972" i="2"/>
  <c r="AH972" i="2"/>
  <c r="AI972" i="2"/>
  <c r="AJ972" i="2"/>
  <c r="AK972" i="2"/>
  <c r="AL972" i="2"/>
  <c r="AM972" i="2"/>
  <c r="R973" i="2"/>
  <c r="S973" i="2"/>
  <c r="T973" i="2"/>
  <c r="U973" i="2"/>
  <c r="V973" i="2"/>
  <c r="W973" i="2"/>
  <c r="X973" i="2"/>
  <c r="Y973" i="2"/>
  <c r="Z973" i="2"/>
  <c r="AG973" i="2"/>
  <c r="AH973" i="2"/>
  <c r="AI973" i="2"/>
  <c r="AJ973" i="2"/>
  <c r="AK973" i="2"/>
  <c r="AL973" i="2"/>
  <c r="AM973" i="2"/>
  <c r="R974" i="2"/>
  <c r="S974" i="2"/>
  <c r="T974" i="2"/>
  <c r="U974" i="2"/>
  <c r="V974" i="2"/>
  <c r="W974" i="2"/>
  <c r="X974" i="2"/>
  <c r="Y974" i="2"/>
  <c r="Z974" i="2"/>
  <c r="AG974" i="2"/>
  <c r="AH974" i="2"/>
  <c r="AI974" i="2"/>
  <c r="AJ974" i="2"/>
  <c r="AK974" i="2"/>
  <c r="AL974" i="2"/>
  <c r="AM974" i="2"/>
  <c r="R975" i="2"/>
  <c r="S975" i="2"/>
  <c r="T975" i="2"/>
  <c r="U975" i="2"/>
  <c r="V975" i="2"/>
  <c r="W975" i="2"/>
  <c r="X975" i="2"/>
  <c r="Y975" i="2"/>
  <c r="Z975" i="2"/>
  <c r="AG975" i="2"/>
  <c r="AH975" i="2"/>
  <c r="AI975" i="2"/>
  <c r="AJ975" i="2"/>
  <c r="AK975" i="2"/>
  <c r="AL975" i="2"/>
  <c r="AM975" i="2"/>
  <c r="R976" i="2"/>
  <c r="S976" i="2"/>
  <c r="T976" i="2"/>
  <c r="U976" i="2"/>
  <c r="V976" i="2"/>
  <c r="W976" i="2"/>
  <c r="X976" i="2"/>
  <c r="Y976" i="2"/>
  <c r="Z976" i="2"/>
  <c r="AG976" i="2"/>
  <c r="AH976" i="2"/>
  <c r="AI976" i="2"/>
  <c r="AJ976" i="2"/>
  <c r="AK976" i="2"/>
  <c r="AL976" i="2"/>
  <c r="AM976" i="2"/>
  <c r="R977" i="2"/>
  <c r="S977" i="2"/>
  <c r="T977" i="2"/>
  <c r="U977" i="2"/>
  <c r="V977" i="2"/>
  <c r="W977" i="2"/>
  <c r="X977" i="2"/>
  <c r="Y977" i="2"/>
  <c r="Z977" i="2"/>
  <c r="AG977" i="2"/>
  <c r="AH977" i="2"/>
  <c r="AI977" i="2"/>
  <c r="AJ977" i="2"/>
  <c r="AK977" i="2"/>
  <c r="AL977" i="2"/>
  <c r="AM977" i="2"/>
  <c r="R978" i="2"/>
  <c r="S978" i="2"/>
  <c r="T978" i="2"/>
  <c r="U978" i="2"/>
  <c r="V978" i="2"/>
  <c r="W978" i="2"/>
  <c r="X978" i="2"/>
  <c r="Y978" i="2"/>
  <c r="Z978" i="2"/>
  <c r="AG978" i="2"/>
  <c r="AH978" i="2"/>
  <c r="AI978" i="2"/>
  <c r="AJ978" i="2"/>
  <c r="AK978" i="2"/>
  <c r="AL978" i="2"/>
  <c r="AM978" i="2"/>
  <c r="R979" i="2"/>
  <c r="S979" i="2"/>
  <c r="T979" i="2"/>
  <c r="U979" i="2"/>
  <c r="V979" i="2"/>
  <c r="W979" i="2"/>
  <c r="X979" i="2"/>
  <c r="Y979" i="2"/>
  <c r="Z979" i="2"/>
  <c r="AG979" i="2"/>
  <c r="AH979" i="2"/>
  <c r="AI979" i="2"/>
  <c r="AJ979" i="2"/>
  <c r="AK979" i="2"/>
  <c r="AL979" i="2"/>
  <c r="AM979" i="2"/>
  <c r="R980" i="2"/>
  <c r="S980" i="2"/>
  <c r="T980" i="2"/>
  <c r="U980" i="2"/>
  <c r="V980" i="2"/>
  <c r="W980" i="2"/>
  <c r="X980" i="2"/>
  <c r="Y980" i="2"/>
  <c r="Z980" i="2"/>
  <c r="AG980" i="2"/>
  <c r="AH980" i="2"/>
  <c r="AI980" i="2"/>
  <c r="AJ980" i="2"/>
  <c r="AK980" i="2"/>
  <c r="AL980" i="2"/>
  <c r="AM980" i="2"/>
  <c r="R981" i="2"/>
  <c r="S981" i="2"/>
  <c r="T981" i="2"/>
  <c r="U981" i="2"/>
  <c r="V981" i="2"/>
  <c r="W981" i="2"/>
  <c r="X981" i="2"/>
  <c r="Y981" i="2"/>
  <c r="Z981" i="2"/>
  <c r="AG981" i="2"/>
  <c r="AH981" i="2"/>
  <c r="AI981" i="2"/>
  <c r="AJ981" i="2"/>
  <c r="AK981" i="2"/>
  <c r="AL981" i="2"/>
  <c r="AM981" i="2"/>
  <c r="R982" i="2"/>
  <c r="S982" i="2"/>
  <c r="T982" i="2"/>
  <c r="U982" i="2"/>
  <c r="V982" i="2"/>
  <c r="W982" i="2"/>
  <c r="X982" i="2"/>
  <c r="Y982" i="2"/>
  <c r="Z982" i="2"/>
  <c r="AG982" i="2"/>
  <c r="AH982" i="2"/>
  <c r="AI982" i="2"/>
  <c r="AJ982" i="2"/>
  <c r="AK982" i="2"/>
  <c r="AL982" i="2"/>
  <c r="AM982" i="2"/>
  <c r="R983" i="2"/>
  <c r="S983" i="2"/>
  <c r="T983" i="2"/>
  <c r="U983" i="2"/>
  <c r="V983" i="2"/>
  <c r="W983" i="2"/>
  <c r="X983" i="2"/>
  <c r="Y983" i="2"/>
  <c r="Z983" i="2"/>
  <c r="AG983" i="2"/>
  <c r="AH983" i="2"/>
  <c r="AI983" i="2"/>
  <c r="AJ983" i="2"/>
  <c r="AK983" i="2"/>
  <c r="AL983" i="2"/>
  <c r="AM983" i="2"/>
  <c r="R984" i="2"/>
  <c r="S984" i="2"/>
  <c r="T984" i="2"/>
  <c r="U984" i="2"/>
  <c r="V984" i="2"/>
  <c r="W984" i="2"/>
  <c r="X984" i="2"/>
  <c r="Y984" i="2"/>
  <c r="Z984" i="2"/>
  <c r="AG984" i="2"/>
  <c r="AH984" i="2"/>
  <c r="AI984" i="2"/>
  <c r="AJ984" i="2"/>
  <c r="AK984" i="2"/>
  <c r="AL984" i="2"/>
  <c r="AM984" i="2"/>
  <c r="R985" i="2"/>
  <c r="S985" i="2"/>
  <c r="T985" i="2"/>
  <c r="U985" i="2"/>
  <c r="V985" i="2"/>
  <c r="W985" i="2"/>
  <c r="X985" i="2"/>
  <c r="Y985" i="2"/>
  <c r="Z985" i="2"/>
  <c r="AG985" i="2"/>
  <c r="AH985" i="2"/>
  <c r="AI985" i="2"/>
  <c r="AJ985" i="2"/>
  <c r="AK985" i="2"/>
  <c r="AL985" i="2"/>
  <c r="AM985" i="2"/>
  <c r="R986" i="2"/>
  <c r="S986" i="2"/>
  <c r="T986" i="2"/>
  <c r="U986" i="2"/>
  <c r="V986" i="2"/>
  <c r="W986" i="2"/>
  <c r="X986" i="2"/>
  <c r="Y986" i="2"/>
  <c r="Z986" i="2"/>
  <c r="AG986" i="2"/>
  <c r="AH986" i="2"/>
  <c r="AI986" i="2"/>
  <c r="AJ986" i="2"/>
  <c r="AK986" i="2"/>
  <c r="AL986" i="2"/>
  <c r="AM986" i="2"/>
  <c r="R987" i="2"/>
  <c r="S987" i="2"/>
  <c r="T987" i="2"/>
  <c r="U987" i="2"/>
  <c r="V987" i="2"/>
  <c r="W987" i="2"/>
  <c r="X987" i="2"/>
  <c r="Y987" i="2"/>
  <c r="Z987" i="2"/>
  <c r="AG987" i="2"/>
  <c r="AH987" i="2"/>
  <c r="AI987" i="2"/>
  <c r="AJ987" i="2"/>
  <c r="AK987" i="2"/>
  <c r="AL987" i="2"/>
  <c r="AM987" i="2"/>
  <c r="R988" i="2"/>
  <c r="S988" i="2"/>
  <c r="T988" i="2"/>
  <c r="U988" i="2"/>
  <c r="V988" i="2"/>
  <c r="W988" i="2"/>
  <c r="X988" i="2"/>
  <c r="Y988" i="2"/>
  <c r="Z988" i="2"/>
  <c r="AG988" i="2"/>
  <c r="AH988" i="2"/>
  <c r="AI988" i="2"/>
  <c r="AJ988" i="2"/>
  <c r="AK988" i="2"/>
  <c r="AL988" i="2"/>
  <c r="AM988" i="2"/>
  <c r="R989" i="2"/>
  <c r="S989" i="2"/>
  <c r="T989" i="2"/>
  <c r="U989" i="2"/>
  <c r="V989" i="2"/>
  <c r="W989" i="2"/>
  <c r="X989" i="2"/>
  <c r="Y989" i="2"/>
  <c r="Z989" i="2"/>
  <c r="AG989" i="2"/>
  <c r="AH989" i="2"/>
  <c r="AI989" i="2"/>
  <c r="AJ989" i="2"/>
  <c r="AK989" i="2"/>
  <c r="AL989" i="2"/>
  <c r="AM989" i="2"/>
  <c r="R990" i="2"/>
  <c r="S990" i="2"/>
  <c r="T990" i="2"/>
  <c r="U990" i="2"/>
  <c r="V990" i="2"/>
  <c r="W990" i="2"/>
  <c r="X990" i="2"/>
  <c r="Y990" i="2"/>
  <c r="Z990" i="2"/>
  <c r="AG990" i="2"/>
  <c r="AH990" i="2"/>
  <c r="AI990" i="2"/>
  <c r="AJ990" i="2"/>
  <c r="AK990" i="2"/>
  <c r="AL990" i="2"/>
  <c r="AM990" i="2"/>
  <c r="R991" i="2"/>
  <c r="S991" i="2"/>
  <c r="T991" i="2"/>
  <c r="U991" i="2"/>
  <c r="V991" i="2"/>
  <c r="W991" i="2"/>
  <c r="X991" i="2"/>
  <c r="Y991" i="2"/>
  <c r="Z991" i="2"/>
  <c r="AG991" i="2"/>
  <c r="AH991" i="2"/>
  <c r="AI991" i="2"/>
  <c r="AJ991" i="2"/>
  <c r="AK991" i="2"/>
  <c r="AL991" i="2"/>
  <c r="AM991" i="2"/>
  <c r="R992" i="2"/>
  <c r="S992" i="2"/>
  <c r="T992" i="2"/>
  <c r="U992" i="2"/>
  <c r="V992" i="2"/>
  <c r="W992" i="2"/>
  <c r="X992" i="2"/>
  <c r="Y992" i="2"/>
  <c r="Z992" i="2"/>
  <c r="AG992" i="2"/>
  <c r="AH992" i="2"/>
  <c r="AI992" i="2"/>
  <c r="AJ992" i="2"/>
  <c r="AK992" i="2"/>
  <c r="AL992" i="2"/>
  <c r="AM992" i="2"/>
  <c r="R993" i="2"/>
  <c r="S993" i="2"/>
  <c r="T993" i="2"/>
  <c r="U993" i="2"/>
  <c r="V993" i="2"/>
  <c r="W993" i="2"/>
  <c r="X993" i="2"/>
  <c r="Y993" i="2"/>
  <c r="Z993" i="2"/>
  <c r="AG993" i="2"/>
  <c r="AH993" i="2"/>
  <c r="AI993" i="2"/>
  <c r="AJ993" i="2"/>
  <c r="AK993" i="2"/>
  <c r="AL993" i="2"/>
  <c r="AM993" i="2"/>
  <c r="R994" i="2"/>
  <c r="S994" i="2"/>
  <c r="T994" i="2"/>
  <c r="U994" i="2"/>
  <c r="V994" i="2"/>
  <c r="W994" i="2"/>
  <c r="X994" i="2"/>
  <c r="Y994" i="2"/>
  <c r="Z994" i="2"/>
  <c r="AG994" i="2"/>
  <c r="AH994" i="2"/>
  <c r="AI994" i="2"/>
  <c r="AJ994" i="2"/>
  <c r="AK994" i="2"/>
  <c r="AL994" i="2"/>
  <c r="AM994" i="2"/>
  <c r="R995" i="2"/>
  <c r="S995" i="2"/>
  <c r="T995" i="2"/>
  <c r="U995" i="2"/>
  <c r="V995" i="2"/>
  <c r="W995" i="2"/>
  <c r="X995" i="2"/>
  <c r="Y995" i="2"/>
  <c r="Z995" i="2"/>
  <c r="AG995" i="2"/>
  <c r="AH995" i="2"/>
  <c r="AI995" i="2"/>
  <c r="AJ995" i="2"/>
  <c r="AK995" i="2"/>
  <c r="AL995" i="2"/>
  <c r="AM995" i="2"/>
  <c r="R996" i="2"/>
  <c r="S996" i="2"/>
  <c r="T996" i="2"/>
  <c r="U996" i="2"/>
  <c r="V996" i="2"/>
  <c r="W996" i="2"/>
  <c r="X996" i="2"/>
  <c r="Y996" i="2"/>
  <c r="Z996" i="2"/>
  <c r="AG996" i="2"/>
  <c r="AH996" i="2"/>
  <c r="AI996" i="2"/>
  <c r="AJ996" i="2"/>
  <c r="AK996" i="2"/>
  <c r="AL996" i="2"/>
  <c r="AM996" i="2"/>
  <c r="R997" i="2"/>
  <c r="S997" i="2"/>
  <c r="T997" i="2"/>
  <c r="U997" i="2"/>
  <c r="V997" i="2"/>
  <c r="W997" i="2"/>
  <c r="X997" i="2"/>
  <c r="Y997" i="2"/>
  <c r="Z997" i="2"/>
  <c r="AG997" i="2"/>
  <c r="AH997" i="2"/>
  <c r="AI997" i="2"/>
  <c r="AJ997" i="2"/>
  <c r="AK997" i="2"/>
  <c r="AL997" i="2"/>
  <c r="AM997" i="2"/>
  <c r="R998" i="2"/>
  <c r="S998" i="2"/>
  <c r="T998" i="2"/>
  <c r="U998" i="2"/>
  <c r="V998" i="2"/>
  <c r="W998" i="2"/>
  <c r="X998" i="2"/>
  <c r="Y998" i="2"/>
  <c r="Z998" i="2"/>
  <c r="AG998" i="2"/>
  <c r="AH998" i="2"/>
  <c r="AI998" i="2"/>
  <c r="AJ998" i="2"/>
  <c r="AK998" i="2"/>
  <c r="AL998" i="2"/>
  <c r="AM998" i="2"/>
  <c r="R999" i="2"/>
  <c r="S999" i="2"/>
  <c r="T999" i="2"/>
  <c r="U999" i="2"/>
  <c r="V999" i="2"/>
  <c r="W999" i="2"/>
  <c r="X999" i="2"/>
  <c r="Y999" i="2"/>
  <c r="Z999" i="2"/>
  <c r="AG999" i="2"/>
  <c r="AH999" i="2"/>
  <c r="AI999" i="2"/>
  <c r="AJ999" i="2"/>
  <c r="AK999" i="2"/>
  <c r="AL999" i="2"/>
  <c r="AM999" i="2"/>
  <c r="R1000" i="2"/>
  <c r="S1000" i="2"/>
  <c r="T1000" i="2"/>
  <c r="U1000" i="2"/>
  <c r="V1000" i="2"/>
  <c r="W1000" i="2"/>
  <c r="X1000" i="2"/>
  <c r="Y1000" i="2"/>
  <c r="Z1000" i="2"/>
  <c r="AG1000" i="2"/>
  <c r="AH1000" i="2"/>
  <c r="AI1000" i="2"/>
  <c r="AJ1000" i="2"/>
  <c r="AK1000" i="2"/>
  <c r="AL1000" i="2"/>
  <c r="AM1000" i="2"/>
  <c r="AG90" i="2"/>
  <c r="AH90" i="2"/>
  <c r="AI90" i="2"/>
  <c r="AJ90" i="2"/>
  <c r="AK90" i="2"/>
  <c r="AL90" i="2"/>
  <c r="AM90" i="2"/>
  <c r="R21" i="2"/>
  <c r="S21" i="2"/>
  <c r="T21" i="2"/>
  <c r="U21" i="2"/>
  <c r="V21" i="2"/>
  <c r="W21" i="2"/>
  <c r="X21" i="2"/>
  <c r="Y21" i="2"/>
  <c r="Z21" i="2"/>
  <c r="R22" i="2"/>
  <c r="S22" i="2"/>
  <c r="T22" i="2"/>
  <c r="U22" i="2"/>
  <c r="V22" i="2"/>
  <c r="W22" i="2"/>
  <c r="X22" i="2"/>
  <c r="Y22" i="2"/>
  <c r="Z22" i="2"/>
  <c r="R23" i="2"/>
  <c r="S23" i="2"/>
  <c r="T23" i="2"/>
  <c r="U23" i="2"/>
  <c r="V23" i="2"/>
  <c r="W23" i="2"/>
  <c r="X23" i="2"/>
  <c r="Y23" i="2"/>
  <c r="Z23" i="2"/>
  <c r="R24" i="2"/>
  <c r="S24" i="2"/>
  <c r="T24" i="2"/>
  <c r="U24" i="2"/>
  <c r="V24" i="2"/>
  <c r="W24" i="2"/>
  <c r="X24" i="2"/>
  <c r="Y24" i="2"/>
  <c r="Z24" i="2"/>
  <c r="R25" i="2"/>
  <c r="S25" i="2"/>
  <c r="T25" i="2"/>
  <c r="U25" i="2"/>
  <c r="V25" i="2"/>
  <c r="W25" i="2"/>
  <c r="X25" i="2"/>
  <c r="Y25" i="2"/>
  <c r="Z25" i="2"/>
  <c r="R26" i="2"/>
  <c r="S26" i="2"/>
  <c r="T26" i="2"/>
  <c r="U26" i="2"/>
  <c r="V26" i="2"/>
  <c r="W26" i="2"/>
  <c r="X26" i="2"/>
  <c r="Y26" i="2"/>
  <c r="Z26" i="2"/>
  <c r="R27" i="2"/>
  <c r="S27" i="2"/>
  <c r="T27" i="2"/>
  <c r="U27" i="2"/>
  <c r="V27" i="2"/>
  <c r="W27" i="2"/>
  <c r="X27" i="2"/>
  <c r="Y27" i="2"/>
  <c r="Z27" i="2"/>
  <c r="R28" i="2"/>
  <c r="S28" i="2"/>
  <c r="T28" i="2"/>
  <c r="U28" i="2"/>
  <c r="V28" i="2"/>
  <c r="W28" i="2"/>
  <c r="X28" i="2"/>
  <c r="Y28" i="2"/>
  <c r="Z28" i="2"/>
  <c r="R29" i="2"/>
  <c r="S29" i="2"/>
  <c r="T29" i="2"/>
  <c r="U29" i="2"/>
  <c r="V29" i="2"/>
  <c r="W29" i="2"/>
  <c r="X29" i="2"/>
  <c r="Y29" i="2"/>
  <c r="Z29" i="2"/>
  <c r="R30" i="2"/>
  <c r="S30" i="2"/>
  <c r="T30" i="2"/>
  <c r="U30" i="2"/>
  <c r="V30" i="2"/>
  <c r="W30" i="2"/>
  <c r="X30" i="2"/>
  <c r="Y30" i="2"/>
  <c r="Z30" i="2"/>
  <c r="R31" i="2"/>
  <c r="S31" i="2"/>
  <c r="T31" i="2"/>
  <c r="U31" i="2"/>
  <c r="V31" i="2"/>
  <c r="W31" i="2"/>
  <c r="X31" i="2"/>
  <c r="Y31" i="2"/>
  <c r="Z31" i="2"/>
  <c r="R32" i="2"/>
  <c r="S32" i="2"/>
  <c r="T32" i="2"/>
  <c r="U32" i="2"/>
  <c r="V32" i="2"/>
  <c r="W32" i="2"/>
  <c r="X32" i="2"/>
  <c r="Y32" i="2"/>
  <c r="Z32" i="2"/>
  <c r="R33" i="2"/>
  <c r="S33" i="2"/>
  <c r="T33" i="2"/>
  <c r="U33" i="2"/>
  <c r="V33" i="2"/>
  <c r="W33" i="2"/>
  <c r="X33" i="2"/>
  <c r="Y33" i="2"/>
  <c r="Z33" i="2"/>
  <c r="R34" i="2"/>
  <c r="S34" i="2"/>
  <c r="T34" i="2"/>
  <c r="U34" i="2"/>
  <c r="V34" i="2"/>
  <c r="W34" i="2"/>
  <c r="X34" i="2"/>
  <c r="Y34" i="2"/>
  <c r="Z34" i="2"/>
  <c r="R35" i="2"/>
  <c r="S35" i="2"/>
  <c r="T35" i="2"/>
  <c r="U35" i="2"/>
  <c r="V35" i="2"/>
  <c r="W35" i="2"/>
  <c r="X35" i="2"/>
  <c r="Y35" i="2"/>
  <c r="Z35" i="2"/>
  <c r="R36" i="2"/>
  <c r="S36" i="2"/>
  <c r="T36" i="2"/>
  <c r="U36" i="2"/>
  <c r="V36" i="2"/>
  <c r="W36" i="2"/>
  <c r="X36" i="2"/>
  <c r="Y36" i="2"/>
  <c r="Z36" i="2"/>
  <c r="R37" i="2"/>
  <c r="S37" i="2"/>
  <c r="T37" i="2"/>
  <c r="U37" i="2"/>
  <c r="V37" i="2"/>
  <c r="W37" i="2"/>
  <c r="X37" i="2"/>
  <c r="Y37" i="2"/>
  <c r="Z37" i="2"/>
  <c r="R38" i="2"/>
  <c r="S38" i="2"/>
  <c r="T38" i="2"/>
  <c r="U38" i="2"/>
  <c r="V38" i="2"/>
  <c r="W38" i="2"/>
  <c r="X38" i="2"/>
  <c r="Y38" i="2"/>
  <c r="Z38" i="2"/>
  <c r="R39" i="2"/>
  <c r="S39" i="2"/>
  <c r="T39" i="2"/>
  <c r="U39" i="2"/>
  <c r="V39" i="2"/>
  <c r="W39" i="2"/>
  <c r="X39" i="2"/>
  <c r="Y39" i="2"/>
  <c r="Z39" i="2"/>
  <c r="R40" i="2"/>
  <c r="S40" i="2"/>
  <c r="T40" i="2"/>
  <c r="U40" i="2"/>
  <c r="V40" i="2"/>
  <c r="W40" i="2"/>
  <c r="X40" i="2"/>
  <c r="Y40" i="2"/>
  <c r="Z40" i="2"/>
  <c r="R41" i="2"/>
  <c r="S41" i="2"/>
  <c r="T41" i="2"/>
  <c r="U41" i="2"/>
  <c r="V41" i="2"/>
  <c r="W41" i="2"/>
  <c r="X41" i="2"/>
  <c r="Y41" i="2"/>
  <c r="Z41" i="2"/>
  <c r="R42" i="2"/>
  <c r="S42" i="2"/>
  <c r="T42" i="2"/>
  <c r="U42" i="2"/>
  <c r="V42" i="2"/>
  <c r="W42" i="2"/>
  <c r="X42" i="2"/>
  <c r="Y42" i="2"/>
  <c r="Z42" i="2"/>
  <c r="R43" i="2"/>
  <c r="S43" i="2"/>
  <c r="T43" i="2"/>
  <c r="U43" i="2"/>
  <c r="V43" i="2"/>
  <c r="W43" i="2"/>
  <c r="X43" i="2"/>
  <c r="Y43" i="2"/>
  <c r="Z43" i="2"/>
  <c r="R44" i="2"/>
  <c r="S44" i="2"/>
  <c r="T44" i="2"/>
  <c r="U44" i="2"/>
  <c r="V44" i="2"/>
  <c r="W44" i="2"/>
  <c r="X44" i="2"/>
  <c r="Y44" i="2"/>
  <c r="Z44" i="2"/>
  <c r="R45" i="2"/>
  <c r="S45" i="2"/>
  <c r="T45" i="2"/>
  <c r="U45" i="2"/>
  <c r="V45" i="2"/>
  <c r="W45" i="2"/>
  <c r="X45" i="2"/>
  <c r="Y45" i="2"/>
  <c r="Z45" i="2"/>
  <c r="R46" i="2"/>
  <c r="S46" i="2"/>
  <c r="T46" i="2"/>
  <c r="U46" i="2"/>
  <c r="V46" i="2"/>
  <c r="W46" i="2"/>
  <c r="X46" i="2"/>
  <c r="Y46" i="2"/>
  <c r="Z46" i="2"/>
  <c r="R47" i="2"/>
  <c r="S47" i="2"/>
  <c r="T47" i="2"/>
  <c r="U47" i="2"/>
  <c r="V47" i="2"/>
  <c r="W47" i="2"/>
  <c r="X47" i="2"/>
  <c r="Y47" i="2"/>
  <c r="Z47" i="2"/>
  <c r="R48" i="2"/>
  <c r="S48" i="2"/>
  <c r="T48" i="2"/>
  <c r="U48" i="2"/>
  <c r="V48" i="2"/>
  <c r="W48" i="2"/>
  <c r="X48" i="2"/>
  <c r="Y48" i="2"/>
  <c r="Z48" i="2"/>
  <c r="R49" i="2"/>
  <c r="S49" i="2"/>
  <c r="T49" i="2"/>
  <c r="U49" i="2"/>
  <c r="V49" i="2"/>
  <c r="W49" i="2"/>
  <c r="X49" i="2"/>
  <c r="Y49" i="2"/>
  <c r="Z49" i="2"/>
  <c r="R50" i="2"/>
  <c r="S50" i="2"/>
  <c r="T50" i="2"/>
  <c r="U50" i="2"/>
  <c r="V50" i="2"/>
  <c r="W50" i="2"/>
  <c r="X50" i="2"/>
  <c r="Y50" i="2"/>
  <c r="Z50" i="2"/>
  <c r="R51" i="2"/>
  <c r="S51" i="2"/>
  <c r="T51" i="2"/>
  <c r="U51" i="2"/>
  <c r="V51" i="2"/>
  <c r="W51" i="2"/>
  <c r="X51" i="2"/>
  <c r="Y51" i="2"/>
  <c r="Z51" i="2"/>
  <c r="R52" i="2"/>
  <c r="S52" i="2"/>
  <c r="T52" i="2"/>
  <c r="U52" i="2"/>
  <c r="V52" i="2"/>
  <c r="W52" i="2"/>
  <c r="X52" i="2"/>
  <c r="Y52" i="2"/>
  <c r="Z52" i="2"/>
  <c r="R53" i="2"/>
  <c r="S53" i="2"/>
  <c r="T53" i="2"/>
  <c r="U53" i="2"/>
  <c r="V53" i="2"/>
  <c r="W53" i="2"/>
  <c r="X53" i="2"/>
  <c r="Y53" i="2"/>
  <c r="Z53" i="2"/>
  <c r="R54" i="2"/>
  <c r="S54" i="2"/>
  <c r="T54" i="2"/>
  <c r="U54" i="2"/>
  <c r="V54" i="2"/>
  <c r="W54" i="2"/>
  <c r="X54" i="2"/>
  <c r="Y54" i="2"/>
  <c r="Z54" i="2"/>
  <c r="R55" i="2"/>
  <c r="S55" i="2"/>
  <c r="T55" i="2"/>
  <c r="U55" i="2"/>
  <c r="V55" i="2"/>
  <c r="W55" i="2"/>
  <c r="X55" i="2"/>
  <c r="Y55" i="2"/>
  <c r="Z55" i="2"/>
  <c r="R56" i="2"/>
  <c r="S56" i="2"/>
  <c r="T56" i="2"/>
  <c r="U56" i="2"/>
  <c r="V56" i="2"/>
  <c r="W56" i="2"/>
  <c r="X56" i="2"/>
  <c r="Y56" i="2"/>
  <c r="Z56" i="2"/>
  <c r="R57" i="2"/>
  <c r="S57" i="2"/>
  <c r="T57" i="2"/>
  <c r="U57" i="2"/>
  <c r="V57" i="2"/>
  <c r="W57" i="2"/>
  <c r="X57" i="2"/>
  <c r="Y57" i="2"/>
  <c r="Z57" i="2"/>
  <c r="R58" i="2"/>
  <c r="S58" i="2"/>
  <c r="T58" i="2"/>
  <c r="U58" i="2"/>
  <c r="V58" i="2"/>
  <c r="W58" i="2"/>
  <c r="X58" i="2"/>
  <c r="Y58" i="2"/>
  <c r="Z58" i="2"/>
  <c r="R59" i="2"/>
  <c r="S59" i="2"/>
  <c r="T59" i="2"/>
  <c r="U59" i="2"/>
  <c r="V59" i="2"/>
  <c r="W59" i="2"/>
  <c r="X59" i="2"/>
  <c r="Y59" i="2"/>
  <c r="Z59" i="2"/>
  <c r="R60" i="2"/>
  <c r="S60" i="2"/>
  <c r="T60" i="2"/>
  <c r="U60" i="2"/>
  <c r="V60" i="2"/>
  <c r="W60" i="2"/>
  <c r="X60" i="2"/>
  <c r="Y60" i="2"/>
  <c r="Z60" i="2"/>
  <c r="R61" i="2"/>
  <c r="S61" i="2"/>
  <c r="T61" i="2"/>
  <c r="U61" i="2"/>
  <c r="V61" i="2"/>
  <c r="W61" i="2"/>
  <c r="X61" i="2"/>
  <c r="Y61" i="2"/>
  <c r="Z61" i="2"/>
  <c r="R62" i="2"/>
  <c r="S62" i="2"/>
  <c r="T62" i="2"/>
  <c r="U62" i="2"/>
  <c r="V62" i="2"/>
  <c r="W62" i="2"/>
  <c r="X62" i="2"/>
  <c r="Y62" i="2"/>
  <c r="Z62" i="2"/>
  <c r="R63" i="2"/>
  <c r="S63" i="2"/>
  <c r="T63" i="2"/>
  <c r="U63" i="2"/>
  <c r="V63" i="2"/>
  <c r="W63" i="2"/>
  <c r="X63" i="2"/>
  <c r="Y63" i="2"/>
  <c r="Z63" i="2"/>
  <c r="R64" i="2"/>
  <c r="S64" i="2"/>
  <c r="T64" i="2"/>
  <c r="U64" i="2"/>
  <c r="V64" i="2"/>
  <c r="W64" i="2"/>
  <c r="X64" i="2"/>
  <c r="Y64" i="2"/>
  <c r="Z64" i="2"/>
  <c r="R65" i="2"/>
  <c r="S65" i="2"/>
  <c r="T65" i="2"/>
  <c r="U65" i="2"/>
  <c r="V65" i="2"/>
  <c r="W65" i="2"/>
  <c r="X65" i="2"/>
  <c r="Y65" i="2"/>
  <c r="Z65" i="2"/>
  <c r="R66" i="2"/>
  <c r="S66" i="2"/>
  <c r="T66" i="2"/>
  <c r="U66" i="2"/>
  <c r="V66" i="2"/>
  <c r="W66" i="2"/>
  <c r="X66" i="2"/>
  <c r="Y66" i="2"/>
  <c r="Z66" i="2"/>
  <c r="R67" i="2"/>
  <c r="S67" i="2"/>
  <c r="T67" i="2"/>
  <c r="U67" i="2"/>
  <c r="V67" i="2"/>
  <c r="W67" i="2"/>
  <c r="X67" i="2"/>
  <c r="Y67" i="2"/>
  <c r="Z67" i="2"/>
  <c r="R68" i="2"/>
  <c r="S68" i="2"/>
  <c r="T68" i="2"/>
  <c r="U68" i="2"/>
  <c r="V68" i="2"/>
  <c r="W68" i="2"/>
  <c r="X68" i="2"/>
  <c r="Y68" i="2"/>
  <c r="Z68" i="2"/>
  <c r="R69" i="2"/>
  <c r="S69" i="2"/>
  <c r="T69" i="2"/>
  <c r="U69" i="2"/>
  <c r="V69" i="2"/>
  <c r="W69" i="2"/>
  <c r="X69" i="2"/>
  <c r="Y69" i="2"/>
  <c r="Z69" i="2"/>
  <c r="R70" i="2"/>
  <c r="S70" i="2"/>
  <c r="T70" i="2"/>
  <c r="U70" i="2"/>
  <c r="V70" i="2"/>
  <c r="W70" i="2"/>
  <c r="X70" i="2"/>
  <c r="Y70" i="2"/>
  <c r="Z70" i="2"/>
  <c r="R71" i="2"/>
  <c r="S71" i="2"/>
  <c r="T71" i="2"/>
  <c r="U71" i="2"/>
  <c r="V71" i="2"/>
  <c r="W71" i="2"/>
  <c r="X71" i="2"/>
  <c r="Y71" i="2"/>
  <c r="Z71" i="2"/>
  <c r="R72" i="2"/>
  <c r="S72" i="2"/>
  <c r="T72" i="2"/>
  <c r="U72" i="2"/>
  <c r="V72" i="2"/>
  <c r="W72" i="2"/>
  <c r="X72" i="2"/>
  <c r="Y72" i="2"/>
  <c r="Z72" i="2"/>
  <c r="R73" i="2"/>
  <c r="S73" i="2"/>
  <c r="T73" i="2"/>
  <c r="U73" i="2"/>
  <c r="V73" i="2"/>
  <c r="W73" i="2"/>
  <c r="X73" i="2"/>
  <c r="Y73" i="2"/>
  <c r="Z73" i="2"/>
  <c r="R74" i="2"/>
  <c r="S74" i="2"/>
  <c r="T74" i="2"/>
  <c r="U74" i="2"/>
  <c r="V74" i="2"/>
  <c r="W74" i="2"/>
  <c r="X74" i="2"/>
  <c r="Y74" i="2"/>
  <c r="Z74" i="2"/>
  <c r="R75" i="2"/>
  <c r="S75" i="2"/>
  <c r="T75" i="2"/>
  <c r="U75" i="2"/>
  <c r="V75" i="2"/>
  <c r="W75" i="2"/>
  <c r="X75" i="2"/>
  <c r="Y75" i="2"/>
  <c r="Z75" i="2"/>
  <c r="R76" i="2"/>
  <c r="S76" i="2"/>
  <c r="T76" i="2"/>
  <c r="U76" i="2"/>
  <c r="V76" i="2"/>
  <c r="W76" i="2"/>
  <c r="X76" i="2"/>
  <c r="Y76" i="2"/>
  <c r="Z76" i="2"/>
  <c r="R77" i="2"/>
  <c r="S77" i="2"/>
  <c r="T77" i="2"/>
  <c r="U77" i="2"/>
  <c r="V77" i="2"/>
  <c r="W77" i="2"/>
  <c r="X77" i="2"/>
  <c r="Y77" i="2"/>
  <c r="Z77" i="2"/>
  <c r="R78" i="2"/>
  <c r="S78" i="2"/>
  <c r="T78" i="2"/>
  <c r="U78" i="2"/>
  <c r="V78" i="2"/>
  <c r="W78" i="2"/>
  <c r="X78" i="2"/>
  <c r="Y78" i="2"/>
  <c r="Z78" i="2"/>
  <c r="R79" i="2"/>
  <c r="S79" i="2"/>
  <c r="T79" i="2"/>
  <c r="U79" i="2"/>
  <c r="V79" i="2"/>
  <c r="W79" i="2"/>
  <c r="X79" i="2"/>
  <c r="Y79" i="2"/>
  <c r="Z79" i="2"/>
  <c r="R80" i="2"/>
  <c r="S80" i="2"/>
  <c r="T80" i="2"/>
  <c r="U80" i="2"/>
  <c r="V80" i="2"/>
  <c r="W80" i="2"/>
  <c r="X80" i="2"/>
  <c r="Y80" i="2"/>
  <c r="Z80" i="2"/>
  <c r="R81" i="2"/>
  <c r="S81" i="2"/>
  <c r="T81" i="2"/>
  <c r="U81" i="2"/>
  <c r="V81" i="2"/>
  <c r="W81" i="2"/>
  <c r="X81" i="2"/>
  <c r="Y81" i="2"/>
  <c r="Z81" i="2"/>
  <c r="R82" i="2"/>
  <c r="S82" i="2"/>
  <c r="T82" i="2"/>
  <c r="U82" i="2"/>
  <c r="V82" i="2"/>
  <c r="W82" i="2"/>
  <c r="X82" i="2"/>
  <c r="Y82" i="2"/>
  <c r="Z82" i="2"/>
  <c r="R83" i="2"/>
  <c r="S83" i="2"/>
  <c r="T83" i="2"/>
  <c r="U83" i="2"/>
  <c r="V83" i="2"/>
  <c r="W83" i="2"/>
  <c r="X83" i="2"/>
  <c r="Y83" i="2"/>
  <c r="Z83" i="2"/>
  <c r="R84" i="2"/>
  <c r="S84" i="2"/>
  <c r="T84" i="2"/>
  <c r="U84" i="2"/>
  <c r="V84" i="2"/>
  <c r="W84" i="2"/>
  <c r="X84" i="2"/>
  <c r="Y84" i="2"/>
  <c r="Z84" i="2"/>
  <c r="R85" i="2"/>
  <c r="S85" i="2"/>
  <c r="T85" i="2"/>
  <c r="U85" i="2"/>
  <c r="V85" i="2"/>
  <c r="W85" i="2"/>
  <c r="X85" i="2"/>
  <c r="Y85" i="2"/>
  <c r="Z85" i="2"/>
  <c r="R86" i="2"/>
  <c r="S86" i="2"/>
  <c r="T86" i="2"/>
  <c r="U86" i="2"/>
  <c r="V86" i="2"/>
  <c r="W86" i="2"/>
  <c r="X86" i="2"/>
  <c r="Y86" i="2"/>
  <c r="Z86" i="2"/>
  <c r="R87" i="2"/>
  <c r="S87" i="2"/>
  <c r="T87" i="2"/>
  <c r="U87" i="2"/>
  <c r="V87" i="2"/>
  <c r="W87" i="2"/>
  <c r="X87" i="2"/>
  <c r="Y87" i="2"/>
  <c r="Z87" i="2"/>
  <c r="R88" i="2"/>
  <c r="S88" i="2"/>
  <c r="T88" i="2"/>
  <c r="U88" i="2"/>
  <c r="V88" i="2"/>
  <c r="W88" i="2"/>
  <c r="X88" i="2"/>
  <c r="Y88" i="2"/>
  <c r="Z88" i="2"/>
  <c r="R89" i="2"/>
  <c r="S89" i="2"/>
  <c r="T89" i="2"/>
  <c r="U89" i="2"/>
  <c r="V89" i="2"/>
  <c r="W89" i="2"/>
  <c r="X89" i="2"/>
  <c r="Y89" i="2"/>
  <c r="Z89" i="2"/>
  <c r="R90" i="2"/>
  <c r="S90" i="2"/>
  <c r="T90" i="2"/>
  <c r="U90" i="2"/>
  <c r="V90" i="2"/>
  <c r="W90" i="2"/>
  <c r="X90" i="2"/>
  <c r="Y90" i="2"/>
  <c r="Z90" i="2"/>
  <c r="I104" i="5" l="1"/>
  <c r="I117" i="5"/>
  <c r="I94" i="5"/>
  <c r="I76" i="5"/>
  <c r="I93" i="5"/>
  <c r="AB235" i="2" l="1"/>
  <c r="AB176" i="2"/>
  <c r="AB191" i="2"/>
  <c r="AC236" i="2"/>
  <c r="AB256" i="2"/>
  <c r="AC300" i="2"/>
  <c r="AC416" i="2"/>
  <c r="AB537" i="2"/>
  <c r="AC902" i="2"/>
  <c r="AB289" i="2"/>
  <c r="AC261" i="2"/>
  <c r="AC395" i="2"/>
  <c r="AC412" i="2"/>
  <c r="AB544" i="2"/>
  <c r="AC316" i="2"/>
  <c r="AC335" i="2"/>
  <c r="AB471" i="2"/>
  <c r="AB612" i="2"/>
  <c r="AB672" i="2"/>
  <c r="AB654" i="2"/>
  <c r="AC688" i="2"/>
  <c r="AB697" i="2"/>
  <c r="AC783" i="2"/>
  <c r="AC830" i="2"/>
  <c r="AB754" i="2"/>
  <c r="AC900" i="2"/>
  <c r="AC935" i="2"/>
  <c r="AC779" i="2"/>
  <c r="AC894" i="2"/>
  <c r="AB204" i="2"/>
  <c r="AB183" i="2"/>
  <c r="AB457" i="2"/>
  <c r="AB540" i="2"/>
  <c r="AB518" i="2"/>
  <c r="AC400" i="2"/>
  <c r="AB479" i="2"/>
  <c r="AB566" i="2"/>
  <c r="AB292" i="2"/>
  <c r="AC397" i="2"/>
  <c r="AB376" i="2"/>
  <c r="AB422" i="2"/>
  <c r="AB522" i="2"/>
  <c r="AC591" i="2"/>
  <c r="AB446" i="2"/>
  <c r="AB504" i="2"/>
  <c r="AB608" i="2"/>
  <c r="AC442" i="2"/>
  <c r="AB579" i="2"/>
  <c r="AC811" i="2"/>
  <c r="AC827" i="2"/>
  <c r="AC914" i="2"/>
  <c r="AC474" i="2"/>
  <c r="AC832" i="2"/>
  <c r="AC954" i="2"/>
  <c r="AB664" i="2"/>
  <c r="AC891" i="2"/>
  <c r="AC799" i="2"/>
  <c r="AC820" i="2"/>
  <c r="AB880" i="2"/>
  <c r="AB892" i="2"/>
  <c r="AC916" i="2"/>
  <c r="AC949" i="2"/>
  <c r="AB260" i="2"/>
  <c r="AB164" i="2"/>
  <c r="AB188" i="2"/>
  <c r="AB192" i="2"/>
  <c r="AB182" i="2"/>
  <c r="AC438" i="2"/>
  <c r="AC447" i="2"/>
  <c r="AC304" i="2"/>
  <c r="AB332" i="2"/>
  <c r="AC414" i="2"/>
  <c r="AC384" i="2"/>
  <c r="AC410" i="2"/>
  <c r="AB509" i="2"/>
  <c r="AB570" i="2"/>
  <c r="AB336" i="2"/>
  <c r="AC464" i="2"/>
  <c r="AC704" i="2"/>
  <c r="AC769" i="2"/>
  <c r="AC476" i="2"/>
  <c r="AB590" i="2"/>
  <c r="AB753" i="2"/>
  <c r="AC467" i="2"/>
  <c r="AC762" i="2"/>
  <c r="AB828" i="2"/>
  <c r="AB852" i="2"/>
  <c r="AB948" i="2"/>
  <c r="AC987" i="2"/>
  <c r="AB994" i="2"/>
  <c r="AB208" i="2"/>
  <c r="AC334" i="2"/>
  <c r="AC352" i="2"/>
  <c r="AB246" i="2"/>
  <c r="AB240" i="2"/>
  <c r="AB187" i="2"/>
  <c r="AB274" i="2"/>
  <c r="AB339" i="2"/>
  <c r="AB458" i="2"/>
  <c r="AB324" i="2"/>
  <c r="AB523" i="2"/>
  <c r="AB490" i="2"/>
  <c r="AB568" i="2"/>
  <c r="AB179" i="2"/>
  <c r="AB368" i="2"/>
  <c r="AC398" i="2"/>
  <c r="AC372" i="2"/>
  <c r="AC424" i="2"/>
  <c r="AB548" i="2"/>
  <c r="AB557" i="2"/>
  <c r="AC613" i="2"/>
  <c r="AB648" i="2"/>
  <c r="AB681" i="2"/>
  <c r="AC780" i="2"/>
  <c r="AC445" i="2"/>
  <c r="AB585" i="2"/>
  <c r="AC294" i="2"/>
  <c r="AB505" i="2"/>
  <c r="AB843" i="2"/>
  <c r="AB881" i="2"/>
  <c r="AB606" i="2"/>
  <c r="AB774" i="2"/>
  <c r="AC979" i="2"/>
  <c r="AC785" i="2"/>
  <c r="AC895" i="2"/>
  <c r="AC907" i="2"/>
  <c r="AC940" i="2"/>
  <c r="AB968" i="2"/>
  <c r="AC977" i="2"/>
  <c r="AC997" i="2"/>
  <c r="AC195" i="2"/>
  <c r="AB268" i="2"/>
  <c r="AC147" i="2"/>
  <c r="AB232" i="2"/>
  <c r="AB207" i="2"/>
  <c r="AC425" i="2"/>
  <c r="AC450" i="2"/>
  <c r="AB497" i="2"/>
  <c r="AB515" i="2"/>
  <c r="AB560" i="2"/>
  <c r="AB437" i="2"/>
  <c r="AC401" i="2"/>
  <c r="AC413" i="2"/>
  <c r="AC444" i="2"/>
  <c r="AB536" i="2"/>
  <c r="AB545" i="2"/>
  <c r="AB530" i="2"/>
  <c r="AB680" i="2"/>
  <c r="AB787" i="2"/>
  <c r="AC440" i="2"/>
  <c r="AC577" i="2"/>
  <c r="AB626" i="2"/>
  <c r="AC716" i="2"/>
  <c r="AB573" i="2"/>
  <c r="AC470" i="2"/>
  <c r="AB864" i="2"/>
  <c r="AC840" i="2"/>
  <c r="AB973" i="2"/>
  <c r="AC791" i="2"/>
  <c r="AC831" i="2"/>
  <c r="AC847" i="2"/>
  <c r="AC855" i="2"/>
  <c r="AC885" i="2"/>
  <c r="AB717" i="2"/>
  <c r="AC886" i="2"/>
  <c r="AC854" i="2"/>
  <c r="AC759" i="2"/>
  <c r="AC277" i="2"/>
  <c r="AC913" i="2"/>
  <c r="AC990" i="2"/>
  <c r="AB969" i="2"/>
  <c r="AB144" i="2"/>
  <c r="AC239" i="2"/>
  <c r="AC143" i="2"/>
  <c r="AB265" i="2"/>
  <c r="AB280" i="2"/>
  <c r="AB156" i="2"/>
  <c r="AB173" i="2"/>
  <c r="AB200" i="2"/>
  <c r="AB241" i="2"/>
  <c r="AC388" i="2"/>
  <c r="AC420" i="2"/>
  <c r="AC358" i="2"/>
  <c r="AC423" i="2"/>
  <c r="AB543" i="2"/>
  <c r="AB408" i="2"/>
  <c r="AB601" i="2"/>
  <c r="AB741" i="2"/>
  <c r="AB456" i="2"/>
  <c r="AC621" i="2"/>
  <c r="AC692" i="2"/>
  <c r="AB597" i="2"/>
  <c r="AC835" i="2"/>
  <c r="AB824" i="2"/>
  <c r="AC848" i="2"/>
  <c r="AC760" i="2"/>
  <c r="AC834" i="2"/>
  <c r="AC842" i="2"/>
  <c r="AC850" i="2"/>
  <c r="AC925" i="2"/>
  <c r="AC938" i="2"/>
  <c r="AC952" i="2"/>
  <c r="AC699" i="2"/>
  <c r="AB981" i="2"/>
  <c r="AC770" i="2"/>
  <c r="AC942" i="2"/>
  <c r="AC980" i="2"/>
  <c r="AC338" i="2"/>
  <c r="AB670" i="2"/>
  <c r="AB251" i="2"/>
  <c r="AB272" i="2"/>
  <c r="AB205" i="2"/>
  <c r="AC229" i="2"/>
  <c r="AC340" i="2"/>
  <c r="AC356" i="2"/>
  <c r="AB223" i="2"/>
  <c r="AC366" i="2"/>
  <c r="AC377" i="2"/>
  <c r="AB513" i="2"/>
  <c r="AC756" i="2"/>
  <c r="AB448" i="2"/>
  <c r="AB453" i="2"/>
  <c r="AB520" i="2"/>
  <c r="AC736" i="2"/>
  <c r="AC771" i="2"/>
  <c r="AC732" i="2"/>
  <c r="AC764" i="2"/>
  <c r="AC788" i="2"/>
  <c r="AB709" i="2"/>
  <c r="AC946" i="2"/>
  <c r="AB800" i="2"/>
  <c r="AC808" i="2"/>
  <c r="AC937" i="2"/>
  <c r="AC823" i="2"/>
  <c r="AB904" i="2"/>
  <c r="AB986" i="2"/>
  <c r="AC899" i="2"/>
  <c r="AB910" i="2"/>
  <c r="AB775" i="2"/>
  <c r="AB947" i="2"/>
  <c r="AC293" i="2"/>
  <c r="AB266" i="2"/>
  <c r="AC311" i="2"/>
  <c r="AC230" i="2"/>
  <c r="AC362" i="2"/>
  <c r="AC399" i="2"/>
  <c r="AC238" i="2"/>
  <c r="AB369" i="2"/>
  <c r="AC415" i="2"/>
  <c r="AC389" i="2"/>
  <c r="AC411" i="2"/>
  <c r="AC694" i="2"/>
  <c r="AC726" i="2"/>
  <c r="AC845" i="2"/>
  <c r="AC786" i="2"/>
  <c r="AC874" i="2"/>
  <c r="AB817" i="2"/>
  <c r="AC999" i="2"/>
  <c r="AB252" i="2"/>
  <c r="AC331" i="2"/>
  <c r="AB350" i="2"/>
  <c r="AC237" i="2"/>
  <c r="AC306" i="2"/>
  <c r="AB197" i="2"/>
  <c r="AB212" i="2"/>
  <c r="AB279" i="2"/>
  <c r="AC348" i="2"/>
  <c r="AC244" i="2"/>
  <c r="AC227" i="2"/>
  <c r="AC428" i="2"/>
  <c r="AC394" i="2"/>
  <c r="AB427" i="2"/>
  <c r="AB296" i="2"/>
  <c r="AC406" i="2"/>
  <c r="AB650" i="2"/>
  <c r="AB671" i="2"/>
  <c r="AB634" i="2"/>
  <c r="AB673" i="2"/>
  <c r="AB719" i="2"/>
  <c r="AC748" i="2"/>
  <c r="AC708" i="2"/>
  <c r="AC345" i="2"/>
  <c r="AB563" i="2"/>
  <c r="AB605" i="2"/>
  <c r="AB767" i="2"/>
  <c r="AB481" i="2"/>
  <c r="AB856" i="2"/>
  <c r="AC908" i="2"/>
  <c r="AC945" i="2"/>
  <c r="AB581" i="2"/>
  <c r="AB707" i="2"/>
  <c r="AC846" i="2"/>
  <c r="AC970" i="2"/>
  <c r="AC297" i="2"/>
  <c r="AB150" i="2"/>
  <c r="AB379" i="2"/>
  <c r="AC330" i="2"/>
  <c r="AC390" i="2"/>
  <c r="AC434" i="2"/>
  <c r="AB766" i="2"/>
  <c r="AC821" i="2"/>
  <c r="AB691" i="2"/>
  <c r="AB723" i="2"/>
  <c r="AC814" i="2"/>
  <c r="AC781" i="2"/>
  <c r="AB818" i="2"/>
  <c r="AC812" i="2"/>
  <c r="AC931" i="2"/>
  <c r="AB906" i="2"/>
  <c r="AB311" i="2"/>
  <c r="AB360" i="2"/>
  <c r="AC360" i="2"/>
  <c r="AB503" i="2"/>
  <c r="AB161" i="2"/>
  <c r="AB233" i="2"/>
  <c r="AC386" i="2"/>
  <c r="AB386" i="2"/>
  <c r="AB598" i="2"/>
  <c r="AB547" i="2"/>
  <c r="AC873" i="2"/>
  <c r="AB873" i="2"/>
  <c r="AB611" i="2"/>
  <c r="AC611" i="2"/>
  <c r="AB810" i="2"/>
  <c r="AC810" i="2"/>
  <c r="AC910" i="2"/>
  <c r="AC255" i="2"/>
  <c r="AB255" i="2"/>
  <c r="AB478" i="2"/>
  <c r="AB614" i="2"/>
  <c r="AB580" i="2"/>
  <c r="AC772" i="2"/>
  <c r="AB772" i="2"/>
  <c r="AB816" i="2"/>
  <c r="AC816" i="2"/>
  <c r="AC898" i="2"/>
  <c r="AB898" i="2"/>
  <c r="AC933" i="2"/>
  <c r="AB933" i="2"/>
  <c r="AB940" i="2"/>
  <c r="AC909" i="2"/>
  <c r="AB909" i="2"/>
  <c r="AC437" i="2"/>
  <c r="AB572" i="2"/>
  <c r="AB335" i="2"/>
  <c r="AC422" i="2"/>
  <c r="AB465" i="2"/>
  <c r="AB712" i="2"/>
  <c r="AB786" i="2"/>
  <c r="AC863" i="2"/>
  <c r="AB863" i="2"/>
  <c r="AC922" i="2"/>
  <c r="AB922" i="2"/>
  <c r="AC828" i="2"/>
  <c r="AC896" i="2"/>
  <c r="AB896" i="2"/>
  <c r="AC862" i="2"/>
  <c r="AB862" i="2"/>
  <c r="AC876" i="2"/>
  <c r="AB876" i="2"/>
  <c r="AB846" i="2"/>
  <c r="AC418" i="2"/>
  <c r="AB418" i="2"/>
  <c r="AB502" i="2"/>
  <c r="AB646" i="2"/>
  <c r="AB729" i="2"/>
  <c r="AB803" i="2"/>
  <c r="AC803" i="2"/>
  <c r="AC960" i="2"/>
  <c r="AB960" i="2"/>
  <c r="AC961" i="2"/>
  <c r="AB961" i="2"/>
  <c r="AC973" i="2"/>
  <c r="AC776" i="2"/>
  <c r="AB776" i="2"/>
  <c r="AC868" i="2"/>
  <c r="AB868" i="2"/>
  <c r="AC883" i="2"/>
  <c r="AB883" i="2"/>
  <c r="AC934" i="2"/>
  <c r="AB934" i="2"/>
  <c r="AB417" i="2"/>
  <c r="AC417" i="2"/>
  <c r="AC471" i="2"/>
  <c r="AC687" i="2"/>
  <c r="AB687" i="2"/>
  <c r="AB748" i="2"/>
  <c r="AB476" i="2"/>
  <c r="AC768" i="2"/>
  <c r="AB768" i="2"/>
  <c r="AB798" i="2"/>
  <c r="AC798" i="2"/>
  <c r="AC806" i="2"/>
  <c r="AB806" i="2"/>
  <c r="AC844" i="2"/>
  <c r="AB844" i="2"/>
  <c r="AB939" i="2"/>
  <c r="AC939" i="2"/>
  <c r="AC943" i="2"/>
  <c r="AB943" i="2"/>
  <c r="I82" i="5"/>
  <c r="I124" i="5"/>
  <c r="I99" i="5"/>
  <c r="I136" i="5"/>
  <c r="I110" i="5"/>
  <c r="I100" i="5"/>
  <c r="I123" i="5"/>
  <c r="I112" i="5"/>
  <c r="I135" i="5"/>
  <c r="I68" i="5"/>
  <c r="I60" i="5"/>
  <c r="I70" i="5"/>
  <c r="I91" i="5"/>
  <c r="I131" i="5"/>
  <c r="I129" i="5"/>
  <c r="I96" i="5"/>
  <c r="I114" i="5"/>
  <c r="I119" i="5"/>
  <c r="I39" i="5"/>
  <c r="I80" i="5"/>
  <c r="AC680" i="2"/>
  <c r="AC717" i="2"/>
  <c r="I116" i="5"/>
  <c r="I132" i="5"/>
  <c r="I66" i="5"/>
  <c r="I78" i="5"/>
  <c r="I105" i="5"/>
  <c r="I121" i="5"/>
  <c r="I97" i="5"/>
  <c r="I107" i="5"/>
  <c r="AC598" i="2"/>
  <c r="I62" i="5"/>
  <c r="AC572" i="2"/>
  <c r="AC580" i="2"/>
  <c r="AC650" i="2"/>
  <c r="AC608" i="2"/>
  <c r="AC729" i="2"/>
  <c r="I50" i="5"/>
  <c r="I58" i="5"/>
  <c r="I84" i="5"/>
  <c r="I35" i="5"/>
  <c r="AC590" i="2"/>
  <c r="AC465" i="2"/>
  <c r="I64" i="5"/>
  <c r="AC547" i="2"/>
  <c r="I81" i="5"/>
  <c r="I34" i="5"/>
  <c r="I48" i="5"/>
  <c r="I92" i="5"/>
  <c r="I86" i="5"/>
  <c r="I108" i="5"/>
  <c r="I137" i="5"/>
  <c r="I125" i="5"/>
  <c r="I133" i="5"/>
  <c r="I128" i="5"/>
  <c r="I42" i="5"/>
  <c r="I49" i="5"/>
  <c r="I109" i="5"/>
  <c r="I98" i="5"/>
  <c r="AC664" i="2"/>
  <c r="I89" i="5"/>
  <c r="I72" i="5"/>
  <c r="I45" i="5"/>
  <c r="I44" i="5"/>
  <c r="I106" i="5"/>
  <c r="I141" i="5"/>
  <c r="I130" i="5"/>
  <c r="AC502" i="2"/>
  <c r="I69" i="5"/>
  <c r="I67" i="5"/>
  <c r="I53" i="5"/>
  <c r="I79" i="5"/>
  <c r="I37" i="5"/>
  <c r="I111" i="5"/>
  <c r="I75" i="5"/>
  <c r="I83" i="5"/>
  <c r="I127" i="5"/>
  <c r="I134" i="5"/>
  <c r="I40" i="5"/>
  <c r="I138" i="5"/>
  <c r="I56" i="5"/>
  <c r="I54" i="5"/>
  <c r="I43" i="5"/>
  <c r="I95" i="5"/>
  <c r="I115" i="5"/>
  <c r="I122" i="5"/>
  <c r="AC176" i="2"/>
  <c r="AB397" i="2" l="1"/>
  <c r="AB732" i="2"/>
  <c r="AC719" i="2"/>
  <c r="AC626" i="2"/>
  <c r="I626" i="5" s="1"/>
  <c r="AC504" i="2"/>
  <c r="I504" i="5" s="1"/>
  <c r="AB316" i="2"/>
  <c r="AC540" i="2"/>
  <c r="I540" i="5" s="1"/>
  <c r="AB445" i="2"/>
  <c r="AB261" i="2"/>
  <c r="AC605" i="2"/>
  <c r="I605" i="5" s="1"/>
  <c r="AB464" i="2"/>
  <c r="AB239" i="2"/>
  <c r="AC513" i="2"/>
  <c r="I513" i="5" s="1"/>
  <c r="AB621" i="2"/>
  <c r="AB613" i="2"/>
  <c r="AB416" i="2"/>
  <c r="AB334" i="2"/>
  <c r="AC545" i="2"/>
  <c r="I545" i="5" s="1"/>
  <c r="AC461" i="2"/>
  <c r="I461" i="5" s="1"/>
  <c r="AC248" i="2"/>
  <c r="AC269" i="2"/>
  <c r="I269" i="5" s="1"/>
  <c r="AC712" i="2"/>
  <c r="I712" i="5" s="1"/>
  <c r="AB949" i="2"/>
  <c r="AC707" i="2"/>
  <c r="I707" i="5" s="1"/>
  <c r="AB699" i="2"/>
  <c r="AC703" i="2"/>
  <c r="I703" i="5" s="1"/>
  <c r="AC514" i="2"/>
  <c r="I514" i="5" s="1"/>
  <c r="AC477" i="2"/>
  <c r="I477" i="5" s="1"/>
  <c r="AB461" i="2"/>
  <c r="AB459" i="2"/>
  <c r="AB414" i="2"/>
  <c r="AC270" i="2"/>
  <c r="I270" i="5" s="1"/>
  <c r="AC250" i="2"/>
  <c r="AB147" i="2"/>
  <c r="AC235" i="2"/>
  <c r="I235" i="5" s="1"/>
  <c r="AB736" i="2"/>
  <c r="AB713" i="2"/>
  <c r="AB954" i="2"/>
  <c r="AC686" i="2"/>
  <c r="I686" i="5" s="1"/>
  <c r="AC529" i="2"/>
  <c r="I529" i="5" s="1"/>
  <c r="AB779" i="2"/>
  <c r="AB686" i="2"/>
  <c r="AB236" i="2"/>
  <c r="AB300" i="2"/>
  <c r="AB406" i="2"/>
  <c r="AC507" i="2"/>
  <c r="I507" i="5" s="1"/>
  <c r="AB424" i="2"/>
  <c r="AB916" i="2"/>
  <c r="AB780" i="2"/>
  <c r="AC586" i="2"/>
  <c r="I586" i="5" s="1"/>
  <c r="AC653" i="2"/>
  <c r="I653" i="5" s="1"/>
  <c r="AC561" i="2"/>
  <c r="I561" i="5" s="1"/>
  <c r="AB277" i="2"/>
  <c r="AB209" i="2"/>
  <c r="AC662" i="2"/>
  <c r="I662" i="5" s="1"/>
  <c r="AB997" i="2"/>
  <c r="AC544" i="2"/>
  <c r="I544" i="5" s="1"/>
  <c r="AB467" i="2"/>
  <c r="AC656" i="2"/>
  <c r="I656" i="5" s="1"/>
  <c r="AC646" i="2"/>
  <c r="I646" i="5" s="1"/>
  <c r="AC670" i="2"/>
  <c r="AC682" i="2"/>
  <c r="I682" i="5" s="1"/>
  <c r="AB657" i="2"/>
  <c r="AC627" i="2"/>
  <c r="I627" i="5" s="1"/>
  <c r="AC638" i="2"/>
  <c r="I638" i="5" s="1"/>
  <c r="AC624" i="2"/>
  <c r="I624" i="5" s="1"/>
  <c r="AC614" i="2"/>
  <c r="I614" i="5" s="1"/>
  <c r="AC564" i="2"/>
  <c r="I564" i="5" s="1"/>
  <c r="AC546" i="2"/>
  <c r="I546" i="5" s="1"/>
  <c r="AC520" i="2"/>
  <c r="I520" i="5" s="1"/>
  <c r="AC518" i="2"/>
  <c r="I518" i="5" s="1"/>
  <c r="AC503" i="2"/>
  <c r="I503" i="5" s="1"/>
  <c r="AC498" i="2"/>
  <c r="I498" i="5" s="1"/>
  <c r="AB485" i="2"/>
  <c r="AB440" i="2"/>
  <c r="AB428" i="2"/>
  <c r="AB390" i="2"/>
  <c r="AB638" i="2"/>
  <c r="AB171" i="2"/>
  <c r="AB762" i="2"/>
  <c r="AB306" i="2"/>
  <c r="AB935" i="2"/>
  <c r="AC427" i="2"/>
  <c r="I427" i="5" s="1"/>
  <c r="AB656" i="2"/>
  <c r="AB175" i="2"/>
  <c r="AB583" i="2"/>
  <c r="AB764" i="2"/>
  <c r="AB221" i="2"/>
  <c r="AB297" i="2"/>
  <c r="AB395" i="2"/>
  <c r="AB808" i="2"/>
  <c r="AC948" i="2"/>
  <c r="AB222" i="2"/>
  <c r="AC376" i="2"/>
  <c r="AB578" i="2"/>
  <c r="AB783" i="2"/>
  <c r="AB155" i="2"/>
  <c r="AC252" i="2"/>
  <c r="I252" i="5" s="1"/>
  <c r="AB194" i="2"/>
  <c r="AB835" i="2"/>
  <c r="AB587" i="2"/>
  <c r="AB662" i="2"/>
  <c r="AB352" i="2"/>
  <c r="AB894" i="2"/>
  <c r="AB811" i="2"/>
  <c r="AB526" i="2"/>
  <c r="AC969" i="2"/>
  <c r="AB886" i="2"/>
  <c r="AC654" i="2"/>
  <c r="AB667" i="2"/>
  <c r="AB937" i="2"/>
  <c r="AB394" i="2"/>
  <c r="AB891" i="2"/>
  <c r="AC585" i="2"/>
  <c r="AC260" i="2"/>
  <c r="AB832" i="2"/>
  <c r="AB442" i="2"/>
  <c r="AB812" i="2"/>
  <c r="AB694" i="2"/>
  <c r="AB511" i="2"/>
  <c r="AB270" i="2"/>
  <c r="AB900" i="2"/>
  <c r="AB474" i="2"/>
  <c r="AB250" i="2"/>
  <c r="AB980" i="2"/>
  <c r="AB304" i="2"/>
  <c r="AB847" i="2"/>
  <c r="AB558" i="2"/>
  <c r="AB470" i="2"/>
  <c r="AB551" i="2"/>
  <c r="AC204" i="2"/>
  <c r="AB444" i="2"/>
  <c r="AC509" i="2"/>
  <c r="AB785" i="2"/>
  <c r="AB623" i="2"/>
  <c r="AB704" i="2"/>
  <c r="AB498" i="2"/>
  <c r="AB987" i="2"/>
  <c r="AB591" i="2"/>
  <c r="AB412" i="2"/>
  <c r="AB756" i="2"/>
  <c r="AB348" i="2"/>
  <c r="AC265" i="2"/>
  <c r="I265" i="5" s="1"/>
  <c r="AB617" i="2"/>
  <c r="AB708" i="2"/>
  <c r="AB821" i="2"/>
  <c r="AB541" i="2"/>
  <c r="AB529" i="2"/>
  <c r="AB771" i="2"/>
  <c r="AB908" i="2"/>
  <c r="AB495" i="2"/>
  <c r="AB769" i="2"/>
  <c r="AB925" i="2"/>
  <c r="AB482" i="2"/>
  <c r="AB946" i="2"/>
  <c r="AB714" i="2"/>
  <c r="AB245" i="2"/>
  <c r="AB230" i="2"/>
  <c r="AB420" i="2"/>
  <c r="AB507" i="2"/>
  <c r="AB666" i="2"/>
  <c r="AB942" i="2"/>
  <c r="AB675" i="2"/>
  <c r="AC856" i="2"/>
  <c r="I856" i="5" s="1"/>
  <c r="AB759" i="2"/>
  <c r="AB644" i="2"/>
  <c r="AB850" i="2"/>
  <c r="AC523" i="2"/>
  <c r="AB512" i="2"/>
  <c r="AB249" i="2"/>
  <c r="AB902" i="2"/>
  <c r="AB682" i="2"/>
  <c r="AB831" i="2"/>
  <c r="AB400" i="2"/>
  <c r="AB999" i="2"/>
  <c r="AB413" i="2"/>
  <c r="AB178" i="2"/>
  <c r="AB977" i="2"/>
  <c r="AB599" i="2"/>
  <c r="AB450" i="2"/>
  <c r="AB678" i="2"/>
  <c r="AB692" i="2"/>
  <c r="AB711" i="2"/>
  <c r="AB411" i="2"/>
  <c r="AB210" i="2"/>
  <c r="AB185" i="2"/>
  <c r="AB820" i="2"/>
  <c r="AB567" i="2"/>
  <c r="AB914" i="2"/>
  <c r="AB447" i="2"/>
  <c r="AB167" i="2"/>
  <c r="AB410" i="2"/>
  <c r="AB177" i="2"/>
  <c r="AC150" i="2"/>
  <c r="AB491" i="2"/>
  <c r="AB372" i="2"/>
  <c r="AB639" i="2"/>
  <c r="AB356" i="2"/>
  <c r="AB636" i="2"/>
  <c r="AB294" i="2"/>
  <c r="AB791" i="2"/>
  <c r="AB186" i="2"/>
  <c r="AB823" i="2"/>
  <c r="AB842" i="2"/>
  <c r="AB668" i="2"/>
  <c r="AB586" i="2"/>
  <c r="AB688" i="2"/>
  <c r="AB665" i="2"/>
  <c r="AC324" i="2"/>
  <c r="AB854" i="2"/>
  <c r="AB401" i="2"/>
  <c r="AB384" i="2"/>
  <c r="AB561" i="2"/>
  <c r="AB770" i="2"/>
  <c r="AB781" i="2"/>
  <c r="AB594" i="2"/>
  <c r="AB438" i="2"/>
  <c r="AB830" i="2"/>
  <c r="AB799" i="2"/>
  <c r="AB340" i="2"/>
  <c r="AB643" i="2"/>
  <c r="AB389" i="2"/>
  <c r="AB564" i="2"/>
  <c r="AB716" i="2"/>
  <c r="AB425" i="2"/>
  <c r="AB788" i="2"/>
  <c r="AB162" i="2"/>
  <c r="AB653" i="2"/>
  <c r="AB827" i="2"/>
  <c r="AB160" i="2"/>
  <c r="AB979" i="2"/>
  <c r="AB398" i="2"/>
  <c r="AC336" i="2"/>
  <c r="AB840" i="2"/>
  <c r="AC723" i="2"/>
  <c r="AB377" i="2"/>
  <c r="AB477" i="2"/>
  <c r="AB885" i="2"/>
  <c r="AB627" i="2"/>
  <c r="AB990" i="2"/>
  <c r="AB685" i="2"/>
  <c r="AB227" i="2"/>
  <c r="AB619" i="2"/>
  <c r="AB480" i="2"/>
  <c r="AB423" i="2"/>
  <c r="AB237" i="2"/>
  <c r="AB663" i="2"/>
  <c r="AB952" i="2"/>
  <c r="AB535" i="2"/>
  <c r="AB647" i="2"/>
  <c r="AB600" i="2"/>
  <c r="AB500" i="2"/>
  <c r="AB293" i="2"/>
  <c r="AB907" i="2"/>
  <c r="AB577" i="2"/>
  <c r="AB399" i="2"/>
  <c r="AB760" i="2"/>
  <c r="AB899" i="2"/>
  <c r="AB546" i="2"/>
  <c r="AB726" i="2"/>
  <c r="AB931" i="2"/>
  <c r="AB848" i="2"/>
  <c r="AB845" i="2"/>
  <c r="AB248" i="2"/>
  <c r="AB362" i="2"/>
  <c r="AB330" i="2"/>
  <c r="AB168" i="2"/>
  <c r="AB269" i="2"/>
  <c r="AB945" i="2"/>
  <c r="AB527" i="2"/>
  <c r="AB938" i="2"/>
  <c r="AB519" i="2"/>
  <c r="AB238" i="2"/>
  <c r="AB895" i="2"/>
  <c r="AB565" i="2"/>
  <c r="AB358" i="2"/>
  <c r="AB703" i="2"/>
  <c r="AB913" i="2"/>
  <c r="AC691" i="2"/>
  <c r="I691" i="5" s="1"/>
  <c r="AB366" i="2"/>
  <c r="AB855" i="2"/>
  <c r="AB345" i="2"/>
  <c r="AB338" i="2"/>
  <c r="AB642" i="2"/>
  <c r="AB244" i="2"/>
  <c r="AB195" i="2"/>
  <c r="AB169" i="2"/>
  <c r="I334" i="5"/>
  <c r="I899" i="5"/>
  <c r="AB554" i="2"/>
  <c r="AB198" i="2"/>
  <c r="AB229" i="2"/>
  <c r="AB624" i="2"/>
  <c r="AB834" i="2"/>
  <c r="AB143" i="2"/>
  <c r="AB331" i="2"/>
  <c r="AB388" i="2"/>
  <c r="AB434" i="2"/>
  <c r="AB628" i="2"/>
  <c r="AB970" i="2"/>
  <c r="AB814" i="2"/>
  <c r="AB874" i="2"/>
  <c r="AB514" i="2"/>
  <c r="AB415" i="2"/>
  <c r="AB499" i="2"/>
  <c r="I942" i="5"/>
  <c r="I895" i="5"/>
  <c r="I945" i="5"/>
  <c r="I372" i="5"/>
  <c r="I934" i="5"/>
  <c r="I973" i="5"/>
  <c r="I997" i="5"/>
  <c r="I832" i="5"/>
  <c r="I294" i="5"/>
  <c r="I476" i="5"/>
  <c r="I366" i="5"/>
  <c r="I925" i="5"/>
  <c r="I820" i="5"/>
  <c r="I803" i="5"/>
  <c r="I708" i="5"/>
  <c r="I304" i="5"/>
  <c r="I828" i="5"/>
  <c r="I855" i="5"/>
  <c r="I791" i="5"/>
  <c r="I922" i="5"/>
  <c r="I933" i="5"/>
  <c r="I834" i="5"/>
  <c r="I891" i="5"/>
  <c r="I848" i="5"/>
  <c r="I783" i="5"/>
  <c r="I311" i="5"/>
  <c r="I913" i="5"/>
  <c r="I785" i="5"/>
  <c r="I914" i="5"/>
  <c r="I335" i="5"/>
  <c r="I808" i="5"/>
  <c r="I400" i="5"/>
  <c r="I979" i="5"/>
  <c r="I401" i="5"/>
  <c r="I293" i="5"/>
  <c r="I970" i="5"/>
  <c r="I799" i="5"/>
  <c r="I397" i="5"/>
  <c r="I987" i="5"/>
  <c r="I847" i="5"/>
  <c r="I863" i="5"/>
  <c r="I726" i="5"/>
  <c r="I464" i="5"/>
  <c r="I447" i="5"/>
  <c r="I909" i="5"/>
  <c r="I900" i="5"/>
  <c r="I348" i="5"/>
  <c r="I416" i="5"/>
  <c r="I827" i="5"/>
  <c r="I854" i="5"/>
  <c r="I977" i="5"/>
  <c r="I621" i="5"/>
  <c r="I902" i="5"/>
  <c r="I844" i="5"/>
  <c r="I417" i="5"/>
  <c r="I960" i="5"/>
  <c r="I980" i="5"/>
  <c r="I717" i="5"/>
  <c r="I769" i="5"/>
  <c r="I424" i="5"/>
  <c r="I883" i="5"/>
  <c r="I868" i="5"/>
  <c r="I729" i="5"/>
  <c r="I340" i="5"/>
  <c r="I896" i="5"/>
  <c r="I831" i="5"/>
  <c r="I781" i="5"/>
  <c r="I590" i="5"/>
  <c r="I412" i="5"/>
  <c r="I664" i="5"/>
  <c r="I788" i="5"/>
  <c r="I306" i="5"/>
  <c r="I894" i="5"/>
  <c r="I779" i="5"/>
  <c r="I762" i="5"/>
  <c r="I949" i="5"/>
  <c r="I770" i="5"/>
  <c r="I876" i="5"/>
  <c r="I840" i="5"/>
  <c r="I445" i="5"/>
  <c r="I547" i="5"/>
  <c r="I297" i="5"/>
  <c r="I938" i="5"/>
  <c r="I776" i="5"/>
  <c r="I835" i="5"/>
  <c r="I356" i="5"/>
  <c r="I812" i="5"/>
  <c r="I937" i="5"/>
  <c r="I345" i="5"/>
  <c r="I694" i="5"/>
  <c r="I780" i="5"/>
  <c r="I425" i="5"/>
  <c r="I227" i="5"/>
  <c r="I816" i="5"/>
  <c r="I650" i="5"/>
  <c r="I394" i="5"/>
  <c r="I954" i="5"/>
  <c r="I946" i="5"/>
  <c r="I398" i="5"/>
  <c r="I420" i="5"/>
  <c r="I330" i="5"/>
  <c r="I811" i="5"/>
  <c r="I771" i="5"/>
  <c r="I338" i="5"/>
  <c r="I823" i="5"/>
  <c r="I910" i="5"/>
  <c r="I413" i="5"/>
  <c r="I147" i="5"/>
  <c r="AB859" i="2"/>
  <c r="AC859" i="2"/>
  <c r="AC784" i="2"/>
  <c r="AB784" i="2"/>
  <c r="AB965" i="2"/>
  <c r="AC965" i="2"/>
  <c r="AC604" i="2"/>
  <c r="AB604" i="2"/>
  <c r="AC243" i="2"/>
  <c r="AB243" i="2"/>
  <c r="AC473" i="2"/>
  <c r="AB473" i="2"/>
  <c r="AB637" i="2"/>
  <c r="AC637" i="2"/>
  <c r="AB381" i="2"/>
  <c r="AC381" i="2"/>
  <c r="AC314" i="2"/>
  <c r="AB314" i="2"/>
  <c r="AC496" i="2"/>
  <c r="AB496" i="2"/>
  <c r="AB371" i="2"/>
  <c r="AC371" i="2"/>
  <c r="AB273" i="2"/>
  <c r="AC273" i="2"/>
  <c r="I862" i="5"/>
  <c r="I943" i="5"/>
  <c r="I768" i="5"/>
  <c r="AC974" i="2"/>
  <c r="AB974" i="2"/>
  <c r="AB995" i="2"/>
  <c r="AC995" i="2"/>
  <c r="AC861" i="2"/>
  <c r="AB861" i="2"/>
  <c r="AC869" i="2"/>
  <c r="AB869" i="2"/>
  <c r="AB325" i="2"/>
  <c r="AC325" i="2"/>
  <c r="I502" i="5"/>
  <c r="AC905" i="2"/>
  <c r="AB905" i="2"/>
  <c r="AC875" i="2"/>
  <c r="AB875" i="2"/>
  <c r="AC923" i="2"/>
  <c r="AB923" i="2"/>
  <c r="AC679" i="2"/>
  <c r="AB679" i="2"/>
  <c r="AC893" i="2"/>
  <c r="AB893" i="2"/>
  <c r="AC589" i="2"/>
  <c r="AB589" i="2"/>
  <c r="AC630" i="2"/>
  <c r="AB630" i="2"/>
  <c r="AC364" i="2"/>
  <c r="AB364" i="2"/>
  <c r="AC149" i="2"/>
  <c r="AB149" i="2"/>
  <c r="AB184" i="2"/>
  <c r="AC982" i="2"/>
  <c r="AB982" i="2"/>
  <c r="I591" i="5"/>
  <c r="I390" i="5"/>
  <c r="I358" i="5"/>
  <c r="AC978" i="2"/>
  <c r="AB978" i="2"/>
  <c r="AC838" i="2"/>
  <c r="AB838" i="2"/>
  <c r="AC963" i="2"/>
  <c r="AB963" i="2"/>
  <c r="AB813" i="2"/>
  <c r="AC813" i="2"/>
  <c r="I772" i="5"/>
  <c r="I470" i="5"/>
  <c r="AC684" i="2"/>
  <c r="AB684" i="2"/>
  <c r="AC595" i="2"/>
  <c r="AB595" i="2"/>
  <c r="AC326" i="2"/>
  <c r="AB326" i="2"/>
  <c r="AB964" i="2"/>
  <c r="AC964" i="2"/>
  <c r="I830" i="5"/>
  <c r="AC815" i="2"/>
  <c r="AB815" i="2"/>
  <c r="AC749" i="2"/>
  <c r="AB749" i="2"/>
  <c r="AC819" i="2"/>
  <c r="AB819" i="2"/>
  <c r="AC702" i="2"/>
  <c r="AB702" i="2"/>
  <c r="AB341" i="2"/>
  <c r="AC341" i="2"/>
  <c r="AC327" i="2"/>
  <c r="AB327" i="2"/>
  <c r="AC409" i="2"/>
  <c r="AB409" i="2"/>
  <c r="AC152" i="2"/>
  <c r="AB152" i="2"/>
  <c r="AB228" i="2"/>
  <c r="AC228" i="2"/>
  <c r="AB211" i="2"/>
  <c r="I732" i="5"/>
  <c r="I195" i="5"/>
  <c r="AB225" i="2"/>
  <c r="AC259" i="2"/>
  <c r="AB259" i="2"/>
  <c r="I176" i="5"/>
  <c r="I423" i="5"/>
  <c r="AC193" i="2"/>
  <c r="AB193" i="2"/>
  <c r="AB163" i="2"/>
  <c r="AC966" i="2"/>
  <c r="AB966" i="2"/>
  <c r="AB957" i="2"/>
  <c r="AC957" i="2"/>
  <c r="AB633" i="2"/>
  <c r="AC633" i="2"/>
  <c r="AB745" i="2"/>
  <c r="AC745" i="2"/>
  <c r="AC740" i="2"/>
  <c r="AB740" i="2"/>
  <c r="AC735" i="2"/>
  <c r="AB735" i="2"/>
  <c r="AC462" i="2"/>
  <c r="AB462" i="2"/>
  <c r="AC494" i="2"/>
  <c r="AB494" i="2"/>
  <c r="AC501" i="2"/>
  <c r="AB501" i="2"/>
  <c r="AC299" i="2"/>
  <c r="AB299" i="2"/>
  <c r="AB553" i="2"/>
  <c r="AC449" i="2"/>
  <c r="AB449" i="2"/>
  <c r="AB337" i="2"/>
  <c r="AC337" i="2"/>
  <c r="I916" i="5"/>
  <c r="I692" i="5"/>
  <c r="I377" i="5"/>
  <c r="I437" i="5"/>
  <c r="AC955" i="2"/>
  <c r="AB955" i="2"/>
  <c r="AC889" i="2"/>
  <c r="AB889" i="2"/>
  <c r="AC822" i="2"/>
  <c r="AB822" i="2"/>
  <c r="AB631" i="2"/>
  <c r="AC631" i="2"/>
  <c r="I442" i="5"/>
  <c r="AC596" i="2"/>
  <c r="AB596" i="2"/>
  <c r="AC305" i="2"/>
  <c r="AB305" i="2"/>
  <c r="I418" i="5"/>
  <c r="I961" i="5"/>
  <c r="AC652" i="2"/>
  <c r="AB652" i="2"/>
  <c r="AC879" i="2"/>
  <c r="AB879" i="2"/>
  <c r="AC758" i="2"/>
  <c r="AB758" i="2"/>
  <c r="AB454" i="2"/>
  <c r="AC542" i="2"/>
  <c r="AB542" i="2"/>
  <c r="AC607" i="2"/>
  <c r="AB607" i="2"/>
  <c r="AC525" i="2"/>
  <c r="AB525" i="2"/>
  <c r="AC321" i="2"/>
  <c r="AB321" i="2"/>
  <c r="AC302" i="2"/>
  <c r="AB302" i="2"/>
  <c r="AC320" i="2"/>
  <c r="AB320" i="2"/>
  <c r="AC309" i="2"/>
  <c r="AB309" i="2"/>
  <c r="AC146" i="2"/>
  <c r="AB146" i="2"/>
  <c r="AB307" i="2"/>
  <c r="AC307" i="2"/>
  <c r="I786" i="5"/>
  <c r="I577" i="5"/>
  <c r="I572" i="5"/>
  <c r="AC839" i="2"/>
  <c r="AB839" i="2"/>
  <c r="AC761" i="2"/>
  <c r="AB761" i="2"/>
  <c r="AB993" i="2"/>
  <c r="AC993" i="2"/>
  <c r="AB782" i="2"/>
  <c r="AC782" i="2"/>
  <c r="AB755" i="2"/>
  <c r="AC755" i="2"/>
  <c r="AC715" i="2"/>
  <c r="AB715" i="2"/>
  <c r="AC743" i="2"/>
  <c r="AB743" i="2"/>
  <c r="AC738" i="2"/>
  <c r="AB738" i="2"/>
  <c r="AC635" i="2"/>
  <c r="AB635" i="2"/>
  <c r="AC677" i="2"/>
  <c r="AB677" i="2"/>
  <c r="AC468" i="2"/>
  <c r="AB468" i="2"/>
  <c r="AB534" i="2"/>
  <c r="AC322" i="2"/>
  <c r="AB322" i="2"/>
  <c r="AB329" i="2"/>
  <c r="AC329" i="2"/>
  <c r="AC301" i="2"/>
  <c r="AB301" i="2"/>
  <c r="AC333" i="2"/>
  <c r="AB333" i="2"/>
  <c r="AC145" i="2"/>
  <c r="AB145" i="2"/>
  <c r="AB166" i="2"/>
  <c r="I886" i="5"/>
  <c r="I384" i="5"/>
  <c r="I261" i="5"/>
  <c r="I352" i="5"/>
  <c r="AB201" i="2"/>
  <c r="AC267" i="2"/>
  <c r="AB267" i="2"/>
  <c r="AC354" i="2"/>
  <c r="AB354" i="2"/>
  <c r="I237" i="5"/>
  <c r="AC867" i="2"/>
  <c r="AB867" i="2"/>
  <c r="AC953" i="2"/>
  <c r="AB953" i="2"/>
  <c r="AC575" i="2"/>
  <c r="AB575" i="2"/>
  <c r="AB725" i="2"/>
  <c r="AC725" i="2"/>
  <c r="AC701" i="2"/>
  <c r="AB701" i="2"/>
  <c r="AC649" i="2"/>
  <c r="AB649" i="2"/>
  <c r="AC710" i="2"/>
  <c r="AB710" i="2"/>
  <c r="AC602" i="2"/>
  <c r="AB602" i="2"/>
  <c r="AB487" i="2"/>
  <c r="AC436" i="2"/>
  <c r="AB436" i="2"/>
  <c r="AB206" i="2"/>
  <c r="AC441" i="2"/>
  <c r="AB441" i="2"/>
  <c r="AB318" i="2"/>
  <c r="AC318" i="2"/>
  <c r="I907" i="5"/>
  <c r="I760" i="5"/>
  <c r="I814" i="5"/>
  <c r="AC924" i="2"/>
  <c r="AB924" i="2"/>
  <c r="AC849" i="2"/>
  <c r="AB849" i="2"/>
  <c r="AC731" i="2"/>
  <c r="AB731" i="2"/>
  <c r="AC829" i="2"/>
  <c r="AB829" i="2"/>
  <c r="AB718" i="2"/>
  <c r="AC718" i="2"/>
  <c r="I236" i="5"/>
  <c r="AC958" i="2"/>
  <c r="AB958" i="2"/>
  <c r="AC870" i="2"/>
  <c r="AB870" i="2"/>
  <c r="AC944" i="2"/>
  <c r="AB944" i="2"/>
  <c r="I474" i="5"/>
  <c r="AC658" i="2"/>
  <c r="AB658" i="2"/>
  <c r="AC451" i="2"/>
  <c r="AB451" i="2"/>
  <c r="AC488" i="2"/>
  <c r="AB488" i="2"/>
  <c r="AC773" i="2"/>
  <c r="AB773" i="2"/>
  <c r="AB562" i="2"/>
  <c r="AB196" i="2"/>
  <c r="AB493" i="2"/>
  <c r="AC493" i="2"/>
  <c r="AB284" i="2"/>
  <c r="AC284" i="2"/>
  <c r="AC303" i="2"/>
  <c r="AB303" i="2"/>
  <c r="AC226" i="2"/>
  <c r="AB226" i="2"/>
  <c r="I395" i="5"/>
  <c r="I898" i="5"/>
  <c r="AC387" i="2"/>
  <c r="AB387" i="2"/>
  <c r="AC351" i="2"/>
  <c r="AB351" i="2"/>
  <c r="AB181" i="2"/>
  <c r="AC972" i="2"/>
  <c r="AB972" i="2"/>
  <c r="AC912" i="2"/>
  <c r="AB912" i="2"/>
  <c r="AC683" i="2"/>
  <c r="AB683" i="2"/>
  <c r="AC793" i="2"/>
  <c r="AB793" i="2"/>
  <c r="AC721" i="2"/>
  <c r="AB721" i="2"/>
  <c r="AC615" i="2"/>
  <c r="AB615" i="2"/>
  <c r="AC452" i="2"/>
  <c r="AB452" i="2"/>
  <c r="AC203" i="2"/>
  <c r="AB203" i="2"/>
  <c r="AC319" i="2"/>
  <c r="AB319" i="2"/>
  <c r="AC189" i="2"/>
  <c r="AB189" i="2"/>
  <c r="AC254" i="2"/>
  <c r="AB254" i="2"/>
  <c r="AB288" i="2"/>
  <c r="AC288" i="2"/>
  <c r="AB159" i="2"/>
  <c r="AC154" i="2"/>
  <c r="AB154" i="2"/>
  <c r="AB283" i="2"/>
  <c r="AC283" i="2"/>
  <c r="AB1000" i="2"/>
  <c r="AC1000" i="2"/>
  <c r="AC744" i="2"/>
  <c r="AB744" i="2"/>
  <c r="AC930" i="2"/>
  <c r="AB930" i="2"/>
  <c r="AC693" i="2"/>
  <c r="AB693" i="2"/>
  <c r="AC805" i="2"/>
  <c r="AB805" i="2"/>
  <c r="AC574" i="2"/>
  <c r="AB574" i="2"/>
  <c r="AC700" i="2"/>
  <c r="AB700" i="2"/>
  <c r="AB559" i="2"/>
  <c r="AC645" i="2"/>
  <c r="AB645" i="2"/>
  <c r="AC343" i="2"/>
  <c r="AB343" i="2"/>
  <c r="AB486" i="2"/>
  <c r="AC402" i="2"/>
  <c r="AB402" i="2"/>
  <c r="I300" i="5"/>
  <c r="I990" i="5"/>
  <c r="I748" i="5"/>
  <c r="I411" i="5"/>
  <c r="I952" i="5"/>
  <c r="AC841" i="2"/>
  <c r="AB841" i="2"/>
  <c r="I428" i="5"/>
  <c r="AC298" i="2"/>
  <c r="AB298" i="2"/>
  <c r="AB435" i="2"/>
  <c r="AC435" i="2"/>
  <c r="AB190" i="2"/>
  <c r="I244" i="5"/>
  <c r="AB214" i="2"/>
  <c r="AB996" i="2"/>
  <c r="AC996" i="2"/>
  <c r="AC926" i="2"/>
  <c r="AB926" i="2"/>
  <c r="AC804" i="2"/>
  <c r="AB804" i="2"/>
  <c r="AC917" i="2"/>
  <c r="AB917" i="2"/>
  <c r="AC797" i="2"/>
  <c r="AB797" i="2"/>
  <c r="AC610" i="2"/>
  <c r="AB610" i="2"/>
  <c r="AC375" i="2"/>
  <c r="AB375" i="2"/>
  <c r="AC521" i="2"/>
  <c r="AB521" i="2"/>
  <c r="AB419" i="2"/>
  <c r="AC419" i="2"/>
  <c r="AB439" i="2"/>
  <c r="AC439" i="2"/>
  <c r="AC276" i="2"/>
  <c r="AB276" i="2"/>
  <c r="AC285" i="2"/>
  <c r="AB285" i="2"/>
  <c r="AC217" i="2"/>
  <c r="AB217" i="2"/>
  <c r="I846" i="5"/>
  <c r="I874" i="5"/>
  <c r="I716" i="5"/>
  <c r="I940" i="5"/>
  <c r="AC911" i="2"/>
  <c r="AB911" i="2"/>
  <c r="I756" i="5"/>
  <c r="AC475" i="2"/>
  <c r="AB475" i="2"/>
  <c r="AC313" i="2"/>
  <c r="AB313" i="2"/>
  <c r="I414" i="5"/>
  <c r="AB290" i="2"/>
  <c r="AC290" i="2"/>
  <c r="I438" i="5"/>
  <c r="AC363" i="2"/>
  <c r="AB363" i="2"/>
  <c r="AB262" i="2"/>
  <c r="AC262" i="2"/>
  <c r="AC915" i="2"/>
  <c r="AB915" i="2"/>
  <c r="AC918" i="2"/>
  <c r="AB918" i="2"/>
  <c r="AB659" i="2"/>
  <c r="AC659" i="2"/>
  <c r="AC669" i="2"/>
  <c r="AB669" i="2"/>
  <c r="AC533" i="2"/>
  <c r="AB533" i="2"/>
  <c r="AC705" i="2"/>
  <c r="AB705" i="2"/>
  <c r="AC603" i="2"/>
  <c r="AB603" i="2"/>
  <c r="AB469" i="2"/>
  <c r="AC469" i="2"/>
  <c r="AC792" i="2"/>
  <c r="AB792" i="2"/>
  <c r="AC443" i="2"/>
  <c r="AB443" i="2"/>
  <c r="AC555" i="2"/>
  <c r="AB555" i="2"/>
  <c r="AB312" i="2"/>
  <c r="AC312" i="2"/>
  <c r="AC492" i="2"/>
  <c r="AB492" i="2"/>
  <c r="AC257" i="2"/>
  <c r="AB257" i="2"/>
  <c r="AC286" i="2"/>
  <c r="AB286" i="2"/>
  <c r="I389" i="5"/>
  <c r="AB158" i="2"/>
  <c r="AC275" i="2"/>
  <c r="AB275" i="2"/>
  <c r="I388" i="5"/>
  <c r="I229" i="5"/>
  <c r="AC962" i="2"/>
  <c r="AB962" i="2"/>
  <c r="AC992" i="2"/>
  <c r="AB992" i="2"/>
  <c r="AC674" i="2"/>
  <c r="AB674" i="2"/>
  <c r="I908" i="5"/>
  <c r="AC661" i="2"/>
  <c r="AB661" i="2"/>
  <c r="AC851" i="2"/>
  <c r="AB851" i="2"/>
  <c r="AB660" i="2"/>
  <c r="AC660" i="2"/>
  <c r="AB472" i="2"/>
  <c r="AC472" i="2"/>
  <c r="I440" i="5"/>
  <c r="AB625" i="2"/>
  <c r="AC625" i="2"/>
  <c r="AC538" i="2"/>
  <c r="AB538" i="2"/>
  <c r="AC405" i="2"/>
  <c r="AB405" i="2"/>
  <c r="AC374" i="2"/>
  <c r="AB374" i="2"/>
  <c r="AB224" i="2"/>
  <c r="I806" i="5"/>
  <c r="AC890" i="2"/>
  <c r="AB890" i="2"/>
  <c r="AC833" i="2"/>
  <c r="AB833" i="2"/>
  <c r="I680" i="5"/>
  <c r="AC789" i="2"/>
  <c r="AB789" i="2"/>
  <c r="AC317" i="2"/>
  <c r="AB317" i="2"/>
  <c r="AB170" i="2"/>
  <c r="AC950" i="2"/>
  <c r="AB950" i="2"/>
  <c r="AC872" i="2"/>
  <c r="AB872" i="2"/>
  <c r="AB796" i="2"/>
  <c r="AC796" i="2"/>
  <c r="AC790" i="2"/>
  <c r="AB790" i="2"/>
  <c r="AB528" i="2"/>
  <c r="AC757" i="2"/>
  <c r="AB757" i="2"/>
  <c r="AC367" i="2"/>
  <c r="AB367" i="2"/>
  <c r="AC690" i="2"/>
  <c r="AB690" i="2"/>
  <c r="AB429" i="2"/>
  <c r="AC429" i="2"/>
  <c r="AC373" i="2"/>
  <c r="AB373" i="2"/>
  <c r="AC342" i="2"/>
  <c r="AB342" i="2"/>
  <c r="AC258" i="2"/>
  <c r="AB258" i="2"/>
  <c r="AB213" i="2"/>
  <c r="I759" i="5"/>
  <c r="I850" i="5"/>
  <c r="I434" i="5"/>
  <c r="AC903" i="2"/>
  <c r="AB903" i="2"/>
  <c r="I885" i="5"/>
  <c r="AC802" i="2"/>
  <c r="AB802" i="2"/>
  <c r="AC734" i="2"/>
  <c r="AB734" i="2"/>
  <c r="AC747" i="2"/>
  <c r="AB747" i="2"/>
  <c r="I406" i="5"/>
  <c r="AC346" i="2"/>
  <c r="AB346" i="2"/>
  <c r="AC407" i="2"/>
  <c r="AB407" i="2"/>
  <c r="AB956" i="2"/>
  <c r="AC956" i="2"/>
  <c r="AC901" i="2"/>
  <c r="AB901" i="2"/>
  <c r="AC576" i="2"/>
  <c r="AB576" i="2"/>
  <c r="AC967" i="2"/>
  <c r="AB967" i="2"/>
  <c r="AC951" i="2"/>
  <c r="AB951" i="2"/>
  <c r="AC689" i="2"/>
  <c r="AB689" i="2"/>
  <c r="AC517" i="2"/>
  <c r="AB517" i="2"/>
  <c r="AC733" i="2"/>
  <c r="AB733" i="2"/>
  <c r="AC516" i="2"/>
  <c r="AB516" i="2"/>
  <c r="AC308" i="2"/>
  <c r="AB308" i="2"/>
  <c r="AC287" i="2"/>
  <c r="AB287" i="2"/>
  <c r="AB202" i="2"/>
  <c r="AC247" i="2"/>
  <c r="AB247" i="2"/>
  <c r="I845" i="5"/>
  <c r="I935" i="5"/>
  <c r="I598" i="5"/>
  <c r="AB218" i="2"/>
  <c r="AC271" i="2"/>
  <c r="AB271" i="2"/>
  <c r="I670" i="5"/>
  <c r="AC975" i="2"/>
  <c r="AB975" i="2"/>
  <c r="AC582" i="2"/>
  <c r="AB582" i="2"/>
  <c r="AC860" i="2"/>
  <c r="AB860" i="2"/>
  <c r="AC655" i="2"/>
  <c r="AB655" i="2"/>
  <c r="AB837" i="2"/>
  <c r="AC837" i="2"/>
  <c r="AC550" i="2"/>
  <c r="AB550" i="2"/>
  <c r="AC632" i="2"/>
  <c r="AB632" i="2"/>
  <c r="AC728" i="2"/>
  <c r="AB728" i="2"/>
  <c r="AC778" i="2"/>
  <c r="AB778" i="2"/>
  <c r="AC460" i="2"/>
  <c r="AB460" i="2"/>
  <c r="AB524" i="2"/>
  <c r="AB393" i="2"/>
  <c r="AC393" i="2"/>
  <c r="AB323" i="2"/>
  <c r="AC323" i="2"/>
  <c r="AC349" i="2"/>
  <c r="AB349" i="2"/>
  <c r="I798" i="5"/>
  <c r="I719" i="5"/>
  <c r="I471" i="5"/>
  <c r="I450" i="5"/>
  <c r="AC983" i="2"/>
  <c r="AB983" i="2"/>
  <c r="I699" i="5"/>
  <c r="AC971" i="2"/>
  <c r="AB971" i="2"/>
  <c r="AC809" i="2"/>
  <c r="AB809" i="2"/>
  <c r="I467" i="5"/>
  <c r="AB765" i="2"/>
  <c r="AC765" i="2"/>
  <c r="AB391" i="2"/>
  <c r="AC391" i="2"/>
  <c r="I238" i="5"/>
  <c r="AB165" i="2"/>
  <c r="AC157" i="2"/>
  <c r="AB157" i="2"/>
  <c r="AC976" i="2"/>
  <c r="AB976" i="2"/>
  <c r="AB825" i="2"/>
  <c r="AC825" i="2"/>
  <c r="AC739" i="2"/>
  <c r="AB739" i="2"/>
  <c r="AB506" i="2"/>
  <c r="AB651" i="2"/>
  <c r="AC651" i="2"/>
  <c r="AC752" i="2"/>
  <c r="AB752" i="2"/>
  <c r="AC508" i="2"/>
  <c r="AB508" i="2"/>
  <c r="AC403" i="2"/>
  <c r="AB403" i="2"/>
  <c r="AC357" i="2"/>
  <c r="AB357" i="2"/>
  <c r="AB328" i="2"/>
  <c r="AC328" i="2"/>
  <c r="AC295" i="2"/>
  <c r="AB295" i="2"/>
  <c r="I204" i="5"/>
  <c r="AC199" i="2"/>
  <c r="AB199" i="2"/>
  <c r="AC984" i="2"/>
  <c r="AB984" i="2"/>
  <c r="I465" i="5"/>
  <c r="I399" i="5"/>
  <c r="AC991" i="2"/>
  <c r="AB991" i="2"/>
  <c r="AC877" i="2"/>
  <c r="AB877" i="2"/>
  <c r="AC807" i="2"/>
  <c r="AB807" i="2"/>
  <c r="AB777" i="2"/>
  <c r="AC777" i="2"/>
  <c r="I580" i="5"/>
  <c r="AC698" i="2"/>
  <c r="AB698" i="2"/>
  <c r="AB382" i="2"/>
  <c r="AC382" i="2"/>
  <c r="AC310" i="2"/>
  <c r="AB310" i="2"/>
  <c r="AC153" i="2"/>
  <c r="AB153" i="2"/>
  <c r="AC932" i="2"/>
  <c r="AB932" i="2"/>
  <c r="I999" i="5"/>
  <c r="AB640" i="2"/>
  <c r="AC640" i="2"/>
  <c r="AC959" i="2"/>
  <c r="AB959" i="2"/>
  <c r="AC928" i="2"/>
  <c r="AB928" i="2"/>
  <c r="AC641" i="2"/>
  <c r="AB641" i="2"/>
  <c r="AC489" i="2"/>
  <c r="AB489" i="2"/>
  <c r="AC751" i="2"/>
  <c r="AB751" i="2"/>
  <c r="AC426" i="2"/>
  <c r="AB426" i="2"/>
  <c r="AC432" i="2"/>
  <c r="AB432" i="2"/>
  <c r="AC549" i="2"/>
  <c r="AB549" i="2"/>
  <c r="AC263" i="2"/>
  <c r="AB263" i="2"/>
  <c r="AB172" i="2"/>
  <c r="AC172" i="2"/>
  <c r="I444" i="5"/>
  <c r="I277" i="5"/>
  <c r="I143" i="5"/>
  <c r="I331" i="5"/>
  <c r="AB234" i="2"/>
  <c r="AC315" i="2"/>
  <c r="AB315" i="2"/>
  <c r="AC941" i="2"/>
  <c r="AB941" i="2"/>
  <c r="AC897" i="2"/>
  <c r="AB897" i="2"/>
  <c r="AC826" i="2"/>
  <c r="AB826" i="2"/>
  <c r="AC865" i="2"/>
  <c r="AB865" i="2"/>
  <c r="AC795" i="2"/>
  <c r="AB795" i="2"/>
  <c r="AB532" i="2"/>
  <c r="AC609" i="2"/>
  <c r="AB609" i="2"/>
  <c r="AC696" i="2"/>
  <c r="AB696" i="2"/>
  <c r="AC722" i="2"/>
  <c r="AB722" i="2"/>
  <c r="AC510" i="2"/>
  <c r="AB510" i="2"/>
  <c r="AC396" i="2"/>
  <c r="AB396" i="2"/>
  <c r="AC378" i="2"/>
  <c r="AB378" i="2"/>
  <c r="AC404" i="2"/>
  <c r="AB404" i="2"/>
  <c r="I842" i="5"/>
  <c r="AC887" i="2"/>
  <c r="AB887" i="2"/>
  <c r="AC794" i="2"/>
  <c r="AB794" i="2"/>
  <c r="I704" i="5"/>
  <c r="AC730" i="2"/>
  <c r="AB730" i="2"/>
  <c r="AC385" i="2"/>
  <c r="AB385" i="2"/>
  <c r="AB531" i="2"/>
  <c r="AC353" i="2"/>
  <c r="AB353" i="2"/>
  <c r="AC282" i="2"/>
  <c r="AB282" i="2"/>
  <c r="AC871" i="2"/>
  <c r="AB871" i="2"/>
  <c r="AC763" i="2"/>
  <c r="AB763" i="2"/>
  <c r="AC858" i="2"/>
  <c r="AB858" i="2"/>
  <c r="AB463" i="2"/>
  <c r="AC618" i="2"/>
  <c r="AB618" i="2"/>
  <c r="AB727" i="2"/>
  <c r="AC584" i="2"/>
  <c r="AB584" i="2"/>
  <c r="AC347" i="2"/>
  <c r="AB347" i="2"/>
  <c r="AC383" i="2"/>
  <c r="AB383" i="2"/>
  <c r="AB552" i="2"/>
  <c r="AC174" i="2"/>
  <c r="AB174" i="2"/>
  <c r="AB264" i="2"/>
  <c r="AC264" i="2"/>
  <c r="AC142" i="2"/>
  <c r="AB142" i="2"/>
  <c r="AB988" i="2"/>
  <c r="AC988" i="2"/>
  <c r="I422" i="5"/>
  <c r="I415" i="5"/>
  <c r="AB746" i="2"/>
  <c r="AC746" i="2"/>
  <c r="AB750" i="2"/>
  <c r="AC750" i="2"/>
  <c r="AB455" i="2"/>
  <c r="AC455" i="2"/>
  <c r="AC742" i="2"/>
  <c r="AB742" i="2"/>
  <c r="AB556" i="2"/>
  <c r="AC370" i="2"/>
  <c r="AB370" i="2"/>
  <c r="AB929" i="2"/>
  <c r="AC929" i="2"/>
  <c r="AC985" i="2"/>
  <c r="AB985" i="2"/>
  <c r="AC921" i="2"/>
  <c r="AB921" i="2"/>
  <c r="I611" i="5"/>
  <c r="AC936" i="2"/>
  <c r="AB936" i="2"/>
  <c r="AC882" i="2"/>
  <c r="AB882" i="2"/>
  <c r="AC620" i="2"/>
  <c r="AB620" i="2"/>
  <c r="AC466" i="2"/>
  <c r="AB466" i="2"/>
  <c r="I736" i="5"/>
  <c r="AC706" i="2"/>
  <c r="AB706" i="2"/>
  <c r="AB392" i="2"/>
  <c r="AC392" i="2"/>
  <c r="AC430" i="2"/>
  <c r="AB430" i="2"/>
  <c r="AC484" i="2"/>
  <c r="AB484" i="2"/>
  <c r="AB216" i="2"/>
  <c r="AB151" i="2"/>
  <c r="AC151" i="2"/>
  <c r="AB220" i="2"/>
  <c r="I873" i="5"/>
  <c r="I764" i="5"/>
  <c r="I316" i="5"/>
  <c r="I386" i="5"/>
  <c r="AB148" i="2"/>
  <c r="AC148" i="2"/>
  <c r="AB180" i="2"/>
  <c r="AC989" i="2"/>
  <c r="AB989" i="2"/>
  <c r="AC998" i="2"/>
  <c r="AB998" i="2"/>
  <c r="I821" i="5"/>
  <c r="AB801" i="2"/>
  <c r="AC801" i="2"/>
  <c r="AC676" i="2"/>
  <c r="AB676" i="2"/>
  <c r="AC588" i="2"/>
  <c r="AB588" i="2"/>
  <c r="AC629" i="2"/>
  <c r="AB629" i="2"/>
  <c r="AC431" i="2"/>
  <c r="AB431" i="2"/>
  <c r="AB344" i="2"/>
  <c r="AC344" i="2"/>
  <c r="AC380" i="2"/>
  <c r="AB380" i="2"/>
  <c r="AC281" i="2"/>
  <c r="AB281" i="2"/>
  <c r="I939" i="5"/>
  <c r="I687" i="5"/>
  <c r="I613" i="5"/>
  <c r="AC737" i="2"/>
  <c r="AB737" i="2"/>
  <c r="I810" i="5"/>
  <c r="AB919" i="2"/>
  <c r="AC919" i="2"/>
  <c r="I608" i="5"/>
  <c r="AC361" i="2"/>
  <c r="AB361" i="2"/>
  <c r="AB355" i="2"/>
  <c r="AC355" i="2"/>
  <c r="I931" i="5"/>
  <c r="AC616" i="2"/>
  <c r="AB616" i="2"/>
  <c r="AC927" i="2"/>
  <c r="AB927" i="2"/>
  <c r="AC884" i="2"/>
  <c r="AB884" i="2"/>
  <c r="AB622" i="2"/>
  <c r="AC622" i="2"/>
  <c r="AB569" i="2"/>
  <c r="AC569" i="2"/>
  <c r="AC695" i="2"/>
  <c r="AB695" i="2"/>
  <c r="AC571" i="2"/>
  <c r="AB571" i="2"/>
  <c r="AC483" i="2"/>
  <c r="AB483" i="2"/>
  <c r="AB219" i="2"/>
  <c r="AC219" i="2"/>
  <c r="AB231" i="2"/>
  <c r="AC593" i="2"/>
  <c r="AB593" i="2"/>
  <c r="AC866" i="2"/>
  <c r="AB866" i="2"/>
  <c r="AC539" i="2"/>
  <c r="AB539" i="2"/>
  <c r="AC359" i="2"/>
  <c r="AB359" i="2"/>
  <c r="I362" i="5"/>
  <c r="AC365" i="2"/>
  <c r="AB365" i="2"/>
  <c r="I255" i="5"/>
  <c r="AC878" i="2"/>
  <c r="AB878" i="2"/>
  <c r="AC920" i="2"/>
  <c r="AB920" i="2"/>
  <c r="AB836" i="2"/>
  <c r="AC836" i="2"/>
  <c r="AC857" i="2"/>
  <c r="AB857" i="2"/>
  <c r="AC888" i="2"/>
  <c r="AB888" i="2"/>
  <c r="AB853" i="2"/>
  <c r="AC853" i="2"/>
  <c r="AC592" i="2"/>
  <c r="AB592" i="2"/>
  <c r="AC724" i="2"/>
  <c r="AB724" i="2"/>
  <c r="AC720" i="2"/>
  <c r="AB720" i="2"/>
  <c r="AC421" i="2"/>
  <c r="AB421" i="2"/>
  <c r="AC433" i="2"/>
  <c r="AB433" i="2"/>
  <c r="AC291" i="2"/>
  <c r="AB291" i="2"/>
  <c r="AB242" i="2"/>
  <c r="AC242" i="2"/>
  <c r="AB215" i="2"/>
  <c r="I688" i="5"/>
  <c r="I410" i="5"/>
  <c r="I250" i="5"/>
  <c r="AB253" i="2"/>
  <c r="AC253" i="2"/>
  <c r="AC278" i="2"/>
  <c r="AB278" i="2"/>
  <c r="I248" i="5"/>
  <c r="I230" i="5"/>
  <c r="I239" i="5"/>
  <c r="I360" i="5"/>
  <c r="I31" i="5"/>
  <c r="AC187" i="2"/>
  <c r="I139" i="5"/>
  <c r="I85" i="5"/>
  <c r="I41" i="5"/>
  <c r="I38" i="5"/>
  <c r="I74" i="5"/>
  <c r="I103" i="5"/>
  <c r="I63" i="5"/>
  <c r="I36" i="5"/>
  <c r="I77" i="5"/>
  <c r="I113" i="5"/>
  <c r="I32" i="5"/>
  <c r="I46" i="5"/>
  <c r="I57" i="5"/>
  <c r="I140" i="5"/>
  <c r="I120" i="5"/>
  <c r="I87" i="5"/>
  <c r="I21" i="5"/>
  <c r="I59" i="5"/>
  <c r="I61" i="5"/>
  <c r="I52" i="5"/>
  <c r="I126" i="5"/>
  <c r="I102" i="5"/>
  <c r="I90" i="5"/>
  <c r="I47" i="5"/>
  <c r="I55" i="5"/>
  <c r="I71" i="5"/>
  <c r="I101" i="5"/>
  <c r="I118" i="5"/>
  <c r="I88" i="5"/>
  <c r="I51" i="5"/>
  <c r="AC536" i="2"/>
  <c r="I73" i="5"/>
  <c r="I65" i="5"/>
  <c r="Y143" i="6"/>
  <c r="Z143" i="6"/>
  <c r="AC143" i="6"/>
  <c r="AC139" i="6"/>
  <c r="AB138" i="6"/>
  <c r="AC134" i="6"/>
  <c r="V75" i="6"/>
  <c r="W75" i="6"/>
  <c r="W113" i="6" s="1"/>
  <c r="X75" i="6"/>
  <c r="Y75" i="6"/>
  <c r="Y113" i="6" s="1"/>
  <c r="Z75" i="6"/>
  <c r="AA75" i="6"/>
  <c r="AB75" i="6"/>
  <c r="AC75" i="6"/>
  <c r="AC94" i="6" s="1"/>
  <c r="W74" i="6"/>
  <c r="W131" i="6" s="1"/>
  <c r="X74" i="6"/>
  <c r="Y74" i="6"/>
  <c r="Z74" i="6"/>
  <c r="AA74" i="6"/>
  <c r="AA112" i="6" s="1"/>
  <c r="AB74" i="6"/>
  <c r="AB112" i="6" s="1"/>
  <c r="AC74" i="6"/>
  <c r="V74" i="6"/>
  <c r="V131" i="6" s="1"/>
  <c r="AA73" i="6"/>
  <c r="AB73" i="6"/>
  <c r="AB130" i="6" s="1"/>
  <c r="AC73" i="6"/>
  <c r="AC92" i="6" s="1"/>
  <c r="Z92" i="6"/>
  <c r="AC72" i="6"/>
  <c r="AC129" i="6"/>
  <c r="AB129" i="6"/>
  <c r="AA129" i="6"/>
  <c r="Z129" i="6"/>
  <c r="AC71" i="6"/>
  <c r="AC109" i="6"/>
  <c r="AA128" i="6"/>
  <c r="AC70" i="6"/>
  <c r="AA127" i="6"/>
  <c r="AC69" i="6"/>
  <c r="AC126" i="6" s="1"/>
  <c r="Z88" i="6"/>
  <c r="AA126" i="6"/>
  <c r="AB126" i="6"/>
  <c r="AC68" i="6"/>
  <c r="AC87" i="6" s="1"/>
  <c r="AB87" i="6"/>
  <c r="Z67" i="6"/>
  <c r="AA67" i="6"/>
  <c r="AB67" i="6"/>
  <c r="AB124" i="6" s="1"/>
  <c r="AC67" i="6"/>
  <c r="AC105" i="6" s="1"/>
  <c r="Z66" i="6"/>
  <c r="Z104" i="6" s="1"/>
  <c r="AA104" i="6"/>
  <c r="AB66" i="6"/>
  <c r="AB123" i="6" s="1"/>
  <c r="AC66" i="6"/>
  <c r="AC123" i="6" s="1"/>
  <c r="Z65" i="6"/>
  <c r="Z103" i="6" s="1"/>
  <c r="AA65" i="6"/>
  <c r="AB65" i="6"/>
  <c r="AB103" i="6" s="1"/>
  <c r="AC65" i="6"/>
  <c r="AC103" i="6" s="1"/>
  <c r="AC64" i="6"/>
  <c r="AB64" i="6"/>
  <c r="AA64" i="6"/>
  <c r="Z64" i="6"/>
  <c r="AB63" i="6"/>
  <c r="AB101" i="6" s="1"/>
  <c r="AB120" i="6"/>
  <c r="Z62" i="6"/>
  <c r="Z61" i="6"/>
  <c r="Z99" i="6" s="1"/>
  <c r="Z60" i="6"/>
  <c r="Z79" i="6" s="1"/>
  <c r="Z59" i="6"/>
  <c r="Z58" i="6"/>
  <c r="Z115" i="6" s="1"/>
  <c r="AA62" i="6"/>
  <c r="AA81" i="6" s="1"/>
  <c r="AA61" i="6"/>
  <c r="AA118" i="6" s="1"/>
  <c r="AA60" i="6"/>
  <c r="AA117" i="6" s="1"/>
  <c r="AA59" i="6"/>
  <c r="AA58" i="6"/>
  <c r="AB62" i="6"/>
  <c r="AB61" i="6"/>
  <c r="AB60" i="6"/>
  <c r="AB59" i="6"/>
  <c r="AB58" i="6"/>
  <c r="V116" i="6"/>
  <c r="W116" i="6"/>
  <c r="X116" i="6"/>
  <c r="Y116" i="6"/>
  <c r="Z116" i="6"/>
  <c r="AA116" i="6"/>
  <c r="AB116" i="6"/>
  <c r="AC116" i="6"/>
  <c r="V117" i="6"/>
  <c r="W117" i="6"/>
  <c r="X117" i="6"/>
  <c r="Y117" i="6"/>
  <c r="Z117" i="6"/>
  <c r="AB117" i="6"/>
  <c r="AC117" i="6"/>
  <c r="V118" i="6"/>
  <c r="W118" i="6"/>
  <c r="X118" i="6"/>
  <c r="Y118" i="6"/>
  <c r="Z118" i="6"/>
  <c r="AB118" i="6"/>
  <c r="AC118" i="6"/>
  <c r="V119" i="6"/>
  <c r="W119" i="6"/>
  <c r="X119" i="6"/>
  <c r="Y119" i="6"/>
  <c r="Z119" i="6"/>
  <c r="AB119" i="6"/>
  <c r="AC119" i="6"/>
  <c r="V120" i="6"/>
  <c r="W120" i="6"/>
  <c r="X120" i="6"/>
  <c r="Y120" i="6"/>
  <c r="Z120" i="6"/>
  <c r="AA120" i="6"/>
  <c r="AC120" i="6"/>
  <c r="V121" i="6"/>
  <c r="W121" i="6"/>
  <c r="X121" i="6"/>
  <c r="Y121" i="6"/>
  <c r="Z121" i="6"/>
  <c r="AA121" i="6"/>
  <c r="AB121" i="6"/>
  <c r="AC121" i="6"/>
  <c r="V122" i="6"/>
  <c r="W122" i="6"/>
  <c r="X122" i="6"/>
  <c r="Y122" i="6"/>
  <c r="Z122" i="6"/>
  <c r="AA122" i="6"/>
  <c r="AB122" i="6"/>
  <c r="AC122" i="6"/>
  <c r="V123" i="6"/>
  <c r="W123" i="6"/>
  <c r="X123" i="6"/>
  <c r="Y123" i="6"/>
  <c r="AA123" i="6"/>
  <c r="V124" i="6"/>
  <c r="W124" i="6"/>
  <c r="X124" i="6"/>
  <c r="Y124" i="6"/>
  <c r="Z124" i="6"/>
  <c r="AA124" i="6"/>
  <c r="V125" i="6"/>
  <c r="W125" i="6"/>
  <c r="X125" i="6"/>
  <c r="Y125" i="6"/>
  <c r="Z125" i="6"/>
  <c r="AA125" i="6"/>
  <c r="AC125" i="6"/>
  <c r="V126" i="6"/>
  <c r="W126" i="6"/>
  <c r="X126" i="6"/>
  <c r="Y126" i="6"/>
  <c r="Z126" i="6"/>
  <c r="V127" i="6"/>
  <c r="W127" i="6"/>
  <c r="X127" i="6"/>
  <c r="Y127" i="6"/>
  <c r="Z127" i="6"/>
  <c r="AB127" i="6"/>
  <c r="AC127" i="6"/>
  <c r="V128" i="6"/>
  <c r="W128" i="6"/>
  <c r="X128" i="6"/>
  <c r="Y128" i="6"/>
  <c r="Z128" i="6"/>
  <c r="AB128" i="6"/>
  <c r="V129" i="6"/>
  <c r="W129" i="6"/>
  <c r="X129" i="6"/>
  <c r="Y129" i="6"/>
  <c r="V130" i="6"/>
  <c r="W130" i="6"/>
  <c r="X130" i="6"/>
  <c r="Y130" i="6"/>
  <c r="AA130" i="6"/>
  <c r="X131" i="6"/>
  <c r="Y131" i="6"/>
  <c r="Z131" i="6"/>
  <c r="AC131" i="6"/>
  <c r="V132" i="6"/>
  <c r="W132" i="6"/>
  <c r="X132" i="6"/>
  <c r="Z132" i="6"/>
  <c r="AA132" i="6"/>
  <c r="AB132" i="6"/>
  <c r="AC132" i="6"/>
  <c r="W115" i="6"/>
  <c r="X115" i="6"/>
  <c r="Y115" i="6"/>
  <c r="AA115" i="6"/>
  <c r="AB115" i="6"/>
  <c r="AC115" i="6"/>
  <c r="V115" i="6"/>
  <c r="V97" i="6"/>
  <c r="W97" i="6"/>
  <c r="X97" i="6"/>
  <c r="Y97" i="6"/>
  <c r="Z97" i="6"/>
  <c r="AA97" i="6"/>
  <c r="AB97" i="6"/>
  <c r="AC97" i="6"/>
  <c r="V98" i="6"/>
  <c r="W98" i="6"/>
  <c r="X98" i="6"/>
  <c r="Y98" i="6"/>
  <c r="Z98" i="6"/>
  <c r="AA98" i="6"/>
  <c r="AB98" i="6"/>
  <c r="AC98" i="6"/>
  <c r="V99" i="6"/>
  <c r="W99" i="6"/>
  <c r="X99" i="6"/>
  <c r="Y99" i="6"/>
  <c r="AB99" i="6"/>
  <c r="AC99" i="6"/>
  <c r="V100" i="6"/>
  <c r="W100" i="6"/>
  <c r="X100" i="6"/>
  <c r="Y100" i="6"/>
  <c r="Z100" i="6"/>
  <c r="AA100" i="6"/>
  <c r="AB100" i="6"/>
  <c r="AC100" i="6"/>
  <c r="V101" i="6"/>
  <c r="W101" i="6"/>
  <c r="X101" i="6"/>
  <c r="Y101" i="6"/>
  <c r="Z101" i="6"/>
  <c r="AA101" i="6"/>
  <c r="AC101" i="6"/>
  <c r="V102" i="6"/>
  <c r="W102" i="6"/>
  <c r="X102" i="6"/>
  <c r="Y102" i="6"/>
  <c r="Z102" i="6"/>
  <c r="AA102" i="6"/>
  <c r="AB102" i="6"/>
  <c r="AC102" i="6"/>
  <c r="V103" i="6"/>
  <c r="W103" i="6"/>
  <c r="X103" i="6"/>
  <c r="Y103" i="6"/>
  <c r="AA103" i="6"/>
  <c r="V104" i="6"/>
  <c r="W104" i="6"/>
  <c r="X104" i="6"/>
  <c r="Y104" i="6"/>
  <c r="V105" i="6"/>
  <c r="W105" i="6"/>
  <c r="X105" i="6"/>
  <c r="Y105" i="6"/>
  <c r="Z105" i="6"/>
  <c r="AA105" i="6"/>
  <c r="AB105" i="6"/>
  <c r="V106" i="6"/>
  <c r="W106" i="6"/>
  <c r="X106" i="6"/>
  <c r="Y106" i="6"/>
  <c r="Z106" i="6"/>
  <c r="AA106" i="6"/>
  <c r="V107" i="6"/>
  <c r="W107" i="6"/>
  <c r="X107" i="6"/>
  <c r="Y107" i="6"/>
  <c r="Z107" i="6"/>
  <c r="AB107" i="6"/>
  <c r="V108" i="6"/>
  <c r="W108" i="6"/>
  <c r="X108" i="6"/>
  <c r="Y108" i="6"/>
  <c r="Z108" i="6"/>
  <c r="AA108" i="6"/>
  <c r="AB108" i="6"/>
  <c r="AC108" i="6"/>
  <c r="V109" i="6"/>
  <c r="W109" i="6"/>
  <c r="X109" i="6"/>
  <c r="Y109" i="6"/>
  <c r="Z109" i="6"/>
  <c r="AB109" i="6"/>
  <c r="V110" i="6"/>
  <c r="W110" i="6"/>
  <c r="X110" i="6"/>
  <c r="Y110" i="6"/>
  <c r="V111" i="6"/>
  <c r="W111" i="6"/>
  <c r="X111" i="6"/>
  <c r="Y111" i="6"/>
  <c r="AA111" i="6"/>
  <c r="AC111" i="6"/>
  <c r="W112" i="6"/>
  <c r="X112" i="6"/>
  <c r="Y112" i="6"/>
  <c r="Z112" i="6"/>
  <c r="AC112" i="6"/>
  <c r="V113" i="6"/>
  <c r="X113" i="6"/>
  <c r="Z113" i="6"/>
  <c r="AA113" i="6"/>
  <c r="AB113" i="6"/>
  <c r="W96" i="6"/>
  <c r="X96" i="6"/>
  <c r="Y96" i="6"/>
  <c r="Z96" i="6"/>
  <c r="AA96" i="6"/>
  <c r="AB96" i="6"/>
  <c r="AC96" i="6"/>
  <c r="V96" i="6"/>
  <c r="V78" i="6"/>
  <c r="W78" i="6"/>
  <c r="X78" i="6"/>
  <c r="Y78" i="6"/>
  <c r="Z78" i="6"/>
  <c r="AA78" i="6"/>
  <c r="AB78" i="6"/>
  <c r="AC78" i="6"/>
  <c r="V79" i="6"/>
  <c r="W79" i="6"/>
  <c r="X79" i="6"/>
  <c r="Y79" i="6"/>
  <c r="AA79" i="6"/>
  <c r="AB79" i="6"/>
  <c r="AC79" i="6"/>
  <c r="V80" i="6"/>
  <c r="W80" i="6"/>
  <c r="X80" i="6"/>
  <c r="Y80" i="6"/>
  <c r="Z80" i="6"/>
  <c r="AB80" i="6"/>
  <c r="AC80" i="6"/>
  <c r="V81" i="6"/>
  <c r="W81" i="6"/>
  <c r="X81" i="6"/>
  <c r="Y81" i="6"/>
  <c r="Z81" i="6"/>
  <c r="AB81" i="6"/>
  <c r="AC81" i="6"/>
  <c r="V82" i="6"/>
  <c r="W82" i="6"/>
  <c r="X82" i="6"/>
  <c r="Y82" i="6"/>
  <c r="Z82" i="6"/>
  <c r="AA82" i="6"/>
  <c r="AC82" i="6"/>
  <c r="V83" i="6"/>
  <c r="W83" i="6"/>
  <c r="X83" i="6"/>
  <c r="Y83" i="6"/>
  <c r="Z83" i="6"/>
  <c r="AA83" i="6"/>
  <c r="AB83" i="6"/>
  <c r="AC83" i="6"/>
  <c r="V84" i="6"/>
  <c r="W84" i="6"/>
  <c r="X84" i="6"/>
  <c r="Y84" i="6"/>
  <c r="AA84" i="6"/>
  <c r="AB84" i="6"/>
  <c r="AC84" i="6"/>
  <c r="V85" i="6"/>
  <c r="W85" i="6"/>
  <c r="X85" i="6"/>
  <c r="Y85" i="6"/>
  <c r="AA85" i="6"/>
  <c r="AC85" i="6"/>
  <c r="V86" i="6"/>
  <c r="W86" i="6"/>
  <c r="X86" i="6"/>
  <c r="Y86" i="6"/>
  <c r="Z86" i="6"/>
  <c r="AA86" i="6"/>
  <c r="AB86" i="6"/>
  <c r="V87" i="6"/>
  <c r="W87" i="6"/>
  <c r="X87" i="6"/>
  <c r="Y87" i="6"/>
  <c r="Z87" i="6"/>
  <c r="AA87" i="6"/>
  <c r="V88" i="6"/>
  <c r="W88" i="6"/>
  <c r="X88" i="6"/>
  <c r="Y88" i="6"/>
  <c r="AB88" i="6"/>
  <c r="V89" i="6"/>
  <c r="W89" i="6"/>
  <c r="X89" i="6"/>
  <c r="Y89" i="6"/>
  <c r="Z89" i="6"/>
  <c r="AA89" i="6"/>
  <c r="AB89" i="6"/>
  <c r="AC89" i="6"/>
  <c r="V90" i="6"/>
  <c r="W90" i="6"/>
  <c r="X90" i="6"/>
  <c r="Y90" i="6"/>
  <c r="Z90" i="6"/>
  <c r="AB90" i="6"/>
  <c r="V91" i="6"/>
  <c r="W91" i="6"/>
  <c r="X91" i="6"/>
  <c r="Y91" i="6"/>
  <c r="V92" i="6"/>
  <c r="W92" i="6"/>
  <c r="X92" i="6"/>
  <c r="Y92" i="6"/>
  <c r="AA92" i="6"/>
  <c r="AB92" i="6"/>
  <c r="V93" i="6"/>
  <c r="W93" i="6"/>
  <c r="X93" i="6"/>
  <c r="Y93" i="6"/>
  <c r="Z93" i="6"/>
  <c r="AB93" i="6"/>
  <c r="AC93" i="6"/>
  <c r="V94" i="6"/>
  <c r="X94" i="6"/>
  <c r="Z94" i="6"/>
  <c r="AA94" i="6"/>
  <c r="AB94" i="6"/>
  <c r="W77" i="6"/>
  <c r="X77" i="6"/>
  <c r="Y77" i="6"/>
  <c r="Z77" i="6"/>
  <c r="AA77" i="6"/>
  <c r="AB77" i="6"/>
  <c r="AC77" i="6"/>
  <c r="V77" i="6"/>
  <c r="V58" i="6"/>
  <c r="AC456" i="2" l="1"/>
  <c r="I456" i="5" s="1"/>
  <c r="AC565" i="2"/>
  <c r="I565" i="5" s="1"/>
  <c r="AC457" i="2"/>
  <c r="I457" i="5" s="1"/>
  <c r="AC560" i="2"/>
  <c r="I560" i="5" s="1"/>
  <c r="AC272" i="2"/>
  <c r="I272" i="5" s="1"/>
  <c r="AC673" i="2"/>
  <c r="I673" i="5" s="1"/>
  <c r="AC766" i="2"/>
  <c r="I766" i="5" s="1"/>
  <c r="AC296" i="2"/>
  <c r="I296" i="5" s="1"/>
  <c r="AC280" i="2"/>
  <c r="I280" i="5" s="1"/>
  <c r="AC570" i="2"/>
  <c r="I570" i="5" s="1"/>
  <c r="AC266" i="2"/>
  <c r="I266" i="5" s="1"/>
  <c r="AC500" i="2"/>
  <c r="I500" i="5" s="1"/>
  <c r="AC578" i="2"/>
  <c r="I578" i="5" s="1"/>
  <c r="AC619" i="2"/>
  <c r="I619" i="5" s="1"/>
  <c r="AC647" i="2"/>
  <c r="I647" i="5" s="1"/>
  <c r="AC678" i="2"/>
  <c r="I678" i="5" s="1"/>
  <c r="AC583" i="2"/>
  <c r="I583" i="5" s="1"/>
  <c r="AC495" i="2"/>
  <c r="I495" i="5" s="1"/>
  <c r="AC711" i="2"/>
  <c r="I711" i="5" s="1"/>
  <c r="AC505" i="2"/>
  <c r="I505" i="5" s="1"/>
  <c r="AC481" i="2"/>
  <c r="I481" i="5" s="1"/>
  <c r="AC767" i="2"/>
  <c r="I767" i="5" s="1"/>
  <c r="AC906" i="2"/>
  <c r="I906" i="5" s="1"/>
  <c r="AC350" i="2"/>
  <c r="I350" i="5" s="1"/>
  <c r="AC279" i="2"/>
  <c r="I279" i="5" s="1"/>
  <c r="AC448" i="2"/>
  <c r="I448" i="5" s="1"/>
  <c r="AC880" i="2"/>
  <c r="I880" i="5" s="1"/>
  <c r="AC522" i="2"/>
  <c r="I522" i="5" s="1"/>
  <c r="AC579" i="2"/>
  <c r="I579" i="5" s="1"/>
  <c r="AC714" i="2"/>
  <c r="I714" i="5" s="1"/>
  <c r="AC512" i="2"/>
  <c r="I512" i="5" s="1"/>
  <c r="AC453" i="2"/>
  <c r="I453" i="5" s="1"/>
  <c r="AC818" i="2"/>
  <c r="I818" i="5" s="1"/>
  <c r="AC741" i="2"/>
  <c r="I741" i="5" s="1"/>
  <c r="AC497" i="2"/>
  <c r="I497" i="5" s="1"/>
  <c r="AC774" i="2"/>
  <c r="I774" i="5" s="1"/>
  <c r="AC787" i="2"/>
  <c r="I787" i="5" s="1"/>
  <c r="AC775" i="2"/>
  <c r="I775" i="5" s="1"/>
  <c r="AC968" i="2"/>
  <c r="I968" i="5" s="1"/>
  <c r="AC587" i="2"/>
  <c r="I587" i="5" s="1"/>
  <c r="AC628" i="2"/>
  <c r="I628" i="5" s="1"/>
  <c r="AC667" i="2"/>
  <c r="I667" i="5" s="1"/>
  <c r="AC535" i="2"/>
  <c r="I535" i="5" s="1"/>
  <c r="AC713" i="2"/>
  <c r="I713" i="5" s="1"/>
  <c r="AC557" i="2"/>
  <c r="I557" i="5" s="1"/>
  <c r="AC530" i="2"/>
  <c r="I530" i="5" s="1"/>
  <c r="AC581" i="2"/>
  <c r="I581" i="5" s="1"/>
  <c r="AC289" i="2"/>
  <c r="I289" i="5" s="1"/>
  <c r="AC994" i="2"/>
  <c r="I994" i="5" s="1"/>
  <c r="AC947" i="2"/>
  <c r="I947" i="5" s="1"/>
  <c r="AC824" i="2"/>
  <c r="I824" i="5" s="1"/>
  <c r="AC892" i="2"/>
  <c r="I892" i="5" s="1"/>
  <c r="AC446" i="2"/>
  <c r="I446" i="5" s="1"/>
  <c r="AC519" i="2"/>
  <c r="I519" i="5" s="1"/>
  <c r="AC594" i="2"/>
  <c r="I594" i="5" s="1"/>
  <c r="AC643" i="2"/>
  <c r="I643" i="5" s="1"/>
  <c r="AC666" i="2"/>
  <c r="I666" i="5" s="1"/>
  <c r="AC485" i="2"/>
  <c r="I485" i="5" s="1"/>
  <c r="AC612" i="2"/>
  <c r="I612" i="5" s="1"/>
  <c r="AC665" i="2"/>
  <c r="I665" i="5" s="1"/>
  <c r="AC617" i="2"/>
  <c r="I617" i="5" s="1"/>
  <c r="AC292" i="2"/>
  <c r="I292" i="5" s="1"/>
  <c r="AC543" i="2"/>
  <c r="I543" i="5" s="1"/>
  <c r="AC606" i="2"/>
  <c r="I606" i="5" s="1"/>
  <c r="AC478" i="2"/>
  <c r="I478" i="5" s="1"/>
  <c r="AC515" i="2"/>
  <c r="I515" i="5" s="1"/>
  <c r="AC864" i="2"/>
  <c r="I864" i="5" s="1"/>
  <c r="AC800" i="2"/>
  <c r="I800" i="5" s="1"/>
  <c r="AC274" i="2"/>
  <c r="I274" i="5" s="1"/>
  <c r="AC754" i="2"/>
  <c r="I754" i="5" s="1"/>
  <c r="AC599" i="2"/>
  <c r="I599" i="5" s="1"/>
  <c r="AC332" i="2"/>
  <c r="I332" i="5" s="1"/>
  <c r="AC568" i="2"/>
  <c r="I568" i="5" s="1"/>
  <c r="AC981" i="2"/>
  <c r="I981" i="5" s="1"/>
  <c r="AC881" i="2"/>
  <c r="I881" i="5" s="1"/>
  <c r="AC268" i="2"/>
  <c r="I268" i="5" s="1"/>
  <c r="AC852" i="2"/>
  <c r="I852" i="5" s="1"/>
  <c r="AC601" i="2"/>
  <c r="I601" i="5" s="1"/>
  <c r="AC648" i="2"/>
  <c r="I648" i="5" s="1"/>
  <c r="AC697" i="2"/>
  <c r="I697" i="5" s="1"/>
  <c r="AC537" i="2"/>
  <c r="I537" i="5" s="1"/>
  <c r="AC573" i="2"/>
  <c r="I573" i="5" s="1"/>
  <c r="AC753" i="2"/>
  <c r="I753" i="5" s="1"/>
  <c r="AC817" i="2"/>
  <c r="I817" i="5" s="1"/>
  <c r="AC527" i="2"/>
  <c r="I527" i="5" s="1"/>
  <c r="AC600" i="2"/>
  <c r="I600" i="5" s="1"/>
  <c r="AC644" i="2"/>
  <c r="I644" i="5" s="1"/>
  <c r="AC663" i="2"/>
  <c r="I663" i="5" s="1"/>
  <c r="AC657" i="2"/>
  <c r="I657" i="5" s="1"/>
  <c r="AC526" i="2"/>
  <c r="I526" i="5" s="1"/>
  <c r="AC668" i="2"/>
  <c r="I668" i="5" s="1"/>
  <c r="AC642" i="2"/>
  <c r="I642" i="5" s="1"/>
  <c r="AC563" i="2"/>
  <c r="I563" i="5" s="1"/>
  <c r="AC490" i="2"/>
  <c r="I490" i="5" s="1"/>
  <c r="AC459" i="2"/>
  <c r="I459" i="5" s="1"/>
  <c r="AC672" i="2"/>
  <c r="I672" i="5" s="1"/>
  <c r="AC408" i="2"/>
  <c r="I408" i="5" s="1"/>
  <c r="AC479" i="2"/>
  <c r="I479" i="5" s="1"/>
  <c r="AC597" i="2"/>
  <c r="I597" i="5" s="1"/>
  <c r="AC843" i="2"/>
  <c r="I843" i="5" s="1"/>
  <c r="AC339" i="2"/>
  <c r="I339" i="5" s="1"/>
  <c r="AC709" i="2"/>
  <c r="I709" i="5" s="1"/>
  <c r="AC986" i="2"/>
  <c r="I986" i="5" s="1"/>
  <c r="AC368" i="2"/>
  <c r="I368" i="5" s="1"/>
  <c r="AC369" i="2"/>
  <c r="I369" i="5" s="1"/>
  <c r="AC634" i="2"/>
  <c r="I634" i="5" s="1"/>
  <c r="AC491" i="2"/>
  <c r="I491" i="5" s="1"/>
  <c r="AC636" i="2"/>
  <c r="I636" i="5" s="1"/>
  <c r="AC671" i="2"/>
  <c r="I671" i="5" s="1"/>
  <c r="AC566" i="2"/>
  <c r="I566" i="5" s="1"/>
  <c r="AC458" i="2"/>
  <c r="I458" i="5" s="1"/>
  <c r="AC379" i="2"/>
  <c r="I379" i="5" s="1"/>
  <c r="AC904" i="2"/>
  <c r="I904" i="5" s="1"/>
  <c r="AC548" i="2"/>
  <c r="I548" i="5" s="1"/>
  <c r="AC623" i="2"/>
  <c r="I623" i="5" s="1"/>
  <c r="AC639" i="2"/>
  <c r="I639" i="5" s="1"/>
  <c r="AC675" i="2"/>
  <c r="I675" i="5" s="1"/>
  <c r="AC681" i="2"/>
  <c r="I681" i="5" s="1"/>
  <c r="AC499" i="2"/>
  <c r="I499" i="5" s="1"/>
  <c r="AC685" i="2"/>
  <c r="I685" i="5" s="1"/>
  <c r="AC511" i="2"/>
  <c r="I511" i="5" s="1"/>
  <c r="AC144" i="2"/>
  <c r="I144" i="5" s="1"/>
  <c r="AC208" i="2"/>
  <c r="I208" i="5" s="1"/>
  <c r="AC256" i="2"/>
  <c r="I256" i="5" s="1"/>
  <c r="AC207" i="2"/>
  <c r="I207" i="5" s="1"/>
  <c r="AC246" i="2"/>
  <c r="I246" i="5" s="1"/>
  <c r="AC160" i="2"/>
  <c r="I160" i="5" s="1"/>
  <c r="AC185" i="2"/>
  <c r="I185" i="5" s="1"/>
  <c r="AC249" i="2"/>
  <c r="I249" i="5" s="1"/>
  <c r="AC221" i="2"/>
  <c r="I221" i="5" s="1"/>
  <c r="AC182" i="2"/>
  <c r="I182" i="5" s="1"/>
  <c r="AC191" i="2"/>
  <c r="I191" i="5" s="1"/>
  <c r="AC156" i="2"/>
  <c r="I156" i="5" s="1"/>
  <c r="AC251" i="2"/>
  <c r="I251" i="5" s="1"/>
  <c r="AC205" i="2"/>
  <c r="I205" i="5" s="1"/>
  <c r="AC173" i="2"/>
  <c r="I173" i="5" s="1"/>
  <c r="AC194" i="2"/>
  <c r="I194" i="5" s="1"/>
  <c r="AC210" i="2"/>
  <c r="I210" i="5" s="1"/>
  <c r="AC179" i="2"/>
  <c r="I179" i="5" s="1"/>
  <c r="AC222" i="2"/>
  <c r="I222" i="5" s="1"/>
  <c r="AC233" i="2"/>
  <c r="I233" i="5" s="1"/>
  <c r="AC162" i="2"/>
  <c r="I162" i="5" s="1"/>
  <c r="AC245" i="2"/>
  <c r="I245" i="5" s="1"/>
  <c r="AC197" i="2"/>
  <c r="I197" i="5" s="1"/>
  <c r="AC223" i="2"/>
  <c r="I223" i="5" s="1"/>
  <c r="AC188" i="2"/>
  <c r="I188" i="5" s="1"/>
  <c r="AC241" i="2"/>
  <c r="I241" i="5" s="1"/>
  <c r="AC164" i="2"/>
  <c r="I164" i="5" s="1"/>
  <c r="AC232" i="2"/>
  <c r="I232" i="5" s="1"/>
  <c r="AC212" i="2"/>
  <c r="I212" i="5" s="1"/>
  <c r="AC161" i="2"/>
  <c r="I161" i="5" s="1"/>
  <c r="AC183" i="2"/>
  <c r="I183" i="5" s="1"/>
  <c r="AC200" i="2"/>
  <c r="I200" i="5" s="1"/>
  <c r="AC240" i="2"/>
  <c r="I240" i="5" s="1"/>
  <c r="AC155" i="2"/>
  <c r="I155" i="5" s="1"/>
  <c r="AC192" i="2"/>
  <c r="I192" i="5" s="1"/>
  <c r="AC463" i="2"/>
  <c r="I463" i="5" s="1"/>
  <c r="AC486" i="2"/>
  <c r="I486" i="5" s="1"/>
  <c r="AC559" i="2"/>
  <c r="I559" i="5" s="1"/>
  <c r="AC506" i="2"/>
  <c r="I506" i="5" s="1"/>
  <c r="AC224" i="2"/>
  <c r="I224" i="5" s="1"/>
  <c r="AC231" i="2"/>
  <c r="I231" i="5" s="1"/>
  <c r="I536" i="5"/>
  <c r="I336" i="5"/>
  <c r="I654" i="5"/>
  <c r="AC165" i="2"/>
  <c r="I165" i="5" s="1"/>
  <c r="I523" i="5"/>
  <c r="I723" i="5"/>
  <c r="I969" i="5"/>
  <c r="I260" i="5"/>
  <c r="I376" i="5"/>
  <c r="AC184" i="2"/>
  <c r="I184" i="5" s="1"/>
  <c r="I585" i="5"/>
  <c r="I509" i="5"/>
  <c r="I948" i="5"/>
  <c r="I324" i="5"/>
  <c r="I187" i="5"/>
  <c r="I150" i="5"/>
  <c r="AC553" i="2"/>
  <c r="I553" i="5" s="1"/>
  <c r="AC180" i="2"/>
  <c r="I180" i="5" s="1"/>
  <c r="AC211" i="2"/>
  <c r="I211" i="5" s="1"/>
  <c r="AC528" i="2"/>
  <c r="I528" i="5" s="1"/>
  <c r="I242" i="5"/>
  <c r="I455" i="5"/>
  <c r="I988" i="5"/>
  <c r="I777" i="5"/>
  <c r="I328" i="5"/>
  <c r="I393" i="5"/>
  <c r="I796" i="5"/>
  <c r="I625" i="5"/>
  <c r="I290" i="5"/>
  <c r="I318" i="5"/>
  <c r="I993" i="5"/>
  <c r="I307" i="5"/>
  <c r="I631" i="5"/>
  <c r="I337" i="5"/>
  <c r="I995" i="5"/>
  <c r="I278" i="5"/>
  <c r="I720" i="5"/>
  <c r="I888" i="5"/>
  <c r="I878" i="5"/>
  <c r="I866" i="5"/>
  <c r="I593" i="5"/>
  <c r="I571" i="5"/>
  <c r="I884" i="5"/>
  <c r="I737" i="5"/>
  <c r="I281" i="5"/>
  <c r="I629" i="5"/>
  <c r="I706" i="5"/>
  <c r="I882" i="5"/>
  <c r="I985" i="5"/>
  <c r="I858" i="5"/>
  <c r="I353" i="5"/>
  <c r="I730" i="5"/>
  <c r="I510" i="5"/>
  <c r="I897" i="5"/>
  <c r="I432" i="5"/>
  <c r="I641" i="5"/>
  <c r="I310" i="5"/>
  <c r="I984" i="5"/>
  <c r="I739" i="5"/>
  <c r="I728" i="5"/>
  <c r="I655" i="5"/>
  <c r="I517" i="5"/>
  <c r="I576" i="5"/>
  <c r="I346" i="5"/>
  <c r="I734" i="5"/>
  <c r="I373" i="5"/>
  <c r="I757" i="5"/>
  <c r="I317" i="5"/>
  <c r="I674" i="5"/>
  <c r="I492" i="5"/>
  <c r="I792" i="5"/>
  <c r="I533" i="5"/>
  <c r="I915" i="5"/>
  <c r="I475" i="5"/>
  <c r="I276" i="5"/>
  <c r="I375" i="5"/>
  <c r="I804" i="5"/>
  <c r="I298" i="5"/>
  <c r="I841" i="5"/>
  <c r="I343" i="5"/>
  <c r="I700" i="5"/>
  <c r="I930" i="5"/>
  <c r="I154" i="5"/>
  <c r="I189" i="5"/>
  <c r="I615" i="5"/>
  <c r="I912" i="5"/>
  <c r="I387" i="5"/>
  <c r="I226" i="5"/>
  <c r="I451" i="5"/>
  <c r="I870" i="5"/>
  <c r="I849" i="5"/>
  <c r="I436" i="5"/>
  <c r="I649" i="5"/>
  <c r="I953" i="5"/>
  <c r="I301" i="5"/>
  <c r="I468" i="5"/>
  <c r="I743" i="5"/>
  <c r="I302" i="5"/>
  <c r="I542" i="5"/>
  <c r="I652" i="5"/>
  <c r="I501" i="5"/>
  <c r="I740" i="5"/>
  <c r="I966" i="5"/>
  <c r="I193" i="5"/>
  <c r="I259" i="5"/>
  <c r="I152" i="5"/>
  <c r="I702" i="5"/>
  <c r="I595" i="5"/>
  <c r="I978" i="5"/>
  <c r="I630" i="5"/>
  <c r="I923" i="5"/>
  <c r="I314" i="5"/>
  <c r="I473" i="5"/>
  <c r="I784" i="5"/>
  <c r="I253" i="5"/>
  <c r="I148" i="5"/>
  <c r="I929" i="5"/>
  <c r="I750" i="5"/>
  <c r="I172" i="5"/>
  <c r="I382" i="5"/>
  <c r="I825" i="5"/>
  <c r="I429" i="5"/>
  <c r="I312" i="5"/>
  <c r="I469" i="5"/>
  <c r="I262" i="5"/>
  <c r="I439" i="5"/>
  <c r="I718" i="5"/>
  <c r="I329" i="5"/>
  <c r="I745" i="5"/>
  <c r="I964" i="5"/>
  <c r="I813" i="5"/>
  <c r="I325" i="5"/>
  <c r="I273" i="5"/>
  <c r="I381" i="5"/>
  <c r="I291" i="5"/>
  <c r="I724" i="5"/>
  <c r="I857" i="5"/>
  <c r="I695" i="5"/>
  <c r="I927" i="5"/>
  <c r="I380" i="5"/>
  <c r="I588" i="5"/>
  <c r="I998" i="5"/>
  <c r="I484" i="5"/>
  <c r="I936" i="5"/>
  <c r="I142" i="5"/>
  <c r="I383" i="5"/>
  <c r="I618" i="5"/>
  <c r="I763" i="5"/>
  <c r="I794" i="5"/>
  <c r="I404" i="5"/>
  <c r="I722" i="5"/>
  <c r="I795" i="5"/>
  <c r="I941" i="5"/>
  <c r="I426" i="5"/>
  <c r="I928" i="5"/>
  <c r="I932" i="5"/>
  <c r="I807" i="5"/>
  <c r="I199" i="5"/>
  <c r="I357" i="5"/>
  <c r="I752" i="5"/>
  <c r="I983" i="5"/>
  <c r="I632" i="5"/>
  <c r="I860" i="5"/>
  <c r="I247" i="5"/>
  <c r="I308" i="5"/>
  <c r="I689" i="5"/>
  <c r="I901" i="5"/>
  <c r="I802" i="5"/>
  <c r="I872" i="5"/>
  <c r="I789" i="5"/>
  <c r="I833" i="5"/>
  <c r="I374" i="5"/>
  <c r="I851" i="5"/>
  <c r="I992" i="5"/>
  <c r="I286" i="5"/>
  <c r="I669" i="5"/>
  <c r="I610" i="5"/>
  <c r="I926" i="5"/>
  <c r="I645" i="5"/>
  <c r="I574" i="5"/>
  <c r="I744" i="5"/>
  <c r="I319" i="5"/>
  <c r="I721" i="5"/>
  <c r="I972" i="5"/>
  <c r="I303" i="5"/>
  <c r="I658" i="5"/>
  <c r="I958" i="5"/>
  <c r="I924" i="5"/>
  <c r="I441" i="5"/>
  <c r="I701" i="5"/>
  <c r="I867" i="5"/>
  <c r="I267" i="5"/>
  <c r="I677" i="5"/>
  <c r="I715" i="5"/>
  <c r="I146" i="5"/>
  <c r="I321" i="5"/>
  <c r="I305" i="5"/>
  <c r="I822" i="5"/>
  <c r="I449" i="5"/>
  <c r="I494" i="5"/>
  <c r="I409" i="5"/>
  <c r="I819" i="5"/>
  <c r="I149" i="5"/>
  <c r="I589" i="5"/>
  <c r="I875" i="5"/>
  <c r="I974" i="5"/>
  <c r="I243" i="5"/>
  <c r="I836" i="5"/>
  <c r="I219" i="5"/>
  <c r="I569" i="5"/>
  <c r="I355" i="5"/>
  <c r="I919" i="5"/>
  <c r="I344" i="5"/>
  <c r="I746" i="5"/>
  <c r="I264" i="5"/>
  <c r="I651" i="5"/>
  <c r="I391" i="5"/>
  <c r="I956" i="5"/>
  <c r="I472" i="5"/>
  <c r="I659" i="5"/>
  <c r="I419" i="5"/>
  <c r="I996" i="5"/>
  <c r="I435" i="5"/>
  <c r="I1000" i="5"/>
  <c r="I288" i="5"/>
  <c r="I284" i="5"/>
  <c r="I725" i="5"/>
  <c r="I755" i="5"/>
  <c r="I633" i="5"/>
  <c r="I371" i="5"/>
  <c r="I637" i="5"/>
  <c r="I859" i="5"/>
  <c r="I433" i="5"/>
  <c r="I592" i="5"/>
  <c r="I365" i="5"/>
  <c r="I359" i="5"/>
  <c r="I616" i="5"/>
  <c r="I676" i="5"/>
  <c r="I989" i="5"/>
  <c r="I430" i="5"/>
  <c r="I466" i="5"/>
  <c r="I347" i="5"/>
  <c r="I871" i="5"/>
  <c r="I385" i="5"/>
  <c r="I887" i="5"/>
  <c r="I378" i="5"/>
  <c r="I696" i="5"/>
  <c r="I865" i="5"/>
  <c r="I315" i="5"/>
  <c r="I263" i="5"/>
  <c r="I751" i="5"/>
  <c r="I959" i="5"/>
  <c r="I153" i="5"/>
  <c r="I698" i="5"/>
  <c r="I877" i="5"/>
  <c r="I403" i="5"/>
  <c r="I976" i="5"/>
  <c r="I809" i="5"/>
  <c r="I349" i="5"/>
  <c r="I460" i="5"/>
  <c r="I550" i="5"/>
  <c r="I582" i="5"/>
  <c r="I271" i="5"/>
  <c r="I516" i="5"/>
  <c r="I951" i="5"/>
  <c r="I747" i="5"/>
  <c r="I258" i="5"/>
  <c r="I690" i="5"/>
  <c r="I790" i="5"/>
  <c r="I950" i="5"/>
  <c r="I405" i="5"/>
  <c r="I661" i="5"/>
  <c r="I962" i="5"/>
  <c r="I275" i="5"/>
  <c r="I257" i="5"/>
  <c r="I555" i="5"/>
  <c r="I603" i="5"/>
  <c r="I363" i="5"/>
  <c r="I911" i="5"/>
  <c r="I217" i="5"/>
  <c r="I797" i="5"/>
  <c r="I402" i="5"/>
  <c r="I805" i="5"/>
  <c r="I203" i="5"/>
  <c r="I793" i="5"/>
  <c r="I773" i="5"/>
  <c r="I829" i="5"/>
  <c r="I602" i="5"/>
  <c r="I145" i="5"/>
  <c r="I322" i="5"/>
  <c r="I635" i="5"/>
  <c r="I761" i="5"/>
  <c r="I309" i="5"/>
  <c r="I525" i="5"/>
  <c r="I758" i="5"/>
  <c r="I596" i="5"/>
  <c r="I889" i="5"/>
  <c r="I462" i="5"/>
  <c r="I327" i="5"/>
  <c r="I749" i="5"/>
  <c r="I326" i="5"/>
  <c r="I684" i="5"/>
  <c r="I963" i="5"/>
  <c r="I364" i="5"/>
  <c r="I893" i="5"/>
  <c r="I905" i="5"/>
  <c r="I869" i="5"/>
  <c r="I604" i="5"/>
  <c r="I853" i="5"/>
  <c r="I622" i="5"/>
  <c r="I801" i="5"/>
  <c r="I151" i="5"/>
  <c r="I392" i="5"/>
  <c r="I640" i="5"/>
  <c r="I765" i="5"/>
  <c r="I323" i="5"/>
  <c r="I837" i="5"/>
  <c r="I660" i="5"/>
  <c r="I283" i="5"/>
  <c r="I493" i="5"/>
  <c r="I782" i="5"/>
  <c r="I957" i="5"/>
  <c r="I228" i="5"/>
  <c r="I341" i="5"/>
  <c r="I965" i="5"/>
  <c r="I421" i="5"/>
  <c r="I920" i="5"/>
  <c r="I539" i="5"/>
  <c r="I483" i="5"/>
  <c r="I361" i="5"/>
  <c r="I431" i="5"/>
  <c r="I620" i="5"/>
  <c r="I921" i="5"/>
  <c r="I370" i="5"/>
  <c r="I742" i="5"/>
  <c r="I174" i="5"/>
  <c r="I584" i="5"/>
  <c r="I282" i="5"/>
  <c r="I396" i="5"/>
  <c r="I609" i="5"/>
  <c r="I826" i="5"/>
  <c r="I549" i="5"/>
  <c r="I489" i="5"/>
  <c r="I991" i="5"/>
  <c r="I295" i="5"/>
  <c r="I508" i="5"/>
  <c r="I157" i="5"/>
  <c r="I971" i="5"/>
  <c r="I778" i="5"/>
  <c r="I975" i="5"/>
  <c r="I287" i="5"/>
  <c r="I733" i="5"/>
  <c r="I967" i="5"/>
  <c r="I407" i="5"/>
  <c r="I903" i="5"/>
  <c r="I342" i="5"/>
  <c r="I367" i="5"/>
  <c r="I890" i="5"/>
  <c r="I538" i="5"/>
  <c r="I443" i="5"/>
  <c r="I705" i="5"/>
  <c r="I918" i="5"/>
  <c r="I313" i="5"/>
  <c r="I285" i="5"/>
  <c r="I521" i="5"/>
  <c r="I917" i="5"/>
  <c r="I693" i="5"/>
  <c r="I254" i="5"/>
  <c r="I452" i="5"/>
  <c r="I683" i="5"/>
  <c r="I351" i="5"/>
  <c r="I488" i="5"/>
  <c r="I944" i="5"/>
  <c r="I731" i="5"/>
  <c r="I710" i="5"/>
  <c r="I575" i="5"/>
  <c r="I354" i="5"/>
  <c r="I333" i="5"/>
  <c r="I738" i="5"/>
  <c r="I839" i="5"/>
  <c r="I320" i="5"/>
  <c r="I607" i="5"/>
  <c r="I879" i="5"/>
  <c r="I955" i="5"/>
  <c r="I299" i="5"/>
  <c r="I735" i="5"/>
  <c r="I815" i="5"/>
  <c r="I838" i="5"/>
  <c r="I982" i="5"/>
  <c r="I679" i="5"/>
  <c r="I861" i="5"/>
  <c r="I496" i="5"/>
  <c r="I33" i="5"/>
  <c r="I23" i="5"/>
  <c r="I25" i="5"/>
  <c r="I22" i="5"/>
  <c r="I26" i="5"/>
  <c r="I24" i="5"/>
  <c r="I27" i="5"/>
  <c r="I29" i="5"/>
  <c r="I28" i="5"/>
  <c r="I30" i="5"/>
  <c r="I11" i="5"/>
  <c r="I20" i="5"/>
  <c r="I9" i="5"/>
  <c r="I10" i="5"/>
  <c r="I7" i="5"/>
  <c r="I13" i="5"/>
  <c r="I12" i="5"/>
  <c r="I14" i="5"/>
  <c r="I16" i="5"/>
  <c r="I8" i="5"/>
  <c r="I17" i="5"/>
  <c r="I15" i="5"/>
  <c r="I19" i="5"/>
  <c r="I18" i="5"/>
  <c r="AC113" i="6"/>
  <c r="Y132" i="6"/>
  <c r="Y94" i="6"/>
  <c r="W94" i="6"/>
  <c r="AA93" i="6"/>
  <c r="AB131" i="6"/>
  <c r="AA131" i="6"/>
  <c r="V112" i="6"/>
  <c r="AB111" i="6"/>
  <c r="AC130" i="6"/>
  <c r="Z111" i="6"/>
  <c r="Z130" i="6"/>
  <c r="AC110" i="6"/>
  <c r="AC91" i="6"/>
  <c r="AB110" i="6"/>
  <c r="AB91" i="6"/>
  <c r="AA110" i="6"/>
  <c r="AA91" i="6"/>
  <c r="Z91" i="6"/>
  <c r="Z110" i="6"/>
  <c r="AC90" i="6"/>
  <c r="AC128" i="6"/>
  <c r="AA90" i="6"/>
  <c r="AA109" i="6"/>
  <c r="AC88" i="6"/>
  <c r="AC107" i="6"/>
  <c r="AA88" i="6"/>
  <c r="AA107" i="6"/>
  <c r="AC106" i="6"/>
  <c r="AB125" i="6"/>
  <c r="AB106" i="6"/>
  <c r="AC124" i="6"/>
  <c r="AC86" i="6"/>
  <c r="Z123" i="6"/>
  <c r="Z85" i="6"/>
  <c r="AB85" i="6"/>
  <c r="AB104" i="6"/>
  <c r="AC104" i="6"/>
  <c r="Z84" i="6"/>
  <c r="AB82" i="6"/>
  <c r="AA119" i="6"/>
  <c r="AA80" i="6"/>
  <c r="AA99" i="6"/>
  <c r="AC552" i="2" l="1"/>
  <c r="I552" i="5" s="1"/>
  <c r="AC551" i="2"/>
  <c r="I551" i="5" s="1"/>
  <c r="AC554" i="2"/>
  <c r="I554" i="5" s="1"/>
  <c r="AC541" i="2"/>
  <c r="I541" i="5" s="1"/>
  <c r="AC727" i="2"/>
  <c r="I727" i="5" s="1"/>
  <c r="AC487" i="2"/>
  <c r="I487" i="5" s="1"/>
  <c r="AC532" i="2"/>
  <c r="I532" i="5" s="1"/>
  <c r="AC558" i="2"/>
  <c r="I558" i="5" s="1"/>
  <c r="AC531" i="2"/>
  <c r="I531" i="5" s="1"/>
  <c r="AC534" i="2"/>
  <c r="I534" i="5" s="1"/>
  <c r="AC482" i="2"/>
  <c r="I482" i="5" s="1"/>
  <c r="AC556" i="2"/>
  <c r="I556" i="5" s="1"/>
  <c r="AC524" i="2"/>
  <c r="I524" i="5" s="1"/>
  <c r="AC562" i="2"/>
  <c r="I562" i="5" s="1"/>
  <c r="AC454" i="2"/>
  <c r="I454" i="5" s="1"/>
  <c r="AC480" i="2"/>
  <c r="I480" i="5" s="1"/>
  <c r="AC567" i="2"/>
  <c r="I567" i="5" s="1"/>
  <c r="AC234" i="2"/>
  <c r="I234" i="5" s="1"/>
  <c r="AC186" i="2"/>
  <c r="I186" i="5" s="1"/>
  <c r="AC166" i="2"/>
  <c r="I166" i="5" s="1"/>
  <c r="AC216" i="2"/>
  <c r="I216" i="5" s="1"/>
  <c r="AC206" i="2"/>
  <c r="I206" i="5" s="1"/>
  <c r="AC170" i="2"/>
  <c r="I170" i="5" s="1"/>
  <c r="AC202" i="2"/>
  <c r="I202" i="5" s="1"/>
  <c r="AC213" i="2"/>
  <c r="I213" i="5" s="1"/>
  <c r="AC175" i="2"/>
  <c r="I175" i="5" s="1"/>
  <c r="AC209" i="2"/>
  <c r="I209" i="5" s="1"/>
  <c r="AC214" i="2"/>
  <c r="I214" i="5" s="1"/>
  <c r="AC169" i="2"/>
  <c r="I169" i="5" s="1"/>
  <c r="AC171" i="2"/>
  <c r="I171" i="5" s="1"/>
  <c r="AC181" i="2"/>
  <c r="I181" i="5" s="1"/>
  <c r="AC167" i="2"/>
  <c r="I167" i="5" s="1"/>
  <c r="AC177" i="2"/>
  <c r="I177" i="5" s="1"/>
  <c r="AC159" i="2"/>
  <c r="I159" i="5" s="1"/>
  <c r="AC220" i="2"/>
  <c r="I220" i="5" s="1"/>
  <c r="AC168" i="2"/>
  <c r="I168" i="5" s="1"/>
  <c r="AC201" i="2"/>
  <c r="I201" i="5" s="1"/>
  <c r="AC196" i="2"/>
  <c r="I196" i="5" s="1"/>
  <c r="AC215" i="2"/>
  <c r="I215" i="5" s="1"/>
  <c r="AC190" i="2"/>
  <c r="I190" i="5" s="1"/>
  <c r="AC225" i="2"/>
  <c r="I225" i="5" s="1"/>
  <c r="AC198" i="2"/>
  <c r="I198" i="5" s="1"/>
  <c r="AC218" i="2"/>
  <c r="I218" i="5" s="1"/>
  <c r="AC163" i="2"/>
  <c r="I163" i="5" s="1"/>
  <c r="AC178" i="2"/>
  <c r="I178" i="5" s="1"/>
  <c r="AC158" i="2"/>
  <c r="I158" i="5" s="1"/>
  <c r="V56" i="6"/>
  <c r="W56" i="6"/>
  <c r="X56" i="6"/>
  <c r="Y56" i="6"/>
  <c r="Z56" i="6"/>
  <c r="AA56" i="6"/>
  <c r="AB56" i="6"/>
  <c r="AC56" i="6"/>
  <c r="W55" i="6"/>
  <c r="X55" i="6"/>
  <c r="Y55" i="6"/>
  <c r="Z55" i="6"/>
  <c r="AA55" i="6"/>
  <c r="AB55" i="6"/>
  <c r="AC55" i="6"/>
  <c r="V55" i="6"/>
  <c r="V42" i="6"/>
  <c r="W42" i="6"/>
  <c r="X42" i="6"/>
  <c r="Y42" i="6"/>
  <c r="Z42" i="6"/>
  <c r="AA42" i="6"/>
  <c r="AB42" i="6"/>
  <c r="AC42" i="6"/>
  <c r="V43" i="6"/>
  <c r="W43" i="6"/>
  <c r="X43" i="6"/>
  <c r="Y43" i="6"/>
  <c r="Z43" i="6"/>
  <c r="AA43" i="6"/>
  <c r="AB43" i="6"/>
  <c r="AC43" i="6"/>
  <c r="V44" i="6"/>
  <c r="W44" i="6"/>
  <c r="X44" i="6"/>
  <c r="Y44" i="6"/>
  <c r="Z44" i="6"/>
  <c r="AA44" i="6"/>
  <c r="AB44" i="6"/>
  <c r="AC44" i="6"/>
  <c r="V45" i="6"/>
  <c r="W45" i="6"/>
  <c r="X45" i="6"/>
  <c r="Y45" i="6"/>
  <c r="Z45" i="6"/>
  <c r="AA45" i="6"/>
  <c r="AB45" i="6"/>
  <c r="AC45" i="6"/>
  <c r="V46" i="6"/>
  <c r="W46" i="6"/>
  <c r="X46" i="6"/>
  <c r="Y46" i="6"/>
  <c r="Z46" i="6"/>
  <c r="AA46" i="6"/>
  <c r="AB46" i="6"/>
  <c r="AC46" i="6"/>
  <c r="V47" i="6"/>
  <c r="W47" i="6"/>
  <c r="X47" i="6"/>
  <c r="Y47" i="6"/>
  <c r="Z47" i="6"/>
  <c r="AA47" i="6"/>
  <c r="AB47" i="6"/>
  <c r="AC47" i="6"/>
  <c r="V48" i="6"/>
  <c r="W48" i="6"/>
  <c r="X48" i="6"/>
  <c r="Y48" i="6"/>
  <c r="Z48" i="6"/>
  <c r="AA48" i="6"/>
  <c r="AB48" i="6"/>
  <c r="AC48" i="6"/>
  <c r="V49" i="6"/>
  <c r="W49" i="6"/>
  <c r="X49" i="6"/>
  <c r="Y49" i="6"/>
  <c r="Z49" i="6"/>
  <c r="AA49" i="6"/>
  <c r="AB49" i="6"/>
  <c r="AC49" i="6"/>
  <c r="V50" i="6"/>
  <c r="W50" i="6"/>
  <c r="X50" i="6"/>
  <c r="Y50" i="6"/>
  <c r="Z50" i="6"/>
  <c r="AA50" i="6"/>
  <c r="AB50" i="6"/>
  <c r="AC50" i="6"/>
  <c r="W41" i="6"/>
  <c r="X41" i="6"/>
  <c r="Y41" i="6"/>
  <c r="Z41" i="6"/>
  <c r="AA41" i="6"/>
  <c r="AB41" i="6"/>
  <c r="AC41" i="6"/>
  <c r="V41" i="6"/>
  <c r="V34" i="6"/>
  <c r="W34" i="6"/>
  <c r="X34" i="6"/>
  <c r="Y34" i="6"/>
  <c r="Z34" i="6"/>
  <c r="AA34" i="6"/>
  <c r="AB34" i="6"/>
  <c r="AC34" i="6"/>
  <c r="V35" i="6"/>
  <c r="W35" i="6"/>
  <c r="X35" i="6"/>
  <c r="Y35" i="6"/>
  <c r="Z35" i="6"/>
  <c r="AA35" i="6"/>
  <c r="AB35" i="6"/>
  <c r="AC35" i="6"/>
  <c r="V36" i="6"/>
  <c r="W36" i="6"/>
  <c r="X36" i="6"/>
  <c r="Y36" i="6"/>
  <c r="Z36" i="6"/>
  <c r="AA36" i="6"/>
  <c r="AB36" i="6"/>
  <c r="AC36" i="6"/>
  <c r="V37" i="6"/>
  <c r="W37" i="6"/>
  <c r="X37" i="6"/>
  <c r="Y37" i="6"/>
  <c r="Z37" i="6"/>
  <c r="AA37" i="6"/>
  <c r="AB37" i="6"/>
  <c r="AC37" i="6"/>
  <c r="V38" i="6"/>
  <c r="W38" i="6"/>
  <c r="X38" i="6"/>
  <c r="Y38" i="6"/>
  <c r="Z38" i="6"/>
  <c r="AA38" i="6"/>
  <c r="AB38" i="6"/>
  <c r="AC38" i="6"/>
  <c r="V39" i="6"/>
  <c r="W39" i="6"/>
  <c r="X39" i="6"/>
  <c r="Y39" i="6"/>
  <c r="Z39" i="6"/>
  <c r="AA39" i="6"/>
  <c r="AB39" i="6"/>
  <c r="AC39" i="6"/>
  <c r="W33" i="6"/>
  <c r="X33" i="6"/>
  <c r="Y33" i="6"/>
  <c r="Z33" i="6"/>
  <c r="AA33" i="6"/>
  <c r="AB33" i="6"/>
  <c r="AC33" i="6"/>
  <c r="V33" i="6"/>
  <c r="V31" i="6"/>
  <c r="W31" i="6"/>
  <c r="X31" i="6"/>
  <c r="Y31" i="6"/>
  <c r="Z31" i="6"/>
  <c r="AA31" i="6"/>
  <c r="AB31" i="6"/>
  <c r="AC31" i="6"/>
  <c r="V32" i="6"/>
  <c r="W32" i="6"/>
  <c r="X32" i="6"/>
  <c r="Y32" i="6"/>
  <c r="Z32" i="6"/>
  <c r="AA32" i="6"/>
  <c r="AB32" i="6"/>
  <c r="AC32" i="6"/>
  <c r="W30" i="6"/>
  <c r="X30" i="6"/>
  <c r="Y30" i="6"/>
  <c r="Z30" i="6"/>
  <c r="AA30" i="6"/>
  <c r="AB30" i="6"/>
  <c r="AC30" i="6"/>
  <c r="V30" i="6"/>
  <c r="W18" i="6"/>
  <c r="X18" i="6"/>
  <c r="W19" i="6"/>
  <c r="X19" i="6"/>
  <c r="W20" i="6"/>
  <c r="X20" i="6"/>
  <c r="W21" i="6"/>
  <c r="X21" i="6"/>
  <c r="W22" i="6"/>
  <c r="X22" i="6"/>
  <c r="W23" i="6"/>
  <c r="X23" i="6"/>
  <c r="W24" i="6"/>
  <c r="X24" i="6"/>
  <c r="W25" i="6"/>
  <c r="X25" i="6"/>
  <c r="W26" i="6"/>
  <c r="X26" i="6"/>
  <c r="W27" i="6"/>
  <c r="X27" i="6"/>
  <c r="W28" i="6"/>
  <c r="X28" i="6"/>
  <c r="X17" i="6"/>
  <c r="Y18" i="6"/>
  <c r="Z18" i="6"/>
  <c r="AA18" i="6"/>
  <c r="AB18" i="6"/>
  <c r="AC18" i="6"/>
  <c r="Y19" i="6"/>
  <c r="Z19" i="6"/>
  <c r="AA19" i="6"/>
  <c r="AB19" i="6"/>
  <c r="AC19" i="6"/>
  <c r="Y20" i="6"/>
  <c r="Z20" i="6"/>
  <c r="AA20" i="6"/>
  <c r="AB20" i="6"/>
  <c r="AC20" i="6"/>
  <c r="Y21" i="6"/>
  <c r="Z21" i="6"/>
  <c r="AA21" i="6"/>
  <c r="AB21" i="6"/>
  <c r="AC21" i="6"/>
  <c r="Y22" i="6"/>
  <c r="Z22" i="6"/>
  <c r="AA22" i="6"/>
  <c r="AB22" i="6"/>
  <c r="AC22" i="6"/>
  <c r="Y23" i="6"/>
  <c r="Z23" i="6"/>
  <c r="AA23" i="6"/>
  <c r="AB23" i="6"/>
  <c r="AC23" i="6"/>
  <c r="Y24" i="6"/>
  <c r="Z24" i="6"/>
  <c r="AA24" i="6"/>
  <c r="AB24" i="6"/>
  <c r="AC24" i="6"/>
  <c r="Y25" i="6"/>
  <c r="Z25" i="6"/>
  <c r="AA25" i="6"/>
  <c r="AB25" i="6"/>
  <c r="AC25" i="6"/>
  <c r="Y26" i="6"/>
  <c r="Z26" i="6"/>
  <c r="AA26" i="6"/>
  <c r="AB26" i="6"/>
  <c r="AC26" i="6"/>
  <c r="Y27" i="6"/>
  <c r="Z27" i="6"/>
  <c r="AA27" i="6"/>
  <c r="AB27" i="6"/>
  <c r="AC27" i="6"/>
  <c r="Y28" i="6"/>
  <c r="Z28" i="6"/>
  <c r="AA28" i="6"/>
  <c r="AB28" i="6"/>
  <c r="AC28" i="6"/>
  <c r="Z17" i="6"/>
  <c r="AA17" i="6"/>
  <c r="AB17" i="6"/>
  <c r="AC17" i="6"/>
  <c r="Y17" i="6"/>
  <c r="V18" i="6"/>
  <c r="V19" i="6"/>
  <c r="V20" i="6"/>
  <c r="V21" i="6"/>
  <c r="V22" i="6"/>
  <c r="V23" i="6"/>
  <c r="V24" i="6"/>
  <c r="V25" i="6"/>
  <c r="V26" i="6"/>
  <c r="V27" i="6"/>
  <c r="V28" i="6"/>
  <c r="W17" i="6"/>
  <c r="V17" i="6"/>
  <c r="R73" i="6"/>
  <c r="R111" i="6" s="1"/>
  <c r="O116" i="6"/>
  <c r="P116" i="6"/>
  <c r="Q116" i="6"/>
  <c r="R116" i="6"/>
  <c r="S116" i="6"/>
  <c r="T116" i="6"/>
  <c r="O117" i="6"/>
  <c r="P117" i="6"/>
  <c r="Q117" i="6"/>
  <c r="R117" i="6"/>
  <c r="S117" i="6"/>
  <c r="T117" i="6"/>
  <c r="O118" i="6"/>
  <c r="P118" i="6"/>
  <c r="Q118" i="6"/>
  <c r="R118" i="6"/>
  <c r="S118" i="6"/>
  <c r="T118" i="6"/>
  <c r="O119" i="6"/>
  <c r="P119" i="6"/>
  <c r="Q119" i="6"/>
  <c r="R119" i="6"/>
  <c r="S119" i="6"/>
  <c r="T119" i="6"/>
  <c r="O120" i="6"/>
  <c r="P120" i="6"/>
  <c r="Q120" i="6"/>
  <c r="R120" i="6"/>
  <c r="S120" i="6"/>
  <c r="T120" i="6"/>
  <c r="O121" i="6"/>
  <c r="P121" i="6"/>
  <c r="Q121" i="6"/>
  <c r="R121" i="6"/>
  <c r="S121" i="6"/>
  <c r="T121" i="6"/>
  <c r="O122" i="6"/>
  <c r="P122" i="6"/>
  <c r="Q122" i="6"/>
  <c r="R122" i="6"/>
  <c r="S122" i="6"/>
  <c r="T122" i="6"/>
  <c r="O123" i="6"/>
  <c r="P123" i="6"/>
  <c r="Q123" i="6"/>
  <c r="R123" i="6"/>
  <c r="S123" i="6"/>
  <c r="T123" i="6"/>
  <c r="O124" i="6"/>
  <c r="P124" i="6"/>
  <c r="Q124" i="6"/>
  <c r="R124" i="6"/>
  <c r="S124" i="6"/>
  <c r="T124" i="6"/>
  <c r="O125" i="6"/>
  <c r="P125" i="6"/>
  <c r="Q125" i="6"/>
  <c r="R125" i="6"/>
  <c r="S125" i="6"/>
  <c r="T125" i="6"/>
  <c r="O126" i="6"/>
  <c r="P126" i="6"/>
  <c r="Q126" i="6"/>
  <c r="R126" i="6"/>
  <c r="S126" i="6"/>
  <c r="T126" i="6"/>
  <c r="O127" i="6"/>
  <c r="P127" i="6"/>
  <c r="Q127" i="6"/>
  <c r="R127" i="6"/>
  <c r="S127" i="6"/>
  <c r="T127" i="6"/>
  <c r="O128" i="6"/>
  <c r="P128" i="6"/>
  <c r="Q128" i="6"/>
  <c r="R128" i="6"/>
  <c r="S128" i="6"/>
  <c r="T128" i="6"/>
  <c r="O129" i="6"/>
  <c r="P129" i="6"/>
  <c r="Q129" i="6"/>
  <c r="R129" i="6"/>
  <c r="S129" i="6"/>
  <c r="T129" i="6"/>
  <c r="O130" i="6"/>
  <c r="P130" i="6"/>
  <c r="Q130" i="6"/>
  <c r="S130" i="6"/>
  <c r="T130" i="6"/>
  <c r="O131" i="6"/>
  <c r="P131" i="6"/>
  <c r="Q131" i="6"/>
  <c r="R131" i="6"/>
  <c r="S131" i="6"/>
  <c r="T131" i="6"/>
  <c r="O132" i="6"/>
  <c r="P132" i="6"/>
  <c r="Q132" i="6"/>
  <c r="R132" i="6"/>
  <c r="S132" i="6"/>
  <c r="T132" i="6"/>
  <c r="P115" i="6"/>
  <c r="Q115" i="6"/>
  <c r="R115" i="6"/>
  <c r="S115" i="6"/>
  <c r="T115" i="6"/>
  <c r="O115" i="6"/>
  <c r="O97" i="6"/>
  <c r="P97" i="6"/>
  <c r="Q97" i="6"/>
  <c r="R97" i="6"/>
  <c r="S97" i="6"/>
  <c r="T97" i="6"/>
  <c r="O98" i="6"/>
  <c r="P98" i="6"/>
  <c r="Q98" i="6"/>
  <c r="R98" i="6"/>
  <c r="S98" i="6"/>
  <c r="T98" i="6"/>
  <c r="O99" i="6"/>
  <c r="P99" i="6"/>
  <c r="Q99" i="6"/>
  <c r="R99" i="6"/>
  <c r="S99" i="6"/>
  <c r="T99" i="6"/>
  <c r="O100" i="6"/>
  <c r="P100" i="6"/>
  <c r="Q100" i="6"/>
  <c r="R100" i="6"/>
  <c r="S100" i="6"/>
  <c r="T100" i="6"/>
  <c r="O101" i="6"/>
  <c r="P101" i="6"/>
  <c r="Q101" i="6"/>
  <c r="R101" i="6"/>
  <c r="S101" i="6"/>
  <c r="T101" i="6"/>
  <c r="O102" i="6"/>
  <c r="P102" i="6"/>
  <c r="Q102" i="6"/>
  <c r="R102" i="6"/>
  <c r="S102" i="6"/>
  <c r="T102" i="6"/>
  <c r="O103" i="6"/>
  <c r="P103" i="6"/>
  <c r="Q103" i="6"/>
  <c r="R103" i="6"/>
  <c r="S103" i="6"/>
  <c r="T103" i="6"/>
  <c r="O104" i="6"/>
  <c r="P104" i="6"/>
  <c r="Q104" i="6"/>
  <c r="R104" i="6"/>
  <c r="S104" i="6"/>
  <c r="T104" i="6"/>
  <c r="O105" i="6"/>
  <c r="P105" i="6"/>
  <c r="Q105" i="6"/>
  <c r="R105" i="6"/>
  <c r="S105" i="6"/>
  <c r="T105" i="6"/>
  <c r="O106" i="6"/>
  <c r="P106" i="6"/>
  <c r="Q106" i="6"/>
  <c r="R106" i="6"/>
  <c r="S106" i="6"/>
  <c r="T106" i="6"/>
  <c r="O107" i="6"/>
  <c r="P107" i="6"/>
  <c r="Q107" i="6"/>
  <c r="R107" i="6"/>
  <c r="S107" i="6"/>
  <c r="T107" i="6"/>
  <c r="O108" i="6"/>
  <c r="P108" i="6"/>
  <c r="Q108" i="6"/>
  <c r="R108" i="6"/>
  <c r="S108" i="6"/>
  <c r="T108" i="6"/>
  <c r="O109" i="6"/>
  <c r="P109" i="6"/>
  <c r="Q109" i="6"/>
  <c r="R109" i="6"/>
  <c r="S109" i="6"/>
  <c r="T109" i="6"/>
  <c r="O110" i="6"/>
  <c r="P110" i="6"/>
  <c r="Q110" i="6"/>
  <c r="R110" i="6"/>
  <c r="S110" i="6"/>
  <c r="T110" i="6"/>
  <c r="O111" i="6"/>
  <c r="P111" i="6"/>
  <c r="Q111" i="6"/>
  <c r="S111" i="6"/>
  <c r="T111" i="6"/>
  <c r="O112" i="6"/>
  <c r="P112" i="6"/>
  <c r="Q112" i="6"/>
  <c r="R112" i="6"/>
  <c r="S112" i="6"/>
  <c r="T112" i="6"/>
  <c r="O113" i="6"/>
  <c r="P113" i="6"/>
  <c r="Q113" i="6"/>
  <c r="R113" i="6"/>
  <c r="S113" i="6"/>
  <c r="T113" i="6"/>
  <c r="P96" i="6"/>
  <c r="Q96" i="6"/>
  <c r="R96" i="6"/>
  <c r="S96" i="6"/>
  <c r="T96" i="6"/>
  <c r="O96" i="6"/>
  <c r="O78" i="6"/>
  <c r="P78" i="6"/>
  <c r="Q78" i="6"/>
  <c r="R78" i="6"/>
  <c r="S78" i="6"/>
  <c r="T78" i="6"/>
  <c r="O79" i="6"/>
  <c r="P79" i="6"/>
  <c r="Q79" i="6"/>
  <c r="R79" i="6"/>
  <c r="S79" i="6"/>
  <c r="T79" i="6"/>
  <c r="O80" i="6"/>
  <c r="P80" i="6"/>
  <c r="Q80" i="6"/>
  <c r="R80" i="6"/>
  <c r="S80" i="6"/>
  <c r="T80" i="6"/>
  <c r="O81" i="6"/>
  <c r="P81" i="6"/>
  <c r="Q81" i="6"/>
  <c r="R81" i="6"/>
  <c r="S81" i="6"/>
  <c r="T81" i="6"/>
  <c r="O82" i="6"/>
  <c r="P82" i="6"/>
  <c r="Q82" i="6"/>
  <c r="R82" i="6"/>
  <c r="S82" i="6"/>
  <c r="T82" i="6"/>
  <c r="O83" i="6"/>
  <c r="P83" i="6"/>
  <c r="Q83" i="6"/>
  <c r="R83" i="6"/>
  <c r="S83" i="6"/>
  <c r="T83" i="6"/>
  <c r="O84" i="6"/>
  <c r="P84" i="6"/>
  <c r="Q84" i="6"/>
  <c r="R84" i="6"/>
  <c r="S84" i="6"/>
  <c r="T84" i="6"/>
  <c r="O85" i="6"/>
  <c r="P85" i="6"/>
  <c r="Q85" i="6"/>
  <c r="R85" i="6"/>
  <c r="S85" i="6"/>
  <c r="T85" i="6"/>
  <c r="O86" i="6"/>
  <c r="P86" i="6"/>
  <c r="Q86" i="6"/>
  <c r="R86" i="6"/>
  <c r="S86" i="6"/>
  <c r="T86" i="6"/>
  <c r="O87" i="6"/>
  <c r="P87" i="6"/>
  <c r="Q87" i="6"/>
  <c r="R87" i="6"/>
  <c r="S87" i="6"/>
  <c r="T87" i="6"/>
  <c r="O88" i="6"/>
  <c r="P88" i="6"/>
  <c r="Q88" i="6"/>
  <c r="R88" i="6"/>
  <c r="S88" i="6"/>
  <c r="T88" i="6"/>
  <c r="O89" i="6"/>
  <c r="P89" i="6"/>
  <c r="Q89" i="6"/>
  <c r="R89" i="6"/>
  <c r="S89" i="6"/>
  <c r="T89" i="6"/>
  <c r="O90" i="6"/>
  <c r="P90" i="6"/>
  <c r="Q90" i="6"/>
  <c r="R90" i="6"/>
  <c r="S90" i="6"/>
  <c r="T90" i="6"/>
  <c r="O91" i="6"/>
  <c r="P91" i="6"/>
  <c r="Q91" i="6"/>
  <c r="R91" i="6"/>
  <c r="S91" i="6"/>
  <c r="T91" i="6"/>
  <c r="O92" i="6"/>
  <c r="P92" i="6"/>
  <c r="Q92" i="6"/>
  <c r="S92" i="6"/>
  <c r="T92" i="6"/>
  <c r="O93" i="6"/>
  <c r="P93" i="6"/>
  <c r="Q93" i="6"/>
  <c r="R93" i="6"/>
  <c r="S93" i="6"/>
  <c r="T93" i="6"/>
  <c r="O94" i="6"/>
  <c r="P94" i="6"/>
  <c r="Q94" i="6"/>
  <c r="R94" i="6"/>
  <c r="S94" i="6"/>
  <c r="T94" i="6"/>
  <c r="P77" i="6"/>
  <c r="Q77" i="6"/>
  <c r="R77" i="6"/>
  <c r="S77" i="6"/>
  <c r="T77" i="6"/>
  <c r="O77" i="6"/>
  <c r="AL60" i="6"/>
  <c r="AK134" i="6"/>
  <c r="T135" i="6"/>
  <c r="S75" i="6"/>
  <c r="R75" i="6"/>
  <c r="Q75" i="6"/>
  <c r="P75" i="6"/>
  <c r="O75" i="6"/>
  <c r="T74" i="6"/>
  <c r="S74" i="6"/>
  <c r="R74" i="6"/>
  <c r="Q74" i="6"/>
  <c r="P74" i="6"/>
  <c r="O74" i="6"/>
  <c r="AK75" i="6"/>
  <c r="O73" i="6"/>
  <c r="P73" i="6"/>
  <c r="Q73" i="6"/>
  <c r="S73" i="6"/>
  <c r="O72" i="6"/>
  <c r="P72" i="6"/>
  <c r="Q72" i="6"/>
  <c r="R72" i="6"/>
  <c r="S72" i="6"/>
  <c r="T72" i="6"/>
  <c r="P71" i="6"/>
  <c r="R71" i="6"/>
  <c r="S71" i="6"/>
  <c r="S70" i="6"/>
  <c r="R70" i="6"/>
  <c r="Q70" i="6"/>
  <c r="P70" i="6"/>
  <c r="T69" i="6"/>
  <c r="S69" i="6"/>
  <c r="R69" i="6"/>
  <c r="Q69" i="6"/>
  <c r="P69" i="6"/>
  <c r="Q68" i="6"/>
  <c r="R68" i="6"/>
  <c r="S68" i="6"/>
  <c r="T68" i="6"/>
  <c r="P68" i="6"/>
  <c r="P67" i="6"/>
  <c r="Q67" i="6"/>
  <c r="R67" i="6"/>
  <c r="S67" i="6"/>
  <c r="Q66" i="6"/>
  <c r="R66" i="6"/>
  <c r="S66" i="6"/>
  <c r="P65" i="6"/>
  <c r="Q65" i="6"/>
  <c r="R65" i="6"/>
  <c r="S65" i="6"/>
  <c r="P63" i="6"/>
  <c r="Q63" i="6"/>
  <c r="R63" i="6"/>
  <c r="S63" i="6"/>
  <c r="R130" i="6" l="1"/>
  <c r="R92" i="6"/>
  <c r="AL143" i="6" l="1"/>
  <c r="AK143" i="6"/>
  <c r="AL142" i="6"/>
  <c r="AK142" i="6"/>
  <c r="AL140" i="6"/>
  <c r="AK140" i="6"/>
  <c r="AL139" i="6"/>
  <c r="AK139" i="6"/>
  <c r="AL138" i="6"/>
  <c r="AK138" i="6"/>
  <c r="AL137" i="6"/>
  <c r="AK137" i="6"/>
  <c r="AL136" i="6"/>
  <c r="AK136" i="6"/>
  <c r="AL135" i="6"/>
  <c r="AK135" i="6"/>
  <c r="AL134" i="6"/>
  <c r="H116" i="6"/>
  <c r="H117" i="6" s="1"/>
  <c r="H118" i="6" s="1"/>
  <c r="H119" i="6" s="1"/>
  <c r="H120" i="6" s="1"/>
  <c r="H121" i="6" s="1"/>
  <c r="H122" i="6" s="1"/>
  <c r="H123" i="6" s="1"/>
  <c r="H124" i="6" s="1"/>
  <c r="H125" i="6" s="1"/>
  <c r="H126" i="6" s="1"/>
  <c r="H127" i="6" s="1"/>
  <c r="H128" i="6" s="1"/>
  <c r="H129" i="6" s="1"/>
  <c r="H130" i="6" s="1"/>
  <c r="H131" i="6" s="1"/>
  <c r="H132" i="6" s="1"/>
  <c r="H78" i="6"/>
  <c r="H79" i="6" s="1"/>
  <c r="H80" i="6" s="1"/>
  <c r="H81" i="6" s="1"/>
  <c r="H82" i="6" s="1"/>
  <c r="H83" i="6" s="1"/>
  <c r="H84" i="6" s="1"/>
  <c r="H85" i="6" s="1"/>
  <c r="H86" i="6" s="1"/>
  <c r="H87" i="6" s="1"/>
  <c r="H88" i="6" s="1"/>
  <c r="H89" i="6" s="1"/>
  <c r="H90" i="6" s="1"/>
  <c r="H91" i="6" s="1"/>
  <c r="H92" i="6" s="1"/>
  <c r="H93" i="6" s="1"/>
  <c r="H94" i="6" s="1"/>
  <c r="AL75" i="6"/>
  <c r="AK74" i="6"/>
  <c r="AL74" i="6" s="1"/>
  <c r="AK73" i="6"/>
  <c r="AL73" i="6" s="1"/>
  <c r="AK72" i="6"/>
  <c r="AL72" i="6" s="1"/>
  <c r="AK71" i="6"/>
  <c r="AL71" i="6" s="1"/>
  <c r="AK70" i="6"/>
  <c r="AL70" i="6" s="1"/>
  <c r="AK69" i="6"/>
  <c r="AL69" i="6" s="1"/>
  <c r="AK68" i="6"/>
  <c r="AL68" i="6" s="1"/>
  <c r="AL67" i="6"/>
  <c r="AK67" i="6"/>
  <c r="AL66" i="6"/>
  <c r="AK66" i="6"/>
  <c r="AL65" i="6"/>
  <c r="AK65" i="6"/>
  <c r="AL64" i="6"/>
  <c r="AK64" i="6"/>
  <c r="S64" i="6"/>
  <c r="R64" i="6"/>
  <c r="Q64" i="6"/>
  <c r="P64" i="6"/>
  <c r="AK63" i="6"/>
  <c r="AL63" i="6" s="1"/>
  <c r="AK62" i="6"/>
  <c r="AL62" i="6" s="1"/>
  <c r="S62" i="6"/>
  <c r="R62" i="6"/>
  <c r="Q62" i="6"/>
  <c r="AK61" i="6"/>
  <c r="AL61" i="6" s="1"/>
  <c r="S61" i="6"/>
  <c r="R61" i="6"/>
  <c r="Q61" i="6"/>
  <c r="P61" i="6"/>
  <c r="AK60" i="6"/>
  <c r="S60" i="6"/>
  <c r="R60" i="6"/>
  <c r="Q60" i="6"/>
  <c r="AK59" i="6"/>
  <c r="AL59" i="6" s="1"/>
  <c r="S59" i="6"/>
  <c r="R59" i="6"/>
  <c r="Q59" i="6"/>
  <c r="S58" i="6"/>
  <c r="R58" i="6"/>
  <c r="Q58" i="6"/>
  <c r="AK58" i="6" s="1"/>
  <c r="AL58" i="6" s="1"/>
  <c r="AL53" i="6"/>
  <c r="AK53" i="6"/>
  <c r="AL52" i="6"/>
  <c r="AK52" i="6"/>
  <c r="T39" i="6"/>
  <c r="S39" i="6"/>
  <c r="R39" i="6"/>
  <c r="Q39" i="6"/>
  <c r="P39" i="6"/>
  <c r="O39" i="6"/>
  <c r="N39" i="6"/>
  <c r="T38" i="6"/>
  <c r="S38" i="6"/>
  <c r="R38" i="6"/>
  <c r="Q38" i="6"/>
  <c r="P38" i="6"/>
  <c r="O38" i="6"/>
  <c r="N38" i="6"/>
  <c r="T37" i="6"/>
  <c r="S37" i="6"/>
  <c r="R37" i="6"/>
  <c r="Q37" i="6"/>
  <c r="P37" i="6"/>
  <c r="O37" i="6"/>
  <c r="N37" i="6"/>
  <c r="T36" i="6"/>
  <c r="S36" i="6"/>
  <c r="R36" i="6"/>
  <c r="Q36" i="6"/>
  <c r="P36" i="6"/>
  <c r="O36" i="6"/>
  <c r="N36" i="6"/>
  <c r="T35" i="6"/>
  <c r="S35" i="6"/>
  <c r="R35" i="6"/>
  <c r="Q35" i="6"/>
  <c r="P35" i="6"/>
  <c r="O35" i="6"/>
  <c r="N35" i="6"/>
  <c r="T34" i="6"/>
  <c r="S34" i="6"/>
  <c r="R34" i="6"/>
  <c r="Q34" i="6"/>
  <c r="P34" i="6"/>
  <c r="O34" i="6"/>
  <c r="N34" i="6"/>
  <c r="T33" i="6"/>
  <c r="S33" i="6"/>
  <c r="R33" i="6"/>
  <c r="Q33" i="6"/>
  <c r="P33" i="6"/>
  <c r="O33" i="6"/>
  <c r="N33" i="6"/>
  <c r="T32" i="6"/>
  <c r="S32" i="6"/>
  <c r="R32" i="6"/>
  <c r="Q32" i="6"/>
  <c r="P32" i="6"/>
  <c r="O32" i="6"/>
  <c r="N32" i="6"/>
  <c r="T31" i="6"/>
  <c r="S31" i="6"/>
  <c r="R31" i="6"/>
  <c r="Q31" i="6"/>
  <c r="P31" i="6"/>
  <c r="O31" i="6"/>
  <c r="N31" i="6"/>
  <c r="T30" i="6"/>
  <c r="S30" i="6"/>
  <c r="R30" i="6"/>
  <c r="Q30" i="6"/>
  <c r="P30" i="6"/>
  <c r="O30" i="6"/>
  <c r="N30" i="6"/>
  <c r="K28" i="6"/>
  <c r="I28" i="6"/>
  <c r="K26" i="6"/>
  <c r="I26" i="6"/>
  <c r="K24" i="6"/>
  <c r="I24" i="6"/>
  <c r="K22" i="6"/>
  <c r="I22" i="6"/>
  <c r="K20" i="6"/>
  <c r="I20" i="6"/>
  <c r="H19" i="6"/>
  <c r="H20" i="6" s="1"/>
  <c r="H21" i="6" s="1"/>
  <c r="H22" i="6" s="1"/>
  <c r="H23" i="6" s="1"/>
  <c r="H24" i="6" s="1"/>
  <c r="H25" i="6" s="1"/>
  <c r="H26" i="6" s="1"/>
  <c r="H27" i="6" s="1"/>
  <c r="H28" i="6" s="1"/>
  <c r="K18" i="6"/>
  <c r="J18" i="6"/>
  <c r="J19" i="6" s="1"/>
  <c r="J20" i="6" s="1"/>
  <c r="J21" i="6" s="1"/>
  <c r="J22" i="6" s="1"/>
  <c r="J23" i="6" s="1"/>
  <c r="J24" i="6" s="1"/>
  <c r="J25" i="6" s="1"/>
  <c r="J26" i="6" s="1"/>
  <c r="J27" i="6" s="1"/>
  <c r="J28" i="6" s="1"/>
  <c r="I18" i="6"/>
  <c r="H18" i="6"/>
  <c r="C18" i="6"/>
  <c r="C19" i="6" s="1"/>
  <c r="C20" i="6" s="1"/>
  <c r="C21" i="6" s="1"/>
  <c r="C22" i="6" s="1"/>
  <c r="C23" i="6" s="1"/>
  <c r="C24" i="6" s="1"/>
  <c r="C25" i="6" s="1"/>
  <c r="C26" i="6" s="1"/>
  <c r="C27" i="6" s="1"/>
  <c r="C28" i="6" s="1"/>
  <c r="AM15" i="6"/>
  <c r="AH15" i="6" s="1"/>
  <c r="K15" i="6"/>
  <c r="I15" i="6"/>
  <c r="AM14" i="6"/>
  <c r="AH14" i="6" s="1"/>
  <c r="AM13" i="6"/>
  <c r="AH13" i="6"/>
  <c r="K13" i="6"/>
  <c r="I13" i="6"/>
  <c r="AM12" i="6"/>
  <c r="AH12" i="6"/>
  <c r="AM11" i="6"/>
  <c r="AH11" i="6"/>
  <c r="K11" i="6"/>
  <c r="I11" i="6"/>
  <c r="AM10" i="6"/>
  <c r="AH10" i="6"/>
  <c r="AM9" i="6"/>
  <c r="AH9" i="6"/>
  <c r="K9" i="6"/>
  <c r="I9" i="6"/>
  <c r="AM8" i="6"/>
  <c r="AH8" i="6"/>
  <c r="AM7" i="6"/>
  <c r="AH7" i="6"/>
  <c r="K7" i="6"/>
  <c r="I7" i="6"/>
  <c r="AM6" i="6"/>
  <c r="AH6" i="6"/>
  <c r="AM5" i="6"/>
  <c r="AH5" i="6"/>
  <c r="K5" i="6"/>
  <c r="I5" i="6"/>
  <c r="H5" i="6"/>
  <c r="H6" i="6" s="1"/>
  <c r="H7" i="6" s="1"/>
  <c r="H8" i="6" s="1"/>
  <c r="H9" i="6" s="1"/>
  <c r="H10" i="6" s="1"/>
  <c r="H11" i="6" s="1"/>
  <c r="H12" i="6" s="1"/>
  <c r="H13" i="6" s="1"/>
  <c r="H14" i="6" s="1"/>
  <c r="H15" i="6" s="1"/>
  <c r="C5" i="6"/>
  <c r="C6" i="6" s="1"/>
  <c r="C7" i="6" s="1"/>
  <c r="C8" i="6" s="1"/>
  <c r="C9" i="6" s="1"/>
  <c r="C10" i="6" s="1"/>
  <c r="C11" i="6" s="1"/>
  <c r="C12" i="6" s="1"/>
  <c r="C13" i="6" s="1"/>
  <c r="C14" i="6" s="1"/>
  <c r="C15" i="6" s="1"/>
  <c r="AM4" i="6"/>
  <c r="AH4" i="6"/>
  <c r="AH12" i="8"/>
  <c r="AI12" i="8" s="1"/>
  <c r="AJ12" i="8" s="1"/>
  <c r="AK12" i="8" s="1"/>
  <c r="AL12" i="8" s="1"/>
  <c r="AM12" i="8" s="1"/>
  <c r="AN12" i="8" s="1"/>
  <c r="T12" i="8"/>
  <c r="U12" i="8" s="1"/>
  <c r="V12" i="8" s="1"/>
  <c r="W12" i="8" s="1"/>
  <c r="X12" i="8" s="1"/>
  <c r="Y12" i="8" s="1"/>
  <c r="Z12" i="8" s="1"/>
  <c r="AA12" i="8" s="1"/>
  <c r="AB12" i="8" s="1"/>
  <c r="AC12" i="8" s="1"/>
  <c r="AG4" i="2"/>
  <c r="AH4" i="2" s="1"/>
  <c r="AI4" i="2" s="1"/>
  <c r="AJ4" i="2" s="1"/>
  <c r="AK4" i="2" s="1"/>
  <c r="AL4" i="2" s="1"/>
  <c r="AM4" i="2" s="1"/>
  <c r="S4" i="2"/>
  <c r="T4" i="2" s="1"/>
  <c r="U4" i="2" s="1"/>
  <c r="V4" i="2" s="1"/>
  <c r="W4" i="2" s="1"/>
  <c r="X4" i="2" s="1"/>
  <c r="Y4" i="2" s="1"/>
  <c r="Z4" i="2" s="1"/>
  <c r="AA4" i="2" s="1"/>
  <c r="AB4" i="2" s="1"/>
  <c r="AM7" i="2" l="1"/>
  <c r="AM8" i="2"/>
  <c r="AM9" i="2"/>
  <c r="AM10" i="2"/>
  <c r="AM11" i="2"/>
  <c r="AM12" i="2"/>
  <c r="AM13" i="2"/>
  <c r="AM14" i="2"/>
  <c r="AM15" i="2"/>
  <c r="AM16" i="2"/>
  <c r="AM17" i="2"/>
  <c r="AM18" i="2"/>
  <c r="AM19" i="2"/>
  <c r="AM20" i="2"/>
  <c r="AM21" i="2"/>
  <c r="AM22" i="2"/>
  <c r="AM23" i="2"/>
  <c r="AM24" i="2"/>
  <c r="AM25" i="2"/>
  <c r="AM26" i="2"/>
  <c r="AM27" i="2"/>
  <c r="AM28" i="2"/>
  <c r="AM29" i="2"/>
  <c r="AM30" i="2"/>
  <c r="AM31" i="2"/>
  <c r="AM32" i="2"/>
  <c r="AM33" i="2"/>
  <c r="AM34" i="2"/>
  <c r="AM35" i="2"/>
  <c r="AM36" i="2"/>
  <c r="AM37" i="2"/>
  <c r="AM38" i="2"/>
  <c r="AM39" i="2"/>
  <c r="AM40" i="2"/>
  <c r="AM41" i="2"/>
  <c r="AM42" i="2"/>
  <c r="AM43" i="2"/>
  <c r="AM44" i="2"/>
  <c r="AM45" i="2"/>
  <c r="AM46" i="2"/>
  <c r="AM47" i="2"/>
  <c r="AM48" i="2"/>
  <c r="AM49" i="2"/>
  <c r="AM50" i="2"/>
  <c r="AM51" i="2"/>
  <c r="AM52" i="2"/>
  <c r="AM53" i="2"/>
  <c r="AM54" i="2"/>
  <c r="AM55" i="2"/>
  <c r="AM56" i="2"/>
  <c r="AM57" i="2"/>
  <c r="AM58" i="2"/>
  <c r="AM59" i="2"/>
  <c r="AM60" i="2"/>
  <c r="AM61" i="2"/>
  <c r="AM62" i="2"/>
  <c r="AM63" i="2"/>
  <c r="AM64" i="2"/>
  <c r="AM65" i="2"/>
  <c r="AM66" i="2"/>
  <c r="AM67" i="2"/>
  <c r="AM68" i="2"/>
  <c r="AM69" i="2"/>
  <c r="AM70" i="2"/>
  <c r="AM71" i="2"/>
  <c r="AM72" i="2"/>
  <c r="AM73" i="2"/>
  <c r="AM74" i="2"/>
  <c r="AM75" i="2"/>
  <c r="AM76" i="2"/>
  <c r="AM77" i="2"/>
  <c r="AM78" i="2"/>
  <c r="AM79" i="2"/>
  <c r="AM80" i="2"/>
  <c r="AM81" i="2"/>
  <c r="AM82" i="2"/>
  <c r="AM83" i="2"/>
  <c r="AM84" i="2"/>
  <c r="AM85" i="2"/>
  <c r="AM86" i="2"/>
  <c r="AM87" i="2"/>
  <c r="AM88" i="2"/>
  <c r="AM89" i="2"/>
  <c r="AM6" i="2"/>
  <c r="A90" i="4" l="1"/>
  <c r="S90" i="12" s="1"/>
  <c r="A7" i="4"/>
  <c r="S7" i="12" s="1"/>
  <c r="B7" i="4"/>
  <c r="K7" i="4"/>
  <c r="A8" i="4"/>
  <c r="S8" i="12" s="1"/>
  <c r="B8" i="4"/>
  <c r="K8" i="4"/>
  <c r="A9" i="4"/>
  <c r="S9" i="12" s="1"/>
  <c r="B9" i="4"/>
  <c r="K9" i="4"/>
  <c r="A10" i="4"/>
  <c r="S10" i="12" s="1"/>
  <c r="B10" i="4"/>
  <c r="K10" i="4"/>
  <c r="A11" i="4"/>
  <c r="S11" i="12" s="1"/>
  <c r="B11" i="4"/>
  <c r="K11" i="4"/>
  <c r="A12" i="4"/>
  <c r="S12" i="12" s="1"/>
  <c r="B12" i="4"/>
  <c r="K12" i="4"/>
  <c r="A13" i="4"/>
  <c r="S13" i="12" s="1"/>
  <c r="B13" i="4"/>
  <c r="K13" i="4"/>
  <c r="A14" i="4"/>
  <c r="S14" i="12" s="1"/>
  <c r="B14" i="4"/>
  <c r="K14" i="4"/>
  <c r="A15" i="4"/>
  <c r="S15" i="12" s="1"/>
  <c r="B15" i="4"/>
  <c r="K15" i="4"/>
  <c r="A16" i="4"/>
  <c r="S16" i="12" s="1"/>
  <c r="B16" i="4"/>
  <c r="K16" i="4"/>
  <c r="A17" i="4"/>
  <c r="S17" i="12" s="1"/>
  <c r="B17" i="4"/>
  <c r="K17" i="4"/>
  <c r="B18" i="4"/>
  <c r="K18" i="4"/>
  <c r="A19" i="4"/>
  <c r="S19" i="12" s="1"/>
  <c r="B19" i="4"/>
  <c r="K19" i="4"/>
  <c r="B20" i="4"/>
  <c r="K20" i="4"/>
  <c r="A21" i="4"/>
  <c r="S21" i="12" s="1"/>
  <c r="B21" i="4"/>
  <c r="K21" i="4"/>
  <c r="A22" i="4"/>
  <c r="S22" i="12" s="1"/>
  <c r="B22" i="4"/>
  <c r="K22" i="4"/>
  <c r="A23" i="4"/>
  <c r="S23" i="12" s="1"/>
  <c r="B23" i="4"/>
  <c r="K23" i="4"/>
  <c r="A24" i="4"/>
  <c r="S24" i="12" s="1"/>
  <c r="B24" i="4"/>
  <c r="K24" i="4"/>
  <c r="A25" i="4"/>
  <c r="S25" i="12" s="1"/>
  <c r="B25" i="4"/>
  <c r="K25" i="4"/>
  <c r="A26" i="4"/>
  <c r="S26" i="12" s="1"/>
  <c r="B26" i="4"/>
  <c r="K26" i="4"/>
  <c r="A27" i="4"/>
  <c r="S27" i="12" s="1"/>
  <c r="B27" i="4"/>
  <c r="K27" i="4"/>
  <c r="A28" i="4"/>
  <c r="S28" i="12" s="1"/>
  <c r="B28" i="4"/>
  <c r="K28" i="4"/>
  <c r="A29" i="4"/>
  <c r="S29" i="12" s="1"/>
  <c r="B29" i="4"/>
  <c r="K29" i="4"/>
  <c r="A30" i="4"/>
  <c r="S30" i="12" s="1"/>
  <c r="B30" i="4"/>
  <c r="K30" i="4"/>
  <c r="A31" i="4"/>
  <c r="S31" i="12" s="1"/>
  <c r="B31" i="4"/>
  <c r="K31" i="4"/>
  <c r="A32" i="4"/>
  <c r="S32" i="12" s="1"/>
  <c r="B32" i="4"/>
  <c r="K32" i="4"/>
  <c r="A33" i="4"/>
  <c r="S33" i="12" s="1"/>
  <c r="B33" i="4"/>
  <c r="K33" i="4"/>
  <c r="A34" i="4"/>
  <c r="S34" i="12" s="1"/>
  <c r="B34" i="4"/>
  <c r="K34" i="4"/>
  <c r="A35" i="4"/>
  <c r="S35" i="12" s="1"/>
  <c r="B35" i="4"/>
  <c r="K35" i="4"/>
  <c r="A36" i="4"/>
  <c r="S36" i="12" s="1"/>
  <c r="B36" i="4"/>
  <c r="K36" i="4"/>
  <c r="A37" i="4"/>
  <c r="S37" i="12" s="1"/>
  <c r="B37" i="4"/>
  <c r="K37" i="4"/>
  <c r="A38" i="4"/>
  <c r="S38" i="12" s="1"/>
  <c r="B38" i="4"/>
  <c r="K38" i="4"/>
  <c r="A39" i="4"/>
  <c r="S39" i="12" s="1"/>
  <c r="B39" i="4"/>
  <c r="K39" i="4"/>
  <c r="A40" i="4"/>
  <c r="S40" i="12" s="1"/>
  <c r="B40" i="4"/>
  <c r="K40" i="4"/>
  <c r="A41" i="4"/>
  <c r="S41" i="12" s="1"/>
  <c r="B41" i="4"/>
  <c r="K41" i="4"/>
  <c r="A42" i="4"/>
  <c r="S42" i="12" s="1"/>
  <c r="B42" i="4"/>
  <c r="K42" i="4"/>
  <c r="A43" i="4"/>
  <c r="S43" i="12" s="1"/>
  <c r="B43" i="4"/>
  <c r="K43" i="4"/>
  <c r="A44" i="4"/>
  <c r="S44" i="12" s="1"/>
  <c r="B44" i="4"/>
  <c r="K44" i="4"/>
  <c r="A45" i="4"/>
  <c r="S45" i="12" s="1"/>
  <c r="B45" i="4"/>
  <c r="K45" i="4"/>
  <c r="A46" i="4"/>
  <c r="S46" i="12" s="1"/>
  <c r="B46" i="4"/>
  <c r="K46" i="4"/>
  <c r="A47" i="4"/>
  <c r="S47" i="12" s="1"/>
  <c r="B47" i="4"/>
  <c r="K47" i="4"/>
  <c r="A48" i="4"/>
  <c r="S48" i="12" s="1"/>
  <c r="B48" i="4"/>
  <c r="K48" i="4"/>
  <c r="A49" i="4"/>
  <c r="S49" i="12" s="1"/>
  <c r="B49" i="4"/>
  <c r="K49" i="4"/>
  <c r="A50" i="4"/>
  <c r="S50" i="12" s="1"/>
  <c r="B50" i="4"/>
  <c r="K50" i="4"/>
  <c r="A51" i="4"/>
  <c r="S51" i="12" s="1"/>
  <c r="B51" i="4"/>
  <c r="K51" i="4"/>
  <c r="A52" i="4"/>
  <c r="S52" i="12" s="1"/>
  <c r="B52" i="4"/>
  <c r="K52" i="4"/>
  <c r="A53" i="4"/>
  <c r="S53" i="12" s="1"/>
  <c r="B53" i="4"/>
  <c r="K53" i="4"/>
  <c r="A54" i="4"/>
  <c r="S54" i="12" s="1"/>
  <c r="B54" i="4"/>
  <c r="K54" i="4"/>
  <c r="A55" i="4"/>
  <c r="S55" i="12" s="1"/>
  <c r="B55" i="4"/>
  <c r="K55" i="4"/>
  <c r="A56" i="4"/>
  <c r="S56" i="12" s="1"/>
  <c r="B56" i="4"/>
  <c r="K56" i="4"/>
  <c r="A57" i="4"/>
  <c r="S57" i="12" s="1"/>
  <c r="B57" i="4"/>
  <c r="K57" i="4"/>
  <c r="A58" i="4"/>
  <c r="S58" i="12" s="1"/>
  <c r="B58" i="4"/>
  <c r="K58" i="4"/>
  <c r="A59" i="4"/>
  <c r="S59" i="12" s="1"/>
  <c r="B59" i="4"/>
  <c r="K59" i="4"/>
  <c r="A60" i="4"/>
  <c r="S60" i="12" s="1"/>
  <c r="B60" i="4"/>
  <c r="K60" i="4"/>
  <c r="A61" i="4"/>
  <c r="S61" i="12" s="1"/>
  <c r="B61" i="4"/>
  <c r="K61" i="4"/>
  <c r="A62" i="4"/>
  <c r="S62" i="12" s="1"/>
  <c r="B62" i="4"/>
  <c r="K62" i="4"/>
  <c r="A63" i="4"/>
  <c r="S63" i="12" s="1"/>
  <c r="B63" i="4"/>
  <c r="K63" i="4"/>
  <c r="A64" i="4"/>
  <c r="S64" i="12" s="1"/>
  <c r="B64" i="4"/>
  <c r="K64" i="4"/>
  <c r="A65" i="4"/>
  <c r="S65" i="12" s="1"/>
  <c r="B65" i="4"/>
  <c r="K65" i="4"/>
  <c r="A66" i="4"/>
  <c r="S66" i="12" s="1"/>
  <c r="B66" i="4"/>
  <c r="K66" i="4"/>
  <c r="A67" i="4"/>
  <c r="S67" i="12" s="1"/>
  <c r="B67" i="4"/>
  <c r="K67" i="4"/>
  <c r="A68" i="4"/>
  <c r="S68" i="12" s="1"/>
  <c r="B68" i="4"/>
  <c r="K68" i="4"/>
  <c r="A69" i="4"/>
  <c r="S69" i="12" s="1"/>
  <c r="B69" i="4"/>
  <c r="K69" i="4"/>
  <c r="A70" i="4"/>
  <c r="S70" i="12" s="1"/>
  <c r="B70" i="4"/>
  <c r="K70" i="4"/>
  <c r="A71" i="4"/>
  <c r="S71" i="12" s="1"/>
  <c r="B71" i="4"/>
  <c r="K71" i="4"/>
  <c r="A72" i="4"/>
  <c r="S72" i="12" s="1"/>
  <c r="B72" i="4"/>
  <c r="K72" i="4"/>
  <c r="A73" i="4"/>
  <c r="S73" i="12" s="1"/>
  <c r="B73" i="4"/>
  <c r="K73" i="4"/>
  <c r="A74" i="4"/>
  <c r="S74" i="12" s="1"/>
  <c r="B74" i="4"/>
  <c r="K74" i="4"/>
  <c r="A75" i="4"/>
  <c r="S75" i="12" s="1"/>
  <c r="B75" i="4"/>
  <c r="K75" i="4"/>
  <c r="A76" i="4"/>
  <c r="S76" i="12" s="1"/>
  <c r="B76" i="4"/>
  <c r="K76" i="4"/>
  <c r="A77" i="4"/>
  <c r="S77" i="12" s="1"/>
  <c r="B77" i="4"/>
  <c r="K77" i="4"/>
  <c r="A78" i="4"/>
  <c r="S78" i="12" s="1"/>
  <c r="B78" i="4"/>
  <c r="K78" i="4"/>
  <c r="A79" i="4"/>
  <c r="S79" i="12" s="1"/>
  <c r="B79" i="4"/>
  <c r="K79" i="4"/>
  <c r="A80" i="4"/>
  <c r="S80" i="12" s="1"/>
  <c r="B80" i="4"/>
  <c r="K80" i="4"/>
  <c r="A81" i="4"/>
  <c r="S81" i="12" s="1"/>
  <c r="B81" i="4"/>
  <c r="K81" i="4"/>
  <c r="A82" i="4"/>
  <c r="S82" i="12" s="1"/>
  <c r="B82" i="4"/>
  <c r="K82" i="4"/>
  <c r="A83" i="4"/>
  <c r="S83" i="12" s="1"/>
  <c r="B83" i="4"/>
  <c r="K83" i="4"/>
  <c r="A84" i="4"/>
  <c r="S84" i="12" s="1"/>
  <c r="B84" i="4"/>
  <c r="K84" i="4"/>
  <c r="A85" i="4"/>
  <c r="S85" i="12" s="1"/>
  <c r="B85" i="4"/>
  <c r="K85" i="4"/>
  <c r="A86" i="4"/>
  <c r="S86" i="12" s="1"/>
  <c r="B86" i="4"/>
  <c r="K86" i="4"/>
  <c r="A87" i="4"/>
  <c r="S87" i="12" s="1"/>
  <c r="B87" i="4"/>
  <c r="K87" i="4"/>
  <c r="A88" i="4"/>
  <c r="S88" i="12" s="1"/>
  <c r="B88" i="4"/>
  <c r="K88" i="4"/>
  <c r="A89" i="4"/>
  <c r="S89" i="12" s="1"/>
  <c r="B89" i="4"/>
  <c r="K89" i="4"/>
  <c r="B90" i="4"/>
  <c r="K90" i="4"/>
  <c r="A91" i="4"/>
  <c r="S91" i="12" s="1"/>
  <c r="B91" i="4"/>
  <c r="K91" i="4"/>
  <c r="A92" i="4"/>
  <c r="S92" i="12" s="1"/>
  <c r="B92" i="4"/>
  <c r="K92" i="4"/>
  <c r="A93" i="4"/>
  <c r="S93" i="12" s="1"/>
  <c r="B93" i="4"/>
  <c r="K93" i="4"/>
  <c r="A94" i="4"/>
  <c r="S94" i="12" s="1"/>
  <c r="B94" i="4"/>
  <c r="K94" i="4"/>
  <c r="A95" i="4"/>
  <c r="S95" i="12" s="1"/>
  <c r="B95" i="4"/>
  <c r="K95" i="4"/>
  <c r="A96" i="4"/>
  <c r="S96" i="12" s="1"/>
  <c r="B96" i="4"/>
  <c r="K96" i="4"/>
  <c r="A97" i="4"/>
  <c r="S97" i="12" s="1"/>
  <c r="B97" i="4"/>
  <c r="K97" i="4"/>
  <c r="A98" i="4"/>
  <c r="S98" i="12" s="1"/>
  <c r="B98" i="4"/>
  <c r="K98" i="4"/>
  <c r="A99" i="4"/>
  <c r="S99" i="12" s="1"/>
  <c r="B99" i="4"/>
  <c r="K99" i="4"/>
  <c r="A100" i="4"/>
  <c r="S100" i="12" s="1"/>
  <c r="B100" i="4"/>
  <c r="K100" i="4"/>
  <c r="A101" i="4"/>
  <c r="S101" i="12" s="1"/>
  <c r="B101" i="4"/>
  <c r="K101" i="4"/>
  <c r="A102" i="4"/>
  <c r="S102" i="12" s="1"/>
  <c r="B102" i="4"/>
  <c r="K102" i="4"/>
  <c r="A103" i="4"/>
  <c r="S103" i="12" s="1"/>
  <c r="B103" i="4"/>
  <c r="K103" i="4"/>
  <c r="A104" i="4"/>
  <c r="S104" i="12" s="1"/>
  <c r="B104" i="4"/>
  <c r="K104" i="4"/>
  <c r="A105" i="4"/>
  <c r="S105" i="12" s="1"/>
  <c r="B105" i="4"/>
  <c r="K105" i="4"/>
  <c r="A106" i="4"/>
  <c r="S106" i="12" s="1"/>
  <c r="B106" i="4"/>
  <c r="K106" i="4"/>
  <c r="A107" i="4"/>
  <c r="S107" i="12" s="1"/>
  <c r="B107" i="4"/>
  <c r="K107" i="4"/>
  <c r="A108" i="4"/>
  <c r="S108" i="12" s="1"/>
  <c r="B108" i="4"/>
  <c r="K108" i="4"/>
  <c r="A109" i="4"/>
  <c r="S109" i="12" s="1"/>
  <c r="B109" i="4"/>
  <c r="K109" i="4"/>
  <c r="A110" i="4"/>
  <c r="S110" i="12" s="1"/>
  <c r="B110" i="4"/>
  <c r="K110" i="4"/>
  <c r="A111" i="4"/>
  <c r="S111" i="12" s="1"/>
  <c r="B111" i="4"/>
  <c r="K111" i="4"/>
  <c r="A112" i="4"/>
  <c r="S112" i="12" s="1"/>
  <c r="B112" i="4"/>
  <c r="K112" i="4"/>
  <c r="A113" i="4"/>
  <c r="S113" i="12" s="1"/>
  <c r="B113" i="4"/>
  <c r="K113" i="4"/>
  <c r="A114" i="4"/>
  <c r="S114" i="12" s="1"/>
  <c r="B114" i="4"/>
  <c r="K114" i="4"/>
  <c r="A115" i="4"/>
  <c r="S115" i="12" s="1"/>
  <c r="B115" i="4"/>
  <c r="K115" i="4"/>
  <c r="A116" i="4"/>
  <c r="S116" i="12" s="1"/>
  <c r="B116" i="4"/>
  <c r="K116" i="4"/>
  <c r="A117" i="4"/>
  <c r="S117" i="12" s="1"/>
  <c r="B117" i="4"/>
  <c r="K117" i="4"/>
  <c r="A118" i="4"/>
  <c r="S118" i="12" s="1"/>
  <c r="B118" i="4"/>
  <c r="K118" i="4"/>
  <c r="A119" i="4"/>
  <c r="S119" i="12" s="1"/>
  <c r="B119" i="4"/>
  <c r="K119" i="4"/>
  <c r="A120" i="4"/>
  <c r="S120" i="12" s="1"/>
  <c r="B120" i="4"/>
  <c r="K120" i="4"/>
  <c r="A121" i="4"/>
  <c r="S121" i="12" s="1"/>
  <c r="B121" i="4"/>
  <c r="K121" i="4"/>
  <c r="A122" i="4"/>
  <c r="S122" i="12" s="1"/>
  <c r="B122" i="4"/>
  <c r="K122" i="4"/>
  <c r="A123" i="4"/>
  <c r="S123" i="12" s="1"/>
  <c r="B123" i="4"/>
  <c r="K123" i="4"/>
  <c r="A124" i="4"/>
  <c r="S124" i="12" s="1"/>
  <c r="B124" i="4"/>
  <c r="K124" i="4"/>
  <c r="A125" i="4"/>
  <c r="S125" i="12" s="1"/>
  <c r="B125" i="4"/>
  <c r="K125" i="4"/>
  <c r="A126" i="4"/>
  <c r="S126" i="12" s="1"/>
  <c r="B126" i="4"/>
  <c r="K126" i="4"/>
  <c r="A127" i="4"/>
  <c r="S127" i="12" s="1"/>
  <c r="B127" i="4"/>
  <c r="K127" i="4"/>
  <c r="A128" i="4"/>
  <c r="S128" i="12" s="1"/>
  <c r="B128" i="4"/>
  <c r="K128" i="4"/>
  <c r="A129" i="4"/>
  <c r="S129" i="12" s="1"/>
  <c r="B129" i="4"/>
  <c r="K129" i="4"/>
  <c r="A130" i="4"/>
  <c r="S130" i="12" s="1"/>
  <c r="B130" i="4"/>
  <c r="K130" i="4"/>
  <c r="A131" i="4"/>
  <c r="S131" i="12" s="1"/>
  <c r="B131" i="4"/>
  <c r="K131" i="4"/>
  <c r="A132" i="4"/>
  <c r="S132" i="12" s="1"/>
  <c r="B132" i="4"/>
  <c r="K132" i="4"/>
  <c r="A133" i="4"/>
  <c r="S133" i="12" s="1"/>
  <c r="B133" i="4"/>
  <c r="K133" i="4"/>
  <c r="A134" i="4"/>
  <c r="S134" i="12" s="1"/>
  <c r="B134" i="4"/>
  <c r="K134" i="4"/>
  <c r="A135" i="4"/>
  <c r="S135" i="12" s="1"/>
  <c r="B135" i="4"/>
  <c r="K135" i="4"/>
  <c r="A136" i="4"/>
  <c r="S136" i="12" s="1"/>
  <c r="B136" i="4"/>
  <c r="K136" i="4"/>
  <c r="A137" i="4"/>
  <c r="S137" i="12" s="1"/>
  <c r="B137" i="4"/>
  <c r="K137" i="4"/>
  <c r="A138" i="4"/>
  <c r="S138" i="12" s="1"/>
  <c r="B138" i="4"/>
  <c r="K138" i="4"/>
  <c r="A139" i="4"/>
  <c r="S139" i="12" s="1"/>
  <c r="B139" i="4"/>
  <c r="K139" i="4"/>
  <c r="A140" i="4"/>
  <c r="S140" i="12" s="1"/>
  <c r="B140" i="4"/>
  <c r="K140" i="4"/>
  <c r="A141" i="4"/>
  <c r="S141" i="12" s="1"/>
  <c r="B141" i="4"/>
  <c r="K141" i="4"/>
  <c r="A142" i="4"/>
  <c r="S142" i="12" s="1"/>
  <c r="B142" i="4"/>
  <c r="K142" i="4"/>
  <c r="A143" i="4"/>
  <c r="S143" i="12" s="1"/>
  <c r="B143" i="4"/>
  <c r="K143" i="4"/>
  <c r="A144" i="4"/>
  <c r="S144" i="12" s="1"/>
  <c r="B144" i="4"/>
  <c r="K144" i="4"/>
  <c r="A145" i="4"/>
  <c r="S145" i="12" s="1"/>
  <c r="B145" i="4"/>
  <c r="K145" i="4"/>
  <c r="A146" i="4"/>
  <c r="S146" i="12" s="1"/>
  <c r="B146" i="4"/>
  <c r="K146" i="4"/>
  <c r="A147" i="4"/>
  <c r="S147" i="12" s="1"/>
  <c r="B147" i="4"/>
  <c r="K147" i="4"/>
  <c r="A148" i="4"/>
  <c r="S148" i="12" s="1"/>
  <c r="B148" i="4"/>
  <c r="K148" i="4"/>
  <c r="A149" i="4"/>
  <c r="S149" i="12" s="1"/>
  <c r="B149" i="4"/>
  <c r="K149" i="4"/>
  <c r="A150" i="4"/>
  <c r="S150" i="12" s="1"/>
  <c r="B150" i="4"/>
  <c r="K150" i="4"/>
  <c r="A151" i="4"/>
  <c r="S151" i="12" s="1"/>
  <c r="B151" i="4"/>
  <c r="K151" i="4"/>
  <c r="A152" i="4"/>
  <c r="S152" i="12" s="1"/>
  <c r="B152" i="4"/>
  <c r="K152" i="4"/>
  <c r="A153" i="4"/>
  <c r="S153" i="12" s="1"/>
  <c r="B153" i="4"/>
  <c r="K153" i="4"/>
  <c r="A154" i="4"/>
  <c r="S154" i="12" s="1"/>
  <c r="B154" i="4"/>
  <c r="K154" i="4"/>
  <c r="A155" i="4"/>
  <c r="S155" i="12" s="1"/>
  <c r="B155" i="4"/>
  <c r="K155" i="4"/>
  <c r="A156" i="4"/>
  <c r="S156" i="12" s="1"/>
  <c r="B156" i="4"/>
  <c r="K156" i="4"/>
  <c r="A157" i="4"/>
  <c r="S157" i="12" s="1"/>
  <c r="B157" i="4"/>
  <c r="K157" i="4"/>
  <c r="A158" i="4"/>
  <c r="S158" i="12" s="1"/>
  <c r="B158" i="4"/>
  <c r="K158" i="4"/>
  <c r="A159" i="4"/>
  <c r="S159" i="12" s="1"/>
  <c r="B159" i="4"/>
  <c r="K159" i="4"/>
  <c r="A160" i="4"/>
  <c r="S160" i="12" s="1"/>
  <c r="B160" i="4"/>
  <c r="K160" i="4"/>
  <c r="A161" i="4"/>
  <c r="S161" i="12" s="1"/>
  <c r="B161" i="4"/>
  <c r="K161" i="4"/>
  <c r="A162" i="4"/>
  <c r="S162" i="12" s="1"/>
  <c r="B162" i="4"/>
  <c r="K162" i="4"/>
  <c r="A163" i="4"/>
  <c r="S163" i="12" s="1"/>
  <c r="B163" i="4"/>
  <c r="K163" i="4"/>
  <c r="A164" i="4"/>
  <c r="S164" i="12" s="1"/>
  <c r="B164" i="4"/>
  <c r="K164" i="4"/>
  <c r="A165" i="4"/>
  <c r="S165" i="12" s="1"/>
  <c r="B165" i="4"/>
  <c r="K165" i="4"/>
  <c r="A166" i="4"/>
  <c r="S166" i="12" s="1"/>
  <c r="B166" i="4"/>
  <c r="K166" i="4"/>
  <c r="A167" i="4"/>
  <c r="S167" i="12" s="1"/>
  <c r="B167" i="4"/>
  <c r="K167" i="4"/>
  <c r="A168" i="4"/>
  <c r="S168" i="12" s="1"/>
  <c r="B168" i="4"/>
  <c r="K168" i="4"/>
  <c r="A169" i="4"/>
  <c r="S169" i="12" s="1"/>
  <c r="B169" i="4"/>
  <c r="K169" i="4"/>
  <c r="A170" i="4"/>
  <c r="S170" i="12" s="1"/>
  <c r="B170" i="4"/>
  <c r="K170" i="4"/>
  <c r="A171" i="4"/>
  <c r="S171" i="12" s="1"/>
  <c r="B171" i="4"/>
  <c r="K171" i="4"/>
  <c r="A172" i="4"/>
  <c r="S172" i="12" s="1"/>
  <c r="B172" i="4"/>
  <c r="K172" i="4"/>
  <c r="A173" i="4"/>
  <c r="S173" i="12" s="1"/>
  <c r="B173" i="4"/>
  <c r="K173" i="4"/>
  <c r="A174" i="4"/>
  <c r="S174" i="12" s="1"/>
  <c r="B174" i="4"/>
  <c r="K174" i="4"/>
  <c r="A175" i="4"/>
  <c r="S175" i="12" s="1"/>
  <c r="B175" i="4"/>
  <c r="K175" i="4"/>
  <c r="A176" i="4"/>
  <c r="S176" i="12" s="1"/>
  <c r="B176" i="4"/>
  <c r="K176" i="4"/>
  <c r="A177" i="4"/>
  <c r="S177" i="12" s="1"/>
  <c r="B177" i="4"/>
  <c r="K177" i="4"/>
  <c r="A178" i="4"/>
  <c r="S178" i="12" s="1"/>
  <c r="B178" i="4"/>
  <c r="K178" i="4"/>
  <c r="A179" i="4"/>
  <c r="S179" i="12" s="1"/>
  <c r="B179" i="4"/>
  <c r="K179" i="4"/>
  <c r="A180" i="4"/>
  <c r="S180" i="12" s="1"/>
  <c r="B180" i="4"/>
  <c r="K180" i="4"/>
  <c r="A181" i="4"/>
  <c r="S181" i="12" s="1"/>
  <c r="B181" i="4"/>
  <c r="K181" i="4"/>
  <c r="A182" i="4"/>
  <c r="S182" i="12" s="1"/>
  <c r="B182" i="4"/>
  <c r="K182" i="4"/>
  <c r="A183" i="4"/>
  <c r="S183" i="12" s="1"/>
  <c r="B183" i="4"/>
  <c r="K183" i="4"/>
  <c r="A184" i="4"/>
  <c r="S184" i="12" s="1"/>
  <c r="B184" i="4"/>
  <c r="K184" i="4"/>
  <c r="A185" i="4"/>
  <c r="S185" i="12" s="1"/>
  <c r="B185" i="4"/>
  <c r="K185" i="4"/>
  <c r="A186" i="4"/>
  <c r="S186" i="12" s="1"/>
  <c r="B186" i="4"/>
  <c r="K186" i="4"/>
  <c r="A187" i="4"/>
  <c r="S187" i="12" s="1"/>
  <c r="B187" i="4"/>
  <c r="K187" i="4"/>
  <c r="A188" i="4"/>
  <c r="S188" i="12" s="1"/>
  <c r="B188" i="4"/>
  <c r="K188" i="4"/>
  <c r="A189" i="4"/>
  <c r="S189" i="12" s="1"/>
  <c r="B189" i="4"/>
  <c r="K189" i="4"/>
  <c r="A190" i="4"/>
  <c r="S190" i="12" s="1"/>
  <c r="B190" i="4"/>
  <c r="K190" i="4"/>
  <c r="A191" i="4"/>
  <c r="S191" i="12" s="1"/>
  <c r="B191" i="4"/>
  <c r="K191" i="4"/>
  <c r="A192" i="4"/>
  <c r="S192" i="12" s="1"/>
  <c r="B192" i="4"/>
  <c r="K192" i="4"/>
  <c r="A193" i="4"/>
  <c r="S193" i="12" s="1"/>
  <c r="B193" i="4"/>
  <c r="K193" i="4"/>
  <c r="A194" i="4"/>
  <c r="S194" i="12" s="1"/>
  <c r="B194" i="4"/>
  <c r="K194" i="4"/>
  <c r="A195" i="4"/>
  <c r="S195" i="12" s="1"/>
  <c r="B195" i="4"/>
  <c r="K195" i="4"/>
  <c r="A196" i="4"/>
  <c r="S196" i="12" s="1"/>
  <c r="B196" i="4"/>
  <c r="K196" i="4"/>
  <c r="A197" i="4"/>
  <c r="S197" i="12" s="1"/>
  <c r="B197" i="4"/>
  <c r="K197" i="4"/>
  <c r="A198" i="4"/>
  <c r="S198" i="12" s="1"/>
  <c r="B198" i="4"/>
  <c r="K198" i="4"/>
  <c r="A199" i="4"/>
  <c r="S199" i="12" s="1"/>
  <c r="B199" i="4"/>
  <c r="K199" i="4"/>
  <c r="A200" i="4"/>
  <c r="S200" i="12" s="1"/>
  <c r="B200" i="4"/>
  <c r="K200" i="4"/>
  <c r="A201" i="4"/>
  <c r="S201" i="12" s="1"/>
  <c r="B201" i="4"/>
  <c r="K201" i="4"/>
  <c r="A202" i="4"/>
  <c r="S202" i="12" s="1"/>
  <c r="B202" i="4"/>
  <c r="K202" i="4"/>
  <c r="A203" i="4"/>
  <c r="S203" i="12" s="1"/>
  <c r="B203" i="4"/>
  <c r="K203" i="4"/>
  <c r="A204" i="4"/>
  <c r="S204" i="12" s="1"/>
  <c r="B204" i="4"/>
  <c r="K204" i="4"/>
  <c r="A205" i="4"/>
  <c r="S205" i="12" s="1"/>
  <c r="B205" i="4"/>
  <c r="K205" i="4"/>
  <c r="A206" i="4"/>
  <c r="S206" i="12" s="1"/>
  <c r="B206" i="4"/>
  <c r="K206" i="4"/>
  <c r="A207" i="4"/>
  <c r="S207" i="12" s="1"/>
  <c r="B207" i="4"/>
  <c r="K207" i="4"/>
  <c r="A208" i="4"/>
  <c r="S208" i="12" s="1"/>
  <c r="B208" i="4"/>
  <c r="K208" i="4"/>
  <c r="A209" i="4"/>
  <c r="S209" i="12" s="1"/>
  <c r="B209" i="4"/>
  <c r="K209" i="4"/>
  <c r="A210" i="4"/>
  <c r="S210" i="12" s="1"/>
  <c r="B210" i="4"/>
  <c r="K210" i="4"/>
  <c r="A211" i="4"/>
  <c r="S211" i="12" s="1"/>
  <c r="B211" i="4"/>
  <c r="K211" i="4"/>
  <c r="A212" i="4"/>
  <c r="S212" i="12" s="1"/>
  <c r="B212" i="4"/>
  <c r="K212" i="4"/>
  <c r="A213" i="4"/>
  <c r="S213" i="12" s="1"/>
  <c r="B213" i="4"/>
  <c r="K213" i="4"/>
  <c r="A214" i="4"/>
  <c r="S214" i="12" s="1"/>
  <c r="B214" i="4"/>
  <c r="K214" i="4"/>
  <c r="A215" i="4"/>
  <c r="S215" i="12" s="1"/>
  <c r="B215" i="4"/>
  <c r="K215" i="4"/>
  <c r="A216" i="4"/>
  <c r="S216" i="12" s="1"/>
  <c r="B216" i="4"/>
  <c r="K216" i="4"/>
  <c r="A217" i="4"/>
  <c r="S217" i="12" s="1"/>
  <c r="B217" i="4"/>
  <c r="K217" i="4"/>
  <c r="A218" i="4"/>
  <c r="S218" i="12" s="1"/>
  <c r="B218" i="4"/>
  <c r="K218" i="4"/>
  <c r="A219" i="4"/>
  <c r="S219" i="12" s="1"/>
  <c r="B219" i="4"/>
  <c r="K219" i="4"/>
  <c r="A220" i="4"/>
  <c r="S220" i="12" s="1"/>
  <c r="B220" i="4"/>
  <c r="K220" i="4"/>
  <c r="A221" i="4"/>
  <c r="S221" i="12" s="1"/>
  <c r="B221" i="4"/>
  <c r="K221" i="4"/>
  <c r="A222" i="4"/>
  <c r="S222" i="12" s="1"/>
  <c r="B222" i="4"/>
  <c r="K222" i="4"/>
  <c r="A223" i="4"/>
  <c r="S223" i="12" s="1"/>
  <c r="B223" i="4"/>
  <c r="K223" i="4"/>
  <c r="A224" i="4"/>
  <c r="S224" i="12" s="1"/>
  <c r="B224" i="4"/>
  <c r="K224" i="4"/>
  <c r="A225" i="4"/>
  <c r="S225" i="12" s="1"/>
  <c r="B225" i="4"/>
  <c r="K225" i="4"/>
  <c r="A226" i="4"/>
  <c r="S226" i="12" s="1"/>
  <c r="B226" i="4"/>
  <c r="K226" i="4"/>
  <c r="A227" i="4"/>
  <c r="S227" i="12" s="1"/>
  <c r="B227" i="4"/>
  <c r="K227" i="4"/>
  <c r="A228" i="4"/>
  <c r="S228" i="12" s="1"/>
  <c r="B228" i="4"/>
  <c r="K228" i="4"/>
  <c r="A229" i="4"/>
  <c r="S229" i="12" s="1"/>
  <c r="B229" i="4"/>
  <c r="K229" i="4"/>
  <c r="A230" i="4"/>
  <c r="S230" i="12" s="1"/>
  <c r="B230" i="4"/>
  <c r="K230" i="4"/>
  <c r="A231" i="4"/>
  <c r="S231" i="12" s="1"/>
  <c r="B231" i="4"/>
  <c r="K231" i="4"/>
  <c r="A232" i="4"/>
  <c r="S232" i="12" s="1"/>
  <c r="B232" i="4"/>
  <c r="K232" i="4"/>
  <c r="A233" i="4"/>
  <c r="S233" i="12" s="1"/>
  <c r="B233" i="4"/>
  <c r="K233" i="4"/>
  <c r="A234" i="4"/>
  <c r="S234" i="12" s="1"/>
  <c r="B234" i="4"/>
  <c r="K234" i="4"/>
  <c r="A235" i="4"/>
  <c r="S235" i="12" s="1"/>
  <c r="B235" i="4"/>
  <c r="K235" i="4"/>
  <c r="A236" i="4"/>
  <c r="S236" i="12" s="1"/>
  <c r="B236" i="4"/>
  <c r="K236" i="4"/>
  <c r="A237" i="4"/>
  <c r="S237" i="12" s="1"/>
  <c r="B237" i="4"/>
  <c r="K237" i="4"/>
  <c r="A238" i="4"/>
  <c r="S238" i="12" s="1"/>
  <c r="B238" i="4"/>
  <c r="K238" i="4"/>
  <c r="A239" i="4"/>
  <c r="S239" i="12" s="1"/>
  <c r="B239" i="4"/>
  <c r="K239" i="4"/>
  <c r="A240" i="4"/>
  <c r="S240" i="12" s="1"/>
  <c r="B240" i="4"/>
  <c r="K240" i="4"/>
  <c r="A241" i="4"/>
  <c r="S241" i="12" s="1"/>
  <c r="B241" i="4"/>
  <c r="K241" i="4"/>
  <c r="A242" i="4"/>
  <c r="S242" i="12" s="1"/>
  <c r="B242" i="4"/>
  <c r="K242" i="4"/>
  <c r="A243" i="4"/>
  <c r="S243" i="12" s="1"/>
  <c r="B243" i="4"/>
  <c r="K243" i="4"/>
  <c r="A244" i="4"/>
  <c r="S244" i="12" s="1"/>
  <c r="B244" i="4"/>
  <c r="K244" i="4"/>
  <c r="A245" i="4"/>
  <c r="S245" i="12" s="1"/>
  <c r="B245" i="4"/>
  <c r="K245" i="4"/>
  <c r="A246" i="4"/>
  <c r="S246" i="12" s="1"/>
  <c r="B246" i="4"/>
  <c r="K246" i="4"/>
  <c r="A247" i="4"/>
  <c r="S247" i="12" s="1"/>
  <c r="B247" i="4"/>
  <c r="K247" i="4"/>
  <c r="A248" i="4"/>
  <c r="S248" i="12" s="1"/>
  <c r="B248" i="4"/>
  <c r="K248" i="4"/>
  <c r="A249" i="4"/>
  <c r="S249" i="12" s="1"/>
  <c r="B249" i="4"/>
  <c r="K249" i="4"/>
  <c r="A250" i="4"/>
  <c r="S250" i="12" s="1"/>
  <c r="B250" i="4"/>
  <c r="K250" i="4"/>
  <c r="A251" i="4"/>
  <c r="S251" i="12" s="1"/>
  <c r="B251" i="4"/>
  <c r="K251" i="4"/>
  <c r="A252" i="4"/>
  <c r="S252" i="12" s="1"/>
  <c r="B252" i="4"/>
  <c r="K252" i="4"/>
  <c r="A253" i="4"/>
  <c r="S253" i="12" s="1"/>
  <c r="B253" i="4"/>
  <c r="K253" i="4"/>
  <c r="A254" i="4"/>
  <c r="S254" i="12" s="1"/>
  <c r="B254" i="4"/>
  <c r="K254" i="4"/>
  <c r="A255" i="4"/>
  <c r="S255" i="12" s="1"/>
  <c r="B255" i="4"/>
  <c r="K255" i="4"/>
  <c r="A256" i="4"/>
  <c r="S256" i="12" s="1"/>
  <c r="B256" i="4"/>
  <c r="K256" i="4"/>
  <c r="A257" i="4"/>
  <c r="S257" i="12" s="1"/>
  <c r="B257" i="4"/>
  <c r="K257" i="4"/>
  <c r="A258" i="4"/>
  <c r="S258" i="12" s="1"/>
  <c r="B258" i="4"/>
  <c r="K258" i="4"/>
  <c r="A259" i="4"/>
  <c r="S259" i="12" s="1"/>
  <c r="B259" i="4"/>
  <c r="K259" i="4"/>
  <c r="A260" i="4"/>
  <c r="S260" i="12" s="1"/>
  <c r="B260" i="4"/>
  <c r="K260" i="4"/>
  <c r="A261" i="4"/>
  <c r="S261" i="12" s="1"/>
  <c r="B261" i="4"/>
  <c r="K261" i="4"/>
  <c r="A262" i="4"/>
  <c r="S262" i="12" s="1"/>
  <c r="B262" i="4"/>
  <c r="K262" i="4"/>
  <c r="A263" i="4"/>
  <c r="S263" i="12" s="1"/>
  <c r="B263" i="4"/>
  <c r="K263" i="4"/>
  <c r="A264" i="4"/>
  <c r="S264" i="12" s="1"/>
  <c r="B264" i="4"/>
  <c r="K264" i="4"/>
  <c r="A265" i="4"/>
  <c r="S265" i="12" s="1"/>
  <c r="B265" i="4"/>
  <c r="K265" i="4"/>
  <c r="A266" i="4"/>
  <c r="S266" i="12" s="1"/>
  <c r="B266" i="4"/>
  <c r="K266" i="4"/>
  <c r="A267" i="4"/>
  <c r="S267" i="12" s="1"/>
  <c r="B267" i="4"/>
  <c r="K267" i="4"/>
  <c r="A268" i="4"/>
  <c r="S268" i="12" s="1"/>
  <c r="B268" i="4"/>
  <c r="K268" i="4"/>
  <c r="A269" i="4"/>
  <c r="S269" i="12" s="1"/>
  <c r="B269" i="4"/>
  <c r="K269" i="4"/>
  <c r="A270" i="4"/>
  <c r="S270" i="12" s="1"/>
  <c r="B270" i="4"/>
  <c r="K270" i="4"/>
  <c r="A271" i="4"/>
  <c r="S271" i="12" s="1"/>
  <c r="B271" i="4"/>
  <c r="K271" i="4"/>
  <c r="A272" i="4"/>
  <c r="S272" i="12" s="1"/>
  <c r="B272" i="4"/>
  <c r="K272" i="4"/>
  <c r="A273" i="4"/>
  <c r="S273" i="12" s="1"/>
  <c r="B273" i="4"/>
  <c r="K273" i="4"/>
  <c r="A274" i="4"/>
  <c r="S274" i="12" s="1"/>
  <c r="B274" i="4"/>
  <c r="K274" i="4"/>
  <c r="A275" i="4"/>
  <c r="S275" i="12" s="1"/>
  <c r="B275" i="4"/>
  <c r="K275" i="4"/>
  <c r="A276" i="4"/>
  <c r="S276" i="12" s="1"/>
  <c r="B276" i="4"/>
  <c r="K276" i="4"/>
  <c r="A277" i="4"/>
  <c r="S277" i="12" s="1"/>
  <c r="B277" i="4"/>
  <c r="K277" i="4"/>
  <c r="A278" i="4"/>
  <c r="S278" i="12" s="1"/>
  <c r="B278" i="4"/>
  <c r="K278" i="4"/>
  <c r="A279" i="4"/>
  <c r="S279" i="12" s="1"/>
  <c r="B279" i="4"/>
  <c r="K279" i="4"/>
  <c r="A280" i="4"/>
  <c r="S280" i="12" s="1"/>
  <c r="B280" i="4"/>
  <c r="K280" i="4"/>
  <c r="A281" i="4"/>
  <c r="S281" i="12" s="1"/>
  <c r="B281" i="4"/>
  <c r="K281" i="4"/>
  <c r="A282" i="4"/>
  <c r="S282" i="12" s="1"/>
  <c r="B282" i="4"/>
  <c r="K282" i="4"/>
  <c r="A283" i="4"/>
  <c r="S283" i="12" s="1"/>
  <c r="B283" i="4"/>
  <c r="K283" i="4"/>
  <c r="A284" i="4"/>
  <c r="S284" i="12" s="1"/>
  <c r="B284" i="4"/>
  <c r="K284" i="4"/>
  <c r="A285" i="4"/>
  <c r="S285" i="12" s="1"/>
  <c r="B285" i="4"/>
  <c r="K285" i="4"/>
  <c r="A286" i="4"/>
  <c r="S286" i="12" s="1"/>
  <c r="B286" i="4"/>
  <c r="K286" i="4"/>
  <c r="A287" i="4"/>
  <c r="S287" i="12" s="1"/>
  <c r="B287" i="4"/>
  <c r="K287" i="4"/>
  <c r="A288" i="4"/>
  <c r="S288" i="12" s="1"/>
  <c r="B288" i="4"/>
  <c r="K288" i="4"/>
  <c r="A289" i="4"/>
  <c r="S289" i="12" s="1"/>
  <c r="B289" i="4"/>
  <c r="K289" i="4"/>
  <c r="A290" i="4"/>
  <c r="S290" i="12" s="1"/>
  <c r="B290" i="4"/>
  <c r="K290" i="4"/>
  <c r="A291" i="4"/>
  <c r="S291" i="12" s="1"/>
  <c r="B291" i="4"/>
  <c r="K291" i="4"/>
  <c r="A292" i="4"/>
  <c r="S292" i="12" s="1"/>
  <c r="B292" i="4"/>
  <c r="K292" i="4"/>
  <c r="A293" i="4"/>
  <c r="S293" i="12" s="1"/>
  <c r="B293" i="4"/>
  <c r="K293" i="4"/>
  <c r="A294" i="4"/>
  <c r="S294" i="12" s="1"/>
  <c r="B294" i="4"/>
  <c r="K294" i="4"/>
  <c r="A295" i="4"/>
  <c r="S295" i="12" s="1"/>
  <c r="B295" i="4"/>
  <c r="K295" i="4"/>
  <c r="A296" i="4"/>
  <c r="S296" i="12" s="1"/>
  <c r="B296" i="4"/>
  <c r="K296" i="4"/>
  <c r="A297" i="4"/>
  <c r="S297" i="12" s="1"/>
  <c r="B297" i="4"/>
  <c r="K297" i="4"/>
  <c r="A298" i="4"/>
  <c r="S298" i="12" s="1"/>
  <c r="B298" i="4"/>
  <c r="K298" i="4"/>
  <c r="A299" i="4"/>
  <c r="S299" i="12" s="1"/>
  <c r="B299" i="4"/>
  <c r="K299" i="4"/>
  <c r="A300" i="4"/>
  <c r="S300" i="12" s="1"/>
  <c r="B300" i="4"/>
  <c r="K300" i="4"/>
  <c r="A301" i="4"/>
  <c r="S301" i="12" s="1"/>
  <c r="B301" i="4"/>
  <c r="K301" i="4"/>
  <c r="A302" i="4"/>
  <c r="S302" i="12" s="1"/>
  <c r="B302" i="4"/>
  <c r="K302" i="4"/>
  <c r="A303" i="4"/>
  <c r="S303" i="12" s="1"/>
  <c r="B303" i="4"/>
  <c r="K303" i="4"/>
  <c r="A304" i="4"/>
  <c r="S304" i="12" s="1"/>
  <c r="B304" i="4"/>
  <c r="K304" i="4"/>
  <c r="A305" i="4"/>
  <c r="S305" i="12" s="1"/>
  <c r="B305" i="4"/>
  <c r="K305" i="4"/>
  <c r="A306" i="4"/>
  <c r="S306" i="12" s="1"/>
  <c r="B306" i="4"/>
  <c r="K306" i="4"/>
  <c r="A307" i="4"/>
  <c r="S307" i="12" s="1"/>
  <c r="B307" i="4"/>
  <c r="K307" i="4"/>
  <c r="A308" i="4"/>
  <c r="S308" i="12" s="1"/>
  <c r="B308" i="4"/>
  <c r="K308" i="4"/>
  <c r="A309" i="4"/>
  <c r="S309" i="12" s="1"/>
  <c r="B309" i="4"/>
  <c r="K309" i="4"/>
  <c r="A310" i="4"/>
  <c r="S310" i="12" s="1"/>
  <c r="B310" i="4"/>
  <c r="K310" i="4"/>
  <c r="A311" i="4"/>
  <c r="S311" i="12" s="1"/>
  <c r="B311" i="4"/>
  <c r="K311" i="4"/>
  <c r="A312" i="4"/>
  <c r="S312" i="12" s="1"/>
  <c r="B312" i="4"/>
  <c r="K312" i="4"/>
  <c r="A313" i="4"/>
  <c r="S313" i="12" s="1"/>
  <c r="B313" i="4"/>
  <c r="K313" i="4"/>
  <c r="A314" i="4"/>
  <c r="S314" i="12" s="1"/>
  <c r="B314" i="4"/>
  <c r="K314" i="4"/>
  <c r="A315" i="4"/>
  <c r="S315" i="12" s="1"/>
  <c r="B315" i="4"/>
  <c r="K315" i="4"/>
  <c r="A316" i="4"/>
  <c r="S316" i="12" s="1"/>
  <c r="B316" i="4"/>
  <c r="K316" i="4"/>
  <c r="A317" i="4"/>
  <c r="S317" i="12" s="1"/>
  <c r="B317" i="4"/>
  <c r="K317" i="4"/>
  <c r="A318" i="4"/>
  <c r="S318" i="12" s="1"/>
  <c r="B318" i="4"/>
  <c r="K318" i="4"/>
  <c r="A319" i="4"/>
  <c r="S319" i="12" s="1"/>
  <c r="B319" i="4"/>
  <c r="K319" i="4"/>
  <c r="A320" i="4"/>
  <c r="S320" i="12" s="1"/>
  <c r="B320" i="4"/>
  <c r="K320" i="4"/>
  <c r="A321" i="4"/>
  <c r="S321" i="12" s="1"/>
  <c r="B321" i="4"/>
  <c r="K321" i="4"/>
  <c r="A322" i="4"/>
  <c r="S322" i="12" s="1"/>
  <c r="B322" i="4"/>
  <c r="K322" i="4"/>
  <c r="A323" i="4"/>
  <c r="S323" i="12" s="1"/>
  <c r="B323" i="4"/>
  <c r="K323" i="4"/>
  <c r="A324" i="4"/>
  <c r="S324" i="12" s="1"/>
  <c r="B324" i="4"/>
  <c r="K324" i="4"/>
  <c r="A325" i="4"/>
  <c r="S325" i="12" s="1"/>
  <c r="B325" i="4"/>
  <c r="K325" i="4"/>
  <c r="A326" i="4"/>
  <c r="S326" i="12" s="1"/>
  <c r="B326" i="4"/>
  <c r="K326" i="4"/>
  <c r="A327" i="4"/>
  <c r="S327" i="12" s="1"/>
  <c r="B327" i="4"/>
  <c r="K327" i="4"/>
  <c r="A328" i="4"/>
  <c r="S328" i="12" s="1"/>
  <c r="B328" i="4"/>
  <c r="K328" i="4"/>
  <c r="A329" i="4"/>
  <c r="S329" i="12" s="1"/>
  <c r="B329" i="4"/>
  <c r="K329" i="4"/>
  <c r="A330" i="4"/>
  <c r="S330" i="12" s="1"/>
  <c r="B330" i="4"/>
  <c r="K330" i="4"/>
  <c r="A331" i="4"/>
  <c r="S331" i="12" s="1"/>
  <c r="B331" i="4"/>
  <c r="K331" i="4"/>
  <c r="A332" i="4"/>
  <c r="S332" i="12" s="1"/>
  <c r="B332" i="4"/>
  <c r="K332" i="4"/>
  <c r="A333" i="4"/>
  <c r="S333" i="12" s="1"/>
  <c r="B333" i="4"/>
  <c r="K333" i="4"/>
  <c r="A334" i="4"/>
  <c r="S334" i="12" s="1"/>
  <c r="B334" i="4"/>
  <c r="K334" i="4"/>
  <c r="A335" i="4"/>
  <c r="S335" i="12" s="1"/>
  <c r="B335" i="4"/>
  <c r="K335" i="4"/>
  <c r="A336" i="4"/>
  <c r="S336" i="12" s="1"/>
  <c r="B336" i="4"/>
  <c r="K336" i="4"/>
  <c r="A337" i="4"/>
  <c r="S337" i="12" s="1"/>
  <c r="B337" i="4"/>
  <c r="K337" i="4"/>
  <c r="A338" i="4"/>
  <c r="S338" i="12" s="1"/>
  <c r="B338" i="4"/>
  <c r="K338" i="4"/>
  <c r="A339" i="4"/>
  <c r="S339" i="12" s="1"/>
  <c r="B339" i="4"/>
  <c r="K339" i="4"/>
  <c r="A340" i="4"/>
  <c r="S340" i="12" s="1"/>
  <c r="B340" i="4"/>
  <c r="K340" i="4"/>
  <c r="A341" i="4"/>
  <c r="S341" i="12" s="1"/>
  <c r="B341" i="4"/>
  <c r="K341" i="4"/>
  <c r="A342" i="4"/>
  <c r="S342" i="12" s="1"/>
  <c r="B342" i="4"/>
  <c r="K342" i="4"/>
  <c r="A343" i="4"/>
  <c r="S343" i="12" s="1"/>
  <c r="B343" i="4"/>
  <c r="K343" i="4"/>
  <c r="A344" i="4"/>
  <c r="S344" i="12" s="1"/>
  <c r="B344" i="4"/>
  <c r="K344" i="4"/>
  <c r="A345" i="4"/>
  <c r="S345" i="12" s="1"/>
  <c r="B345" i="4"/>
  <c r="K345" i="4"/>
  <c r="A346" i="4"/>
  <c r="S346" i="12" s="1"/>
  <c r="B346" i="4"/>
  <c r="K346" i="4"/>
  <c r="A347" i="4"/>
  <c r="S347" i="12" s="1"/>
  <c r="B347" i="4"/>
  <c r="K347" i="4"/>
  <c r="A348" i="4"/>
  <c r="S348" i="12" s="1"/>
  <c r="B348" i="4"/>
  <c r="K348" i="4"/>
  <c r="A349" i="4"/>
  <c r="S349" i="12" s="1"/>
  <c r="B349" i="4"/>
  <c r="K349" i="4"/>
  <c r="A350" i="4"/>
  <c r="S350" i="12" s="1"/>
  <c r="B350" i="4"/>
  <c r="K350" i="4"/>
  <c r="A351" i="4"/>
  <c r="S351" i="12" s="1"/>
  <c r="B351" i="4"/>
  <c r="K351" i="4"/>
  <c r="A352" i="4"/>
  <c r="S352" i="12" s="1"/>
  <c r="B352" i="4"/>
  <c r="K352" i="4"/>
  <c r="A353" i="4"/>
  <c r="S353" i="12" s="1"/>
  <c r="B353" i="4"/>
  <c r="K353" i="4"/>
  <c r="A354" i="4"/>
  <c r="S354" i="12" s="1"/>
  <c r="B354" i="4"/>
  <c r="K354" i="4"/>
  <c r="A355" i="4"/>
  <c r="S355" i="12" s="1"/>
  <c r="B355" i="4"/>
  <c r="K355" i="4"/>
  <c r="A356" i="4"/>
  <c r="S356" i="12" s="1"/>
  <c r="B356" i="4"/>
  <c r="K356" i="4"/>
  <c r="A357" i="4"/>
  <c r="S357" i="12" s="1"/>
  <c r="B357" i="4"/>
  <c r="K357" i="4"/>
  <c r="A358" i="4"/>
  <c r="S358" i="12" s="1"/>
  <c r="B358" i="4"/>
  <c r="K358" i="4"/>
  <c r="A359" i="4"/>
  <c r="S359" i="12" s="1"/>
  <c r="B359" i="4"/>
  <c r="K359" i="4"/>
  <c r="A360" i="4"/>
  <c r="S360" i="12" s="1"/>
  <c r="B360" i="4"/>
  <c r="K360" i="4"/>
  <c r="A361" i="4"/>
  <c r="S361" i="12" s="1"/>
  <c r="B361" i="4"/>
  <c r="K361" i="4"/>
  <c r="A362" i="4"/>
  <c r="S362" i="12" s="1"/>
  <c r="B362" i="4"/>
  <c r="K362" i="4"/>
  <c r="A363" i="4"/>
  <c r="S363" i="12" s="1"/>
  <c r="B363" i="4"/>
  <c r="K363" i="4"/>
  <c r="A364" i="4"/>
  <c r="S364" i="12" s="1"/>
  <c r="B364" i="4"/>
  <c r="K364" i="4"/>
  <c r="A365" i="4"/>
  <c r="S365" i="12" s="1"/>
  <c r="B365" i="4"/>
  <c r="K365" i="4"/>
  <c r="A366" i="4"/>
  <c r="S366" i="12" s="1"/>
  <c r="B366" i="4"/>
  <c r="K366" i="4"/>
  <c r="A367" i="4"/>
  <c r="S367" i="12" s="1"/>
  <c r="B367" i="4"/>
  <c r="K367" i="4"/>
  <c r="A368" i="4"/>
  <c r="S368" i="12" s="1"/>
  <c r="B368" i="4"/>
  <c r="K368" i="4"/>
  <c r="A369" i="4"/>
  <c r="S369" i="12" s="1"/>
  <c r="B369" i="4"/>
  <c r="K369" i="4"/>
  <c r="A370" i="4"/>
  <c r="S370" i="12" s="1"/>
  <c r="B370" i="4"/>
  <c r="K370" i="4"/>
  <c r="A371" i="4"/>
  <c r="S371" i="12" s="1"/>
  <c r="B371" i="4"/>
  <c r="K371" i="4"/>
  <c r="A372" i="4"/>
  <c r="S372" i="12" s="1"/>
  <c r="B372" i="4"/>
  <c r="K372" i="4"/>
  <c r="A373" i="4"/>
  <c r="S373" i="12" s="1"/>
  <c r="B373" i="4"/>
  <c r="K373" i="4"/>
  <c r="A374" i="4"/>
  <c r="S374" i="12" s="1"/>
  <c r="B374" i="4"/>
  <c r="K374" i="4"/>
  <c r="A375" i="4"/>
  <c r="S375" i="12" s="1"/>
  <c r="B375" i="4"/>
  <c r="K375" i="4"/>
  <c r="A376" i="4"/>
  <c r="S376" i="12" s="1"/>
  <c r="B376" i="4"/>
  <c r="K376" i="4"/>
  <c r="A377" i="4"/>
  <c r="S377" i="12" s="1"/>
  <c r="B377" i="4"/>
  <c r="K377" i="4"/>
  <c r="A378" i="4"/>
  <c r="S378" i="12" s="1"/>
  <c r="B378" i="4"/>
  <c r="K378" i="4"/>
  <c r="A379" i="4"/>
  <c r="S379" i="12" s="1"/>
  <c r="B379" i="4"/>
  <c r="K379" i="4"/>
  <c r="A380" i="4"/>
  <c r="S380" i="12" s="1"/>
  <c r="B380" i="4"/>
  <c r="K380" i="4"/>
  <c r="A381" i="4"/>
  <c r="S381" i="12" s="1"/>
  <c r="B381" i="4"/>
  <c r="K381" i="4"/>
  <c r="A382" i="4"/>
  <c r="S382" i="12" s="1"/>
  <c r="B382" i="4"/>
  <c r="K382" i="4"/>
  <c r="A383" i="4"/>
  <c r="S383" i="12" s="1"/>
  <c r="B383" i="4"/>
  <c r="K383" i="4"/>
  <c r="A384" i="4"/>
  <c r="S384" i="12" s="1"/>
  <c r="B384" i="4"/>
  <c r="K384" i="4"/>
  <c r="A385" i="4"/>
  <c r="S385" i="12" s="1"/>
  <c r="B385" i="4"/>
  <c r="K385" i="4"/>
  <c r="A386" i="4"/>
  <c r="S386" i="12" s="1"/>
  <c r="B386" i="4"/>
  <c r="K386" i="4"/>
  <c r="A387" i="4"/>
  <c r="S387" i="12" s="1"/>
  <c r="B387" i="4"/>
  <c r="K387" i="4"/>
  <c r="A388" i="4"/>
  <c r="S388" i="12" s="1"/>
  <c r="B388" i="4"/>
  <c r="K388" i="4"/>
  <c r="A389" i="4"/>
  <c r="S389" i="12" s="1"/>
  <c r="B389" i="4"/>
  <c r="K389" i="4"/>
  <c r="A390" i="4"/>
  <c r="S390" i="12" s="1"/>
  <c r="B390" i="4"/>
  <c r="K390" i="4"/>
  <c r="A391" i="4"/>
  <c r="S391" i="12" s="1"/>
  <c r="B391" i="4"/>
  <c r="K391" i="4"/>
  <c r="A392" i="4"/>
  <c r="S392" i="12" s="1"/>
  <c r="B392" i="4"/>
  <c r="K392" i="4"/>
  <c r="A393" i="4"/>
  <c r="S393" i="12" s="1"/>
  <c r="B393" i="4"/>
  <c r="K393" i="4"/>
  <c r="A394" i="4"/>
  <c r="S394" i="12" s="1"/>
  <c r="B394" i="4"/>
  <c r="K394" i="4"/>
  <c r="A395" i="4"/>
  <c r="S395" i="12" s="1"/>
  <c r="B395" i="4"/>
  <c r="K395" i="4"/>
  <c r="A396" i="4"/>
  <c r="S396" i="12" s="1"/>
  <c r="B396" i="4"/>
  <c r="K396" i="4"/>
  <c r="A397" i="4"/>
  <c r="S397" i="12" s="1"/>
  <c r="B397" i="4"/>
  <c r="K397" i="4"/>
  <c r="A398" i="4"/>
  <c r="S398" i="12" s="1"/>
  <c r="B398" i="4"/>
  <c r="K398" i="4"/>
  <c r="A399" i="4"/>
  <c r="S399" i="12" s="1"/>
  <c r="B399" i="4"/>
  <c r="K399" i="4"/>
  <c r="A400" i="4"/>
  <c r="S400" i="12" s="1"/>
  <c r="B400" i="4"/>
  <c r="K400" i="4"/>
  <c r="A401" i="4"/>
  <c r="S401" i="12" s="1"/>
  <c r="B401" i="4"/>
  <c r="K401" i="4"/>
  <c r="A402" i="4"/>
  <c r="S402" i="12" s="1"/>
  <c r="B402" i="4"/>
  <c r="K402" i="4"/>
  <c r="A403" i="4"/>
  <c r="S403" i="12" s="1"/>
  <c r="B403" i="4"/>
  <c r="K403" i="4"/>
  <c r="A404" i="4"/>
  <c r="S404" i="12" s="1"/>
  <c r="B404" i="4"/>
  <c r="K404" i="4"/>
  <c r="A405" i="4"/>
  <c r="S405" i="12" s="1"/>
  <c r="B405" i="4"/>
  <c r="K405" i="4"/>
  <c r="A406" i="4"/>
  <c r="S406" i="12" s="1"/>
  <c r="B406" i="4"/>
  <c r="K406" i="4"/>
  <c r="A407" i="4"/>
  <c r="S407" i="12" s="1"/>
  <c r="B407" i="4"/>
  <c r="K407" i="4"/>
  <c r="A408" i="4"/>
  <c r="S408" i="12" s="1"/>
  <c r="B408" i="4"/>
  <c r="K408" i="4"/>
  <c r="A409" i="4"/>
  <c r="S409" i="12" s="1"/>
  <c r="B409" i="4"/>
  <c r="K409" i="4"/>
  <c r="A410" i="4"/>
  <c r="S410" i="12" s="1"/>
  <c r="B410" i="4"/>
  <c r="K410" i="4"/>
  <c r="A411" i="4"/>
  <c r="S411" i="12" s="1"/>
  <c r="B411" i="4"/>
  <c r="K411" i="4"/>
  <c r="A412" i="4"/>
  <c r="S412" i="12" s="1"/>
  <c r="B412" i="4"/>
  <c r="K412" i="4"/>
  <c r="A413" i="4"/>
  <c r="S413" i="12" s="1"/>
  <c r="B413" i="4"/>
  <c r="K413" i="4"/>
  <c r="A414" i="4"/>
  <c r="S414" i="12" s="1"/>
  <c r="B414" i="4"/>
  <c r="K414" i="4"/>
  <c r="A415" i="4"/>
  <c r="S415" i="12" s="1"/>
  <c r="B415" i="4"/>
  <c r="K415" i="4"/>
  <c r="A416" i="4"/>
  <c r="S416" i="12" s="1"/>
  <c r="B416" i="4"/>
  <c r="K416" i="4"/>
  <c r="A417" i="4"/>
  <c r="S417" i="12" s="1"/>
  <c r="B417" i="4"/>
  <c r="K417" i="4"/>
  <c r="A418" i="4"/>
  <c r="S418" i="12" s="1"/>
  <c r="B418" i="4"/>
  <c r="K418" i="4"/>
  <c r="A419" i="4"/>
  <c r="S419" i="12" s="1"/>
  <c r="B419" i="4"/>
  <c r="K419" i="4"/>
  <c r="A420" i="4"/>
  <c r="S420" i="12" s="1"/>
  <c r="B420" i="4"/>
  <c r="K420" i="4"/>
  <c r="A421" i="4"/>
  <c r="S421" i="12" s="1"/>
  <c r="B421" i="4"/>
  <c r="K421" i="4"/>
  <c r="A422" i="4"/>
  <c r="S422" i="12" s="1"/>
  <c r="B422" i="4"/>
  <c r="K422" i="4"/>
  <c r="A423" i="4"/>
  <c r="S423" i="12" s="1"/>
  <c r="B423" i="4"/>
  <c r="K423" i="4"/>
  <c r="A424" i="4"/>
  <c r="S424" i="12" s="1"/>
  <c r="B424" i="4"/>
  <c r="K424" i="4"/>
  <c r="A425" i="4"/>
  <c r="S425" i="12" s="1"/>
  <c r="B425" i="4"/>
  <c r="K425" i="4"/>
  <c r="A426" i="4"/>
  <c r="S426" i="12" s="1"/>
  <c r="B426" i="4"/>
  <c r="K426" i="4"/>
  <c r="A427" i="4"/>
  <c r="S427" i="12" s="1"/>
  <c r="B427" i="4"/>
  <c r="K427" i="4"/>
  <c r="A428" i="4"/>
  <c r="S428" i="12" s="1"/>
  <c r="B428" i="4"/>
  <c r="K428" i="4"/>
  <c r="A429" i="4"/>
  <c r="S429" i="12" s="1"/>
  <c r="B429" i="4"/>
  <c r="K429" i="4"/>
  <c r="A430" i="4"/>
  <c r="S430" i="12" s="1"/>
  <c r="B430" i="4"/>
  <c r="K430" i="4"/>
  <c r="A431" i="4"/>
  <c r="S431" i="12" s="1"/>
  <c r="B431" i="4"/>
  <c r="K431" i="4"/>
  <c r="A432" i="4"/>
  <c r="S432" i="12" s="1"/>
  <c r="B432" i="4"/>
  <c r="K432" i="4"/>
  <c r="A433" i="4"/>
  <c r="S433" i="12" s="1"/>
  <c r="B433" i="4"/>
  <c r="K433" i="4"/>
  <c r="A434" i="4"/>
  <c r="S434" i="12" s="1"/>
  <c r="B434" i="4"/>
  <c r="K434" i="4"/>
  <c r="A435" i="4"/>
  <c r="S435" i="12" s="1"/>
  <c r="B435" i="4"/>
  <c r="K435" i="4"/>
  <c r="A436" i="4"/>
  <c r="S436" i="12" s="1"/>
  <c r="B436" i="4"/>
  <c r="K436" i="4"/>
  <c r="A437" i="4"/>
  <c r="S437" i="12" s="1"/>
  <c r="B437" i="4"/>
  <c r="K437" i="4"/>
  <c r="A438" i="4"/>
  <c r="S438" i="12" s="1"/>
  <c r="B438" i="4"/>
  <c r="K438" i="4"/>
  <c r="A439" i="4"/>
  <c r="S439" i="12" s="1"/>
  <c r="B439" i="4"/>
  <c r="K439" i="4"/>
  <c r="A440" i="4"/>
  <c r="S440" i="12" s="1"/>
  <c r="B440" i="4"/>
  <c r="K440" i="4"/>
  <c r="A441" i="4"/>
  <c r="S441" i="12" s="1"/>
  <c r="B441" i="4"/>
  <c r="K441" i="4"/>
  <c r="A442" i="4"/>
  <c r="S442" i="12" s="1"/>
  <c r="B442" i="4"/>
  <c r="K442" i="4"/>
  <c r="A443" i="4"/>
  <c r="S443" i="12" s="1"/>
  <c r="B443" i="4"/>
  <c r="K443" i="4"/>
  <c r="A444" i="4"/>
  <c r="S444" i="12" s="1"/>
  <c r="B444" i="4"/>
  <c r="K444" i="4"/>
  <c r="A445" i="4"/>
  <c r="S445" i="12" s="1"/>
  <c r="B445" i="4"/>
  <c r="K445" i="4"/>
  <c r="A446" i="4"/>
  <c r="S446" i="12" s="1"/>
  <c r="B446" i="4"/>
  <c r="K446" i="4"/>
  <c r="A447" i="4"/>
  <c r="S447" i="12" s="1"/>
  <c r="B447" i="4"/>
  <c r="K447" i="4"/>
  <c r="A448" i="4"/>
  <c r="S448" i="12" s="1"/>
  <c r="B448" i="4"/>
  <c r="K448" i="4"/>
  <c r="A449" i="4"/>
  <c r="S449" i="12" s="1"/>
  <c r="B449" i="4"/>
  <c r="K449" i="4"/>
  <c r="A450" i="4"/>
  <c r="S450" i="12" s="1"/>
  <c r="B450" i="4"/>
  <c r="K450" i="4"/>
  <c r="A451" i="4"/>
  <c r="S451" i="12" s="1"/>
  <c r="B451" i="4"/>
  <c r="K451" i="4"/>
  <c r="A452" i="4"/>
  <c r="S452" i="12" s="1"/>
  <c r="B452" i="4"/>
  <c r="K452" i="4"/>
  <c r="A453" i="4"/>
  <c r="S453" i="12" s="1"/>
  <c r="B453" i="4"/>
  <c r="K453" i="4"/>
  <c r="A454" i="4"/>
  <c r="S454" i="12" s="1"/>
  <c r="B454" i="4"/>
  <c r="K454" i="4"/>
  <c r="A455" i="4"/>
  <c r="S455" i="12" s="1"/>
  <c r="B455" i="4"/>
  <c r="K455" i="4"/>
  <c r="A456" i="4"/>
  <c r="S456" i="12" s="1"/>
  <c r="B456" i="4"/>
  <c r="K456" i="4"/>
  <c r="A457" i="4"/>
  <c r="S457" i="12" s="1"/>
  <c r="B457" i="4"/>
  <c r="K457" i="4"/>
  <c r="A458" i="4"/>
  <c r="S458" i="12" s="1"/>
  <c r="B458" i="4"/>
  <c r="K458" i="4"/>
  <c r="A459" i="4"/>
  <c r="S459" i="12" s="1"/>
  <c r="B459" i="4"/>
  <c r="K459" i="4"/>
  <c r="A460" i="4"/>
  <c r="S460" i="12" s="1"/>
  <c r="B460" i="4"/>
  <c r="K460" i="4"/>
  <c r="A461" i="4"/>
  <c r="S461" i="12" s="1"/>
  <c r="B461" i="4"/>
  <c r="K461" i="4"/>
  <c r="A462" i="4"/>
  <c r="S462" i="12" s="1"/>
  <c r="B462" i="4"/>
  <c r="K462" i="4"/>
  <c r="A463" i="4"/>
  <c r="S463" i="12" s="1"/>
  <c r="B463" i="4"/>
  <c r="K463" i="4"/>
  <c r="A464" i="4"/>
  <c r="S464" i="12" s="1"/>
  <c r="B464" i="4"/>
  <c r="K464" i="4"/>
  <c r="A465" i="4"/>
  <c r="S465" i="12" s="1"/>
  <c r="B465" i="4"/>
  <c r="K465" i="4"/>
  <c r="A466" i="4"/>
  <c r="S466" i="12" s="1"/>
  <c r="B466" i="4"/>
  <c r="K466" i="4"/>
  <c r="A467" i="4"/>
  <c r="S467" i="12" s="1"/>
  <c r="B467" i="4"/>
  <c r="K467" i="4"/>
  <c r="A468" i="4"/>
  <c r="S468" i="12" s="1"/>
  <c r="B468" i="4"/>
  <c r="K468" i="4"/>
  <c r="A469" i="4"/>
  <c r="S469" i="12" s="1"/>
  <c r="B469" i="4"/>
  <c r="K469" i="4"/>
  <c r="A470" i="4"/>
  <c r="S470" i="12" s="1"/>
  <c r="B470" i="4"/>
  <c r="K470" i="4"/>
  <c r="A471" i="4"/>
  <c r="S471" i="12" s="1"/>
  <c r="B471" i="4"/>
  <c r="K471" i="4"/>
  <c r="A472" i="4"/>
  <c r="S472" i="12" s="1"/>
  <c r="B472" i="4"/>
  <c r="K472" i="4"/>
  <c r="A473" i="4"/>
  <c r="S473" i="12" s="1"/>
  <c r="B473" i="4"/>
  <c r="K473" i="4"/>
  <c r="A474" i="4"/>
  <c r="S474" i="12" s="1"/>
  <c r="B474" i="4"/>
  <c r="K474" i="4"/>
  <c r="A475" i="4"/>
  <c r="S475" i="12" s="1"/>
  <c r="B475" i="4"/>
  <c r="K475" i="4"/>
  <c r="A476" i="4"/>
  <c r="S476" i="12" s="1"/>
  <c r="B476" i="4"/>
  <c r="K476" i="4"/>
  <c r="A477" i="4"/>
  <c r="S477" i="12" s="1"/>
  <c r="B477" i="4"/>
  <c r="K477" i="4"/>
  <c r="A478" i="4"/>
  <c r="S478" i="12" s="1"/>
  <c r="B478" i="4"/>
  <c r="K478" i="4"/>
  <c r="A479" i="4"/>
  <c r="S479" i="12" s="1"/>
  <c r="B479" i="4"/>
  <c r="K479" i="4"/>
  <c r="A480" i="4"/>
  <c r="S480" i="12" s="1"/>
  <c r="B480" i="4"/>
  <c r="K480" i="4"/>
  <c r="A481" i="4"/>
  <c r="S481" i="12" s="1"/>
  <c r="B481" i="4"/>
  <c r="K481" i="4"/>
  <c r="A482" i="4"/>
  <c r="S482" i="12" s="1"/>
  <c r="B482" i="4"/>
  <c r="K482" i="4"/>
  <c r="A483" i="4"/>
  <c r="S483" i="12" s="1"/>
  <c r="B483" i="4"/>
  <c r="K483" i="4"/>
  <c r="A484" i="4"/>
  <c r="S484" i="12" s="1"/>
  <c r="B484" i="4"/>
  <c r="K484" i="4"/>
  <c r="A485" i="4"/>
  <c r="S485" i="12" s="1"/>
  <c r="B485" i="4"/>
  <c r="K485" i="4"/>
  <c r="A486" i="4"/>
  <c r="S486" i="12" s="1"/>
  <c r="B486" i="4"/>
  <c r="K486" i="4"/>
  <c r="A487" i="4"/>
  <c r="S487" i="12" s="1"/>
  <c r="B487" i="4"/>
  <c r="K487" i="4"/>
  <c r="A488" i="4"/>
  <c r="S488" i="12" s="1"/>
  <c r="B488" i="4"/>
  <c r="K488" i="4"/>
  <c r="A489" i="4"/>
  <c r="S489" i="12" s="1"/>
  <c r="B489" i="4"/>
  <c r="K489" i="4"/>
  <c r="A490" i="4"/>
  <c r="S490" i="12" s="1"/>
  <c r="B490" i="4"/>
  <c r="K490" i="4"/>
  <c r="A491" i="4"/>
  <c r="S491" i="12" s="1"/>
  <c r="B491" i="4"/>
  <c r="K491" i="4"/>
  <c r="A492" i="4"/>
  <c r="S492" i="12" s="1"/>
  <c r="B492" i="4"/>
  <c r="K492" i="4"/>
  <c r="A493" i="4"/>
  <c r="S493" i="12" s="1"/>
  <c r="B493" i="4"/>
  <c r="K493" i="4"/>
  <c r="A494" i="4"/>
  <c r="S494" i="12" s="1"/>
  <c r="B494" i="4"/>
  <c r="K494" i="4"/>
  <c r="A495" i="4"/>
  <c r="S495" i="12" s="1"/>
  <c r="B495" i="4"/>
  <c r="K495" i="4"/>
  <c r="A496" i="4"/>
  <c r="S496" i="12" s="1"/>
  <c r="B496" i="4"/>
  <c r="K496" i="4"/>
  <c r="A497" i="4"/>
  <c r="S497" i="12" s="1"/>
  <c r="B497" i="4"/>
  <c r="K497" i="4"/>
  <c r="A498" i="4"/>
  <c r="S498" i="12" s="1"/>
  <c r="B498" i="4"/>
  <c r="K498" i="4"/>
  <c r="A499" i="4"/>
  <c r="S499" i="12" s="1"/>
  <c r="B499" i="4"/>
  <c r="K499" i="4"/>
  <c r="A500" i="4"/>
  <c r="S500" i="12" s="1"/>
  <c r="B500" i="4"/>
  <c r="K500" i="4"/>
  <c r="A501" i="4"/>
  <c r="S501" i="12" s="1"/>
  <c r="B501" i="4"/>
  <c r="K501" i="4"/>
  <c r="A502" i="4"/>
  <c r="S502" i="12" s="1"/>
  <c r="B502" i="4"/>
  <c r="K502" i="4"/>
  <c r="A503" i="4"/>
  <c r="S503" i="12" s="1"/>
  <c r="B503" i="4"/>
  <c r="K503" i="4"/>
  <c r="A504" i="4"/>
  <c r="S504" i="12" s="1"/>
  <c r="B504" i="4"/>
  <c r="K504" i="4"/>
  <c r="A505" i="4"/>
  <c r="S505" i="12" s="1"/>
  <c r="B505" i="4"/>
  <c r="K505" i="4"/>
  <c r="A506" i="4"/>
  <c r="S506" i="12" s="1"/>
  <c r="B506" i="4"/>
  <c r="K506" i="4"/>
  <c r="A507" i="4"/>
  <c r="S507" i="12" s="1"/>
  <c r="B507" i="4"/>
  <c r="K507" i="4"/>
  <c r="A508" i="4"/>
  <c r="S508" i="12" s="1"/>
  <c r="B508" i="4"/>
  <c r="K508" i="4"/>
  <c r="A509" i="4"/>
  <c r="S509" i="12" s="1"/>
  <c r="B509" i="4"/>
  <c r="K509" i="4"/>
  <c r="A510" i="4"/>
  <c r="S510" i="12" s="1"/>
  <c r="B510" i="4"/>
  <c r="K510" i="4"/>
  <c r="A511" i="4"/>
  <c r="S511" i="12" s="1"/>
  <c r="B511" i="4"/>
  <c r="K511" i="4"/>
  <c r="A512" i="4"/>
  <c r="S512" i="12" s="1"/>
  <c r="B512" i="4"/>
  <c r="K512" i="4"/>
  <c r="A513" i="4"/>
  <c r="S513" i="12" s="1"/>
  <c r="B513" i="4"/>
  <c r="K513" i="4"/>
  <c r="A514" i="4"/>
  <c r="S514" i="12" s="1"/>
  <c r="B514" i="4"/>
  <c r="K514" i="4"/>
  <c r="A515" i="4"/>
  <c r="S515" i="12" s="1"/>
  <c r="B515" i="4"/>
  <c r="K515" i="4"/>
  <c r="A516" i="4"/>
  <c r="S516" i="12" s="1"/>
  <c r="B516" i="4"/>
  <c r="K516" i="4"/>
  <c r="A517" i="4"/>
  <c r="S517" i="12" s="1"/>
  <c r="B517" i="4"/>
  <c r="K517" i="4"/>
  <c r="A518" i="4"/>
  <c r="S518" i="12" s="1"/>
  <c r="B518" i="4"/>
  <c r="K518" i="4"/>
  <c r="A519" i="4"/>
  <c r="S519" i="12" s="1"/>
  <c r="B519" i="4"/>
  <c r="K519" i="4"/>
  <c r="A520" i="4"/>
  <c r="S520" i="12" s="1"/>
  <c r="B520" i="4"/>
  <c r="K520" i="4"/>
  <c r="A521" i="4"/>
  <c r="S521" i="12" s="1"/>
  <c r="B521" i="4"/>
  <c r="K521" i="4"/>
  <c r="A522" i="4"/>
  <c r="S522" i="12" s="1"/>
  <c r="B522" i="4"/>
  <c r="K522" i="4"/>
  <c r="A523" i="4"/>
  <c r="S523" i="12" s="1"/>
  <c r="B523" i="4"/>
  <c r="K523" i="4"/>
  <c r="A524" i="4"/>
  <c r="S524" i="12" s="1"/>
  <c r="B524" i="4"/>
  <c r="K524" i="4"/>
  <c r="A525" i="4"/>
  <c r="S525" i="12" s="1"/>
  <c r="B525" i="4"/>
  <c r="K525" i="4"/>
  <c r="A526" i="4"/>
  <c r="S526" i="12" s="1"/>
  <c r="B526" i="4"/>
  <c r="K526" i="4"/>
  <c r="A527" i="4"/>
  <c r="S527" i="12" s="1"/>
  <c r="B527" i="4"/>
  <c r="K527" i="4"/>
  <c r="A528" i="4"/>
  <c r="S528" i="12" s="1"/>
  <c r="B528" i="4"/>
  <c r="K528" i="4"/>
  <c r="A529" i="4"/>
  <c r="S529" i="12" s="1"/>
  <c r="B529" i="4"/>
  <c r="K529" i="4"/>
  <c r="A530" i="4"/>
  <c r="S530" i="12" s="1"/>
  <c r="B530" i="4"/>
  <c r="K530" i="4"/>
  <c r="A531" i="4"/>
  <c r="S531" i="12" s="1"/>
  <c r="B531" i="4"/>
  <c r="K531" i="4"/>
  <c r="A532" i="4"/>
  <c r="S532" i="12" s="1"/>
  <c r="B532" i="4"/>
  <c r="K532" i="4"/>
  <c r="A533" i="4"/>
  <c r="S533" i="12" s="1"/>
  <c r="B533" i="4"/>
  <c r="K533" i="4"/>
  <c r="A534" i="4"/>
  <c r="S534" i="12" s="1"/>
  <c r="B534" i="4"/>
  <c r="K534" i="4"/>
  <c r="A535" i="4"/>
  <c r="S535" i="12" s="1"/>
  <c r="B535" i="4"/>
  <c r="K535" i="4"/>
  <c r="A536" i="4"/>
  <c r="S536" i="12" s="1"/>
  <c r="B536" i="4"/>
  <c r="K536" i="4"/>
  <c r="A537" i="4"/>
  <c r="S537" i="12" s="1"/>
  <c r="B537" i="4"/>
  <c r="K537" i="4"/>
  <c r="A538" i="4"/>
  <c r="S538" i="12" s="1"/>
  <c r="B538" i="4"/>
  <c r="K538" i="4"/>
  <c r="A539" i="4"/>
  <c r="S539" i="12" s="1"/>
  <c r="B539" i="4"/>
  <c r="K539" i="4"/>
  <c r="A540" i="4"/>
  <c r="S540" i="12" s="1"/>
  <c r="B540" i="4"/>
  <c r="K540" i="4"/>
  <c r="A541" i="4"/>
  <c r="S541" i="12" s="1"/>
  <c r="B541" i="4"/>
  <c r="K541" i="4"/>
  <c r="A542" i="4"/>
  <c r="S542" i="12" s="1"/>
  <c r="B542" i="4"/>
  <c r="K542" i="4"/>
  <c r="A543" i="4"/>
  <c r="S543" i="12" s="1"/>
  <c r="B543" i="4"/>
  <c r="K543" i="4"/>
  <c r="A544" i="4"/>
  <c r="S544" i="12" s="1"/>
  <c r="B544" i="4"/>
  <c r="K544" i="4"/>
  <c r="A545" i="4"/>
  <c r="S545" i="12" s="1"/>
  <c r="B545" i="4"/>
  <c r="K545" i="4"/>
  <c r="A546" i="4"/>
  <c r="S546" i="12" s="1"/>
  <c r="B546" i="4"/>
  <c r="K546" i="4"/>
  <c r="A547" i="4"/>
  <c r="S547" i="12" s="1"/>
  <c r="B547" i="4"/>
  <c r="K547" i="4"/>
  <c r="A548" i="4"/>
  <c r="S548" i="12" s="1"/>
  <c r="B548" i="4"/>
  <c r="K548" i="4"/>
  <c r="A549" i="4"/>
  <c r="S549" i="12" s="1"/>
  <c r="B549" i="4"/>
  <c r="K549" i="4"/>
  <c r="A550" i="4"/>
  <c r="S550" i="12" s="1"/>
  <c r="B550" i="4"/>
  <c r="K550" i="4"/>
  <c r="A551" i="4"/>
  <c r="S551" i="12" s="1"/>
  <c r="B551" i="4"/>
  <c r="K551" i="4"/>
  <c r="A552" i="4"/>
  <c r="S552" i="12" s="1"/>
  <c r="B552" i="4"/>
  <c r="K552" i="4"/>
  <c r="A553" i="4"/>
  <c r="S553" i="12" s="1"/>
  <c r="B553" i="4"/>
  <c r="K553" i="4"/>
  <c r="A554" i="4"/>
  <c r="S554" i="12" s="1"/>
  <c r="B554" i="4"/>
  <c r="K554" i="4"/>
  <c r="A555" i="4"/>
  <c r="S555" i="12" s="1"/>
  <c r="B555" i="4"/>
  <c r="K555" i="4"/>
  <c r="A556" i="4"/>
  <c r="S556" i="12" s="1"/>
  <c r="B556" i="4"/>
  <c r="K556" i="4"/>
  <c r="A557" i="4"/>
  <c r="S557" i="12" s="1"/>
  <c r="B557" i="4"/>
  <c r="K557" i="4"/>
  <c r="A558" i="4"/>
  <c r="S558" i="12" s="1"/>
  <c r="B558" i="4"/>
  <c r="K558" i="4"/>
  <c r="A559" i="4"/>
  <c r="S559" i="12" s="1"/>
  <c r="B559" i="4"/>
  <c r="K559" i="4"/>
  <c r="A560" i="4"/>
  <c r="S560" i="12" s="1"/>
  <c r="B560" i="4"/>
  <c r="K560" i="4"/>
  <c r="A561" i="4"/>
  <c r="S561" i="12" s="1"/>
  <c r="B561" i="4"/>
  <c r="K561" i="4"/>
  <c r="A562" i="4"/>
  <c r="S562" i="12" s="1"/>
  <c r="B562" i="4"/>
  <c r="K562" i="4"/>
  <c r="A563" i="4"/>
  <c r="S563" i="12" s="1"/>
  <c r="B563" i="4"/>
  <c r="K563" i="4"/>
  <c r="A564" i="4"/>
  <c r="S564" i="12" s="1"/>
  <c r="B564" i="4"/>
  <c r="K564" i="4"/>
  <c r="A565" i="4"/>
  <c r="S565" i="12" s="1"/>
  <c r="B565" i="4"/>
  <c r="K565" i="4"/>
  <c r="A566" i="4"/>
  <c r="S566" i="12" s="1"/>
  <c r="B566" i="4"/>
  <c r="K566" i="4"/>
  <c r="A567" i="4"/>
  <c r="S567" i="12" s="1"/>
  <c r="B567" i="4"/>
  <c r="K567" i="4"/>
  <c r="A568" i="4"/>
  <c r="S568" i="12" s="1"/>
  <c r="B568" i="4"/>
  <c r="K568" i="4"/>
  <c r="A569" i="4"/>
  <c r="S569" i="12" s="1"/>
  <c r="B569" i="4"/>
  <c r="K569" i="4"/>
  <c r="A570" i="4"/>
  <c r="S570" i="12" s="1"/>
  <c r="B570" i="4"/>
  <c r="K570" i="4"/>
  <c r="A571" i="4"/>
  <c r="S571" i="12" s="1"/>
  <c r="B571" i="4"/>
  <c r="K571" i="4"/>
  <c r="A572" i="4"/>
  <c r="S572" i="12" s="1"/>
  <c r="B572" i="4"/>
  <c r="K572" i="4"/>
  <c r="A573" i="4"/>
  <c r="S573" i="12" s="1"/>
  <c r="B573" i="4"/>
  <c r="K573" i="4"/>
  <c r="A574" i="4"/>
  <c r="S574" i="12" s="1"/>
  <c r="B574" i="4"/>
  <c r="K574" i="4"/>
  <c r="A575" i="4"/>
  <c r="S575" i="12" s="1"/>
  <c r="B575" i="4"/>
  <c r="K575" i="4"/>
  <c r="A576" i="4"/>
  <c r="S576" i="12" s="1"/>
  <c r="B576" i="4"/>
  <c r="K576" i="4"/>
  <c r="A577" i="4"/>
  <c r="S577" i="12" s="1"/>
  <c r="B577" i="4"/>
  <c r="K577" i="4"/>
  <c r="A578" i="4"/>
  <c r="S578" i="12" s="1"/>
  <c r="B578" i="4"/>
  <c r="K578" i="4"/>
  <c r="A579" i="4"/>
  <c r="S579" i="12" s="1"/>
  <c r="B579" i="4"/>
  <c r="K579" i="4"/>
  <c r="A580" i="4"/>
  <c r="S580" i="12" s="1"/>
  <c r="B580" i="4"/>
  <c r="K580" i="4"/>
  <c r="A581" i="4"/>
  <c r="S581" i="12" s="1"/>
  <c r="B581" i="4"/>
  <c r="K581" i="4"/>
  <c r="A582" i="4"/>
  <c r="S582" i="12" s="1"/>
  <c r="B582" i="4"/>
  <c r="K582" i="4"/>
  <c r="A583" i="4"/>
  <c r="S583" i="12" s="1"/>
  <c r="B583" i="4"/>
  <c r="K583" i="4"/>
  <c r="A584" i="4"/>
  <c r="S584" i="12" s="1"/>
  <c r="B584" i="4"/>
  <c r="K584" i="4"/>
  <c r="A585" i="4"/>
  <c r="S585" i="12" s="1"/>
  <c r="B585" i="4"/>
  <c r="K585" i="4"/>
  <c r="A586" i="4"/>
  <c r="S586" i="12" s="1"/>
  <c r="B586" i="4"/>
  <c r="K586" i="4"/>
  <c r="A587" i="4"/>
  <c r="S587" i="12" s="1"/>
  <c r="B587" i="4"/>
  <c r="K587" i="4"/>
  <c r="A588" i="4"/>
  <c r="S588" i="12" s="1"/>
  <c r="B588" i="4"/>
  <c r="K588" i="4"/>
  <c r="A589" i="4"/>
  <c r="S589" i="12" s="1"/>
  <c r="B589" i="4"/>
  <c r="K589" i="4"/>
  <c r="A590" i="4"/>
  <c r="S590" i="12" s="1"/>
  <c r="B590" i="4"/>
  <c r="K590" i="4"/>
  <c r="A591" i="4"/>
  <c r="S591" i="12" s="1"/>
  <c r="B591" i="4"/>
  <c r="K591" i="4"/>
  <c r="A592" i="4"/>
  <c r="S592" i="12" s="1"/>
  <c r="B592" i="4"/>
  <c r="K592" i="4"/>
  <c r="A593" i="4"/>
  <c r="S593" i="12" s="1"/>
  <c r="B593" i="4"/>
  <c r="K593" i="4"/>
  <c r="A594" i="4"/>
  <c r="S594" i="12" s="1"/>
  <c r="B594" i="4"/>
  <c r="K594" i="4"/>
  <c r="A595" i="4"/>
  <c r="S595" i="12" s="1"/>
  <c r="B595" i="4"/>
  <c r="K595" i="4"/>
  <c r="A596" i="4"/>
  <c r="S596" i="12" s="1"/>
  <c r="B596" i="4"/>
  <c r="K596" i="4"/>
  <c r="A597" i="4"/>
  <c r="S597" i="12" s="1"/>
  <c r="B597" i="4"/>
  <c r="K597" i="4"/>
  <c r="A598" i="4"/>
  <c r="S598" i="12" s="1"/>
  <c r="B598" i="4"/>
  <c r="K598" i="4"/>
  <c r="A599" i="4"/>
  <c r="S599" i="12" s="1"/>
  <c r="B599" i="4"/>
  <c r="K599" i="4"/>
  <c r="A600" i="4"/>
  <c r="S600" i="12" s="1"/>
  <c r="B600" i="4"/>
  <c r="K600" i="4"/>
  <c r="A601" i="4"/>
  <c r="S601" i="12" s="1"/>
  <c r="B601" i="4"/>
  <c r="K601" i="4"/>
  <c r="A602" i="4"/>
  <c r="S602" i="12" s="1"/>
  <c r="B602" i="4"/>
  <c r="K602" i="4"/>
  <c r="A603" i="4"/>
  <c r="S603" i="12" s="1"/>
  <c r="B603" i="4"/>
  <c r="K603" i="4"/>
  <c r="A604" i="4"/>
  <c r="S604" i="12" s="1"/>
  <c r="B604" i="4"/>
  <c r="K604" i="4"/>
  <c r="A605" i="4"/>
  <c r="S605" i="12" s="1"/>
  <c r="B605" i="4"/>
  <c r="K605" i="4"/>
  <c r="A606" i="4"/>
  <c r="S606" i="12" s="1"/>
  <c r="B606" i="4"/>
  <c r="K606" i="4"/>
  <c r="A607" i="4"/>
  <c r="S607" i="12" s="1"/>
  <c r="B607" i="4"/>
  <c r="K607" i="4"/>
  <c r="A608" i="4"/>
  <c r="S608" i="12" s="1"/>
  <c r="B608" i="4"/>
  <c r="K608" i="4"/>
  <c r="A609" i="4"/>
  <c r="S609" i="12" s="1"/>
  <c r="B609" i="4"/>
  <c r="K609" i="4"/>
  <c r="A610" i="4"/>
  <c r="S610" i="12" s="1"/>
  <c r="B610" i="4"/>
  <c r="K610" i="4"/>
  <c r="A611" i="4"/>
  <c r="S611" i="12" s="1"/>
  <c r="B611" i="4"/>
  <c r="K611" i="4"/>
  <c r="A612" i="4"/>
  <c r="S612" i="12" s="1"/>
  <c r="B612" i="4"/>
  <c r="K612" i="4"/>
  <c r="A613" i="4"/>
  <c r="S613" i="12" s="1"/>
  <c r="B613" i="4"/>
  <c r="K613" i="4"/>
  <c r="A614" i="4"/>
  <c r="S614" i="12" s="1"/>
  <c r="B614" i="4"/>
  <c r="K614" i="4"/>
  <c r="A615" i="4"/>
  <c r="S615" i="12" s="1"/>
  <c r="B615" i="4"/>
  <c r="K615" i="4"/>
  <c r="A616" i="4"/>
  <c r="S616" i="12" s="1"/>
  <c r="B616" i="4"/>
  <c r="K616" i="4"/>
  <c r="A617" i="4"/>
  <c r="S617" i="12" s="1"/>
  <c r="B617" i="4"/>
  <c r="K617" i="4"/>
  <c r="A618" i="4"/>
  <c r="S618" i="12" s="1"/>
  <c r="B618" i="4"/>
  <c r="K618" i="4"/>
  <c r="A619" i="4"/>
  <c r="S619" i="12" s="1"/>
  <c r="B619" i="4"/>
  <c r="K619" i="4"/>
  <c r="A620" i="4"/>
  <c r="S620" i="12" s="1"/>
  <c r="B620" i="4"/>
  <c r="K620" i="4"/>
  <c r="A621" i="4"/>
  <c r="S621" i="12" s="1"/>
  <c r="B621" i="4"/>
  <c r="K621" i="4"/>
  <c r="A622" i="4"/>
  <c r="S622" i="12" s="1"/>
  <c r="B622" i="4"/>
  <c r="K622" i="4"/>
  <c r="A623" i="4"/>
  <c r="S623" i="12" s="1"/>
  <c r="B623" i="4"/>
  <c r="K623" i="4"/>
  <c r="A624" i="4"/>
  <c r="S624" i="12" s="1"/>
  <c r="B624" i="4"/>
  <c r="K624" i="4"/>
  <c r="A625" i="4"/>
  <c r="S625" i="12" s="1"/>
  <c r="B625" i="4"/>
  <c r="K625" i="4"/>
  <c r="A626" i="4"/>
  <c r="S626" i="12" s="1"/>
  <c r="B626" i="4"/>
  <c r="K626" i="4"/>
  <c r="A627" i="4"/>
  <c r="S627" i="12" s="1"/>
  <c r="B627" i="4"/>
  <c r="K627" i="4"/>
  <c r="A628" i="4"/>
  <c r="S628" i="12" s="1"/>
  <c r="B628" i="4"/>
  <c r="K628" i="4"/>
  <c r="A629" i="4"/>
  <c r="S629" i="12" s="1"/>
  <c r="B629" i="4"/>
  <c r="K629" i="4"/>
  <c r="A630" i="4"/>
  <c r="S630" i="12" s="1"/>
  <c r="B630" i="4"/>
  <c r="K630" i="4"/>
  <c r="A631" i="4"/>
  <c r="S631" i="12" s="1"/>
  <c r="B631" i="4"/>
  <c r="K631" i="4"/>
  <c r="A632" i="4"/>
  <c r="S632" i="12" s="1"/>
  <c r="B632" i="4"/>
  <c r="K632" i="4"/>
  <c r="A633" i="4"/>
  <c r="S633" i="12" s="1"/>
  <c r="B633" i="4"/>
  <c r="K633" i="4"/>
  <c r="A634" i="4"/>
  <c r="S634" i="12" s="1"/>
  <c r="B634" i="4"/>
  <c r="K634" i="4"/>
  <c r="A635" i="4"/>
  <c r="S635" i="12" s="1"/>
  <c r="B635" i="4"/>
  <c r="K635" i="4"/>
  <c r="A636" i="4"/>
  <c r="S636" i="12" s="1"/>
  <c r="B636" i="4"/>
  <c r="K636" i="4"/>
  <c r="A637" i="4"/>
  <c r="S637" i="12" s="1"/>
  <c r="B637" i="4"/>
  <c r="K637" i="4"/>
  <c r="A638" i="4"/>
  <c r="S638" i="12" s="1"/>
  <c r="B638" i="4"/>
  <c r="K638" i="4"/>
  <c r="A639" i="4"/>
  <c r="S639" i="12" s="1"/>
  <c r="B639" i="4"/>
  <c r="K639" i="4"/>
  <c r="A640" i="4"/>
  <c r="S640" i="12" s="1"/>
  <c r="B640" i="4"/>
  <c r="K640" i="4"/>
  <c r="A641" i="4"/>
  <c r="S641" i="12" s="1"/>
  <c r="B641" i="4"/>
  <c r="K641" i="4"/>
  <c r="A642" i="4"/>
  <c r="S642" i="12" s="1"/>
  <c r="B642" i="4"/>
  <c r="K642" i="4"/>
  <c r="A643" i="4"/>
  <c r="S643" i="12" s="1"/>
  <c r="B643" i="4"/>
  <c r="K643" i="4"/>
  <c r="A644" i="4"/>
  <c r="S644" i="12" s="1"/>
  <c r="B644" i="4"/>
  <c r="K644" i="4"/>
  <c r="A645" i="4"/>
  <c r="S645" i="12" s="1"/>
  <c r="B645" i="4"/>
  <c r="K645" i="4"/>
  <c r="A646" i="4"/>
  <c r="S646" i="12" s="1"/>
  <c r="B646" i="4"/>
  <c r="K646" i="4"/>
  <c r="A647" i="4"/>
  <c r="S647" i="12" s="1"/>
  <c r="B647" i="4"/>
  <c r="K647" i="4"/>
  <c r="A648" i="4"/>
  <c r="S648" i="12" s="1"/>
  <c r="B648" i="4"/>
  <c r="K648" i="4"/>
  <c r="A649" i="4"/>
  <c r="S649" i="12" s="1"/>
  <c r="B649" i="4"/>
  <c r="K649" i="4"/>
  <c r="A650" i="4"/>
  <c r="S650" i="12" s="1"/>
  <c r="B650" i="4"/>
  <c r="K650" i="4"/>
  <c r="A651" i="4"/>
  <c r="S651" i="12" s="1"/>
  <c r="B651" i="4"/>
  <c r="K651" i="4"/>
  <c r="A652" i="4"/>
  <c r="S652" i="12" s="1"/>
  <c r="B652" i="4"/>
  <c r="K652" i="4"/>
  <c r="A653" i="4"/>
  <c r="S653" i="12" s="1"/>
  <c r="B653" i="4"/>
  <c r="K653" i="4"/>
  <c r="A654" i="4"/>
  <c r="S654" i="12" s="1"/>
  <c r="B654" i="4"/>
  <c r="K654" i="4"/>
  <c r="A655" i="4"/>
  <c r="S655" i="12" s="1"/>
  <c r="B655" i="4"/>
  <c r="K655" i="4"/>
  <c r="A656" i="4"/>
  <c r="S656" i="12" s="1"/>
  <c r="B656" i="4"/>
  <c r="K656" i="4"/>
  <c r="A657" i="4"/>
  <c r="S657" i="12" s="1"/>
  <c r="B657" i="4"/>
  <c r="K657" i="4"/>
  <c r="A658" i="4"/>
  <c r="S658" i="12" s="1"/>
  <c r="B658" i="4"/>
  <c r="K658" i="4"/>
  <c r="A659" i="4"/>
  <c r="S659" i="12" s="1"/>
  <c r="B659" i="4"/>
  <c r="K659" i="4"/>
  <c r="A660" i="4"/>
  <c r="S660" i="12" s="1"/>
  <c r="B660" i="4"/>
  <c r="K660" i="4"/>
  <c r="A661" i="4"/>
  <c r="S661" i="12" s="1"/>
  <c r="B661" i="4"/>
  <c r="K661" i="4"/>
  <c r="A662" i="4"/>
  <c r="S662" i="12" s="1"/>
  <c r="B662" i="4"/>
  <c r="K662" i="4"/>
  <c r="A663" i="4"/>
  <c r="S663" i="12" s="1"/>
  <c r="B663" i="4"/>
  <c r="K663" i="4"/>
  <c r="A664" i="4"/>
  <c r="S664" i="12" s="1"/>
  <c r="B664" i="4"/>
  <c r="K664" i="4"/>
  <c r="A665" i="4"/>
  <c r="S665" i="12" s="1"/>
  <c r="B665" i="4"/>
  <c r="K665" i="4"/>
  <c r="A666" i="4"/>
  <c r="S666" i="12" s="1"/>
  <c r="B666" i="4"/>
  <c r="K666" i="4"/>
  <c r="A667" i="4"/>
  <c r="S667" i="12" s="1"/>
  <c r="B667" i="4"/>
  <c r="K667" i="4"/>
  <c r="A668" i="4"/>
  <c r="S668" i="12" s="1"/>
  <c r="B668" i="4"/>
  <c r="K668" i="4"/>
  <c r="A669" i="4"/>
  <c r="S669" i="12" s="1"/>
  <c r="B669" i="4"/>
  <c r="K669" i="4"/>
  <c r="A670" i="4"/>
  <c r="S670" i="12" s="1"/>
  <c r="B670" i="4"/>
  <c r="K670" i="4"/>
  <c r="A671" i="4"/>
  <c r="S671" i="12" s="1"/>
  <c r="B671" i="4"/>
  <c r="K671" i="4"/>
  <c r="A672" i="4"/>
  <c r="S672" i="12" s="1"/>
  <c r="B672" i="4"/>
  <c r="K672" i="4"/>
  <c r="A673" i="4"/>
  <c r="S673" i="12" s="1"/>
  <c r="B673" i="4"/>
  <c r="K673" i="4"/>
  <c r="A674" i="4"/>
  <c r="S674" i="12" s="1"/>
  <c r="B674" i="4"/>
  <c r="K674" i="4"/>
  <c r="A675" i="4"/>
  <c r="S675" i="12" s="1"/>
  <c r="B675" i="4"/>
  <c r="K675" i="4"/>
  <c r="A676" i="4"/>
  <c r="S676" i="12" s="1"/>
  <c r="B676" i="4"/>
  <c r="K676" i="4"/>
  <c r="A677" i="4"/>
  <c r="S677" i="12" s="1"/>
  <c r="B677" i="4"/>
  <c r="K677" i="4"/>
  <c r="A678" i="4"/>
  <c r="S678" i="12" s="1"/>
  <c r="B678" i="4"/>
  <c r="K678" i="4"/>
  <c r="A679" i="4"/>
  <c r="S679" i="12" s="1"/>
  <c r="B679" i="4"/>
  <c r="K679" i="4"/>
  <c r="A680" i="4"/>
  <c r="S680" i="12" s="1"/>
  <c r="B680" i="4"/>
  <c r="K680" i="4"/>
  <c r="A681" i="4"/>
  <c r="S681" i="12" s="1"/>
  <c r="B681" i="4"/>
  <c r="K681" i="4"/>
  <c r="A682" i="4"/>
  <c r="S682" i="12" s="1"/>
  <c r="B682" i="4"/>
  <c r="K682" i="4"/>
  <c r="A683" i="4"/>
  <c r="S683" i="12" s="1"/>
  <c r="B683" i="4"/>
  <c r="K683" i="4"/>
  <c r="A684" i="4"/>
  <c r="S684" i="12" s="1"/>
  <c r="B684" i="4"/>
  <c r="K684" i="4"/>
  <c r="A685" i="4"/>
  <c r="S685" i="12" s="1"/>
  <c r="B685" i="4"/>
  <c r="K685" i="4"/>
  <c r="A686" i="4"/>
  <c r="S686" i="12" s="1"/>
  <c r="B686" i="4"/>
  <c r="K686" i="4"/>
  <c r="A687" i="4"/>
  <c r="S687" i="12" s="1"/>
  <c r="B687" i="4"/>
  <c r="K687" i="4"/>
  <c r="A688" i="4"/>
  <c r="S688" i="12" s="1"/>
  <c r="B688" i="4"/>
  <c r="K688" i="4"/>
  <c r="A689" i="4"/>
  <c r="S689" i="12" s="1"/>
  <c r="B689" i="4"/>
  <c r="K689" i="4"/>
  <c r="A690" i="4"/>
  <c r="S690" i="12" s="1"/>
  <c r="B690" i="4"/>
  <c r="K690" i="4"/>
  <c r="A691" i="4"/>
  <c r="S691" i="12" s="1"/>
  <c r="B691" i="4"/>
  <c r="K691" i="4"/>
  <c r="A692" i="4"/>
  <c r="S692" i="12" s="1"/>
  <c r="B692" i="4"/>
  <c r="K692" i="4"/>
  <c r="A693" i="4"/>
  <c r="S693" i="12" s="1"/>
  <c r="B693" i="4"/>
  <c r="K693" i="4"/>
  <c r="A694" i="4"/>
  <c r="S694" i="12" s="1"/>
  <c r="B694" i="4"/>
  <c r="K694" i="4"/>
  <c r="A695" i="4"/>
  <c r="S695" i="12" s="1"/>
  <c r="B695" i="4"/>
  <c r="K695" i="4"/>
  <c r="A696" i="4"/>
  <c r="S696" i="12" s="1"/>
  <c r="B696" i="4"/>
  <c r="K696" i="4"/>
  <c r="A697" i="4"/>
  <c r="S697" i="12" s="1"/>
  <c r="B697" i="4"/>
  <c r="K697" i="4"/>
  <c r="A698" i="4"/>
  <c r="S698" i="12" s="1"/>
  <c r="B698" i="4"/>
  <c r="K698" i="4"/>
  <c r="A699" i="4"/>
  <c r="S699" i="12" s="1"/>
  <c r="B699" i="4"/>
  <c r="K699" i="4"/>
  <c r="A700" i="4"/>
  <c r="S700" i="12" s="1"/>
  <c r="B700" i="4"/>
  <c r="K700" i="4"/>
  <c r="A701" i="4"/>
  <c r="S701" i="12" s="1"/>
  <c r="B701" i="4"/>
  <c r="K701" i="4"/>
  <c r="A702" i="4"/>
  <c r="S702" i="12" s="1"/>
  <c r="B702" i="4"/>
  <c r="K702" i="4"/>
  <c r="A703" i="4"/>
  <c r="S703" i="12" s="1"/>
  <c r="B703" i="4"/>
  <c r="K703" i="4"/>
  <c r="A704" i="4"/>
  <c r="S704" i="12" s="1"/>
  <c r="B704" i="4"/>
  <c r="K704" i="4"/>
  <c r="A705" i="4"/>
  <c r="S705" i="12" s="1"/>
  <c r="B705" i="4"/>
  <c r="K705" i="4"/>
  <c r="A706" i="4"/>
  <c r="S706" i="12" s="1"/>
  <c r="B706" i="4"/>
  <c r="K706" i="4"/>
  <c r="A707" i="4"/>
  <c r="S707" i="12" s="1"/>
  <c r="B707" i="4"/>
  <c r="K707" i="4"/>
  <c r="A708" i="4"/>
  <c r="S708" i="12" s="1"/>
  <c r="B708" i="4"/>
  <c r="K708" i="4"/>
  <c r="A709" i="4"/>
  <c r="S709" i="12" s="1"/>
  <c r="B709" i="4"/>
  <c r="K709" i="4"/>
  <c r="A710" i="4"/>
  <c r="S710" i="12" s="1"/>
  <c r="B710" i="4"/>
  <c r="K710" i="4"/>
  <c r="A711" i="4"/>
  <c r="S711" i="12" s="1"/>
  <c r="B711" i="4"/>
  <c r="K711" i="4"/>
  <c r="A712" i="4"/>
  <c r="S712" i="12" s="1"/>
  <c r="B712" i="4"/>
  <c r="K712" i="4"/>
  <c r="A713" i="4"/>
  <c r="S713" i="12" s="1"/>
  <c r="B713" i="4"/>
  <c r="K713" i="4"/>
  <c r="A714" i="4"/>
  <c r="S714" i="12" s="1"/>
  <c r="B714" i="4"/>
  <c r="K714" i="4"/>
  <c r="A715" i="4"/>
  <c r="S715" i="12" s="1"/>
  <c r="B715" i="4"/>
  <c r="K715" i="4"/>
  <c r="A716" i="4"/>
  <c r="S716" i="12" s="1"/>
  <c r="B716" i="4"/>
  <c r="K716" i="4"/>
  <c r="A717" i="4"/>
  <c r="S717" i="12" s="1"/>
  <c r="B717" i="4"/>
  <c r="K717" i="4"/>
  <c r="A718" i="4"/>
  <c r="S718" i="12" s="1"/>
  <c r="B718" i="4"/>
  <c r="K718" i="4"/>
  <c r="A719" i="4"/>
  <c r="S719" i="12" s="1"/>
  <c r="B719" i="4"/>
  <c r="K719" i="4"/>
  <c r="A720" i="4"/>
  <c r="S720" i="12" s="1"/>
  <c r="B720" i="4"/>
  <c r="K720" i="4"/>
  <c r="A721" i="4"/>
  <c r="S721" i="12" s="1"/>
  <c r="B721" i="4"/>
  <c r="K721" i="4"/>
  <c r="A722" i="4"/>
  <c r="S722" i="12" s="1"/>
  <c r="B722" i="4"/>
  <c r="K722" i="4"/>
  <c r="A723" i="4"/>
  <c r="S723" i="12" s="1"/>
  <c r="B723" i="4"/>
  <c r="K723" i="4"/>
  <c r="A724" i="4"/>
  <c r="S724" i="12" s="1"/>
  <c r="B724" i="4"/>
  <c r="K724" i="4"/>
  <c r="A725" i="4"/>
  <c r="S725" i="12" s="1"/>
  <c r="B725" i="4"/>
  <c r="K725" i="4"/>
  <c r="A726" i="4"/>
  <c r="S726" i="12" s="1"/>
  <c r="B726" i="4"/>
  <c r="K726" i="4"/>
  <c r="A727" i="4"/>
  <c r="S727" i="12" s="1"/>
  <c r="B727" i="4"/>
  <c r="K727" i="4"/>
  <c r="A728" i="4"/>
  <c r="S728" i="12" s="1"/>
  <c r="B728" i="4"/>
  <c r="K728" i="4"/>
  <c r="A729" i="4"/>
  <c r="S729" i="12" s="1"/>
  <c r="B729" i="4"/>
  <c r="K729" i="4"/>
  <c r="A730" i="4"/>
  <c r="S730" i="12" s="1"/>
  <c r="B730" i="4"/>
  <c r="K730" i="4"/>
  <c r="A731" i="4"/>
  <c r="S731" i="12" s="1"/>
  <c r="B731" i="4"/>
  <c r="K731" i="4"/>
  <c r="A732" i="4"/>
  <c r="S732" i="12" s="1"/>
  <c r="B732" i="4"/>
  <c r="K732" i="4"/>
  <c r="A733" i="4"/>
  <c r="S733" i="12" s="1"/>
  <c r="B733" i="4"/>
  <c r="K733" i="4"/>
  <c r="A734" i="4"/>
  <c r="S734" i="12" s="1"/>
  <c r="B734" i="4"/>
  <c r="K734" i="4"/>
  <c r="A735" i="4"/>
  <c r="S735" i="12" s="1"/>
  <c r="B735" i="4"/>
  <c r="K735" i="4"/>
  <c r="A736" i="4"/>
  <c r="S736" i="12" s="1"/>
  <c r="B736" i="4"/>
  <c r="K736" i="4"/>
  <c r="A737" i="4"/>
  <c r="S737" i="12" s="1"/>
  <c r="B737" i="4"/>
  <c r="K737" i="4"/>
  <c r="A738" i="4"/>
  <c r="S738" i="12" s="1"/>
  <c r="B738" i="4"/>
  <c r="K738" i="4"/>
  <c r="A739" i="4"/>
  <c r="S739" i="12" s="1"/>
  <c r="B739" i="4"/>
  <c r="K739" i="4"/>
  <c r="A740" i="4"/>
  <c r="S740" i="12" s="1"/>
  <c r="B740" i="4"/>
  <c r="K740" i="4"/>
  <c r="A741" i="4"/>
  <c r="S741" i="12" s="1"/>
  <c r="B741" i="4"/>
  <c r="K741" i="4"/>
  <c r="A742" i="4"/>
  <c r="S742" i="12" s="1"/>
  <c r="B742" i="4"/>
  <c r="K742" i="4"/>
  <c r="A743" i="4"/>
  <c r="S743" i="12" s="1"/>
  <c r="B743" i="4"/>
  <c r="K743" i="4"/>
  <c r="A744" i="4"/>
  <c r="S744" i="12" s="1"/>
  <c r="B744" i="4"/>
  <c r="K744" i="4"/>
  <c r="A745" i="4"/>
  <c r="S745" i="12" s="1"/>
  <c r="B745" i="4"/>
  <c r="K745" i="4"/>
  <c r="A746" i="4"/>
  <c r="S746" i="12" s="1"/>
  <c r="B746" i="4"/>
  <c r="K746" i="4"/>
  <c r="A747" i="4"/>
  <c r="S747" i="12" s="1"/>
  <c r="B747" i="4"/>
  <c r="K747" i="4"/>
  <c r="A748" i="4"/>
  <c r="S748" i="12" s="1"/>
  <c r="B748" i="4"/>
  <c r="K748" i="4"/>
  <c r="A749" i="4"/>
  <c r="S749" i="12" s="1"/>
  <c r="B749" i="4"/>
  <c r="K749" i="4"/>
  <c r="A750" i="4"/>
  <c r="S750" i="12" s="1"/>
  <c r="B750" i="4"/>
  <c r="K750" i="4"/>
  <c r="A751" i="4"/>
  <c r="S751" i="12" s="1"/>
  <c r="B751" i="4"/>
  <c r="K751" i="4"/>
  <c r="A752" i="4"/>
  <c r="S752" i="12" s="1"/>
  <c r="B752" i="4"/>
  <c r="K752" i="4"/>
  <c r="A753" i="4"/>
  <c r="S753" i="12" s="1"/>
  <c r="B753" i="4"/>
  <c r="K753" i="4"/>
  <c r="A754" i="4"/>
  <c r="S754" i="12" s="1"/>
  <c r="B754" i="4"/>
  <c r="K754" i="4"/>
  <c r="A755" i="4"/>
  <c r="S755" i="12" s="1"/>
  <c r="B755" i="4"/>
  <c r="K755" i="4"/>
  <c r="A756" i="4"/>
  <c r="S756" i="12" s="1"/>
  <c r="B756" i="4"/>
  <c r="K756" i="4"/>
  <c r="A757" i="4"/>
  <c r="S757" i="12" s="1"/>
  <c r="B757" i="4"/>
  <c r="K757" i="4"/>
  <c r="A758" i="4"/>
  <c r="S758" i="12" s="1"/>
  <c r="B758" i="4"/>
  <c r="K758" i="4"/>
  <c r="A759" i="4"/>
  <c r="S759" i="12" s="1"/>
  <c r="B759" i="4"/>
  <c r="K759" i="4"/>
  <c r="A760" i="4"/>
  <c r="S760" i="12" s="1"/>
  <c r="B760" i="4"/>
  <c r="K760" i="4"/>
  <c r="A761" i="4"/>
  <c r="S761" i="12" s="1"/>
  <c r="B761" i="4"/>
  <c r="K761" i="4"/>
  <c r="A762" i="4"/>
  <c r="S762" i="12" s="1"/>
  <c r="B762" i="4"/>
  <c r="K762" i="4"/>
  <c r="A763" i="4"/>
  <c r="S763" i="12" s="1"/>
  <c r="B763" i="4"/>
  <c r="K763" i="4"/>
  <c r="A764" i="4"/>
  <c r="S764" i="12" s="1"/>
  <c r="B764" i="4"/>
  <c r="K764" i="4"/>
  <c r="A765" i="4"/>
  <c r="S765" i="12" s="1"/>
  <c r="B765" i="4"/>
  <c r="K765" i="4"/>
  <c r="A766" i="4"/>
  <c r="S766" i="12" s="1"/>
  <c r="B766" i="4"/>
  <c r="K766" i="4"/>
  <c r="A767" i="4"/>
  <c r="S767" i="12" s="1"/>
  <c r="B767" i="4"/>
  <c r="K767" i="4"/>
  <c r="A768" i="4"/>
  <c r="S768" i="12" s="1"/>
  <c r="B768" i="4"/>
  <c r="K768" i="4"/>
  <c r="A769" i="4"/>
  <c r="S769" i="12" s="1"/>
  <c r="B769" i="4"/>
  <c r="K769" i="4"/>
  <c r="A770" i="4"/>
  <c r="S770" i="12" s="1"/>
  <c r="B770" i="4"/>
  <c r="K770" i="4"/>
  <c r="A771" i="4"/>
  <c r="S771" i="12" s="1"/>
  <c r="B771" i="4"/>
  <c r="K771" i="4"/>
  <c r="A772" i="4"/>
  <c r="S772" i="12" s="1"/>
  <c r="B772" i="4"/>
  <c r="K772" i="4"/>
  <c r="A773" i="4"/>
  <c r="S773" i="12" s="1"/>
  <c r="B773" i="4"/>
  <c r="K773" i="4"/>
  <c r="A774" i="4"/>
  <c r="S774" i="12" s="1"/>
  <c r="B774" i="4"/>
  <c r="K774" i="4"/>
  <c r="A775" i="4"/>
  <c r="S775" i="12" s="1"/>
  <c r="B775" i="4"/>
  <c r="K775" i="4"/>
  <c r="A776" i="4"/>
  <c r="S776" i="12" s="1"/>
  <c r="B776" i="4"/>
  <c r="K776" i="4"/>
  <c r="A777" i="4"/>
  <c r="S777" i="12" s="1"/>
  <c r="B777" i="4"/>
  <c r="K777" i="4"/>
  <c r="A778" i="4"/>
  <c r="S778" i="12" s="1"/>
  <c r="B778" i="4"/>
  <c r="K778" i="4"/>
  <c r="A779" i="4"/>
  <c r="S779" i="12" s="1"/>
  <c r="B779" i="4"/>
  <c r="K779" i="4"/>
  <c r="A780" i="4"/>
  <c r="S780" i="12" s="1"/>
  <c r="B780" i="4"/>
  <c r="K780" i="4"/>
  <c r="A781" i="4"/>
  <c r="S781" i="12" s="1"/>
  <c r="B781" i="4"/>
  <c r="K781" i="4"/>
  <c r="A782" i="4"/>
  <c r="S782" i="12" s="1"/>
  <c r="B782" i="4"/>
  <c r="K782" i="4"/>
  <c r="A783" i="4"/>
  <c r="S783" i="12" s="1"/>
  <c r="B783" i="4"/>
  <c r="K783" i="4"/>
  <c r="A784" i="4"/>
  <c r="S784" i="12" s="1"/>
  <c r="B784" i="4"/>
  <c r="K784" i="4"/>
  <c r="A785" i="4"/>
  <c r="S785" i="12" s="1"/>
  <c r="B785" i="4"/>
  <c r="K785" i="4"/>
  <c r="A786" i="4"/>
  <c r="S786" i="12" s="1"/>
  <c r="B786" i="4"/>
  <c r="K786" i="4"/>
  <c r="A787" i="4"/>
  <c r="S787" i="12" s="1"/>
  <c r="B787" i="4"/>
  <c r="K787" i="4"/>
  <c r="A788" i="4"/>
  <c r="S788" i="12" s="1"/>
  <c r="B788" i="4"/>
  <c r="K788" i="4"/>
  <c r="A789" i="4"/>
  <c r="S789" i="12" s="1"/>
  <c r="B789" i="4"/>
  <c r="K789" i="4"/>
  <c r="A790" i="4"/>
  <c r="S790" i="12" s="1"/>
  <c r="B790" i="4"/>
  <c r="K790" i="4"/>
  <c r="A791" i="4"/>
  <c r="S791" i="12" s="1"/>
  <c r="B791" i="4"/>
  <c r="K791" i="4"/>
  <c r="A792" i="4"/>
  <c r="S792" i="12" s="1"/>
  <c r="B792" i="4"/>
  <c r="K792" i="4"/>
  <c r="A793" i="4"/>
  <c r="S793" i="12" s="1"/>
  <c r="B793" i="4"/>
  <c r="K793" i="4"/>
  <c r="A794" i="4"/>
  <c r="S794" i="12" s="1"/>
  <c r="B794" i="4"/>
  <c r="K794" i="4"/>
  <c r="A795" i="4"/>
  <c r="S795" i="12" s="1"/>
  <c r="B795" i="4"/>
  <c r="K795" i="4"/>
  <c r="A796" i="4"/>
  <c r="S796" i="12" s="1"/>
  <c r="B796" i="4"/>
  <c r="K796" i="4"/>
  <c r="A797" i="4"/>
  <c r="S797" i="12" s="1"/>
  <c r="B797" i="4"/>
  <c r="K797" i="4"/>
  <c r="A798" i="4"/>
  <c r="S798" i="12" s="1"/>
  <c r="B798" i="4"/>
  <c r="K798" i="4"/>
  <c r="A799" i="4"/>
  <c r="S799" i="12" s="1"/>
  <c r="B799" i="4"/>
  <c r="K799" i="4"/>
  <c r="A800" i="4"/>
  <c r="S800" i="12" s="1"/>
  <c r="B800" i="4"/>
  <c r="K800" i="4"/>
  <c r="A801" i="4"/>
  <c r="S801" i="12" s="1"/>
  <c r="B801" i="4"/>
  <c r="K801" i="4"/>
  <c r="A802" i="4"/>
  <c r="S802" i="12" s="1"/>
  <c r="B802" i="4"/>
  <c r="K802" i="4"/>
  <c r="A803" i="4"/>
  <c r="S803" i="12" s="1"/>
  <c r="B803" i="4"/>
  <c r="K803" i="4"/>
  <c r="A804" i="4"/>
  <c r="S804" i="12" s="1"/>
  <c r="B804" i="4"/>
  <c r="K804" i="4"/>
  <c r="A805" i="4"/>
  <c r="S805" i="12" s="1"/>
  <c r="B805" i="4"/>
  <c r="K805" i="4"/>
  <c r="A806" i="4"/>
  <c r="S806" i="12" s="1"/>
  <c r="B806" i="4"/>
  <c r="K806" i="4"/>
  <c r="A807" i="4"/>
  <c r="S807" i="12" s="1"/>
  <c r="B807" i="4"/>
  <c r="K807" i="4"/>
  <c r="A808" i="4"/>
  <c r="S808" i="12" s="1"/>
  <c r="B808" i="4"/>
  <c r="K808" i="4"/>
  <c r="A809" i="4"/>
  <c r="S809" i="12" s="1"/>
  <c r="B809" i="4"/>
  <c r="K809" i="4"/>
  <c r="A810" i="4"/>
  <c r="S810" i="12" s="1"/>
  <c r="B810" i="4"/>
  <c r="K810" i="4"/>
  <c r="A811" i="4"/>
  <c r="S811" i="12" s="1"/>
  <c r="B811" i="4"/>
  <c r="K811" i="4"/>
  <c r="A812" i="4"/>
  <c r="S812" i="12" s="1"/>
  <c r="B812" i="4"/>
  <c r="K812" i="4"/>
  <c r="A813" i="4"/>
  <c r="S813" i="12" s="1"/>
  <c r="B813" i="4"/>
  <c r="K813" i="4"/>
  <c r="A814" i="4"/>
  <c r="S814" i="12" s="1"/>
  <c r="B814" i="4"/>
  <c r="K814" i="4"/>
  <c r="A815" i="4"/>
  <c r="S815" i="12" s="1"/>
  <c r="B815" i="4"/>
  <c r="K815" i="4"/>
  <c r="A816" i="4"/>
  <c r="S816" i="12" s="1"/>
  <c r="B816" i="4"/>
  <c r="K816" i="4"/>
  <c r="A817" i="4"/>
  <c r="S817" i="12" s="1"/>
  <c r="B817" i="4"/>
  <c r="K817" i="4"/>
  <c r="A818" i="4"/>
  <c r="S818" i="12" s="1"/>
  <c r="B818" i="4"/>
  <c r="K818" i="4"/>
  <c r="A819" i="4"/>
  <c r="S819" i="12" s="1"/>
  <c r="B819" i="4"/>
  <c r="K819" i="4"/>
  <c r="A820" i="4"/>
  <c r="S820" i="12" s="1"/>
  <c r="B820" i="4"/>
  <c r="K820" i="4"/>
  <c r="A821" i="4"/>
  <c r="S821" i="12" s="1"/>
  <c r="B821" i="4"/>
  <c r="K821" i="4"/>
  <c r="A822" i="4"/>
  <c r="S822" i="12" s="1"/>
  <c r="B822" i="4"/>
  <c r="K822" i="4"/>
  <c r="A823" i="4"/>
  <c r="S823" i="12" s="1"/>
  <c r="B823" i="4"/>
  <c r="K823" i="4"/>
  <c r="A824" i="4"/>
  <c r="S824" i="12" s="1"/>
  <c r="B824" i="4"/>
  <c r="K824" i="4"/>
  <c r="A825" i="4"/>
  <c r="S825" i="12" s="1"/>
  <c r="B825" i="4"/>
  <c r="K825" i="4"/>
  <c r="A826" i="4"/>
  <c r="S826" i="12" s="1"/>
  <c r="B826" i="4"/>
  <c r="K826" i="4"/>
  <c r="A827" i="4"/>
  <c r="S827" i="12" s="1"/>
  <c r="B827" i="4"/>
  <c r="K827" i="4"/>
  <c r="A828" i="4"/>
  <c r="S828" i="12" s="1"/>
  <c r="B828" i="4"/>
  <c r="K828" i="4"/>
  <c r="A829" i="4"/>
  <c r="S829" i="12" s="1"/>
  <c r="B829" i="4"/>
  <c r="K829" i="4"/>
  <c r="A830" i="4"/>
  <c r="S830" i="12" s="1"/>
  <c r="B830" i="4"/>
  <c r="K830" i="4"/>
  <c r="A831" i="4"/>
  <c r="S831" i="12" s="1"/>
  <c r="B831" i="4"/>
  <c r="K831" i="4"/>
  <c r="A832" i="4"/>
  <c r="S832" i="12" s="1"/>
  <c r="B832" i="4"/>
  <c r="K832" i="4"/>
  <c r="A833" i="4"/>
  <c r="S833" i="12" s="1"/>
  <c r="B833" i="4"/>
  <c r="K833" i="4"/>
  <c r="A834" i="4"/>
  <c r="S834" i="12" s="1"/>
  <c r="B834" i="4"/>
  <c r="K834" i="4"/>
  <c r="A835" i="4"/>
  <c r="S835" i="12" s="1"/>
  <c r="B835" i="4"/>
  <c r="K835" i="4"/>
  <c r="A836" i="4"/>
  <c r="S836" i="12" s="1"/>
  <c r="B836" i="4"/>
  <c r="K836" i="4"/>
  <c r="A837" i="4"/>
  <c r="S837" i="12" s="1"/>
  <c r="B837" i="4"/>
  <c r="K837" i="4"/>
  <c r="A838" i="4"/>
  <c r="S838" i="12" s="1"/>
  <c r="B838" i="4"/>
  <c r="K838" i="4"/>
  <c r="A839" i="4"/>
  <c r="S839" i="12" s="1"/>
  <c r="B839" i="4"/>
  <c r="K839" i="4"/>
  <c r="A840" i="4"/>
  <c r="S840" i="12" s="1"/>
  <c r="B840" i="4"/>
  <c r="K840" i="4"/>
  <c r="A841" i="4"/>
  <c r="S841" i="12" s="1"/>
  <c r="B841" i="4"/>
  <c r="K841" i="4"/>
  <c r="A842" i="4"/>
  <c r="S842" i="12" s="1"/>
  <c r="B842" i="4"/>
  <c r="K842" i="4"/>
  <c r="A843" i="4"/>
  <c r="S843" i="12" s="1"/>
  <c r="B843" i="4"/>
  <c r="K843" i="4"/>
  <c r="A844" i="4"/>
  <c r="S844" i="12" s="1"/>
  <c r="B844" i="4"/>
  <c r="K844" i="4"/>
  <c r="A845" i="4"/>
  <c r="S845" i="12" s="1"/>
  <c r="B845" i="4"/>
  <c r="K845" i="4"/>
  <c r="A846" i="4"/>
  <c r="S846" i="12" s="1"/>
  <c r="B846" i="4"/>
  <c r="K846" i="4"/>
  <c r="A847" i="4"/>
  <c r="S847" i="12" s="1"/>
  <c r="B847" i="4"/>
  <c r="K847" i="4"/>
  <c r="A848" i="4"/>
  <c r="S848" i="12" s="1"/>
  <c r="B848" i="4"/>
  <c r="K848" i="4"/>
  <c r="A849" i="4"/>
  <c r="S849" i="12" s="1"/>
  <c r="B849" i="4"/>
  <c r="K849" i="4"/>
  <c r="A850" i="4"/>
  <c r="S850" i="12" s="1"/>
  <c r="B850" i="4"/>
  <c r="K850" i="4"/>
  <c r="A851" i="4"/>
  <c r="S851" i="12" s="1"/>
  <c r="B851" i="4"/>
  <c r="K851" i="4"/>
  <c r="A852" i="4"/>
  <c r="S852" i="12" s="1"/>
  <c r="B852" i="4"/>
  <c r="K852" i="4"/>
  <c r="A853" i="4"/>
  <c r="S853" i="12" s="1"/>
  <c r="B853" i="4"/>
  <c r="K853" i="4"/>
  <c r="A854" i="4"/>
  <c r="S854" i="12" s="1"/>
  <c r="B854" i="4"/>
  <c r="K854" i="4"/>
  <c r="A855" i="4"/>
  <c r="S855" i="12" s="1"/>
  <c r="B855" i="4"/>
  <c r="K855" i="4"/>
  <c r="A856" i="4"/>
  <c r="S856" i="12" s="1"/>
  <c r="B856" i="4"/>
  <c r="K856" i="4"/>
  <c r="A857" i="4"/>
  <c r="S857" i="12" s="1"/>
  <c r="B857" i="4"/>
  <c r="K857" i="4"/>
  <c r="A858" i="4"/>
  <c r="S858" i="12" s="1"/>
  <c r="B858" i="4"/>
  <c r="K858" i="4"/>
  <c r="A859" i="4"/>
  <c r="S859" i="12" s="1"/>
  <c r="B859" i="4"/>
  <c r="K859" i="4"/>
  <c r="A860" i="4"/>
  <c r="S860" i="12" s="1"/>
  <c r="B860" i="4"/>
  <c r="K860" i="4"/>
  <c r="A861" i="4"/>
  <c r="S861" i="12" s="1"/>
  <c r="B861" i="4"/>
  <c r="K861" i="4"/>
  <c r="A862" i="4"/>
  <c r="S862" i="12" s="1"/>
  <c r="B862" i="4"/>
  <c r="K862" i="4"/>
  <c r="A863" i="4"/>
  <c r="S863" i="12" s="1"/>
  <c r="B863" i="4"/>
  <c r="K863" i="4"/>
  <c r="A864" i="4"/>
  <c r="S864" i="12" s="1"/>
  <c r="B864" i="4"/>
  <c r="K864" i="4"/>
  <c r="A865" i="4"/>
  <c r="S865" i="12" s="1"/>
  <c r="B865" i="4"/>
  <c r="K865" i="4"/>
  <c r="A866" i="4"/>
  <c r="S866" i="12" s="1"/>
  <c r="B866" i="4"/>
  <c r="K866" i="4"/>
  <c r="A867" i="4"/>
  <c r="S867" i="12" s="1"/>
  <c r="B867" i="4"/>
  <c r="K867" i="4"/>
  <c r="A868" i="4"/>
  <c r="S868" i="12" s="1"/>
  <c r="B868" i="4"/>
  <c r="K868" i="4"/>
  <c r="A869" i="4"/>
  <c r="S869" i="12" s="1"/>
  <c r="B869" i="4"/>
  <c r="K869" i="4"/>
  <c r="A870" i="4"/>
  <c r="S870" i="12" s="1"/>
  <c r="B870" i="4"/>
  <c r="K870" i="4"/>
  <c r="A871" i="4"/>
  <c r="S871" i="12" s="1"/>
  <c r="B871" i="4"/>
  <c r="K871" i="4"/>
  <c r="A872" i="4"/>
  <c r="S872" i="12" s="1"/>
  <c r="B872" i="4"/>
  <c r="K872" i="4"/>
  <c r="A873" i="4"/>
  <c r="S873" i="12" s="1"/>
  <c r="B873" i="4"/>
  <c r="K873" i="4"/>
  <c r="A874" i="4"/>
  <c r="S874" i="12" s="1"/>
  <c r="B874" i="4"/>
  <c r="K874" i="4"/>
  <c r="A875" i="4"/>
  <c r="S875" i="12" s="1"/>
  <c r="B875" i="4"/>
  <c r="K875" i="4"/>
  <c r="A876" i="4"/>
  <c r="S876" i="12" s="1"/>
  <c r="B876" i="4"/>
  <c r="K876" i="4"/>
  <c r="A877" i="4"/>
  <c r="S877" i="12" s="1"/>
  <c r="B877" i="4"/>
  <c r="K877" i="4"/>
  <c r="A878" i="4"/>
  <c r="S878" i="12" s="1"/>
  <c r="B878" i="4"/>
  <c r="K878" i="4"/>
  <c r="A879" i="4"/>
  <c r="S879" i="12" s="1"/>
  <c r="B879" i="4"/>
  <c r="K879" i="4"/>
  <c r="A880" i="4"/>
  <c r="S880" i="12" s="1"/>
  <c r="B880" i="4"/>
  <c r="K880" i="4"/>
  <c r="A881" i="4"/>
  <c r="S881" i="12" s="1"/>
  <c r="B881" i="4"/>
  <c r="K881" i="4"/>
  <c r="A882" i="4"/>
  <c r="S882" i="12" s="1"/>
  <c r="B882" i="4"/>
  <c r="K882" i="4"/>
  <c r="A883" i="4"/>
  <c r="S883" i="12" s="1"/>
  <c r="B883" i="4"/>
  <c r="K883" i="4"/>
  <c r="A884" i="4"/>
  <c r="S884" i="12" s="1"/>
  <c r="B884" i="4"/>
  <c r="K884" i="4"/>
  <c r="A885" i="4"/>
  <c r="S885" i="12" s="1"/>
  <c r="B885" i="4"/>
  <c r="K885" i="4"/>
  <c r="A886" i="4"/>
  <c r="S886" i="12" s="1"/>
  <c r="B886" i="4"/>
  <c r="K886" i="4"/>
  <c r="A887" i="4"/>
  <c r="S887" i="12" s="1"/>
  <c r="B887" i="4"/>
  <c r="K887" i="4"/>
  <c r="A888" i="4"/>
  <c r="S888" i="12" s="1"/>
  <c r="B888" i="4"/>
  <c r="K888" i="4"/>
  <c r="A889" i="4"/>
  <c r="S889" i="12" s="1"/>
  <c r="B889" i="4"/>
  <c r="K889" i="4"/>
  <c r="A890" i="4"/>
  <c r="S890" i="12" s="1"/>
  <c r="B890" i="4"/>
  <c r="K890" i="4"/>
  <c r="A891" i="4"/>
  <c r="S891" i="12" s="1"/>
  <c r="B891" i="4"/>
  <c r="K891" i="4"/>
  <c r="A892" i="4"/>
  <c r="S892" i="12" s="1"/>
  <c r="B892" i="4"/>
  <c r="K892" i="4"/>
  <c r="A893" i="4"/>
  <c r="S893" i="12" s="1"/>
  <c r="B893" i="4"/>
  <c r="K893" i="4"/>
  <c r="A894" i="4"/>
  <c r="S894" i="12" s="1"/>
  <c r="B894" i="4"/>
  <c r="K894" i="4"/>
  <c r="A895" i="4"/>
  <c r="S895" i="12" s="1"/>
  <c r="B895" i="4"/>
  <c r="K895" i="4"/>
  <c r="A896" i="4"/>
  <c r="S896" i="12" s="1"/>
  <c r="B896" i="4"/>
  <c r="K896" i="4"/>
  <c r="A897" i="4"/>
  <c r="S897" i="12" s="1"/>
  <c r="B897" i="4"/>
  <c r="K897" i="4"/>
  <c r="A898" i="4"/>
  <c r="S898" i="12" s="1"/>
  <c r="B898" i="4"/>
  <c r="K898" i="4"/>
  <c r="A899" i="4"/>
  <c r="S899" i="12" s="1"/>
  <c r="B899" i="4"/>
  <c r="K899" i="4"/>
  <c r="A900" i="4"/>
  <c r="S900" i="12" s="1"/>
  <c r="B900" i="4"/>
  <c r="K900" i="4"/>
  <c r="A901" i="4"/>
  <c r="S901" i="12" s="1"/>
  <c r="B901" i="4"/>
  <c r="K901" i="4"/>
  <c r="A902" i="4"/>
  <c r="S902" i="12" s="1"/>
  <c r="B902" i="4"/>
  <c r="K902" i="4"/>
  <c r="A903" i="4"/>
  <c r="S903" i="12" s="1"/>
  <c r="B903" i="4"/>
  <c r="K903" i="4"/>
  <c r="A904" i="4"/>
  <c r="S904" i="12" s="1"/>
  <c r="B904" i="4"/>
  <c r="K904" i="4"/>
  <c r="A905" i="4"/>
  <c r="S905" i="12" s="1"/>
  <c r="B905" i="4"/>
  <c r="K905" i="4"/>
  <c r="A906" i="4"/>
  <c r="S906" i="12" s="1"/>
  <c r="B906" i="4"/>
  <c r="K906" i="4"/>
  <c r="A907" i="4"/>
  <c r="S907" i="12" s="1"/>
  <c r="B907" i="4"/>
  <c r="K907" i="4"/>
  <c r="A908" i="4"/>
  <c r="S908" i="12" s="1"/>
  <c r="B908" i="4"/>
  <c r="K908" i="4"/>
  <c r="A909" i="4"/>
  <c r="S909" i="12" s="1"/>
  <c r="B909" i="4"/>
  <c r="K909" i="4"/>
  <c r="A910" i="4"/>
  <c r="S910" i="12" s="1"/>
  <c r="B910" i="4"/>
  <c r="K910" i="4"/>
  <c r="A911" i="4"/>
  <c r="S911" i="12" s="1"/>
  <c r="B911" i="4"/>
  <c r="K911" i="4"/>
  <c r="A912" i="4"/>
  <c r="S912" i="12" s="1"/>
  <c r="B912" i="4"/>
  <c r="K912" i="4"/>
  <c r="A913" i="4"/>
  <c r="S913" i="12" s="1"/>
  <c r="B913" i="4"/>
  <c r="K913" i="4"/>
  <c r="A914" i="4"/>
  <c r="S914" i="12" s="1"/>
  <c r="B914" i="4"/>
  <c r="K914" i="4"/>
  <c r="A915" i="4"/>
  <c r="S915" i="12" s="1"/>
  <c r="B915" i="4"/>
  <c r="K915" i="4"/>
  <c r="A916" i="4"/>
  <c r="S916" i="12" s="1"/>
  <c r="B916" i="4"/>
  <c r="K916" i="4"/>
  <c r="A917" i="4"/>
  <c r="S917" i="12" s="1"/>
  <c r="B917" i="4"/>
  <c r="K917" i="4"/>
  <c r="A918" i="4"/>
  <c r="S918" i="12" s="1"/>
  <c r="B918" i="4"/>
  <c r="K918" i="4"/>
  <c r="A919" i="4"/>
  <c r="S919" i="12" s="1"/>
  <c r="B919" i="4"/>
  <c r="K919" i="4"/>
  <c r="A920" i="4"/>
  <c r="S920" i="12" s="1"/>
  <c r="B920" i="4"/>
  <c r="K920" i="4"/>
  <c r="A921" i="4"/>
  <c r="S921" i="12" s="1"/>
  <c r="B921" i="4"/>
  <c r="K921" i="4"/>
  <c r="A922" i="4"/>
  <c r="S922" i="12" s="1"/>
  <c r="B922" i="4"/>
  <c r="K922" i="4"/>
  <c r="A923" i="4"/>
  <c r="S923" i="12" s="1"/>
  <c r="B923" i="4"/>
  <c r="K923" i="4"/>
  <c r="A924" i="4"/>
  <c r="S924" i="12" s="1"/>
  <c r="B924" i="4"/>
  <c r="K924" i="4"/>
  <c r="A925" i="4"/>
  <c r="S925" i="12" s="1"/>
  <c r="B925" i="4"/>
  <c r="K925" i="4"/>
  <c r="A926" i="4"/>
  <c r="S926" i="12" s="1"/>
  <c r="B926" i="4"/>
  <c r="K926" i="4"/>
  <c r="A927" i="4"/>
  <c r="S927" i="12" s="1"/>
  <c r="B927" i="4"/>
  <c r="K927" i="4"/>
  <c r="A928" i="4"/>
  <c r="S928" i="12" s="1"/>
  <c r="B928" i="4"/>
  <c r="K928" i="4"/>
  <c r="A929" i="4"/>
  <c r="S929" i="12" s="1"/>
  <c r="B929" i="4"/>
  <c r="K929" i="4"/>
  <c r="A930" i="4"/>
  <c r="S930" i="12" s="1"/>
  <c r="B930" i="4"/>
  <c r="K930" i="4"/>
  <c r="A931" i="4"/>
  <c r="S931" i="12" s="1"/>
  <c r="B931" i="4"/>
  <c r="K931" i="4"/>
  <c r="A932" i="4"/>
  <c r="S932" i="12" s="1"/>
  <c r="B932" i="4"/>
  <c r="K932" i="4"/>
  <c r="A933" i="4"/>
  <c r="S933" i="12" s="1"/>
  <c r="B933" i="4"/>
  <c r="K933" i="4"/>
  <c r="A934" i="4"/>
  <c r="S934" i="12" s="1"/>
  <c r="B934" i="4"/>
  <c r="K934" i="4"/>
  <c r="A935" i="4"/>
  <c r="S935" i="12" s="1"/>
  <c r="B935" i="4"/>
  <c r="K935" i="4"/>
  <c r="A936" i="4"/>
  <c r="S936" i="12" s="1"/>
  <c r="B936" i="4"/>
  <c r="K936" i="4"/>
  <c r="A937" i="4"/>
  <c r="S937" i="12" s="1"/>
  <c r="B937" i="4"/>
  <c r="K937" i="4"/>
  <c r="A938" i="4"/>
  <c r="S938" i="12" s="1"/>
  <c r="B938" i="4"/>
  <c r="K938" i="4"/>
  <c r="A939" i="4"/>
  <c r="S939" i="12" s="1"/>
  <c r="B939" i="4"/>
  <c r="K939" i="4"/>
  <c r="A940" i="4"/>
  <c r="S940" i="12" s="1"/>
  <c r="B940" i="4"/>
  <c r="K940" i="4"/>
  <c r="A941" i="4"/>
  <c r="S941" i="12" s="1"/>
  <c r="B941" i="4"/>
  <c r="K941" i="4"/>
  <c r="A942" i="4"/>
  <c r="S942" i="12" s="1"/>
  <c r="B942" i="4"/>
  <c r="K942" i="4"/>
  <c r="A943" i="4"/>
  <c r="S943" i="12" s="1"/>
  <c r="B943" i="4"/>
  <c r="K943" i="4"/>
  <c r="A944" i="4"/>
  <c r="S944" i="12" s="1"/>
  <c r="B944" i="4"/>
  <c r="K944" i="4"/>
  <c r="A945" i="4"/>
  <c r="S945" i="12" s="1"/>
  <c r="B945" i="4"/>
  <c r="K945" i="4"/>
  <c r="A946" i="4"/>
  <c r="S946" i="12" s="1"/>
  <c r="B946" i="4"/>
  <c r="K946" i="4"/>
  <c r="A947" i="4"/>
  <c r="S947" i="12" s="1"/>
  <c r="B947" i="4"/>
  <c r="K947" i="4"/>
  <c r="A948" i="4"/>
  <c r="S948" i="12" s="1"/>
  <c r="B948" i="4"/>
  <c r="K948" i="4"/>
  <c r="A949" i="4"/>
  <c r="S949" i="12" s="1"/>
  <c r="B949" i="4"/>
  <c r="K949" i="4"/>
  <c r="A950" i="4"/>
  <c r="S950" i="12" s="1"/>
  <c r="B950" i="4"/>
  <c r="K950" i="4"/>
  <c r="A951" i="4"/>
  <c r="S951" i="12" s="1"/>
  <c r="B951" i="4"/>
  <c r="K951" i="4"/>
  <c r="A952" i="4"/>
  <c r="S952" i="12" s="1"/>
  <c r="B952" i="4"/>
  <c r="K952" i="4"/>
  <c r="A953" i="4"/>
  <c r="S953" i="12" s="1"/>
  <c r="B953" i="4"/>
  <c r="K953" i="4"/>
  <c r="A954" i="4"/>
  <c r="S954" i="12" s="1"/>
  <c r="B954" i="4"/>
  <c r="K954" i="4"/>
  <c r="A955" i="4"/>
  <c r="S955" i="12" s="1"/>
  <c r="B955" i="4"/>
  <c r="K955" i="4"/>
  <c r="A956" i="4"/>
  <c r="S956" i="12" s="1"/>
  <c r="B956" i="4"/>
  <c r="K956" i="4"/>
  <c r="A957" i="4"/>
  <c r="S957" i="12" s="1"/>
  <c r="B957" i="4"/>
  <c r="K957" i="4"/>
  <c r="A958" i="4"/>
  <c r="S958" i="12" s="1"/>
  <c r="B958" i="4"/>
  <c r="K958" i="4"/>
  <c r="A959" i="4"/>
  <c r="S959" i="12" s="1"/>
  <c r="B959" i="4"/>
  <c r="K959" i="4"/>
  <c r="A960" i="4"/>
  <c r="S960" i="12" s="1"/>
  <c r="B960" i="4"/>
  <c r="K960" i="4"/>
  <c r="A961" i="4"/>
  <c r="S961" i="12" s="1"/>
  <c r="B961" i="4"/>
  <c r="K961" i="4"/>
  <c r="A962" i="4"/>
  <c r="S962" i="12" s="1"/>
  <c r="B962" i="4"/>
  <c r="K962" i="4"/>
  <c r="A963" i="4"/>
  <c r="S963" i="12" s="1"/>
  <c r="B963" i="4"/>
  <c r="K963" i="4"/>
  <c r="A964" i="4"/>
  <c r="S964" i="12" s="1"/>
  <c r="B964" i="4"/>
  <c r="K964" i="4"/>
  <c r="A965" i="4"/>
  <c r="S965" i="12" s="1"/>
  <c r="B965" i="4"/>
  <c r="K965" i="4"/>
  <c r="A966" i="4"/>
  <c r="S966" i="12" s="1"/>
  <c r="B966" i="4"/>
  <c r="K966" i="4"/>
  <c r="A967" i="4"/>
  <c r="S967" i="12" s="1"/>
  <c r="B967" i="4"/>
  <c r="K967" i="4"/>
  <c r="A968" i="4"/>
  <c r="S968" i="12" s="1"/>
  <c r="B968" i="4"/>
  <c r="K968" i="4"/>
  <c r="A969" i="4"/>
  <c r="S969" i="12" s="1"/>
  <c r="B969" i="4"/>
  <c r="K969" i="4"/>
  <c r="A970" i="4"/>
  <c r="S970" i="12" s="1"/>
  <c r="B970" i="4"/>
  <c r="K970" i="4"/>
  <c r="A971" i="4"/>
  <c r="S971" i="12" s="1"/>
  <c r="B971" i="4"/>
  <c r="K971" i="4"/>
  <c r="A972" i="4"/>
  <c r="S972" i="12" s="1"/>
  <c r="B972" i="4"/>
  <c r="K972" i="4"/>
  <c r="A973" i="4"/>
  <c r="S973" i="12" s="1"/>
  <c r="B973" i="4"/>
  <c r="K973" i="4"/>
  <c r="A974" i="4"/>
  <c r="S974" i="12" s="1"/>
  <c r="B974" i="4"/>
  <c r="K974" i="4"/>
  <c r="A975" i="4"/>
  <c r="S975" i="12" s="1"/>
  <c r="B975" i="4"/>
  <c r="K975" i="4"/>
  <c r="A976" i="4"/>
  <c r="S976" i="12" s="1"/>
  <c r="B976" i="4"/>
  <c r="K976" i="4"/>
  <c r="A977" i="4"/>
  <c r="S977" i="12" s="1"/>
  <c r="B977" i="4"/>
  <c r="K977" i="4"/>
  <c r="A978" i="4"/>
  <c r="S978" i="12" s="1"/>
  <c r="B978" i="4"/>
  <c r="K978" i="4"/>
  <c r="A979" i="4"/>
  <c r="S979" i="12" s="1"/>
  <c r="B979" i="4"/>
  <c r="K979" i="4"/>
  <c r="A980" i="4"/>
  <c r="S980" i="12" s="1"/>
  <c r="B980" i="4"/>
  <c r="K980" i="4"/>
  <c r="A981" i="4"/>
  <c r="S981" i="12" s="1"/>
  <c r="B981" i="4"/>
  <c r="K981" i="4"/>
  <c r="A982" i="4"/>
  <c r="S982" i="12" s="1"/>
  <c r="B982" i="4"/>
  <c r="K982" i="4"/>
  <c r="A983" i="4"/>
  <c r="S983" i="12" s="1"/>
  <c r="B983" i="4"/>
  <c r="K983" i="4"/>
  <c r="A984" i="4"/>
  <c r="S984" i="12" s="1"/>
  <c r="B984" i="4"/>
  <c r="K984" i="4"/>
  <c r="A985" i="4"/>
  <c r="S985" i="12" s="1"/>
  <c r="B985" i="4"/>
  <c r="K985" i="4"/>
  <c r="A986" i="4"/>
  <c r="S986" i="12" s="1"/>
  <c r="B986" i="4"/>
  <c r="K986" i="4"/>
  <c r="A987" i="4"/>
  <c r="S987" i="12" s="1"/>
  <c r="B987" i="4"/>
  <c r="K987" i="4"/>
  <c r="A988" i="4"/>
  <c r="S988" i="12" s="1"/>
  <c r="B988" i="4"/>
  <c r="K988" i="4"/>
  <c r="A989" i="4"/>
  <c r="S989" i="12" s="1"/>
  <c r="B989" i="4"/>
  <c r="K989" i="4"/>
  <c r="A990" i="4"/>
  <c r="S990" i="12" s="1"/>
  <c r="B990" i="4"/>
  <c r="K990" i="4"/>
  <c r="A991" i="4"/>
  <c r="S991" i="12" s="1"/>
  <c r="B991" i="4"/>
  <c r="K991" i="4"/>
  <c r="A992" i="4"/>
  <c r="S992" i="12" s="1"/>
  <c r="B992" i="4"/>
  <c r="K992" i="4"/>
  <c r="A993" i="4"/>
  <c r="S993" i="12" s="1"/>
  <c r="B993" i="4"/>
  <c r="K993" i="4"/>
  <c r="A994" i="4"/>
  <c r="S994" i="12" s="1"/>
  <c r="B994" i="4"/>
  <c r="K994" i="4"/>
  <c r="A995" i="4"/>
  <c r="S995" i="12" s="1"/>
  <c r="B995" i="4"/>
  <c r="K995" i="4"/>
  <c r="A996" i="4"/>
  <c r="S996" i="12" s="1"/>
  <c r="B996" i="4"/>
  <c r="K996" i="4"/>
  <c r="A997" i="4"/>
  <c r="S997" i="12" s="1"/>
  <c r="B997" i="4"/>
  <c r="K997" i="4"/>
  <c r="A998" i="4"/>
  <c r="S998" i="12" s="1"/>
  <c r="B998" i="4"/>
  <c r="K998" i="4"/>
  <c r="A999" i="4"/>
  <c r="S999" i="12" s="1"/>
  <c r="B999" i="4"/>
  <c r="K999" i="4"/>
  <c r="A1000" i="4"/>
  <c r="S1000" i="12" s="1"/>
  <c r="B1000" i="4"/>
  <c r="K1000" i="4"/>
  <c r="A6" i="4"/>
  <c r="S6" i="12" s="1"/>
  <c r="A86" i="5"/>
  <c r="B86" i="5"/>
  <c r="F86" i="5"/>
  <c r="H86" i="5"/>
  <c r="J86" i="5"/>
  <c r="K86" i="5"/>
  <c r="A87" i="5"/>
  <c r="B87" i="5"/>
  <c r="F87" i="5"/>
  <c r="H87" i="5"/>
  <c r="J87" i="5"/>
  <c r="K87" i="5"/>
  <c r="A88" i="5"/>
  <c r="B88" i="5"/>
  <c r="F88" i="5"/>
  <c r="H88" i="5"/>
  <c r="J88" i="5"/>
  <c r="K88" i="5"/>
  <c r="A89" i="5"/>
  <c r="B89" i="5"/>
  <c r="F89" i="5"/>
  <c r="H89" i="5"/>
  <c r="J89" i="5"/>
  <c r="K89" i="5"/>
  <c r="A90" i="5"/>
  <c r="B90" i="5"/>
  <c r="F90" i="5"/>
  <c r="H90" i="5"/>
  <c r="J90" i="5"/>
  <c r="K90" i="5"/>
  <c r="A91" i="5"/>
  <c r="B91" i="5"/>
  <c r="F91" i="5"/>
  <c r="H91" i="5"/>
  <c r="J91" i="5"/>
  <c r="K91" i="5"/>
  <c r="A92" i="5"/>
  <c r="B92" i="5"/>
  <c r="F92" i="5"/>
  <c r="H92" i="5"/>
  <c r="J92" i="5"/>
  <c r="K92" i="5"/>
  <c r="A93" i="5"/>
  <c r="B93" i="5"/>
  <c r="F93" i="5"/>
  <c r="H93" i="5"/>
  <c r="J93" i="5"/>
  <c r="K93" i="5"/>
  <c r="A94" i="5"/>
  <c r="B94" i="5"/>
  <c r="F94" i="5"/>
  <c r="H94" i="5"/>
  <c r="J94" i="5"/>
  <c r="K94" i="5"/>
  <c r="A95" i="5"/>
  <c r="B95" i="5"/>
  <c r="F95" i="5"/>
  <c r="H95" i="5"/>
  <c r="J95" i="5"/>
  <c r="K95" i="5"/>
  <c r="A96" i="5"/>
  <c r="B96" i="5"/>
  <c r="F96" i="5"/>
  <c r="H96" i="5"/>
  <c r="J96" i="5"/>
  <c r="K96" i="5"/>
  <c r="A97" i="5"/>
  <c r="B97" i="5"/>
  <c r="F97" i="5"/>
  <c r="H97" i="5"/>
  <c r="J97" i="5"/>
  <c r="K97" i="5"/>
  <c r="A98" i="5"/>
  <c r="B98" i="5"/>
  <c r="F98" i="5"/>
  <c r="H98" i="5"/>
  <c r="J98" i="5"/>
  <c r="K98" i="5"/>
  <c r="A99" i="5"/>
  <c r="B99" i="5"/>
  <c r="F99" i="5"/>
  <c r="H99" i="5"/>
  <c r="J99" i="5"/>
  <c r="K99" i="5"/>
  <c r="A100" i="5"/>
  <c r="B100" i="5"/>
  <c r="F100" i="5"/>
  <c r="H100" i="5"/>
  <c r="J100" i="5"/>
  <c r="K100" i="5"/>
  <c r="A101" i="5"/>
  <c r="B101" i="5"/>
  <c r="F101" i="5"/>
  <c r="H101" i="5"/>
  <c r="J101" i="5"/>
  <c r="K101" i="5"/>
  <c r="A102" i="5"/>
  <c r="B102" i="5"/>
  <c r="F102" i="5"/>
  <c r="H102" i="5"/>
  <c r="J102" i="5"/>
  <c r="K102" i="5"/>
  <c r="A103" i="5"/>
  <c r="B103" i="5"/>
  <c r="F103" i="5"/>
  <c r="H103" i="5"/>
  <c r="J103" i="5"/>
  <c r="K103" i="5"/>
  <c r="A104" i="5"/>
  <c r="B104" i="5"/>
  <c r="F104" i="5"/>
  <c r="H104" i="5"/>
  <c r="J104" i="5"/>
  <c r="K104" i="5"/>
  <c r="A105" i="5"/>
  <c r="B105" i="5"/>
  <c r="F105" i="5"/>
  <c r="H105" i="5"/>
  <c r="J105" i="5"/>
  <c r="K105" i="5"/>
  <c r="A106" i="5"/>
  <c r="B106" i="5"/>
  <c r="F106" i="5"/>
  <c r="H106" i="5"/>
  <c r="J106" i="5"/>
  <c r="K106" i="5"/>
  <c r="A107" i="5"/>
  <c r="B107" i="5"/>
  <c r="F107" i="5"/>
  <c r="H107" i="5"/>
  <c r="J107" i="5"/>
  <c r="K107" i="5"/>
  <c r="A108" i="5"/>
  <c r="B108" i="5"/>
  <c r="F108" i="5"/>
  <c r="H108" i="5"/>
  <c r="J108" i="5"/>
  <c r="K108" i="5"/>
  <c r="A109" i="5"/>
  <c r="B109" i="5"/>
  <c r="F109" i="5"/>
  <c r="H109" i="5"/>
  <c r="J109" i="5"/>
  <c r="K109" i="5"/>
  <c r="A110" i="5"/>
  <c r="B110" i="5"/>
  <c r="F110" i="5"/>
  <c r="H110" i="5"/>
  <c r="J110" i="5"/>
  <c r="K110" i="5"/>
  <c r="A111" i="5"/>
  <c r="B111" i="5"/>
  <c r="F111" i="5"/>
  <c r="H111" i="5"/>
  <c r="J111" i="5"/>
  <c r="K111" i="5"/>
  <c r="A112" i="5"/>
  <c r="B112" i="5"/>
  <c r="F112" i="5"/>
  <c r="H112" i="5"/>
  <c r="J112" i="5"/>
  <c r="K112" i="5"/>
  <c r="A113" i="5"/>
  <c r="B113" i="5"/>
  <c r="F113" i="5"/>
  <c r="H113" i="5"/>
  <c r="J113" i="5"/>
  <c r="K113" i="5"/>
  <c r="A114" i="5"/>
  <c r="B114" i="5"/>
  <c r="F114" i="5"/>
  <c r="H114" i="5"/>
  <c r="J114" i="5"/>
  <c r="K114" i="5"/>
  <c r="A115" i="5"/>
  <c r="B115" i="5"/>
  <c r="F115" i="5"/>
  <c r="H115" i="5"/>
  <c r="J115" i="5"/>
  <c r="K115" i="5"/>
  <c r="A116" i="5"/>
  <c r="B116" i="5"/>
  <c r="F116" i="5"/>
  <c r="H116" i="5"/>
  <c r="J116" i="5"/>
  <c r="K116" i="5"/>
  <c r="A117" i="5"/>
  <c r="B117" i="5"/>
  <c r="F117" i="5"/>
  <c r="H117" i="5"/>
  <c r="J117" i="5"/>
  <c r="K117" i="5"/>
  <c r="A118" i="5"/>
  <c r="B118" i="5"/>
  <c r="F118" i="5"/>
  <c r="H118" i="5"/>
  <c r="J118" i="5"/>
  <c r="K118" i="5"/>
  <c r="A119" i="5"/>
  <c r="B119" i="5"/>
  <c r="F119" i="5"/>
  <c r="H119" i="5"/>
  <c r="J119" i="5"/>
  <c r="K119" i="5"/>
  <c r="A120" i="5"/>
  <c r="B120" i="5"/>
  <c r="F120" i="5"/>
  <c r="H120" i="5"/>
  <c r="J120" i="5"/>
  <c r="K120" i="5"/>
  <c r="A121" i="5"/>
  <c r="B121" i="5"/>
  <c r="F121" i="5"/>
  <c r="H121" i="5"/>
  <c r="J121" i="5"/>
  <c r="K121" i="5"/>
  <c r="A122" i="5"/>
  <c r="B122" i="5"/>
  <c r="F122" i="5"/>
  <c r="H122" i="5"/>
  <c r="J122" i="5"/>
  <c r="K122" i="5"/>
  <c r="A123" i="5"/>
  <c r="B123" i="5"/>
  <c r="F123" i="5"/>
  <c r="H123" i="5"/>
  <c r="J123" i="5"/>
  <c r="K123" i="5"/>
  <c r="A124" i="5"/>
  <c r="B124" i="5"/>
  <c r="F124" i="5"/>
  <c r="H124" i="5"/>
  <c r="J124" i="5"/>
  <c r="K124" i="5"/>
  <c r="A125" i="5"/>
  <c r="B125" i="5"/>
  <c r="F125" i="5"/>
  <c r="H125" i="5"/>
  <c r="J125" i="5"/>
  <c r="K125" i="5"/>
  <c r="A126" i="5"/>
  <c r="B126" i="5"/>
  <c r="F126" i="5"/>
  <c r="H126" i="5"/>
  <c r="J126" i="5"/>
  <c r="K126" i="5"/>
  <c r="A127" i="5"/>
  <c r="B127" i="5"/>
  <c r="F127" i="5"/>
  <c r="H127" i="5"/>
  <c r="J127" i="5"/>
  <c r="K127" i="5"/>
  <c r="A128" i="5"/>
  <c r="B128" i="5"/>
  <c r="F128" i="5"/>
  <c r="H128" i="5"/>
  <c r="J128" i="5"/>
  <c r="K128" i="5"/>
  <c r="A129" i="5"/>
  <c r="B129" i="5"/>
  <c r="F129" i="5"/>
  <c r="H129" i="5"/>
  <c r="J129" i="5"/>
  <c r="K129" i="5"/>
  <c r="A130" i="5"/>
  <c r="B130" i="5"/>
  <c r="F130" i="5"/>
  <c r="H130" i="5"/>
  <c r="J130" i="5"/>
  <c r="K130" i="5"/>
  <c r="A131" i="5"/>
  <c r="B131" i="5"/>
  <c r="F131" i="5"/>
  <c r="H131" i="5"/>
  <c r="J131" i="5"/>
  <c r="K131" i="5"/>
  <c r="A132" i="5"/>
  <c r="B132" i="5"/>
  <c r="F132" i="5"/>
  <c r="H132" i="5"/>
  <c r="J132" i="5"/>
  <c r="K132" i="5"/>
  <c r="A133" i="5"/>
  <c r="B133" i="5"/>
  <c r="F133" i="5"/>
  <c r="H133" i="5"/>
  <c r="J133" i="5"/>
  <c r="K133" i="5"/>
  <c r="A134" i="5"/>
  <c r="B134" i="5"/>
  <c r="F134" i="5"/>
  <c r="H134" i="5"/>
  <c r="J134" i="5"/>
  <c r="K134" i="5"/>
  <c r="A135" i="5"/>
  <c r="B135" i="5"/>
  <c r="F135" i="5"/>
  <c r="H135" i="5"/>
  <c r="J135" i="5"/>
  <c r="K135" i="5"/>
  <c r="A136" i="5"/>
  <c r="B136" i="5"/>
  <c r="F136" i="5"/>
  <c r="H136" i="5"/>
  <c r="J136" i="5"/>
  <c r="K136" i="5"/>
  <c r="A137" i="5"/>
  <c r="B137" i="5"/>
  <c r="F137" i="5"/>
  <c r="H137" i="5"/>
  <c r="J137" i="5"/>
  <c r="K137" i="5"/>
  <c r="A138" i="5"/>
  <c r="B138" i="5"/>
  <c r="F138" i="5"/>
  <c r="H138" i="5"/>
  <c r="J138" i="5"/>
  <c r="K138" i="5"/>
  <c r="A139" i="5"/>
  <c r="B139" i="5"/>
  <c r="F139" i="5"/>
  <c r="H139" i="5"/>
  <c r="J139" i="5"/>
  <c r="K139" i="5"/>
  <c r="A140" i="5"/>
  <c r="B140" i="5"/>
  <c r="F140" i="5"/>
  <c r="H140" i="5"/>
  <c r="J140" i="5"/>
  <c r="K140" i="5"/>
  <c r="A141" i="5"/>
  <c r="B141" i="5"/>
  <c r="F141" i="5"/>
  <c r="H141" i="5"/>
  <c r="J141" i="5"/>
  <c r="K141" i="5"/>
  <c r="A142" i="5"/>
  <c r="B142" i="5"/>
  <c r="F142" i="5"/>
  <c r="H142" i="5"/>
  <c r="J142" i="5"/>
  <c r="K142" i="5"/>
  <c r="A143" i="5"/>
  <c r="B143" i="5"/>
  <c r="F143" i="5"/>
  <c r="H143" i="5"/>
  <c r="J143" i="5"/>
  <c r="K143" i="5"/>
  <c r="A144" i="5"/>
  <c r="B144" i="5"/>
  <c r="F144" i="5"/>
  <c r="H144" i="5"/>
  <c r="J144" i="5"/>
  <c r="K144" i="5"/>
  <c r="A145" i="5"/>
  <c r="B145" i="5"/>
  <c r="F145" i="5"/>
  <c r="H145" i="5"/>
  <c r="J145" i="5"/>
  <c r="K145" i="5"/>
  <c r="A146" i="5"/>
  <c r="B146" i="5"/>
  <c r="F146" i="5"/>
  <c r="H146" i="5"/>
  <c r="J146" i="5"/>
  <c r="K146" i="5"/>
  <c r="A147" i="5"/>
  <c r="B147" i="5"/>
  <c r="F147" i="5"/>
  <c r="H147" i="5"/>
  <c r="J147" i="5"/>
  <c r="K147" i="5"/>
  <c r="A148" i="5"/>
  <c r="B148" i="5"/>
  <c r="F148" i="5"/>
  <c r="H148" i="5"/>
  <c r="J148" i="5"/>
  <c r="K148" i="5"/>
  <c r="A149" i="5"/>
  <c r="B149" i="5"/>
  <c r="F149" i="5"/>
  <c r="H149" i="5"/>
  <c r="J149" i="5"/>
  <c r="K149" i="5"/>
  <c r="A150" i="5"/>
  <c r="B150" i="5"/>
  <c r="F150" i="5"/>
  <c r="H150" i="5"/>
  <c r="J150" i="5"/>
  <c r="K150" i="5"/>
  <c r="A151" i="5"/>
  <c r="B151" i="5"/>
  <c r="F151" i="5"/>
  <c r="H151" i="5"/>
  <c r="J151" i="5"/>
  <c r="K151" i="5"/>
  <c r="A152" i="5"/>
  <c r="B152" i="5"/>
  <c r="F152" i="5"/>
  <c r="H152" i="5"/>
  <c r="J152" i="5"/>
  <c r="K152" i="5"/>
  <c r="A153" i="5"/>
  <c r="B153" i="5"/>
  <c r="F153" i="5"/>
  <c r="H153" i="5"/>
  <c r="J153" i="5"/>
  <c r="K153" i="5"/>
  <c r="A154" i="5"/>
  <c r="B154" i="5"/>
  <c r="F154" i="5"/>
  <c r="H154" i="5"/>
  <c r="J154" i="5"/>
  <c r="K154" i="5"/>
  <c r="A155" i="5"/>
  <c r="B155" i="5"/>
  <c r="F155" i="5"/>
  <c r="H155" i="5"/>
  <c r="J155" i="5"/>
  <c r="K155" i="5"/>
  <c r="A156" i="5"/>
  <c r="B156" i="5"/>
  <c r="F156" i="5"/>
  <c r="H156" i="5"/>
  <c r="J156" i="5"/>
  <c r="K156" i="5"/>
  <c r="A157" i="5"/>
  <c r="B157" i="5"/>
  <c r="F157" i="5"/>
  <c r="H157" i="5"/>
  <c r="J157" i="5"/>
  <c r="K157" i="5"/>
  <c r="A158" i="5"/>
  <c r="B158" i="5"/>
  <c r="F158" i="5"/>
  <c r="H158" i="5"/>
  <c r="J158" i="5"/>
  <c r="K158" i="5"/>
  <c r="A159" i="5"/>
  <c r="B159" i="5"/>
  <c r="F159" i="5"/>
  <c r="H159" i="5"/>
  <c r="J159" i="5"/>
  <c r="K159" i="5"/>
  <c r="A160" i="5"/>
  <c r="B160" i="5"/>
  <c r="F160" i="5"/>
  <c r="H160" i="5"/>
  <c r="J160" i="5"/>
  <c r="K160" i="5"/>
  <c r="A161" i="5"/>
  <c r="B161" i="5"/>
  <c r="F161" i="5"/>
  <c r="H161" i="5"/>
  <c r="J161" i="5"/>
  <c r="K161" i="5"/>
  <c r="A162" i="5"/>
  <c r="B162" i="5"/>
  <c r="F162" i="5"/>
  <c r="H162" i="5"/>
  <c r="J162" i="5"/>
  <c r="K162" i="5"/>
  <c r="A163" i="5"/>
  <c r="B163" i="5"/>
  <c r="F163" i="5"/>
  <c r="H163" i="5"/>
  <c r="J163" i="5"/>
  <c r="K163" i="5"/>
  <c r="A164" i="5"/>
  <c r="B164" i="5"/>
  <c r="F164" i="5"/>
  <c r="H164" i="5"/>
  <c r="J164" i="5"/>
  <c r="K164" i="5"/>
  <c r="A165" i="5"/>
  <c r="B165" i="5"/>
  <c r="F165" i="5"/>
  <c r="H165" i="5"/>
  <c r="J165" i="5"/>
  <c r="K165" i="5"/>
  <c r="A166" i="5"/>
  <c r="B166" i="5"/>
  <c r="F166" i="5"/>
  <c r="H166" i="5"/>
  <c r="J166" i="5"/>
  <c r="K166" i="5"/>
  <c r="A167" i="5"/>
  <c r="B167" i="5"/>
  <c r="F167" i="5"/>
  <c r="H167" i="5"/>
  <c r="J167" i="5"/>
  <c r="K167" i="5"/>
  <c r="A168" i="5"/>
  <c r="B168" i="5"/>
  <c r="F168" i="5"/>
  <c r="H168" i="5"/>
  <c r="J168" i="5"/>
  <c r="K168" i="5"/>
  <c r="A169" i="5"/>
  <c r="B169" i="5"/>
  <c r="F169" i="5"/>
  <c r="H169" i="5"/>
  <c r="J169" i="5"/>
  <c r="K169" i="5"/>
  <c r="A170" i="5"/>
  <c r="B170" i="5"/>
  <c r="F170" i="5"/>
  <c r="H170" i="5"/>
  <c r="J170" i="5"/>
  <c r="K170" i="5"/>
  <c r="A171" i="5"/>
  <c r="B171" i="5"/>
  <c r="F171" i="5"/>
  <c r="H171" i="5"/>
  <c r="J171" i="5"/>
  <c r="K171" i="5"/>
  <c r="A172" i="5"/>
  <c r="B172" i="5"/>
  <c r="F172" i="5"/>
  <c r="H172" i="5"/>
  <c r="J172" i="5"/>
  <c r="K172" i="5"/>
  <c r="A173" i="5"/>
  <c r="B173" i="5"/>
  <c r="F173" i="5"/>
  <c r="H173" i="5"/>
  <c r="J173" i="5"/>
  <c r="K173" i="5"/>
  <c r="A174" i="5"/>
  <c r="B174" i="5"/>
  <c r="F174" i="5"/>
  <c r="H174" i="5"/>
  <c r="J174" i="5"/>
  <c r="K174" i="5"/>
  <c r="A175" i="5"/>
  <c r="B175" i="5"/>
  <c r="F175" i="5"/>
  <c r="H175" i="5"/>
  <c r="J175" i="5"/>
  <c r="K175" i="5"/>
  <c r="A176" i="5"/>
  <c r="B176" i="5"/>
  <c r="F176" i="5"/>
  <c r="H176" i="5"/>
  <c r="J176" i="5"/>
  <c r="K176" i="5"/>
  <c r="A177" i="5"/>
  <c r="B177" i="5"/>
  <c r="F177" i="5"/>
  <c r="H177" i="5"/>
  <c r="J177" i="5"/>
  <c r="K177" i="5"/>
  <c r="A178" i="5"/>
  <c r="B178" i="5"/>
  <c r="F178" i="5"/>
  <c r="H178" i="5"/>
  <c r="J178" i="5"/>
  <c r="K178" i="5"/>
  <c r="A179" i="5"/>
  <c r="B179" i="5"/>
  <c r="F179" i="5"/>
  <c r="H179" i="5"/>
  <c r="J179" i="5"/>
  <c r="K179" i="5"/>
  <c r="A180" i="5"/>
  <c r="B180" i="5"/>
  <c r="F180" i="5"/>
  <c r="H180" i="5"/>
  <c r="J180" i="5"/>
  <c r="K180" i="5"/>
  <c r="A181" i="5"/>
  <c r="B181" i="5"/>
  <c r="F181" i="5"/>
  <c r="H181" i="5"/>
  <c r="J181" i="5"/>
  <c r="K181" i="5"/>
  <c r="A182" i="5"/>
  <c r="B182" i="5"/>
  <c r="F182" i="5"/>
  <c r="H182" i="5"/>
  <c r="J182" i="5"/>
  <c r="K182" i="5"/>
  <c r="A183" i="5"/>
  <c r="B183" i="5"/>
  <c r="F183" i="5"/>
  <c r="H183" i="5"/>
  <c r="J183" i="5"/>
  <c r="K183" i="5"/>
  <c r="A184" i="5"/>
  <c r="B184" i="5"/>
  <c r="F184" i="5"/>
  <c r="H184" i="5"/>
  <c r="J184" i="5"/>
  <c r="K184" i="5"/>
  <c r="A185" i="5"/>
  <c r="B185" i="5"/>
  <c r="F185" i="5"/>
  <c r="H185" i="5"/>
  <c r="J185" i="5"/>
  <c r="K185" i="5"/>
  <c r="A186" i="5"/>
  <c r="B186" i="5"/>
  <c r="F186" i="5"/>
  <c r="H186" i="5"/>
  <c r="J186" i="5"/>
  <c r="K186" i="5"/>
  <c r="A187" i="5"/>
  <c r="B187" i="5"/>
  <c r="F187" i="5"/>
  <c r="H187" i="5"/>
  <c r="J187" i="5"/>
  <c r="K187" i="5"/>
  <c r="A188" i="5"/>
  <c r="B188" i="5"/>
  <c r="F188" i="5"/>
  <c r="H188" i="5"/>
  <c r="J188" i="5"/>
  <c r="K188" i="5"/>
  <c r="A189" i="5"/>
  <c r="B189" i="5"/>
  <c r="F189" i="5"/>
  <c r="H189" i="5"/>
  <c r="J189" i="5"/>
  <c r="K189" i="5"/>
  <c r="A190" i="5"/>
  <c r="B190" i="5"/>
  <c r="F190" i="5"/>
  <c r="H190" i="5"/>
  <c r="J190" i="5"/>
  <c r="K190" i="5"/>
  <c r="A191" i="5"/>
  <c r="B191" i="5"/>
  <c r="F191" i="5"/>
  <c r="H191" i="5"/>
  <c r="J191" i="5"/>
  <c r="K191" i="5"/>
  <c r="A192" i="5"/>
  <c r="B192" i="5"/>
  <c r="F192" i="5"/>
  <c r="H192" i="5"/>
  <c r="J192" i="5"/>
  <c r="K192" i="5"/>
  <c r="A193" i="5"/>
  <c r="B193" i="5"/>
  <c r="F193" i="5"/>
  <c r="H193" i="5"/>
  <c r="J193" i="5"/>
  <c r="K193" i="5"/>
  <c r="A194" i="5"/>
  <c r="B194" i="5"/>
  <c r="F194" i="5"/>
  <c r="H194" i="5"/>
  <c r="J194" i="5"/>
  <c r="K194" i="5"/>
  <c r="A195" i="5"/>
  <c r="B195" i="5"/>
  <c r="F195" i="5"/>
  <c r="H195" i="5"/>
  <c r="J195" i="5"/>
  <c r="K195" i="5"/>
  <c r="A196" i="5"/>
  <c r="B196" i="5"/>
  <c r="F196" i="5"/>
  <c r="H196" i="5"/>
  <c r="J196" i="5"/>
  <c r="K196" i="5"/>
  <c r="A197" i="5"/>
  <c r="B197" i="5"/>
  <c r="F197" i="5"/>
  <c r="H197" i="5"/>
  <c r="J197" i="5"/>
  <c r="K197" i="5"/>
  <c r="A198" i="5"/>
  <c r="B198" i="5"/>
  <c r="F198" i="5"/>
  <c r="H198" i="5"/>
  <c r="J198" i="5"/>
  <c r="K198" i="5"/>
  <c r="A199" i="5"/>
  <c r="B199" i="5"/>
  <c r="F199" i="5"/>
  <c r="H199" i="5"/>
  <c r="J199" i="5"/>
  <c r="K199" i="5"/>
  <c r="A200" i="5"/>
  <c r="B200" i="5"/>
  <c r="F200" i="5"/>
  <c r="H200" i="5"/>
  <c r="J200" i="5"/>
  <c r="K200" i="5"/>
  <c r="A201" i="5"/>
  <c r="B201" i="5"/>
  <c r="F201" i="5"/>
  <c r="H201" i="5"/>
  <c r="J201" i="5"/>
  <c r="K201" i="5"/>
  <c r="A202" i="5"/>
  <c r="B202" i="5"/>
  <c r="F202" i="5"/>
  <c r="H202" i="5"/>
  <c r="J202" i="5"/>
  <c r="K202" i="5"/>
  <c r="A203" i="5"/>
  <c r="B203" i="5"/>
  <c r="F203" i="5"/>
  <c r="H203" i="5"/>
  <c r="J203" i="5"/>
  <c r="K203" i="5"/>
  <c r="A204" i="5"/>
  <c r="B204" i="5"/>
  <c r="F204" i="5"/>
  <c r="H204" i="5"/>
  <c r="J204" i="5"/>
  <c r="K204" i="5"/>
  <c r="A205" i="5"/>
  <c r="B205" i="5"/>
  <c r="F205" i="5"/>
  <c r="H205" i="5"/>
  <c r="J205" i="5"/>
  <c r="K205" i="5"/>
  <c r="A206" i="5"/>
  <c r="B206" i="5"/>
  <c r="F206" i="5"/>
  <c r="H206" i="5"/>
  <c r="J206" i="5"/>
  <c r="K206" i="5"/>
  <c r="A207" i="5"/>
  <c r="B207" i="5"/>
  <c r="F207" i="5"/>
  <c r="H207" i="5"/>
  <c r="J207" i="5"/>
  <c r="K207" i="5"/>
  <c r="A208" i="5"/>
  <c r="B208" i="5"/>
  <c r="F208" i="5"/>
  <c r="H208" i="5"/>
  <c r="J208" i="5"/>
  <c r="K208" i="5"/>
  <c r="A209" i="5"/>
  <c r="B209" i="5"/>
  <c r="F209" i="5"/>
  <c r="H209" i="5"/>
  <c r="J209" i="5"/>
  <c r="K209" i="5"/>
  <c r="A210" i="5"/>
  <c r="B210" i="5"/>
  <c r="F210" i="5"/>
  <c r="H210" i="5"/>
  <c r="J210" i="5"/>
  <c r="K210" i="5"/>
  <c r="A211" i="5"/>
  <c r="B211" i="5"/>
  <c r="F211" i="5"/>
  <c r="H211" i="5"/>
  <c r="J211" i="5"/>
  <c r="K211" i="5"/>
  <c r="A212" i="5"/>
  <c r="B212" i="5"/>
  <c r="F212" i="5"/>
  <c r="H212" i="5"/>
  <c r="J212" i="5"/>
  <c r="K212" i="5"/>
  <c r="A213" i="5"/>
  <c r="B213" i="5"/>
  <c r="F213" i="5"/>
  <c r="H213" i="5"/>
  <c r="J213" i="5"/>
  <c r="K213" i="5"/>
  <c r="A214" i="5"/>
  <c r="B214" i="5"/>
  <c r="F214" i="5"/>
  <c r="H214" i="5"/>
  <c r="J214" i="5"/>
  <c r="K214" i="5"/>
  <c r="A215" i="5"/>
  <c r="B215" i="5"/>
  <c r="F215" i="5"/>
  <c r="H215" i="5"/>
  <c r="J215" i="5"/>
  <c r="K215" i="5"/>
  <c r="A216" i="5"/>
  <c r="B216" i="5"/>
  <c r="F216" i="5"/>
  <c r="H216" i="5"/>
  <c r="J216" i="5"/>
  <c r="K216" i="5"/>
  <c r="A217" i="5"/>
  <c r="B217" i="5"/>
  <c r="F217" i="5"/>
  <c r="H217" i="5"/>
  <c r="J217" i="5"/>
  <c r="K217" i="5"/>
  <c r="A218" i="5"/>
  <c r="B218" i="5"/>
  <c r="F218" i="5"/>
  <c r="H218" i="5"/>
  <c r="J218" i="5"/>
  <c r="K218" i="5"/>
  <c r="A219" i="5"/>
  <c r="B219" i="5"/>
  <c r="F219" i="5"/>
  <c r="H219" i="5"/>
  <c r="J219" i="5"/>
  <c r="K219" i="5"/>
  <c r="A220" i="5"/>
  <c r="B220" i="5"/>
  <c r="F220" i="5"/>
  <c r="H220" i="5"/>
  <c r="J220" i="5"/>
  <c r="K220" i="5"/>
  <c r="A221" i="5"/>
  <c r="B221" i="5"/>
  <c r="F221" i="5"/>
  <c r="H221" i="5"/>
  <c r="J221" i="5"/>
  <c r="K221" i="5"/>
  <c r="A222" i="5"/>
  <c r="B222" i="5"/>
  <c r="F222" i="5"/>
  <c r="H222" i="5"/>
  <c r="J222" i="5"/>
  <c r="K222" i="5"/>
  <c r="A223" i="5"/>
  <c r="B223" i="5"/>
  <c r="F223" i="5"/>
  <c r="H223" i="5"/>
  <c r="J223" i="5"/>
  <c r="K223" i="5"/>
  <c r="A224" i="5"/>
  <c r="B224" i="5"/>
  <c r="F224" i="5"/>
  <c r="H224" i="5"/>
  <c r="J224" i="5"/>
  <c r="K224" i="5"/>
  <c r="A225" i="5"/>
  <c r="B225" i="5"/>
  <c r="F225" i="5"/>
  <c r="H225" i="5"/>
  <c r="J225" i="5"/>
  <c r="K225" i="5"/>
  <c r="A226" i="5"/>
  <c r="B226" i="5"/>
  <c r="F226" i="5"/>
  <c r="H226" i="5"/>
  <c r="J226" i="5"/>
  <c r="K226" i="5"/>
  <c r="A227" i="5"/>
  <c r="B227" i="5"/>
  <c r="F227" i="5"/>
  <c r="H227" i="5"/>
  <c r="J227" i="5"/>
  <c r="K227" i="5"/>
  <c r="A228" i="5"/>
  <c r="B228" i="5"/>
  <c r="F228" i="5"/>
  <c r="H228" i="5"/>
  <c r="J228" i="5"/>
  <c r="K228" i="5"/>
  <c r="A229" i="5"/>
  <c r="B229" i="5"/>
  <c r="F229" i="5"/>
  <c r="H229" i="5"/>
  <c r="J229" i="5"/>
  <c r="K229" i="5"/>
  <c r="A230" i="5"/>
  <c r="B230" i="5"/>
  <c r="F230" i="5"/>
  <c r="H230" i="5"/>
  <c r="J230" i="5"/>
  <c r="K230" i="5"/>
  <c r="A231" i="5"/>
  <c r="B231" i="5"/>
  <c r="F231" i="5"/>
  <c r="H231" i="5"/>
  <c r="J231" i="5"/>
  <c r="K231" i="5"/>
  <c r="A232" i="5"/>
  <c r="B232" i="5"/>
  <c r="F232" i="5"/>
  <c r="H232" i="5"/>
  <c r="J232" i="5"/>
  <c r="K232" i="5"/>
  <c r="A233" i="5"/>
  <c r="B233" i="5"/>
  <c r="F233" i="5"/>
  <c r="H233" i="5"/>
  <c r="J233" i="5"/>
  <c r="K233" i="5"/>
  <c r="A234" i="5"/>
  <c r="B234" i="5"/>
  <c r="F234" i="5"/>
  <c r="H234" i="5"/>
  <c r="J234" i="5"/>
  <c r="K234" i="5"/>
  <c r="A235" i="5"/>
  <c r="B235" i="5"/>
  <c r="F235" i="5"/>
  <c r="H235" i="5"/>
  <c r="J235" i="5"/>
  <c r="K235" i="5"/>
  <c r="A236" i="5"/>
  <c r="B236" i="5"/>
  <c r="F236" i="5"/>
  <c r="H236" i="5"/>
  <c r="J236" i="5"/>
  <c r="K236" i="5"/>
  <c r="A237" i="5"/>
  <c r="B237" i="5"/>
  <c r="F237" i="5"/>
  <c r="H237" i="5"/>
  <c r="J237" i="5"/>
  <c r="K237" i="5"/>
  <c r="A238" i="5"/>
  <c r="B238" i="5"/>
  <c r="F238" i="5"/>
  <c r="H238" i="5"/>
  <c r="J238" i="5"/>
  <c r="K238" i="5"/>
  <c r="A239" i="5"/>
  <c r="B239" i="5"/>
  <c r="F239" i="5"/>
  <c r="H239" i="5"/>
  <c r="J239" i="5"/>
  <c r="K239" i="5"/>
  <c r="A240" i="5"/>
  <c r="B240" i="5"/>
  <c r="F240" i="5"/>
  <c r="H240" i="5"/>
  <c r="J240" i="5"/>
  <c r="K240" i="5"/>
  <c r="A241" i="5"/>
  <c r="B241" i="5"/>
  <c r="F241" i="5"/>
  <c r="H241" i="5"/>
  <c r="J241" i="5"/>
  <c r="K241" i="5"/>
  <c r="A242" i="5"/>
  <c r="B242" i="5"/>
  <c r="F242" i="5"/>
  <c r="H242" i="5"/>
  <c r="J242" i="5"/>
  <c r="K242" i="5"/>
  <c r="A243" i="5"/>
  <c r="B243" i="5"/>
  <c r="F243" i="5"/>
  <c r="H243" i="5"/>
  <c r="J243" i="5"/>
  <c r="K243" i="5"/>
  <c r="A244" i="5"/>
  <c r="B244" i="5"/>
  <c r="F244" i="5"/>
  <c r="H244" i="5"/>
  <c r="J244" i="5"/>
  <c r="K244" i="5"/>
  <c r="A245" i="5"/>
  <c r="B245" i="5"/>
  <c r="F245" i="5"/>
  <c r="H245" i="5"/>
  <c r="J245" i="5"/>
  <c r="K245" i="5"/>
  <c r="A246" i="5"/>
  <c r="B246" i="5"/>
  <c r="F246" i="5"/>
  <c r="H246" i="5"/>
  <c r="J246" i="5"/>
  <c r="K246" i="5"/>
  <c r="A247" i="5"/>
  <c r="B247" i="5"/>
  <c r="F247" i="5"/>
  <c r="H247" i="5"/>
  <c r="J247" i="5"/>
  <c r="K247" i="5"/>
  <c r="A248" i="5"/>
  <c r="B248" i="5"/>
  <c r="F248" i="5"/>
  <c r="H248" i="5"/>
  <c r="J248" i="5"/>
  <c r="K248" i="5"/>
  <c r="A249" i="5"/>
  <c r="B249" i="5"/>
  <c r="F249" i="5"/>
  <c r="H249" i="5"/>
  <c r="J249" i="5"/>
  <c r="K249" i="5"/>
  <c r="A250" i="5"/>
  <c r="B250" i="5"/>
  <c r="F250" i="5"/>
  <c r="H250" i="5"/>
  <c r="J250" i="5"/>
  <c r="K250" i="5"/>
  <c r="A251" i="5"/>
  <c r="B251" i="5"/>
  <c r="F251" i="5"/>
  <c r="H251" i="5"/>
  <c r="J251" i="5"/>
  <c r="K251" i="5"/>
  <c r="A252" i="5"/>
  <c r="B252" i="5"/>
  <c r="F252" i="5"/>
  <c r="H252" i="5"/>
  <c r="J252" i="5"/>
  <c r="K252" i="5"/>
  <c r="A253" i="5"/>
  <c r="B253" i="5"/>
  <c r="F253" i="5"/>
  <c r="H253" i="5"/>
  <c r="J253" i="5"/>
  <c r="K253" i="5"/>
  <c r="A254" i="5"/>
  <c r="B254" i="5"/>
  <c r="F254" i="5"/>
  <c r="H254" i="5"/>
  <c r="J254" i="5"/>
  <c r="K254" i="5"/>
  <c r="A255" i="5"/>
  <c r="B255" i="5"/>
  <c r="F255" i="5"/>
  <c r="H255" i="5"/>
  <c r="J255" i="5"/>
  <c r="K255" i="5"/>
  <c r="A256" i="5"/>
  <c r="B256" i="5"/>
  <c r="F256" i="5"/>
  <c r="H256" i="5"/>
  <c r="J256" i="5"/>
  <c r="K256" i="5"/>
  <c r="A257" i="5"/>
  <c r="B257" i="5"/>
  <c r="F257" i="5"/>
  <c r="H257" i="5"/>
  <c r="J257" i="5"/>
  <c r="K257" i="5"/>
  <c r="A258" i="5"/>
  <c r="B258" i="5"/>
  <c r="F258" i="5"/>
  <c r="H258" i="5"/>
  <c r="J258" i="5"/>
  <c r="K258" i="5"/>
  <c r="A259" i="5"/>
  <c r="B259" i="5"/>
  <c r="F259" i="5"/>
  <c r="H259" i="5"/>
  <c r="J259" i="5"/>
  <c r="K259" i="5"/>
  <c r="A260" i="5"/>
  <c r="B260" i="5"/>
  <c r="F260" i="5"/>
  <c r="H260" i="5"/>
  <c r="J260" i="5"/>
  <c r="K260" i="5"/>
  <c r="A261" i="5"/>
  <c r="B261" i="5"/>
  <c r="F261" i="5"/>
  <c r="H261" i="5"/>
  <c r="J261" i="5"/>
  <c r="K261" i="5"/>
  <c r="A262" i="5"/>
  <c r="B262" i="5"/>
  <c r="F262" i="5"/>
  <c r="H262" i="5"/>
  <c r="J262" i="5"/>
  <c r="K262" i="5"/>
  <c r="A263" i="5"/>
  <c r="B263" i="5"/>
  <c r="F263" i="5"/>
  <c r="H263" i="5"/>
  <c r="J263" i="5"/>
  <c r="K263" i="5"/>
  <c r="A264" i="5"/>
  <c r="B264" i="5"/>
  <c r="F264" i="5"/>
  <c r="H264" i="5"/>
  <c r="J264" i="5"/>
  <c r="K264" i="5"/>
  <c r="A265" i="5"/>
  <c r="B265" i="5"/>
  <c r="F265" i="5"/>
  <c r="H265" i="5"/>
  <c r="J265" i="5"/>
  <c r="K265" i="5"/>
  <c r="A266" i="5"/>
  <c r="B266" i="5"/>
  <c r="F266" i="5"/>
  <c r="H266" i="5"/>
  <c r="J266" i="5"/>
  <c r="K266" i="5"/>
  <c r="A267" i="5"/>
  <c r="B267" i="5"/>
  <c r="F267" i="5"/>
  <c r="H267" i="5"/>
  <c r="J267" i="5"/>
  <c r="K267" i="5"/>
  <c r="A268" i="5"/>
  <c r="B268" i="5"/>
  <c r="F268" i="5"/>
  <c r="H268" i="5"/>
  <c r="J268" i="5"/>
  <c r="K268" i="5"/>
  <c r="A269" i="5"/>
  <c r="B269" i="5"/>
  <c r="F269" i="5"/>
  <c r="H269" i="5"/>
  <c r="J269" i="5"/>
  <c r="K269" i="5"/>
  <c r="A270" i="5"/>
  <c r="B270" i="5"/>
  <c r="F270" i="5"/>
  <c r="H270" i="5"/>
  <c r="J270" i="5"/>
  <c r="K270" i="5"/>
  <c r="A271" i="5"/>
  <c r="B271" i="5"/>
  <c r="F271" i="5"/>
  <c r="H271" i="5"/>
  <c r="J271" i="5"/>
  <c r="K271" i="5"/>
  <c r="A272" i="5"/>
  <c r="B272" i="5"/>
  <c r="F272" i="5"/>
  <c r="H272" i="5"/>
  <c r="J272" i="5"/>
  <c r="K272" i="5"/>
  <c r="A273" i="5"/>
  <c r="B273" i="5"/>
  <c r="F273" i="5"/>
  <c r="H273" i="5"/>
  <c r="J273" i="5"/>
  <c r="K273" i="5"/>
  <c r="A274" i="5"/>
  <c r="B274" i="5"/>
  <c r="F274" i="5"/>
  <c r="H274" i="5"/>
  <c r="J274" i="5"/>
  <c r="K274" i="5"/>
  <c r="A275" i="5"/>
  <c r="B275" i="5"/>
  <c r="F275" i="5"/>
  <c r="H275" i="5"/>
  <c r="J275" i="5"/>
  <c r="K275" i="5"/>
  <c r="A276" i="5"/>
  <c r="B276" i="5"/>
  <c r="F276" i="5"/>
  <c r="H276" i="5"/>
  <c r="J276" i="5"/>
  <c r="K276" i="5"/>
  <c r="A277" i="5"/>
  <c r="B277" i="5"/>
  <c r="F277" i="5"/>
  <c r="H277" i="5"/>
  <c r="J277" i="5"/>
  <c r="K277" i="5"/>
  <c r="A278" i="5"/>
  <c r="B278" i="5"/>
  <c r="F278" i="5"/>
  <c r="H278" i="5"/>
  <c r="J278" i="5"/>
  <c r="K278" i="5"/>
  <c r="A279" i="5"/>
  <c r="B279" i="5"/>
  <c r="F279" i="5"/>
  <c r="H279" i="5"/>
  <c r="J279" i="5"/>
  <c r="K279" i="5"/>
  <c r="A280" i="5"/>
  <c r="B280" i="5"/>
  <c r="F280" i="5"/>
  <c r="H280" i="5"/>
  <c r="J280" i="5"/>
  <c r="K280" i="5"/>
  <c r="A281" i="5"/>
  <c r="B281" i="5"/>
  <c r="F281" i="5"/>
  <c r="H281" i="5"/>
  <c r="J281" i="5"/>
  <c r="K281" i="5"/>
  <c r="A282" i="5"/>
  <c r="B282" i="5"/>
  <c r="F282" i="5"/>
  <c r="H282" i="5"/>
  <c r="J282" i="5"/>
  <c r="K282" i="5"/>
  <c r="A283" i="5"/>
  <c r="B283" i="5"/>
  <c r="F283" i="5"/>
  <c r="H283" i="5"/>
  <c r="J283" i="5"/>
  <c r="K283" i="5"/>
  <c r="A284" i="5"/>
  <c r="B284" i="5"/>
  <c r="F284" i="5"/>
  <c r="H284" i="5"/>
  <c r="J284" i="5"/>
  <c r="K284" i="5"/>
  <c r="A285" i="5"/>
  <c r="B285" i="5"/>
  <c r="F285" i="5"/>
  <c r="H285" i="5"/>
  <c r="J285" i="5"/>
  <c r="K285" i="5"/>
  <c r="A286" i="5"/>
  <c r="B286" i="5"/>
  <c r="F286" i="5"/>
  <c r="H286" i="5"/>
  <c r="J286" i="5"/>
  <c r="K286" i="5"/>
  <c r="A287" i="5"/>
  <c r="B287" i="5"/>
  <c r="F287" i="5"/>
  <c r="H287" i="5"/>
  <c r="J287" i="5"/>
  <c r="K287" i="5"/>
  <c r="A288" i="5"/>
  <c r="B288" i="5"/>
  <c r="F288" i="5"/>
  <c r="H288" i="5"/>
  <c r="J288" i="5"/>
  <c r="K288" i="5"/>
  <c r="A289" i="5"/>
  <c r="B289" i="5"/>
  <c r="F289" i="5"/>
  <c r="H289" i="5"/>
  <c r="J289" i="5"/>
  <c r="K289" i="5"/>
  <c r="A290" i="5"/>
  <c r="B290" i="5"/>
  <c r="F290" i="5"/>
  <c r="H290" i="5"/>
  <c r="J290" i="5"/>
  <c r="K290" i="5"/>
  <c r="A291" i="5"/>
  <c r="B291" i="5"/>
  <c r="F291" i="5"/>
  <c r="H291" i="5"/>
  <c r="J291" i="5"/>
  <c r="K291" i="5"/>
  <c r="A292" i="5"/>
  <c r="B292" i="5"/>
  <c r="F292" i="5"/>
  <c r="H292" i="5"/>
  <c r="J292" i="5"/>
  <c r="K292" i="5"/>
  <c r="A293" i="5"/>
  <c r="B293" i="5"/>
  <c r="F293" i="5"/>
  <c r="H293" i="5"/>
  <c r="J293" i="5"/>
  <c r="K293" i="5"/>
  <c r="A294" i="5"/>
  <c r="B294" i="5"/>
  <c r="F294" i="5"/>
  <c r="H294" i="5"/>
  <c r="J294" i="5"/>
  <c r="K294" i="5"/>
  <c r="A295" i="5"/>
  <c r="B295" i="5"/>
  <c r="F295" i="5"/>
  <c r="H295" i="5"/>
  <c r="J295" i="5"/>
  <c r="K295" i="5"/>
  <c r="A296" i="5"/>
  <c r="B296" i="5"/>
  <c r="F296" i="5"/>
  <c r="H296" i="5"/>
  <c r="J296" i="5"/>
  <c r="K296" i="5"/>
  <c r="A297" i="5"/>
  <c r="B297" i="5"/>
  <c r="F297" i="5"/>
  <c r="H297" i="5"/>
  <c r="J297" i="5"/>
  <c r="K297" i="5"/>
  <c r="A298" i="5"/>
  <c r="B298" i="5"/>
  <c r="F298" i="5"/>
  <c r="H298" i="5"/>
  <c r="J298" i="5"/>
  <c r="K298" i="5"/>
  <c r="A299" i="5"/>
  <c r="B299" i="5"/>
  <c r="F299" i="5"/>
  <c r="H299" i="5"/>
  <c r="J299" i="5"/>
  <c r="K299" i="5"/>
  <c r="A300" i="5"/>
  <c r="B300" i="5"/>
  <c r="F300" i="5"/>
  <c r="H300" i="5"/>
  <c r="J300" i="5"/>
  <c r="K300" i="5"/>
  <c r="A301" i="5"/>
  <c r="B301" i="5"/>
  <c r="F301" i="5"/>
  <c r="H301" i="5"/>
  <c r="J301" i="5"/>
  <c r="K301" i="5"/>
  <c r="A302" i="5"/>
  <c r="B302" i="5"/>
  <c r="F302" i="5"/>
  <c r="H302" i="5"/>
  <c r="J302" i="5"/>
  <c r="K302" i="5"/>
  <c r="A303" i="5"/>
  <c r="B303" i="5"/>
  <c r="F303" i="5"/>
  <c r="H303" i="5"/>
  <c r="J303" i="5"/>
  <c r="K303" i="5"/>
  <c r="A304" i="5"/>
  <c r="B304" i="5"/>
  <c r="F304" i="5"/>
  <c r="H304" i="5"/>
  <c r="J304" i="5"/>
  <c r="K304" i="5"/>
  <c r="A305" i="5"/>
  <c r="B305" i="5"/>
  <c r="F305" i="5"/>
  <c r="H305" i="5"/>
  <c r="J305" i="5"/>
  <c r="K305" i="5"/>
  <c r="A306" i="5"/>
  <c r="B306" i="5"/>
  <c r="F306" i="5"/>
  <c r="H306" i="5"/>
  <c r="J306" i="5"/>
  <c r="K306" i="5"/>
  <c r="A307" i="5"/>
  <c r="B307" i="5"/>
  <c r="F307" i="5"/>
  <c r="H307" i="5"/>
  <c r="J307" i="5"/>
  <c r="K307" i="5"/>
  <c r="A308" i="5"/>
  <c r="B308" i="5"/>
  <c r="F308" i="5"/>
  <c r="H308" i="5"/>
  <c r="J308" i="5"/>
  <c r="K308" i="5"/>
  <c r="A309" i="5"/>
  <c r="B309" i="5"/>
  <c r="F309" i="5"/>
  <c r="H309" i="5"/>
  <c r="J309" i="5"/>
  <c r="K309" i="5"/>
  <c r="A310" i="5"/>
  <c r="B310" i="5"/>
  <c r="F310" i="5"/>
  <c r="H310" i="5"/>
  <c r="J310" i="5"/>
  <c r="K310" i="5"/>
  <c r="A311" i="5"/>
  <c r="B311" i="5"/>
  <c r="F311" i="5"/>
  <c r="H311" i="5"/>
  <c r="J311" i="5"/>
  <c r="K311" i="5"/>
  <c r="A312" i="5"/>
  <c r="B312" i="5"/>
  <c r="F312" i="5"/>
  <c r="H312" i="5"/>
  <c r="J312" i="5"/>
  <c r="K312" i="5"/>
  <c r="A313" i="5"/>
  <c r="B313" i="5"/>
  <c r="F313" i="5"/>
  <c r="H313" i="5"/>
  <c r="J313" i="5"/>
  <c r="K313" i="5"/>
  <c r="A314" i="5"/>
  <c r="B314" i="5"/>
  <c r="F314" i="5"/>
  <c r="H314" i="5"/>
  <c r="J314" i="5"/>
  <c r="K314" i="5"/>
  <c r="A315" i="5"/>
  <c r="B315" i="5"/>
  <c r="F315" i="5"/>
  <c r="H315" i="5"/>
  <c r="J315" i="5"/>
  <c r="K315" i="5"/>
  <c r="A316" i="5"/>
  <c r="B316" i="5"/>
  <c r="F316" i="5"/>
  <c r="H316" i="5"/>
  <c r="J316" i="5"/>
  <c r="K316" i="5"/>
  <c r="A317" i="5"/>
  <c r="B317" i="5"/>
  <c r="F317" i="5"/>
  <c r="H317" i="5"/>
  <c r="J317" i="5"/>
  <c r="K317" i="5"/>
  <c r="A318" i="5"/>
  <c r="B318" i="5"/>
  <c r="F318" i="5"/>
  <c r="H318" i="5"/>
  <c r="J318" i="5"/>
  <c r="K318" i="5"/>
  <c r="A319" i="5"/>
  <c r="B319" i="5"/>
  <c r="F319" i="5"/>
  <c r="H319" i="5"/>
  <c r="J319" i="5"/>
  <c r="K319" i="5"/>
  <c r="A320" i="5"/>
  <c r="B320" i="5"/>
  <c r="F320" i="5"/>
  <c r="H320" i="5"/>
  <c r="J320" i="5"/>
  <c r="K320" i="5"/>
  <c r="A321" i="5"/>
  <c r="B321" i="5"/>
  <c r="F321" i="5"/>
  <c r="H321" i="5"/>
  <c r="J321" i="5"/>
  <c r="K321" i="5"/>
  <c r="A322" i="5"/>
  <c r="B322" i="5"/>
  <c r="F322" i="5"/>
  <c r="H322" i="5"/>
  <c r="J322" i="5"/>
  <c r="K322" i="5"/>
  <c r="A323" i="5"/>
  <c r="B323" i="5"/>
  <c r="F323" i="5"/>
  <c r="H323" i="5"/>
  <c r="J323" i="5"/>
  <c r="K323" i="5"/>
  <c r="A324" i="5"/>
  <c r="B324" i="5"/>
  <c r="F324" i="5"/>
  <c r="H324" i="5"/>
  <c r="J324" i="5"/>
  <c r="K324" i="5"/>
  <c r="A325" i="5"/>
  <c r="B325" i="5"/>
  <c r="F325" i="5"/>
  <c r="H325" i="5"/>
  <c r="J325" i="5"/>
  <c r="K325" i="5"/>
  <c r="A326" i="5"/>
  <c r="B326" i="5"/>
  <c r="F326" i="5"/>
  <c r="H326" i="5"/>
  <c r="J326" i="5"/>
  <c r="K326" i="5"/>
  <c r="A327" i="5"/>
  <c r="B327" i="5"/>
  <c r="F327" i="5"/>
  <c r="H327" i="5"/>
  <c r="J327" i="5"/>
  <c r="K327" i="5"/>
  <c r="A328" i="5"/>
  <c r="B328" i="5"/>
  <c r="F328" i="5"/>
  <c r="H328" i="5"/>
  <c r="J328" i="5"/>
  <c r="K328" i="5"/>
  <c r="A329" i="5"/>
  <c r="B329" i="5"/>
  <c r="F329" i="5"/>
  <c r="H329" i="5"/>
  <c r="J329" i="5"/>
  <c r="K329" i="5"/>
  <c r="A330" i="5"/>
  <c r="B330" i="5"/>
  <c r="F330" i="5"/>
  <c r="H330" i="5"/>
  <c r="J330" i="5"/>
  <c r="K330" i="5"/>
  <c r="A331" i="5"/>
  <c r="B331" i="5"/>
  <c r="F331" i="5"/>
  <c r="H331" i="5"/>
  <c r="J331" i="5"/>
  <c r="K331" i="5"/>
  <c r="A332" i="5"/>
  <c r="B332" i="5"/>
  <c r="F332" i="5"/>
  <c r="H332" i="5"/>
  <c r="J332" i="5"/>
  <c r="K332" i="5"/>
  <c r="A333" i="5"/>
  <c r="B333" i="5"/>
  <c r="F333" i="5"/>
  <c r="H333" i="5"/>
  <c r="J333" i="5"/>
  <c r="K333" i="5"/>
  <c r="A334" i="5"/>
  <c r="B334" i="5"/>
  <c r="F334" i="5"/>
  <c r="H334" i="5"/>
  <c r="J334" i="5"/>
  <c r="K334" i="5"/>
  <c r="A335" i="5"/>
  <c r="B335" i="5"/>
  <c r="F335" i="5"/>
  <c r="H335" i="5"/>
  <c r="J335" i="5"/>
  <c r="K335" i="5"/>
  <c r="A336" i="5"/>
  <c r="B336" i="5"/>
  <c r="F336" i="5"/>
  <c r="H336" i="5"/>
  <c r="J336" i="5"/>
  <c r="K336" i="5"/>
  <c r="A337" i="5"/>
  <c r="B337" i="5"/>
  <c r="F337" i="5"/>
  <c r="H337" i="5"/>
  <c r="J337" i="5"/>
  <c r="K337" i="5"/>
  <c r="A338" i="5"/>
  <c r="B338" i="5"/>
  <c r="F338" i="5"/>
  <c r="H338" i="5"/>
  <c r="J338" i="5"/>
  <c r="K338" i="5"/>
  <c r="A339" i="5"/>
  <c r="B339" i="5"/>
  <c r="F339" i="5"/>
  <c r="H339" i="5"/>
  <c r="J339" i="5"/>
  <c r="K339" i="5"/>
  <c r="A340" i="5"/>
  <c r="B340" i="5"/>
  <c r="F340" i="5"/>
  <c r="H340" i="5"/>
  <c r="J340" i="5"/>
  <c r="K340" i="5"/>
  <c r="A341" i="5"/>
  <c r="B341" i="5"/>
  <c r="F341" i="5"/>
  <c r="H341" i="5"/>
  <c r="J341" i="5"/>
  <c r="K341" i="5"/>
  <c r="A342" i="5"/>
  <c r="B342" i="5"/>
  <c r="F342" i="5"/>
  <c r="H342" i="5"/>
  <c r="J342" i="5"/>
  <c r="K342" i="5"/>
  <c r="A343" i="5"/>
  <c r="B343" i="5"/>
  <c r="F343" i="5"/>
  <c r="H343" i="5"/>
  <c r="J343" i="5"/>
  <c r="K343" i="5"/>
  <c r="A344" i="5"/>
  <c r="B344" i="5"/>
  <c r="F344" i="5"/>
  <c r="H344" i="5"/>
  <c r="J344" i="5"/>
  <c r="K344" i="5"/>
  <c r="A345" i="5"/>
  <c r="B345" i="5"/>
  <c r="F345" i="5"/>
  <c r="H345" i="5"/>
  <c r="J345" i="5"/>
  <c r="K345" i="5"/>
  <c r="A346" i="5"/>
  <c r="B346" i="5"/>
  <c r="F346" i="5"/>
  <c r="H346" i="5"/>
  <c r="J346" i="5"/>
  <c r="K346" i="5"/>
  <c r="A347" i="5"/>
  <c r="B347" i="5"/>
  <c r="F347" i="5"/>
  <c r="H347" i="5"/>
  <c r="J347" i="5"/>
  <c r="K347" i="5"/>
  <c r="A348" i="5"/>
  <c r="B348" i="5"/>
  <c r="F348" i="5"/>
  <c r="H348" i="5"/>
  <c r="J348" i="5"/>
  <c r="K348" i="5"/>
  <c r="A349" i="5"/>
  <c r="B349" i="5"/>
  <c r="F349" i="5"/>
  <c r="H349" i="5"/>
  <c r="J349" i="5"/>
  <c r="K349" i="5"/>
  <c r="A350" i="5"/>
  <c r="B350" i="5"/>
  <c r="F350" i="5"/>
  <c r="H350" i="5"/>
  <c r="J350" i="5"/>
  <c r="K350" i="5"/>
  <c r="A351" i="5"/>
  <c r="B351" i="5"/>
  <c r="F351" i="5"/>
  <c r="H351" i="5"/>
  <c r="J351" i="5"/>
  <c r="K351" i="5"/>
  <c r="A352" i="5"/>
  <c r="B352" i="5"/>
  <c r="F352" i="5"/>
  <c r="H352" i="5"/>
  <c r="J352" i="5"/>
  <c r="K352" i="5"/>
  <c r="A353" i="5"/>
  <c r="B353" i="5"/>
  <c r="F353" i="5"/>
  <c r="H353" i="5"/>
  <c r="J353" i="5"/>
  <c r="K353" i="5"/>
  <c r="A354" i="5"/>
  <c r="B354" i="5"/>
  <c r="F354" i="5"/>
  <c r="H354" i="5"/>
  <c r="J354" i="5"/>
  <c r="K354" i="5"/>
  <c r="A355" i="5"/>
  <c r="B355" i="5"/>
  <c r="F355" i="5"/>
  <c r="H355" i="5"/>
  <c r="J355" i="5"/>
  <c r="K355" i="5"/>
  <c r="A356" i="5"/>
  <c r="B356" i="5"/>
  <c r="F356" i="5"/>
  <c r="H356" i="5"/>
  <c r="J356" i="5"/>
  <c r="K356" i="5"/>
  <c r="A357" i="5"/>
  <c r="B357" i="5"/>
  <c r="F357" i="5"/>
  <c r="H357" i="5"/>
  <c r="J357" i="5"/>
  <c r="K357" i="5"/>
  <c r="A358" i="5"/>
  <c r="B358" i="5"/>
  <c r="F358" i="5"/>
  <c r="H358" i="5"/>
  <c r="J358" i="5"/>
  <c r="K358" i="5"/>
  <c r="A359" i="5"/>
  <c r="B359" i="5"/>
  <c r="F359" i="5"/>
  <c r="H359" i="5"/>
  <c r="J359" i="5"/>
  <c r="K359" i="5"/>
  <c r="A360" i="5"/>
  <c r="B360" i="5"/>
  <c r="F360" i="5"/>
  <c r="H360" i="5"/>
  <c r="J360" i="5"/>
  <c r="K360" i="5"/>
  <c r="A361" i="5"/>
  <c r="B361" i="5"/>
  <c r="F361" i="5"/>
  <c r="H361" i="5"/>
  <c r="J361" i="5"/>
  <c r="K361" i="5"/>
  <c r="A362" i="5"/>
  <c r="B362" i="5"/>
  <c r="F362" i="5"/>
  <c r="H362" i="5"/>
  <c r="J362" i="5"/>
  <c r="K362" i="5"/>
  <c r="A363" i="5"/>
  <c r="B363" i="5"/>
  <c r="F363" i="5"/>
  <c r="H363" i="5"/>
  <c r="J363" i="5"/>
  <c r="K363" i="5"/>
  <c r="A364" i="5"/>
  <c r="B364" i="5"/>
  <c r="F364" i="5"/>
  <c r="H364" i="5"/>
  <c r="J364" i="5"/>
  <c r="K364" i="5"/>
  <c r="A365" i="5"/>
  <c r="B365" i="5"/>
  <c r="F365" i="5"/>
  <c r="H365" i="5"/>
  <c r="J365" i="5"/>
  <c r="K365" i="5"/>
  <c r="A366" i="5"/>
  <c r="B366" i="5"/>
  <c r="F366" i="5"/>
  <c r="H366" i="5"/>
  <c r="J366" i="5"/>
  <c r="K366" i="5"/>
  <c r="A367" i="5"/>
  <c r="B367" i="5"/>
  <c r="F367" i="5"/>
  <c r="H367" i="5"/>
  <c r="J367" i="5"/>
  <c r="K367" i="5"/>
  <c r="A368" i="5"/>
  <c r="B368" i="5"/>
  <c r="F368" i="5"/>
  <c r="H368" i="5"/>
  <c r="J368" i="5"/>
  <c r="K368" i="5"/>
  <c r="A369" i="5"/>
  <c r="B369" i="5"/>
  <c r="F369" i="5"/>
  <c r="H369" i="5"/>
  <c r="J369" i="5"/>
  <c r="K369" i="5"/>
  <c r="A370" i="5"/>
  <c r="B370" i="5"/>
  <c r="F370" i="5"/>
  <c r="H370" i="5"/>
  <c r="J370" i="5"/>
  <c r="K370" i="5"/>
  <c r="A371" i="5"/>
  <c r="B371" i="5"/>
  <c r="F371" i="5"/>
  <c r="H371" i="5"/>
  <c r="J371" i="5"/>
  <c r="K371" i="5"/>
  <c r="A372" i="5"/>
  <c r="B372" i="5"/>
  <c r="F372" i="5"/>
  <c r="H372" i="5"/>
  <c r="J372" i="5"/>
  <c r="K372" i="5"/>
  <c r="A373" i="5"/>
  <c r="B373" i="5"/>
  <c r="F373" i="5"/>
  <c r="H373" i="5"/>
  <c r="J373" i="5"/>
  <c r="K373" i="5"/>
  <c r="A374" i="5"/>
  <c r="B374" i="5"/>
  <c r="F374" i="5"/>
  <c r="H374" i="5"/>
  <c r="J374" i="5"/>
  <c r="K374" i="5"/>
  <c r="A375" i="5"/>
  <c r="B375" i="5"/>
  <c r="F375" i="5"/>
  <c r="H375" i="5"/>
  <c r="J375" i="5"/>
  <c r="K375" i="5"/>
  <c r="A376" i="5"/>
  <c r="B376" i="5"/>
  <c r="F376" i="5"/>
  <c r="H376" i="5"/>
  <c r="J376" i="5"/>
  <c r="K376" i="5"/>
  <c r="A377" i="5"/>
  <c r="B377" i="5"/>
  <c r="F377" i="5"/>
  <c r="H377" i="5"/>
  <c r="J377" i="5"/>
  <c r="K377" i="5"/>
  <c r="A378" i="5"/>
  <c r="B378" i="5"/>
  <c r="F378" i="5"/>
  <c r="H378" i="5"/>
  <c r="J378" i="5"/>
  <c r="K378" i="5"/>
  <c r="A379" i="5"/>
  <c r="B379" i="5"/>
  <c r="F379" i="5"/>
  <c r="H379" i="5"/>
  <c r="J379" i="5"/>
  <c r="K379" i="5"/>
  <c r="A380" i="5"/>
  <c r="B380" i="5"/>
  <c r="F380" i="5"/>
  <c r="H380" i="5"/>
  <c r="J380" i="5"/>
  <c r="K380" i="5"/>
  <c r="A381" i="5"/>
  <c r="B381" i="5"/>
  <c r="F381" i="5"/>
  <c r="H381" i="5"/>
  <c r="J381" i="5"/>
  <c r="K381" i="5"/>
  <c r="A382" i="5"/>
  <c r="B382" i="5"/>
  <c r="F382" i="5"/>
  <c r="H382" i="5"/>
  <c r="J382" i="5"/>
  <c r="K382" i="5"/>
  <c r="A383" i="5"/>
  <c r="B383" i="5"/>
  <c r="F383" i="5"/>
  <c r="H383" i="5"/>
  <c r="J383" i="5"/>
  <c r="K383" i="5"/>
  <c r="A384" i="5"/>
  <c r="B384" i="5"/>
  <c r="F384" i="5"/>
  <c r="H384" i="5"/>
  <c r="J384" i="5"/>
  <c r="K384" i="5"/>
  <c r="A385" i="5"/>
  <c r="B385" i="5"/>
  <c r="F385" i="5"/>
  <c r="H385" i="5"/>
  <c r="J385" i="5"/>
  <c r="K385" i="5"/>
  <c r="A386" i="5"/>
  <c r="B386" i="5"/>
  <c r="F386" i="5"/>
  <c r="H386" i="5"/>
  <c r="J386" i="5"/>
  <c r="K386" i="5"/>
  <c r="A387" i="5"/>
  <c r="B387" i="5"/>
  <c r="F387" i="5"/>
  <c r="H387" i="5"/>
  <c r="J387" i="5"/>
  <c r="K387" i="5"/>
  <c r="A388" i="5"/>
  <c r="B388" i="5"/>
  <c r="F388" i="5"/>
  <c r="H388" i="5"/>
  <c r="J388" i="5"/>
  <c r="K388" i="5"/>
  <c r="A389" i="5"/>
  <c r="B389" i="5"/>
  <c r="F389" i="5"/>
  <c r="H389" i="5"/>
  <c r="J389" i="5"/>
  <c r="K389" i="5"/>
  <c r="A390" i="5"/>
  <c r="B390" i="5"/>
  <c r="F390" i="5"/>
  <c r="H390" i="5"/>
  <c r="J390" i="5"/>
  <c r="K390" i="5"/>
  <c r="A391" i="5"/>
  <c r="B391" i="5"/>
  <c r="F391" i="5"/>
  <c r="H391" i="5"/>
  <c r="J391" i="5"/>
  <c r="K391" i="5"/>
  <c r="A392" i="5"/>
  <c r="B392" i="5"/>
  <c r="F392" i="5"/>
  <c r="H392" i="5"/>
  <c r="J392" i="5"/>
  <c r="K392" i="5"/>
  <c r="A393" i="5"/>
  <c r="B393" i="5"/>
  <c r="F393" i="5"/>
  <c r="H393" i="5"/>
  <c r="J393" i="5"/>
  <c r="K393" i="5"/>
  <c r="A394" i="5"/>
  <c r="B394" i="5"/>
  <c r="F394" i="5"/>
  <c r="H394" i="5"/>
  <c r="J394" i="5"/>
  <c r="K394" i="5"/>
  <c r="A395" i="5"/>
  <c r="B395" i="5"/>
  <c r="F395" i="5"/>
  <c r="H395" i="5"/>
  <c r="J395" i="5"/>
  <c r="K395" i="5"/>
  <c r="A396" i="5"/>
  <c r="B396" i="5"/>
  <c r="F396" i="5"/>
  <c r="H396" i="5"/>
  <c r="J396" i="5"/>
  <c r="K396" i="5"/>
  <c r="A397" i="5"/>
  <c r="B397" i="5"/>
  <c r="F397" i="5"/>
  <c r="H397" i="5"/>
  <c r="J397" i="5"/>
  <c r="K397" i="5"/>
  <c r="A398" i="5"/>
  <c r="B398" i="5"/>
  <c r="F398" i="5"/>
  <c r="H398" i="5"/>
  <c r="J398" i="5"/>
  <c r="K398" i="5"/>
  <c r="A399" i="5"/>
  <c r="B399" i="5"/>
  <c r="F399" i="5"/>
  <c r="H399" i="5"/>
  <c r="J399" i="5"/>
  <c r="K399" i="5"/>
  <c r="A400" i="5"/>
  <c r="B400" i="5"/>
  <c r="F400" i="5"/>
  <c r="H400" i="5"/>
  <c r="J400" i="5"/>
  <c r="K400" i="5"/>
  <c r="A401" i="5"/>
  <c r="B401" i="5"/>
  <c r="F401" i="5"/>
  <c r="H401" i="5"/>
  <c r="J401" i="5"/>
  <c r="K401" i="5"/>
  <c r="A402" i="5"/>
  <c r="B402" i="5"/>
  <c r="F402" i="5"/>
  <c r="H402" i="5"/>
  <c r="J402" i="5"/>
  <c r="K402" i="5"/>
  <c r="A403" i="5"/>
  <c r="B403" i="5"/>
  <c r="F403" i="5"/>
  <c r="H403" i="5"/>
  <c r="J403" i="5"/>
  <c r="K403" i="5"/>
  <c r="A404" i="5"/>
  <c r="B404" i="5"/>
  <c r="F404" i="5"/>
  <c r="H404" i="5"/>
  <c r="J404" i="5"/>
  <c r="K404" i="5"/>
  <c r="A405" i="5"/>
  <c r="B405" i="5"/>
  <c r="F405" i="5"/>
  <c r="H405" i="5"/>
  <c r="J405" i="5"/>
  <c r="K405" i="5"/>
  <c r="A406" i="5"/>
  <c r="B406" i="5"/>
  <c r="F406" i="5"/>
  <c r="H406" i="5"/>
  <c r="J406" i="5"/>
  <c r="K406" i="5"/>
  <c r="A407" i="5"/>
  <c r="B407" i="5"/>
  <c r="F407" i="5"/>
  <c r="H407" i="5"/>
  <c r="J407" i="5"/>
  <c r="K407" i="5"/>
  <c r="A408" i="5"/>
  <c r="B408" i="5"/>
  <c r="F408" i="5"/>
  <c r="H408" i="5"/>
  <c r="J408" i="5"/>
  <c r="K408" i="5"/>
  <c r="A409" i="5"/>
  <c r="B409" i="5"/>
  <c r="F409" i="5"/>
  <c r="H409" i="5"/>
  <c r="J409" i="5"/>
  <c r="K409" i="5"/>
  <c r="A410" i="5"/>
  <c r="B410" i="5"/>
  <c r="F410" i="5"/>
  <c r="H410" i="5"/>
  <c r="J410" i="5"/>
  <c r="K410" i="5"/>
  <c r="A411" i="5"/>
  <c r="B411" i="5"/>
  <c r="F411" i="5"/>
  <c r="H411" i="5"/>
  <c r="J411" i="5"/>
  <c r="K411" i="5"/>
  <c r="A412" i="5"/>
  <c r="B412" i="5"/>
  <c r="F412" i="5"/>
  <c r="H412" i="5"/>
  <c r="J412" i="5"/>
  <c r="K412" i="5"/>
  <c r="A413" i="5"/>
  <c r="B413" i="5"/>
  <c r="F413" i="5"/>
  <c r="H413" i="5"/>
  <c r="J413" i="5"/>
  <c r="K413" i="5"/>
  <c r="A414" i="5"/>
  <c r="B414" i="5"/>
  <c r="F414" i="5"/>
  <c r="H414" i="5"/>
  <c r="J414" i="5"/>
  <c r="K414" i="5"/>
  <c r="A415" i="5"/>
  <c r="B415" i="5"/>
  <c r="F415" i="5"/>
  <c r="H415" i="5"/>
  <c r="J415" i="5"/>
  <c r="K415" i="5"/>
  <c r="A416" i="5"/>
  <c r="B416" i="5"/>
  <c r="F416" i="5"/>
  <c r="H416" i="5"/>
  <c r="J416" i="5"/>
  <c r="K416" i="5"/>
  <c r="A417" i="5"/>
  <c r="B417" i="5"/>
  <c r="F417" i="5"/>
  <c r="H417" i="5"/>
  <c r="J417" i="5"/>
  <c r="K417" i="5"/>
  <c r="A418" i="5"/>
  <c r="B418" i="5"/>
  <c r="F418" i="5"/>
  <c r="H418" i="5"/>
  <c r="J418" i="5"/>
  <c r="K418" i="5"/>
  <c r="A419" i="5"/>
  <c r="B419" i="5"/>
  <c r="F419" i="5"/>
  <c r="H419" i="5"/>
  <c r="J419" i="5"/>
  <c r="K419" i="5"/>
  <c r="A420" i="5"/>
  <c r="B420" i="5"/>
  <c r="F420" i="5"/>
  <c r="H420" i="5"/>
  <c r="J420" i="5"/>
  <c r="K420" i="5"/>
  <c r="A421" i="5"/>
  <c r="B421" i="5"/>
  <c r="F421" i="5"/>
  <c r="H421" i="5"/>
  <c r="J421" i="5"/>
  <c r="K421" i="5"/>
  <c r="A422" i="5"/>
  <c r="B422" i="5"/>
  <c r="F422" i="5"/>
  <c r="H422" i="5"/>
  <c r="J422" i="5"/>
  <c r="K422" i="5"/>
  <c r="A423" i="5"/>
  <c r="B423" i="5"/>
  <c r="F423" i="5"/>
  <c r="H423" i="5"/>
  <c r="J423" i="5"/>
  <c r="K423" i="5"/>
  <c r="A424" i="5"/>
  <c r="B424" i="5"/>
  <c r="F424" i="5"/>
  <c r="H424" i="5"/>
  <c r="J424" i="5"/>
  <c r="K424" i="5"/>
  <c r="A425" i="5"/>
  <c r="B425" i="5"/>
  <c r="F425" i="5"/>
  <c r="H425" i="5"/>
  <c r="J425" i="5"/>
  <c r="K425" i="5"/>
  <c r="A426" i="5"/>
  <c r="B426" i="5"/>
  <c r="F426" i="5"/>
  <c r="H426" i="5"/>
  <c r="J426" i="5"/>
  <c r="K426" i="5"/>
  <c r="A427" i="5"/>
  <c r="B427" i="5"/>
  <c r="F427" i="5"/>
  <c r="H427" i="5"/>
  <c r="J427" i="5"/>
  <c r="K427" i="5"/>
  <c r="A428" i="5"/>
  <c r="B428" i="5"/>
  <c r="F428" i="5"/>
  <c r="H428" i="5"/>
  <c r="J428" i="5"/>
  <c r="K428" i="5"/>
  <c r="A429" i="5"/>
  <c r="B429" i="5"/>
  <c r="F429" i="5"/>
  <c r="H429" i="5"/>
  <c r="J429" i="5"/>
  <c r="K429" i="5"/>
  <c r="A430" i="5"/>
  <c r="B430" i="5"/>
  <c r="F430" i="5"/>
  <c r="H430" i="5"/>
  <c r="J430" i="5"/>
  <c r="K430" i="5"/>
  <c r="A431" i="5"/>
  <c r="B431" i="5"/>
  <c r="F431" i="5"/>
  <c r="H431" i="5"/>
  <c r="J431" i="5"/>
  <c r="K431" i="5"/>
  <c r="A432" i="5"/>
  <c r="B432" i="5"/>
  <c r="F432" i="5"/>
  <c r="H432" i="5"/>
  <c r="J432" i="5"/>
  <c r="K432" i="5"/>
  <c r="A433" i="5"/>
  <c r="B433" i="5"/>
  <c r="F433" i="5"/>
  <c r="H433" i="5"/>
  <c r="J433" i="5"/>
  <c r="K433" i="5"/>
  <c r="A434" i="5"/>
  <c r="B434" i="5"/>
  <c r="F434" i="5"/>
  <c r="H434" i="5"/>
  <c r="J434" i="5"/>
  <c r="K434" i="5"/>
  <c r="A435" i="5"/>
  <c r="B435" i="5"/>
  <c r="F435" i="5"/>
  <c r="H435" i="5"/>
  <c r="J435" i="5"/>
  <c r="K435" i="5"/>
  <c r="A436" i="5"/>
  <c r="B436" i="5"/>
  <c r="F436" i="5"/>
  <c r="H436" i="5"/>
  <c r="J436" i="5"/>
  <c r="K436" i="5"/>
  <c r="A437" i="5"/>
  <c r="B437" i="5"/>
  <c r="F437" i="5"/>
  <c r="H437" i="5"/>
  <c r="J437" i="5"/>
  <c r="K437" i="5"/>
  <c r="A438" i="5"/>
  <c r="B438" i="5"/>
  <c r="F438" i="5"/>
  <c r="H438" i="5"/>
  <c r="J438" i="5"/>
  <c r="K438" i="5"/>
  <c r="A439" i="5"/>
  <c r="B439" i="5"/>
  <c r="F439" i="5"/>
  <c r="H439" i="5"/>
  <c r="J439" i="5"/>
  <c r="K439" i="5"/>
  <c r="A440" i="5"/>
  <c r="B440" i="5"/>
  <c r="F440" i="5"/>
  <c r="H440" i="5"/>
  <c r="J440" i="5"/>
  <c r="K440" i="5"/>
  <c r="A441" i="5"/>
  <c r="B441" i="5"/>
  <c r="F441" i="5"/>
  <c r="H441" i="5"/>
  <c r="J441" i="5"/>
  <c r="K441" i="5"/>
  <c r="A442" i="5"/>
  <c r="B442" i="5"/>
  <c r="F442" i="5"/>
  <c r="H442" i="5"/>
  <c r="J442" i="5"/>
  <c r="K442" i="5"/>
  <c r="A443" i="5"/>
  <c r="B443" i="5"/>
  <c r="F443" i="5"/>
  <c r="H443" i="5"/>
  <c r="J443" i="5"/>
  <c r="K443" i="5"/>
  <c r="A444" i="5"/>
  <c r="B444" i="5"/>
  <c r="F444" i="5"/>
  <c r="H444" i="5"/>
  <c r="J444" i="5"/>
  <c r="K444" i="5"/>
  <c r="A445" i="5"/>
  <c r="B445" i="5"/>
  <c r="F445" i="5"/>
  <c r="H445" i="5"/>
  <c r="J445" i="5"/>
  <c r="K445" i="5"/>
  <c r="A446" i="5"/>
  <c r="B446" i="5"/>
  <c r="F446" i="5"/>
  <c r="H446" i="5"/>
  <c r="J446" i="5"/>
  <c r="K446" i="5"/>
  <c r="A447" i="5"/>
  <c r="B447" i="5"/>
  <c r="F447" i="5"/>
  <c r="H447" i="5"/>
  <c r="J447" i="5"/>
  <c r="K447" i="5"/>
  <c r="A448" i="5"/>
  <c r="B448" i="5"/>
  <c r="F448" i="5"/>
  <c r="H448" i="5"/>
  <c r="J448" i="5"/>
  <c r="K448" i="5"/>
  <c r="A449" i="5"/>
  <c r="B449" i="5"/>
  <c r="F449" i="5"/>
  <c r="H449" i="5"/>
  <c r="J449" i="5"/>
  <c r="K449" i="5"/>
  <c r="A450" i="5"/>
  <c r="B450" i="5"/>
  <c r="F450" i="5"/>
  <c r="H450" i="5"/>
  <c r="J450" i="5"/>
  <c r="K450" i="5"/>
  <c r="A451" i="5"/>
  <c r="B451" i="5"/>
  <c r="F451" i="5"/>
  <c r="H451" i="5"/>
  <c r="J451" i="5"/>
  <c r="K451" i="5"/>
  <c r="A452" i="5"/>
  <c r="B452" i="5"/>
  <c r="F452" i="5"/>
  <c r="H452" i="5"/>
  <c r="J452" i="5"/>
  <c r="K452" i="5"/>
  <c r="A453" i="5"/>
  <c r="B453" i="5"/>
  <c r="F453" i="5"/>
  <c r="H453" i="5"/>
  <c r="J453" i="5"/>
  <c r="K453" i="5"/>
  <c r="A454" i="5"/>
  <c r="B454" i="5"/>
  <c r="F454" i="5"/>
  <c r="H454" i="5"/>
  <c r="J454" i="5"/>
  <c r="K454" i="5"/>
  <c r="A455" i="5"/>
  <c r="B455" i="5"/>
  <c r="F455" i="5"/>
  <c r="H455" i="5"/>
  <c r="J455" i="5"/>
  <c r="K455" i="5"/>
  <c r="A456" i="5"/>
  <c r="B456" i="5"/>
  <c r="F456" i="5"/>
  <c r="H456" i="5"/>
  <c r="J456" i="5"/>
  <c r="K456" i="5"/>
  <c r="A457" i="5"/>
  <c r="B457" i="5"/>
  <c r="F457" i="5"/>
  <c r="H457" i="5"/>
  <c r="J457" i="5"/>
  <c r="K457" i="5"/>
  <c r="A458" i="5"/>
  <c r="B458" i="5"/>
  <c r="F458" i="5"/>
  <c r="H458" i="5"/>
  <c r="J458" i="5"/>
  <c r="K458" i="5"/>
  <c r="A459" i="5"/>
  <c r="B459" i="5"/>
  <c r="F459" i="5"/>
  <c r="H459" i="5"/>
  <c r="J459" i="5"/>
  <c r="K459" i="5"/>
  <c r="A460" i="5"/>
  <c r="B460" i="5"/>
  <c r="F460" i="5"/>
  <c r="H460" i="5"/>
  <c r="J460" i="5"/>
  <c r="K460" i="5"/>
  <c r="A461" i="5"/>
  <c r="B461" i="5"/>
  <c r="F461" i="5"/>
  <c r="H461" i="5"/>
  <c r="J461" i="5"/>
  <c r="K461" i="5"/>
  <c r="A462" i="5"/>
  <c r="B462" i="5"/>
  <c r="F462" i="5"/>
  <c r="H462" i="5"/>
  <c r="J462" i="5"/>
  <c r="K462" i="5"/>
  <c r="A463" i="5"/>
  <c r="B463" i="5"/>
  <c r="F463" i="5"/>
  <c r="H463" i="5"/>
  <c r="J463" i="5"/>
  <c r="K463" i="5"/>
  <c r="A464" i="5"/>
  <c r="B464" i="5"/>
  <c r="F464" i="5"/>
  <c r="H464" i="5"/>
  <c r="J464" i="5"/>
  <c r="K464" i="5"/>
  <c r="A465" i="5"/>
  <c r="B465" i="5"/>
  <c r="F465" i="5"/>
  <c r="H465" i="5"/>
  <c r="J465" i="5"/>
  <c r="K465" i="5"/>
  <c r="A466" i="5"/>
  <c r="B466" i="5"/>
  <c r="F466" i="5"/>
  <c r="H466" i="5"/>
  <c r="J466" i="5"/>
  <c r="K466" i="5"/>
  <c r="A467" i="5"/>
  <c r="B467" i="5"/>
  <c r="F467" i="5"/>
  <c r="H467" i="5"/>
  <c r="J467" i="5"/>
  <c r="K467" i="5"/>
  <c r="A468" i="5"/>
  <c r="B468" i="5"/>
  <c r="F468" i="5"/>
  <c r="H468" i="5"/>
  <c r="J468" i="5"/>
  <c r="K468" i="5"/>
  <c r="A469" i="5"/>
  <c r="B469" i="5"/>
  <c r="F469" i="5"/>
  <c r="H469" i="5"/>
  <c r="J469" i="5"/>
  <c r="K469" i="5"/>
  <c r="A470" i="5"/>
  <c r="B470" i="5"/>
  <c r="F470" i="5"/>
  <c r="H470" i="5"/>
  <c r="J470" i="5"/>
  <c r="K470" i="5"/>
  <c r="A471" i="5"/>
  <c r="B471" i="5"/>
  <c r="F471" i="5"/>
  <c r="H471" i="5"/>
  <c r="J471" i="5"/>
  <c r="K471" i="5"/>
  <c r="A472" i="5"/>
  <c r="B472" i="5"/>
  <c r="F472" i="5"/>
  <c r="H472" i="5"/>
  <c r="J472" i="5"/>
  <c r="K472" i="5"/>
  <c r="A473" i="5"/>
  <c r="B473" i="5"/>
  <c r="F473" i="5"/>
  <c r="H473" i="5"/>
  <c r="J473" i="5"/>
  <c r="K473" i="5"/>
  <c r="A474" i="5"/>
  <c r="B474" i="5"/>
  <c r="F474" i="5"/>
  <c r="H474" i="5"/>
  <c r="J474" i="5"/>
  <c r="K474" i="5"/>
  <c r="A475" i="5"/>
  <c r="B475" i="5"/>
  <c r="F475" i="5"/>
  <c r="H475" i="5"/>
  <c r="J475" i="5"/>
  <c r="K475" i="5"/>
  <c r="A476" i="5"/>
  <c r="B476" i="5"/>
  <c r="F476" i="5"/>
  <c r="H476" i="5"/>
  <c r="J476" i="5"/>
  <c r="K476" i="5"/>
  <c r="A477" i="5"/>
  <c r="B477" i="5"/>
  <c r="F477" i="5"/>
  <c r="H477" i="5"/>
  <c r="J477" i="5"/>
  <c r="K477" i="5"/>
  <c r="A478" i="5"/>
  <c r="B478" i="5"/>
  <c r="F478" i="5"/>
  <c r="H478" i="5"/>
  <c r="J478" i="5"/>
  <c r="K478" i="5"/>
  <c r="A479" i="5"/>
  <c r="B479" i="5"/>
  <c r="F479" i="5"/>
  <c r="H479" i="5"/>
  <c r="J479" i="5"/>
  <c r="K479" i="5"/>
  <c r="A480" i="5"/>
  <c r="B480" i="5"/>
  <c r="F480" i="5"/>
  <c r="H480" i="5"/>
  <c r="J480" i="5"/>
  <c r="K480" i="5"/>
  <c r="A481" i="5"/>
  <c r="B481" i="5"/>
  <c r="F481" i="5"/>
  <c r="H481" i="5"/>
  <c r="J481" i="5"/>
  <c r="K481" i="5"/>
  <c r="A482" i="5"/>
  <c r="B482" i="5"/>
  <c r="F482" i="5"/>
  <c r="H482" i="5"/>
  <c r="J482" i="5"/>
  <c r="K482" i="5"/>
  <c r="A483" i="5"/>
  <c r="B483" i="5"/>
  <c r="F483" i="5"/>
  <c r="H483" i="5"/>
  <c r="J483" i="5"/>
  <c r="K483" i="5"/>
  <c r="A484" i="5"/>
  <c r="B484" i="5"/>
  <c r="F484" i="5"/>
  <c r="H484" i="5"/>
  <c r="J484" i="5"/>
  <c r="K484" i="5"/>
  <c r="A485" i="5"/>
  <c r="B485" i="5"/>
  <c r="F485" i="5"/>
  <c r="H485" i="5"/>
  <c r="J485" i="5"/>
  <c r="K485" i="5"/>
  <c r="A486" i="5"/>
  <c r="B486" i="5"/>
  <c r="F486" i="5"/>
  <c r="H486" i="5"/>
  <c r="J486" i="5"/>
  <c r="K486" i="5"/>
  <c r="A487" i="5"/>
  <c r="B487" i="5"/>
  <c r="F487" i="5"/>
  <c r="H487" i="5"/>
  <c r="J487" i="5"/>
  <c r="K487" i="5"/>
  <c r="A488" i="5"/>
  <c r="B488" i="5"/>
  <c r="F488" i="5"/>
  <c r="H488" i="5"/>
  <c r="J488" i="5"/>
  <c r="K488" i="5"/>
  <c r="A489" i="5"/>
  <c r="B489" i="5"/>
  <c r="F489" i="5"/>
  <c r="H489" i="5"/>
  <c r="J489" i="5"/>
  <c r="K489" i="5"/>
  <c r="A490" i="5"/>
  <c r="B490" i="5"/>
  <c r="F490" i="5"/>
  <c r="H490" i="5"/>
  <c r="J490" i="5"/>
  <c r="K490" i="5"/>
  <c r="A491" i="5"/>
  <c r="B491" i="5"/>
  <c r="F491" i="5"/>
  <c r="H491" i="5"/>
  <c r="J491" i="5"/>
  <c r="K491" i="5"/>
  <c r="A492" i="5"/>
  <c r="B492" i="5"/>
  <c r="F492" i="5"/>
  <c r="H492" i="5"/>
  <c r="J492" i="5"/>
  <c r="K492" i="5"/>
  <c r="A493" i="5"/>
  <c r="B493" i="5"/>
  <c r="F493" i="5"/>
  <c r="H493" i="5"/>
  <c r="J493" i="5"/>
  <c r="K493" i="5"/>
  <c r="A494" i="5"/>
  <c r="B494" i="5"/>
  <c r="F494" i="5"/>
  <c r="H494" i="5"/>
  <c r="J494" i="5"/>
  <c r="K494" i="5"/>
  <c r="A495" i="5"/>
  <c r="B495" i="5"/>
  <c r="F495" i="5"/>
  <c r="H495" i="5"/>
  <c r="J495" i="5"/>
  <c r="K495" i="5"/>
  <c r="A496" i="5"/>
  <c r="B496" i="5"/>
  <c r="F496" i="5"/>
  <c r="H496" i="5"/>
  <c r="J496" i="5"/>
  <c r="K496" i="5"/>
  <c r="A497" i="5"/>
  <c r="B497" i="5"/>
  <c r="F497" i="5"/>
  <c r="H497" i="5"/>
  <c r="J497" i="5"/>
  <c r="K497" i="5"/>
  <c r="A498" i="5"/>
  <c r="B498" i="5"/>
  <c r="F498" i="5"/>
  <c r="H498" i="5"/>
  <c r="J498" i="5"/>
  <c r="K498" i="5"/>
  <c r="A499" i="5"/>
  <c r="B499" i="5"/>
  <c r="F499" i="5"/>
  <c r="H499" i="5"/>
  <c r="J499" i="5"/>
  <c r="K499" i="5"/>
  <c r="A500" i="5"/>
  <c r="B500" i="5"/>
  <c r="F500" i="5"/>
  <c r="H500" i="5"/>
  <c r="J500" i="5"/>
  <c r="K500" i="5"/>
  <c r="A501" i="5"/>
  <c r="B501" i="5"/>
  <c r="F501" i="5"/>
  <c r="H501" i="5"/>
  <c r="J501" i="5"/>
  <c r="K501" i="5"/>
  <c r="A502" i="5"/>
  <c r="B502" i="5"/>
  <c r="F502" i="5"/>
  <c r="H502" i="5"/>
  <c r="J502" i="5"/>
  <c r="K502" i="5"/>
  <c r="A503" i="5"/>
  <c r="B503" i="5"/>
  <c r="F503" i="5"/>
  <c r="H503" i="5"/>
  <c r="J503" i="5"/>
  <c r="K503" i="5"/>
  <c r="A504" i="5"/>
  <c r="B504" i="5"/>
  <c r="F504" i="5"/>
  <c r="H504" i="5"/>
  <c r="J504" i="5"/>
  <c r="K504" i="5"/>
  <c r="A505" i="5"/>
  <c r="B505" i="5"/>
  <c r="F505" i="5"/>
  <c r="H505" i="5"/>
  <c r="J505" i="5"/>
  <c r="K505" i="5"/>
  <c r="A506" i="5"/>
  <c r="B506" i="5"/>
  <c r="F506" i="5"/>
  <c r="H506" i="5"/>
  <c r="J506" i="5"/>
  <c r="K506" i="5"/>
  <c r="A507" i="5"/>
  <c r="B507" i="5"/>
  <c r="F507" i="5"/>
  <c r="H507" i="5"/>
  <c r="J507" i="5"/>
  <c r="K507" i="5"/>
  <c r="A508" i="5"/>
  <c r="B508" i="5"/>
  <c r="F508" i="5"/>
  <c r="H508" i="5"/>
  <c r="J508" i="5"/>
  <c r="K508" i="5"/>
  <c r="A509" i="5"/>
  <c r="B509" i="5"/>
  <c r="F509" i="5"/>
  <c r="H509" i="5"/>
  <c r="J509" i="5"/>
  <c r="K509" i="5"/>
  <c r="A510" i="5"/>
  <c r="B510" i="5"/>
  <c r="F510" i="5"/>
  <c r="H510" i="5"/>
  <c r="J510" i="5"/>
  <c r="K510" i="5"/>
  <c r="A511" i="5"/>
  <c r="B511" i="5"/>
  <c r="F511" i="5"/>
  <c r="H511" i="5"/>
  <c r="J511" i="5"/>
  <c r="K511" i="5"/>
  <c r="A512" i="5"/>
  <c r="B512" i="5"/>
  <c r="F512" i="5"/>
  <c r="H512" i="5"/>
  <c r="J512" i="5"/>
  <c r="K512" i="5"/>
  <c r="A513" i="5"/>
  <c r="B513" i="5"/>
  <c r="F513" i="5"/>
  <c r="H513" i="5"/>
  <c r="J513" i="5"/>
  <c r="K513" i="5"/>
  <c r="A514" i="5"/>
  <c r="B514" i="5"/>
  <c r="F514" i="5"/>
  <c r="H514" i="5"/>
  <c r="J514" i="5"/>
  <c r="K514" i="5"/>
  <c r="A515" i="5"/>
  <c r="B515" i="5"/>
  <c r="F515" i="5"/>
  <c r="H515" i="5"/>
  <c r="J515" i="5"/>
  <c r="K515" i="5"/>
  <c r="A516" i="5"/>
  <c r="B516" i="5"/>
  <c r="F516" i="5"/>
  <c r="H516" i="5"/>
  <c r="J516" i="5"/>
  <c r="K516" i="5"/>
  <c r="A517" i="5"/>
  <c r="B517" i="5"/>
  <c r="F517" i="5"/>
  <c r="H517" i="5"/>
  <c r="J517" i="5"/>
  <c r="K517" i="5"/>
  <c r="A518" i="5"/>
  <c r="B518" i="5"/>
  <c r="F518" i="5"/>
  <c r="H518" i="5"/>
  <c r="J518" i="5"/>
  <c r="K518" i="5"/>
  <c r="A519" i="5"/>
  <c r="B519" i="5"/>
  <c r="F519" i="5"/>
  <c r="H519" i="5"/>
  <c r="J519" i="5"/>
  <c r="K519" i="5"/>
  <c r="A520" i="5"/>
  <c r="B520" i="5"/>
  <c r="F520" i="5"/>
  <c r="H520" i="5"/>
  <c r="J520" i="5"/>
  <c r="K520" i="5"/>
  <c r="A521" i="5"/>
  <c r="B521" i="5"/>
  <c r="F521" i="5"/>
  <c r="H521" i="5"/>
  <c r="J521" i="5"/>
  <c r="K521" i="5"/>
  <c r="A522" i="5"/>
  <c r="B522" i="5"/>
  <c r="F522" i="5"/>
  <c r="H522" i="5"/>
  <c r="J522" i="5"/>
  <c r="K522" i="5"/>
  <c r="A523" i="5"/>
  <c r="B523" i="5"/>
  <c r="F523" i="5"/>
  <c r="H523" i="5"/>
  <c r="J523" i="5"/>
  <c r="K523" i="5"/>
  <c r="A524" i="5"/>
  <c r="B524" i="5"/>
  <c r="F524" i="5"/>
  <c r="H524" i="5"/>
  <c r="J524" i="5"/>
  <c r="K524" i="5"/>
  <c r="A525" i="5"/>
  <c r="B525" i="5"/>
  <c r="F525" i="5"/>
  <c r="H525" i="5"/>
  <c r="J525" i="5"/>
  <c r="K525" i="5"/>
  <c r="A526" i="5"/>
  <c r="B526" i="5"/>
  <c r="F526" i="5"/>
  <c r="H526" i="5"/>
  <c r="J526" i="5"/>
  <c r="K526" i="5"/>
  <c r="A527" i="5"/>
  <c r="B527" i="5"/>
  <c r="F527" i="5"/>
  <c r="H527" i="5"/>
  <c r="J527" i="5"/>
  <c r="K527" i="5"/>
  <c r="A528" i="5"/>
  <c r="B528" i="5"/>
  <c r="F528" i="5"/>
  <c r="H528" i="5"/>
  <c r="J528" i="5"/>
  <c r="K528" i="5"/>
  <c r="A529" i="5"/>
  <c r="B529" i="5"/>
  <c r="F529" i="5"/>
  <c r="H529" i="5"/>
  <c r="J529" i="5"/>
  <c r="K529" i="5"/>
  <c r="A530" i="5"/>
  <c r="B530" i="5"/>
  <c r="F530" i="5"/>
  <c r="H530" i="5"/>
  <c r="J530" i="5"/>
  <c r="K530" i="5"/>
  <c r="A531" i="5"/>
  <c r="B531" i="5"/>
  <c r="F531" i="5"/>
  <c r="H531" i="5"/>
  <c r="J531" i="5"/>
  <c r="K531" i="5"/>
  <c r="A532" i="5"/>
  <c r="B532" i="5"/>
  <c r="F532" i="5"/>
  <c r="H532" i="5"/>
  <c r="J532" i="5"/>
  <c r="K532" i="5"/>
  <c r="A533" i="5"/>
  <c r="B533" i="5"/>
  <c r="F533" i="5"/>
  <c r="H533" i="5"/>
  <c r="J533" i="5"/>
  <c r="K533" i="5"/>
  <c r="A534" i="5"/>
  <c r="B534" i="5"/>
  <c r="F534" i="5"/>
  <c r="H534" i="5"/>
  <c r="J534" i="5"/>
  <c r="K534" i="5"/>
  <c r="A535" i="5"/>
  <c r="B535" i="5"/>
  <c r="F535" i="5"/>
  <c r="H535" i="5"/>
  <c r="J535" i="5"/>
  <c r="K535" i="5"/>
  <c r="A536" i="5"/>
  <c r="B536" i="5"/>
  <c r="F536" i="5"/>
  <c r="H536" i="5"/>
  <c r="J536" i="5"/>
  <c r="K536" i="5"/>
  <c r="A537" i="5"/>
  <c r="B537" i="5"/>
  <c r="F537" i="5"/>
  <c r="H537" i="5"/>
  <c r="J537" i="5"/>
  <c r="K537" i="5"/>
  <c r="A538" i="5"/>
  <c r="B538" i="5"/>
  <c r="F538" i="5"/>
  <c r="H538" i="5"/>
  <c r="J538" i="5"/>
  <c r="K538" i="5"/>
  <c r="A539" i="5"/>
  <c r="B539" i="5"/>
  <c r="F539" i="5"/>
  <c r="H539" i="5"/>
  <c r="J539" i="5"/>
  <c r="K539" i="5"/>
  <c r="A540" i="5"/>
  <c r="B540" i="5"/>
  <c r="F540" i="5"/>
  <c r="H540" i="5"/>
  <c r="J540" i="5"/>
  <c r="K540" i="5"/>
  <c r="A541" i="5"/>
  <c r="B541" i="5"/>
  <c r="F541" i="5"/>
  <c r="H541" i="5"/>
  <c r="J541" i="5"/>
  <c r="K541" i="5"/>
  <c r="A542" i="5"/>
  <c r="B542" i="5"/>
  <c r="F542" i="5"/>
  <c r="H542" i="5"/>
  <c r="J542" i="5"/>
  <c r="K542" i="5"/>
  <c r="A543" i="5"/>
  <c r="B543" i="5"/>
  <c r="F543" i="5"/>
  <c r="H543" i="5"/>
  <c r="J543" i="5"/>
  <c r="K543" i="5"/>
  <c r="A544" i="5"/>
  <c r="B544" i="5"/>
  <c r="F544" i="5"/>
  <c r="H544" i="5"/>
  <c r="J544" i="5"/>
  <c r="K544" i="5"/>
  <c r="A545" i="5"/>
  <c r="B545" i="5"/>
  <c r="F545" i="5"/>
  <c r="H545" i="5"/>
  <c r="J545" i="5"/>
  <c r="K545" i="5"/>
  <c r="A546" i="5"/>
  <c r="B546" i="5"/>
  <c r="F546" i="5"/>
  <c r="H546" i="5"/>
  <c r="J546" i="5"/>
  <c r="K546" i="5"/>
  <c r="A547" i="5"/>
  <c r="B547" i="5"/>
  <c r="F547" i="5"/>
  <c r="H547" i="5"/>
  <c r="J547" i="5"/>
  <c r="K547" i="5"/>
  <c r="A548" i="5"/>
  <c r="B548" i="5"/>
  <c r="F548" i="5"/>
  <c r="H548" i="5"/>
  <c r="J548" i="5"/>
  <c r="K548" i="5"/>
  <c r="A549" i="5"/>
  <c r="B549" i="5"/>
  <c r="F549" i="5"/>
  <c r="H549" i="5"/>
  <c r="J549" i="5"/>
  <c r="K549" i="5"/>
  <c r="A550" i="5"/>
  <c r="B550" i="5"/>
  <c r="F550" i="5"/>
  <c r="H550" i="5"/>
  <c r="J550" i="5"/>
  <c r="K550" i="5"/>
  <c r="A551" i="5"/>
  <c r="B551" i="5"/>
  <c r="F551" i="5"/>
  <c r="H551" i="5"/>
  <c r="J551" i="5"/>
  <c r="K551" i="5"/>
  <c r="A552" i="5"/>
  <c r="B552" i="5"/>
  <c r="F552" i="5"/>
  <c r="H552" i="5"/>
  <c r="J552" i="5"/>
  <c r="K552" i="5"/>
  <c r="A553" i="5"/>
  <c r="B553" i="5"/>
  <c r="F553" i="5"/>
  <c r="H553" i="5"/>
  <c r="J553" i="5"/>
  <c r="K553" i="5"/>
  <c r="A554" i="5"/>
  <c r="B554" i="5"/>
  <c r="F554" i="5"/>
  <c r="H554" i="5"/>
  <c r="J554" i="5"/>
  <c r="K554" i="5"/>
  <c r="A555" i="5"/>
  <c r="B555" i="5"/>
  <c r="F555" i="5"/>
  <c r="H555" i="5"/>
  <c r="J555" i="5"/>
  <c r="K555" i="5"/>
  <c r="A556" i="5"/>
  <c r="B556" i="5"/>
  <c r="F556" i="5"/>
  <c r="H556" i="5"/>
  <c r="J556" i="5"/>
  <c r="K556" i="5"/>
  <c r="A557" i="5"/>
  <c r="B557" i="5"/>
  <c r="F557" i="5"/>
  <c r="H557" i="5"/>
  <c r="J557" i="5"/>
  <c r="K557" i="5"/>
  <c r="A558" i="5"/>
  <c r="B558" i="5"/>
  <c r="F558" i="5"/>
  <c r="H558" i="5"/>
  <c r="J558" i="5"/>
  <c r="K558" i="5"/>
  <c r="A559" i="5"/>
  <c r="B559" i="5"/>
  <c r="F559" i="5"/>
  <c r="H559" i="5"/>
  <c r="J559" i="5"/>
  <c r="K559" i="5"/>
  <c r="A560" i="5"/>
  <c r="B560" i="5"/>
  <c r="F560" i="5"/>
  <c r="H560" i="5"/>
  <c r="J560" i="5"/>
  <c r="K560" i="5"/>
  <c r="A561" i="5"/>
  <c r="B561" i="5"/>
  <c r="F561" i="5"/>
  <c r="H561" i="5"/>
  <c r="J561" i="5"/>
  <c r="K561" i="5"/>
  <c r="A562" i="5"/>
  <c r="B562" i="5"/>
  <c r="F562" i="5"/>
  <c r="H562" i="5"/>
  <c r="J562" i="5"/>
  <c r="K562" i="5"/>
  <c r="A563" i="5"/>
  <c r="B563" i="5"/>
  <c r="F563" i="5"/>
  <c r="H563" i="5"/>
  <c r="J563" i="5"/>
  <c r="K563" i="5"/>
  <c r="A564" i="5"/>
  <c r="B564" i="5"/>
  <c r="F564" i="5"/>
  <c r="H564" i="5"/>
  <c r="J564" i="5"/>
  <c r="K564" i="5"/>
  <c r="A565" i="5"/>
  <c r="B565" i="5"/>
  <c r="F565" i="5"/>
  <c r="H565" i="5"/>
  <c r="J565" i="5"/>
  <c r="K565" i="5"/>
  <c r="A566" i="5"/>
  <c r="B566" i="5"/>
  <c r="F566" i="5"/>
  <c r="H566" i="5"/>
  <c r="J566" i="5"/>
  <c r="K566" i="5"/>
  <c r="A567" i="5"/>
  <c r="B567" i="5"/>
  <c r="F567" i="5"/>
  <c r="H567" i="5"/>
  <c r="J567" i="5"/>
  <c r="K567" i="5"/>
  <c r="A568" i="5"/>
  <c r="B568" i="5"/>
  <c r="F568" i="5"/>
  <c r="H568" i="5"/>
  <c r="J568" i="5"/>
  <c r="K568" i="5"/>
  <c r="A569" i="5"/>
  <c r="B569" i="5"/>
  <c r="F569" i="5"/>
  <c r="H569" i="5"/>
  <c r="J569" i="5"/>
  <c r="K569" i="5"/>
  <c r="A570" i="5"/>
  <c r="B570" i="5"/>
  <c r="F570" i="5"/>
  <c r="H570" i="5"/>
  <c r="J570" i="5"/>
  <c r="K570" i="5"/>
  <c r="A571" i="5"/>
  <c r="B571" i="5"/>
  <c r="F571" i="5"/>
  <c r="H571" i="5"/>
  <c r="J571" i="5"/>
  <c r="K571" i="5"/>
  <c r="A572" i="5"/>
  <c r="B572" i="5"/>
  <c r="F572" i="5"/>
  <c r="H572" i="5"/>
  <c r="J572" i="5"/>
  <c r="K572" i="5"/>
  <c r="A573" i="5"/>
  <c r="B573" i="5"/>
  <c r="F573" i="5"/>
  <c r="H573" i="5"/>
  <c r="J573" i="5"/>
  <c r="K573" i="5"/>
  <c r="A574" i="5"/>
  <c r="B574" i="5"/>
  <c r="F574" i="5"/>
  <c r="H574" i="5"/>
  <c r="J574" i="5"/>
  <c r="K574" i="5"/>
  <c r="A575" i="5"/>
  <c r="B575" i="5"/>
  <c r="F575" i="5"/>
  <c r="H575" i="5"/>
  <c r="J575" i="5"/>
  <c r="K575" i="5"/>
  <c r="A576" i="5"/>
  <c r="B576" i="5"/>
  <c r="F576" i="5"/>
  <c r="H576" i="5"/>
  <c r="J576" i="5"/>
  <c r="K576" i="5"/>
  <c r="A577" i="5"/>
  <c r="B577" i="5"/>
  <c r="F577" i="5"/>
  <c r="H577" i="5"/>
  <c r="J577" i="5"/>
  <c r="K577" i="5"/>
  <c r="A578" i="5"/>
  <c r="B578" i="5"/>
  <c r="F578" i="5"/>
  <c r="H578" i="5"/>
  <c r="J578" i="5"/>
  <c r="K578" i="5"/>
  <c r="A579" i="5"/>
  <c r="B579" i="5"/>
  <c r="F579" i="5"/>
  <c r="H579" i="5"/>
  <c r="J579" i="5"/>
  <c r="K579" i="5"/>
  <c r="A580" i="5"/>
  <c r="B580" i="5"/>
  <c r="F580" i="5"/>
  <c r="H580" i="5"/>
  <c r="J580" i="5"/>
  <c r="K580" i="5"/>
  <c r="A581" i="5"/>
  <c r="B581" i="5"/>
  <c r="F581" i="5"/>
  <c r="H581" i="5"/>
  <c r="J581" i="5"/>
  <c r="K581" i="5"/>
  <c r="A582" i="5"/>
  <c r="B582" i="5"/>
  <c r="F582" i="5"/>
  <c r="H582" i="5"/>
  <c r="J582" i="5"/>
  <c r="K582" i="5"/>
  <c r="A583" i="5"/>
  <c r="B583" i="5"/>
  <c r="F583" i="5"/>
  <c r="H583" i="5"/>
  <c r="J583" i="5"/>
  <c r="K583" i="5"/>
  <c r="A584" i="5"/>
  <c r="B584" i="5"/>
  <c r="F584" i="5"/>
  <c r="H584" i="5"/>
  <c r="J584" i="5"/>
  <c r="K584" i="5"/>
  <c r="A585" i="5"/>
  <c r="B585" i="5"/>
  <c r="F585" i="5"/>
  <c r="H585" i="5"/>
  <c r="J585" i="5"/>
  <c r="K585" i="5"/>
  <c r="A586" i="5"/>
  <c r="B586" i="5"/>
  <c r="F586" i="5"/>
  <c r="H586" i="5"/>
  <c r="J586" i="5"/>
  <c r="K586" i="5"/>
  <c r="A587" i="5"/>
  <c r="B587" i="5"/>
  <c r="F587" i="5"/>
  <c r="H587" i="5"/>
  <c r="J587" i="5"/>
  <c r="K587" i="5"/>
  <c r="A588" i="5"/>
  <c r="B588" i="5"/>
  <c r="F588" i="5"/>
  <c r="H588" i="5"/>
  <c r="J588" i="5"/>
  <c r="K588" i="5"/>
  <c r="A589" i="5"/>
  <c r="B589" i="5"/>
  <c r="F589" i="5"/>
  <c r="H589" i="5"/>
  <c r="J589" i="5"/>
  <c r="K589" i="5"/>
  <c r="A590" i="5"/>
  <c r="B590" i="5"/>
  <c r="F590" i="5"/>
  <c r="H590" i="5"/>
  <c r="J590" i="5"/>
  <c r="K590" i="5"/>
  <c r="A591" i="5"/>
  <c r="B591" i="5"/>
  <c r="F591" i="5"/>
  <c r="H591" i="5"/>
  <c r="J591" i="5"/>
  <c r="K591" i="5"/>
  <c r="A592" i="5"/>
  <c r="B592" i="5"/>
  <c r="F592" i="5"/>
  <c r="H592" i="5"/>
  <c r="J592" i="5"/>
  <c r="K592" i="5"/>
  <c r="A593" i="5"/>
  <c r="B593" i="5"/>
  <c r="F593" i="5"/>
  <c r="H593" i="5"/>
  <c r="J593" i="5"/>
  <c r="K593" i="5"/>
  <c r="A594" i="5"/>
  <c r="B594" i="5"/>
  <c r="F594" i="5"/>
  <c r="H594" i="5"/>
  <c r="J594" i="5"/>
  <c r="K594" i="5"/>
  <c r="A595" i="5"/>
  <c r="B595" i="5"/>
  <c r="F595" i="5"/>
  <c r="H595" i="5"/>
  <c r="J595" i="5"/>
  <c r="K595" i="5"/>
  <c r="A596" i="5"/>
  <c r="B596" i="5"/>
  <c r="F596" i="5"/>
  <c r="H596" i="5"/>
  <c r="J596" i="5"/>
  <c r="K596" i="5"/>
  <c r="A597" i="5"/>
  <c r="B597" i="5"/>
  <c r="F597" i="5"/>
  <c r="H597" i="5"/>
  <c r="J597" i="5"/>
  <c r="K597" i="5"/>
  <c r="A598" i="5"/>
  <c r="B598" i="5"/>
  <c r="F598" i="5"/>
  <c r="H598" i="5"/>
  <c r="J598" i="5"/>
  <c r="K598" i="5"/>
  <c r="A599" i="5"/>
  <c r="B599" i="5"/>
  <c r="F599" i="5"/>
  <c r="H599" i="5"/>
  <c r="J599" i="5"/>
  <c r="K599" i="5"/>
  <c r="A600" i="5"/>
  <c r="B600" i="5"/>
  <c r="F600" i="5"/>
  <c r="H600" i="5"/>
  <c r="J600" i="5"/>
  <c r="K600" i="5"/>
  <c r="A601" i="5"/>
  <c r="B601" i="5"/>
  <c r="F601" i="5"/>
  <c r="H601" i="5"/>
  <c r="J601" i="5"/>
  <c r="K601" i="5"/>
  <c r="A602" i="5"/>
  <c r="B602" i="5"/>
  <c r="F602" i="5"/>
  <c r="H602" i="5"/>
  <c r="J602" i="5"/>
  <c r="K602" i="5"/>
  <c r="A603" i="5"/>
  <c r="B603" i="5"/>
  <c r="F603" i="5"/>
  <c r="H603" i="5"/>
  <c r="J603" i="5"/>
  <c r="K603" i="5"/>
  <c r="A604" i="5"/>
  <c r="B604" i="5"/>
  <c r="F604" i="5"/>
  <c r="H604" i="5"/>
  <c r="J604" i="5"/>
  <c r="K604" i="5"/>
  <c r="A605" i="5"/>
  <c r="B605" i="5"/>
  <c r="F605" i="5"/>
  <c r="H605" i="5"/>
  <c r="J605" i="5"/>
  <c r="K605" i="5"/>
  <c r="A606" i="5"/>
  <c r="B606" i="5"/>
  <c r="F606" i="5"/>
  <c r="H606" i="5"/>
  <c r="J606" i="5"/>
  <c r="K606" i="5"/>
  <c r="A607" i="5"/>
  <c r="B607" i="5"/>
  <c r="F607" i="5"/>
  <c r="H607" i="5"/>
  <c r="J607" i="5"/>
  <c r="K607" i="5"/>
  <c r="A608" i="5"/>
  <c r="B608" i="5"/>
  <c r="F608" i="5"/>
  <c r="H608" i="5"/>
  <c r="J608" i="5"/>
  <c r="K608" i="5"/>
  <c r="A609" i="5"/>
  <c r="B609" i="5"/>
  <c r="F609" i="5"/>
  <c r="H609" i="5"/>
  <c r="J609" i="5"/>
  <c r="K609" i="5"/>
  <c r="A610" i="5"/>
  <c r="B610" i="5"/>
  <c r="F610" i="5"/>
  <c r="H610" i="5"/>
  <c r="J610" i="5"/>
  <c r="K610" i="5"/>
  <c r="A611" i="5"/>
  <c r="B611" i="5"/>
  <c r="F611" i="5"/>
  <c r="H611" i="5"/>
  <c r="J611" i="5"/>
  <c r="K611" i="5"/>
  <c r="A612" i="5"/>
  <c r="B612" i="5"/>
  <c r="F612" i="5"/>
  <c r="H612" i="5"/>
  <c r="J612" i="5"/>
  <c r="K612" i="5"/>
  <c r="A613" i="5"/>
  <c r="B613" i="5"/>
  <c r="F613" i="5"/>
  <c r="H613" i="5"/>
  <c r="J613" i="5"/>
  <c r="K613" i="5"/>
  <c r="A614" i="5"/>
  <c r="B614" i="5"/>
  <c r="F614" i="5"/>
  <c r="H614" i="5"/>
  <c r="J614" i="5"/>
  <c r="K614" i="5"/>
  <c r="A615" i="5"/>
  <c r="B615" i="5"/>
  <c r="F615" i="5"/>
  <c r="H615" i="5"/>
  <c r="J615" i="5"/>
  <c r="K615" i="5"/>
  <c r="A616" i="5"/>
  <c r="B616" i="5"/>
  <c r="F616" i="5"/>
  <c r="H616" i="5"/>
  <c r="J616" i="5"/>
  <c r="K616" i="5"/>
  <c r="A617" i="5"/>
  <c r="B617" i="5"/>
  <c r="F617" i="5"/>
  <c r="H617" i="5"/>
  <c r="J617" i="5"/>
  <c r="K617" i="5"/>
  <c r="A618" i="5"/>
  <c r="B618" i="5"/>
  <c r="F618" i="5"/>
  <c r="H618" i="5"/>
  <c r="J618" i="5"/>
  <c r="K618" i="5"/>
  <c r="A619" i="5"/>
  <c r="B619" i="5"/>
  <c r="F619" i="5"/>
  <c r="H619" i="5"/>
  <c r="J619" i="5"/>
  <c r="K619" i="5"/>
  <c r="A620" i="5"/>
  <c r="B620" i="5"/>
  <c r="F620" i="5"/>
  <c r="H620" i="5"/>
  <c r="J620" i="5"/>
  <c r="K620" i="5"/>
  <c r="A621" i="5"/>
  <c r="B621" i="5"/>
  <c r="F621" i="5"/>
  <c r="H621" i="5"/>
  <c r="J621" i="5"/>
  <c r="K621" i="5"/>
  <c r="A622" i="5"/>
  <c r="B622" i="5"/>
  <c r="F622" i="5"/>
  <c r="H622" i="5"/>
  <c r="J622" i="5"/>
  <c r="K622" i="5"/>
  <c r="A623" i="5"/>
  <c r="B623" i="5"/>
  <c r="F623" i="5"/>
  <c r="H623" i="5"/>
  <c r="J623" i="5"/>
  <c r="K623" i="5"/>
  <c r="A624" i="5"/>
  <c r="B624" i="5"/>
  <c r="F624" i="5"/>
  <c r="H624" i="5"/>
  <c r="J624" i="5"/>
  <c r="K624" i="5"/>
  <c r="A625" i="5"/>
  <c r="B625" i="5"/>
  <c r="F625" i="5"/>
  <c r="H625" i="5"/>
  <c r="J625" i="5"/>
  <c r="K625" i="5"/>
  <c r="A626" i="5"/>
  <c r="B626" i="5"/>
  <c r="F626" i="5"/>
  <c r="H626" i="5"/>
  <c r="J626" i="5"/>
  <c r="K626" i="5"/>
  <c r="A627" i="5"/>
  <c r="B627" i="5"/>
  <c r="F627" i="5"/>
  <c r="H627" i="5"/>
  <c r="J627" i="5"/>
  <c r="K627" i="5"/>
  <c r="A628" i="5"/>
  <c r="B628" i="5"/>
  <c r="F628" i="5"/>
  <c r="H628" i="5"/>
  <c r="J628" i="5"/>
  <c r="K628" i="5"/>
  <c r="A629" i="5"/>
  <c r="B629" i="5"/>
  <c r="F629" i="5"/>
  <c r="H629" i="5"/>
  <c r="J629" i="5"/>
  <c r="K629" i="5"/>
  <c r="A630" i="5"/>
  <c r="B630" i="5"/>
  <c r="F630" i="5"/>
  <c r="H630" i="5"/>
  <c r="J630" i="5"/>
  <c r="K630" i="5"/>
  <c r="A631" i="5"/>
  <c r="B631" i="5"/>
  <c r="F631" i="5"/>
  <c r="H631" i="5"/>
  <c r="J631" i="5"/>
  <c r="K631" i="5"/>
  <c r="A632" i="5"/>
  <c r="B632" i="5"/>
  <c r="F632" i="5"/>
  <c r="H632" i="5"/>
  <c r="J632" i="5"/>
  <c r="K632" i="5"/>
  <c r="A633" i="5"/>
  <c r="B633" i="5"/>
  <c r="F633" i="5"/>
  <c r="H633" i="5"/>
  <c r="J633" i="5"/>
  <c r="K633" i="5"/>
  <c r="A634" i="5"/>
  <c r="B634" i="5"/>
  <c r="F634" i="5"/>
  <c r="H634" i="5"/>
  <c r="J634" i="5"/>
  <c r="K634" i="5"/>
  <c r="A635" i="5"/>
  <c r="B635" i="5"/>
  <c r="F635" i="5"/>
  <c r="H635" i="5"/>
  <c r="J635" i="5"/>
  <c r="K635" i="5"/>
  <c r="A636" i="5"/>
  <c r="B636" i="5"/>
  <c r="F636" i="5"/>
  <c r="H636" i="5"/>
  <c r="J636" i="5"/>
  <c r="K636" i="5"/>
  <c r="A637" i="5"/>
  <c r="B637" i="5"/>
  <c r="F637" i="5"/>
  <c r="H637" i="5"/>
  <c r="J637" i="5"/>
  <c r="K637" i="5"/>
  <c r="A638" i="5"/>
  <c r="B638" i="5"/>
  <c r="F638" i="5"/>
  <c r="H638" i="5"/>
  <c r="J638" i="5"/>
  <c r="K638" i="5"/>
  <c r="A639" i="5"/>
  <c r="B639" i="5"/>
  <c r="F639" i="5"/>
  <c r="H639" i="5"/>
  <c r="J639" i="5"/>
  <c r="K639" i="5"/>
  <c r="A640" i="5"/>
  <c r="B640" i="5"/>
  <c r="F640" i="5"/>
  <c r="H640" i="5"/>
  <c r="J640" i="5"/>
  <c r="K640" i="5"/>
  <c r="A641" i="5"/>
  <c r="B641" i="5"/>
  <c r="F641" i="5"/>
  <c r="H641" i="5"/>
  <c r="J641" i="5"/>
  <c r="K641" i="5"/>
  <c r="A642" i="5"/>
  <c r="B642" i="5"/>
  <c r="F642" i="5"/>
  <c r="H642" i="5"/>
  <c r="J642" i="5"/>
  <c r="K642" i="5"/>
  <c r="A643" i="5"/>
  <c r="B643" i="5"/>
  <c r="F643" i="5"/>
  <c r="H643" i="5"/>
  <c r="J643" i="5"/>
  <c r="K643" i="5"/>
  <c r="A644" i="5"/>
  <c r="B644" i="5"/>
  <c r="F644" i="5"/>
  <c r="H644" i="5"/>
  <c r="J644" i="5"/>
  <c r="K644" i="5"/>
  <c r="A645" i="5"/>
  <c r="B645" i="5"/>
  <c r="F645" i="5"/>
  <c r="H645" i="5"/>
  <c r="J645" i="5"/>
  <c r="K645" i="5"/>
  <c r="A646" i="5"/>
  <c r="B646" i="5"/>
  <c r="F646" i="5"/>
  <c r="H646" i="5"/>
  <c r="J646" i="5"/>
  <c r="K646" i="5"/>
  <c r="A647" i="5"/>
  <c r="B647" i="5"/>
  <c r="F647" i="5"/>
  <c r="H647" i="5"/>
  <c r="J647" i="5"/>
  <c r="K647" i="5"/>
  <c r="A648" i="5"/>
  <c r="B648" i="5"/>
  <c r="F648" i="5"/>
  <c r="H648" i="5"/>
  <c r="J648" i="5"/>
  <c r="K648" i="5"/>
  <c r="A649" i="5"/>
  <c r="B649" i="5"/>
  <c r="F649" i="5"/>
  <c r="H649" i="5"/>
  <c r="J649" i="5"/>
  <c r="K649" i="5"/>
  <c r="A650" i="5"/>
  <c r="B650" i="5"/>
  <c r="F650" i="5"/>
  <c r="H650" i="5"/>
  <c r="J650" i="5"/>
  <c r="K650" i="5"/>
  <c r="A651" i="5"/>
  <c r="B651" i="5"/>
  <c r="F651" i="5"/>
  <c r="H651" i="5"/>
  <c r="J651" i="5"/>
  <c r="K651" i="5"/>
  <c r="A652" i="5"/>
  <c r="B652" i="5"/>
  <c r="F652" i="5"/>
  <c r="H652" i="5"/>
  <c r="J652" i="5"/>
  <c r="K652" i="5"/>
  <c r="A653" i="5"/>
  <c r="B653" i="5"/>
  <c r="F653" i="5"/>
  <c r="H653" i="5"/>
  <c r="J653" i="5"/>
  <c r="K653" i="5"/>
  <c r="A654" i="5"/>
  <c r="B654" i="5"/>
  <c r="F654" i="5"/>
  <c r="H654" i="5"/>
  <c r="J654" i="5"/>
  <c r="K654" i="5"/>
  <c r="A655" i="5"/>
  <c r="B655" i="5"/>
  <c r="F655" i="5"/>
  <c r="H655" i="5"/>
  <c r="J655" i="5"/>
  <c r="K655" i="5"/>
  <c r="A656" i="5"/>
  <c r="B656" i="5"/>
  <c r="F656" i="5"/>
  <c r="H656" i="5"/>
  <c r="J656" i="5"/>
  <c r="K656" i="5"/>
  <c r="A657" i="5"/>
  <c r="B657" i="5"/>
  <c r="F657" i="5"/>
  <c r="H657" i="5"/>
  <c r="J657" i="5"/>
  <c r="K657" i="5"/>
  <c r="A658" i="5"/>
  <c r="B658" i="5"/>
  <c r="F658" i="5"/>
  <c r="H658" i="5"/>
  <c r="J658" i="5"/>
  <c r="K658" i="5"/>
  <c r="A659" i="5"/>
  <c r="B659" i="5"/>
  <c r="F659" i="5"/>
  <c r="H659" i="5"/>
  <c r="J659" i="5"/>
  <c r="K659" i="5"/>
  <c r="A660" i="5"/>
  <c r="B660" i="5"/>
  <c r="F660" i="5"/>
  <c r="H660" i="5"/>
  <c r="J660" i="5"/>
  <c r="K660" i="5"/>
  <c r="A661" i="5"/>
  <c r="B661" i="5"/>
  <c r="F661" i="5"/>
  <c r="H661" i="5"/>
  <c r="J661" i="5"/>
  <c r="K661" i="5"/>
  <c r="A662" i="5"/>
  <c r="B662" i="5"/>
  <c r="F662" i="5"/>
  <c r="H662" i="5"/>
  <c r="J662" i="5"/>
  <c r="K662" i="5"/>
  <c r="A663" i="5"/>
  <c r="B663" i="5"/>
  <c r="F663" i="5"/>
  <c r="H663" i="5"/>
  <c r="J663" i="5"/>
  <c r="K663" i="5"/>
  <c r="A664" i="5"/>
  <c r="B664" i="5"/>
  <c r="F664" i="5"/>
  <c r="H664" i="5"/>
  <c r="J664" i="5"/>
  <c r="K664" i="5"/>
  <c r="A665" i="5"/>
  <c r="B665" i="5"/>
  <c r="F665" i="5"/>
  <c r="H665" i="5"/>
  <c r="J665" i="5"/>
  <c r="K665" i="5"/>
  <c r="A666" i="5"/>
  <c r="B666" i="5"/>
  <c r="F666" i="5"/>
  <c r="H666" i="5"/>
  <c r="J666" i="5"/>
  <c r="K666" i="5"/>
  <c r="A667" i="5"/>
  <c r="B667" i="5"/>
  <c r="F667" i="5"/>
  <c r="H667" i="5"/>
  <c r="J667" i="5"/>
  <c r="K667" i="5"/>
  <c r="A668" i="5"/>
  <c r="B668" i="5"/>
  <c r="F668" i="5"/>
  <c r="H668" i="5"/>
  <c r="J668" i="5"/>
  <c r="K668" i="5"/>
  <c r="A669" i="5"/>
  <c r="B669" i="5"/>
  <c r="F669" i="5"/>
  <c r="H669" i="5"/>
  <c r="J669" i="5"/>
  <c r="K669" i="5"/>
  <c r="A670" i="5"/>
  <c r="B670" i="5"/>
  <c r="F670" i="5"/>
  <c r="H670" i="5"/>
  <c r="J670" i="5"/>
  <c r="K670" i="5"/>
  <c r="A671" i="5"/>
  <c r="B671" i="5"/>
  <c r="F671" i="5"/>
  <c r="H671" i="5"/>
  <c r="J671" i="5"/>
  <c r="K671" i="5"/>
  <c r="A672" i="5"/>
  <c r="B672" i="5"/>
  <c r="F672" i="5"/>
  <c r="H672" i="5"/>
  <c r="J672" i="5"/>
  <c r="K672" i="5"/>
  <c r="A673" i="5"/>
  <c r="B673" i="5"/>
  <c r="F673" i="5"/>
  <c r="H673" i="5"/>
  <c r="J673" i="5"/>
  <c r="K673" i="5"/>
  <c r="A674" i="5"/>
  <c r="B674" i="5"/>
  <c r="F674" i="5"/>
  <c r="H674" i="5"/>
  <c r="J674" i="5"/>
  <c r="K674" i="5"/>
  <c r="A675" i="5"/>
  <c r="B675" i="5"/>
  <c r="F675" i="5"/>
  <c r="H675" i="5"/>
  <c r="J675" i="5"/>
  <c r="K675" i="5"/>
  <c r="A676" i="5"/>
  <c r="B676" i="5"/>
  <c r="F676" i="5"/>
  <c r="H676" i="5"/>
  <c r="J676" i="5"/>
  <c r="K676" i="5"/>
  <c r="A677" i="5"/>
  <c r="B677" i="5"/>
  <c r="F677" i="5"/>
  <c r="H677" i="5"/>
  <c r="J677" i="5"/>
  <c r="K677" i="5"/>
  <c r="A678" i="5"/>
  <c r="B678" i="5"/>
  <c r="F678" i="5"/>
  <c r="H678" i="5"/>
  <c r="J678" i="5"/>
  <c r="K678" i="5"/>
  <c r="A679" i="5"/>
  <c r="B679" i="5"/>
  <c r="F679" i="5"/>
  <c r="H679" i="5"/>
  <c r="J679" i="5"/>
  <c r="K679" i="5"/>
  <c r="A680" i="5"/>
  <c r="B680" i="5"/>
  <c r="F680" i="5"/>
  <c r="H680" i="5"/>
  <c r="J680" i="5"/>
  <c r="K680" i="5"/>
  <c r="A681" i="5"/>
  <c r="B681" i="5"/>
  <c r="F681" i="5"/>
  <c r="H681" i="5"/>
  <c r="J681" i="5"/>
  <c r="K681" i="5"/>
  <c r="A682" i="5"/>
  <c r="B682" i="5"/>
  <c r="F682" i="5"/>
  <c r="H682" i="5"/>
  <c r="J682" i="5"/>
  <c r="K682" i="5"/>
  <c r="A683" i="5"/>
  <c r="B683" i="5"/>
  <c r="F683" i="5"/>
  <c r="H683" i="5"/>
  <c r="J683" i="5"/>
  <c r="K683" i="5"/>
  <c r="A684" i="5"/>
  <c r="B684" i="5"/>
  <c r="F684" i="5"/>
  <c r="H684" i="5"/>
  <c r="J684" i="5"/>
  <c r="K684" i="5"/>
  <c r="A685" i="5"/>
  <c r="B685" i="5"/>
  <c r="F685" i="5"/>
  <c r="H685" i="5"/>
  <c r="J685" i="5"/>
  <c r="K685" i="5"/>
  <c r="A686" i="5"/>
  <c r="B686" i="5"/>
  <c r="F686" i="5"/>
  <c r="H686" i="5"/>
  <c r="J686" i="5"/>
  <c r="K686" i="5"/>
  <c r="A687" i="5"/>
  <c r="B687" i="5"/>
  <c r="F687" i="5"/>
  <c r="H687" i="5"/>
  <c r="J687" i="5"/>
  <c r="K687" i="5"/>
  <c r="A688" i="5"/>
  <c r="B688" i="5"/>
  <c r="F688" i="5"/>
  <c r="H688" i="5"/>
  <c r="J688" i="5"/>
  <c r="K688" i="5"/>
  <c r="A689" i="5"/>
  <c r="B689" i="5"/>
  <c r="F689" i="5"/>
  <c r="H689" i="5"/>
  <c r="J689" i="5"/>
  <c r="K689" i="5"/>
  <c r="A690" i="5"/>
  <c r="B690" i="5"/>
  <c r="F690" i="5"/>
  <c r="H690" i="5"/>
  <c r="J690" i="5"/>
  <c r="K690" i="5"/>
  <c r="A691" i="5"/>
  <c r="B691" i="5"/>
  <c r="F691" i="5"/>
  <c r="H691" i="5"/>
  <c r="J691" i="5"/>
  <c r="K691" i="5"/>
  <c r="A692" i="5"/>
  <c r="B692" i="5"/>
  <c r="F692" i="5"/>
  <c r="H692" i="5"/>
  <c r="J692" i="5"/>
  <c r="K692" i="5"/>
  <c r="A693" i="5"/>
  <c r="B693" i="5"/>
  <c r="F693" i="5"/>
  <c r="H693" i="5"/>
  <c r="J693" i="5"/>
  <c r="K693" i="5"/>
  <c r="A694" i="5"/>
  <c r="B694" i="5"/>
  <c r="F694" i="5"/>
  <c r="H694" i="5"/>
  <c r="J694" i="5"/>
  <c r="K694" i="5"/>
  <c r="A695" i="5"/>
  <c r="B695" i="5"/>
  <c r="F695" i="5"/>
  <c r="H695" i="5"/>
  <c r="J695" i="5"/>
  <c r="K695" i="5"/>
  <c r="A696" i="5"/>
  <c r="B696" i="5"/>
  <c r="F696" i="5"/>
  <c r="H696" i="5"/>
  <c r="J696" i="5"/>
  <c r="K696" i="5"/>
  <c r="A697" i="5"/>
  <c r="B697" i="5"/>
  <c r="F697" i="5"/>
  <c r="H697" i="5"/>
  <c r="J697" i="5"/>
  <c r="K697" i="5"/>
  <c r="A698" i="5"/>
  <c r="B698" i="5"/>
  <c r="F698" i="5"/>
  <c r="H698" i="5"/>
  <c r="J698" i="5"/>
  <c r="K698" i="5"/>
  <c r="A699" i="5"/>
  <c r="B699" i="5"/>
  <c r="F699" i="5"/>
  <c r="H699" i="5"/>
  <c r="J699" i="5"/>
  <c r="K699" i="5"/>
  <c r="A700" i="5"/>
  <c r="B700" i="5"/>
  <c r="F700" i="5"/>
  <c r="H700" i="5"/>
  <c r="J700" i="5"/>
  <c r="K700" i="5"/>
  <c r="A701" i="5"/>
  <c r="B701" i="5"/>
  <c r="F701" i="5"/>
  <c r="H701" i="5"/>
  <c r="J701" i="5"/>
  <c r="K701" i="5"/>
  <c r="A702" i="5"/>
  <c r="B702" i="5"/>
  <c r="F702" i="5"/>
  <c r="H702" i="5"/>
  <c r="J702" i="5"/>
  <c r="K702" i="5"/>
  <c r="A703" i="5"/>
  <c r="B703" i="5"/>
  <c r="F703" i="5"/>
  <c r="H703" i="5"/>
  <c r="J703" i="5"/>
  <c r="K703" i="5"/>
  <c r="A704" i="5"/>
  <c r="B704" i="5"/>
  <c r="F704" i="5"/>
  <c r="H704" i="5"/>
  <c r="J704" i="5"/>
  <c r="K704" i="5"/>
  <c r="A705" i="5"/>
  <c r="B705" i="5"/>
  <c r="F705" i="5"/>
  <c r="H705" i="5"/>
  <c r="J705" i="5"/>
  <c r="K705" i="5"/>
  <c r="A706" i="5"/>
  <c r="B706" i="5"/>
  <c r="F706" i="5"/>
  <c r="H706" i="5"/>
  <c r="J706" i="5"/>
  <c r="K706" i="5"/>
  <c r="A707" i="5"/>
  <c r="B707" i="5"/>
  <c r="F707" i="5"/>
  <c r="H707" i="5"/>
  <c r="J707" i="5"/>
  <c r="K707" i="5"/>
  <c r="A708" i="5"/>
  <c r="B708" i="5"/>
  <c r="F708" i="5"/>
  <c r="H708" i="5"/>
  <c r="J708" i="5"/>
  <c r="K708" i="5"/>
  <c r="A709" i="5"/>
  <c r="B709" i="5"/>
  <c r="F709" i="5"/>
  <c r="H709" i="5"/>
  <c r="J709" i="5"/>
  <c r="K709" i="5"/>
  <c r="A710" i="5"/>
  <c r="B710" i="5"/>
  <c r="F710" i="5"/>
  <c r="H710" i="5"/>
  <c r="J710" i="5"/>
  <c r="K710" i="5"/>
  <c r="A711" i="5"/>
  <c r="B711" i="5"/>
  <c r="F711" i="5"/>
  <c r="H711" i="5"/>
  <c r="J711" i="5"/>
  <c r="K711" i="5"/>
  <c r="A712" i="5"/>
  <c r="B712" i="5"/>
  <c r="F712" i="5"/>
  <c r="H712" i="5"/>
  <c r="J712" i="5"/>
  <c r="K712" i="5"/>
  <c r="A713" i="5"/>
  <c r="B713" i="5"/>
  <c r="F713" i="5"/>
  <c r="H713" i="5"/>
  <c r="J713" i="5"/>
  <c r="K713" i="5"/>
  <c r="A714" i="5"/>
  <c r="B714" i="5"/>
  <c r="F714" i="5"/>
  <c r="H714" i="5"/>
  <c r="J714" i="5"/>
  <c r="K714" i="5"/>
  <c r="A715" i="5"/>
  <c r="B715" i="5"/>
  <c r="F715" i="5"/>
  <c r="H715" i="5"/>
  <c r="J715" i="5"/>
  <c r="K715" i="5"/>
  <c r="A716" i="5"/>
  <c r="B716" i="5"/>
  <c r="F716" i="5"/>
  <c r="H716" i="5"/>
  <c r="J716" i="5"/>
  <c r="K716" i="5"/>
  <c r="A717" i="5"/>
  <c r="B717" i="5"/>
  <c r="F717" i="5"/>
  <c r="H717" i="5"/>
  <c r="J717" i="5"/>
  <c r="K717" i="5"/>
  <c r="A718" i="5"/>
  <c r="B718" i="5"/>
  <c r="F718" i="5"/>
  <c r="H718" i="5"/>
  <c r="J718" i="5"/>
  <c r="K718" i="5"/>
  <c r="A719" i="5"/>
  <c r="B719" i="5"/>
  <c r="F719" i="5"/>
  <c r="H719" i="5"/>
  <c r="J719" i="5"/>
  <c r="K719" i="5"/>
  <c r="A720" i="5"/>
  <c r="B720" i="5"/>
  <c r="F720" i="5"/>
  <c r="H720" i="5"/>
  <c r="J720" i="5"/>
  <c r="K720" i="5"/>
  <c r="A721" i="5"/>
  <c r="B721" i="5"/>
  <c r="F721" i="5"/>
  <c r="H721" i="5"/>
  <c r="J721" i="5"/>
  <c r="K721" i="5"/>
  <c r="A722" i="5"/>
  <c r="B722" i="5"/>
  <c r="F722" i="5"/>
  <c r="H722" i="5"/>
  <c r="J722" i="5"/>
  <c r="K722" i="5"/>
  <c r="A723" i="5"/>
  <c r="B723" i="5"/>
  <c r="F723" i="5"/>
  <c r="H723" i="5"/>
  <c r="J723" i="5"/>
  <c r="K723" i="5"/>
  <c r="A724" i="5"/>
  <c r="B724" i="5"/>
  <c r="F724" i="5"/>
  <c r="H724" i="5"/>
  <c r="J724" i="5"/>
  <c r="K724" i="5"/>
  <c r="A725" i="5"/>
  <c r="B725" i="5"/>
  <c r="F725" i="5"/>
  <c r="H725" i="5"/>
  <c r="J725" i="5"/>
  <c r="K725" i="5"/>
  <c r="A726" i="5"/>
  <c r="B726" i="5"/>
  <c r="F726" i="5"/>
  <c r="H726" i="5"/>
  <c r="J726" i="5"/>
  <c r="K726" i="5"/>
  <c r="A727" i="5"/>
  <c r="B727" i="5"/>
  <c r="F727" i="5"/>
  <c r="H727" i="5"/>
  <c r="J727" i="5"/>
  <c r="K727" i="5"/>
  <c r="A728" i="5"/>
  <c r="B728" i="5"/>
  <c r="F728" i="5"/>
  <c r="H728" i="5"/>
  <c r="J728" i="5"/>
  <c r="K728" i="5"/>
  <c r="A729" i="5"/>
  <c r="B729" i="5"/>
  <c r="F729" i="5"/>
  <c r="H729" i="5"/>
  <c r="J729" i="5"/>
  <c r="K729" i="5"/>
  <c r="A730" i="5"/>
  <c r="B730" i="5"/>
  <c r="F730" i="5"/>
  <c r="H730" i="5"/>
  <c r="J730" i="5"/>
  <c r="K730" i="5"/>
  <c r="A731" i="5"/>
  <c r="B731" i="5"/>
  <c r="F731" i="5"/>
  <c r="H731" i="5"/>
  <c r="J731" i="5"/>
  <c r="K731" i="5"/>
  <c r="A732" i="5"/>
  <c r="B732" i="5"/>
  <c r="F732" i="5"/>
  <c r="H732" i="5"/>
  <c r="J732" i="5"/>
  <c r="K732" i="5"/>
  <c r="A733" i="5"/>
  <c r="B733" i="5"/>
  <c r="F733" i="5"/>
  <c r="H733" i="5"/>
  <c r="J733" i="5"/>
  <c r="K733" i="5"/>
  <c r="A734" i="5"/>
  <c r="B734" i="5"/>
  <c r="F734" i="5"/>
  <c r="H734" i="5"/>
  <c r="J734" i="5"/>
  <c r="K734" i="5"/>
  <c r="A735" i="5"/>
  <c r="B735" i="5"/>
  <c r="F735" i="5"/>
  <c r="H735" i="5"/>
  <c r="J735" i="5"/>
  <c r="K735" i="5"/>
  <c r="A736" i="5"/>
  <c r="B736" i="5"/>
  <c r="F736" i="5"/>
  <c r="H736" i="5"/>
  <c r="J736" i="5"/>
  <c r="K736" i="5"/>
  <c r="A737" i="5"/>
  <c r="B737" i="5"/>
  <c r="F737" i="5"/>
  <c r="H737" i="5"/>
  <c r="J737" i="5"/>
  <c r="K737" i="5"/>
  <c r="A738" i="5"/>
  <c r="B738" i="5"/>
  <c r="F738" i="5"/>
  <c r="H738" i="5"/>
  <c r="J738" i="5"/>
  <c r="K738" i="5"/>
  <c r="A739" i="5"/>
  <c r="B739" i="5"/>
  <c r="F739" i="5"/>
  <c r="H739" i="5"/>
  <c r="J739" i="5"/>
  <c r="K739" i="5"/>
  <c r="A740" i="5"/>
  <c r="B740" i="5"/>
  <c r="F740" i="5"/>
  <c r="H740" i="5"/>
  <c r="J740" i="5"/>
  <c r="K740" i="5"/>
  <c r="A741" i="5"/>
  <c r="B741" i="5"/>
  <c r="F741" i="5"/>
  <c r="H741" i="5"/>
  <c r="J741" i="5"/>
  <c r="K741" i="5"/>
  <c r="A742" i="5"/>
  <c r="B742" i="5"/>
  <c r="F742" i="5"/>
  <c r="H742" i="5"/>
  <c r="J742" i="5"/>
  <c r="K742" i="5"/>
  <c r="A743" i="5"/>
  <c r="B743" i="5"/>
  <c r="F743" i="5"/>
  <c r="H743" i="5"/>
  <c r="J743" i="5"/>
  <c r="K743" i="5"/>
  <c r="A744" i="5"/>
  <c r="B744" i="5"/>
  <c r="F744" i="5"/>
  <c r="H744" i="5"/>
  <c r="J744" i="5"/>
  <c r="K744" i="5"/>
  <c r="A745" i="5"/>
  <c r="B745" i="5"/>
  <c r="F745" i="5"/>
  <c r="H745" i="5"/>
  <c r="J745" i="5"/>
  <c r="K745" i="5"/>
  <c r="A746" i="5"/>
  <c r="B746" i="5"/>
  <c r="F746" i="5"/>
  <c r="H746" i="5"/>
  <c r="J746" i="5"/>
  <c r="K746" i="5"/>
  <c r="A747" i="5"/>
  <c r="B747" i="5"/>
  <c r="F747" i="5"/>
  <c r="H747" i="5"/>
  <c r="J747" i="5"/>
  <c r="K747" i="5"/>
  <c r="A748" i="5"/>
  <c r="B748" i="5"/>
  <c r="F748" i="5"/>
  <c r="H748" i="5"/>
  <c r="J748" i="5"/>
  <c r="K748" i="5"/>
  <c r="A749" i="5"/>
  <c r="B749" i="5"/>
  <c r="F749" i="5"/>
  <c r="H749" i="5"/>
  <c r="J749" i="5"/>
  <c r="K749" i="5"/>
  <c r="A750" i="5"/>
  <c r="B750" i="5"/>
  <c r="F750" i="5"/>
  <c r="H750" i="5"/>
  <c r="J750" i="5"/>
  <c r="K750" i="5"/>
  <c r="A751" i="5"/>
  <c r="B751" i="5"/>
  <c r="F751" i="5"/>
  <c r="H751" i="5"/>
  <c r="J751" i="5"/>
  <c r="K751" i="5"/>
  <c r="A752" i="5"/>
  <c r="B752" i="5"/>
  <c r="F752" i="5"/>
  <c r="H752" i="5"/>
  <c r="J752" i="5"/>
  <c r="K752" i="5"/>
  <c r="A753" i="5"/>
  <c r="B753" i="5"/>
  <c r="F753" i="5"/>
  <c r="H753" i="5"/>
  <c r="J753" i="5"/>
  <c r="K753" i="5"/>
  <c r="A754" i="5"/>
  <c r="B754" i="5"/>
  <c r="F754" i="5"/>
  <c r="H754" i="5"/>
  <c r="J754" i="5"/>
  <c r="K754" i="5"/>
  <c r="A755" i="5"/>
  <c r="B755" i="5"/>
  <c r="F755" i="5"/>
  <c r="H755" i="5"/>
  <c r="J755" i="5"/>
  <c r="K755" i="5"/>
  <c r="A756" i="5"/>
  <c r="B756" i="5"/>
  <c r="F756" i="5"/>
  <c r="H756" i="5"/>
  <c r="J756" i="5"/>
  <c r="K756" i="5"/>
  <c r="A757" i="5"/>
  <c r="B757" i="5"/>
  <c r="F757" i="5"/>
  <c r="H757" i="5"/>
  <c r="J757" i="5"/>
  <c r="K757" i="5"/>
  <c r="A758" i="5"/>
  <c r="B758" i="5"/>
  <c r="F758" i="5"/>
  <c r="H758" i="5"/>
  <c r="J758" i="5"/>
  <c r="K758" i="5"/>
  <c r="A759" i="5"/>
  <c r="B759" i="5"/>
  <c r="F759" i="5"/>
  <c r="H759" i="5"/>
  <c r="J759" i="5"/>
  <c r="K759" i="5"/>
  <c r="A760" i="5"/>
  <c r="B760" i="5"/>
  <c r="F760" i="5"/>
  <c r="H760" i="5"/>
  <c r="J760" i="5"/>
  <c r="K760" i="5"/>
  <c r="A761" i="5"/>
  <c r="B761" i="5"/>
  <c r="F761" i="5"/>
  <c r="H761" i="5"/>
  <c r="J761" i="5"/>
  <c r="K761" i="5"/>
  <c r="A762" i="5"/>
  <c r="B762" i="5"/>
  <c r="F762" i="5"/>
  <c r="H762" i="5"/>
  <c r="J762" i="5"/>
  <c r="K762" i="5"/>
  <c r="A763" i="5"/>
  <c r="B763" i="5"/>
  <c r="F763" i="5"/>
  <c r="H763" i="5"/>
  <c r="J763" i="5"/>
  <c r="K763" i="5"/>
  <c r="A764" i="5"/>
  <c r="B764" i="5"/>
  <c r="F764" i="5"/>
  <c r="H764" i="5"/>
  <c r="J764" i="5"/>
  <c r="K764" i="5"/>
  <c r="A765" i="5"/>
  <c r="B765" i="5"/>
  <c r="F765" i="5"/>
  <c r="H765" i="5"/>
  <c r="J765" i="5"/>
  <c r="K765" i="5"/>
  <c r="A766" i="5"/>
  <c r="B766" i="5"/>
  <c r="F766" i="5"/>
  <c r="H766" i="5"/>
  <c r="J766" i="5"/>
  <c r="K766" i="5"/>
  <c r="A767" i="5"/>
  <c r="B767" i="5"/>
  <c r="F767" i="5"/>
  <c r="H767" i="5"/>
  <c r="J767" i="5"/>
  <c r="K767" i="5"/>
  <c r="A768" i="5"/>
  <c r="B768" i="5"/>
  <c r="F768" i="5"/>
  <c r="H768" i="5"/>
  <c r="J768" i="5"/>
  <c r="K768" i="5"/>
  <c r="A769" i="5"/>
  <c r="B769" i="5"/>
  <c r="F769" i="5"/>
  <c r="H769" i="5"/>
  <c r="J769" i="5"/>
  <c r="K769" i="5"/>
  <c r="A770" i="5"/>
  <c r="B770" i="5"/>
  <c r="F770" i="5"/>
  <c r="H770" i="5"/>
  <c r="J770" i="5"/>
  <c r="K770" i="5"/>
  <c r="A771" i="5"/>
  <c r="B771" i="5"/>
  <c r="F771" i="5"/>
  <c r="H771" i="5"/>
  <c r="J771" i="5"/>
  <c r="K771" i="5"/>
  <c r="A772" i="5"/>
  <c r="B772" i="5"/>
  <c r="F772" i="5"/>
  <c r="H772" i="5"/>
  <c r="J772" i="5"/>
  <c r="K772" i="5"/>
  <c r="A773" i="5"/>
  <c r="B773" i="5"/>
  <c r="F773" i="5"/>
  <c r="H773" i="5"/>
  <c r="J773" i="5"/>
  <c r="K773" i="5"/>
  <c r="A774" i="5"/>
  <c r="B774" i="5"/>
  <c r="F774" i="5"/>
  <c r="H774" i="5"/>
  <c r="J774" i="5"/>
  <c r="K774" i="5"/>
  <c r="A775" i="5"/>
  <c r="B775" i="5"/>
  <c r="F775" i="5"/>
  <c r="H775" i="5"/>
  <c r="J775" i="5"/>
  <c r="K775" i="5"/>
  <c r="A776" i="5"/>
  <c r="B776" i="5"/>
  <c r="F776" i="5"/>
  <c r="H776" i="5"/>
  <c r="J776" i="5"/>
  <c r="K776" i="5"/>
  <c r="A777" i="5"/>
  <c r="B777" i="5"/>
  <c r="F777" i="5"/>
  <c r="H777" i="5"/>
  <c r="J777" i="5"/>
  <c r="K777" i="5"/>
  <c r="A778" i="5"/>
  <c r="B778" i="5"/>
  <c r="F778" i="5"/>
  <c r="H778" i="5"/>
  <c r="J778" i="5"/>
  <c r="K778" i="5"/>
  <c r="A779" i="5"/>
  <c r="B779" i="5"/>
  <c r="F779" i="5"/>
  <c r="H779" i="5"/>
  <c r="J779" i="5"/>
  <c r="K779" i="5"/>
  <c r="A780" i="5"/>
  <c r="B780" i="5"/>
  <c r="F780" i="5"/>
  <c r="H780" i="5"/>
  <c r="J780" i="5"/>
  <c r="K780" i="5"/>
  <c r="A781" i="5"/>
  <c r="B781" i="5"/>
  <c r="F781" i="5"/>
  <c r="H781" i="5"/>
  <c r="J781" i="5"/>
  <c r="K781" i="5"/>
  <c r="A782" i="5"/>
  <c r="B782" i="5"/>
  <c r="F782" i="5"/>
  <c r="H782" i="5"/>
  <c r="J782" i="5"/>
  <c r="K782" i="5"/>
  <c r="A783" i="5"/>
  <c r="B783" i="5"/>
  <c r="F783" i="5"/>
  <c r="H783" i="5"/>
  <c r="J783" i="5"/>
  <c r="K783" i="5"/>
  <c r="A784" i="5"/>
  <c r="B784" i="5"/>
  <c r="F784" i="5"/>
  <c r="H784" i="5"/>
  <c r="J784" i="5"/>
  <c r="K784" i="5"/>
  <c r="A785" i="5"/>
  <c r="B785" i="5"/>
  <c r="F785" i="5"/>
  <c r="H785" i="5"/>
  <c r="J785" i="5"/>
  <c r="K785" i="5"/>
  <c r="A786" i="5"/>
  <c r="B786" i="5"/>
  <c r="F786" i="5"/>
  <c r="H786" i="5"/>
  <c r="J786" i="5"/>
  <c r="K786" i="5"/>
  <c r="A787" i="5"/>
  <c r="B787" i="5"/>
  <c r="F787" i="5"/>
  <c r="H787" i="5"/>
  <c r="J787" i="5"/>
  <c r="K787" i="5"/>
  <c r="A788" i="5"/>
  <c r="B788" i="5"/>
  <c r="F788" i="5"/>
  <c r="H788" i="5"/>
  <c r="J788" i="5"/>
  <c r="K788" i="5"/>
  <c r="A789" i="5"/>
  <c r="B789" i="5"/>
  <c r="F789" i="5"/>
  <c r="H789" i="5"/>
  <c r="J789" i="5"/>
  <c r="K789" i="5"/>
  <c r="A790" i="5"/>
  <c r="B790" i="5"/>
  <c r="F790" i="5"/>
  <c r="H790" i="5"/>
  <c r="J790" i="5"/>
  <c r="K790" i="5"/>
  <c r="A791" i="5"/>
  <c r="B791" i="5"/>
  <c r="F791" i="5"/>
  <c r="H791" i="5"/>
  <c r="J791" i="5"/>
  <c r="K791" i="5"/>
  <c r="A792" i="5"/>
  <c r="B792" i="5"/>
  <c r="F792" i="5"/>
  <c r="H792" i="5"/>
  <c r="J792" i="5"/>
  <c r="K792" i="5"/>
  <c r="A793" i="5"/>
  <c r="B793" i="5"/>
  <c r="F793" i="5"/>
  <c r="H793" i="5"/>
  <c r="J793" i="5"/>
  <c r="K793" i="5"/>
  <c r="A794" i="5"/>
  <c r="B794" i="5"/>
  <c r="F794" i="5"/>
  <c r="H794" i="5"/>
  <c r="J794" i="5"/>
  <c r="K794" i="5"/>
  <c r="A795" i="5"/>
  <c r="B795" i="5"/>
  <c r="F795" i="5"/>
  <c r="H795" i="5"/>
  <c r="J795" i="5"/>
  <c r="K795" i="5"/>
  <c r="A796" i="5"/>
  <c r="B796" i="5"/>
  <c r="F796" i="5"/>
  <c r="H796" i="5"/>
  <c r="J796" i="5"/>
  <c r="K796" i="5"/>
  <c r="A797" i="5"/>
  <c r="B797" i="5"/>
  <c r="F797" i="5"/>
  <c r="H797" i="5"/>
  <c r="J797" i="5"/>
  <c r="K797" i="5"/>
  <c r="A798" i="5"/>
  <c r="B798" i="5"/>
  <c r="F798" i="5"/>
  <c r="H798" i="5"/>
  <c r="J798" i="5"/>
  <c r="K798" i="5"/>
  <c r="A799" i="5"/>
  <c r="B799" i="5"/>
  <c r="F799" i="5"/>
  <c r="H799" i="5"/>
  <c r="J799" i="5"/>
  <c r="K799" i="5"/>
  <c r="A800" i="5"/>
  <c r="B800" i="5"/>
  <c r="F800" i="5"/>
  <c r="H800" i="5"/>
  <c r="J800" i="5"/>
  <c r="K800" i="5"/>
  <c r="A801" i="5"/>
  <c r="B801" i="5"/>
  <c r="F801" i="5"/>
  <c r="H801" i="5"/>
  <c r="J801" i="5"/>
  <c r="K801" i="5"/>
  <c r="A802" i="5"/>
  <c r="B802" i="5"/>
  <c r="F802" i="5"/>
  <c r="H802" i="5"/>
  <c r="J802" i="5"/>
  <c r="K802" i="5"/>
  <c r="A803" i="5"/>
  <c r="B803" i="5"/>
  <c r="F803" i="5"/>
  <c r="H803" i="5"/>
  <c r="J803" i="5"/>
  <c r="K803" i="5"/>
  <c r="A804" i="5"/>
  <c r="B804" i="5"/>
  <c r="F804" i="5"/>
  <c r="H804" i="5"/>
  <c r="J804" i="5"/>
  <c r="K804" i="5"/>
  <c r="A805" i="5"/>
  <c r="B805" i="5"/>
  <c r="F805" i="5"/>
  <c r="H805" i="5"/>
  <c r="J805" i="5"/>
  <c r="K805" i="5"/>
  <c r="A806" i="5"/>
  <c r="B806" i="5"/>
  <c r="F806" i="5"/>
  <c r="H806" i="5"/>
  <c r="J806" i="5"/>
  <c r="K806" i="5"/>
  <c r="A807" i="5"/>
  <c r="B807" i="5"/>
  <c r="F807" i="5"/>
  <c r="H807" i="5"/>
  <c r="J807" i="5"/>
  <c r="K807" i="5"/>
  <c r="A808" i="5"/>
  <c r="B808" i="5"/>
  <c r="F808" i="5"/>
  <c r="H808" i="5"/>
  <c r="J808" i="5"/>
  <c r="K808" i="5"/>
  <c r="A809" i="5"/>
  <c r="B809" i="5"/>
  <c r="F809" i="5"/>
  <c r="H809" i="5"/>
  <c r="J809" i="5"/>
  <c r="K809" i="5"/>
  <c r="A810" i="5"/>
  <c r="B810" i="5"/>
  <c r="F810" i="5"/>
  <c r="H810" i="5"/>
  <c r="J810" i="5"/>
  <c r="K810" i="5"/>
  <c r="A811" i="5"/>
  <c r="B811" i="5"/>
  <c r="F811" i="5"/>
  <c r="H811" i="5"/>
  <c r="J811" i="5"/>
  <c r="K811" i="5"/>
  <c r="A812" i="5"/>
  <c r="B812" i="5"/>
  <c r="F812" i="5"/>
  <c r="H812" i="5"/>
  <c r="J812" i="5"/>
  <c r="K812" i="5"/>
  <c r="A813" i="5"/>
  <c r="B813" i="5"/>
  <c r="F813" i="5"/>
  <c r="H813" i="5"/>
  <c r="J813" i="5"/>
  <c r="K813" i="5"/>
  <c r="A814" i="5"/>
  <c r="B814" i="5"/>
  <c r="F814" i="5"/>
  <c r="H814" i="5"/>
  <c r="J814" i="5"/>
  <c r="K814" i="5"/>
  <c r="A815" i="5"/>
  <c r="B815" i="5"/>
  <c r="F815" i="5"/>
  <c r="H815" i="5"/>
  <c r="J815" i="5"/>
  <c r="K815" i="5"/>
  <c r="A816" i="5"/>
  <c r="B816" i="5"/>
  <c r="F816" i="5"/>
  <c r="H816" i="5"/>
  <c r="J816" i="5"/>
  <c r="K816" i="5"/>
  <c r="A817" i="5"/>
  <c r="B817" i="5"/>
  <c r="F817" i="5"/>
  <c r="H817" i="5"/>
  <c r="J817" i="5"/>
  <c r="K817" i="5"/>
  <c r="A818" i="5"/>
  <c r="B818" i="5"/>
  <c r="F818" i="5"/>
  <c r="H818" i="5"/>
  <c r="J818" i="5"/>
  <c r="K818" i="5"/>
  <c r="A819" i="5"/>
  <c r="B819" i="5"/>
  <c r="F819" i="5"/>
  <c r="H819" i="5"/>
  <c r="J819" i="5"/>
  <c r="K819" i="5"/>
  <c r="A820" i="5"/>
  <c r="B820" i="5"/>
  <c r="F820" i="5"/>
  <c r="H820" i="5"/>
  <c r="J820" i="5"/>
  <c r="K820" i="5"/>
  <c r="A821" i="5"/>
  <c r="B821" i="5"/>
  <c r="F821" i="5"/>
  <c r="H821" i="5"/>
  <c r="J821" i="5"/>
  <c r="K821" i="5"/>
  <c r="A822" i="5"/>
  <c r="B822" i="5"/>
  <c r="F822" i="5"/>
  <c r="H822" i="5"/>
  <c r="J822" i="5"/>
  <c r="K822" i="5"/>
  <c r="A823" i="5"/>
  <c r="B823" i="5"/>
  <c r="F823" i="5"/>
  <c r="H823" i="5"/>
  <c r="J823" i="5"/>
  <c r="K823" i="5"/>
  <c r="A824" i="5"/>
  <c r="B824" i="5"/>
  <c r="F824" i="5"/>
  <c r="H824" i="5"/>
  <c r="J824" i="5"/>
  <c r="K824" i="5"/>
  <c r="A825" i="5"/>
  <c r="B825" i="5"/>
  <c r="F825" i="5"/>
  <c r="H825" i="5"/>
  <c r="J825" i="5"/>
  <c r="K825" i="5"/>
  <c r="A826" i="5"/>
  <c r="B826" i="5"/>
  <c r="F826" i="5"/>
  <c r="H826" i="5"/>
  <c r="J826" i="5"/>
  <c r="K826" i="5"/>
  <c r="A827" i="5"/>
  <c r="B827" i="5"/>
  <c r="F827" i="5"/>
  <c r="H827" i="5"/>
  <c r="J827" i="5"/>
  <c r="K827" i="5"/>
  <c r="A828" i="5"/>
  <c r="B828" i="5"/>
  <c r="F828" i="5"/>
  <c r="H828" i="5"/>
  <c r="J828" i="5"/>
  <c r="K828" i="5"/>
  <c r="A829" i="5"/>
  <c r="B829" i="5"/>
  <c r="F829" i="5"/>
  <c r="H829" i="5"/>
  <c r="J829" i="5"/>
  <c r="K829" i="5"/>
  <c r="A830" i="5"/>
  <c r="B830" i="5"/>
  <c r="F830" i="5"/>
  <c r="H830" i="5"/>
  <c r="J830" i="5"/>
  <c r="K830" i="5"/>
  <c r="A831" i="5"/>
  <c r="B831" i="5"/>
  <c r="F831" i="5"/>
  <c r="H831" i="5"/>
  <c r="J831" i="5"/>
  <c r="K831" i="5"/>
  <c r="A832" i="5"/>
  <c r="B832" i="5"/>
  <c r="F832" i="5"/>
  <c r="H832" i="5"/>
  <c r="J832" i="5"/>
  <c r="K832" i="5"/>
  <c r="A833" i="5"/>
  <c r="B833" i="5"/>
  <c r="F833" i="5"/>
  <c r="H833" i="5"/>
  <c r="J833" i="5"/>
  <c r="K833" i="5"/>
  <c r="A834" i="5"/>
  <c r="B834" i="5"/>
  <c r="F834" i="5"/>
  <c r="H834" i="5"/>
  <c r="J834" i="5"/>
  <c r="K834" i="5"/>
  <c r="A835" i="5"/>
  <c r="B835" i="5"/>
  <c r="F835" i="5"/>
  <c r="H835" i="5"/>
  <c r="J835" i="5"/>
  <c r="K835" i="5"/>
  <c r="A836" i="5"/>
  <c r="B836" i="5"/>
  <c r="F836" i="5"/>
  <c r="H836" i="5"/>
  <c r="J836" i="5"/>
  <c r="K836" i="5"/>
  <c r="A837" i="5"/>
  <c r="B837" i="5"/>
  <c r="F837" i="5"/>
  <c r="H837" i="5"/>
  <c r="J837" i="5"/>
  <c r="K837" i="5"/>
  <c r="A838" i="5"/>
  <c r="B838" i="5"/>
  <c r="F838" i="5"/>
  <c r="H838" i="5"/>
  <c r="J838" i="5"/>
  <c r="K838" i="5"/>
  <c r="A839" i="5"/>
  <c r="B839" i="5"/>
  <c r="F839" i="5"/>
  <c r="H839" i="5"/>
  <c r="J839" i="5"/>
  <c r="K839" i="5"/>
  <c r="A840" i="5"/>
  <c r="B840" i="5"/>
  <c r="F840" i="5"/>
  <c r="H840" i="5"/>
  <c r="J840" i="5"/>
  <c r="K840" i="5"/>
  <c r="A841" i="5"/>
  <c r="B841" i="5"/>
  <c r="F841" i="5"/>
  <c r="H841" i="5"/>
  <c r="J841" i="5"/>
  <c r="K841" i="5"/>
  <c r="A842" i="5"/>
  <c r="B842" i="5"/>
  <c r="F842" i="5"/>
  <c r="H842" i="5"/>
  <c r="J842" i="5"/>
  <c r="K842" i="5"/>
  <c r="A843" i="5"/>
  <c r="B843" i="5"/>
  <c r="F843" i="5"/>
  <c r="H843" i="5"/>
  <c r="J843" i="5"/>
  <c r="K843" i="5"/>
  <c r="A844" i="5"/>
  <c r="B844" i="5"/>
  <c r="F844" i="5"/>
  <c r="H844" i="5"/>
  <c r="J844" i="5"/>
  <c r="K844" i="5"/>
  <c r="A845" i="5"/>
  <c r="B845" i="5"/>
  <c r="F845" i="5"/>
  <c r="H845" i="5"/>
  <c r="J845" i="5"/>
  <c r="K845" i="5"/>
  <c r="A846" i="5"/>
  <c r="B846" i="5"/>
  <c r="F846" i="5"/>
  <c r="H846" i="5"/>
  <c r="J846" i="5"/>
  <c r="K846" i="5"/>
  <c r="A847" i="5"/>
  <c r="B847" i="5"/>
  <c r="F847" i="5"/>
  <c r="H847" i="5"/>
  <c r="J847" i="5"/>
  <c r="K847" i="5"/>
  <c r="A848" i="5"/>
  <c r="B848" i="5"/>
  <c r="F848" i="5"/>
  <c r="H848" i="5"/>
  <c r="J848" i="5"/>
  <c r="K848" i="5"/>
  <c r="A849" i="5"/>
  <c r="B849" i="5"/>
  <c r="F849" i="5"/>
  <c r="H849" i="5"/>
  <c r="J849" i="5"/>
  <c r="K849" i="5"/>
  <c r="A850" i="5"/>
  <c r="B850" i="5"/>
  <c r="F850" i="5"/>
  <c r="H850" i="5"/>
  <c r="J850" i="5"/>
  <c r="K850" i="5"/>
  <c r="A851" i="5"/>
  <c r="B851" i="5"/>
  <c r="F851" i="5"/>
  <c r="H851" i="5"/>
  <c r="J851" i="5"/>
  <c r="K851" i="5"/>
  <c r="A852" i="5"/>
  <c r="B852" i="5"/>
  <c r="F852" i="5"/>
  <c r="H852" i="5"/>
  <c r="J852" i="5"/>
  <c r="K852" i="5"/>
  <c r="A853" i="5"/>
  <c r="B853" i="5"/>
  <c r="F853" i="5"/>
  <c r="H853" i="5"/>
  <c r="J853" i="5"/>
  <c r="K853" i="5"/>
  <c r="A854" i="5"/>
  <c r="B854" i="5"/>
  <c r="F854" i="5"/>
  <c r="H854" i="5"/>
  <c r="J854" i="5"/>
  <c r="K854" i="5"/>
  <c r="A855" i="5"/>
  <c r="B855" i="5"/>
  <c r="F855" i="5"/>
  <c r="H855" i="5"/>
  <c r="J855" i="5"/>
  <c r="K855" i="5"/>
  <c r="A856" i="5"/>
  <c r="B856" i="5"/>
  <c r="F856" i="5"/>
  <c r="H856" i="5"/>
  <c r="J856" i="5"/>
  <c r="K856" i="5"/>
  <c r="A857" i="5"/>
  <c r="B857" i="5"/>
  <c r="F857" i="5"/>
  <c r="H857" i="5"/>
  <c r="J857" i="5"/>
  <c r="K857" i="5"/>
  <c r="A858" i="5"/>
  <c r="B858" i="5"/>
  <c r="F858" i="5"/>
  <c r="H858" i="5"/>
  <c r="J858" i="5"/>
  <c r="K858" i="5"/>
  <c r="A859" i="5"/>
  <c r="B859" i="5"/>
  <c r="F859" i="5"/>
  <c r="H859" i="5"/>
  <c r="J859" i="5"/>
  <c r="K859" i="5"/>
  <c r="A860" i="5"/>
  <c r="B860" i="5"/>
  <c r="F860" i="5"/>
  <c r="H860" i="5"/>
  <c r="J860" i="5"/>
  <c r="K860" i="5"/>
  <c r="A861" i="5"/>
  <c r="B861" i="5"/>
  <c r="F861" i="5"/>
  <c r="H861" i="5"/>
  <c r="J861" i="5"/>
  <c r="K861" i="5"/>
  <c r="A862" i="5"/>
  <c r="B862" i="5"/>
  <c r="F862" i="5"/>
  <c r="H862" i="5"/>
  <c r="J862" i="5"/>
  <c r="K862" i="5"/>
  <c r="A863" i="5"/>
  <c r="B863" i="5"/>
  <c r="F863" i="5"/>
  <c r="H863" i="5"/>
  <c r="J863" i="5"/>
  <c r="K863" i="5"/>
  <c r="A864" i="5"/>
  <c r="B864" i="5"/>
  <c r="F864" i="5"/>
  <c r="H864" i="5"/>
  <c r="J864" i="5"/>
  <c r="K864" i="5"/>
  <c r="A865" i="5"/>
  <c r="B865" i="5"/>
  <c r="F865" i="5"/>
  <c r="H865" i="5"/>
  <c r="J865" i="5"/>
  <c r="K865" i="5"/>
  <c r="A866" i="5"/>
  <c r="B866" i="5"/>
  <c r="F866" i="5"/>
  <c r="H866" i="5"/>
  <c r="J866" i="5"/>
  <c r="K866" i="5"/>
  <c r="A867" i="5"/>
  <c r="B867" i="5"/>
  <c r="F867" i="5"/>
  <c r="H867" i="5"/>
  <c r="J867" i="5"/>
  <c r="K867" i="5"/>
  <c r="A868" i="5"/>
  <c r="B868" i="5"/>
  <c r="F868" i="5"/>
  <c r="H868" i="5"/>
  <c r="J868" i="5"/>
  <c r="K868" i="5"/>
  <c r="A869" i="5"/>
  <c r="B869" i="5"/>
  <c r="F869" i="5"/>
  <c r="H869" i="5"/>
  <c r="J869" i="5"/>
  <c r="K869" i="5"/>
  <c r="A870" i="5"/>
  <c r="B870" i="5"/>
  <c r="F870" i="5"/>
  <c r="H870" i="5"/>
  <c r="J870" i="5"/>
  <c r="K870" i="5"/>
  <c r="A871" i="5"/>
  <c r="B871" i="5"/>
  <c r="F871" i="5"/>
  <c r="H871" i="5"/>
  <c r="J871" i="5"/>
  <c r="K871" i="5"/>
  <c r="A872" i="5"/>
  <c r="B872" i="5"/>
  <c r="F872" i="5"/>
  <c r="H872" i="5"/>
  <c r="J872" i="5"/>
  <c r="K872" i="5"/>
  <c r="A873" i="5"/>
  <c r="B873" i="5"/>
  <c r="F873" i="5"/>
  <c r="H873" i="5"/>
  <c r="J873" i="5"/>
  <c r="K873" i="5"/>
  <c r="A874" i="5"/>
  <c r="B874" i="5"/>
  <c r="F874" i="5"/>
  <c r="H874" i="5"/>
  <c r="J874" i="5"/>
  <c r="K874" i="5"/>
  <c r="A875" i="5"/>
  <c r="B875" i="5"/>
  <c r="F875" i="5"/>
  <c r="H875" i="5"/>
  <c r="J875" i="5"/>
  <c r="K875" i="5"/>
  <c r="A876" i="5"/>
  <c r="B876" i="5"/>
  <c r="F876" i="5"/>
  <c r="H876" i="5"/>
  <c r="J876" i="5"/>
  <c r="K876" i="5"/>
  <c r="A877" i="5"/>
  <c r="B877" i="5"/>
  <c r="F877" i="5"/>
  <c r="H877" i="5"/>
  <c r="J877" i="5"/>
  <c r="K877" i="5"/>
  <c r="A878" i="5"/>
  <c r="B878" i="5"/>
  <c r="F878" i="5"/>
  <c r="H878" i="5"/>
  <c r="J878" i="5"/>
  <c r="K878" i="5"/>
  <c r="A879" i="5"/>
  <c r="B879" i="5"/>
  <c r="F879" i="5"/>
  <c r="H879" i="5"/>
  <c r="J879" i="5"/>
  <c r="K879" i="5"/>
  <c r="A880" i="5"/>
  <c r="B880" i="5"/>
  <c r="F880" i="5"/>
  <c r="H880" i="5"/>
  <c r="J880" i="5"/>
  <c r="K880" i="5"/>
  <c r="A881" i="5"/>
  <c r="B881" i="5"/>
  <c r="F881" i="5"/>
  <c r="H881" i="5"/>
  <c r="J881" i="5"/>
  <c r="K881" i="5"/>
  <c r="A882" i="5"/>
  <c r="B882" i="5"/>
  <c r="F882" i="5"/>
  <c r="H882" i="5"/>
  <c r="J882" i="5"/>
  <c r="K882" i="5"/>
  <c r="A883" i="5"/>
  <c r="B883" i="5"/>
  <c r="F883" i="5"/>
  <c r="H883" i="5"/>
  <c r="J883" i="5"/>
  <c r="K883" i="5"/>
  <c r="A884" i="5"/>
  <c r="B884" i="5"/>
  <c r="F884" i="5"/>
  <c r="H884" i="5"/>
  <c r="J884" i="5"/>
  <c r="K884" i="5"/>
  <c r="A885" i="5"/>
  <c r="B885" i="5"/>
  <c r="F885" i="5"/>
  <c r="H885" i="5"/>
  <c r="J885" i="5"/>
  <c r="K885" i="5"/>
  <c r="A886" i="5"/>
  <c r="B886" i="5"/>
  <c r="F886" i="5"/>
  <c r="H886" i="5"/>
  <c r="J886" i="5"/>
  <c r="K886" i="5"/>
  <c r="A887" i="5"/>
  <c r="B887" i="5"/>
  <c r="F887" i="5"/>
  <c r="H887" i="5"/>
  <c r="J887" i="5"/>
  <c r="K887" i="5"/>
  <c r="A888" i="5"/>
  <c r="B888" i="5"/>
  <c r="F888" i="5"/>
  <c r="H888" i="5"/>
  <c r="J888" i="5"/>
  <c r="K888" i="5"/>
  <c r="A889" i="5"/>
  <c r="B889" i="5"/>
  <c r="F889" i="5"/>
  <c r="H889" i="5"/>
  <c r="J889" i="5"/>
  <c r="K889" i="5"/>
  <c r="A890" i="5"/>
  <c r="B890" i="5"/>
  <c r="F890" i="5"/>
  <c r="H890" i="5"/>
  <c r="J890" i="5"/>
  <c r="K890" i="5"/>
  <c r="A891" i="5"/>
  <c r="B891" i="5"/>
  <c r="F891" i="5"/>
  <c r="H891" i="5"/>
  <c r="J891" i="5"/>
  <c r="K891" i="5"/>
  <c r="A892" i="5"/>
  <c r="B892" i="5"/>
  <c r="F892" i="5"/>
  <c r="H892" i="5"/>
  <c r="J892" i="5"/>
  <c r="K892" i="5"/>
  <c r="A893" i="5"/>
  <c r="B893" i="5"/>
  <c r="F893" i="5"/>
  <c r="H893" i="5"/>
  <c r="J893" i="5"/>
  <c r="K893" i="5"/>
  <c r="A894" i="5"/>
  <c r="B894" i="5"/>
  <c r="F894" i="5"/>
  <c r="H894" i="5"/>
  <c r="J894" i="5"/>
  <c r="K894" i="5"/>
  <c r="A895" i="5"/>
  <c r="B895" i="5"/>
  <c r="F895" i="5"/>
  <c r="H895" i="5"/>
  <c r="J895" i="5"/>
  <c r="K895" i="5"/>
  <c r="A896" i="5"/>
  <c r="B896" i="5"/>
  <c r="F896" i="5"/>
  <c r="H896" i="5"/>
  <c r="J896" i="5"/>
  <c r="K896" i="5"/>
  <c r="A897" i="5"/>
  <c r="B897" i="5"/>
  <c r="F897" i="5"/>
  <c r="H897" i="5"/>
  <c r="J897" i="5"/>
  <c r="K897" i="5"/>
  <c r="A898" i="5"/>
  <c r="B898" i="5"/>
  <c r="F898" i="5"/>
  <c r="H898" i="5"/>
  <c r="J898" i="5"/>
  <c r="K898" i="5"/>
  <c r="A899" i="5"/>
  <c r="B899" i="5"/>
  <c r="F899" i="5"/>
  <c r="H899" i="5"/>
  <c r="J899" i="5"/>
  <c r="K899" i="5"/>
  <c r="A900" i="5"/>
  <c r="B900" i="5"/>
  <c r="F900" i="5"/>
  <c r="H900" i="5"/>
  <c r="J900" i="5"/>
  <c r="K900" i="5"/>
  <c r="A901" i="5"/>
  <c r="B901" i="5"/>
  <c r="F901" i="5"/>
  <c r="H901" i="5"/>
  <c r="J901" i="5"/>
  <c r="K901" i="5"/>
  <c r="A902" i="5"/>
  <c r="B902" i="5"/>
  <c r="F902" i="5"/>
  <c r="H902" i="5"/>
  <c r="J902" i="5"/>
  <c r="K902" i="5"/>
  <c r="A903" i="5"/>
  <c r="B903" i="5"/>
  <c r="F903" i="5"/>
  <c r="H903" i="5"/>
  <c r="J903" i="5"/>
  <c r="K903" i="5"/>
  <c r="A904" i="5"/>
  <c r="B904" i="5"/>
  <c r="F904" i="5"/>
  <c r="H904" i="5"/>
  <c r="J904" i="5"/>
  <c r="K904" i="5"/>
  <c r="A905" i="5"/>
  <c r="B905" i="5"/>
  <c r="F905" i="5"/>
  <c r="H905" i="5"/>
  <c r="J905" i="5"/>
  <c r="K905" i="5"/>
  <c r="A906" i="5"/>
  <c r="B906" i="5"/>
  <c r="F906" i="5"/>
  <c r="H906" i="5"/>
  <c r="J906" i="5"/>
  <c r="K906" i="5"/>
  <c r="A907" i="5"/>
  <c r="B907" i="5"/>
  <c r="F907" i="5"/>
  <c r="H907" i="5"/>
  <c r="J907" i="5"/>
  <c r="K907" i="5"/>
  <c r="A908" i="5"/>
  <c r="B908" i="5"/>
  <c r="F908" i="5"/>
  <c r="H908" i="5"/>
  <c r="J908" i="5"/>
  <c r="K908" i="5"/>
  <c r="A909" i="5"/>
  <c r="B909" i="5"/>
  <c r="F909" i="5"/>
  <c r="H909" i="5"/>
  <c r="J909" i="5"/>
  <c r="K909" i="5"/>
  <c r="A910" i="5"/>
  <c r="B910" i="5"/>
  <c r="F910" i="5"/>
  <c r="H910" i="5"/>
  <c r="J910" i="5"/>
  <c r="K910" i="5"/>
  <c r="A911" i="5"/>
  <c r="B911" i="5"/>
  <c r="F911" i="5"/>
  <c r="H911" i="5"/>
  <c r="J911" i="5"/>
  <c r="K911" i="5"/>
  <c r="A912" i="5"/>
  <c r="B912" i="5"/>
  <c r="F912" i="5"/>
  <c r="H912" i="5"/>
  <c r="J912" i="5"/>
  <c r="K912" i="5"/>
  <c r="A913" i="5"/>
  <c r="B913" i="5"/>
  <c r="F913" i="5"/>
  <c r="H913" i="5"/>
  <c r="J913" i="5"/>
  <c r="K913" i="5"/>
  <c r="A914" i="5"/>
  <c r="B914" i="5"/>
  <c r="F914" i="5"/>
  <c r="H914" i="5"/>
  <c r="J914" i="5"/>
  <c r="K914" i="5"/>
  <c r="A915" i="5"/>
  <c r="B915" i="5"/>
  <c r="F915" i="5"/>
  <c r="H915" i="5"/>
  <c r="J915" i="5"/>
  <c r="K915" i="5"/>
  <c r="A916" i="5"/>
  <c r="B916" i="5"/>
  <c r="F916" i="5"/>
  <c r="H916" i="5"/>
  <c r="J916" i="5"/>
  <c r="K916" i="5"/>
  <c r="A917" i="5"/>
  <c r="B917" i="5"/>
  <c r="F917" i="5"/>
  <c r="H917" i="5"/>
  <c r="J917" i="5"/>
  <c r="K917" i="5"/>
  <c r="A918" i="5"/>
  <c r="B918" i="5"/>
  <c r="F918" i="5"/>
  <c r="H918" i="5"/>
  <c r="J918" i="5"/>
  <c r="K918" i="5"/>
  <c r="A919" i="5"/>
  <c r="B919" i="5"/>
  <c r="F919" i="5"/>
  <c r="H919" i="5"/>
  <c r="J919" i="5"/>
  <c r="K919" i="5"/>
  <c r="A920" i="5"/>
  <c r="B920" i="5"/>
  <c r="F920" i="5"/>
  <c r="H920" i="5"/>
  <c r="J920" i="5"/>
  <c r="K920" i="5"/>
  <c r="A921" i="5"/>
  <c r="B921" i="5"/>
  <c r="F921" i="5"/>
  <c r="H921" i="5"/>
  <c r="J921" i="5"/>
  <c r="K921" i="5"/>
  <c r="A922" i="5"/>
  <c r="B922" i="5"/>
  <c r="F922" i="5"/>
  <c r="H922" i="5"/>
  <c r="J922" i="5"/>
  <c r="K922" i="5"/>
  <c r="A923" i="5"/>
  <c r="B923" i="5"/>
  <c r="F923" i="5"/>
  <c r="H923" i="5"/>
  <c r="J923" i="5"/>
  <c r="K923" i="5"/>
  <c r="A924" i="5"/>
  <c r="B924" i="5"/>
  <c r="F924" i="5"/>
  <c r="H924" i="5"/>
  <c r="J924" i="5"/>
  <c r="K924" i="5"/>
  <c r="A925" i="5"/>
  <c r="B925" i="5"/>
  <c r="F925" i="5"/>
  <c r="H925" i="5"/>
  <c r="J925" i="5"/>
  <c r="K925" i="5"/>
  <c r="A926" i="5"/>
  <c r="B926" i="5"/>
  <c r="F926" i="5"/>
  <c r="H926" i="5"/>
  <c r="J926" i="5"/>
  <c r="K926" i="5"/>
  <c r="A927" i="5"/>
  <c r="B927" i="5"/>
  <c r="F927" i="5"/>
  <c r="H927" i="5"/>
  <c r="J927" i="5"/>
  <c r="K927" i="5"/>
  <c r="A928" i="5"/>
  <c r="B928" i="5"/>
  <c r="F928" i="5"/>
  <c r="H928" i="5"/>
  <c r="J928" i="5"/>
  <c r="K928" i="5"/>
  <c r="A929" i="5"/>
  <c r="B929" i="5"/>
  <c r="F929" i="5"/>
  <c r="H929" i="5"/>
  <c r="J929" i="5"/>
  <c r="K929" i="5"/>
  <c r="A930" i="5"/>
  <c r="B930" i="5"/>
  <c r="F930" i="5"/>
  <c r="H930" i="5"/>
  <c r="J930" i="5"/>
  <c r="K930" i="5"/>
  <c r="A931" i="5"/>
  <c r="B931" i="5"/>
  <c r="F931" i="5"/>
  <c r="H931" i="5"/>
  <c r="J931" i="5"/>
  <c r="K931" i="5"/>
  <c r="A932" i="5"/>
  <c r="B932" i="5"/>
  <c r="F932" i="5"/>
  <c r="H932" i="5"/>
  <c r="J932" i="5"/>
  <c r="K932" i="5"/>
  <c r="A933" i="5"/>
  <c r="B933" i="5"/>
  <c r="F933" i="5"/>
  <c r="H933" i="5"/>
  <c r="J933" i="5"/>
  <c r="K933" i="5"/>
  <c r="A934" i="5"/>
  <c r="B934" i="5"/>
  <c r="F934" i="5"/>
  <c r="H934" i="5"/>
  <c r="J934" i="5"/>
  <c r="K934" i="5"/>
  <c r="A935" i="5"/>
  <c r="B935" i="5"/>
  <c r="F935" i="5"/>
  <c r="H935" i="5"/>
  <c r="J935" i="5"/>
  <c r="K935" i="5"/>
  <c r="A936" i="5"/>
  <c r="B936" i="5"/>
  <c r="F936" i="5"/>
  <c r="H936" i="5"/>
  <c r="J936" i="5"/>
  <c r="K936" i="5"/>
  <c r="A937" i="5"/>
  <c r="B937" i="5"/>
  <c r="F937" i="5"/>
  <c r="H937" i="5"/>
  <c r="J937" i="5"/>
  <c r="K937" i="5"/>
  <c r="A938" i="5"/>
  <c r="B938" i="5"/>
  <c r="F938" i="5"/>
  <c r="H938" i="5"/>
  <c r="J938" i="5"/>
  <c r="K938" i="5"/>
  <c r="A939" i="5"/>
  <c r="B939" i="5"/>
  <c r="F939" i="5"/>
  <c r="H939" i="5"/>
  <c r="J939" i="5"/>
  <c r="K939" i="5"/>
  <c r="A940" i="5"/>
  <c r="B940" i="5"/>
  <c r="F940" i="5"/>
  <c r="H940" i="5"/>
  <c r="J940" i="5"/>
  <c r="K940" i="5"/>
  <c r="A941" i="5"/>
  <c r="B941" i="5"/>
  <c r="F941" i="5"/>
  <c r="H941" i="5"/>
  <c r="J941" i="5"/>
  <c r="K941" i="5"/>
  <c r="A942" i="5"/>
  <c r="B942" i="5"/>
  <c r="F942" i="5"/>
  <c r="H942" i="5"/>
  <c r="J942" i="5"/>
  <c r="K942" i="5"/>
  <c r="A943" i="5"/>
  <c r="B943" i="5"/>
  <c r="F943" i="5"/>
  <c r="H943" i="5"/>
  <c r="J943" i="5"/>
  <c r="K943" i="5"/>
  <c r="A944" i="5"/>
  <c r="B944" i="5"/>
  <c r="F944" i="5"/>
  <c r="H944" i="5"/>
  <c r="J944" i="5"/>
  <c r="K944" i="5"/>
  <c r="A945" i="5"/>
  <c r="B945" i="5"/>
  <c r="F945" i="5"/>
  <c r="H945" i="5"/>
  <c r="J945" i="5"/>
  <c r="K945" i="5"/>
  <c r="A946" i="5"/>
  <c r="B946" i="5"/>
  <c r="F946" i="5"/>
  <c r="H946" i="5"/>
  <c r="J946" i="5"/>
  <c r="K946" i="5"/>
  <c r="A947" i="5"/>
  <c r="B947" i="5"/>
  <c r="F947" i="5"/>
  <c r="H947" i="5"/>
  <c r="J947" i="5"/>
  <c r="K947" i="5"/>
  <c r="A948" i="5"/>
  <c r="B948" i="5"/>
  <c r="F948" i="5"/>
  <c r="H948" i="5"/>
  <c r="J948" i="5"/>
  <c r="K948" i="5"/>
  <c r="A949" i="5"/>
  <c r="B949" i="5"/>
  <c r="F949" i="5"/>
  <c r="H949" i="5"/>
  <c r="J949" i="5"/>
  <c r="K949" i="5"/>
  <c r="A950" i="5"/>
  <c r="B950" i="5"/>
  <c r="F950" i="5"/>
  <c r="H950" i="5"/>
  <c r="J950" i="5"/>
  <c r="K950" i="5"/>
  <c r="A951" i="5"/>
  <c r="B951" i="5"/>
  <c r="F951" i="5"/>
  <c r="H951" i="5"/>
  <c r="J951" i="5"/>
  <c r="K951" i="5"/>
  <c r="A952" i="5"/>
  <c r="B952" i="5"/>
  <c r="F952" i="5"/>
  <c r="H952" i="5"/>
  <c r="J952" i="5"/>
  <c r="K952" i="5"/>
  <c r="A953" i="5"/>
  <c r="B953" i="5"/>
  <c r="F953" i="5"/>
  <c r="H953" i="5"/>
  <c r="J953" i="5"/>
  <c r="K953" i="5"/>
  <c r="A954" i="5"/>
  <c r="B954" i="5"/>
  <c r="F954" i="5"/>
  <c r="H954" i="5"/>
  <c r="J954" i="5"/>
  <c r="K954" i="5"/>
  <c r="A955" i="5"/>
  <c r="B955" i="5"/>
  <c r="F955" i="5"/>
  <c r="H955" i="5"/>
  <c r="J955" i="5"/>
  <c r="K955" i="5"/>
  <c r="A956" i="5"/>
  <c r="B956" i="5"/>
  <c r="F956" i="5"/>
  <c r="H956" i="5"/>
  <c r="J956" i="5"/>
  <c r="K956" i="5"/>
  <c r="A957" i="5"/>
  <c r="B957" i="5"/>
  <c r="F957" i="5"/>
  <c r="H957" i="5"/>
  <c r="J957" i="5"/>
  <c r="K957" i="5"/>
  <c r="A958" i="5"/>
  <c r="B958" i="5"/>
  <c r="F958" i="5"/>
  <c r="H958" i="5"/>
  <c r="J958" i="5"/>
  <c r="K958" i="5"/>
  <c r="A959" i="5"/>
  <c r="B959" i="5"/>
  <c r="F959" i="5"/>
  <c r="H959" i="5"/>
  <c r="J959" i="5"/>
  <c r="K959" i="5"/>
  <c r="A960" i="5"/>
  <c r="B960" i="5"/>
  <c r="F960" i="5"/>
  <c r="H960" i="5"/>
  <c r="J960" i="5"/>
  <c r="K960" i="5"/>
  <c r="A961" i="5"/>
  <c r="B961" i="5"/>
  <c r="F961" i="5"/>
  <c r="H961" i="5"/>
  <c r="J961" i="5"/>
  <c r="K961" i="5"/>
  <c r="A962" i="5"/>
  <c r="B962" i="5"/>
  <c r="F962" i="5"/>
  <c r="H962" i="5"/>
  <c r="J962" i="5"/>
  <c r="K962" i="5"/>
  <c r="A963" i="5"/>
  <c r="B963" i="5"/>
  <c r="F963" i="5"/>
  <c r="H963" i="5"/>
  <c r="J963" i="5"/>
  <c r="K963" i="5"/>
  <c r="A964" i="5"/>
  <c r="B964" i="5"/>
  <c r="F964" i="5"/>
  <c r="H964" i="5"/>
  <c r="J964" i="5"/>
  <c r="K964" i="5"/>
  <c r="A965" i="5"/>
  <c r="B965" i="5"/>
  <c r="F965" i="5"/>
  <c r="H965" i="5"/>
  <c r="J965" i="5"/>
  <c r="K965" i="5"/>
  <c r="A966" i="5"/>
  <c r="B966" i="5"/>
  <c r="F966" i="5"/>
  <c r="H966" i="5"/>
  <c r="J966" i="5"/>
  <c r="K966" i="5"/>
  <c r="A967" i="5"/>
  <c r="B967" i="5"/>
  <c r="F967" i="5"/>
  <c r="H967" i="5"/>
  <c r="J967" i="5"/>
  <c r="K967" i="5"/>
  <c r="A968" i="5"/>
  <c r="B968" i="5"/>
  <c r="F968" i="5"/>
  <c r="H968" i="5"/>
  <c r="J968" i="5"/>
  <c r="K968" i="5"/>
  <c r="A969" i="5"/>
  <c r="B969" i="5"/>
  <c r="F969" i="5"/>
  <c r="H969" i="5"/>
  <c r="J969" i="5"/>
  <c r="K969" i="5"/>
  <c r="A970" i="5"/>
  <c r="B970" i="5"/>
  <c r="F970" i="5"/>
  <c r="H970" i="5"/>
  <c r="J970" i="5"/>
  <c r="K970" i="5"/>
  <c r="A971" i="5"/>
  <c r="B971" i="5"/>
  <c r="F971" i="5"/>
  <c r="H971" i="5"/>
  <c r="J971" i="5"/>
  <c r="K971" i="5"/>
  <c r="A972" i="5"/>
  <c r="B972" i="5"/>
  <c r="F972" i="5"/>
  <c r="H972" i="5"/>
  <c r="J972" i="5"/>
  <c r="K972" i="5"/>
  <c r="A973" i="5"/>
  <c r="B973" i="5"/>
  <c r="F973" i="5"/>
  <c r="H973" i="5"/>
  <c r="J973" i="5"/>
  <c r="K973" i="5"/>
  <c r="A974" i="5"/>
  <c r="B974" i="5"/>
  <c r="F974" i="5"/>
  <c r="H974" i="5"/>
  <c r="J974" i="5"/>
  <c r="K974" i="5"/>
  <c r="A975" i="5"/>
  <c r="B975" i="5"/>
  <c r="F975" i="5"/>
  <c r="H975" i="5"/>
  <c r="J975" i="5"/>
  <c r="K975" i="5"/>
  <c r="A976" i="5"/>
  <c r="B976" i="5"/>
  <c r="F976" i="5"/>
  <c r="H976" i="5"/>
  <c r="J976" i="5"/>
  <c r="K976" i="5"/>
  <c r="A977" i="5"/>
  <c r="B977" i="5"/>
  <c r="F977" i="5"/>
  <c r="H977" i="5"/>
  <c r="J977" i="5"/>
  <c r="K977" i="5"/>
  <c r="A978" i="5"/>
  <c r="B978" i="5"/>
  <c r="F978" i="5"/>
  <c r="H978" i="5"/>
  <c r="J978" i="5"/>
  <c r="K978" i="5"/>
  <c r="A979" i="5"/>
  <c r="B979" i="5"/>
  <c r="F979" i="5"/>
  <c r="H979" i="5"/>
  <c r="J979" i="5"/>
  <c r="K979" i="5"/>
  <c r="A980" i="5"/>
  <c r="B980" i="5"/>
  <c r="F980" i="5"/>
  <c r="H980" i="5"/>
  <c r="J980" i="5"/>
  <c r="K980" i="5"/>
  <c r="A981" i="5"/>
  <c r="B981" i="5"/>
  <c r="F981" i="5"/>
  <c r="H981" i="5"/>
  <c r="J981" i="5"/>
  <c r="K981" i="5"/>
  <c r="A982" i="5"/>
  <c r="B982" i="5"/>
  <c r="F982" i="5"/>
  <c r="H982" i="5"/>
  <c r="J982" i="5"/>
  <c r="K982" i="5"/>
  <c r="A983" i="5"/>
  <c r="B983" i="5"/>
  <c r="F983" i="5"/>
  <c r="H983" i="5"/>
  <c r="J983" i="5"/>
  <c r="K983" i="5"/>
  <c r="A984" i="5"/>
  <c r="B984" i="5"/>
  <c r="F984" i="5"/>
  <c r="H984" i="5"/>
  <c r="J984" i="5"/>
  <c r="K984" i="5"/>
  <c r="A985" i="5"/>
  <c r="B985" i="5"/>
  <c r="F985" i="5"/>
  <c r="H985" i="5"/>
  <c r="J985" i="5"/>
  <c r="K985" i="5"/>
  <c r="A986" i="5"/>
  <c r="B986" i="5"/>
  <c r="F986" i="5"/>
  <c r="H986" i="5"/>
  <c r="J986" i="5"/>
  <c r="K986" i="5"/>
  <c r="A987" i="5"/>
  <c r="B987" i="5"/>
  <c r="F987" i="5"/>
  <c r="H987" i="5"/>
  <c r="J987" i="5"/>
  <c r="K987" i="5"/>
  <c r="A988" i="5"/>
  <c r="B988" i="5"/>
  <c r="F988" i="5"/>
  <c r="H988" i="5"/>
  <c r="J988" i="5"/>
  <c r="K988" i="5"/>
  <c r="A989" i="5"/>
  <c r="B989" i="5"/>
  <c r="F989" i="5"/>
  <c r="H989" i="5"/>
  <c r="J989" i="5"/>
  <c r="K989" i="5"/>
  <c r="A990" i="5"/>
  <c r="B990" i="5"/>
  <c r="F990" i="5"/>
  <c r="H990" i="5"/>
  <c r="J990" i="5"/>
  <c r="K990" i="5"/>
  <c r="A991" i="5"/>
  <c r="B991" i="5"/>
  <c r="F991" i="5"/>
  <c r="H991" i="5"/>
  <c r="J991" i="5"/>
  <c r="K991" i="5"/>
  <c r="A992" i="5"/>
  <c r="B992" i="5"/>
  <c r="F992" i="5"/>
  <c r="H992" i="5"/>
  <c r="J992" i="5"/>
  <c r="K992" i="5"/>
  <c r="A993" i="5"/>
  <c r="B993" i="5"/>
  <c r="F993" i="5"/>
  <c r="H993" i="5"/>
  <c r="J993" i="5"/>
  <c r="K993" i="5"/>
  <c r="A994" i="5"/>
  <c r="B994" i="5"/>
  <c r="F994" i="5"/>
  <c r="H994" i="5"/>
  <c r="J994" i="5"/>
  <c r="K994" i="5"/>
  <c r="A995" i="5"/>
  <c r="B995" i="5"/>
  <c r="F995" i="5"/>
  <c r="H995" i="5"/>
  <c r="J995" i="5"/>
  <c r="K995" i="5"/>
  <c r="A996" i="5"/>
  <c r="B996" i="5"/>
  <c r="F996" i="5"/>
  <c r="H996" i="5"/>
  <c r="J996" i="5"/>
  <c r="K996" i="5"/>
  <c r="A997" i="5"/>
  <c r="B997" i="5"/>
  <c r="F997" i="5"/>
  <c r="H997" i="5"/>
  <c r="J997" i="5"/>
  <c r="K997" i="5"/>
  <c r="A998" i="5"/>
  <c r="B998" i="5"/>
  <c r="F998" i="5"/>
  <c r="H998" i="5"/>
  <c r="J998" i="5"/>
  <c r="K998" i="5"/>
  <c r="A999" i="5"/>
  <c r="B999" i="5"/>
  <c r="F999" i="5"/>
  <c r="H999" i="5"/>
  <c r="J999" i="5"/>
  <c r="K999" i="5"/>
  <c r="A1000" i="5"/>
  <c r="B1000" i="5"/>
  <c r="F1000" i="5"/>
  <c r="H1000" i="5"/>
  <c r="J1000" i="5"/>
  <c r="K1000" i="5"/>
  <c r="A7" i="5"/>
  <c r="B7" i="5"/>
  <c r="F7" i="5"/>
  <c r="H7" i="5"/>
  <c r="J7" i="5"/>
  <c r="K7" i="5"/>
  <c r="A8" i="5"/>
  <c r="B8" i="5"/>
  <c r="F8" i="5"/>
  <c r="H8" i="5"/>
  <c r="J8" i="5"/>
  <c r="K8" i="5"/>
  <c r="A9" i="5"/>
  <c r="B9" i="5"/>
  <c r="F9" i="5"/>
  <c r="H9" i="5"/>
  <c r="J9" i="5"/>
  <c r="K9" i="5"/>
  <c r="A10" i="5"/>
  <c r="B10" i="5"/>
  <c r="F10" i="5"/>
  <c r="H10" i="5"/>
  <c r="J10" i="5"/>
  <c r="K10" i="5"/>
  <c r="A11" i="5"/>
  <c r="B11" i="5"/>
  <c r="F11" i="5"/>
  <c r="H11" i="5"/>
  <c r="J11" i="5"/>
  <c r="K11" i="5"/>
  <c r="A12" i="5"/>
  <c r="B12" i="5"/>
  <c r="F12" i="5"/>
  <c r="H12" i="5"/>
  <c r="J12" i="5"/>
  <c r="K12" i="5"/>
  <c r="A13" i="5"/>
  <c r="B13" i="5"/>
  <c r="F13" i="5"/>
  <c r="H13" i="5"/>
  <c r="J13" i="5"/>
  <c r="K13" i="5"/>
  <c r="A14" i="5"/>
  <c r="B14" i="5"/>
  <c r="F14" i="5"/>
  <c r="H14" i="5"/>
  <c r="J14" i="5"/>
  <c r="K14" i="5"/>
  <c r="A15" i="5"/>
  <c r="B15" i="5"/>
  <c r="F15" i="5"/>
  <c r="H15" i="5"/>
  <c r="J15" i="5"/>
  <c r="K15" i="5"/>
  <c r="A16" i="5"/>
  <c r="B16" i="5"/>
  <c r="F16" i="5"/>
  <c r="H16" i="5"/>
  <c r="J16" i="5"/>
  <c r="K16" i="5"/>
  <c r="A17" i="5"/>
  <c r="B17" i="5"/>
  <c r="F17" i="5"/>
  <c r="H17" i="5"/>
  <c r="J17" i="5"/>
  <c r="K17" i="5"/>
  <c r="A18" i="5"/>
  <c r="B18" i="5"/>
  <c r="F18" i="5"/>
  <c r="H18" i="5"/>
  <c r="J18" i="5"/>
  <c r="K18" i="5"/>
  <c r="A19" i="5"/>
  <c r="B19" i="5"/>
  <c r="F19" i="5"/>
  <c r="H19" i="5"/>
  <c r="J19" i="5"/>
  <c r="K19" i="5"/>
  <c r="A20" i="5"/>
  <c r="B20" i="5"/>
  <c r="F20" i="5"/>
  <c r="H20" i="5"/>
  <c r="J20" i="5"/>
  <c r="K20" i="5"/>
  <c r="A21" i="5"/>
  <c r="B21" i="5"/>
  <c r="F21" i="5"/>
  <c r="H21" i="5"/>
  <c r="J21" i="5"/>
  <c r="K21" i="5"/>
  <c r="A22" i="5"/>
  <c r="B22" i="5"/>
  <c r="F22" i="5"/>
  <c r="H22" i="5"/>
  <c r="J22" i="5"/>
  <c r="K22" i="5"/>
  <c r="A23" i="5"/>
  <c r="B23" i="5"/>
  <c r="F23" i="5"/>
  <c r="H23" i="5"/>
  <c r="J23" i="5"/>
  <c r="K23" i="5"/>
  <c r="A24" i="5"/>
  <c r="B24" i="5"/>
  <c r="F24" i="5"/>
  <c r="H24" i="5"/>
  <c r="J24" i="5"/>
  <c r="K24" i="5"/>
  <c r="A25" i="5"/>
  <c r="B25" i="5"/>
  <c r="F25" i="5"/>
  <c r="H25" i="5"/>
  <c r="J25" i="5"/>
  <c r="K25" i="5"/>
  <c r="A26" i="5"/>
  <c r="B26" i="5"/>
  <c r="F26" i="5"/>
  <c r="H26" i="5"/>
  <c r="J26" i="5"/>
  <c r="K26" i="5"/>
  <c r="A27" i="5"/>
  <c r="B27" i="5"/>
  <c r="F27" i="5"/>
  <c r="H27" i="5"/>
  <c r="J27" i="5"/>
  <c r="K27" i="5"/>
  <c r="A28" i="5"/>
  <c r="B28" i="5"/>
  <c r="F28" i="5"/>
  <c r="H28" i="5"/>
  <c r="J28" i="5"/>
  <c r="K28" i="5"/>
  <c r="A29" i="5"/>
  <c r="B29" i="5"/>
  <c r="F29" i="5"/>
  <c r="H29" i="5"/>
  <c r="J29" i="5"/>
  <c r="K29" i="5"/>
  <c r="A30" i="5"/>
  <c r="B30" i="5"/>
  <c r="F30" i="5"/>
  <c r="H30" i="5"/>
  <c r="J30" i="5"/>
  <c r="K30" i="5"/>
  <c r="A31" i="5"/>
  <c r="B31" i="5"/>
  <c r="F31" i="5"/>
  <c r="H31" i="5"/>
  <c r="J31" i="5"/>
  <c r="K31" i="5"/>
  <c r="A32" i="5"/>
  <c r="B32" i="5"/>
  <c r="F32" i="5"/>
  <c r="H32" i="5"/>
  <c r="J32" i="5"/>
  <c r="K32" i="5"/>
  <c r="A33" i="5"/>
  <c r="B33" i="5"/>
  <c r="F33" i="5"/>
  <c r="H33" i="5"/>
  <c r="J33" i="5"/>
  <c r="K33" i="5"/>
  <c r="A34" i="5"/>
  <c r="B34" i="5"/>
  <c r="F34" i="5"/>
  <c r="H34" i="5"/>
  <c r="J34" i="5"/>
  <c r="K34" i="5"/>
  <c r="A35" i="5"/>
  <c r="B35" i="5"/>
  <c r="F35" i="5"/>
  <c r="H35" i="5"/>
  <c r="J35" i="5"/>
  <c r="K35" i="5"/>
  <c r="A36" i="5"/>
  <c r="B36" i="5"/>
  <c r="F36" i="5"/>
  <c r="H36" i="5"/>
  <c r="J36" i="5"/>
  <c r="K36" i="5"/>
  <c r="A37" i="5"/>
  <c r="B37" i="5"/>
  <c r="F37" i="5"/>
  <c r="H37" i="5"/>
  <c r="J37" i="5"/>
  <c r="K37" i="5"/>
  <c r="A38" i="5"/>
  <c r="B38" i="5"/>
  <c r="F38" i="5"/>
  <c r="H38" i="5"/>
  <c r="J38" i="5"/>
  <c r="K38" i="5"/>
  <c r="A39" i="5"/>
  <c r="B39" i="5"/>
  <c r="F39" i="5"/>
  <c r="H39" i="5"/>
  <c r="J39" i="5"/>
  <c r="K39" i="5"/>
  <c r="A40" i="5"/>
  <c r="B40" i="5"/>
  <c r="F40" i="5"/>
  <c r="H40" i="5"/>
  <c r="J40" i="5"/>
  <c r="K40" i="5"/>
  <c r="A41" i="5"/>
  <c r="B41" i="5"/>
  <c r="F41" i="5"/>
  <c r="H41" i="5"/>
  <c r="J41" i="5"/>
  <c r="K41" i="5"/>
  <c r="A42" i="5"/>
  <c r="B42" i="5"/>
  <c r="F42" i="5"/>
  <c r="H42" i="5"/>
  <c r="J42" i="5"/>
  <c r="K42" i="5"/>
  <c r="A43" i="5"/>
  <c r="B43" i="5"/>
  <c r="F43" i="5"/>
  <c r="H43" i="5"/>
  <c r="J43" i="5"/>
  <c r="K43" i="5"/>
  <c r="A44" i="5"/>
  <c r="B44" i="5"/>
  <c r="F44" i="5"/>
  <c r="H44" i="5"/>
  <c r="J44" i="5"/>
  <c r="K44" i="5"/>
  <c r="A45" i="5"/>
  <c r="B45" i="5"/>
  <c r="F45" i="5"/>
  <c r="H45" i="5"/>
  <c r="J45" i="5"/>
  <c r="K45" i="5"/>
  <c r="A46" i="5"/>
  <c r="B46" i="5"/>
  <c r="F46" i="5"/>
  <c r="H46" i="5"/>
  <c r="J46" i="5"/>
  <c r="K46" i="5"/>
  <c r="A47" i="5"/>
  <c r="B47" i="5"/>
  <c r="F47" i="5"/>
  <c r="H47" i="5"/>
  <c r="J47" i="5"/>
  <c r="K47" i="5"/>
  <c r="A48" i="5"/>
  <c r="B48" i="5"/>
  <c r="F48" i="5"/>
  <c r="H48" i="5"/>
  <c r="J48" i="5"/>
  <c r="K48" i="5"/>
  <c r="A49" i="5"/>
  <c r="B49" i="5"/>
  <c r="F49" i="5"/>
  <c r="H49" i="5"/>
  <c r="J49" i="5"/>
  <c r="K49" i="5"/>
  <c r="A50" i="5"/>
  <c r="B50" i="5"/>
  <c r="F50" i="5"/>
  <c r="H50" i="5"/>
  <c r="J50" i="5"/>
  <c r="K50" i="5"/>
  <c r="A51" i="5"/>
  <c r="B51" i="5"/>
  <c r="F51" i="5"/>
  <c r="H51" i="5"/>
  <c r="J51" i="5"/>
  <c r="K51" i="5"/>
  <c r="A52" i="5"/>
  <c r="B52" i="5"/>
  <c r="F52" i="5"/>
  <c r="H52" i="5"/>
  <c r="J52" i="5"/>
  <c r="K52" i="5"/>
  <c r="A53" i="5"/>
  <c r="B53" i="5"/>
  <c r="F53" i="5"/>
  <c r="H53" i="5"/>
  <c r="J53" i="5"/>
  <c r="K53" i="5"/>
  <c r="A54" i="5"/>
  <c r="B54" i="5"/>
  <c r="F54" i="5"/>
  <c r="H54" i="5"/>
  <c r="J54" i="5"/>
  <c r="K54" i="5"/>
  <c r="A55" i="5"/>
  <c r="B55" i="5"/>
  <c r="F55" i="5"/>
  <c r="H55" i="5"/>
  <c r="J55" i="5"/>
  <c r="K55" i="5"/>
  <c r="A56" i="5"/>
  <c r="B56" i="5"/>
  <c r="F56" i="5"/>
  <c r="H56" i="5"/>
  <c r="J56" i="5"/>
  <c r="K56" i="5"/>
  <c r="A57" i="5"/>
  <c r="B57" i="5"/>
  <c r="F57" i="5"/>
  <c r="H57" i="5"/>
  <c r="J57" i="5"/>
  <c r="K57" i="5"/>
  <c r="A58" i="5"/>
  <c r="B58" i="5"/>
  <c r="F58" i="5"/>
  <c r="H58" i="5"/>
  <c r="J58" i="5"/>
  <c r="K58" i="5"/>
  <c r="A59" i="5"/>
  <c r="B59" i="5"/>
  <c r="F59" i="5"/>
  <c r="H59" i="5"/>
  <c r="J59" i="5"/>
  <c r="K59" i="5"/>
  <c r="A60" i="5"/>
  <c r="B60" i="5"/>
  <c r="F60" i="5"/>
  <c r="H60" i="5"/>
  <c r="J60" i="5"/>
  <c r="K60" i="5"/>
  <c r="A61" i="5"/>
  <c r="B61" i="5"/>
  <c r="F61" i="5"/>
  <c r="H61" i="5"/>
  <c r="J61" i="5"/>
  <c r="K61" i="5"/>
  <c r="A62" i="5"/>
  <c r="B62" i="5"/>
  <c r="F62" i="5"/>
  <c r="H62" i="5"/>
  <c r="J62" i="5"/>
  <c r="K62" i="5"/>
  <c r="A63" i="5"/>
  <c r="B63" i="5"/>
  <c r="F63" i="5"/>
  <c r="H63" i="5"/>
  <c r="J63" i="5"/>
  <c r="K63" i="5"/>
  <c r="A64" i="5"/>
  <c r="B64" i="5"/>
  <c r="F64" i="5"/>
  <c r="H64" i="5"/>
  <c r="J64" i="5"/>
  <c r="K64" i="5"/>
  <c r="A65" i="5"/>
  <c r="B65" i="5"/>
  <c r="F65" i="5"/>
  <c r="H65" i="5"/>
  <c r="J65" i="5"/>
  <c r="K65" i="5"/>
  <c r="A66" i="5"/>
  <c r="B66" i="5"/>
  <c r="F66" i="5"/>
  <c r="H66" i="5"/>
  <c r="J66" i="5"/>
  <c r="K66" i="5"/>
  <c r="A67" i="5"/>
  <c r="B67" i="5"/>
  <c r="F67" i="5"/>
  <c r="H67" i="5"/>
  <c r="J67" i="5"/>
  <c r="K67" i="5"/>
  <c r="A68" i="5"/>
  <c r="B68" i="5"/>
  <c r="F68" i="5"/>
  <c r="H68" i="5"/>
  <c r="J68" i="5"/>
  <c r="K68" i="5"/>
  <c r="A69" i="5"/>
  <c r="B69" i="5"/>
  <c r="F69" i="5"/>
  <c r="H69" i="5"/>
  <c r="J69" i="5"/>
  <c r="K69" i="5"/>
  <c r="A70" i="5"/>
  <c r="B70" i="5"/>
  <c r="F70" i="5"/>
  <c r="H70" i="5"/>
  <c r="J70" i="5"/>
  <c r="K70" i="5"/>
  <c r="A71" i="5"/>
  <c r="B71" i="5"/>
  <c r="F71" i="5"/>
  <c r="H71" i="5"/>
  <c r="J71" i="5"/>
  <c r="K71" i="5"/>
  <c r="A72" i="5"/>
  <c r="B72" i="5"/>
  <c r="F72" i="5"/>
  <c r="H72" i="5"/>
  <c r="J72" i="5"/>
  <c r="K72" i="5"/>
  <c r="A73" i="5"/>
  <c r="B73" i="5"/>
  <c r="F73" i="5"/>
  <c r="H73" i="5"/>
  <c r="J73" i="5"/>
  <c r="K73" i="5"/>
  <c r="A74" i="5"/>
  <c r="B74" i="5"/>
  <c r="F74" i="5"/>
  <c r="H74" i="5"/>
  <c r="J74" i="5"/>
  <c r="K74" i="5"/>
  <c r="A75" i="5"/>
  <c r="B75" i="5"/>
  <c r="F75" i="5"/>
  <c r="H75" i="5"/>
  <c r="J75" i="5"/>
  <c r="K75" i="5"/>
  <c r="A76" i="5"/>
  <c r="B76" i="5"/>
  <c r="F76" i="5"/>
  <c r="H76" i="5"/>
  <c r="J76" i="5"/>
  <c r="K76" i="5"/>
  <c r="A77" i="5"/>
  <c r="B77" i="5"/>
  <c r="F77" i="5"/>
  <c r="H77" i="5"/>
  <c r="J77" i="5"/>
  <c r="K77" i="5"/>
  <c r="A78" i="5"/>
  <c r="B78" i="5"/>
  <c r="F78" i="5"/>
  <c r="H78" i="5"/>
  <c r="J78" i="5"/>
  <c r="K78" i="5"/>
  <c r="A79" i="5"/>
  <c r="B79" i="5"/>
  <c r="F79" i="5"/>
  <c r="H79" i="5"/>
  <c r="J79" i="5"/>
  <c r="K79" i="5"/>
  <c r="A80" i="5"/>
  <c r="B80" i="5"/>
  <c r="F80" i="5"/>
  <c r="H80" i="5"/>
  <c r="J80" i="5"/>
  <c r="K80" i="5"/>
  <c r="A81" i="5"/>
  <c r="B81" i="5"/>
  <c r="F81" i="5"/>
  <c r="H81" i="5"/>
  <c r="J81" i="5"/>
  <c r="K81" i="5"/>
  <c r="A82" i="5"/>
  <c r="B82" i="5"/>
  <c r="F82" i="5"/>
  <c r="H82" i="5"/>
  <c r="J82" i="5"/>
  <c r="K82" i="5"/>
  <c r="A83" i="5"/>
  <c r="B83" i="5"/>
  <c r="F83" i="5"/>
  <c r="H83" i="5"/>
  <c r="J83" i="5"/>
  <c r="K83" i="5"/>
  <c r="A84" i="5"/>
  <c r="B84" i="5"/>
  <c r="F84" i="5"/>
  <c r="H84" i="5"/>
  <c r="J84" i="5"/>
  <c r="K84" i="5"/>
  <c r="A85" i="5"/>
  <c r="B85" i="5"/>
  <c r="F85" i="5"/>
  <c r="H85" i="5"/>
  <c r="J85" i="5"/>
  <c r="K85" i="5"/>
  <c r="G1001" i="5"/>
  <c r="G1002" i="5"/>
  <c r="G1003" i="5"/>
  <c r="G1004" i="5"/>
  <c r="G1005" i="5"/>
  <c r="G1006" i="5"/>
  <c r="G1007" i="5"/>
  <c r="G1008" i="5"/>
  <c r="G1009" i="5"/>
  <c r="G1010" i="5"/>
  <c r="G1011" i="5"/>
  <c r="G1012" i="5"/>
  <c r="G1013" i="5"/>
  <c r="G1014" i="5"/>
  <c r="G1015" i="5"/>
  <c r="G1016" i="5"/>
  <c r="G1017" i="5"/>
  <c r="G1018" i="5"/>
  <c r="G1019" i="5"/>
  <c r="G1020" i="5"/>
  <c r="G1021" i="5"/>
  <c r="G1022" i="5"/>
  <c r="G1023" i="5"/>
  <c r="G1024" i="5"/>
  <c r="G1025" i="5"/>
  <c r="G1026" i="5"/>
  <c r="G1027" i="5"/>
  <c r="G1028" i="5"/>
  <c r="G1029" i="5"/>
  <c r="G1030" i="5"/>
  <c r="G1031" i="5"/>
  <c r="G1032" i="5"/>
  <c r="G1033" i="5"/>
  <c r="G1034" i="5"/>
  <c r="G1035" i="5"/>
  <c r="G1036" i="5"/>
  <c r="G1037" i="5"/>
  <c r="G1038" i="5"/>
  <c r="G1039" i="5"/>
  <c r="G1040" i="5"/>
  <c r="G1041" i="5"/>
  <c r="G1042" i="5"/>
  <c r="G1043" i="5"/>
  <c r="G1044" i="5"/>
  <c r="G1045" i="5"/>
  <c r="G1046" i="5"/>
  <c r="G1047" i="5"/>
  <c r="G1048" i="5"/>
  <c r="G1049" i="5"/>
  <c r="G1050" i="5"/>
  <c r="G1051" i="5"/>
  <c r="G1052" i="5"/>
  <c r="G1053" i="5"/>
  <c r="G1054" i="5"/>
  <c r="G1055" i="5"/>
  <c r="G1056" i="5"/>
  <c r="G1057" i="5"/>
  <c r="G1058" i="5"/>
  <c r="G1059" i="5"/>
  <c r="G1060" i="5"/>
  <c r="G1061" i="5"/>
  <c r="G1062" i="5"/>
  <c r="G1063" i="5"/>
  <c r="G1064" i="5"/>
  <c r="G1065" i="5"/>
  <c r="G1066" i="5"/>
  <c r="G1067" i="5"/>
  <c r="G1068" i="5"/>
  <c r="G1069" i="5"/>
  <c r="G1070" i="5"/>
  <c r="G1071" i="5"/>
  <c r="G1072" i="5"/>
  <c r="G1073" i="5"/>
  <c r="G1074" i="5"/>
  <c r="G1075" i="5"/>
  <c r="G1076" i="5"/>
  <c r="G1077" i="5"/>
  <c r="G1078" i="5"/>
  <c r="G1079" i="5"/>
  <c r="G1080" i="5"/>
  <c r="G1081" i="5"/>
  <c r="G1082" i="5"/>
  <c r="G1083" i="5"/>
  <c r="G1084" i="5"/>
  <c r="G1085" i="5"/>
  <c r="G1086" i="5"/>
  <c r="G1087" i="5"/>
  <c r="G1088" i="5"/>
  <c r="G1089" i="5"/>
  <c r="G1090" i="5"/>
  <c r="G1091" i="5"/>
  <c r="G1092" i="5"/>
  <c r="G1093" i="5"/>
  <c r="G1094" i="5"/>
  <c r="G1095" i="5"/>
  <c r="G1096" i="5"/>
  <c r="G1097" i="5"/>
  <c r="G1098" i="5"/>
  <c r="G1099" i="5"/>
  <c r="G1100" i="5"/>
  <c r="G83" i="5" l="1"/>
  <c r="T83" i="12"/>
  <c r="G79" i="5"/>
  <c r="T79" i="12"/>
  <c r="G75" i="5"/>
  <c r="T75" i="12"/>
  <c r="G71" i="5"/>
  <c r="T71" i="12"/>
  <c r="G67" i="5"/>
  <c r="T67" i="12"/>
  <c r="G63" i="5"/>
  <c r="T63" i="12"/>
  <c r="G59" i="5"/>
  <c r="T59" i="12"/>
  <c r="G55" i="5"/>
  <c r="T55" i="12"/>
  <c r="G51" i="5"/>
  <c r="T51" i="12"/>
  <c r="G47" i="5"/>
  <c r="T47" i="12"/>
  <c r="G43" i="5"/>
  <c r="T43" i="12"/>
  <c r="G39" i="5"/>
  <c r="T39" i="12"/>
  <c r="G35" i="5"/>
  <c r="T35" i="12"/>
  <c r="G31" i="5"/>
  <c r="T31" i="12"/>
  <c r="G27" i="5"/>
  <c r="T27" i="12"/>
  <c r="G23" i="5"/>
  <c r="T23" i="12"/>
  <c r="G19" i="5"/>
  <c r="T19" i="12"/>
  <c r="G997" i="5"/>
  <c r="T997" i="12"/>
  <c r="G993" i="5"/>
  <c r="T993" i="12"/>
  <c r="G989" i="5"/>
  <c r="T989" i="12"/>
  <c r="G985" i="5"/>
  <c r="T985" i="12"/>
  <c r="G981" i="5"/>
  <c r="T981" i="12"/>
  <c r="G977" i="5"/>
  <c r="T977" i="12"/>
  <c r="G973" i="5"/>
  <c r="T973" i="12"/>
  <c r="G969" i="5"/>
  <c r="T969" i="12"/>
  <c r="G965" i="5"/>
  <c r="T965" i="12"/>
  <c r="G961" i="5"/>
  <c r="T961" i="12"/>
  <c r="G957" i="5"/>
  <c r="T957" i="12"/>
  <c r="G953" i="5"/>
  <c r="T953" i="12"/>
  <c r="G949" i="5"/>
  <c r="T949" i="12"/>
  <c r="G945" i="5"/>
  <c r="T945" i="12"/>
  <c r="G941" i="5"/>
  <c r="T941" i="12"/>
  <c r="G937" i="5"/>
  <c r="T937" i="12"/>
  <c r="G933" i="5"/>
  <c r="T933" i="12"/>
  <c r="G929" i="5"/>
  <c r="T929" i="12"/>
  <c r="G925" i="5"/>
  <c r="T925" i="12"/>
  <c r="G921" i="5"/>
  <c r="T921" i="12"/>
  <c r="G917" i="5"/>
  <c r="T917" i="12"/>
  <c r="G913" i="5"/>
  <c r="T913" i="12"/>
  <c r="G909" i="5"/>
  <c r="T909" i="12"/>
  <c r="G905" i="5"/>
  <c r="T905" i="12"/>
  <c r="G901" i="5"/>
  <c r="T901" i="12"/>
  <c r="G897" i="5"/>
  <c r="T897" i="12"/>
  <c r="G893" i="5"/>
  <c r="T893" i="12"/>
  <c r="G889" i="5"/>
  <c r="T889" i="12"/>
  <c r="G885" i="5"/>
  <c r="T885" i="12"/>
  <c r="G881" i="5"/>
  <c r="T881" i="12"/>
  <c r="G877" i="5"/>
  <c r="T877" i="12"/>
  <c r="G873" i="5"/>
  <c r="T873" i="12"/>
  <c r="G869" i="5"/>
  <c r="T869" i="12"/>
  <c r="G865" i="5"/>
  <c r="T865" i="12"/>
  <c r="G861" i="5"/>
  <c r="T861" i="12"/>
  <c r="G857" i="5"/>
  <c r="T857" i="12"/>
  <c r="G853" i="5"/>
  <c r="T853" i="12"/>
  <c r="G849" i="5"/>
  <c r="T849" i="12"/>
  <c r="G845" i="5"/>
  <c r="T845" i="12"/>
  <c r="G841" i="5"/>
  <c r="T841" i="12"/>
  <c r="G837" i="5"/>
  <c r="T837" i="12"/>
  <c r="G833" i="5"/>
  <c r="T833" i="12"/>
  <c r="G829" i="5"/>
  <c r="T829" i="12"/>
  <c r="G825" i="5"/>
  <c r="T825" i="12"/>
  <c r="G821" i="5"/>
  <c r="T821" i="12"/>
  <c r="G817" i="5"/>
  <c r="T817" i="12"/>
  <c r="G813" i="5"/>
  <c r="T813" i="12"/>
  <c r="G809" i="5"/>
  <c r="T809" i="12"/>
  <c r="G805" i="5"/>
  <c r="T805" i="12"/>
  <c r="G801" i="5"/>
  <c r="T801" i="12"/>
  <c r="G797" i="5"/>
  <c r="T797" i="12"/>
  <c r="G793" i="5"/>
  <c r="T793" i="12"/>
  <c r="G789" i="5"/>
  <c r="T789" i="12"/>
  <c r="G785" i="5"/>
  <c r="T785" i="12"/>
  <c r="G781" i="5"/>
  <c r="T781" i="12"/>
  <c r="G777" i="5"/>
  <c r="T777" i="12"/>
  <c r="G773" i="5"/>
  <c r="T773" i="12"/>
  <c r="G769" i="5"/>
  <c r="T769" i="12"/>
  <c r="G765" i="5"/>
  <c r="T765" i="12"/>
  <c r="G761" i="5"/>
  <c r="T761" i="12"/>
  <c r="G757" i="5"/>
  <c r="T757" i="12"/>
  <c r="G753" i="5"/>
  <c r="T753" i="12"/>
  <c r="G749" i="5"/>
  <c r="T749" i="12"/>
  <c r="G745" i="5"/>
  <c r="T745" i="12"/>
  <c r="G741" i="5"/>
  <c r="T741" i="12"/>
  <c r="G737" i="5"/>
  <c r="T737" i="12"/>
  <c r="G733" i="5"/>
  <c r="T733" i="12"/>
  <c r="G729" i="5"/>
  <c r="T729" i="12"/>
  <c r="G725" i="5"/>
  <c r="T725" i="12"/>
  <c r="G721" i="5"/>
  <c r="T721" i="12"/>
  <c r="G717" i="5"/>
  <c r="T717" i="12"/>
  <c r="G713" i="5"/>
  <c r="T713" i="12"/>
  <c r="G709" i="5"/>
  <c r="T709" i="12"/>
  <c r="G705" i="5"/>
  <c r="T705" i="12"/>
  <c r="G701" i="5"/>
  <c r="T701" i="12"/>
  <c r="G697" i="5"/>
  <c r="T697" i="12"/>
  <c r="G693" i="5"/>
  <c r="T693" i="12"/>
  <c r="G689" i="5"/>
  <c r="T689" i="12"/>
  <c r="G685" i="5"/>
  <c r="T685" i="12"/>
  <c r="G681" i="5"/>
  <c r="T681" i="12"/>
  <c r="G677" i="5"/>
  <c r="T677" i="12"/>
  <c r="G673" i="5"/>
  <c r="T673" i="12"/>
  <c r="G669" i="5"/>
  <c r="T669" i="12"/>
  <c r="G665" i="5"/>
  <c r="T665" i="12"/>
  <c r="G661" i="5"/>
  <c r="T661" i="12"/>
  <c r="G657" i="5"/>
  <c r="T657" i="12"/>
  <c r="G653" i="5"/>
  <c r="T653" i="12"/>
  <c r="G649" i="5"/>
  <c r="T649" i="12"/>
  <c r="G645" i="5"/>
  <c r="T645" i="12"/>
  <c r="G641" i="5"/>
  <c r="T641" i="12"/>
  <c r="G637" i="5"/>
  <c r="T637" i="12"/>
  <c r="G633" i="5"/>
  <c r="T633" i="12"/>
  <c r="G629" i="5"/>
  <c r="T629" i="12"/>
  <c r="G625" i="5"/>
  <c r="T625" i="12"/>
  <c r="G621" i="5"/>
  <c r="T621" i="12"/>
  <c r="G617" i="5"/>
  <c r="T617" i="12"/>
  <c r="G613" i="5"/>
  <c r="T613" i="12"/>
  <c r="G609" i="5"/>
  <c r="T609" i="12"/>
  <c r="G605" i="5"/>
  <c r="T605" i="12"/>
  <c r="G601" i="5"/>
  <c r="T601" i="12"/>
  <c r="G597" i="5"/>
  <c r="T597" i="12"/>
  <c r="G593" i="5"/>
  <c r="T593" i="12"/>
  <c r="G589" i="5"/>
  <c r="T589" i="12"/>
  <c r="G585" i="5"/>
  <c r="T585" i="12"/>
  <c r="G581" i="5"/>
  <c r="T581" i="12"/>
  <c r="G577" i="5"/>
  <c r="T577" i="12"/>
  <c r="G573" i="5"/>
  <c r="T573" i="12"/>
  <c r="G569" i="5"/>
  <c r="T569" i="12"/>
  <c r="G565" i="5"/>
  <c r="T565" i="12"/>
  <c r="G561" i="5"/>
  <c r="T561" i="12"/>
  <c r="G557" i="5"/>
  <c r="T557" i="12"/>
  <c r="G553" i="5"/>
  <c r="T553" i="12"/>
  <c r="G549" i="5"/>
  <c r="T549" i="12"/>
  <c r="G545" i="5"/>
  <c r="T545" i="12"/>
  <c r="G541" i="5"/>
  <c r="T541" i="12"/>
  <c r="G537" i="5"/>
  <c r="T537" i="12"/>
  <c r="G533" i="5"/>
  <c r="T533" i="12"/>
  <c r="G529" i="5"/>
  <c r="T529" i="12"/>
  <c r="G525" i="5"/>
  <c r="T525" i="12"/>
  <c r="G521" i="5"/>
  <c r="T521" i="12"/>
  <c r="G517" i="5"/>
  <c r="T517" i="12"/>
  <c r="G513" i="5"/>
  <c r="T513" i="12"/>
  <c r="G509" i="5"/>
  <c r="T509" i="12"/>
  <c r="G505" i="5"/>
  <c r="T505" i="12"/>
  <c r="G501" i="5"/>
  <c r="T501" i="12"/>
  <c r="G497" i="5"/>
  <c r="T497" i="12"/>
  <c r="G493" i="5"/>
  <c r="T493" i="12"/>
  <c r="G489" i="5"/>
  <c r="T489" i="12"/>
  <c r="G485" i="5"/>
  <c r="T485" i="12"/>
  <c r="G481" i="5"/>
  <c r="T481" i="12"/>
  <c r="G477" i="5"/>
  <c r="T477" i="12"/>
  <c r="G473" i="5"/>
  <c r="T473" i="12"/>
  <c r="G469" i="5"/>
  <c r="T469" i="12"/>
  <c r="G465" i="5"/>
  <c r="T465" i="12"/>
  <c r="G461" i="5"/>
  <c r="T461" i="12"/>
  <c r="G457" i="5"/>
  <c r="T457" i="12"/>
  <c r="G453" i="5"/>
  <c r="T453" i="12"/>
  <c r="G449" i="5"/>
  <c r="T449" i="12"/>
  <c r="G445" i="5"/>
  <c r="T445" i="12"/>
  <c r="G441" i="5"/>
  <c r="T441" i="12"/>
  <c r="G437" i="5"/>
  <c r="T437" i="12"/>
  <c r="G433" i="5"/>
  <c r="T433" i="12"/>
  <c r="G429" i="5"/>
  <c r="T429" i="12"/>
  <c r="G425" i="5"/>
  <c r="T425" i="12"/>
  <c r="G421" i="5"/>
  <c r="T421" i="12"/>
  <c r="G417" i="5"/>
  <c r="T417" i="12"/>
  <c r="G413" i="5"/>
  <c r="T413" i="12"/>
  <c r="G409" i="5"/>
  <c r="T409" i="12"/>
  <c r="G405" i="5"/>
  <c r="T405" i="12"/>
  <c r="G401" i="5"/>
  <c r="T401" i="12"/>
  <c r="G397" i="5"/>
  <c r="T397" i="12"/>
  <c r="G393" i="5"/>
  <c r="T393" i="12"/>
  <c r="G389" i="5"/>
  <c r="T389" i="12"/>
  <c r="G385" i="5"/>
  <c r="T385" i="12"/>
  <c r="G381" i="5"/>
  <c r="T381" i="12"/>
  <c r="G377" i="5"/>
  <c r="T377" i="12"/>
  <c r="G373" i="5"/>
  <c r="T373" i="12"/>
  <c r="G369" i="5"/>
  <c r="T369" i="12"/>
  <c r="G365" i="5"/>
  <c r="T365" i="12"/>
  <c r="G361" i="5"/>
  <c r="T361" i="12"/>
  <c r="G357" i="5"/>
  <c r="T357" i="12"/>
  <c r="G353" i="5"/>
  <c r="T353" i="12"/>
  <c r="G349" i="5"/>
  <c r="T349" i="12"/>
  <c r="G345" i="5"/>
  <c r="T345" i="12"/>
  <c r="G341" i="5"/>
  <c r="T341" i="12"/>
  <c r="G337" i="5"/>
  <c r="T337" i="12"/>
  <c r="G333" i="5"/>
  <c r="T333" i="12"/>
  <c r="G329" i="5"/>
  <c r="T329" i="12"/>
  <c r="G325" i="5"/>
  <c r="T325" i="12"/>
  <c r="G321" i="5"/>
  <c r="T321" i="12"/>
  <c r="G317" i="5"/>
  <c r="T317" i="12"/>
  <c r="G313" i="5"/>
  <c r="T313" i="12"/>
  <c r="G309" i="5"/>
  <c r="T309" i="12"/>
  <c r="G305" i="5"/>
  <c r="T305" i="12"/>
  <c r="G301" i="5"/>
  <c r="T301" i="12"/>
  <c r="G297" i="5"/>
  <c r="T297" i="12"/>
  <c r="G293" i="5"/>
  <c r="T293" i="12"/>
  <c r="G289" i="5"/>
  <c r="T289" i="12"/>
  <c r="G285" i="5"/>
  <c r="T285" i="12"/>
  <c r="G281" i="5"/>
  <c r="T281" i="12"/>
  <c r="G277" i="5"/>
  <c r="T277" i="12"/>
  <c r="G273" i="5"/>
  <c r="T273" i="12"/>
  <c r="G269" i="5"/>
  <c r="T269" i="12"/>
  <c r="G265" i="5"/>
  <c r="T265" i="12"/>
  <c r="G261" i="5"/>
  <c r="T261" i="12"/>
  <c r="G257" i="5"/>
  <c r="T257" i="12"/>
  <c r="G253" i="5"/>
  <c r="T253" i="12"/>
  <c r="G249" i="5"/>
  <c r="T249" i="12"/>
  <c r="G245" i="5"/>
  <c r="T245" i="12"/>
  <c r="G241" i="5"/>
  <c r="T241" i="12"/>
  <c r="G237" i="5"/>
  <c r="T237" i="12"/>
  <c r="G233" i="5"/>
  <c r="T233" i="12"/>
  <c r="G229" i="5"/>
  <c r="T229" i="12"/>
  <c r="G225" i="5"/>
  <c r="T225" i="12"/>
  <c r="G221" i="5"/>
  <c r="T221" i="12"/>
  <c r="G217" i="5"/>
  <c r="T217" i="12"/>
  <c r="G213" i="5"/>
  <c r="T213" i="12"/>
  <c r="G209" i="5"/>
  <c r="T209" i="12"/>
  <c r="G205" i="5"/>
  <c r="T205" i="12"/>
  <c r="G201" i="5"/>
  <c r="T201" i="12"/>
  <c r="G197" i="5"/>
  <c r="T197" i="12"/>
  <c r="G193" i="5"/>
  <c r="T193" i="12"/>
  <c r="G189" i="5"/>
  <c r="T189" i="12"/>
  <c r="G185" i="5"/>
  <c r="T185" i="12"/>
  <c r="G181" i="5"/>
  <c r="T181" i="12"/>
  <c r="G177" i="5"/>
  <c r="T177" i="12"/>
  <c r="G173" i="5"/>
  <c r="T173" i="12"/>
  <c r="G169" i="5"/>
  <c r="T169" i="12"/>
  <c r="G165" i="5"/>
  <c r="T165" i="12"/>
  <c r="G161" i="5"/>
  <c r="T161" i="12"/>
  <c r="G157" i="5"/>
  <c r="T157" i="12"/>
  <c r="G153" i="5"/>
  <c r="T153" i="12"/>
  <c r="G149" i="5"/>
  <c r="T149" i="12"/>
  <c r="G145" i="5"/>
  <c r="T145" i="12"/>
  <c r="G141" i="5"/>
  <c r="T141" i="12"/>
  <c r="G137" i="5"/>
  <c r="T137" i="12"/>
  <c r="G133" i="5"/>
  <c r="T133" i="12"/>
  <c r="G129" i="5"/>
  <c r="T129" i="12"/>
  <c r="G125" i="5"/>
  <c r="T125" i="12"/>
  <c r="G121" i="5"/>
  <c r="T121" i="12"/>
  <c r="G117" i="5"/>
  <c r="T117" i="12"/>
  <c r="G113" i="5"/>
  <c r="T113" i="12"/>
  <c r="G109" i="5"/>
  <c r="T109" i="12"/>
  <c r="G105" i="5"/>
  <c r="T105" i="12"/>
  <c r="G101" i="5"/>
  <c r="T101" i="12"/>
  <c r="G97" i="5"/>
  <c r="T97" i="12"/>
  <c r="G93" i="5"/>
  <c r="T93" i="12"/>
  <c r="G89" i="5"/>
  <c r="T89" i="12"/>
  <c r="G84" i="5"/>
  <c r="T84" i="12"/>
  <c r="G80" i="5"/>
  <c r="T80" i="12"/>
  <c r="G76" i="5"/>
  <c r="T76" i="12"/>
  <c r="G72" i="5"/>
  <c r="T72" i="12"/>
  <c r="G68" i="5"/>
  <c r="T68" i="12"/>
  <c r="G64" i="5"/>
  <c r="T64" i="12"/>
  <c r="G60" i="5"/>
  <c r="T60" i="12"/>
  <c r="G56" i="5"/>
  <c r="T56" i="12"/>
  <c r="G52" i="5"/>
  <c r="T52" i="12"/>
  <c r="G48" i="5"/>
  <c r="T48" i="12"/>
  <c r="G44" i="5"/>
  <c r="T44" i="12"/>
  <c r="G40" i="5"/>
  <c r="T40" i="12"/>
  <c r="G36" i="5"/>
  <c r="T36" i="12"/>
  <c r="G32" i="5"/>
  <c r="T32" i="12"/>
  <c r="G28" i="5"/>
  <c r="T28" i="12"/>
  <c r="G24" i="5"/>
  <c r="T24" i="12"/>
  <c r="G20" i="5"/>
  <c r="T20" i="12"/>
  <c r="G998" i="5"/>
  <c r="T998" i="12"/>
  <c r="G994" i="5"/>
  <c r="T994" i="12"/>
  <c r="G990" i="5"/>
  <c r="T990" i="12"/>
  <c r="G986" i="5"/>
  <c r="T986" i="12"/>
  <c r="G982" i="5"/>
  <c r="T982" i="12"/>
  <c r="G978" i="5"/>
  <c r="T978" i="12"/>
  <c r="G974" i="5"/>
  <c r="T974" i="12"/>
  <c r="G970" i="5"/>
  <c r="T970" i="12"/>
  <c r="G966" i="5"/>
  <c r="T966" i="12"/>
  <c r="G962" i="5"/>
  <c r="T962" i="12"/>
  <c r="G958" i="5"/>
  <c r="T958" i="12"/>
  <c r="G954" i="5"/>
  <c r="T954" i="12"/>
  <c r="G950" i="5"/>
  <c r="T950" i="12"/>
  <c r="G946" i="5"/>
  <c r="T946" i="12"/>
  <c r="G942" i="5"/>
  <c r="T942" i="12"/>
  <c r="G938" i="5"/>
  <c r="T938" i="12"/>
  <c r="G934" i="5"/>
  <c r="T934" i="12"/>
  <c r="G930" i="5"/>
  <c r="T930" i="12"/>
  <c r="G926" i="5"/>
  <c r="T926" i="12"/>
  <c r="G922" i="5"/>
  <c r="T922" i="12"/>
  <c r="G918" i="5"/>
  <c r="T918" i="12"/>
  <c r="G914" i="5"/>
  <c r="T914" i="12"/>
  <c r="G910" i="5"/>
  <c r="T910" i="12"/>
  <c r="G906" i="5"/>
  <c r="T906" i="12"/>
  <c r="G902" i="5"/>
  <c r="T902" i="12"/>
  <c r="G898" i="5"/>
  <c r="T898" i="12"/>
  <c r="G894" i="5"/>
  <c r="T894" i="12"/>
  <c r="G890" i="5"/>
  <c r="T890" i="12"/>
  <c r="G886" i="5"/>
  <c r="T886" i="12"/>
  <c r="G882" i="5"/>
  <c r="T882" i="12"/>
  <c r="G878" i="5"/>
  <c r="T878" i="12"/>
  <c r="G874" i="5"/>
  <c r="T874" i="12"/>
  <c r="G870" i="5"/>
  <c r="T870" i="12"/>
  <c r="G866" i="5"/>
  <c r="T866" i="12"/>
  <c r="G862" i="5"/>
  <c r="T862" i="12"/>
  <c r="G858" i="5"/>
  <c r="T858" i="12"/>
  <c r="G854" i="5"/>
  <c r="T854" i="12"/>
  <c r="G850" i="5"/>
  <c r="T850" i="12"/>
  <c r="G846" i="5"/>
  <c r="T846" i="12"/>
  <c r="G842" i="5"/>
  <c r="T842" i="12"/>
  <c r="G838" i="5"/>
  <c r="T838" i="12"/>
  <c r="G834" i="5"/>
  <c r="T834" i="12"/>
  <c r="G830" i="5"/>
  <c r="T830" i="12"/>
  <c r="G826" i="5"/>
  <c r="T826" i="12"/>
  <c r="G822" i="5"/>
  <c r="T822" i="12"/>
  <c r="G818" i="5"/>
  <c r="T818" i="12"/>
  <c r="G814" i="5"/>
  <c r="T814" i="12"/>
  <c r="G810" i="5"/>
  <c r="T810" i="12"/>
  <c r="G806" i="5"/>
  <c r="T806" i="12"/>
  <c r="G802" i="5"/>
  <c r="T802" i="12"/>
  <c r="G798" i="5"/>
  <c r="T798" i="12"/>
  <c r="G794" i="5"/>
  <c r="T794" i="12"/>
  <c r="G790" i="5"/>
  <c r="T790" i="12"/>
  <c r="G786" i="5"/>
  <c r="T786" i="12"/>
  <c r="G782" i="5"/>
  <c r="T782" i="12"/>
  <c r="G778" i="5"/>
  <c r="T778" i="12"/>
  <c r="G774" i="5"/>
  <c r="T774" i="12"/>
  <c r="G770" i="5"/>
  <c r="T770" i="12"/>
  <c r="G766" i="5"/>
  <c r="T766" i="12"/>
  <c r="G762" i="5"/>
  <c r="T762" i="12"/>
  <c r="G758" i="5"/>
  <c r="T758" i="12"/>
  <c r="G754" i="5"/>
  <c r="T754" i="12"/>
  <c r="G750" i="5"/>
  <c r="T750" i="12"/>
  <c r="G746" i="5"/>
  <c r="T746" i="12"/>
  <c r="G742" i="5"/>
  <c r="T742" i="12"/>
  <c r="G738" i="5"/>
  <c r="T738" i="12"/>
  <c r="G734" i="5"/>
  <c r="T734" i="12"/>
  <c r="G730" i="5"/>
  <c r="T730" i="12"/>
  <c r="G726" i="5"/>
  <c r="T726" i="12"/>
  <c r="G722" i="5"/>
  <c r="T722" i="12"/>
  <c r="G718" i="5"/>
  <c r="T718" i="12"/>
  <c r="G714" i="5"/>
  <c r="T714" i="12"/>
  <c r="G710" i="5"/>
  <c r="T710" i="12"/>
  <c r="G706" i="5"/>
  <c r="T706" i="12"/>
  <c r="G702" i="5"/>
  <c r="T702" i="12"/>
  <c r="G698" i="5"/>
  <c r="T698" i="12"/>
  <c r="G694" i="5"/>
  <c r="T694" i="12"/>
  <c r="G690" i="5"/>
  <c r="T690" i="12"/>
  <c r="G686" i="5"/>
  <c r="T686" i="12"/>
  <c r="G682" i="5"/>
  <c r="T682" i="12"/>
  <c r="G678" i="5"/>
  <c r="T678" i="12"/>
  <c r="G674" i="5"/>
  <c r="T674" i="12"/>
  <c r="G670" i="5"/>
  <c r="T670" i="12"/>
  <c r="G666" i="5"/>
  <c r="T666" i="12"/>
  <c r="G662" i="5"/>
  <c r="T662" i="12"/>
  <c r="G658" i="5"/>
  <c r="T658" i="12"/>
  <c r="G654" i="5"/>
  <c r="T654" i="12"/>
  <c r="G650" i="5"/>
  <c r="T650" i="12"/>
  <c r="G646" i="5"/>
  <c r="T646" i="12"/>
  <c r="G642" i="5"/>
  <c r="T642" i="12"/>
  <c r="G638" i="5"/>
  <c r="T638" i="12"/>
  <c r="G634" i="5"/>
  <c r="T634" i="12"/>
  <c r="G630" i="5"/>
  <c r="T630" i="12"/>
  <c r="G626" i="5"/>
  <c r="T626" i="12"/>
  <c r="G622" i="5"/>
  <c r="T622" i="12"/>
  <c r="G618" i="5"/>
  <c r="T618" i="12"/>
  <c r="G614" i="5"/>
  <c r="T614" i="12"/>
  <c r="G610" i="5"/>
  <c r="T610" i="12"/>
  <c r="G606" i="5"/>
  <c r="T606" i="12"/>
  <c r="G602" i="5"/>
  <c r="T602" i="12"/>
  <c r="G598" i="5"/>
  <c r="T598" i="12"/>
  <c r="G594" i="5"/>
  <c r="T594" i="12"/>
  <c r="G590" i="5"/>
  <c r="T590" i="12"/>
  <c r="G586" i="5"/>
  <c r="T586" i="12"/>
  <c r="G582" i="5"/>
  <c r="T582" i="12"/>
  <c r="G578" i="5"/>
  <c r="T578" i="12"/>
  <c r="G574" i="5"/>
  <c r="T574" i="12"/>
  <c r="G570" i="5"/>
  <c r="T570" i="12"/>
  <c r="G566" i="5"/>
  <c r="T566" i="12"/>
  <c r="G562" i="5"/>
  <c r="T562" i="12"/>
  <c r="G558" i="5"/>
  <c r="T558" i="12"/>
  <c r="G554" i="5"/>
  <c r="T554" i="12"/>
  <c r="G550" i="5"/>
  <c r="T550" i="12"/>
  <c r="G546" i="5"/>
  <c r="T546" i="12"/>
  <c r="G542" i="5"/>
  <c r="T542" i="12"/>
  <c r="G538" i="5"/>
  <c r="T538" i="12"/>
  <c r="G534" i="5"/>
  <c r="T534" i="12"/>
  <c r="G530" i="5"/>
  <c r="T530" i="12"/>
  <c r="G526" i="5"/>
  <c r="T526" i="12"/>
  <c r="G522" i="5"/>
  <c r="T522" i="12"/>
  <c r="G518" i="5"/>
  <c r="T518" i="12"/>
  <c r="G514" i="5"/>
  <c r="T514" i="12"/>
  <c r="G510" i="5"/>
  <c r="T510" i="12"/>
  <c r="G506" i="5"/>
  <c r="T506" i="12"/>
  <c r="G502" i="5"/>
  <c r="T502" i="12"/>
  <c r="G498" i="5"/>
  <c r="T498" i="12"/>
  <c r="G494" i="5"/>
  <c r="T494" i="12"/>
  <c r="G490" i="5"/>
  <c r="T490" i="12"/>
  <c r="G486" i="5"/>
  <c r="T486" i="12"/>
  <c r="G482" i="5"/>
  <c r="T482" i="12"/>
  <c r="G478" i="5"/>
  <c r="T478" i="12"/>
  <c r="G474" i="5"/>
  <c r="T474" i="12"/>
  <c r="G470" i="5"/>
  <c r="T470" i="12"/>
  <c r="G466" i="5"/>
  <c r="T466" i="12"/>
  <c r="G462" i="5"/>
  <c r="T462" i="12"/>
  <c r="G458" i="5"/>
  <c r="T458" i="12"/>
  <c r="G454" i="5"/>
  <c r="T454" i="12"/>
  <c r="G450" i="5"/>
  <c r="T450" i="12"/>
  <c r="G446" i="5"/>
  <c r="T446" i="12"/>
  <c r="G442" i="5"/>
  <c r="T442" i="12"/>
  <c r="G438" i="5"/>
  <c r="T438" i="12"/>
  <c r="G434" i="5"/>
  <c r="T434" i="12"/>
  <c r="G430" i="5"/>
  <c r="T430" i="12"/>
  <c r="G426" i="5"/>
  <c r="T426" i="12"/>
  <c r="G422" i="5"/>
  <c r="T422" i="12"/>
  <c r="G418" i="5"/>
  <c r="T418" i="12"/>
  <c r="G414" i="5"/>
  <c r="T414" i="12"/>
  <c r="G410" i="5"/>
  <c r="T410" i="12"/>
  <c r="G406" i="5"/>
  <c r="T406" i="12"/>
  <c r="G402" i="5"/>
  <c r="T402" i="12"/>
  <c r="G398" i="5"/>
  <c r="T398" i="12"/>
  <c r="G394" i="5"/>
  <c r="T394" i="12"/>
  <c r="G390" i="5"/>
  <c r="T390" i="12"/>
  <c r="G386" i="5"/>
  <c r="T386" i="12"/>
  <c r="G382" i="5"/>
  <c r="T382" i="12"/>
  <c r="G378" i="5"/>
  <c r="T378" i="12"/>
  <c r="G374" i="5"/>
  <c r="T374" i="12"/>
  <c r="G370" i="5"/>
  <c r="T370" i="12"/>
  <c r="G366" i="5"/>
  <c r="T366" i="12"/>
  <c r="G362" i="5"/>
  <c r="T362" i="12"/>
  <c r="G358" i="5"/>
  <c r="T358" i="12"/>
  <c r="G354" i="5"/>
  <c r="T354" i="12"/>
  <c r="G350" i="5"/>
  <c r="T350" i="12"/>
  <c r="G346" i="5"/>
  <c r="T346" i="12"/>
  <c r="G342" i="5"/>
  <c r="T342" i="12"/>
  <c r="G338" i="5"/>
  <c r="T338" i="12"/>
  <c r="G334" i="5"/>
  <c r="T334" i="12"/>
  <c r="G330" i="5"/>
  <c r="T330" i="12"/>
  <c r="G326" i="5"/>
  <c r="T326" i="12"/>
  <c r="G322" i="5"/>
  <c r="T322" i="12"/>
  <c r="G318" i="5"/>
  <c r="T318" i="12"/>
  <c r="G314" i="5"/>
  <c r="T314" i="12"/>
  <c r="G310" i="5"/>
  <c r="T310" i="12"/>
  <c r="G306" i="5"/>
  <c r="T306" i="12"/>
  <c r="G302" i="5"/>
  <c r="T302" i="12"/>
  <c r="G298" i="5"/>
  <c r="T298" i="12"/>
  <c r="G294" i="5"/>
  <c r="T294" i="12"/>
  <c r="G290" i="5"/>
  <c r="T290" i="12"/>
  <c r="G286" i="5"/>
  <c r="T286" i="12"/>
  <c r="G282" i="5"/>
  <c r="T282" i="12"/>
  <c r="G278" i="5"/>
  <c r="T278" i="12"/>
  <c r="G274" i="5"/>
  <c r="T274" i="12"/>
  <c r="G270" i="5"/>
  <c r="T270" i="12"/>
  <c r="G266" i="5"/>
  <c r="T266" i="12"/>
  <c r="G262" i="5"/>
  <c r="T262" i="12"/>
  <c r="G258" i="5"/>
  <c r="T258" i="12"/>
  <c r="G254" i="5"/>
  <c r="T254" i="12"/>
  <c r="G250" i="5"/>
  <c r="T250" i="12"/>
  <c r="G246" i="5"/>
  <c r="T246" i="12"/>
  <c r="G242" i="5"/>
  <c r="T242" i="12"/>
  <c r="G238" i="5"/>
  <c r="T238" i="12"/>
  <c r="G234" i="5"/>
  <c r="T234" i="12"/>
  <c r="G230" i="5"/>
  <c r="T230" i="12"/>
  <c r="G226" i="5"/>
  <c r="T226" i="12"/>
  <c r="G222" i="5"/>
  <c r="T222" i="12"/>
  <c r="G218" i="5"/>
  <c r="T218" i="12"/>
  <c r="G214" i="5"/>
  <c r="T214" i="12"/>
  <c r="G210" i="5"/>
  <c r="T210" i="12"/>
  <c r="G206" i="5"/>
  <c r="T206" i="12"/>
  <c r="G202" i="5"/>
  <c r="T202" i="12"/>
  <c r="G198" i="5"/>
  <c r="T198" i="12"/>
  <c r="G194" i="5"/>
  <c r="T194" i="12"/>
  <c r="G190" i="5"/>
  <c r="T190" i="12"/>
  <c r="G186" i="5"/>
  <c r="T186" i="12"/>
  <c r="G182" i="5"/>
  <c r="T182" i="12"/>
  <c r="G178" i="5"/>
  <c r="T178" i="12"/>
  <c r="G174" i="5"/>
  <c r="T174" i="12"/>
  <c r="G170" i="5"/>
  <c r="T170" i="12"/>
  <c r="G166" i="5"/>
  <c r="T166" i="12"/>
  <c r="G162" i="5"/>
  <c r="T162" i="12"/>
  <c r="G158" i="5"/>
  <c r="T158" i="12"/>
  <c r="G154" i="5"/>
  <c r="T154" i="12"/>
  <c r="G150" i="5"/>
  <c r="T150" i="12"/>
  <c r="G146" i="5"/>
  <c r="T146" i="12"/>
  <c r="G142" i="5"/>
  <c r="T142" i="12"/>
  <c r="G138" i="5"/>
  <c r="T138" i="12"/>
  <c r="G134" i="5"/>
  <c r="T134" i="12"/>
  <c r="G130" i="5"/>
  <c r="T130" i="12"/>
  <c r="G126" i="5"/>
  <c r="T126" i="12"/>
  <c r="G122" i="5"/>
  <c r="T122" i="12"/>
  <c r="G118" i="5"/>
  <c r="T118" i="12"/>
  <c r="G114" i="5"/>
  <c r="T114" i="12"/>
  <c r="G110" i="5"/>
  <c r="T110" i="12"/>
  <c r="G106" i="5"/>
  <c r="T106" i="12"/>
  <c r="G102" i="5"/>
  <c r="T102" i="12"/>
  <c r="G98" i="5"/>
  <c r="T98" i="12"/>
  <c r="G94" i="5"/>
  <c r="T94" i="12"/>
  <c r="G90" i="5"/>
  <c r="T90" i="12"/>
  <c r="G86" i="5"/>
  <c r="T86" i="12"/>
  <c r="G85" i="5"/>
  <c r="T85" i="12"/>
  <c r="G81" i="5"/>
  <c r="T81" i="12"/>
  <c r="G77" i="5"/>
  <c r="T77" i="12"/>
  <c r="G73" i="5"/>
  <c r="T73" i="12"/>
  <c r="G69" i="5"/>
  <c r="T69" i="12"/>
  <c r="G65" i="5"/>
  <c r="T65" i="12"/>
  <c r="G61" i="5"/>
  <c r="T61" i="12"/>
  <c r="G57" i="5"/>
  <c r="T57" i="12"/>
  <c r="G53" i="5"/>
  <c r="T53" i="12"/>
  <c r="G49" i="5"/>
  <c r="T49" i="12"/>
  <c r="G45" i="5"/>
  <c r="T45" i="12"/>
  <c r="G41" i="5"/>
  <c r="T41" i="12"/>
  <c r="G37" i="5"/>
  <c r="T37" i="12"/>
  <c r="G33" i="5"/>
  <c r="T33" i="12"/>
  <c r="G29" i="5"/>
  <c r="T29" i="12"/>
  <c r="G25" i="5"/>
  <c r="T25" i="12"/>
  <c r="G21" i="5"/>
  <c r="T21" i="12"/>
  <c r="G17" i="5"/>
  <c r="T17" i="12"/>
  <c r="G999" i="5"/>
  <c r="T999" i="12"/>
  <c r="G995" i="5"/>
  <c r="T995" i="12"/>
  <c r="G991" i="5"/>
  <c r="T991" i="12"/>
  <c r="G987" i="5"/>
  <c r="T987" i="12"/>
  <c r="G983" i="5"/>
  <c r="T983" i="12"/>
  <c r="G979" i="5"/>
  <c r="T979" i="12"/>
  <c r="G975" i="5"/>
  <c r="T975" i="12"/>
  <c r="G971" i="5"/>
  <c r="T971" i="12"/>
  <c r="G967" i="5"/>
  <c r="T967" i="12"/>
  <c r="G963" i="5"/>
  <c r="T963" i="12"/>
  <c r="G959" i="5"/>
  <c r="T959" i="12"/>
  <c r="G955" i="5"/>
  <c r="T955" i="12"/>
  <c r="G951" i="5"/>
  <c r="T951" i="12"/>
  <c r="G947" i="5"/>
  <c r="T947" i="12"/>
  <c r="G943" i="5"/>
  <c r="T943" i="12"/>
  <c r="G939" i="5"/>
  <c r="T939" i="12"/>
  <c r="G935" i="5"/>
  <c r="T935" i="12"/>
  <c r="G931" i="5"/>
  <c r="T931" i="12"/>
  <c r="G927" i="5"/>
  <c r="T927" i="12"/>
  <c r="G923" i="5"/>
  <c r="T923" i="12"/>
  <c r="G919" i="5"/>
  <c r="T919" i="12"/>
  <c r="G915" i="5"/>
  <c r="T915" i="12"/>
  <c r="G911" i="5"/>
  <c r="T911" i="12"/>
  <c r="G907" i="5"/>
  <c r="T907" i="12"/>
  <c r="G903" i="5"/>
  <c r="T903" i="12"/>
  <c r="G899" i="5"/>
  <c r="T899" i="12"/>
  <c r="G895" i="5"/>
  <c r="T895" i="12"/>
  <c r="G891" i="5"/>
  <c r="T891" i="12"/>
  <c r="G887" i="5"/>
  <c r="T887" i="12"/>
  <c r="G883" i="5"/>
  <c r="T883" i="12"/>
  <c r="G879" i="5"/>
  <c r="T879" i="12"/>
  <c r="G875" i="5"/>
  <c r="T875" i="12"/>
  <c r="G871" i="5"/>
  <c r="T871" i="12"/>
  <c r="G867" i="5"/>
  <c r="T867" i="12"/>
  <c r="G863" i="5"/>
  <c r="T863" i="12"/>
  <c r="G859" i="5"/>
  <c r="T859" i="12"/>
  <c r="G855" i="5"/>
  <c r="T855" i="12"/>
  <c r="G851" i="5"/>
  <c r="T851" i="12"/>
  <c r="G847" i="5"/>
  <c r="T847" i="12"/>
  <c r="G843" i="5"/>
  <c r="T843" i="12"/>
  <c r="G839" i="5"/>
  <c r="T839" i="12"/>
  <c r="G835" i="5"/>
  <c r="T835" i="12"/>
  <c r="G831" i="5"/>
  <c r="T831" i="12"/>
  <c r="G827" i="5"/>
  <c r="T827" i="12"/>
  <c r="G823" i="5"/>
  <c r="T823" i="12"/>
  <c r="G819" i="5"/>
  <c r="T819" i="12"/>
  <c r="G815" i="5"/>
  <c r="T815" i="12"/>
  <c r="G811" i="5"/>
  <c r="T811" i="12"/>
  <c r="G807" i="5"/>
  <c r="T807" i="12"/>
  <c r="G803" i="5"/>
  <c r="T803" i="12"/>
  <c r="G799" i="5"/>
  <c r="T799" i="12"/>
  <c r="G795" i="5"/>
  <c r="T795" i="12"/>
  <c r="G791" i="5"/>
  <c r="T791" i="12"/>
  <c r="G787" i="5"/>
  <c r="T787" i="12"/>
  <c r="G783" i="5"/>
  <c r="T783" i="12"/>
  <c r="G779" i="5"/>
  <c r="T779" i="12"/>
  <c r="G775" i="5"/>
  <c r="T775" i="12"/>
  <c r="G771" i="5"/>
  <c r="T771" i="12"/>
  <c r="G767" i="5"/>
  <c r="T767" i="12"/>
  <c r="G763" i="5"/>
  <c r="T763" i="12"/>
  <c r="G759" i="5"/>
  <c r="T759" i="12"/>
  <c r="G755" i="5"/>
  <c r="T755" i="12"/>
  <c r="G751" i="5"/>
  <c r="T751" i="12"/>
  <c r="G747" i="5"/>
  <c r="T747" i="12"/>
  <c r="G743" i="5"/>
  <c r="T743" i="12"/>
  <c r="G739" i="5"/>
  <c r="T739" i="12"/>
  <c r="G735" i="5"/>
  <c r="T735" i="12"/>
  <c r="G731" i="5"/>
  <c r="T731" i="12"/>
  <c r="G727" i="5"/>
  <c r="T727" i="12"/>
  <c r="G723" i="5"/>
  <c r="T723" i="12"/>
  <c r="G719" i="5"/>
  <c r="T719" i="12"/>
  <c r="G715" i="5"/>
  <c r="T715" i="12"/>
  <c r="G711" i="5"/>
  <c r="T711" i="12"/>
  <c r="G707" i="5"/>
  <c r="T707" i="12"/>
  <c r="G703" i="5"/>
  <c r="T703" i="12"/>
  <c r="G699" i="5"/>
  <c r="T699" i="12"/>
  <c r="G695" i="5"/>
  <c r="T695" i="12"/>
  <c r="G691" i="5"/>
  <c r="T691" i="12"/>
  <c r="G687" i="5"/>
  <c r="T687" i="12"/>
  <c r="G683" i="5"/>
  <c r="T683" i="12"/>
  <c r="G679" i="5"/>
  <c r="T679" i="12"/>
  <c r="G675" i="5"/>
  <c r="T675" i="12"/>
  <c r="G671" i="5"/>
  <c r="T671" i="12"/>
  <c r="G667" i="5"/>
  <c r="T667" i="12"/>
  <c r="G663" i="5"/>
  <c r="T663" i="12"/>
  <c r="G659" i="5"/>
  <c r="T659" i="12"/>
  <c r="G655" i="5"/>
  <c r="T655" i="12"/>
  <c r="G651" i="5"/>
  <c r="T651" i="12"/>
  <c r="G647" i="5"/>
  <c r="T647" i="12"/>
  <c r="G643" i="5"/>
  <c r="T643" i="12"/>
  <c r="G639" i="5"/>
  <c r="T639" i="12"/>
  <c r="G635" i="5"/>
  <c r="T635" i="12"/>
  <c r="G631" i="5"/>
  <c r="T631" i="12"/>
  <c r="G627" i="5"/>
  <c r="T627" i="12"/>
  <c r="G623" i="5"/>
  <c r="T623" i="12"/>
  <c r="G619" i="5"/>
  <c r="T619" i="12"/>
  <c r="G615" i="5"/>
  <c r="T615" i="12"/>
  <c r="G611" i="5"/>
  <c r="T611" i="12"/>
  <c r="G607" i="5"/>
  <c r="T607" i="12"/>
  <c r="G603" i="5"/>
  <c r="T603" i="12"/>
  <c r="G599" i="5"/>
  <c r="T599" i="12"/>
  <c r="G595" i="5"/>
  <c r="T595" i="12"/>
  <c r="G591" i="5"/>
  <c r="T591" i="12"/>
  <c r="G587" i="5"/>
  <c r="T587" i="12"/>
  <c r="G583" i="5"/>
  <c r="T583" i="12"/>
  <c r="G579" i="5"/>
  <c r="T579" i="12"/>
  <c r="G575" i="5"/>
  <c r="T575" i="12"/>
  <c r="G571" i="5"/>
  <c r="T571" i="12"/>
  <c r="G567" i="5"/>
  <c r="T567" i="12"/>
  <c r="G563" i="5"/>
  <c r="T563" i="12"/>
  <c r="G559" i="5"/>
  <c r="T559" i="12"/>
  <c r="G555" i="5"/>
  <c r="T555" i="12"/>
  <c r="G551" i="5"/>
  <c r="T551" i="12"/>
  <c r="G547" i="5"/>
  <c r="T547" i="12"/>
  <c r="G543" i="5"/>
  <c r="T543" i="12"/>
  <c r="G539" i="5"/>
  <c r="T539" i="12"/>
  <c r="G535" i="5"/>
  <c r="T535" i="12"/>
  <c r="G531" i="5"/>
  <c r="T531" i="12"/>
  <c r="G527" i="5"/>
  <c r="T527" i="12"/>
  <c r="G523" i="5"/>
  <c r="T523" i="12"/>
  <c r="G519" i="5"/>
  <c r="T519" i="12"/>
  <c r="G515" i="5"/>
  <c r="T515" i="12"/>
  <c r="G511" i="5"/>
  <c r="T511" i="12"/>
  <c r="G507" i="5"/>
  <c r="T507" i="12"/>
  <c r="G503" i="5"/>
  <c r="T503" i="12"/>
  <c r="G499" i="5"/>
  <c r="T499" i="12"/>
  <c r="G495" i="5"/>
  <c r="T495" i="12"/>
  <c r="G491" i="5"/>
  <c r="T491" i="12"/>
  <c r="G487" i="5"/>
  <c r="T487" i="12"/>
  <c r="G483" i="5"/>
  <c r="T483" i="12"/>
  <c r="G479" i="5"/>
  <c r="T479" i="12"/>
  <c r="G475" i="5"/>
  <c r="T475" i="12"/>
  <c r="G471" i="5"/>
  <c r="T471" i="12"/>
  <c r="G467" i="5"/>
  <c r="T467" i="12"/>
  <c r="G463" i="5"/>
  <c r="T463" i="12"/>
  <c r="G459" i="5"/>
  <c r="T459" i="12"/>
  <c r="G455" i="5"/>
  <c r="T455" i="12"/>
  <c r="G451" i="5"/>
  <c r="T451" i="12"/>
  <c r="G447" i="5"/>
  <c r="T447" i="12"/>
  <c r="G443" i="5"/>
  <c r="T443" i="12"/>
  <c r="G439" i="5"/>
  <c r="T439" i="12"/>
  <c r="G435" i="5"/>
  <c r="T435" i="12"/>
  <c r="G431" i="5"/>
  <c r="T431" i="12"/>
  <c r="G427" i="5"/>
  <c r="T427" i="12"/>
  <c r="G423" i="5"/>
  <c r="T423" i="12"/>
  <c r="G419" i="5"/>
  <c r="T419" i="12"/>
  <c r="G415" i="5"/>
  <c r="T415" i="12"/>
  <c r="G411" i="5"/>
  <c r="T411" i="12"/>
  <c r="G407" i="5"/>
  <c r="T407" i="12"/>
  <c r="G403" i="5"/>
  <c r="T403" i="12"/>
  <c r="G399" i="5"/>
  <c r="T399" i="12"/>
  <c r="G395" i="5"/>
  <c r="T395" i="12"/>
  <c r="G391" i="5"/>
  <c r="T391" i="12"/>
  <c r="G387" i="5"/>
  <c r="T387" i="12"/>
  <c r="G383" i="5"/>
  <c r="T383" i="12"/>
  <c r="G379" i="5"/>
  <c r="T379" i="12"/>
  <c r="G375" i="5"/>
  <c r="T375" i="12"/>
  <c r="G371" i="5"/>
  <c r="T371" i="12"/>
  <c r="G367" i="5"/>
  <c r="T367" i="12"/>
  <c r="G363" i="5"/>
  <c r="T363" i="12"/>
  <c r="G359" i="5"/>
  <c r="T359" i="12"/>
  <c r="G355" i="5"/>
  <c r="T355" i="12"/>
  <c r="G351" i="5"/>
  <c r="T351" i="12"/>
  <c r="G347" i="5"/>
  <c r="T347" i="12"/>
  <c r="G343" i="5"/>
  <c r="T343" i="12"/>
  <c r="G339" i="5"/>
  <c r="T339" i="12"/>
  <c r="G335" i="5"/>
  <c r="T335" i="12"/>
  <c r="G331" i="5"/>
  <c r="T331" i="12"/>
  <c r="G327" i="5"/>
  <c r="T327" i="12"/>
  <c r="G323" i="5"/>
  <c r="T323" i="12"/>
  <c r="G319" i="5"/>
  <c r="T319" i="12"/>
  <c r="G315" i="5"/>
  <c r="T315" i="12"/>
  <c r="G311" i="5"/>
  <c r="T311" i="12"/>
  <c r="G307" i="5"/>
  <c r="T307" i="12"/>
  <c r="G303" i="5"/>
  <c r="T303" i="12"/>
  <c r="G299" i="5"/>
  <c r="T299" i="12"/>
  <c r="G295" i="5"/>
  <c r="T295" i="12"/>
  <c r="G291" i="5"/>
  <c r="T291" i="12"/>
  <c r="G287" i="5"/>
  <c r="T287" i="12"/>
  <c r="G283" i="5"/>
  <c r="T283" i="12"/>
  <c r="G279" i="5"/>
  <c r="T279" i="12"/>
  <c r="G275" i="5"/>
  <c r="T275" i="12"/>
  <c r="G271" i="5"/>
  <c r="T271" i="12"/>
  <c r="G267" i="5"/>
  <c r="T267" i="12"/>
  <c r="G263" i="5"/>
  <c r="T263" i="12"/>
  <c r="G259" i="5"/>
  <c r="T259" i="12"/>
  <c r="G255" i="5"/>
  <c r="T255" i="12"/>
  <c r="G251" i="5"/>
  <c r="T251" i="12"/>
  <c r="G247" i="5"/>
  <c r="T247" i="12"/>
  <c r="G243" i="5"/>
  <c r="T243" i="12"/>
  <c r="G239" i="5"/>
  <c r="T239" i="12"/>
  <c r="G235" i="5"/>
  <c r="T235" i="12"/>
  <c r="G231" i="5"/>
  <c r="T231" i="12"/>
  <c r="G227" i="5"/>
  <c r="T227" i="12"/>
  <c r="G223" i="5"/>
  <c r="T223" i="12"/>
  <c r="G219" i="5"/>
  <c r="T219" i="12"/>
  <c r="G215" i="5"/>
  <c r="T215" i="12"/>
  <c r="G211" i="5"/>
  <c r="T211" i="12"/>
  <c r="G207" i="5"/>
  <c r="T207" i="12"/>
  <c r="G203" i="5"/>
  <c r="T203" i="12"/>
  <c r="G199" i="5"/>
  <c r="T199" i="12"/>
  <c r="G195" i="5"/>
  <c r="T195" i="12"/>
  <c r="G191" i="5"/>
  <c r="T191" i="12"/>
  <c r="G187" i="5"/>
  <c r="T187" i="12"/>
  <c r="G183" i="5"/>
  <c r="T183" i="12"/>
  <c r="G179" i="5"/>
  <c r="T179" i="12"/>
  <c r="G175" i="5"/>
  <c r="T175" i="12"/>
  <c r="G171" i="5"/>
  <c r="T171" i="12"/>
  <c r="G167" i="5"/>
  <c r="T167" i="12"/>
  <c r="G163" i="5"/>
  <c r="T163" i="12"/>
  <c r="G159" i="5"/>
  <c r="T159" i="12"/>
  <c r="G155" i="5"/>
  <c r="T155" i="12"/>
  <c r="G151" i="5"/>
  <c r="T151" i="12"/>
  <c r="G147" i="5"/>
  <c r="T147" i="12"/>
  <c r="G143" i="5"/>
  <c r="T143" i="12"/>
  <c r="G139" i="5"/>
  <c r="T139" i="12"/>
  <c r="G135" i="5"/>
  <c r="T135" i="12"/>
  <c r="G131" i="5"/>
  <c r="T131" i="12"/>
  <c r="G127" i="5"/>
  <c r="T127" i="12"/>
  <c r="G123" i="5"/>
  <c r="T123" i="12"/>
  <c r="G119" i="5"/>
  <c r="T119" i="12"/>
  <c r="G115" i="5"/>
  <c r="T115" i="12"/>
  <c r="G111" i="5"/>
  <c r="T111" i="12"/>
  <c r="G107" i="5"/>
  <c r="T107" i="12"/>
  <c r="G103" i="5"/>
  <c r="T103" i="12"/>
  <c r="G99" i="5"/>
  <c r="T99" i="12"/>
  <c r="G95" i="5"/>
  <c r="T95" i="12"/>
  <c r="G91" i="5"/>
  <c r="T91" i="12"/>
  <c r="G87" i="5"/>
  <c r="T87" i="12"/>
  <c r="G82" i="5"/>
  <c r="T82" i="12"/>
  <c r="G78" i="5"/>
  <c r="T78" i="12"/>
  <c r="G74" i="5"/>
  <c r="T74" i="12"/>
  <c r="G70" i="5"/>
  <c r="T70" i="12"/>
  <c r="G66" i="5"/>
  <c r="T66" i="12"/>
  <c r="G62" i="5"/>
  <c r="T62" i="12"/>
  <c r="G58" i="5"/>
  <c r="T58" i="12"/>
  <c r="G54" i="5"/>
  <c r="T54" i="12"/>
  <c r="G50" i="5"/>
  <c r="T50" i="12"/>
  <c r="G46" i="5"/>
  <c r="T46" i="12"/>
  <c r="G42" i="5"/>
  <c r="T42" i="12"/>
  <c r="G38" i="5"/>
  <c r="T38" i="12"/>
  <c r="G34" i="5"/>
  <c r="T34" i="12"/>
  <c r="G30" i="5"/>
  <c r="T30" i="12"/>
  <c r="G26" i="5"/>
  <c r="T26" i="12"/>
  <c r="G22" i="5"/>
  <c r="T22" i="12"/>
  <c r="G18" i="5"/>
  <c r="T18" i="12"/>
  <c r="G1000" i="5"/>
  <c r="T1000" i="12"/>
  <c r="G996" i="5"/>
  <c r="T996" i="12"/>
  <c r="G992" i="5"/>
  <c r="T992" i="12"/>
  <c r="G988" i="5"/>
  <c r="T988" i="12"/>
  <c r="G984" i="5"/>
  <c r="T984" i="12"/>
  <c r="G980" i="5"/>
  <c r="T980" i="12"/>
  <c r="G976" i="5"/>
  <c r="T976" i="12"/>
  <c r="G972" i="5"/>
  <c r="T972" i="12"/>
  <c r="G968" i="5"/>
  <c r="T968" i="12"/>
  <c r="G964" i="5"/>
  <c r="T964" i="12"/>
  <c r="G960" i="5"/>
  <c r="T960" i="12"/>
  <c r="G956" i="5"/>
  <c r="T956" i="12"/>
  <c r="G952" i="5"/>
  <c r="T952" i="12"/>
  <c r="G948" i="5"/>
  <c r="T948" i="12"/>
  <c r="G944" i="5"/>
  <c r="T944" i="12"/>
  <c r="G940" i="5"/>
  <c r="T940" i="12"/>
  <c r="G936" i="5"/>
  <c r="T936" i="12"/>
  <c r="G932" i="5"/>
  <c r="T932" i="12"/>
  <c r="G928" i="5"/>
  <c r="T928" i="12"/>
  <c r="G924" i="5"/>
  <c r="T924" i="12"/>
  <c r="G920" i="5"/>
  <c r="T920" i="12"/>
  <c r="G916" i="5"/>
  <c r="T916" i="12"/>
  <c r="G912" i="5"/>
  <c r="T912" i="12"/>
  <c r="G908" i="5"/>
  <c r="T908" i="12"/>
  <c r="G904" i="5"/>
  <c r="T904" i="12"/>
  <c r="G900" i="5"/>
  <c r="T900" i="12"/>
  <c r="G896" i="5"/>
  <c r="T896" i="12"/>
  <c r="G892" i="5"/>
  <c r="T892" i="12"/>
  <c r="G888" i="5"/>
  <c r="T888" i="12"/>
  <c r="G884" i="5"/>
  <c r="T884" i="12"/>
  <c r="G880" i="5"/>
  <c r="T880" i="12"/>
  <c r="G876" i="5"/>
  <c r="T876" i="12"/>
  <c r="G872" i="5"/>
  <c r="T872" i="12"/>
  <c r="G868" i="5"/>
  <c r="T868" i="12"/>
  <c r="G864" i="5"/>
  <c r="T864" i="12"/>
  <c r="G860" i="5"/>
  <c r="T860" i="12"/>
  <c r="G856" i="5"/>
  <c r="T856" i="12"/>
  <c r="G852" i="5"/>
  <c r="T852" i="12"/>
  <c r="G848" i="5"/>
  <c r="T848" i="12"/>
  <c r="G844" i="5"/>
  <c r="T844" i="12"/>
  <c r="G840" i="5"/>
  <c r="T840" i="12"/>
  <c r="G836" i="5"/>
  <c r="T836" i="12"/>
  <c r="G832" i="5"/>
  <c r="T832" i="12"/>
  <c r="G828" i="5"/>
  <c r="T828" i="12"/>
  <c r="G824" i="5"/>
  <c r="T824" i="12"/>
  <c r="G820" i="5"/>
  <c r="T820" i="12"/>
  <c r="G816" i="5"/>
  <c r="T816" i="12"/>
  <c r="G812" i="5"/>
  <c r="T812" i="12"/>
  <c r="G808" i="5"/>
  <c r="T808" i="12"/>
  <c r="G804" i="5"/>
  <c r="T804" i="12"/>
  <c r="G800" i="5"/>
  <c r="T800" i="12"/>
  <c r="G796" i="5"/>
  <c r="T796" i="12"/>
  <c r="G792" i="5"/>
  <c r="T792" i="12"/>
  <c r="G788" i="5"/>
  <c r="T788" i="12"/>
  <c r="G784" i="5"/>
  <c r="T784" i="12"/>
  <c r="G780" i="5"/>
  <c r="T780" i="12"/>
  <c r="G776" i="5"/>
  <c r="T776" i="12"/>
  <c r="G772" i="5"/>
  <c r="T772" i="12"/>
  <c r="G768" i="5"/>
  <c r="T768" i="12"/>
  <c r="G764" i="5"/>
  <c r="T764" i="12"/>
  <c r="G760" i="5"/>
  <c r="T760" i="12"/>
  <c r="G756" i="5"/>
  <c r="T756" i="12"/>
  <c r="G752" i="5"/>
  <c r="T752" i="12"/>
  <c r="G748" i="5"/>
  <c r="T748" i="12"/>
  <c r="G744" i="5"/>
  <c r="T744" i="12"/>
  <c r="G740" i="5"/>
  <c r="T740" i="12"/>
  <c r="G736" i="5"/>
  <c r="T736" i="12"/>
  <c r="G732" i="5"/>
  <c r="T732" i="12"/>
  <c r="G728" i="5"/>
  <c r="T728" i="12"/>
  <c r="G724" i="5"/>
  <c r="T724" i="12"/>
  <c r="G720" i="5"/>
  <c r="T720" i="12"/>
  <c r="G716" i="5"/>
  <c r="T716" i="12"/>
  <c r="G712" i="5"/>
  <c r="T712" i="12"/>
  <c r="G708" i="5"/>
  <c r="T708" i="12"/>
  <c r="G704" i="5"/>
  <c r="T704" i="12"/>
  <c r="G700" i="5"/>
  <c r="T700" i="12"/>
  <c r="G696" i="5"/>
  <c r="T696" i="12"/>
  <c r="G692" i="5"/>
  <c r="T692" i="12"/>
  <c r="G688" i="5"/>
  <c r="T688" i="12"/>
  <c r="G684" i="5"/>
  <c r="T684" i="12"/>
  <c r="G680" i="5"/>
  <c r="T680" i="12"/>
  <c r="G676" i="5"/>
  <c r="T676" i="12"/>
  <c r="G672" i="5"/>
  <c r="T672" i="12"/>
  <c r="G668" i="5"/>
  <c r="T668" i="12"/>
  <c r="G664" i="5"/>
  <c r="T664" i="12"/>
  <c r="G660" i="5"/>
  <c r="T660" i="12"/>
  <c r="G656" i="5"/>
  <c r="T656" i="12"/>
  <c r="G652" i="5"/>
  <c r="T652" i="12"/>
  <c r="G648" i="5"/>
  <c r="T648" i="12"/>
  <c r="G644" i="5"/>
  <c r="T644" i="12"/>
  <c r="G640" i="5"/>
  <c r="T640" i="12"/>
  <c r="G636" i="5"/>
  <c r="T636" i="12"/>
  <c r="G632" i="5"/>
  <c r="T632" i="12"/>
  <c r="G628" i="5"/>
  <c r="T628" i="12"/>
  <c r="G624" i="5"/>
  <c r="T624" i="12"/>
  <c r="G620" i="5"/>
  <c r="T620" i="12"/>
  <c r="G616" i="5"/>
  <c r="T616" i="12"/>
  <c r="G612" i="5"/>
  <c r="T612" i="12"/>
  <c r="G608" i="5"/>
  <c r="T608" i="12"/>
  <c r="G604" i="5"/>
  <c r="T604" i="12"/>
  <c r="G600" i="5"/>
  <c r="T600" i="12"/>
  <c r="G596" i="5"/>
  <c r="T596" i="12"/>
  <c r="G592" i="5"/>
  <c r="T592" i="12"/>
  <c r="G588" i="5"/>
  <c r="T588" i="12"/>
  <c r="G584" i="5"/>
  <c r="T584" i="12"/>
  <c r="G580" i="5"/>
  <c r="T580" i="12"/>
  <c r="G576" i="5"/>
  <c r="T576" i="12"/>
  <c r="G572" i="5"/>
  <c r="T572" i="12"/>
  <c r="G568" i="5"/>
  <c r="T568" i="12"/>
  <c r="G564" i="5"/>
  <c r="T564" i="12"/>
  <c r="G560" i="5"/>
  <c r="T560" i="12"/>
  <c r="G556" i="5"/>
  <c r="T556" i="12"/>
  <c r="G552" i="5"/>
  <c r="T552" i="12"/>
  <c r="G548" i="5"/>
  <c r="T548" i="12"/>
  <c r="G544" i="5"/>
  <c r="T544" i="12"/>
  <c r="G540" i="5"/>
  <c r="T540" i="12"/>
  <c r="G536" i="5"/>
  <c r="T536" i="12"/>
  <c r="G532" i="5"/>
  <c r="T532" i="12"/>
  <c r="G528" i="5"/>
  <c r="T528" i="12"/>
  <c r="G524" i="5"/>
  <c r="T524" i="12"/>
  <c r="G520" i="5"/>
  <c r="T520" i="12"/>
  <c r="G516" i="5"/>
  <c r="T516" i="12"/>
  <c r="G512" i="5"/>
  <c r="T512" i="12"/>
  <c r="G508" i="5"/>
  <c r="T508" i="12"/>
  <c r="G504" i="5"/>
  <c r="T504" i="12"/>
  <c r="G500" i="5"/>
  <c r="T500" i="12"/>
  <c r="G496" i="5"/>
  <c r="T496" i="12"/>
  <c r="G492" i="5"/>
  <c r="T492" i="12"/>
  <c r="G488" i="5"/>
  <c r="T488" i="12"/>
  <c r="G484" i="5"/>
  <c r="T484" i="12"/>
  <c r="G480" i="5"/>
  <c r="T480" i="12"/>
  <c r="G476" i="5"/>
  <c r="T476" i="12"/>
  <c r="G472" i="5"/>
  <c r="T472" i="12"/>
  <c r="G468" i="5"/>
  <c r="T468" i="12"/>
  <c r="G464" i="5"/>
  <c r="T464" i="12"/>
  <c r="G460" i="5"/>
  <c r="T460" i="12"/>
  <c r="G456" i="5"/>
  <c r="T456" i="12"/>
  <c r="G452" i="5"/>
  <c r="T452" i="12"/>
  <c r="G448" i="5"/>
  <c r="T448" i="12"/>
  <c r="G444" i="5"/>
  <c r="T444" i="12"/>
  <c r="G440" i="5"/>
  <c r="T440" i="12"/>
  <c r="G436" i="5"/>
  <c r="T436" i="12"/>
  <c r="G432" i="5"/>
  <c r="T432" i="12"/>
  <c r="G428" i="5"/>
  <c r="T428" i="12"/>
  <c r="G424" i="5"/>
  <c r="T424" i="12"/>
  <c r="G420" i="5"/>
  <c r="T420" i="12"/>
  <c r="G416" i="5"/>
  <c r="T416" i="12"/>
  <c r="G412" i="5"/>
  <c r="T412" i="12"/>
  <c r="G408" i="5"/>
  <c r="T408" i="12"/>
  <c r="G404" i="5"/>
  <c r="T404" i="12"/>
  <c r="G400" i="5"/>
  <c r="T400" i="12"/>
  <c r="G396" i="5"/>
  <c r="T396" i="12"/>
  <c r="G392" i="5"/>
  <c r="T392" i="12"/>
  <c r="G388" i="5"/>
  <c r="T388" i="12"/>
  <c r="G384" i="5"/>
  <c r="T384" i="12"/>
  <c r="G380" i="5"/>
  <c r="T380" i="12"/>
  <c r="G376" i="5"/>
  <c r="T376" i="12"/>
  <c r="G372" i="5"/>
  <c r="T372" i="12"/>
  <c r="G368" i="5"/>
  <c r="T368" i="12"/>
  <c r="G364" i="5"/>
  <c r="T364" i="12"/>
  <c r="G360" i="5"/>
  <c r="T360" i="12"/>
  <c r="G356" i="5"/>
  <c r="T356" i="12"/>
  <c r="G352" i="5"/>
  <c r="T352" i="12"/>
  <c r="G348" i="5"/>
  <c r="T348" i="12"/>
  <c r="G344" i="5"/>
  <c r="T344" i="12"/>
  <c r="G340" i="5"/>
  <c r="T340" i="12"/>
  <c r="G336" i="5"/>
  <c r="T336" i="12"/>
  <c r="G332" i="5"/>
  <c r="T332" i="12"/>
  <c r="G328" i="5"/>
  <c r="T328" i="12"/>
  <c r="G324" i="5"/>
  <c r="T324" i="12"/>
  <c r="G320" i="5"/>
  <c r="T320" i="12"/>
  <c r="G316" i="5"/>
  <c r="T316" i="12"/>
  <c r="G312" i="5"/>
  <c r="T312" i="12"/>
  <c r="G308" i="5"/>
  <c r="T308" i="12"/>
  <c r="G304" i="5"/>
  <c r="T304" i="12"/>
  <c r="G300" i="5"/>
  <c r="T300" i="12"/>
  <c r="G296" i="5"/>
  <c r="T296" i="12"/>
  <c r="G292" i="5"/>
  <c r="T292" i="12"/>
  <c r="G288" i="5"/>
  <c r="T288" i="12"/>
  <c r="G284" i="5"/>
  <c r="T284" i="12"/>
  <c r="G280" i="5"/>
  <c r="T280" i="12"/>
  <c r="G276" i="5"/>
  <c r="T276" i="12"/>
  <c r="G272" i="5"/>
  <c r="T272" i="12"/>
  <c r="G268" i="5"/>
  <c r="T268" i="12"/>
  <c r="G264" i="5"/>
  <c r="T264" i="12"/>
  <c r="G260" i="5"/>
  <c r="T260" i="12"/>
  <c r="G256" i="5"/>
  <c r="T256" i="12"/>
  <c r="G252" i="5"/>
  <c r="T252" i="12"/>
  <c r="G248" i="5"/>
  <c r="T248" i="12"/>
  <c r="G244" i="5"/>
  <c r="T244" i="12"/>
  <c r="G240" i="5"/>
  <c r="T240" i="12"/>
  <c r="G236" i="5"/>
  <c r="T236" i="12"/>
  <c r="G232" i="5"/>
  <c r="T232" i="12"/>
  <c r="G228" i="5"/>
  <c r="T228" i="12"/>
  <c r="G224" i="5"/>
  <c r="T224" i="12"/>
  <c r="G220" i="5"/>
  <c r="T220" i="12"/>
  <c r="G216" i="5"/>
  <c r="T216" i="12"/>
  <c r="G212" i="5"/>
  <c r="T212" i="12"/>
  <c r="G208" i="5"/>
  <c r="T208" i="12"/>
  <c r="G204" i="5"/>
  <c r="T204" i="12"/>
  <c r="G200" i="5"/>
  <c r="T200" i="12"/>
  <c r="G196" i="5"/>
  <c r="T196" i="12"/>
  <c r="G192" i="5"/>
  <c r="T192" i="12"/>
  <c r="G188" i="5"/>
  <c r="T188" i="12"/>
  <c r="G184" i="5"/>
  <c r="T184" i="12"/>
  <c r="G180" i="5"/>
  <c r="T180" i="12"/>
  <c r="G176" i="5"/>
  <c r="T176" i="12"/>
  <c r="G172" i="5"/>
  <c r="T172" i="12"/>
  <c r="G168" i="5"/>
  <c r="T168" i="12"/>
  <c r="G164" i="5"/>
  <c r="T164" i="12"/>
  <c r="G160" i="5"/>
  <c r="T160" i="12"/>
  <c r="G156" i="5"/>
  <c r="T156" i="12"/>
  <c r="G152" i="5"/>
  <c r="T152" i="12"/>
  <c r="G148" i="5"/>
  <c r="T148" i="12"/>
  <c r="G144" i="5"/>
  <c r="T144" i="12"/>
  <c r="G140" i="5"/>
  <c r="T140" i="12"/>
  <c r="G136" i="5"/>
  <c r="T136" i="12"/>
  <c r="G132" i="5"/>
  <c r="T132" i="12"/>
  <c r="G128" i="5"/>
  <c r="T128" i="12"/>
  <c r="G124" i="5"/>
  <c r="T124" i="12"/>
  <c r="G120" i="5"/>
  <c r="T120" i="12"/>
  <c r="G116" i="5"/>
  <c r="T116" i="12"/>
  <c r="G112" i="5"/>
  <c r="T112" i="12"/>
  <c r="G108" i="5"/>
  <c r="T108" i="12"/>
  <c r="G104" i="5"/>
  <c r="T104" i="12"/>
  <c r="G100" i="5"/>
  <c r="T100" i="12"/>
  <c r="G96" i="5"/>
  <c r="T96" i="12"/>
  <c r="G92" i="5"/>
  <c r="T92" i="12"/>
  <c r="G88" i="5"/>
  <c r="T88" i="12"/>
  <c r="G15" i="5"/>
  <c r="T15" i="12"/>
  <c r="G16" i="5"/>
  <c r="T16" i="12"/>
  <c r="G11" i="5"/>
  <c r="T11" i="12"/>
  <c r="G12" i="5"/>
  <c r="T12" i="12"/>
  <c r="G10" i="5"/>
  <c r="T10" i="12"/>
  <c r="G8" i="5"/>
  <c r="T8" i="12"/>
  <c r="G9" i="5"/>
  <c r="T9" i="12"/>
  <c r="G7" i="5"/>
  <c r="T7" i="12"/>
  <c r="G14" i="5"/>
  <c r="T14" i="12"/>
  <c r="G13" i="5"/>
  <c r="T13" i="12"/>
  <c r="C996" i="4"/>
  <c r="I996" i="4"/>
  <c r="F988" i="4"/>
  <c r="C988" i="4"/>
  <c r="I988" i="4"/>
  <c r="C980" i="4"/>
  <c r="I980" i="4"/>
  <c r="C972" i="4"/>
  <c r="I972" i="4"/>
  <c r="F964" i="4"/>
  <c r="C964" i="4"/>
  <c r="I964" i="4"/>
  <c r="F956" i="4"/>
  <c r="C956" i="4"/>
  <c r="I956" i="4"/>
  <c r="F948" i="4"/>
  <c r="C948" i="4"/>
  <c r="I948" i="4"/>
  <c r="F940" i="4"/>
  <c r="C940" i="4"/>
  <c r="I940" i="4"/>
  <c r="F932" i="4"/>
  <c r="C932" i="4"/>
  <c r="I932" i="4"/>
  <c r="F924" i="4"/>
  <c r="C924" i="4"/>
  <c r="I924" i="4"/>
  <c r="J916" i="4"/>
  <c r="C916" i="4"/>
  <c r="I916" i="4"/>
  <c r="F908" i="4"/>
  <c r="C908" i="4"/>
  <c r="I908" i="4"/>
  <c r="C900" i="4"/>
  <c r="I900" i="4"/>
  <c r="C892" i="4"/>
  <c r="I892" i="4"/>
  <c r="C884" i="4"/>
  <c r="I884" i="4"/>
  <c r="F876" i="4"/>
  <c r="C876" i="4"/>
  <c r="I876" i="4"/>
  <c r="F868" i="4"/>
  <c r="C868" i="4"/>
  <c r="I868" i="4"/>
  <c r="C860" i="4"/>
  <c r="I860" i="4"/>
  <c r="J852" i="4"/>
  <c r="C852" i="4"/>
  <c r="I852" i="4"/>
  <c r="J844" i="4"/>
  <c r="C844" i="4"/>
  <c r="I844" i="4"/>
  <c r="C836" i="4"/>
  <c r="I836" i="4"/>
  <c r="F828" i="4"/>
  <c r="C828" i="4"/>
  <c r="I828" i="4"/>
  <c r="F820" i="4"/>
  <c r="C820" i="4"/>
  <c r="I820" i="4"/>
  <c r="F812" i="4"/>
  <c r="C812" i="4"/>
  <c r="I812" i="4"/>
  <c r="C804" i="4"/>
  <c r="I804" i="4"/>
  <c r="F796" i="4"/>
  <c r="C796" i="4"/>
  <c r="I796" i="4"/>
  <c r="F788" i="4"/>
  <c r="C788" i="4"/>
  <c r="I788" i="4"/>
  <c r="H780" i="4"/>
  <c r="C780" i="4"/>
  <c r="I780" i="4"/>
  <c r="C772" i="4"/>
  <c r="I772" i="4"/>
  <c r="C764" i="4"/>
  <c r="I764" i="4"/>
  <c r="C756" i="4"/>
  <c r="I756" i="4"/>
  <c r="C748" i="4"/>
  <c r="I748" i="4"/>
  <c r="C740" i="4"/>
  <c r="I740" i="4"/>
  <c r="C732" i="4"/>
  <c r="I732" i="4"/>
  <c r="F724" i="4"/>
  <c r="C724" i="4"/>
  <c r="I724" i="4"/>
  <c r="H716" i="4"/>
  <c r="C716" i="4"/>
  <c r="I716" i="4"/>
  <c r="C708" i="4"/>
  <c r="I708" i="4"/>
  <c r="J700" i="4"/>
  <c r="C700" i="4"/>
  <c r="I700" i="4"/>
  <c r="F692" i="4"/>
  <c r="C692" i="4"/>
  <c r="I692" i="4"/>
  <c r="F684" i="4"/>
  <c r="C684" i="4"/>
  <c r="I684" i="4"/>
  <c r="F676" i="4"/>
  <c r="C676" i="4"/>
  <c r="I676" i="4"/>
  <c r="F668" i="4"/>
  <c r="C668" i="4"/>
  <c r="I668" i="4"/>
  <c r="F660" i="4"/>
  <c r="C660" i="4"/>
  <c r="I660" i="4"/>
  <c r="F652" i="4"/>
  <c r="C652" i="4"/>
  <c r="I652" i="4"/>
  <c r="C644" i="4"/>
  <c r="I644" i="4"/>
  <c r="C636" i="4"/>
  <c r="I636" i="4"/>
  <c r="J628" i="4"/>
  <c r="C628" i="4"/>
  <c r="I628" i="4"/>
  <c r="C620" i="4"/>
  <c r="I620" i="4"/>
  <c r="F612" i="4"/>
  <c r="C612" i="4"/>
  <c r="I612" i="4"/>
  <c r="C604" i="4"/>
  <c r="I604" i="4"/>
  <c r="C596" i="4"/>
  <c r="I596" i="4"/>
  <c r="C588" i="4"/>
  <c r="I588" i="4"/>
  <c r="C580" i="4"/>
  <c r="I580" i="4"/>
  <c r="C572" i="4"/>
  <c r="I572" i="4"/>
  <c r="C564" i="4"/>
  <c r="I564" i="4"/>
  <c r="C556" i="4"/>
  <c r="I556" i="4"/>
  <c r="C548" i="4"/>
  <c r="I548" i="4"/>
  <c r="C540" i="4"/>
  <c r="I540" i="4"/>
  <c r="C532" i="4"/>
  <c r="I532" i="4"/>
  <c r="C524" i="4"/>
  <c r="I524" i="4"/>
  <c r="C516" i="4"/>
  <c r="I516" i="4"/>
  <c r="C508" i="4"/>
  <c r="I508" i="4"/>
  <c r="C500" i="4"/>
  <c r="I500" i="4"/>
  <c r="C492" i="4"/>
  <c r="I492" i="4"/>
  <c r="C484" i="4"/>
  <c r="I484" i="4"/>
  <c r="C476" i="4"/>
  <c r="I476" i="4"/>
  <c r="C468" i="4"/>
  <c r="I468" i="4"/>
  <c r="C460" i="4"/>
  <c r="I460" i="4"/>
  <c r="F452" i="4"/>
  <c r="C452" i="4"/>
  <c r="I452" i="4"/>
  <c r="J444" i="4"/>
  <c r="C444" i="4"/>
  <c r="I444" i="4"/>
  <c r="C436" i="4"/>
  <c r="I436" i="4"/>
  <c r="C428" i="4"/>
  <c r="I428" i="4"/>
  <c r="C420" i="4"/>
  <c r="I420" i="4"/>
  <c r="C412" i="4"/>
  <c r="I412" i="4"/>
  <c r="C404" i="4"/>
  <c r="I404" i="4"/>
  <c r="C396" i="4"/>
  <c r="I396" i="4"/>
  <c r="C388" i="4"/>
  <c r="I388" i="4"/>
  <c r="C380" i="4"/>
  <c r="I380" i="4"/>
  <c r="C372" i="4"/>
  <c r="I372" i="4"/>
  <c r="C364" i="4"/>
  <c r="I364" i="4"/>
  <c r="F356" i="4"/>
  <c r="C356" i="4"/>
  <c r="I356" i="4"/>
  <c r="H348" i="4"/>
  <c r="C348" i="4"/>
  <c r="I348" i="4"/>
  <c r="J340" i="4"/>
  <c r="C340" i="4"/>
  <c r="I340" i="4"/>
  <c r="C332" i="4"/>
  <c r="I332" i="4"/>
  <c r="F324" i="4"/>
  <c r="C324" i="4"/>
  <c r="I324" i="4"/>
  <c r="C316" i="4"/>
  <c r="I316" i="4"/>
  <c r="C308" i="4"/>
  <c r="I308" i="4"/>
  <c r="F300" i="4"/>
  <c r="C300" i="4"/>
  <c r="I300" i="4"/>
  <c r="C292" i="4"/>
  <c r="I292" i="4"/>
  <c r="J284" i="4"/>
  <c r="C284" i="4"/>
  <c r="I284" i="4"/>
  <c r="C276" i="4"/>
  <c r="I276" i="4"/>
  <c r="C268" i="4"/>
  <c r="I268" i="4"/>
  <c r="J260" i="4"/>
  <c r="C260" i="4"/>
  <c r="I260" i="4"/>
  <c r="J252" i="4"/>
  <c r="C252" i="4"/>
  <c r="I252" i="4"/>
  <c r="C244" i="4"/>
  <c r="I244" i="4"/>
  <c r="F236" i="4"/>
  <c r="C236" i="4"/>
  <c r="I236" i="4"/>
  <c r="C228" i="4"/>
  <c r="I228" i="4"/>
  <c r="F220" i="4"/>
  <c r="C220" i="4"/>
  <c r="I220" i="4"/>
  <c r="C212" i="4"/>
  <c r="I212" i="4"/>
  <c r="C204" i="4"/>
  <c r="I204" i="4"/>
  <c r="C196" i="4"/>
  <c r="I196" i="4"/>
  <c r="C188" i="4"/>
  <c r="I188" i="4"/>
  <c r="C180" i="4"/>
  <c r="I180" i="4"/>
  <c r="C172" i="4"/>
  <c r="I172" i="4"/>
  <c r="H164" i="4"/>
  <c r="C164" i="4"/>
  <c r="I164" i="4"/>
  <c r="H156" i="4"/>
  <c r="C156" i="4"/>
  <c r="I156" i="4"/>
  <c r="C148" i="4"/>
  <c r="I148" i="4"/>
  <c r="H993" i="4"/>
  <c r="C993" i="4"/>
  <c r="I993" i="4"/>
  <c r="C985" i="4"/>
  <c r="I985" i="4"/>
  <c r="C977" i="4"/>
  <c r="I977" i="4"/>
  <c r="H969" i="4"/>
  <c r="C969" i="4"/>
  <c r="I969" i="4"/>
  <c r="C961" i="4"/>
  <c r="I961" i="4"/>
  <c r="C953" i="4"/>
  <c r="I953" i="4"/>
  <c r="C945" i="4"/>
  <c r="I945" i="4"/>
  <c r="C937" i="4"/>
  <c r="I937" i="4"/>
  <c r="F929" i="4"/>
  <c r="C929" i="4"/>
  <c r="I929" i="4"/>
  <c r="C921" i="4"/>
  <c r="I921" i="4"/>
  <c r="C913" i="4"/>
  <c r="I913" i="4"/>
  <c r="C905" i="4"/>
  <c r="I905" i="4"/>
  <c r="F897" i="4"/>
  <c r="C897" i="4"/>
  <c r="I897" i="4"/>
  <c r="C889" i="4"/>
  <c r="I889" i="4"/>
  <c r="H881" i="4"/>
  <c r="C881" i="4"/>
  <c r="I881" i="4"/>
  <c r="H873" i="4"/>
  <c r="C873" i="4"/>
  <c r="I873" i="4"/>
  <c r="F865" i="4"/>
  <c r="C865" i="4"/>
  <c r="I865" i="4"/>
  <c r="F857" i="4"/>
  <c r="C857" i="4"/>
  <c r="I857" i="4"/>
  <c r="F849" i="4"/>
  <c r="C849" i="4"/>
  <c r="I849" i="4"/>
  <c r="F841" i="4"/>
  <c r="C841" i="4"/>
  <c r="I841" i="4"/>
  <c r="H833" i="4"/>
  <c r="C833" i="4"/>
  <c r="I833" i="4"/>
  <c r="H825" i="4"/>
  <c r="C825" i="4"/>
  <c r="I825" i="4"/>
  <c r="C817" i="4"/>
  <c r="I817" i="4"/>
  <c r="H809" i="4"/>
  <c r="C809" i="4"/>
  <c r="I809" i="4"/>
  <c r="H801" i="4"/>
  <c r="C801" i="4"/>
  <c r="I801" i="4"/>
  <c r="C793" i="4"/>
  <c r="I793" i="4"/>
  <c r="C785" i="4"/>
  <c r="I785" i="4"/>
  <c r="J777" i="4"/>
  <c r="C777" i="4"/>
  <c r="I777" i="4"/>
  <c r="C769" i="4"/>
  <c r="I769" i="4"/>
  <c r="J761" i="4"/>
  <c r="C761" i="4"/>
  <c r="I761" i="4"/>
  <c r="C753" i="4"/>
  <c r="I753" i="4"/>
  <c r="J745" i="4"/>
  <c r="C745" i="4"/>
  <c r="I745" i="4"/>
  <c r="C737" i="4"/>
  <c r="I737" i="4"/>
  <c r="C729" i="4"/>
  <c r="I729" i="4"/>
  <c r="J721" i="4"/>
  <c r="C721" i="4"/>
  <c r="I721" i="4"/>
  <c r="C713" i="4"/>
  <c r="I713" i="4"/>
  <c r="C705" i="4"/>
  <c r="I705" i="4"/>
  <c r="C697" i="4"/>
  <c r="I697" i="4"/>
  <c r="F689" i="4"/>
  <c r="C689" i="4"/>
  <c r="I689" i="4"/>
  <c r="J681" i="4"/>
  <c r="C681" i="4"/>
  <c r="I681" i="4"/>
  <c r="F673" i="4"/>
  <c r="C673" i="4"/>
  <c r="I673" i="4"/>
  <c r="C665" i="4"/>
  <c r="I665" i="4"/>
  <c r="F657" i="4"/>
  <c r="C657" i="4"/>
  <c r="I657" i="4"/>
  <c r="J649" i="4"/>
  <c r="C649" i="4"/>
  <c r="I649" i="4"/>
  <c r="C641" i="4"/>
  <c r="I641" i="4"/>
  <c r="F633" i="4"/>
  <c r="C633" i="4"/>
  <c r="I633" i="4"/>
  <c r="C625" i="4"/>
  <c r="I625" i="4"/>
  <c r="H617" i="4"/>
  <c r="C617" i="4"/>
  <c r="I617" i="4"/>
  <c r="C609" i="4"/>
  <c r="I609" i="4"/>
  <c r="C601" i="4"/>
  <c r="I601" i="4"/>
  <c r="C593" i="4"/>
  <c r="I593" i="4"/>
  <c r="H585" i="4"/>
  <c r="C585" i="4"/>
  <c r="I585" i="4"/>
  <c r="H577" i="4"/>
  <c r="C577" i="4"/>
  <c r="I577" i="4"/>
  <c r="C569" i="4"/>
  <c r="I569" i="4"/>
  <c r="C561" i="4"/>
  <c r="I561" i="4"/>
  <c r="C553" i="4"/>
  <c r="I553" i="4"/>
  <c r="F545" i="4"/>
  <c r="C545" i="4"/>
  <c r="I545" i="4"/>
  <c r="C537" i="4"/>
  <c r="I537" i="4"/>
  <c r="C529" i="4"/>
  <c r="I529" i="4"/>
  <c r="C521" i="4"/>
  <c r="I521" i="4"/>
  <c r="C513" i="4"/>
  <c r="I513" i="4"/>
  <c r="C505" i="4"/>
  <c r="I505" i="4"/>
  <c r="C497" i="4"/>
  <c r="I497" i="4"/>
  <c r="C489" i="4"/>
  <c r="I489" i="4"/>
  <c r="C481" i="4"/>
  <c r="I481" i="4"/>
  <c r="J473" i="4"/>
  <c r="C473" i="4"/>
  <c r="I473" i="4"/>
  <c r="H465" i="4"/>
  <c r="C465" i="4"/>
  <c r="I465" i="4"/>
  <c r="C457" i="4"/>
  <c r="I457" i="4"/>
  <c r="C449" i="4"/>
  <c r="I449" i="4"/>
  <c r="F441" i="4"/>
  <c r="C441" i="4"/>
  <c r="I441" i="4"/>
  <c r="C433" i="4"/>
  <c r="I433" i="4"/>
  <c r="J425" i="4"/>
  <c r="C425" i="4"/>
  <c r="I425" i="4"/>
  <c r="C417" i="4"/>
  <c r="I417" i="4"/>
  <c r="C409" i="4"/>
  <c r="I409" i="4"/>
  <c r="F401" i="4"/>
  <c r="C401" i="4"/>
  <c r="I401" i="4"/>
  <c r="C393" i="4"/>
  <c r="I393" i="4"/>
  <c r="C385" i="4"/>
  <c r="I385" i="4"/>
  <c r="C377" i="4"/>
  <c r="I377" i="4"/>
  <c r="C369" i="4"/>
  <c r="I369" i="4"/>
  <c r="J361" i="4"/>
  <c r="C361" i="4"/>
  <c r="I361" i="4"/>
  <c r="F353" i="4"/>
  <c r="C353" i="4"/>
  <c r="I353" i="4"/>
  <c r="C345" i="4"/>
  <c r="I345" i="4"/>
  <c r="C337" i="4"/>
  <c r="I337" i="4"/>
  <c r="C329" i="4"/>
  <c r="I329" i="4"/>
  <c r="C321" i="4"/>
  <c r="I321" i="4"/>
  <c r="C313" i="4"/>
  <c r="I313" i="4"/>
  <c r="C305" i="4"/>
  <c r="I305" i="4"/>
  <c r="H297" i="4"/>
  <c r="C297" i="4"/>
  <c r="I297" i="4"/>
  <c r="F289" i="4"/>
  <c r="C289" i="4"/>
  <c r="I289" i="4"/>
  <c r="C281" i="4"/>
  <c r="I281" i="4"/>
  <c r="C273" i="4"/>
  <c r="I273" i="4"/>
  <c r="F265" i="4"/>
  <c r="C265" i="4"/>
  <c r="I265" i="4"/>
  <c r="C257" i="4"/>
  <c r="I257" i="4"/>
  <c r="C249" i="4"/>
  <c r="I249" i="4"/>
  <c r="C241" i="4"/>
  <c r="I241" i="4"/>
  <c r="C233" i="4"/>
  <c r="I233" i="4"/>
  <c r="C225" i="4"/>
  <c r="I225" i="4"/>
  <c r="F217" i="4"/>
  <c r="C217" i="4"/>
  <c r="I217" i="4"/>
  <c r="C209" i="4"/>
  <c r="I209" i="4"/>
  <c r="C201" i="4"/>
  <c r="I201" i="4"/>
  <c r="J193" i="4"/>
  <c r="C193" i="4"/>
  <c r="I193" i="4"/>
  <c r="F185" i="4"/>
  <c r="C185" i="4"/>
  <c r="I185" i="4"/>
  <c r="C177" i="4"/>
  <c r="I177" i="4"/>
  <c r="C169" i="4"/>
  <c r="I169" i="4"/>
  <c r="C161" i="4"/>
  <c r="I161" i="4"/>
  <c r="C153" i="4"/>
  <c r="I153" i="4"/>
  <c r="F145" i="4"/>
  <c r="C145" i="4"/>
  <c r="I145" i="4"/>
  <c r="C998" i="4"/>
  <c r="I998" i="4"/>
  <c r="H990" i="4"/>
  <c r="C990" i="4"/>
  <c r="I990" i="4"/>
  <c r="C982" i="4"/>
  <c r="I982" i="4"/>
  <c r="C974" i="4"/>
  <c r="I974" i="4"/>
  <c r="C966" i="4"/>
  <c r="I966" i="4"/>
  <c r="C958" i="4"/>
  <c r="I958" i="4"/>
  <c r="C950" i="4"/>
  <c r="I950" i="4"/>
  <c r="C942" i="4"/>
  <c r="I942" i="4"/>
  <c r="C934" i="4"/>
  <c r="I934" i="4"/>
  <c r="C926" i="4"/>
  <c r="I926" i="4"/>
  <c r="C918" i="4"/>
  <c r="I918" i="4"/>
  <c r="C910" i="4"/>
  <c r="I910" i="4"/>
  <c r="C902" i="4"/>
  <c r="I902" i="4"/>
  <c r="H894" i="4"/>
  <c r="C894" i="4"/>
  <c r="I894" i="4"/>
  <c r="H886" i="4"/>
  <c r="C886" i="4"/>
  <c r="I886" i="4"/>
  <c r="C878" i="4"/>
  <c r="I878" i="4"/>
  <c r="C870" i="4"/>
  <c r="I870" i="4"/>
  <c r="H862" i="4"/>
  <c r="C862" i="4"/>
  <c r="I862" i="4"/>
  <c r="J854" i="4"/>
  <c r="C854" i="4"/>
  <c r="I854" i="4"/>
  <c r="J846" i="4"/>
  <c r="C846" i="4"/>
  <c r="I846" i="4"/>
  <c r="H838" i="4"/>
  <c r="C838" i="4"/>
  <c r="I838" i="4"/>
  <c r="C830" i="4"/>
  <c r="I830" i="4"/>
  <c r="C822" i="4"/>
  <c r="I822" i="4"/>
  <c r="C814" i="4"/>
  <c r="I814" i="4"/>
  <c r="C806" i="4"/>
  <c r="I806" i="4"/>
  <c r="C798" i="4"/>
  <c r="I798" i="4"/>
  <c r="J790" i="4"/>
  <c r="C790" i="4"/>
  <c r="I790" i="4"/>
  <c r="C782" i="4"/>
  <c r="I782" i="4"/>
  <c r="C774" i="4"/>
  <c r="I774" i="4"/>
  <c r="C766" i="4"/>
  <c r="I766" i="4"/>
  <c r="F758" i="4"/>
  <c r="C758" i="4"/>
  <c r="I758" i="4"/>
  <c r="C750" i="4"/>
  <c r="I750" i="4"/>
  <c r="F742" i="4"/>
  <c r="C742" i="4"/>
  <c r="I742" i="4"/>
  <c r="F734" i="4"/>
  <c r="C734" i="4"/>
  <c r="I734" i="4"/>
  <c r="C726" i="4"/>
  <c r="I726" i="4"/>
  <c r="C718" i="4"/>
  <c r="I718" i="4"/>
  <c r="C710" i="4"/>
  <c r="I710" i="4"/>
  <c r="C702" i="4"/>
  <c r="I702" i="4"/>
  <c r="C694" i="4"/>
  <c r="I694" i="4"/>
  <c r="J686" i="4"/>
  <c r="C686" i="4"/>
  <c r="I686" i="4"/>
  <c r="C678" i="4"/>
  <c r="I678" i="4"/>
  <c r="C670" i="4"/>
  <c r="I670" i="4"/>
  <c r="C662" i="4"/>
  <c r="I662" i="4"/>
  <c r="C654" i="4"/>
  <c r="I654" i="4"/>
  <c r="F646" i="4"/>
  <c r="C646" i="4"/>
  <c r="I646" i="4"/>
  <c r="C638" i="4"/>
  <c r="I638" i="4"/>
  <c r="C630" i="4"/>
  <c r="I630" i="4"/>
  <c r="H622" i="4"/>
  <c r="C622" i="4"/>
  <c r="I622" i="4"/>
  <c r="C614" i="4"/>
  <c r="I614" i="4"/>
  <c r="F606" i="4"/>
  <c r="C606" i="4"/>
  <c r="I606" i="4"/>
  <c r="J598" i="4"/>
  <c r="C598" i="4"/>
  <c r="I598" i="4"/>
  <c r="C590" i="4"/>
  <c r="I590" i="4"/>
  <c r="J582" i="4"/>
  <c r="C582" i="4"/>
  <c r="I582" i="4"/>
  <c r="C574" i="4"/>
  <c r="I574" i="4"/>
  <c r="C566" i="4"/>
  <c r="I566" i="4"/>
  <c r="H558" i="4"/>
  <c r="C558" i="4"/>
  <c r="I558" i="4"/>
  <c r="C550" i="4"/>
  <c r="I550" i="4"/>
  <c r="C542" i="4"/>
  <c r="I542" i="4"/>
  <c r="H534" i="4"/>
  <c r="C534" i="4"/>
  <c r="I534" i="4"/>
  <c r="C526" i="4"/>
  <c r="I526" i="4"/>
  <c r="C518" i="4"/>
  <c r="I518" i="4"/>
  <c r="C510" i="4"/>
  <c r="I510" i="4"/>
  <c r="C502" i="4"/>
  <c r="I502" i="4"/>
  <c r="F494" i="4"/>
  <c r="C494" i="4"/>
  <c r="I494" i="4"/>
  <c r="C486" i="4"/>
  <c r="I486" i="4"/>
  <c r="F478" i="4"/>
  <c r="C478" i="4"/>
  <c r="I478" i="4"/>
  <c r="C470" i="4"/>
  <c r="I470" i="4"/>
  <c r="C462" i="4"/>
  <c r="I462" i="4"/>
  <c r="C454" i="4"/>
  <c r="I454" i="4"/>
  <c r="C446" i="4"/>
  <c r="I446" i="4"/>
  <c r="C438" i="4"/>
  <c r="I438" i="4"/>
  <c r="C430" i="4"/>
  <c r="I430" i="4"/>
  <c r="C422" i="4"/>
  <c r="I422" i="4"/>
  <c r="C414" i="4"/>
  <c r="I414" i="4"/>
  <c r="F406" i="4"/>
  <c r="C406" i="4"/>
  <c r="I406" i="4"/>
  <c r="C398" i="4"/>
  <c r="I398" i="4"/>
  <c r="C390" i="4"/>
  <c r="I390" i="4"/>
  <c r="F382" i="4"/>
  <c r="C382" i="4"/>
  <c r="I382" i="4"/>
  <c r="F374" i="4"/>
  <c r="C374" i="4"/>
  <c r="I374" i="4"/>
  <c r="C366" i="4"/>
  <c r="I366" i="4"/>
  <c r="F358" i="4"/>
  <c r="C358" i="4"/>
  <c r="I358" i="4"/>
  <c r="J350" i="4"/>
  <c r="C350" i="4"/>
  <c r="I350" i="4"/>
  <c r="C342" i="4"/>
  <c r="I342" i="4"/>
  <c r="C334" i="4"/>
  <c r="I334" i="4"/>
  <c r="C326" i="4"/>
  <c r="I326" i="4"/>
  <c r="C318" i="4"/>
  <c r="I318" i="4"/>
  <c r="H310" i="4"/>
  <c r="C310" i="4"/>
  <c r="I310" i="4"/>
  <c r="C302" i="4"/>
  <c r="I302" i="4"/>
  <c r="H294" i="4"/>
  <c r="C294" i="4"/>
  <c r="I294" i="4"/>
  <c r="C286" i="4"/>
  <c r="I286" i="4"/>
  <c r="C278" i="4"/>
  <c r="I278" i="4"/>
  <c r="C270" i="4"/>
  <c r="I270" i="4"/>
  <c r="C262" i="4"/>
  <c r="I262" i="4"/>
  <c r="C254" i="4"/>
  <c r="I254" i="4"/>
  <c r="J246" i="4"/>
  <c r="C246" i="4"/>
  <c r="I246" i="4"/>
  <c r="C238" i="4"/>
  <c r="I238" i="4"/>
  <c r="F230" i="4"/>
  <c r="C230" i="4"/>
  <c r="I230" i="4"/>
  <c r="C222" i="4"/>
  <c r="I222" i="4"/>
  <c r="C214" i="4"/>
  <c r="I214" i="4"/>
  <c r="C206" i="4"/>
  <c r="I206" i="4"/>
  <c r="C198" i="4"/>
  <c r="I198" i="4"/>
  <c r="C190" i="4"/>
  <c r="I190" i="4"/>
  <c r="C182" i="4"/>
  <c r="I182" i="4"/>
  <c r="C174" i="4"/>
  <c r="I174" i="4"/>
  <c r="C166" i="4"/>
  <c r="I166" i="4"/>
  <c r="J158" i="4"/>
  <c r="C158" i="4"/>
  <c r="I158" i="4"/>
  <c r="C150" i="4"/>
  <c r="I150" i="4"/>
  <c r="C142" i="4"/>
  <c r="I142" i="4"/>
  <c r="C995" i="4"/>
  <c r="I995" i="4"/>
  <c r="C987" i="4"/>
  <c r="I987" i="4"/>
  <c r="C979" i="4"/>
  <c r="I979" i="4"/>
  <c r="C971" i="4"/>
  <c r="I971" i="4"/>
  <c r="C963" i="4"/>
  <c r="I963" i="4"/>
  <c r="C955" i="4"/>
  <c r="I955" i="4"/>
  <c r="C947" i="4"/>
  <c r="I947" i="4"/>
  <c r="C939" i="4"/>
  <c r="I939" i="4"/>
  <c r="C931" i="4"/>
  <c r="I931" i="4"/>
  <c r="C923" i="4"/>
  <c r="I923" i="4"/>
  <c r="C915" i="4"/>
  <c r="I915" i="4"/>
  <c r="C907" i="4"/>
  <c r="I907" i="4"/>
  <c r="C899" i="4"/>
  <c r="I899" i="4"/>
  <c r="C891" i="4"/>
  <c r="I891" i="4"/>
  <c r="C883" i="4"/>
  <c r="I883" i="4"/>
  <c r="C875" i="4"/>
  <c r="I875" i="4"/>
  <c r="C867" i="4"/>
  <c r="I867" i="4"/>
  <c r="C859" i="4"/>
  <c r="I859" i="4"/>
  <c r="C851" i="4"/>
  <c r="I851" i="4"/>
  <c r="C843" i="4"/>
  <c r="I843" i="4"/>
  <c r="C835" i="4"/>
  <c r="I835" i="4"/>
  <c r="C827" i="4"/>
  <c r="I827" i="4"/>
  <c r="C819" i="4"/>
  <c r="I819" i="4"/>
  <c r="C811" i="4"/>
  <c r="I811" i="4"/>
  <c r="C803" i="4"/>
  <c r="I803" i="4"/>
  <c r="C795" i="4"/>
  <c r="I795" i="4"/>
  <c r="C787" i="4"/>
  <c r="I787" i="4"/>
  <c r="C779" i="4"/>
  <c r="I779" i="4"/>
  <c r="C771" i="4"/>
  <c r="I771" i="4"/>
  <c r="C763" i="4"/>
  <c r="I763" i="4"/>
  <c r="C755" i="4"/>
  <c r="I755" i="4"/>
  <c r="C747" i="4"/>
  <c r="I747" i="4"/>
  <c r="C739" i="4"/>
  <c r="I739" i="4"/>
  <c r="C731" i="4"/>
  <c r="I731" i="4"/>
  <c r="C723" i="4"/>
  <c r="I723" i="4"/>
  <c r="C715" i="4"/>
  <c r="I715" i="4"/>
  <c r="C707" i="4"/>
  <c r="I707" i="4"/>
  <c r="C699" i="4"/>
  <c r="I699" i="4"/>
  <c r="C691" i="4"/>
  <c r="I691" i="4"/>
  <c r="C683" i="4"/>
  <c r="I683" i="4"/>
  <c r="H675" i="4"/>
  <c r="C675" i="4"/>
  <c r="I675" i="4"/>
  <c r="C667" i="4"/>
  <c r="I667" i="4"/>
  <c r="J659" i="4"/>
  <c r="C659" i="4"/>
  <c r="I659" i="4"/>
  <c r="C651" i="4"/>
  <c r="I651" i="4"/>
  <c r="C643" i="4"/>
  <c r="I643" i="4"/>
  <c r="J635" i="4"/>
  <c r="C635" i="4"/>
  <c r="I635" i="4"/>
  <c r="J627" i="4"/>
  <c r="C627" i="4"/>
  <c r="I627" i="4"/>
  <c r="C619" i="4"/>
  <c r="I619" i="4"/>
  <c r="C611" i="4"/>
  <c r="I611" i="4"/>
  <c r="C603" i="4"/>
  <c r="I603" i="4"/>
  <c r="H595" i="4"/>
  <c r="C595" i="4"/>
  <c r="I595" i="4"/>
  <c r="C587" i="4"/>
  <c r="I587" i="4"/>
  <c r="C579" i="4"/>
  <c r="I579" i="4"/>
  <c r="C571" i="4"/>
  <c r="I571" i="4"/>
  <c r="C563" i="4"/>
  <c r="I563" i="4"/>
  <c r="C555" i="4"/>
  <c r="I555" i="4"/>
  <c r="C547" i="4"/>
  <c r="I547" i="4"/>
  <c r="C539" i="4"/>
  <c r="I539" i="4"/>
  <c r="C531" i="4"/>
  <c r="I531" i="4"/>
  <c r="C523" i="4"/>
  <c r="I523" i="4"/>
  <c r="F515" i="4"/>
  <c r="C515" i="4"/>
  <c r="I515" i="4"/>
  <c r="C507" i="4"/>
  <c r="I507" i="4"/>
  <c r="C499" i="4"/>
  <c r="I499" i="4"/>
  <c r="C491" i="4"/>
  <c r="I491" i="4"/>
  <c r="C483" i="4"/>
  <c r="I483" i="4"/>
  <c r="C475" i="4"/>
  <c r="I475" i="4"/>
  <c r="J467" i="4"/>
  <c r="C467" i="4"/>
  <c r="I467" i="4"/>
  <c r="H459" i="4"/>
  <c r="C459" i="4"/>
  <c r="I459" i="4"/>
  <c r="C451" i="4"/>
  <c r="I451" i="4"/>
  <c r="C443" i="4"/>
  <c r="I443" i="4"/>
  <c r="C435" i="4"/>
  <c r="I435" i="4"/>
  <c r="H427" i="4"/>
  <c r="C427" i="4"/>
  <c r="I427" i="4"/>
  <c r="H419" i="4"/>
  <c r="C419" i="4"/>
  <c r="I419" i="4"/>
  <c r="C411" i="4"/>
  <c r="I411" i="4"/>
  <c r="C403" i="4"/>
  <c r="I403" i="4"/>
  <c r="C395" i="4"/>
  <c r="I395" i="4"/>
  <c r="C387" i="4"/>
  <c r="I387" i="4"/>
  <c r="F379" i="4"/>
  <c r="C379" i="4"/>
  <c r="I379" i="4"/>
  <c r="H371" i="4"/>
  <c r="C371" i="4"/>
  <c r="I371" i="4"/>
  <c r="C363" i="4"/>
  <c r="I363" i="4"/>
  <c r="C355" i="4"/>
  <c r="I355" i="4"/>
  <c r="C347" i="4"/>
  <c r="I347" i="4"/>
  <c r="C339" i="4"/>
  <c r="I339" i="4"/>
  <c r="C331" i="4"/>
  <c r="I331" i="4"/>
  <c r="C323" i="4"/>
  <c r="I323" i="4"/>
  <c r="C315" i="4"/>
  <c r="I315" i="4"/>
  <c r="C307" i="4"/>
  <c r="I307" i="4"/>
  <c r="C299" i="4"/>
  <c r="I299" i="4"/>
  <c r="C291" i="4"/>
  <c r="I291" i="4"/>
  <c r="C283" i="4"/>
  <c r="I283" i="4"/>
  <c r="C275" i="4"/>
  <c r="I275" i="4"/>
  <c r="C267" i="4"/>
  <c r="I267" i="4"/>
  <c r="C259" i="4"/>
  <c r="I259" i="4"/>
  <c r="C251" i="4"/>
  <c r="I251" i="4"/>
  <c r="C243" i="4"/>
  <c r="I243" i="4"/>
  <c r="C235" i="4"/>
  <c r="I235" i="4"/>
  <c r="F227" i="4"/>
  <c r="C227" i="4"/>
  <c r="I227" i="4"/>
  <c r="C219" i="4"/>
  <c r="I219" i="4"/>
  <c r="H211" i="4"/>
  <c r="C211" i="4"/>
  <c r="I211" i="4"/>
  <c r="C203" i="4"/>
  <c r="I203" i="4"/>
  <c r="H195" i="4"/>
  <c r="C195" i="4"/>
  <c r="I195" i="4"/>
  <c r="C187" i="4"/>
  <c r="I187" i="4"/>
  <c r="J179" i="4"/>
  <c r="C179" i="4"/>
  <c r="I179" i="4"/>
  <c r="F171" i="4"/>
  <c r="C171" i="4"/>
  <c r="I171" i="4"/>
  <c r="C163" i="4"/>
  <c r="I163" i="4"/>
  <c r="C155" i="4"/>
  <c r="I155" i="4"/>
  <c r="C147" i="4"/>
  <c r="I147" i="4"/>
  <c r="F1000" i="4"/>
  <c r="C1000" i="4"/>
  <c r="I1000" i="4"/>
  <c r="H992" i="4"/>
  <c r="C992" i="4"/>
  <c r="I992" i="4"/>
  <c r="C984" i="4"/>
  <c r="I984" i="4"/>
  <c r="J976" i="4"/>
  <c r="C976" i="4"/>
  <c r="I976" i="4"/>
  <c r="J968" i="4"/>
  <c r="C968" i="4"/>
  <c r="I968" i="4"/>
  <c r="J960" i="4"/>
  <c r="C960" i="4"/>
  <c r="I960" i="4"/>
  <c r="C952" i="4"/>
  <c r="I952" i="4"/>
  <c r="J944" i="4"/>
  <c r="C944" i="4"/>
  <c r="I944" i="4"/>
  <c r="H936" i="4"/>
  <c r="C936" i="4"/>
  <c r="I936" i="4"/>
  <c r="C928" i="4"/>
  <c r="I928" i="4"/>
  <c r="C920" i="4"/>
  <c r="I920" i="4"/>
  <c r="F912" i="4"/>
  <c r="C912" i="4"/>
  <c r="I912" i="4"/>
  <c r="C904" i="4"/>
  <c r="I904" i="4"/>
  <c r="J896" i="4"/>
  <c r="C896" i="4"/>
  <c r="I896" i="4"/>
  <c r="J888" i="4"/>
  <c r="C888" i="4"/>
  <c r="I888" i="4"/>
  <c r="F880" i="4"/>
  <c r="C880" i="4"/>
  <c r="I880" i="4"/>
  <c r="F872" i="4"/>
  <c r="C872" i="4"/>
  <c r="I872" i="4"/>
  <c r="C864" i="4"/>
  <c r="I864" i="4"/>
  <c r="C856" i="4"/>
  <c r="I856" i="4"/>
  <c r="F848" i="4"/>
  <c r="C848" i="4"/>
  <c r="I848" i="4"/>
  <c r="C840" i="4"/>
  <c r="I840" i="4"/>
  <c r="F832" i="4"/>
  <c r="C832" i="4"/>
  <c r="I832" i="4"/>
  <c r="J824" i="4"/>
  <c r="C824" i="4"/>
  <c r="I824" i="4"/>
  <c r="F816" i="4"/>
  <c r="C816" i="4"/>
  <c r="I816" i="4"/>
  <c r="C808" i="4"/>
  <c r="I808" i="4"/>
  <c r="C800" i="4"/>
  <c r="I800" i="4"/>
  <c r="H792" i="4"/>
  <c r="C792" i="4"/>
  <c r="I792" i="4"/>
  <c r="C784" i="4"/>
  <c r="I784" i="4"/>
  <c r="C776" i="4"/>
  <c r="I776" i="4"/>
  <c r="C768" i="4"/>
  <c r="I768" i="4"/>
  <c r="C760" i="4"/>
  <c r="I760" i="4"/>
  <c r="F752" i="4"/>
  <c r="C752" i="4"/>
  <c r="I752" i="4"/>
  <c r="C744" i="4"/>
  <c r="I744" i="4"/>
  <c r="F736" i="4"/>
  <c r="C736" i="4"/>
  <c r="I736" i="4"/>
  <c r="J728" i="4"/>
  <c r="C728" i="4"/>
  <c r="I728" i="4"/>
  <c r="F720" i="4"/>
  <c r="C720" i="4"/>
  <c r="I720" i="4"/>
  <c r="F712" i="4"/>
  <c r="C712" i="4"/>
  <c r="I712" i="4"/>
  <c r="C704" i="4"/>
  <c r="I704" i="4"/>
  <c r="F696" i="4"/>
  <c r="C696" i="4"/>
  <c r="I696" i="4"/>
  <c r="C688" i="4"/>
  <c r="I688" i="4"/>
  <c r="C680" i="4"/>
  <c r="I680" i="4"/>
  <c r="C672" i="4"/>
  <c r="I672" i="4"/>
  <c r="C664" i="4"/>
  <c r="I664" i="4"/>
  <c r="C656" i="4"/>
  <c r="I656" i="4"/>
  <c r="C648" i="4"/>
  <c r="I648" i="4"/>
  <c r="C640" i="4"/>
  <c r="I640" i="4"/>
  <c r="F632" i="4"/>
  <c r="C632" i="4"/>
  <c r="I632" i="4"/>
  <c r="C624" i="4"/>
  <c r="I624" i="4"/>
  <c r="H616" i="4"/>
  <c r="C616" i="4"/>
  <c r="I616" i="4"/>
  <c r="J608" i="4"/>
  <c r="C608" i="4"/>
  <c r="I608" i="4"/>
  <c r="C600" i="4"/>
  <c r="I600" i="4"/>
  <c r="C592" i="4"/>
  <c r="I592" i="4"/>
  <c r="C584" i="4"/>
  <c r="I584" i="4"/>
  <c r="F576" i="4"/>
  <c r="C576" i="4"/>
  <c r="I576" i="4"/>
  <c r="J568" i="4"/>
  <c r="C568" i="4"/>
  <c r="I568" i="4"/>
  <c r="C560" i="4"/>
  <c r="I560" i="4"/>
  <c r="C552" i="4"/>
  <c r="I552" i="4"/>
  <c r="F544" i="4"/>
  <c r="C544" i="4"/>
  <c r="I544" i="4"/>
  <c r="C536" i="4"/>
  <c r="I536" i="4"/>
  <c r="F528" i="4"/>
  <c r="C528" i="4"/>
  <c r="I528" i="4"/>
  <c r="C520" i="4"/>
  <c r="I520" i="4"/>
  <c r="C512" i="4"/>
  <c r="I512" i="4"/>
  <c r="C504" i="4"/>
  <c r="I504" i="4"/>
  <c r="C496" i="4"/>
  <c r="I496" i="4"/>
  <c r="C488" i="4"/>
  <c r="I488" i="4"/>
  <c r="C480" i="4"/>
  <c r="I480" i="4"/>
  <c r="C472" i="4"/>
  <c r="I472" i="4"/>
  <c r="C464" i="4"/>
  <c r="I464" i="4"/>
  <c r="H456" i="4"/>
  <c r="C456" i="4"/>
  <c r="I456" i="4"/>
  <c r="C448" i="4"/>
  <c r="I448" i="4"/>
  <c r="C440" i="4"/>
  <c r="I440" i="4"/>
  <c r="C432" i="4"/>
  <c r="I432" i="4"/>
  <c r="C424" i="4"/>
  <c r="I424" i="4"/>
  <c r="C416" i="4"/>
  <c r="I416" i="4"/>
  <c r="C408" i="4"/>
  <c r="I408" i="4"/>
  <c r="F400" i="4"/>
  <c r="C400" i="4"/>
  <c r="I400" i="4"/>
  <c r="C392" i="4"/>
  <c r="I392" i="4"/>
  <c r="F384" i="4"/>
  <c r="C384" i="4"/>
  <c r="I384" i="4"/>
  <c r="C376" i="4"/>
  <c r="I376" i="4"/>
  <c r="F368" i="4"/>
  <c r="C368" i="4"/>
  <c r="I368" i="4"/>
  <c r="H360" i="4"/>
  <c r="C360" i="4"/>
  <c r="I360" i="4"/>
  <c r="C352" i="4"/>
  <c r="I352" i="4"/>
  <c r="H344" i="4"/>
  <c r="C344" i="4"/>
  <c r="I344" i="4"/>
  <c r="F336" i="4"/>
  <c r="C336" i="4"/>
  <c r="I336" i="4"/>
  <c r="F328" i="4"/>
  <c r="C328" i="4"/>
  <c r="I328" i="4"/>
  <c r="F320" i="4"/>
  <c r="C320" i="4"/>
  <c r="I320" i="4"/>
  <c r="H312" i="4"/>
  <c r="C312" i="4"/>
  <c r="I312" i="4"/>
  <c r="C304" i="4"/>
  <c r="I304" i="4"/>
  <c r="C296" i="4"/>
  <c r="I296" i="4"/>
  <c r="H288" i="4"/>
  <c r="C288" i="4"/>
  <c r="I288" i="4"/>
  <c r="C280" i="4"/>
  <c r="I280" i="4"/>
  <c r="C272" i="4"/>
  <c r="I272" i="4"/>
  <c r="C264" i="4"/>
  <c r="I264" i="4"/>
  <c r="C256" i="4"/>
  <c r="I256" i="4"/>
  <c r="H248" i="4"/>
  <c r="C248" i="4"/>
  <c r="I248" i="4"/>
  <c r="J240" i="4"/>
  <c r="C240" i="4"/>
  <c r="I240" i="4"/>
  <c r="F232" i="4"/>
  <c r="C232" i="4"/>
  <c r="I232" i="4"/>
  <c r="F224" i="4"/>
  <c r="C224" i="4"/>
  <c r="I224" i="4"/>
  <c r="C216" i="4"/>
  <c r="I216" i="4"/>
  <c r="C208" i="4"/>
  <c r="I208" i="4"/>
  <c r="C200" i="4"/>
  <c r="I200" i="4"/>
  <c r="C192" i="4"/>
  <c r="I192" i="4"/>
  <c r="C184" i="4"/>
  <c r="I184" i="4"/>
  <c r="C176" i="4"/>
  <c r="I176" i="4"/>
  <c r="H168" i="4"/>
  <c r="C168" i="4"/>
  <c r="I168" i="4"/>
  <c r="C160" i="4"/>
  <c r="I160" i="4"/>
  <c r="C152" i="4"/>
  <c r="I152" i="4"/>
  <c r="C144" i="4"/>
  <c r="I144" i="4"/>
  <c r="C997" i="4"/>
  <c r="I997" i="4"/>
  <c r="C989" i="4"/>
  <c r="I989" i="4"/>
  <c r="J981" i="4"/>
  <c r="C981" i="4"/>
  <c r="I981" i="4"/>
  <c r="J973" i="4"/>
  <c r="C973" i="4"/>
  <c r="I973" i="4"/>
  <c r="J965" i="4"/>
  <c r="C965" i="4"/>
  <c r="I965" i="4"/>
  <c r="J957" i="4"/>
  <c r="C957" i="4"/>
  <c r="I957" i="4"/>
  <c r="J949" i="4"/>
  <c r="C949" i="4"/>
  <c r="I949" i="4"/>
  <c r="J941" i="4"/>
  <c r="C941" i="4"/>
  <c r="I941" i="4"/>
  <c r="J933" i="4"/>
  <c r="C933" i="4"/>
  <c r="I933" i="4"/>
  <c r="J925" i="4"/>
  <c r="C925" i="4"/>
  <c r="I925" i="4"/>
  <c r="J917" i="4"/>
  <c r="C917" i="4"/>
  <c r="I917" i="4"/>
  <c r="J909" i="4"/>
  <c r="C909" i="4"/>
  <c r="I909" i="4"/>
  <c r="J901" i="4"/>
  <c r="C901" i="4"/>
  <c r="I901" i="4"/>
  <c r="J893" i="4"/>
  <c r="C893" i="4"/>
  <c r="I893" i="4"/>
  <c r="J885" i="4"/>
  <c r="C885" i="4"/>
  <c r="I885" i="4"/>
  <c r="J877" i="4"/>
  <c r="C877" i="4"/>
  <c r="I877" i="4"/>
  <c r="J869" i="4"/>
  <c r="C869" i="4"/>
  <c r="I869" i="4"/>
  <c r="J861" i="4"/>
  <c r="C861" i="4"/>
  <c r="I861" i="4"/>
  <c r="J853" i="4"/>
  <c r="C853" i="4"/>
  <c r="I853" i="4"/>
  <c r="J845" i="4"/>
  <c r="C845" i="4"/>
  <c r="I845" i="4"/>
  <c r="J837" i="4"/>
  <c r="C837" i="4"/>
  <c r="I837" i="4"/>
  <c r="J829" i="4"/>
  <c r="C829" i="4"/>
  <c r="I829" i="4"/>
  <c r="J821" i="4"/>
  <c r="C821" i="4"/>
  <c r="I821" i="4"/>
  <c r="J813" i="4"/>
  <c r="C813" i="4"/>
  <c r="I813" i="4"/>
  <c r="J805" i="4"/>
  <c r="C805" i="4"/>
  <c r="I805" i="4"/>
  <c r="J797" i="4"/>
  <c r="C797" i="4"/>
  <c r="I797" i="4"/>
  <c r="H789" i="4"/>
  <c r="C789" i="4"/>
  <c r="I789" i="4"/>
  <c r="C781" i="4"/>
  <c r="I781" i="4"/>
  <c r="C773" i="4"/>
  <c r="I773" i="4"/>
  <c r="F765" i="4"/>
  <c r="C765" i="4"/>
  <c r="I765" i="4"/>
  <c r="C757" i="4"/>
  <c r="I757" i="4"/>
  <c r="C749" i="4"/>
  <c r="I749" i="4"/>
  <c r="C741" i="4"/>
  <c r="I741" i="4"/>
  <c r="C733" i="4"/>
  <c r="I733" i="4"/>
  <c r="C725" i="4"/>
  <c r="I725" i="4"/>
  <c r="C717" i="4"/>
  <c r="I717" i="4"/>
  <c r="C709" i="4"/>
  <c r="I709" i="4"/>
  <c r="C701" i="4"/>
  <c r="I701" i="4"/>
  <c r="C693" i="4"/>
  <c r="I693" i="4"/>
  <c r="C685" i="4"/>
  <c r="I685" i="4"/>
  <c r="C677" i="4"/>
  <c r="I677" i="4"/>
  <c r="C669" i="4"/>
  <c r="I669" i="4"/>
  <c r="C661" i="4"/>
  <c r="I661" i="4"/>
  <c r="J653" i="4"/>
  <c r="C653" i="4"/>
  <c r="I653" i="4"/>
  <c r="C645" i="4"/>
  <c r="I645" i="4"/>
  <c r="C637" i="4"/>
  <c r="I637" i="4"/>
  <c r="C629" i="4"/>
  <c r="I629" i="4"/>
  <c r="C621" i="4"/>
  <c r="I621" i="4"/>
  <c r="C613" i="4"/>
  <c r="I613" i="4"/>
  <c r="C605" i="4"/>
  <c r="I605" i="4"/>
  <c r="C597" i="4"/>
  <c r="I597" i="4"/>
  <c r="C589" i="4"/>
  <c r="I589" i="4"/>
  <c r="J581" i="4"/>
  <c r="C581" i="4"/>
  <c r="I581" i="4"/>
  <c r="H573" i="4"/>
  <c r="C573" i="4"/>
  <c r="I573" i="4"/>
  <c r="C565" i="4"/>
  <c r="I565" i="4"/>
  <c r="J557" i="4"/>
  <c r="C557" i="4"/>
  <c r="I557" i="4"/>
  <c r="C549" i="4"/>
  <c r="I549" i="4"/>
  <c r="C541" i="4"/>
  <c r="I541" i="4"/>
  <c r="H533" i="4"/>
  <c r="C533" i="4"/>
  <c r="I533" i="4"/>
  <c r="C525" i="4"/>
  <c r="I525" i="4"/>
  <c r="C517" i="4"/>
  <c r="I517" i="4"/>
  <c r="C509" i="4"/>
  <c r="I509" i="4"/>
  <c r="C501" i="4"/>
  <c r="I501" i="4"/>
  <c r="C493" i="4"/>
  <c r="I493" i="4"/>
  <c r="C485" i="4"/>
  <c r="I485" i="4"/>
  <c r="C477" i="4"/>
  <c r="I477" i="4"/>
  <c r="C469" i="4"/>
  <c r="I469" i="4"/>
  <c r="F461" i="4"/>
  <c r="C461" i="4"/>
  <c r="I461" i="4"/>
  <c r="C453" i="4"/>
  <c r="I453" i="4"/>
  <c r="C445" i="4"/>
  <c r="I445" i="4"/>
  <c r="C437" i="4"/>
  <c r="I437" i="4"/>
  <c r="F429" i="4"/>
  <c r="C429" i="4"/>
  <c r="I429" i="4"/>
  <c r="F421" i="4"/>
  <c r="C421" i="4"/>
  <c r="I421" i="4"/>
  <c r="J413" i="4"/>
  <c r="C413" i="4"/>
  <c r="I413" i="4"/>
  <c r="C405" i="4"/>
  <c r="I405" i="4"/>
  <c r="F397" i="4"/>
  <c r="C397" i="4"/>
  <c r="I397" i="4"/>
  <c r="C389" i="4"/>
  <c r="I389" i="4"/>
  <c r="C381" i="4"/>
  <c r="I381" i="4"/>
  <c r="C373" i="4"/>
  <c r="I373" i="4"/>
  <c r="C365" i="4"/>
  <c r="I365" i="4"/>
  <c r="F357" i="4"/>
  <c r="C357" i="4"/>
  <c r="I357" i="4"/>
  <c r="F349" i="4"/>
  <c r="C349" i="4"/>
  <c r="I349" i="4"/>
  <c r="F341" i="4"/>
  <c r="C341" i="4"/>
  <c r="I341" i="4"/>
  <c r="J333" i="4"/>
  <c r="C333" i="4"/>
  <c r="I333" i="4"/>
  <c r="C325" i="4"/>
  <c r="I325" i="4"/>
  <c r="C317" i="4"/>
  <c r="I317" i="4"/>
  <c r="C309" i="4"/>
  <c r="I309" i="4"/>
  <c r="J301" i="4"/>
  <c r="C301" i="4"/>
  <c r="I301" i="4"/>
  <c r="H293" i="4"/>
  <c r="C293" i="4"/>
  <c r="I293" i="4"/>
  <c r="C285" i="4"/>
  <c r="I285" i="4"/>
  <c r="C277" i="4"/>
  <c r="I277" i="4"/>
  <c r="C269" i="4"/>
  <c r="I269" i="4"/>
  <c r="C261" i="4"/>
  <c r="I261" i="4"/>
  <c r="C253" i="4"/>
  <c r="I253" i="4"/>
  <c r="H245" i="4"/>
  <c r="C245" i="4"/>
  <c r="I245" i="4"/>
  <c r="C237" i="4"/>
  <c r="I237" i="4"/>
  <c r="C229" i="4"/>
  <c r="I229" i="4"/>
  <c r="C221" i="4"/>
  <c r="I221" i="4"/>
  <c r="C213" i="4"/>
  <c r="I213" i="4"/>
  <c r="C205" i="4"/>
  <c r="I205" i="4"/>
  <c r="C197" i="4"/>
  <c r="I197" i="4"/>
  <c r="C189" i="4"/>
  <c r="I189" i="4"/>
  <c r="C181" i="4"/>
  <c r="I181" i="4"/>
  <c r="C173" i="4"/>
  <c r="I173" i="4"/>
  <c r="J165" i="4"/>
  <c r="C165" i="4"/>
  <c r="I165" i="4"/>
  <c r="C157" i="4"/>
  <c r="I157" i="4"/>
  <c r="C149" i="4"/>
  <c r="I149" i="4"/>
  <c r="H994" i="4"/>
  <c r="C994" i="4"/>
  <c r="I994" i="4"/>
  <c r="C986" i="4"/>
  <c r="I986" i="4"/>
  <c r="C978" i="4"/>
  <c r="I978" i="4"/>
  <c r="C970" i="4"/>
  <c r="I970" i="4"/>
  <c r="C962" i="4"/>
  <c r="I962" i="4"/>
  <c r="C954" i="4"/>
  <c r="I954" i="4"/>
  <c r="C946" i="4"/>
  <c r="I946" i="4"/>
  <c r="C938" i="4"/>
  <c r="I938" i="4"/>
  <c r="H930" i="4"/>
  <c r="C930" i="4"/>
  <c r="I930" i="4"/>
  <c r="J922" i="4"/>
  <c r="C922" i="4"/>
  <c r="I922" i="4"/>
  <c r="C914" i="4"/>
  <c r="I914" i="4"/>
  <c r="H906" i="4"/>
  <c r="C906" i="4"/>
  <c r="I906" i="4"/>
  <c r="C898" i="4"/>
  <c r="I898" i="4"/>
  <c r="C890" i="4"/>
  <c r="I890" i="4"/>
  <c r="C882" i="4"/>
  <c r="I882" i="4"/>
  <c r="C874" i="4"/>
  <c r="I874" i="4"/>
  <c r="C866" i="4"/>
  <c r="I866" i="4"/>
  <c r="C858" i="4"/>
  <c r="I858" i="4"/>
  <c r="C850" i="4"/>
  <c r="I850" i="4"/>
  <c r="C842" i="4"/>
  <c r="I842" i="4"/>
  <c r="J834" i="4"/>
  <c r="C834" i="4"/>
  <c r="I834" i="4"/>
  <c r="C826" i="4"/>
  <c r="I826" i="4"/>
  <c r="C818" i="4"/>
  <c r="I818" i="4"/>
  <c r="C810" i="4"/>
  <c r="I810" i="4"/>
  <c r="C802" i="4"/>
  <c r="I802" i="4"/>
  <c r="C794" i="4"/>
  <c r="I794" i="4"/>
  <c r="C786" i="4"/>
  <c r="I786" i="4"/>
  <c r="C778" i="4"/>
  <c r="I778" i="4"/>
  <c r="C770" i="4"/>
  <c r="I770" i="4"/>
  <c r="C762" i="4"/>
  <c r="I762" i="4"/>
  <c r="C754" i="4"/>
  <c r="I754" i="4"/>
  <c r="C746" i="4"/>
  <c r="I746" i="4"/>
  <c r="C738" i="4"/>
  <c r="I738" i="4"/>
  <c r="H730" i="4"/>
  <c r="C730" i="4"/>
  <c r="I730" i="4"/>
  <c r="C722" i="4"/>
  <c r="I722" i="4"/>
  <c r="C714" i="4"/>
  <c r="I714" i="4"/>
  <c r="C706" i="4"/>
  <c r="I706" i="4"/>
  <c r="C698" i="4"/>
  <c r="I698" i="4"/>
  <c r="C690" i="4"/>
  <c r="I690" i="4"/>
  <c r="C682" i="4"/>
  <c r="I682" i="4"/>
  <c r="C674" i="4"/>
  <c r="I674" i="4"/>
  <c r="C666" i="4"/>
  <c r="I666" i="4"/>
  <c r="C658" i="4"/>
  <c r="I658" i="4"/>
  <c r="C650" i="4"/>
  <c r="I650" i="4"/>
  <c r="H642" i="4"/>
  <c r="C642" i="4"/>
  <c r="I642" i="4"/>
  <c r="C634" i="4"/>
  <c r="I634" i="4"/>
  <c r="C626" i="4"/>
  <c r="I626" i="4"/>
  <c r="C618" i="4"/>
  <c r="I618" i="4"/>
  <c r="H610" i="4"/>
  <c r="C610" i="4"/>
  <c r="I610" i="4"/>
  <c r="C602" i="4"/>
  <c r="I602" i="4"/>
  <c r="F594" i="4"/>
  <c r="C594" i="4"/>
  <c r="I594" i="4"/>
  <c r="C586" i="4"/>
  <c r="I586" i="4"/>
  <c r="C578" i="4"/>
  <c r="I578" i="4"/>
  <c r="C570" i="4"/>
  <c r="I570" i="4"/>
  <c r="C562" i="4"/>
  <c r="I562" i="4"/>
  <c r="C554" i="4"/>
  <c r="I554" i="4"/>
  <c r="C546" i="4"/>
  <c r="I546" i="4"/>
  <c r="C538" i="4"/>
  <c r="I538" i="4"/>
  <c r="F530" i="4"/>
  <c r="C530" i="4"/>
  <c r="I530" i="4"/>
  <c r="C522" i="4"/>
  <c r="I522" i="4"/>
  <c r="C514" i="4"/>
  <c r="I514" i="4"/>
  <c r="C506" i="4"/>
  <c r="I506" i="4"/>
  <c r="C498" i="4"/>
  <c r="I498" i="4"/>
  <c r="C490" i="4"/>
  <c r="I490" i="4"/>
  <c r="C482" i="4"/>
  <c r="I482" i="4"/>
  <c r="C474" i="4"/>
  <c r="I474" i="4"/>
  <c r="C466" i="4"/>
  <c r="I466" i="4"/>
  <c r="C458" i="4"/>
  <c r="I458" i="4"/>
  <c r="C450" i="4"/>
  <c r="I450" i="4"/>
  <c r="F442" i="4"/>
  <c r="C442" i="4"/>
  <c r="I442" i="4"/>
  <c r="C434" i="4"/>
  <c r="I434" i="4"/>
  <c r="C426" i="4"/>
  <c r="I426" i="4"/>
  <c r="F418" i="4"/>
  <c r="C418" i="4"/>
  <c r="I418" i="4"/>
  <c r="C410" i="4"/>
  <c r="I410" i="4"/>
  <c r="C402" i="4"/>
  <c r="I402" i="4"/>
  <c r="C394" i="4"/>
  <c r="I394" i="4"/>
  <c r="C386" i="4"/>
  <c r="I386" i="4"/>
  <c r="C378" i="4"/>
  <c r="I378" i="4"/>
  <c r="C370" i="4"/>
  <c r="I370" i="4"/>
  <c r="C362" i="4"/>
  <c r="I362" i="4"/>
  <c r="H354" i="4"/>
  <c r="C354" i="4"/>
  <c r="I354" i="4"/>
  <c r="C346" i="4"/>
  <c r="I346" i="4"/>
  <c r="C338" i="4"/>
  <c r="I338" i="4"/>
  <c r="F330" i="4"/>
  <c r="C330" i="4"/>
  <c r="I330" i="4"/>
  <c r="C322" i="4"/>
  <c r="I322" i="4"/>
  <c r="C314" i="4"/>
  <c r="I314" i="4"/>
  <c r="C306" i="4"/>
  <c r="I306" i="4"/>
  <c r="C298" i="4"/>
  <c r="I298" i="4"/>
  <c r="C290" i="4"/>
  <c r="I290" i="4"/>
  <c r="C282" i="4"/>
  <c r="I282" i="4"/>
  <c r="C274" i="4"/>
  <c r="I274" i="4"/>
  <c r="C266" i="4"/>
  <c r="I266" i="4"/>
  <c r="C258" i="4"/>
  <c r="I258" i="4"/>
  <c r="C250" i="4"/>
  <c r="I250" i="4"/>
  <c r="C242" i="4"/>
  <c r="I242" i="4"/>
  <c r="C234" i="4"/>
  <c r="I234" i="4"/>
  <c r="C226" i="4"/>
  <c r="I226" i="4"/>
  <c r="J218" i="4"/>
  <c r="C218" i="4"/>
  <c r="I218" i="4"/>
  <c r="H210" i="4"/>
  <c r="C210" i="4"/>
  <c r="I210" i="4"/>
  <c r="C202" i="4"/>
  <c r="I202" i="4"/>
  <c r="H194" i="4"/>
  <c r="C194" i="4"/>
  <c r="I194" i="4"/>
  <c r="C186" i="4"/>
  <c r="I186" i="4"/>
  <c r="C178" i="4"/>
  <c r="I178" i="4"/>
  <c r="F170" i="4"/>
  <c r="C170" i="4"/>
  <c r="I170" i="4"/>
  <c r="C162" i="4"/>
  <c r="I162" i="4"/>
  <c r="C154" i="4"/>
  <c r="I154" i="4"/>
  <c r="C146" i="4"/>
  <c r="I146" i="4"/>
  <c r="C999" i="4"/>
  <c r="I999" i="4"/>
  <c r="H991" i="4"/>
  <c r="C991" i="4"/>
  <c r="I991" i="4"/>
  <c r="F983" i="4"/>
  <c r="C983" i="4"/>
  <c r="I983" i="4"/>
  <c r="F975" i="4"/>
  <c r="C975" i="4"/>
  <c r="I975" i="4"/>
  <c r="F967" i="4"/>
  <c r="C967" i="4"/>
  <c r="I967" i="4"/>
  <c r="F959" i="4"/>
  <c r="C959" i="4"/>
  <c r="I959" i="4"/>
  <c r="H951" i="4"/>
  <c r="C951" i="4"/>
  <c r="I951" i="4"/>
  <c r="F943" i="4"/>
  <c r="C943" i="4"/>
  <c r="I943" i="4"/>
  <c r="C935" i="4"/>
  <c r="I935" i="4"/>
  <c r="C927" i="4"/>
  <c r="I927" i="4"/>
  <c r="C919" i="4"/>
  <c r="I919" i="4"/>
  <c r="J911" i="4"/>
  <c r="C911" i="4"/>
  <c r="I911" i="4"/>
  <c r="C903" i="4"/>
  <c r="I903" i="4"/>
  <c r="H895" i="4"/>
  <c r="C895" i="4"/>
  <c r="I895" i="4"/>
  <c r="C887" i="4"/>
  <c r="I887" i="4"/>
  <c r="C879" i="4"/>
  <c r="I879" i="4"/>
  <c r="C871" i="4"/>
  <c r="I871" i="4"/>
  <c r="C863" i="4"/>
  <c r="I863" i="4"/>
  <c r="C855" i="4"/>
  <c r="I855" i="4"/>
  <c r="C847" i="4"/>
  <c r="I847" i="4"/>
  <c r="H839" i="4"/>
  <c r="C839" i="4"/>
  <c r="I839" i="4"/>
  <c r="C831" i="4"/>
  <c r="I831" i="4"/>
  <c r="C823" i="4"/>
  <c r="I823" i="4"/>
  <c r="C815" i="4"/>
  <c r="I815" i="4"/>
  <c r="H807" i="4"/>
  <c r="C807" i="4"/>
  <c r="I807" i="4"/>
  <c r="C799" i="4"/>
  <c r="I799" i="4"/>
  <c r="C791" i="4"/>
  <c r="I791" i="4"/>
  <c r="C783" i="4"/>
  <c r="I783" i="4"/>
  <c r="C775" i="4"/>
  <c r="I775" i="4"/>
  <c r="C767" i="4"/>
  <c r="I767" i="4"/>
  <c r="C759" i="4"/>
  <c r="I759" i="4"/>
  <c r="C751" i="4"/>
  <c r="I751" i="4"/>
  <c r="C743" i="4"/>
  <c r="I743" i="4"/>
  <c r="C735" i="4"/>
  <c r="I735" i="4"/>
  <c r="C727" i="4"/>
  <c r="I727" i="4"/>
  <c r="C719" i="4"/>
  <c r="I719" i="4"/>
  <c r="C711" i="4"/>
  <c r="I711" i="4"/>
  <c r="C703" i="4"/>
  <c r="I703" i="4"/>
  <c r="C695" i="4"/>
  <c r="I695" i="4"/>
  <c r="C687" i="4"/>
  <c r="I687" i="4"/>
  <c r="C679" i="4"/>
  <c r="I679" i="4"/>
  <c r="C671" i="4"/>
  <c r="I671" i="4"/>
  <c r="C663" i="4"/>
  <c r="I663" i="4"/>
  <c r="C655" i="4"/>
  <c r="I655" i="4"/>
  <c r="C647" i="4"/>
  <c r="I647" i="4"/>
  <c r="C639" i="4"/>
  <c r="I639" i="4"/>
  <c r="C631" i="4"/>
  <c r="I631" i="4"/>
  <c r="C623" i="4"/>
  <c r="I623" i="4"/>
  <c r="F615" i="4"/>
  <c r="C615" i="4"/>
  <c r="I615" i="4"/>
  <c r="C607" i="4"/>
  <c r="I607" i="4"/>
  <c r="C599" i="4"/>
  <c r="I599" i="4"/>
  <c r="C591" i="4"/>
  <c r="I591" i="4"/>
  <c r="C583" i="4"/>
  <c r="I583" i="4"/>
  <c r="C575" i="4"/>
  <c r="I575" i="4"/>
  <c r="J567" i="4"/>
  <c r="C567" i="4"/>
  <c r="I567" i="4"/>
  <c r="C559" i="4"/>
  <c r="I559" i="4"/>
  <c r="J551" i="4"/>
  <c r="C551" i="4"/>
  <c r="I551" i="4"/>
  <c r="F543" i="4"/>
  <c r="C543" i="4"/>
  <c r="I543" i="4"/>
  <c r="C535" i="4"/>
  <c r="I535" i="4"/>
  <c r="C527" i="4"/>
  <c r="I527" i="4"/>
  <c r="C519" i="4"/>
  <c r="I519" i="4"/>
  <c r="H511" i="4"/>
  <c r="C511" i="4"/>
  <c r="I511" i="4"/>
  <c r="C503" i="4"/>
  <c r="I503" i="4"/>
  <c r="C495" i="4"/>
  <c r="I495" i="4"/>
  <c r="H487" i="4"/>
  <c r="C487" i="4"/>
  <c r="I487" i="4"/>
  <c r="C479" i="4"/>
  <c r="I479" i="4"/>
  <c r="C471" i="4"/>
  <c r="I471" i="4"/>
  <c r="C463" i="4"/>
  <c r="I463" i="4"/>
  <c r="H455" i="4"/>
  <c r="C455" i="4"/>
  <c r="I455" i="4"/>
  <c r="F447" i="4"/>
  <c r="C447" i="4"/>
  <c r="I447" i="4"/>
  <c r="H439" i="4"/>
  <c r="C439" i="4"/>
  <c r="I439" i="4"/>
  <c r="C431" i="4"/>
  <c r="I431" i="4"/>
  <c r="H423" i="4"/>
  <c r="C423" i="4"/>
  <c r="I423" i="4"/>
  <c r="C415" i="4"/>
  <c r="I415" i="4"/>
  <c r="C407" i="4"/>
  <c r="I407" i="4"/>
  <c r="C399" i="4"/>
  <c r="I399" i="4"/>
  <c r="C391" i="4"/>
  <c r="I391" i="4"/>
  <c r="C383" i="4"/>
  <c r="I383" i="4"/>
  <c r="C375" i="4"/>
  <c r="I375" i="4"/>
  <c r="F367" i="4"/>
  <c r="C367" i="4"/>
  <c r="I367" i="4"/>
  <c r="H359" i="4"/>
  <c r="C359" i="4"/>
  <c r="I359" i="4"/>
  <c r="C351" i="4"/>
  <c r="I351" i="4"/>
  <c r="J343" i="4"/>
  <c r="C343" i="4"/>
  <c r="I343" i="4"/>
  <c r="F335" i="4"/>
  <c r="C335" i="4"/>
  <c r="I335" i="4"/>
  <c r="C327" i="4"/>
  <c r="I327" i="4"/>
  <c r="F319" i="4"/>
  <c r="C319" i="4"/>
  <c r="I319" i="4"/>
  <c r="C311" i="4"/>
  <c r="I311" i="4"/>
  <c r="C303" i="4"/>
  <c r="I303" i="4"/>
  <c r="C295" i="4"/>
  <c r="I295" i="4"/>
  <c r="C287" i="4"/>
  <c r="I287" i="4"/>
  <c r="H279" i="4"/>
  <c r="C279" i="4"/>
  <c r="I279" i="4"/>
  <c r="C271" i="4"/>
  <c r="I271" i="4"/>
  <c r="C263" i="4"/>
  <c r="I263" i="4"/>
  <c r="C255" i="4"/>
  <c r="I255" i="4"/>
  <c r="H247" i="4"/>
  <c r="C247" i="4"/>
  <c r="I247" i="4"/>
  <c r="F239" i="4"/>
  <c r="C239" i="4"/>
  <c r="I239" i="4"/>
  <c r="C231" i="4"/>
  <c r="I231" i="4"/>
  <c r="C223" i="4"/>
  <c r="I223" i="4"/>
  <c r="C215" i="4"/>
  <c r="I215" i="4"/>
  <c r="C207" i="4"/>
  <c r="I207" i="4"/>
  <c r="J199" i="4"/>
  <c r="C199" i="4"/>
  <c r="I199" i="4"/>
  <c r="C191" i="4"/>
  <c r="I191" i="4"/>
  <c r="C183" i="4"/>
  <c r="I183" i="4"/>
  <c r="F175" i="4"/>
  <c r="C175" i="4"/>
  <c r="I175" i="4"/>
  <c r="H167" i="4"/>
  <c r="C167" i="4"/>
  <c r="I167" i="4"/>
  <c r="C159" i="4"/>
  <c r="I159" i="4"/>
  <c r="C151" i="4"/>
  <c r="I151" i="4"/>
  <c r="C143" i="4"/>
  <c r="I143" i="4"/>
  <c r="I95" i="4"/>
  <c r="C95" i="4"/>
  <c r="C140" i="4"/>
  <c r="I140" i="4"/>
  <c r="C132" i="4"/>
  <c r="I132" i="4"/>
  <c r="C124" i="4"/>
  <c r="I124" i="4"/>
  <c r="C116" i="4"/>
  <c r="I116" i="4"/>
  <c r="C108" i="4"/>
  <c r="I108" i="4"/>
  <c r="C100" i="4"/>
  <c r="I100" i="4"/>
  <c r="C92" i="4"/>
  <c r="I92" i="4"/>
  <c r="I119" i="4"/>
  <c r="C119" i="4"/>
  <c r="C90" i="4"/>
  <c r="I90" i="4"/>
  <c r="F137" i="4"/>
  <c r="C137" i="4"/>
  <c r="I137" i="4"/>
  <c r="J129" i="4"/>
  <c r="C129" i="4"/>
  <c r="I129" i="4"/>
  <c r="C121" i="4"/>
  <c r="I121" i="4"/>
  <c r="C113" i="4"/>
  <c r="I113" i="4"/>
  <c r="F105" i="4"/>
  <c r="C105" i="4"/>
  <c r="I105" i="4"/>
  <c r="C97" i="4"/>
  <c r="I97" i="4"/>
  <c r="I135" i="4"/>
  <c r="C135" i="4"/>
  <c r="C134" i="4"/>
  <c r="I134" i="4"/>
  <c r="C126" i="4"/>
  <c r="I126" i="4"/>
  <c r="C118" i="4"/>
  <c r="I118" i="4"/>
  <c r="C110" i="4"/>
  <c r="I110" i="4"/>
  <c r="F102" i="4"/>
  <c r="C102" i="4"/>
  <c r="I102" i="4"/>
  <c r="C94" i="4"/>
  <c r="I94" i="4"/>
  <c r="H103" i="4"/>
  <c r="C103" i="4"/>
  <c r="I103" i="4"/>
  <c r="C139" i="4"/>
  <c r="I139" i="4"/>
  <c r="F131" i="4"/>
  <c r="C131" i="4"/>
  <c r="I131" i="4"/>
  <c r="H123" i="4"/>
  <c r="C123" i="4"/>
  <c r="I123" i="4"/>
  <c r="H115" i="4"/>
  <c r="C115" i="4"/>
  <c r="I115" i="4"/>
  <c r="C107" i="4"/>
  <c r="I107" i="4"/>
  <c r="C99" i="4"/>
  <c r="I99" i="4"/>
  <c r="F91" i="4"/>
  <c r="C91" i="4"/>
  <c r="I91" i="4"/>
  <c r="J111" i="4"/>
  <c r="I111" i="4"/>
  <c r="C111" i="4"/>
  <c r="H136" i="4"/>
  <c r="I136" i="4"/>
  <c r="C136" i="4"/>
  <c r="I128" i="4"/>
  <c r="C128" i="4"/>
  <c r="I120" i="4"/>
  <c r="C120" i="4"/>
  <c r="H112" i="4"/>
  <c r="I112" i="4"/>
  <c r="C112" i="4"/>
  <c r="I104" i="4"/>
  <c r="C104" i="4"/>
  <c r="I96" i="4"/>
  <c r="C96" i="4"/>
  <c r="H141" i="4"/>
  <c r="C141" i="4"/>
  <c r="I141" i="4"/>
  <c r="H133" i="4"/>
  <c r="C133" i="4"/>
  <c r="I133" i="4"/>
  <c r="C125" i="4"/>
  <c r="I125" i="4"/>
  <c r="H117" i="4"/>
  <c r="C117" i="4"/>
  <c r="I117" i="4"/>
  <c r="C109" i="4"/>
  <c r="I109" i="4"/>
  <c r="H101" i="4"/>
  <c r="C101" i="4"/>
  <c r="I101" i="4"/>
  <c r="J93" i="4"/>
  <c r="C93" i="4"/>
  <c r="I93" i="4"/>
  <c r="I127" i="4"/>
  <c r="C127" i="4"/>
  <c r="C138" i="4"/>
  <c r="I138" i="4"/>
  <c r="C130" i="4"/>
  <c r="I130" i="4"/>
  <c r="C122" i="4"/>
  <c r="I122" i="4"/>
  <c r="C114" i="4"/>
  <c r="I114" i="4"/>
  <c r="F106" i="4"/>
  <c r="C106" i="4"/>
  <c r="I106" i="4"/>
  <c r="C98" i="4"/>
  <c r="I98" i="4"/>
  <c r="I52" i="4"/>
  <c r="C52" i="4"/>
  <c r="F89" i="4"/>
  <c r="I89" i="4"/>
  <c r="C89" i="4"/>
  <c r="J81" i="4"/>
  <c r="I81" i="4"/>
  <c r="C81" i="4"/>
  <c r="I73" i="4"/>
  <c r="C73" i="4"/>
  <c r="I65" i="4"/>
  <c r="C65" i="4"/>
  <c r="J57" i="4"/>
  <c r="I57" i="4"/>
  <c r="C57" i="4"/>
  <c r="I49" i="4"/>
  <c r="C49" i="4"/>
  <c r="H41" i="4"/>
  <c r="I41" i="4"/>
  <c r="C41" i="4"/>
  <c r="I33" i="4"/>
  <c r="C33" i="4"/>
  <c r="I25" i="4"/>
  <c r="C25" i="4"/>
  <c r="H17" i="4"/>
  <c r="I17" i="4"/>
  <c r="C17" i="4"/>
  <c r="I9" i="4"/>
  <c r="C9" i="4"/>
  <c r="C6" i="4"/>
  <c r="C86" i="4"/>
  <c r="I86" i="4"/>
  <c r="F78" i="4"/>
  <c r="C78" i="4"/>
  <c r="I78" i="4"/>
  <c r="F70" i="4"/>
  <c r="C70" i="4"/>
  <c r="I70" i="4"/>
  <c r="C62" i="4"/>
  <c r="I62" i="4"/>
  <c r="F54" i="4"/>
  <c r="C54" i="4"/>
  <c r="I54" i="4"/>
  <c r="C46" i="4"/>
  <c r="I46" i="4"/>
  <c r="F38" i="4"/>
  <c r="C38" i="4"/>
  <c r="I38" i="4"/>
  <c r="C30" i="4"/>
  <c r="I30" i="4"/>
  <c r="C22" i="4"/>
  <c r="I22" i="4"/>
  <c r="C14" i="4"/>
  <c r="I14" i="4"/>
  <c r="I84" i="4"/>
  <c r="C84" i="4"/>
  <c r="I44" i="4"/>
  <c r="C44" i="4"/>
  <c r="F83" i="4"/>
  <c r="I83" i="4"/>
  <c r="C83" i="4"/>
  <c r="F75" i="4"/>
  <c r="I75" i="4"/>
  <c r="C75" i="4"/>
  <c r="F67" i="4"/>
  <c r="I67" i="4"/>
  <c r="C67" i="4"/>
  <c r="I59" i="4"/>
  <c r="C59" i="4"/>
  <c r="J51" i="4"/>
  <c r="I51" i="4"/>
  <c r="C51" i="4"/>
  <c r="J43" i="4"/>
  <c r="I43" i="4"/>
  <c r="C43" i="4"/>
  <c r="J35" i="4"/>
  <c r="I35" i="4"/>
  <c r="C35" i="4"/>
  <c r="J27" i="4"/>
  <c r="I27" i="4"/>
  <c r="C27" i="4"/>
  <c r="I19" i="4"/>
  <c r="C19" i="4"/>
  <c r="I11" i="4"/>
  <c r="C11" i="4"/>
  <c r="I36" i="4"/>
  <c r="C36" i="4"/>
  <c r="I88" i="4"/>
  <c r="C88" i="4"/>
  <c r="C80" i="4"/>
  <c r="I80" i="4"/>
  <c r="J72" i="4"/>
  <c r="I72" i="4"/>
  <c r="C72" i="4"/>
  <c r="I64" i="4"/>
  <c r="C64" i="4"/>
  <c r="C56" i="4"/>
  <c r="I56" i="4"/>
  <c r="C48" i="4"/>
  <c r="I48" i="4"/>
  <c r="J40" i="4"/>
  <c r="I40" i="4"/>
  <c r="C40" i="4"/>
  <c r="C32" i="4"/>
  <c r="I32" i="4"/>
  <c r="I24" i="4"/>
  <c r="C24" i="4"/>
  <c r="C16" i="4"/>
  <c r="I16" i="4"/>
  <c r="I8" i="4"/>
  <c r="C8" i="4"/>
  <c r="I60" i="4"/>
  <c r="C60" i="4"/>
  <c r="I12" i="4"/>
  <c r="C12" i="4"/>
  <c r="F85" i="4"/>
  <c r="I85" i="4"/>
  <c r="C85" i="4"/>
  <c r="C77" i="4"/>
  <c r="I77" i="4"/>
  <c r="I69" i="4"/>
  <c r="C69" i="4"/>
  <c r="C61" i="4"/>
  <c r="I61" i="4"/>
  <c r="I53" i="4"/>
  <c r="C53" i="4"/>
  <c r="C45" i="4"/>
  <c r="I45" i="4"/>
  <c r="I37" i="4"/>
  <c r="C37" i="4"/>
  <c r="H29" i="4"/>
  <c r="C29" i="4"/>
  <c r="I29" i="4"/>
  <c r="I21" i="4"/>
  <c r="C21" i="4"/>
  <c r="C13" i="4"/>
  <c r="I13" i="4"/>
  <c r="I76" i="4"/>
  <c r="C76" i="4"/>
  <c r="I28" i="4"/>
  <c r="C28" i="4"/>
  <c r="J82" i="4"/>
  <c r="I82" i="4"/>
  <c r="C82" i="4"/>
  <c r="J74" i="4"/>
  <c r="I74" i="4"/>
  <c r="C74" i="4"/>
  <c r="I66" i="4"/>
  <c r="C66" i="4"/>
  <c r="I58" i="4"/>
  <c r="C58" i="4"/>
  <c r="F50" i="4"/>
  <c r="I50" i="4"/>
  <c r="C50" i="4"/>
  <c r="F42" i="4"/>
  <c r="I42" i="4"/>
  <c r="C42" i="4"/>
  <c r="F34" i="4"/>
  <c r="I34" i="4"/>
  <c r="C34" i="4"/>
  <c r="F26" i="4"/>
  <c r="I26" i="4"/>
  <c r="C26" i="4"/>
  <c r="F18" i="4"/>
  <c r="I18" i="4"/>
  <c r="C18" i="4"/>
  <c r="F10" i="4"/>
  <c r="I10" i="4"/>
  <c r="C10" i="4"/>
  <c r="I68" i="4"/>
  <c r="C68" i="4"/>
  <c r="I20" i="4"/>
  <c r="C20" i="4"/>
  <c r="C87" i="4"/>
  <c r="I87" i="4"/>
  <c r="J79" i="4"/>
  <c r="C79" i="4"/>
  <c r="I79" i="4"/>
  <c r="C71" i="4"/>
  <c r="I71" i="4"/>
  <c r="C63" i="4"/>
  <c r="I63" i="4"/>
  <c r="C55" i="4"/>
  <c r="I55" i="4"/>
  <c r="J47" i="4"/>
  <c r="C47" i="4"/>
  <c r="I47" i="4"/>
  <c r="C39" i="4"/>
  <c r="I39" i="4"/>
  <c r="C31" i="4"/>
  <c r="I31" i="4"/>
  <c r="C23" i="4"/>
  <c r="I23" i="4"/>
  <c r="C15" i="4"/>
  <c r="I15" i="4"/>
  <c r="F7" i="4"/>
  <c r="C7" i="4"/>
  <c r="I7" i="4"/>
  <c r="H90" i="4"/>
  <c r="H333" i="4"/>
  <c r="F256" i="4"/>
  <c r="F99" i="4"/>
  <c r="F568" i="4"/>
  <c r="H968" i="4"/>
  <c r="J42" i="4"/>
  <c r="H959" i="4"/>
  <c r="F968" i="4"/>
  <c r="J927" i="4"/>
  <c r="H922" i="4"/>
  <c r="J216" i="4"/>
  <c r="J464" i="4"/>
  <c r="F960" i="4"/>
  <c r="F574" i="4"/>
  <c r="H464" i="4"/>
  <c r="H666" i="4"/>
  <c r="H473" i="4"/>
  <c r="H254" i="4"/>
  <c r="H975" i="4"/>
  <c r="J959" i="4"/>
  <c r="J423" i="4"/>
  <c r="H394" i="4"/>
  <c r="F638" i="4"/>
  <c r="H568" i="4"/>
  <c r="J558" i="4"/>
  <c r="F464" i="4"/>
  <c r="F351" i="4"/>
  <c r="J90" i="4"/>
  <c r="H693" i="4"/>
  <c r="F686" i="4"/>
  <c r="H661" i="4"/>
  <c r="H598" i="4"/>
  <c r="J254" i="4"/>
  <c r="F661" i="4"/>
  <c r="F598" i="4"/>
  <c r="H550" i="4"/>
  <c r="F51" i="4"/>
  <c r="J574" i="4"/>
  <c r="J117" i="4"/>
  <c r="F976" i="4"/>
  <c r="F896" i="4"/>
  <c r="F889" i="4"/>
  <c r="J855" i="4"/>
  <c r="H982" i="4"/>
  <c r="H977" i="4"/>
  <c r="H960" i="4"/>
  <c r="F920" i="4"/>
  <c r="J602" i="4"/>
  <c r="J488" i="4"/>
  <c r="F101" i="4"/>
  <c r="J29" i="4"/>
  <c r="H653" i="4"/>
  <c r="J309" i="4"/>
  <c r="F297" i="4"/>
  <c r="H872" i="4"/>
  <c r="H518" i="4"/>
  <c r="H349" i="4"/>
  <c r="H309" i="4"/>
  <c r="F304" i="4"/>
  <c r="J236" i="4"/>
  <c r="J940" i="4"/>
  <c r="H824" i="4"/>
  <c r="H719" i="4"/>
  <c r="F653" i="4"/>
  <c r="H536" i="4"/>
  <c r="H350" i="4"/>
  <c r="F177" i="4"/>
  <c r="J45" i="4"/>
  <c r="J942" i="4"/>
  <c r="H919" i="4"/>
  <c r="H888" i="4"/>
  <c r="J696" i="4"/>
  <c r="J603" i="4"/>
  <c r="F546" i="4"/>
  <c r="F510" i="4"/>
  <c r="F268" i="4"/>
  <c r="F133" i="4"/>
  <c r="H976" i="4"/>
  <c r="J469" i="4"/>
  <c r="J379" i="4"/>
  <c r="F364" i="4"/>
  <c r="J253" i="4"/>
  <c r="J215" i="4"/>
  <c r="F107" i="4"/>
  <c r="H896" i="4"/>
  <c r="H889" i="4"/>
  <c r="H999" i="4"/>
  <c r="H961" i="4"/>
  <c r="H942" i="4"/>
  <c r="H920" i="4"/>
  <c r="F888" i="4"/>
  <c r="F824" i="4"/>
  <c r="J738" i="4"/>
  <c r="H603" i="4"/>
  <c r="H574" i="4"/>
  <c r="J543" i="4"/>
  <c r="J534" i="4"/>
  <c r="F487" i="4"/>
  <c r="J310" i="4"/>
  <c r="J268" i="4"/>
  <c r="J106" i="4"/>
  <c r="H85" i="4"/>
  <c r="H396" i="4"/>
  <c r="J288" i="4"/>
  <c r="J112" i="4"/>
  <c r="H37" i="4"/>
  <c r="J991" i="4"/>
  <c r="J967" i="4"/>
  <c r="F961" i="4"/>
  <c r="J951" i="4"/>
  <c r="H926" i="4"/>
  <c r="J879" i="4"/>
  <c r="H871" i="4"/>
  <c r="H808" i="4"/>
  <c r="F789" i="4"/>
  <c r="F718" i="4"/>
  <c r="J706" i="4"/>
  <c r="J701" i="4"/>
  <c r="H543" i="4"/>
  <c r="H432" i="4"/>
  <c r="J364" i="4"/>
  <c r="J339" i="4"/>
  <c r="J296" i="4"/>
  <c r="F288" i="4"/>
  <c r="H187" i="4"/>
  <c r="H177" i="4"/>
  <c r="F129" i="4"/>
  <c r="H106" i="4"/>
  <c r="F93" i="4"/>
  <c r="J89" i="4"/>
  <c r="F68" i="4"/>
  <c r="J50" i="4"/>
  <c r="H45" i="4"/>
  <c r="H935" i="4"/>
  <c r="J910" i="4"/>
  <c r="J908" i="4"/>
  <c r="H798" i="4"/>
  <c r="J642" i="4"/>
  <c r="F444" i="4"/>
  <c r="J349" i="4"/>
  <c r="F296" i="4"/>
  <c r="F272" i="4"/>
  <c r="F155" i="4"/>
  <c r="H50" i="4"/>
  <c r="F37" i="4"/>
  <c r="H967" i="4"/>
  <c r="H910" i="4"/>
  <c r="J863" i="4"/>
  <c r="J754" i="4"/>
  <c r="H51" i="4"/>
  <c r="F46" i="4"/>
  <c r="F45" i="4"/>
  <c r="J814" i="4"/>
  <c r="H698" i="4"/>
  <c r="H424" i="4"/>
  <c r="J378" i="4"/>
  <c r="J326" i="4"/>
  <c r="F196" i="4"/>
  <c r="F167" i="4"/>
  <c r="J123" i="4"/>
  <c r="H53" i="4"/>
  <c r="H9" i="4"/>
  <c r="F350" i="4"/>
  <c r="H256" i="4"/>
  <c r="J245" i="4"/>
  <c r="J134" i="4"/>
  <c r="J65" i="4"/>
  <c r="J986" i="4"/>
  <c r="H985" i="4"/>
  <c r="H897" i="4"/>
  <c r="F871" i="4"/>
  <c r="J871" i="4"/>
  <c r="J831" i="4"/>
  <c r="F823" i="4"/>
  <c r="J823" i="4"/>
  <c r="F815" i="4"/>
  <c r="H815" i="4"/>
  <c r="H644" i="4"/>
  <c r="F607" i="4"/>
  <c r="H584" i="4"/>
  <c r="F535" i="4"/>
  <c r="H535" i="4"/>
  <c r="H984" i="4"/>
  <c r="H983" i="4"/>
  <c r="F977" i="4"/>
  <c r="H946" i="4"/>
  <c r="H944" i="4"/>
  <c r="H943" i="4"/>
  <c r="F879" i="4"/>
  <c r="H879" i="4"/>
  <c r="J816" i="4"/>
  <c r="H816" i="4"/>
  <c r="J812" i="4"/>
  <c r="F783" i="4"/>
  <c r="F768" i="4"/>
  <c r="J673" i="4"/>
  <c r="H412" i="4"/>
  <c r="H174" i="4"/>
  <c r="F174" i="4"/>
  <c r="H130" i="4"/>
  <c r="F613" i="4"/>
  <c r="J604" i="4"/>
  <c r="H986" i="4"/>
  <c r="J954" i="4"/>
  <c r="H921" i="4"/>
  <c r="J880" i="4"/>
  <c r="H880" i="4"/>
  <c r="J872" i="4"/>
  <c r="F825" i="4"/>
  <c r="J752" i="4"/>
  <c r="F984" i="4"/>
  <c r="H958" i="4"/>
  <c r="H952" i="4"/>
  <c r="F944" i="4"/>
  <c r="J935" i="4"/>
  <c r="F916" i="4"/>
  <c r="F852" i="4"/>
  <c r="H822" i="4"/>
  <c r="J815" i="4"/>
  <c r="J763" i="4"/>
  <c r="F654" i="4"/>
  <c r="J575" i="4"/>
  <c r="H512" i="4"/>
  <c r="F266" i="4"/>
  <c r="F108" i="4"/>
  <c r="J108" i="4"/>
  <c r="F985" i="4"/>
  <c r="J956" i="4"/>
  <c r="H905" i="4"/>
  <c r="F986" i="4"/>
  <c r="J926" i="4"/>
  <c r="J924" i="4"/>
  <c r="F921" i="4"/>
  <c r="F905" i="4"/>
  <c r="F895" i="4"/>
  <c r="F881" i="4"/>
  <c r="H854" i="4"/>
  <c r="H823" i="4"/>
  <c r="H700" i="4"/>
  <c r="H659" i="4"/>
  <c r="H477" i="4"/>
  <c r="H435" i="4"/>
  <c r="H151" i="4"/>
  <c r="F831" i="4"/>
  <c r="H831" i="4"/>
  <c r="F628" i="4"/>
  <c r="H628" i="4"/>
  <c r="J601" i="4"/>
  <c r="H590" i="4"/>
  <c r="J590" i="4"/>
  <c r="F562" i="4"/>
  <c r="J562" i="4"/>
  <c r="F440" i="4"/>
  <c r="H440" i="4"/>
  <c r="J440" i="4"/>
  <c r="F416" i="4"/>
  <c r="H416" i="4"/>
  <c r="J416" i="4"/>
  <c r="F860" i="4"/>
  <c r="J860" i="4"/>
  <c r="J832" i="4"/>
  <c r="H832" i="4"/>
  <c r="H630" i="4"/>
  <c r="H625" i="4"/>
  <c r="H601" i="4"/>
  <c r="F584" i="4"/>
  <c r="F575" i="4"/>
  <c r="H575" i="4"/>
  <c r="H552" i="4"/>
  <c r="F504" i="4"/>
  <c r="J504" i="4"/>
  <c r="H472" i="4"/>
  <c r="F405" i="4"/>
  <c r="J405" i="4"/>
  <c r="J984" i="4"/>
  <c r="J983" i="4"/>
  <c r="J943" i="4"/>
  <c r="F887" i="4"/>
  <c r="H887" i="4"/>
  <c r="J862" i="4"/>
  <c r="H790" i="4"/>
  <c r="F726" i="4"/>
  <c r="H662" i="4"/>
  <c r="F662" i="4"/>
  <c r="F481" i="4"/>
  <c r="H277" i="4"/>
  <c r="J277" i="4"/>
  <c r="F241" i="4"/>
  <c r="H446" i="4"/>
  <c r="F147" i="4"/>
  <c r="H147" i="4"/>
  <c r="J147" i="4"/>
  <c r="J798" i="4"/>
  <c r="J796" i="4"/>
  <c r="H635" i="4"/>
  <c r="F593" i="4"/>
  <c r="H559" i="4"/>
  <c r="F415" i="4"/>
  <c r="H408" i="4"/>
  <c r="J323" i="4"/>
  <c r="F273" i="4"/>
  <c r="F254" i="4"/>
  <c r="H250" i="4"/>
  <c r="H240" i="4"/>
  <c r="H234" i="4"/>
  <c r="H188" i="4"/>
  <c r="F173" i="4"/>
  <c r="H127" i="4"/>
  <c r="F86" i="4"/>
  <c r="F69" i="4"/>
  <c r="J53" i="4"/>
  <c r="F240" i="4"/>
  <c r="H218" i="4"/>
  <c r="J21" i="4"/>
  <c r="H342" i="4"/>
  <c r="J300" i="4"/>
  <c r="F238" i="4"/>
  <c r="F132" i="4"/>
  <c r="J17" i="4"/>
  <c r="H686" i="4"/>
  <c r="J550" i="4"/>
  <c r="J510" i="4"/>
  <c r="H343" i="4"/>
  <c r="J256" i="4"/>
  <c r="H93" i="4"/>
  <c r="H21" i="4"/>
  <c r="F19" i="4"/>
  <c r="F21" i="4"/>
  <c r="J593" i="4"/>
  <c r="J559" i="4"/>
  <c r="H476" i="4"/>
  <c r="H474" i="4"/>
  <c r="F455" i="4"/>
  <c r="H355" i="4"/>
  <c r="J336" i="4"/>
  <c r="H215" i="4"/>
  <c r="F187" i="4"/>
  <c r="H185" i="4"/>
  <c r="H183" i="4"/>
  <c r="H69" i="4"/>
  <c r="J633" i="4"/>
  <c r="H593" i="4"/>
  <c r="H576" i="4"/>
  <c r="F551" i="4"/>
  <c r="F511" i="4"/>
  <c r="H415" i="4"/>
  <c r="H397" i="4"/>
  <c r="J382" i="4"/>
  <c r="J248" i="4"/>
  <c r="F52" i="4"/>
  <c r="J24" i="4"/>
  <c r="F791" i="4"/>
  <c r="J791" i="4"/>
  <c r="J702" i="4"/>
  <c r="F702" i="4"/>
  <c r="H702" i="4"/>
  <c r="F591" i="4"/>
  <c r="H591" i="4"/>
  <c r="J992" i="4"/>
  <c r="J958" i="4"/>
  <c r="F935" i="4"/>
  <c r="H929" i="4"/>
  <c r="F911" i="4"/>
  <c r="H911" i="4"/>
  <c r="J886" i="4"/>
  <c r="J848" i="4"/>
  <c r="H848" i="4"/>
  <c r="J838" i="4"/>
  <c r="F817" i="4"/>
  <c r="H817" i="4"/>
  <c r="F785" i="4"/>
  <c r="J785" i="4"/>
  <c r="J774" i="4"/>
  <c r="F774" i="4"/>
  <c r="F578" i="4"/>
  <c r="J578" i="4"/>
  <c r="F945" i="4"/>
  <c r="J902" i="4"/>
  <c r="H902" i="4"/>
  <c r="J840" i="4"/>
  <c r="H840" i="4"/>
  <c r="F840" i="4"/>
  <c r="J747" i="4"/>
  <c r="J731" i="4"/>
  <c r="F994" i="4"/>
  <c r="J989" i="4"/>
  <c r="F980" i="4"/>
  <c r="F969" i="4"/>
  <c r="H962" i="4"/>
  <c r="F951" i="4"/>
  <c r="J932" i="4"/>
  <c r="F927" i="4"/>
  <c r="H927" i="4"/>
  <c r="F919" i="4"/>
  <c r="J919" i="4"/>
  <c r="J800" i="4"/>
  <c r="F800" i="4"/>
  <c r="H800" i="4"/>
  <c r="F769" i="4"/>
  <c r="J769" i="4"/>
  <c r="H757" i="4"/>
  <c r="J757" i="4"/>
  <c r="F744" i="4"/>
  <c r="J744" i="4"/>
  <c r="H742" i="4"/>
  <c r="H658" i="4"/>
  <c r="J658" i="4"/>
  <c r="H650" i="4"/>
  <c r="J650" i="4"/>
  <c r="J626" i="4"/>
  <c r="F517" i="4"/>
  <c r="H517" i="4"/>
  <c r="J509" i="4"/>
  <c r="J468" i="4"/>
  <c r="H913" i="4"/>
  <c r="J904" i="4"/>
  <c r="H904" i="4"/>
  <c r="F836" i="4"/>
  <c r="J836" i="4"/>
  <c r="F991" i="4"/>
  <c r="H966" i="4"/>
  <c r="J936" i="4"/>
  <c r="F936" i="4"/>
  <c r="H934" i="4"/>
  <c r="F892" i="4"/>
  <c r="J892" i="4"/>
  <c r="F873" i="4"/>
  <c r="H865" i="4"/>
  <c r="H857" i="4"/>
  <c r="J847" i="4"/>
  <c r="F833" i="4"/>
  <c r="H814" i="4"/>
  <c r="J765" i="4"/>
  <c r="F728" i="4"/>
  <c r="J670" i="4"/>
  <c r="H670" i="4"/>
  <c r="H645" i="4"/>
  <c r="J645" i="4"/>
  <c r="F634" i="4"/>
  <c r="J634" i="4"/>
  <c r="F624" i="4"/>
  <c r="F527" i="4"/>
  <c r="H527" i="4"/>
  <c r="J527" i="4"/>
  <c r="J952" i="4"/>
  <c r="F952" i="4"/>
  <c r="H950" i="4"/>
  <c r="J920" i="4"/>
  <c r="J912" i="4"/>
  <c r="H912" i="4"/>
  <c r="J898" i="4"/>
  <c r="J894" i="4"/>
  <c r="J870" i="4"/>
  <c r="J868" i="4"/>
  <c r="J866" i="4"/>
  <c r="F863" i="4"/>
  <c r="H863" i="4"/>
  <c r="F855" i="4"/>
  <c r="H855" i="4"/>
  <c r="H841" i="4"/>
  <c r="J830" i="4"/>
  <c r="J828" i="4"/>
  <c r="J822" i="4"/>
  <c r="J820" i="4"/>
  <c r="F807" i="4"/>
  <c r="J807" i="4"/>
  <c r="J799" i="4"/>
  <c r="F784" i="4"/>
  <c r="J784" i="4"/>
  <c r="H735" i="4"/>
  <c r="J726" i="4"/>
  <c r="H726" i="4"/>
  <c r="H703" i="4"/>
  <c r="J699" i="4"/>
  <c r="F681" i="4"/>
  <c r="F665" i="4"/>
  <c r="J665" i="4"/>
  <c r="J974" i="4"/>
  <c r="F884" i="4"/>
  <c r="J884" i="4"/>
  <c r="J997" i="4"/>
  <c r="F992" i="4"/>
  <c r="J928" i="4"/>
  <c r="H928" i="4"/>
  <c r="F928" i="4"/>
  <c r="F903" i="4"/>
  <c r="J903" i="4"/>
  <c r="H903" i="4"/>
  <c r="J878" i="4"/>
  <c r="J876" i="4"/>
  <c r="J874" i="4"/>
  <c r="H870" i="4"/>
  <c r="H849" i="4"/>
  <c r="F839" i="4"/>
  <c r="J839" i="4"/>
  <c r="H830" i="4"/>
  <c r="F804" i="4"/>
  <c r="J804" i="4"/>
  <c r="J782" i="4"/>
  <c r="F782" i="4"/>
  <c r="H773" i="4"/>
  <c r="F773" i="4"/>
  <c r="H674" i="4"/>
  <c r="H725" i="4"/>
  <c r="J725" i="4"/>
  <c r="J994" i="4"/>
  <c r="H974" i="4"/>
  <c r="J970" i="4"/>
  <c r="H945" i="4"/>
  <c r="H937" i="4"/>
  <c r="F937" i="4"/>
  <c r="F913" i="4"/>
  <c r="F904" i="4"/>
  <c r="F900" i="4"/>
  <c r="J900" i="4"/>
  <c r="H878" i="4"/>
  <c r="F847" i="4"/>
  <c r="H847" i="4"/>
  <c r="J842" i="4"/>
  <c r="H793" i="4"/>
  <c r="F793" i="4"/>
  <c r="H791" i="4"/>
  <c r="F741" i="4"/>
  <c r="H741" i="4"/>
  <c r="J741" i="4"/>
  <c r="F725" i="4"/>
  <c r="F717" i="4"/>
  <c r="H717" i="4"/>
  <c r="J710" i="4"/>
  <c r="F710" i="4"/>
  <c r="H710" i="4"/>
  <c r="F705" i="4"/>
  <c r="J705" i="4"/>
  <c r="F669" i="4"/>
  <c r="H669" i="4"/>
  <c r="H623" i="4"/>
  <c r="J623" i="4"/>
  <c r="F623" i="4"/>
  <c r="J591" i="4"/>
  <c r="J417" i="4"/>
  <c r="F417" i="4"/>
  <c r="H978" i="4"/>
  <c r="F993" i="4"/>
  <c r="F972" i="4"/>
  <c r="J972" i="4"/>
  <c r="H953" i="4"/>
  <c r="F953" i="4"/>
  <c r="J864" i="4"/>
  <c r="H864" i="4"/>
  <c r="F864" i="4"/>
  <c r="J856" i="4"/>
  <c r="H856" i="4"/>
  <c r="F856" i="4"/>
  <c r="H806" i="4"/>
  <c r="J806" i="4"/>
  <c r="F801" i="4"/>
  <c r="F799" i="4"/>
  <c r="H799" i="4"/>
  <c r="F757" i="4"/>
  <c r="H751" i="4"/>
  <c r="J694" i="4"/>
  <c r="F694" i="4"/>
  <c r="H694" i="4"/>
  <c r="J683" i="4"/>
  <c r="H846" i="4"/>
  <c r="H781" i="4"/>
  <c r="F781" i="4"/>
  <c r="H746" i="4"/>
  <c r="F740" i="4"/>
  <c r="J677" i="4"/>
  <c r="J675" i="4"/>
  <c r="J606" i="4"/>
  <c r="J600" i="4"/>
  <c r="F600" i="4"/>
  <c r="H600" i="4"/>
  <c r="H592" i="4"/>
  <c r="J513" i="4"/>
  <c r="J457" i="4"/>
  <c r="F276" i="4"/>
  <c r="J276" i="4"/>
  <c r="J191" i="4"/>
  <c r="J71" i="4"/>
  <c r="J56" i="4"/>
  <c r="J975" i="4"/>
  <c r="J895" i="4"/>
  <c r="J887" i="4"/>
  <c r="F809" i="4"/>
  <c r="H762" i="4"/>
  <c r="H654" i="4"/>
  <c r="H537" i="4"/>
  <c r="H466" i="4"/>
  <c r="J466" i="4"/>
  <c r="F287" i="4"/>
  <c r="H287" i="4"/>
  <c r="H605" i="4"/>
  <c r="F605" i="4"/>
  <c r="J605" i="4"/>
  <c r="F599" i="4"/>
  <c r="H475" i="4"/>
  <c r="F454" i="4"/>
  <c r="H454" i="4"/>
  <c r="H377" i="4"/>
  <c r="J377" i="4"/>
  <c r="H553" i="4"/>
  <c r="H545" i="4"/>
  <c r="J383" i="4"/>
  <c r="F844" i="4"/>
  <c r="J808" i="4"/>
  <c r="F808" i="4"/>
  <c r="J792" i="4"/>
  <c r="F792" i="4"/>
  <c r="F760" i="4"/>
  <c r="J760" i="4"/>
  <c r="H758" i="4"/>
  <c r="J718" i="4"/>
  <c r="F709" i="4"/>
  <c r="J709" i="4"/>
  <c r="J691" i="4"/>
  <c r="F614" i="4"/>
  <c r="J614" i="4"/>
  <c r="H503" i="4"/>
  <c r="J503" i="4"/>
  <c r="F337" i="4"/>
  <c r="F229" i="4"/>
  <c r="J229" i="4"/>
  <c r="F222" i="4"/>
  <c r="H222" i="4"/>
  <c r="F431" i="4"/>
  <c r="H420" i="4"/>
  <c r="F389" i="4"/>
  <c r="H389" i="4"/>
  <c r="J389" i="4"/>
  <c r="H358" i="4"/>
  <c r="J358" i="4"/>
  <c r="J335" i="4"/>
  <c r="H335" i="4"/>
  <c r="H265" i="4"/>
  <c r="J212" i="4"/>
  <c r="F212" i="4"/>
  <c r="F210" i="4"/>
  <c r="J210" i="4"/>
  <c r="H113" i="4"/>
  <c r="F113" i="4"/>
  <c r="J113" i="4"/>
  <c r="J720" i="4"/>
  <c r="H714" i="4"/>
  <c r="J712" i="4"/>
  <c r="F693" i="4"/>
  <c r="F649" i="4"/>
  <c r="H629" i="4"/>
  <c r="F625" i="4"/>
  <c r="H604" i="4"/>
  <c r="F601" i="4"/>
  <c r="H569" i="4"/>
  <c r="H560" i="4"/>
  <c r="F558" i="4"/>
  <c r="J512" i="4"/>
  <c r="J433" i="4"/>
  <c r="H433" i="4"/>
  <c r="F413" i="4"/>
  <c r="H413" i="4"/>
  <c r="H376" i="4"/>
  <c r="J244" i="4"/>
  <c r="J221" i="4"/>
  <c r="F214" i="4"/>
  <c r="H214" i="4"/>
  <c r="F84" i="4"/>
  <c r="J722" i="4"/>
  <c r="J689" i="4"/>
  <c r="H607" i="4"/>
  <c r="J607" i="4"/>
  <c r="H602" i="4"/>
  <c r="F602" i="4"/>
  <c r="F560" i="4"/>
  <c r="F536" i="4"/>
  <c r="F488" i="4"/>
  <c r="H488" i="4"/>
  <c r="H484" i="4"/>
  <c r="H451" i="4"/>
  <c r="F451" i="4"/>
  <c r="F403" i="4"/>
  <c r="J403" i="4"/>
  <c r="J371" i="4"/>
  <c r="H320" i="4"/>
  <c r="J320" i="4"/>
  <c r="F286" i="4"/>
  <c r="H286" i="4"/>
  <c r="J286" i="4"/>
  <c r="F246" i="4"/>
  <c r="H246" i="4"/>
  <c r="H202" i="4"/>
  <c r="J202" i="4"/>
  <c r="F603" i="4"/>
  <c r="F559" i="4"/>
  <c r="J552" i="4"/>
  <c r="F456" i="4"/>
  <c r="F420" i="4"/>
  <c r="H126" i="4"/>
  <c r="F126" i="4"/>
  <c r="F604" i="4"/>
  <c r="F577" i="4"/>
  <c r="F496" i="4"/>
  <c r="H496" i="4"/>
  <c r="F443" i="4"/>
  <c r="J443" i="4"/>
  <c r="J278" i="4"/>
  <c r="F270" i="4"/>
  <c r="J270" i="4"/>
  <c r="J264" i="4"/>
  <c r="F264" i="4"/>
  <c r="H264" i="4"/>
  <c r="H225" i="4"/>
  <c r="H223" i="4"/>
  <c r="F223" i="4"/>
  <c r="H221" i="4"/>
  <c r="F221" i="4"/>
  <c r="H498" i="4"/>
  <c r="J498" i="4"/>
  <c r="F472" i="4"/>
  <c r="F448" i="4"/>
  <c r="H444" i="4"/>
  <c r="F414" i="4"/>
  <c r="H414" i="4"/>
  <c r="F387" i="4"/>
  <c r="H370" i="4"/>
  <c r="F370" i="4"/>
  <c r="J370" i="4"/>
  <c r="H346" i="4"/>
  <c r="J346" i="4"/>
  <c r="J280" i="4"/>
  <c r="J114" i="4"/>
  <c r="H379" i="4"/>
  <c r="F342" i="4"/>
  <c r="H319" i="4"/>
  <c r="F306" i="4"/>
  <c r="F294" i="4"/>
  <c r="J285" i="4"/>
  <c r="H261" i="4"/>
  <c r="F255" i="4"/>
  <c r="H255" i="4"/>
  <c r="F252" i="4"/>
  <c r="F228" i="4"/>
  <c r="F216" i="4"/>
  <c r="J194" i="4"/>
  <c r="J131" i="4"/>
  <c r="F77" i="4"/>
  <c r="H77" i="4"/>
  <c r="H20" i="4"/>
  <c r="H405" i="4"/>
  <c r="J380" i="4"/>
  <c r="F298" i="4"/>
  <c r="F263" i="4"/>
  <c r="H263" i="4"/>
  <c r="J243" i="4"/>
  <c r="F218" i="4"/>
  <c r="F176" i="4"/>
  <c r="H176" i="4"/>
  <c r="J101" i="4"/>
  <c r="H401" i="4"/>
  <c r="H398" i="4"/>
  <c r="F245" i="4"/>
  <c r="H241" i="4"/>
  <c r="F200" i="4"/>
  <c r="F172" i="4"/>
  <c r="H155" i="4"/>
  <c r="J155" i="4"/>
  <c r="H135" i="4"/>
  <c r="H131" i="4"/>
  <c r="H89" i="4"/>
  <c r="F60" i="4"/>
  <c r="H60" i="4"/>
  <c r="F398" i="4"/>
  <c r="F380" i="4"/>
  <c r="H365" i="4"/>
  <c r="H339" i="4"/>
  <c r="F334" i="4"/>
  <c r="J332" i="4"/>
  <c r="H326" i="4"/>
  <c r="H296" i="4"/>
  <c r="H253" i="4"/>
  <c r="J217" i="4"/>
  <c r="H152" i="4"/>
  <c r="J139" i="4"/>
  <c r="H134" i="4"/>
  <c r="F134" i="4"/>
  <c r="H132" i="4"/>
  <c r="J251" i="4"/>
  <c r="F208" i="4"/>
  <c r="J208" i="4"/>
  <c r="H175" i="4"/>
  <c r="J172" i="4"/>
  <c r="F135" i="4"/>
  <c r="J154" i="4"/>
  <c r="J178" i="4"/>
  <c r="F130" i="4"/>
  <c r="F123" i="4"/>
  <c r="F112" i="4"/>
  <c r="J96" i="4"/>
  <c r="F76" i="4"/>
  <c r="H43" i="4"/>
  <c r="H42" i="4"/>
  <c r="H35" i="4"/>
  <c r="H34" i="4"/>
  <c r="F29" i="4"/>
  <c r="H27" i="4"/>
  <c r="H26" i="4"/>
  <c r="F22" i="4"/>
  <c r="J18" i="4"/>
  <c r="H12" i="4"/>
  <c r="F53" i="4"/>
  <c r="J19" i="4"/>
  <c r="F43" i="4"/>
  <c r="F35" i="4"/>
  <c r="F27" i="4"/>
  <c r="H18" i="4"/>
  <c r="J37" i="4"/>
  <c r="H19" i="4"/>
  <c r="J7" i="4"/>
  <c r="J34" i="4"/>
  <c r="J26" i="4"/>
  <c r="F914" i="4"/>
  <c r="J750" i="4"/>
  <c r="F750" i="4"/>
  <c r="H750" i="4"/>
  <c r="F704" i="4"/>
  <c r="J704" i="4"/>
  <c r="F480" i="4"/>
  <c r="H480" i="4"/>
  <c r="J480" i="4"/>
  <c r="F463" i="4"/>
  <c r="J463" i="4"/>
  <c r="F422" i="4"/>
  <c r="H422" i="4"/>
  <c r="F391" i="4"/>
  <c r="J1000" i="4"/>
  <c r="J990" i="4"/>
  <c r="F882" i="4"/>
  <c r="H882" i="4"/>
  <c r="F850" i="4"/>
  <c r="H850" i="4"/>
  <c r="F818" i="4"/>
  <c r="H818" i="4"/>
  <c r="F767" i="4"/>
  <c r="H767" i="4"/>
  <c r="F753" i="4"/>
  <c r="J753" i="4"/>
  <c r="H732" i="4"/>
  <c r="J732" i="4"/>
  <c r="F520" i="4"/>
  <c r="H520" i="4"/>
  <c r="J520" i="4"/>
  <c r="F514" i="4"/>
  <c r="H998" i="4"/>
  <c r="J998" i="4"/>
  <c r="F996" i="4"/>
  <c r="J996" i="4"/>
  <c r="J938" i="4"/>
  <c r="F930" i="4"/>
  <c r="F810" i="4"/>
  <c r="H810" i="4"/>
  <c r="J810" i="4"/>
  <c r="H779" i="4"/>
  <c r="J779" i="4"/>
  <c r="J734" i="4"/>
  <c r="H734" i="4"/>
  <c r="J682" i="4"/>
  <c r="H682" i="4"/>
  <c r="F631" i="4"/>
  <c r="H631" i="4"/>
  <c r="J631" i="4"/>
  <c r="F595" i="4"/>
  <c r="J595" i="4"/>
  <c r="J539" i="4"/>
  <c r="F978" i="4"/>
  <c r="F962" i="4"/>
  <c r="F946" i="4"/>
  <c r="F906" i="4"/>
  <c r="F874" i="4"/>
  <c r="H874" i="4"/>
  <c r="F842" i="4"/>
  <c r="H842" i="4"/>
  <c r="F802" i="4"/>
  <c r="H802" i="4"/>
  <c r="J802" i="4"/>
  <c r="F776" i="4"/>
  <c r="F561" i="4"/>
  <c r="H561" i="4"/>
  <c r="F506" i="4"/>
  <c r="H506" i="4"/>
  <c r="J506" i="4"/>
  <c r="H970" i="4"/>
  <c r="H954" i="4"/>
  <c r="H938" i="4"/>
  <c r="J918" i="4"/>
  <c r="J914" i="4"/>
  <c r="J890" i="4"/>
  <c r="J858" i="4"/>
  <c r="J826" i="4"/>
  <c r="F794" i="4"/>
  <c r="H794" i="4"/>
  <c r="J794" i="4"/>
  <c r="F772" i="4"/>
  <c r="F749" i="4"/>
  <c r="H749" i="4"/>
  <c r="J749" i="4"/>
  <c r="H667" i="4"/>
  <c r="J667" i="4"/>
  <c r="H1000" i="4"/>
  <c r="F922" i="4"/>
  <c r="H918" i="4"/>
  <c r="F898" i="4"/>
  <c r="H898" i="4"/>
  <c r="F866" i="4"/>
  <c r="H866" i="4"/>
  <c r="F834" i="4"/>
  <c r="H834" i="4"/>
  <c r="J786" i="4"/>
  <c r="J766" i="4"/>
  <c r="F766" i="4"/>
  <c r="H766" i="4"/>
  <c r="F756" i="4"/>
  <c r="H557" i="4"/>
  <c r="J982" i="4"/>
  <c r="J980" i="4"/>
  <c r="J978" i="4"/>
  <c r="J966" i="4"/>
  <c r="J964" i="4"/>
  <c r="J962" i="4"/>
  <c r="J950" i="4"/>
  <c r="J948" i="4"/>
  <c r="J946" i="4"/>
  <c r="J934" i="4"/>
  <c r="J930" i="4"/>
  <c r="H914" i="4"/>
  <c r="J882" i="4"/>
  <c r="J850" i="4"/>
  <c r="J818" i="4"/>
  <c r="F733" i="4"/>
  <c r="H733" i="4"/>
  <c r="J733" i="4"/>
  <c r="H685" i="4"/>
  <c r="F685" i="4"/>
  <c r="J685" i="4"/>
  <c r="H643" i="4"/>
  <c r="J643" i="4"/>
  <c r="F637" i="4"/>
  <c r="H637" i="4"/>
  <c r="J637" i="4"/>
  <c r="J579" i="4"/>
  <c r="F579" i="4"/>
  <c r="F999" i="4"/>
  <c r="J999" i="4"/>
  <c r="J988" i="4"/>
  <c r="F970" i="4"/>
  <c r="F954" i="4"/>
  <c r="F938" i="4"/>
  <c r="J906" i="4"/>
  <c r="F890" i="4"/>
  <c r="H890" i="4"/>
  <c r="F858" i="4"/>
  <c r="H858" i="4"/>
  <c r="F826" i="4"/>
  <c r="H826" i="4"/>
  <c r="H748" i="4"/>
  <c r="J748" i="4"/>
  <c r="F708" i="4"/>
  <c r="H651" i="4"/>
  <c r="J651" i="4"/>
  <c r="J764" i="4"/>
  <c r="J690" i="4"/>
  <c r="J678" i="4"/>
  <c r="H678" i="4"/>
  <c r="H597" i="4"/>
  <c r="J597" i="4"/>
  <c r="J583" i="4"/>
  <c r="H583" i="4"/>
  <c r="H486" i="4"/>
  <c r="F486" i="4"/>
  <c r="F635" i="4"/>
  <c r="J632" i="4"/>
  <c r="H632" i="4"/>
  <c r="J615" i="4"/>
  <c r="H615" i="4"/>
  <c r="F571" i="4"/>
  <c r="J544" i="4"/>
  <c r="H544" i="4"/>
  <c r="J524" i="4"/>
  <c r="J479" i="4"/>
  <c r="F479" i="4"/>
  <c r="H479" i="4"/>
  <c r="H402" i="4"/>
  <c r="J402" i="4"/>
  <c r="H399" i="4"/>
  <c r="F399" i="4"/>
  <c r="J399" i="4"/>
  <c r="F308" i="4"/>
  <c r="J308" i="4"/>
  <c r="F292" i="4"/>
  <c r="J292" i="4"/>
  <c r="J778" i="4"/>
  <c r="J737" i="4"/>
  <c r="H701" i="4"/>
  <c r="J644" i="4"/>
  <c r="F644" i="4"/>
  <c r="H626" i="4"/>
  <c r="F626" i="4"/>
  <c r="J563" i="4"/>
  <c r="F563" i="4"/>
  <c r="H508" i="4"/>
  <c r="F508" i="4"/>
  <c r="J508" i="4"/>
  <c r="H483" i="4"/>
  <c r="F483" i="4"/>
  <c r="F311" i="4"/>
  <c r="H311" i="4"/>
  <c r="J789" i="4"/>
  <c r="J781" i="4"/>
  <c r="J773" i="4"/>
  <c r="J770" i="4"/>
  <c r="J715" i="4"/>
  <c r="H691" i="4"/>
  <c r="J666" i="4"/>
  <c r="J661" i="4"/>
  <c r="J573" i="4"/>
  <c r="F318" i="4"/>
  <c r="H318" i="4"/>
  <c r="J318" i="4"/>
  <c r="J788" i="4"/>
  <c r="H783" i="4"/>
  <c r="H782" i="4"/>
  <c r="J780" i="4"/>
  <c r="H778" i="4"/>
  <c r="H774" i="4"/>
  <c r="H765" i="4"/>
  <c r="H764" i="4"/>
  <c r="J758" i="4"/>
  <c r="J742" i="4"/>
  <c r="F737" i="4"/>
  <c r="J736" i="4"/>
  <c r="F721" i="4"/>
  <c r="J717" i="4"/>
  <c r="J716" i="4"/>
  <c r="H709" i="4"/>
  <c r="F701" i="4"/>
  <c r="J674" i="4"/>
  <c r="J657" i="4"/>
  <c r="J654" i="4"/>
  <c r="F639" i="4"/>
  <c r="F636" i="4"/>
  <c r="H636" i="4"/>
  <c r="J636" i="4"/>
  <c r="F627" i="4"/>
  <c r="H627" i="4"/>
  <c r="H594" i="4"/>
  <c r="J594" i="4"/>
  <c r="H542" i="4"/>
  <c r="J542" i="4"/>
  <c r="F529" i="4"/>
  <c r="H529" i="4"/>
  <c r="J501" i="4"/>
  <c r="J768" i="4"/>
  <c r="H718" i="4"/>
  <c r="J693" i="4"/>
  <c r="H690" i="4"/>
  <c r="F678" i="4"/>
  <c r="F677" i="4"/>
  <c r="H677" i="4"/>
  <c r="J669" i="4"/>
  <c r="J662" i="4"/>
  <c r="H633" i="4"/>
  <c r="J629" i="4"/>
  <c r="H599" i="4"/>
  <c r="J599" i="4"/>
  <c r="F583" i="4"/>
  <c r="F567" i="4"/>
  <c r="H567" i="4"/>
  <c r="J549" i="4"/>
  <c r="H549" i="4"/>
  <c r="H507" i="4"/>
  <c r="F507" i="4"/>
  <c r="J507" i="4"/>
  <c r="H345" i="4"/>
  <c r="J345" i="4"/>
  <c r="F395" i="4"/>
  <c r="J395" i="4"/>
  <c r="H382" i="4"/>
  <c r="F381" i="4"/>
  <c r="J381" i="4"/>
  <c r="H381" i="4"/>
  <c r="H328" i="4"/>
  <c r="J328" i="4"/>
  <c r="J316" i="4"/>
  <c r="F316" i="4"/>
  <c r="H316" i="4"/>
  <c r="F446" i="4"/>
  <c r="H442" i="4"/>
  <c r="H434" i="4"/>
  <c r="J432" i="4"/>
  <c r="H384" i="4"/>
  <c r="J384" i="4"/>
  <c r="H378" i="4"/>
  <c r="J375" i="4"/>
  <c r="H375" i="4"/>
  <c r="J624" i="4"/>
  <c r="H624" i="4"/>
  <c r="J596" i="4"/>
  <c r="J584" i="4"/>
  <c r="J566" i="4"/>
  <c r="J564" i="4"/>
  <c r="J560" i="4"/>
  <c r="H551" i="4"/>
  <c r="J548" i="4"/>
  <c r="F537" i="4"/>
  <c r="H528" i="4"/>
  <c r="H516" i="4"/>
  <c r="F512" i="4"/>
  <c r="F509" i="4"/>
  <c r="H509" i="4"/>
  <c r="H505" i="4"/>
  <c r="H485" i="4"/>
  <c r="F482" i="4"/>
  <c r="J481" i="4"/>
  <c r="H478" i="4"/>
  <c r="J472" i="4"/>
  <c r="F462" i="4"/>
  <c r="J456" i="4"/>
  <c r="F453" i="4"/>
  <c r="H453" i="4"/>
  <c r="J447" i="4"/>
  <c r="H447" i="4"/>
  <c r="J445" i="4"/>
  <c r="H443" i="4"/>
  <c r="F424" i="4"/>
  <c r="F392" i="4"/>
  <c r="F274" i="4"/>
  <c r="J535" i="4"/>
  <c r="F519" i="4"/>
  <c r="F518" i="4"/>
  <c r="F516" i="4"/>
  <c r="H515" i="4"/>
  <c r="H510" i="4"/>
  <c r="F505" i="4"/>
  <c r="F477" i="4"/>
  <c r="J477" i="4"/>
  <c r="F449" i="4"/>
  <c r="H445" i="4"/>
  <c r="H400" i="4"/>
  <c r="J400" i="4"/>
  <c r="H366" i="4"/>
  <c r="F321" i="4"/>
  <c r="H305" i="4"/>
  <c r="F305" i="4"/>
  <c r="F295" i="4"/>
  <c r="H295" i="4"/>
  <c r="F645" i="4"/>
  <c r="J638" i="4"/>
  <c r="H638" i="4"/>
  <c r="H634" i="4"/>
  <c r="J630" i="4"/>
  <c r="F630" i="4"/>
  <c r="J580" i="4"/>
  <c r="J576" i="4"/>
  <c r="J565" i="4"/>
  <c r="F538" i="4"/>
  <c r="J536" i="4"/>
  <c r="F531" i="4"/>
  <c r="J511" i="4"/>
  <c r="H497" i="4"/>
  <c r="J448" i="4"/>
  <c r="H448" i="4"/>
  <c r="J446" i="4"/>
  <c r="J442" i="4"/>
  <c r="F430" i="4"/>
  <c r="F354" i="4"/>
  <c r="F348" i="4"/>
  <c r="J348" i="4"/>
  <c r="J646" i="4"/>
  <c r="H646" i="4"/>
  <c r="J592" i="4"/>
  <c r="F592" i="4"/>
  <c r="H504" i="4"/>
  <c r="J496" i="4"/>
  <c r="F485" i="4"/>
  <c r="J478" i="4"/>
  <c r="F432" i="4"/>
  <c r="J424" i="4"/>
  <c r="F408" i="4"/>
  <c r="J408" i="4"/>
  <c r="H392" i="4"/>
  <c r="J392" i="4"/>
  <c r="H374" i="4"/>
  <c r="J374" i="4"/>
  <c r="J344" i="4"/>
  <c r="H281" i="4"/>
  <c r="F281" i="4"/>
  <c r="F596" i="4"/>
  <c r="H596" i="4"/>
  <c r="J533" i="4"/>
  <c r="J528" i="4"/>
  <c r="H519" i="4"/>
  <c r="J505" i="4"/>
  <c r="H452" i="4"/>
  <c r="J449" i="4"/>
  <c r="F445" i="4"/>
  <c r="J441" i="4"/>
  <c r="H441" i="4"/>
  <c r="J404" i="4"/>
  <c r="F366" i="4"/>
  <c r="J366" i="4"/>
  <c r="F314" i="4"/>
  <c r="F312" i="4"/>
  <c r="J312" i="4"/>
  <c r="H269" i="4"/>
  <c r="H257" i="4"/>
  <c r="F237" i="4"/>
  <c r="H237" i="4"/>
  <c r="J237" i="4"/>
  <c r="J204" i="4"/>
  <c r="H204" i="4"/>
  <c r="H197" i="4"/>
  <c r="H118" i="4"/>
  <c r="J59" i="4"/>
  <c r="H59" i="4"/>
  <c r="F59" i="4"/>
  <c r="H683" i="4"/>
  <c r="F670" i="4"/>
  <c r="F553" i="4"/>
  <c r="F552" i="4"/>
  <c r="F513" i="4"/>
  <c r="F484" i="4"/>
  <c r="J476" i="4"/>
  <c r="J475" i="4"/>
  <c r="J474" i="4"/>
  <c r="J397" i="4"/>
  <c r="J396" i="4"/>
  <c r="H380" i="4"/>
  <c r="J342" i="4"/>
  <c r="J302" i="4"/>
  <c r="J293" i="4"/>
  <c r="F284" i="4"/>
  <c r="F282" i="4"/>
  <c r="H272" i="4"/>
  <c r="J272" i="4"/>
  <c r="F161" i="4"/>
  <c r="J331" i="4"/>
  <c r="H313" i="4"/>
  <c r="F313" i="4"/>
  <c r="H301" i="4"/>
  <c r="H289" i="4"/>
  <c r="F278" i="4"/>
  <c r="J262" i="4"/>
  <c r="F258" i="4"/>
  <c r="H233" i="4"/>
  <c r="J227" i="4"/>
  <c r="H227" i="4"/>
  <c r="H224" i="4"/>
  <c r="J224" i="4"/>
  <c r="H213" i="4"/>
  <c r="F213" i="4"/>
  <c r="J205" i="4"/>
  <c r="J120" i="4"/>
  <c r="H347" i="4"/>
  <c r="H332" i="4"/>
  <c r="F326" i="4"/>
  <c r="H304" i="4"/>
  <c r="J304" i="4"/>
  <c r="F302" i="4"/>
  <c r="H280" i="4"/>
  <c r="F279" i="4"/>
  <c r="H273" i="4"/>
  <c r="F260" i="4"/>
  <c r="F244" i="4"/>
  <c r="H231" i="4"/>
  <c r="F231" i="4"/>
  <c r="J220" i="4"/>
  <c r="J197" i="4"/>
  <c r="H178" i="4"/>
  <c r="F178" i="4"/>
  <c r="F163" i="4"/>
  <c r="H163" i="4"/>
  <c r="J163" i="4"/>
  <c r="F140" i="4"/>
  <c r="H140" i="4"/>
  <c r="F98" i="4"/>
  <c r="H98" i="4"/>
  <c r="J98" i="4"/>
  <c r="J625" i="4"/>
  <c r="H606" i="4"/>
  <c r="F476" i="4"/>
  <c r="F475" i="4"/>
  <c r="F474" i="4"/>
  <c r="F473" i="4"/>
  <c r="F450" i="4"/>
  <c r="J431" i="4"/>
  <c r="F423" i="4"/>
  <c r="F419" i="4"/>
  <c r="F412" i="4"/>
  <c r="F396" i="4"/>
  <c r="J360" i="4"/>
  <c r="J334" i="4"/>
  <c r="F332" i="4"/>
  <c r="F327" i="4"/>
  <c r="F310" i="4"/>
  <c r="J294" i="4"/>
  <c r="F290" i="4"/>
  <c r="H285" i="4"/>
  <c r="H270" i="4"/>
  <c r="F248" i="4"/>
  <c r="J225" i="4"/>
  <c r="F225" i="4"/>
  <c r="J171" i="4"/>
  <c r="H171" i="4"/>
  <c r="H169" i="4"/>
  <c r="J169" i="4"/>
  <c r="J167" i="4"/>
  <c r="H142" i="4"/>
  <c r="J142" i="4"/>
  <c r="F142" i="4"/>
  <c r="J136" i="4"/>
  <c r="F114" i="4"/>
  <c r="H114" i="4"/>
  <c r="J105" i="4"/>
  <c r="F271" i="4"/>
  <c r="H271" i="4"/>
  <c r="H262" i="4"/>
  <c r="H238" i="4"/>
  <c r="J238" i="4"/>
  <c r="J228" i="4"/>
  <c r="H228" i="4"/>
  <c r="H205" i="4"/>
  <c r="F204" i="4"/>
  <c r="F197" i="4"/>
  <c r="H196" i="4"/>
  <c r="J196" i="4"/>
  <c r="J190" i="4"/>
  <c r="F109" i="4"/>
  <c r="H109" i="4"/>
  <c r="J109" i="4"/>
  <c r="F347" i="4"/>
  <c r="J347" i="4"/>
  <c r="H340" i="4"/>
  <c r="H334" i="4"/>
  <c r="J319" i="4"/>
  <c r="H302" i="4"/>
  <c r="F280" i="4"/>
  <c r="J269" i="4"/>
  <c r="F257" i="4"/>
  <c r="H249" i="4"/>
  <c r="F249" i="4"/>
  <c r="H179" i="4"/>
  <c r="F179" i="4"/>
  <c r="F111" i="4"/>
  <c r="H421" i="4"/>
  <c r="J376" i="4"/>
  <c r="H336" i="4"/>
  <c r="F329" i="4"/>
  <c r="F303" i="4"/>
  <c r="H303" i="4"/>
  <c r="H278" i="4"/>
  <c r="F262" i="4"/>
  <c r="J261" i="4"/>
  <c r="F233" i="4"/>
  <c r="J232" i="4"/>
  <c r="H232" i="4"/>
  <c r="H229" i="4"/>
  <c r="F226" i="4"/>
  <c r="J226" i="4"/>
  <c r="H226" i="4"/>
  <c r="J213" i="4"/>
  <c r="H212" i="4"/>
  <c r="H207" i="4"/>
  <c r="F205" i="4"/>
  <c r="F194" i="4"/>
  <c r="J159" i="4"/>
  <c r="H95" i="4"/>
  <c r="J141" i="4"/>
  <c r="J99" i="4"/>
  <c r="H99" i="4"/>
  <c r="J91" i="4"/>
  <c r="H91" i="4"/>
  <c r="F66" i="4"/>
  <c r="H66" i="4"/>
  <c r="J55" i="4"/>
  <c r="H44" i="4"/>
  <c r="F15" i="4"/>
  <c r="J15" i="4"/>
  <c r="J230" i="4"/>
  <c r="H230" i="4"/>
  <c r="J222" i="4"/>
  <c r="F202" i="4"/>
  <c r="F198" i="4"/>
  <c r="H198" i="4"/>
  <c r="J187" i="4"/>
  <c r="J137" i="4"/>
  <c r="F117" i="4"/>
  <c r="F97" i="4"/>
  <c r="H97" i="4"/>
  <c r="J97" i="4"/>
  <c r="F92" i="4"/>
  <c r="J85" i="4"/>
  <c r="J77" i="4"/>
  <c r="J69" i="4"/>
  <c r="F61" i="4"/>
  <c r="J58" i="4"/>
  <c r="J223" i="4"/>
  <c r="F195" i="4"/>
  <c r="F166" i="4"/>
  <c r="H157" i="4"/>
  <c r="F139" i="4"/>
  <c r="H139" i="4"/>
  <c r="F115" i="4"/>
  <c r="J115" i="4"/>
  <c r="F82" i="4"/>
  <c r="H82" i="4"/>
  <c r="F74" i="4"/>
  <c r="H74" i="4"/>
  <c r="J39" i="4"/>
  <c r="F36" i="4"/>
  <c r="H36" i="4"/>
  <c r="J8" i="4"/>
  <c r="J67" i="4"/>
  <c r="H67" i="4"/>
  <c r="J63" i="4"/>
  <c r="H52" i="4"/>
  <c r="J31" i="4"/>
  <c r="J83" i="4"/>
  <c r="H83" i="4"/>
  <c r="J75" i="4"/>
  <c r="H75" i="4"/>
  <c r="H61" i="4"/>
  <c r="J61" i="4"/>
  <c r="F58" i="4"/>
  <c r="H58" i="4"/>
  <c r="F28" i="4"/>
  <c r="H28" i="4"/>
  <c r="J66" i="4"/>
  <c r="F44" i="4"/>
  <c r="J23" i="4"/>
  <c r="H122" i="4"/>
  <c r="H116" i="4"/>
  <c r="F116" i="4"/>
  <c r="J116" i="4"/>
  <c r="F13" i="4"/>
  <c r="H13" i="4"/>
  <c r="J13" i="4"/>
  <c r="F20" i="4"/>
  <c r="J11" i="4"/>
  <c r="J10" i="4"/>
  <c r="J9" i="4"/>
  <c r="J177" i="4"/>
  <c r="J176" i="4"/>
  <c r="J175" i="4"/>
  <c r="J174" i="4"/>
  <c r="J173" i="4"/>
  <c r="J126" i="4"/>
  <c r="J41" i="4"/>
  <c r="J25" i="4"/>
  <c r="H11" i="4"/>
  <c r="H10" i="4"/>
  <c r="H173" i="4"/>
  <c r="H172" i="4"/>
  <c r="H84" i="4"/>
  <c r="H76" i="4"/>
  <c r="H68" i="4"/>
  <c r="H25" i="4"/>
  <c r="F14" i="4"/>
  <c r="F12" i="4"/>
  <c r="F11" i="4"/>
  <c r="J6" i="4"/>
  <c r="F6" i="4"/>
  <c r="F90" i="4"/>
  <c r="H729" i="4"/>
  <c r="H697" i="4"/>
  <c r="H997" i="4"/>
  <c r="J995" i="4"/>
  <c r="H989" i="4"/>
  <c r="J987" i="4"/>
  <c r="H981" i="4"/>
  <c r="J979" i="4"/>
  <c r="H973" i="4"/>
  <c r="J971" i="4"/>
  <c r="H965" i="4"/>
  <c r="J963" i="4"/>
  <c r="H957" i="4"/>
  <c r="J955" i="4"/>
  <c r="H949" i="4"/>
  <c r="J947" i="4"/>
  <c r="H941" i="4"/>
  <c r="J939" i="4"/>
  <c r="H933" i="4"/>
  <c r="J931" i="4"/>
  <c r="H925" i="4"/>
  <c r="J923" i="4"/>
  <c r="H917" i="4"/>
  <c r="J915" i="4"/>
  <c r="H909" i="4"/>
  <c r="J907" i="4"/>
  <c r="H901" i="4"/>
  <c r="J899" i="4"/>
  <c r="H893" i="4"/>
  <c r="J891" i="4"/>
  <c r="H885" i="4"/>
  <c r="J883" i="4"/>
  <c r="H877" i="4"/>
  <c r="J875" i="4"/>
  <c r="H869" i="4"/>
  <c r="J867" i="4"/>
  <c r="H861" i="4"/>
  <c r="J859" i="4"/>
  <c r="H853" i="4"/>
  <c r="J851" i="4"/>
  <c r="H845" i="4"/>
  <c r="J843" i="4"/>
  <c r="H837" i="4"/>
  <c r="J835" i="4"/>
  <c r="H829" i="4"/>
  <c r="J827" i="4"/>
  <c r="H821" i="4"/>
  <c r="J819" i="4"/>
  <c r="H813" i="4"/>
  <c r="J811" i="4"/>
  <c r="H805" i="4"/>
  <c r="J803" i="4"/>
  <c r="H797" i="4"/>
  <c r="J795" i="4"/>
  <c r="J787" i="4"/>
  <c r="F780" i="4"/>
  <c r="F778" i="4"/>
  <c r="H775" i="4"/>
  <c r="J772" i="4"/>
  <c r="J771" i="4"/>
  <c r="F764" i="4"/>
  <c r="F762" i="4"/>
  <c r="H759" i="4"/>
  <c r="J756" i="4"/>
  <c r="J755" i="4"/>
  <c r="F748" i="4"/>
  <c r="F746" i="4"/>
  <c r="H743" i="4"/>
  <c r="J740" i="4"/>
  <c r="J739" i="4"/>
  <c r="F732" i="4"/>
  <c r="F730" i="4"/>
  <c r="H727" i="4"/>
  <c r="J724" i="4"/>
  <c r="J723" i="4"/>
  <c r="F716" i="4"/>
  <c r="F714" i="4"/>
  <c r="H711" i="4"/>
  <c r="J708" i="4"/>
  <c r="J707" i="4"/>
  <c r="F700" i="4"/>
  <c r="F698" i="4"/>
  <c r="H695" i="4"/>
  <c r="F590" i="4"/>
  <c r="F588" i="4"/>
  <c r="J588" i="4"/>
  <c r="H588" i="4"/>
  <c r="H586" i="4"/>
  <c r="J586" i="4"/>
  <c r="F586" i="4"/>
  <c r="H713" i="4"/>
  <c r="F672" i="4"/>
  <c r="H672" i="4"/>
  <c r="F388" i="4"/>
  <c r="H388" i="4"/>
  <c r="J388" i="4"/>
  <c r="F998" i="4"/>
  <c r="H996" i="4"/>
  <c r="F990" i="4"/>
  <c r="H988" i="4"/>
  <c r="F982" i="4"/>
  <c r="H980" i="4"/>
  <c r="F974" i="4"/>
  <c r="H972" i="4"/>
  <c r="F966" i="4"/>
  <c r="H964" i="4"/>
  <c r="F958" i="4"/>
  <c r="H956" i="4"/>
  <c r="F950" i="4"/>
  <c r="H948" i="4"/>
  <c r="F942" i="4"/>
  <c r="H940" i="4"/>
  <c r="F934" i="4"/>
  <c r="H932" i="4"/>
  <c r="F926" i="4"/>
  <c r="H924" i="4"/>
  <c r="F918" i="4"/>
  <c r="H916" i="4"/>
  <c r="F910" i="4"/>
  <c r="H908" i="4"/>
  <c r="F902" i="4"/>
  <c r="H900" i="4"/>
  <c r="F894" i="4"/>
  <c r="H892" i="4"/>
  <c r="F886" i="4"/>
  <c r="H884" i="4"/>
  <c r="F878" i="4"/>
  <c r="H876" i="4"/>
  <c r="F870" i="4"/>
  <c r="H868" i="4"/>
  <c r="F862" i="4"/>
  <c r="H860" i="4"/>
  <c r="F854" i="4"/>
  <c r="H852" i="4"/>
  <c r="F846" i="4"/>
  <c r="H844" i="4"/>
  <c r="F838" i="4"/>
  <c r="H836" i="4"/>
  <c r="F830" i="4"/>
  <c r="H828" i="4"/>
  <c r="F822" i="4"/>
  <c r="H820" i="4"/>
  <c r="F814" i="4"/>
  <c r="H812" i="4"/>
  <c r="F806" i="4"/>
  <c r="H804" i="4"/>
  <c r="F798" i="4"/>
  <c r="H796" i="4"/>
  <c r="F790" i="4"/>
  <c r="H788" i="4"/>
  <c r="H786" i="4"/>
  <c r="J783" i="4"/>
  <c r="F779" i="4"/>
  <c r="J776" i="4"/>
  <c r="H770" i="4"/>
  <c r="J767" i="4"/>
  <c r="F763" i="4"/>
  <c r="H754" i="4"/>
  <c r="J751" i="4"/>
  <c r="F747" i="4"/>
  <c r="H738" i="4"/>
  <c r="J735" i="4"/>
  <c r="F731" i="4"/>
  <c r="H722" i="4"/>
  <c r="J719" i="4"/>
  <c r="F715" i="4"/>
  <c r="H706" i="4"/>
  <c r="J703" i="4"/>
  <c r="F699" i="4"/>
  <c r="H692" i="4"/>
  <c r="H689" i="4"/>
  <c r="H687" i="4"/>
  <c r="H684" i="4"/>
  <c r="H681" i="4"/>
  <c r="H679" i="4"/>
  <c r="H676" i="4"/>
  <c r="H673" i="4"/>
  <c r="H671" i="4"/>
  <c r="H668" i="4"/>
  <c r="H665" i="4"/>
  <c r="H663" i="4"/>
  <c r="H660" i="4"/>
  <c r="H657" i="4"/>
  <c r="H655" i="4"/>
  <c r="H652" i="4"/>
  <c r="H649" i="4"/>
  <c r="H647" i="4"/>
  <c r="J640" i="4"/>
  <c r="H639" i="4"/>
  <c r="J639" i="4"/>
  <c r="F622" i="4"/>
  <c r="F620" i="4"/>
  <c r="J620" i="4"/>
  <c r="H620" i="4"/>
  <c r="H618" i="4"/>
  <c r="J618" i="4"/>
  <c r="F618" i="4"/>
  <c r="J616" i="4"/>
  <c r="F616" i="4"/>
  <c r="F582" i="4"/>
  <c r="H582" i="4"/>
  <c r="F572" i="4"/>
  <c r="H572" i="4"/>
  <c r="J572" i="4"/>
  <c r="F556" i="4"/>
  <c r="H556" i="4"/>
  <c r="J556" i="4"/>
  <c r="F541" i="4"/>
  <c r="H541" i="4"/>
  <c r="J541" i="4"/>
  <c r="F500" i="4"/>
  <c r="H500" i="4"/>
  <c r="J500" i="4"/>
  <c r="F688" i="4"/>
  <c r="H688" i="4"/>
  <c r="F680" i="4"/>
  <c r="H680" i="4"/>
  <c r="F664" i="4"/>
  <c r="H664" i="4"/>
  <c r="F656" i="4"/>
  <c r="H656" i="4"/>
  <c r="F648" i="4"/>
  <c r="H648" i="4"/>
  <c r="F997" i="4"/>
  <c r="H995" i="4"/>
  <c r="J993" i="4"/>
  <c r="F989" i="4"/>
  <c r="H987" i="4"/>
  <c r="J985" i="4"/>
  <c r="F981" i="4"/>
  <c r="H979" i="4"/>
  <c r="J977" i="4"/>
  <c r="F973" i="4"/>
  <c r="H971" i="4"/>
  <c r="J969" i="4"/>
  <c r="F965" i="4"/>
  <c r="H963" i="4"/>
  <c r="J961" i="4"/>
  <c r="F957" i="4"/>
  <c r="H955" i="4"/>
  <c r="J953" i="4"/>
  <c r="F949" i="4"/>
  <c r="H947" i="4"/>
  <c r="J945" i="4"/>
  <c r="F941" i="4"/>
  <c r="H939" i="4"/>
  <c r="J937" i="4"/>
  <c r="F933" i="4"/>
  <c r="H931" i="4"/>
  <c r="J929" i="4"/>
  <c r="F925" i="4"/>
  <c r="H923" i="4"/>
  <c r="J921" i="4"/>
  <c r="F917" i="4"/>
  <c r="H915" i="4"/>
  <c r="J913" i="4"/>
  <c r="F909" i="4"/>
  <c r="H907" i="4"/>
  <c r="J905" i="4"/>
  <c r="F901" i="4"/>
  <c r="H899" i="4"/>
  <c r="J897" i="4"/>
  <c r="F893" i="4"/>
  <c r="H891" i="4"/>
  <c r="J889" i="4"/>
  <c r="F885" i="4"/>
  <c r="H883" i="4"/>
  <c r="J881" i="4"/>
  <c r="F877" i="4"/>
  <c r="H875" i="4"/>
  <c r="J873" i="4"/>
  <c r="F869" i="4"/>
  <c r="H867" i="4"/>
  <c r="J865" i="4"/>
  <c r="F861" i="4"/>
  <c r="H859" i="4"/>
  <c r="J857" i="4"/>
  <c r="F853" i="4"/>
  <c r="H851" i="4"/>
  <c r="J849" i="4"/>
  <c r="F845" i="4"/>
  <c r="H843" i="4"/>
  <c r="J841" i="4"/>
  <c r="F837" i="4"/>
  <c r="H835" i="4"/>
  <c r="J833" i="4"/>
  <c r="F829" i="4"/>
  <c r="H827" i="4"/>
  <c r="J825" i="4"/>
  <c r="F821" i="4"/>
  <c r="H819" i="4"/>
  <c r="J817" i="4"/>
  <c r="F813" i="4"/>
  <c r="H811" i="4"/>
  <c r="J809" i="4"/>
  <c r="F805" i="4"/>
  <c r="H803" i="4"/>
  <c r="J801" i="4"/>
  <c r="F797" i="4"/>
  <c r="H795" i="4"/>
  <c r="J793" i="4"/>
  <c r="H787" i="4"/>
  <c r="H784" i="4"/>
  <c r="F775" i="4"/>
  <c r="H772" i="4"/>
  <c r="H771" i="4"/>
  <c r="H768" i="4"/>
  <c r="F759" i="4"/>
  <c r="H756" i="4"/>
  <c r="H755" i="4"/>
  <c r="H752" i="4"/>
  <c r="F743" i="4"/>
  <c r="H740" i="4"/>
  <c r="H739" i="4"/>
  <c r="H736" i="4"/>
  <c r="J729" i="4"/>
  <c r="F727" i="4"/>
  <c r="H724" i="4"/>
  <c r="H723" i="4"/>
  <c r="H720" i="4"/>
  <c r="J713" i="4"/>
  <c r="F711" i="4"/>
  <c r="H708" i="4"/>
  <c r="H707" i="4"/>
  <c r="H704" i="4"/>
  <c r="J697" i="4"/>
  <c r="F695" i="4"/>
  <c r="F687" i="4"/>
  <c r="F679" i="4"/>
  <c r="F671" i="4"/>
  <c r="F663" i="4"/>
  <c r="F655" i="4"/>
  <c r="F647" i="4"/>
  <c r="F642" i="4"/>
  <c r="F526" i="4"/>
  <c r="H526" i="4"/>
  <c r="J526" i="4"/>
  <c r="H777" i="4"/>
  <c r="H761" i="4"/>
  <c r="H745" i="4"/>
  <c r="F641" i="4"/>
  <c r="H641" i="4"/>
  <c r="F138" i="4"/>
  <c r="H138" i="4"/>
  <c r="J138" i="4"/>
  <c r="H785" i="4"/>
  <c r="H769" i="4"/>
  <c r="J762" i="4"/>
  <c r="H753" i="4"/>
  <c r="J746" i="4"/>
  <c r="H737" i="4"/>
  <c r="J730" i="4"/>
  <c r="H721" i="4"/>
  <c r="J714" i="4"/>
  <c r="H705" i="4"/>
  <c r="J698" i="4"/>
  <c r="F690" i="4"/>
  <c r="J688" i="4"/>
  <c r="F682" i="4"/>
  <c r="J680" i="4"/>
  <c r="F674" i="4"/>
  <c r="J672" i="4"/>
  <c r="F666" i="4"/>
  <c r="J664" i="4"/>
  <c r="F658" i="4"/>
  <c r="J656" i="4"/>
  <c r="F650" i="4"/>
  <c r="J648" i="4"/>
  <c r="F995" i="4"/>
  <c r="F987" i="4"/>
  <c r="F979" i="4"/>
  <c r="F971" i="4"/>
  <c r="F963" i="4"/>
  <c r="F955" i="4"/>
  <c r="F947" i="4"/>
  <c r="F939" i="4"/>
  <c r="F931" i="4"/>
  <c r="F923" i="4"/>
  <c r="F915" i="4"/>
  <c r="F907" i="4"/>
  <c r="F899" i="4"/>
  <c r="F891" i="4"/>
  <c r="F883" i="4"/>
  <c r="F875" i="4"/>
  <c r="F867" i="4"/>
  <c r="F859" i="4"/>
  <c r="F851" i="4"/>
  <c r="F843" i="4"/>
  <c r="F835" i="4"/>
  <c r="F827" i="4"/>
  <c r="F819" i="4"/>
  <c r="F811" i="4"/>
  <c r="F803" i="4"/>
  <c r="F795" i="4"/>
  <c r="F786" i="4"/>
  <c r="F777" i="4"/>
  <c r="F770" i="4"/>
  <c r="F761" i="4"/>
  <c r="F754" i="4"/>
  <c r="F745" i="4"/>
  <c r="F738" i="4"/>
  <c r="F729" i="4"/>
  <c r="F722" i="4"/>
  <c r="F713" i="4"/>
  <c r="F706" i="4"/>
  <c r="F697" i="4"/>
  <c r="J641" i="4"/>
  <c r="F640" i="4"/>
  <c r="H640" i="4"/>
  <c r="J589" i="4"/>
  <c r="F589" i="4"/>
  <c r="H589" i="4"/>
  <c r="J587" i="4"/>
  <c r="F587" i="4"/>
  <c r="H587" i="4"/>
  <c r="J585" i="4"/>
  <c r="F585" i="4"/>
  <c r="F787" i="4"/>
  <c r="J775" i="4"/>
  <c r="F771" i="4"/>
  <c r="J759" i="4"/>
  <c r="F755" i="4"/>
  <c r="J743" i="4"/>
  <c r="F739" i="4"/>
  <c r="J727" i="4"/>
  <c r="F723" i="4"/>
  <c r="J711" i="4"/>
  <c r="F707" i="4"/>
  <c r="J695" i="4"/>
  <c r="J692" i="4"/>
  <c r="J687" i="4"/>
  <c r="J684" i="4"/>
  <c r="J679" i="4"/>
  <c r="J676" i="4"/>
  <c r="J671" i="4"/>
  <c r="J668" i="4"/>
  <c r="J663" i="4"/>
  <c r="J660" i="4"/>
  <c r="J655" i="4"/>
  <c r="J652" i="4"/>
  <c r="J647" i="4"/>
  <c r="J621" i="4"/>
  <c r="F621" i="4"/>
  <c r="H621" i="4"/>
  <c r="J619" i="4"/>
  <c r="F619" i="4"/>
  <c r="H619" i="4"/>
  <c r="J617" i="4"/>
  <c r="F617" i="4"/>
  <c r="F581" i="4"/>
  <c r="H581" i="4"/>
  <c r="H776" i="4"/>
  <c r="H763" i="4"/>
  <c r="H760" i="4"/>
  <c r="F751" i="4"/>
  <c r="H747" i="4"/>
  <c r="H744" i="4"/>
  <c r="F735" i="4"/>
  <c r="H731" i="4"/>
  <c r="H728" i="4"/>
  <c r="F719" i="4"/>
  <c r="H715" i="4"/>
  <c r="H712" i="4"/>
  <c r="F703" i="4"/>
  <c r="H699" i="4"/>
  <c r="H696" i="4"/>
  <c r="J622" i="4"/>
  <c r="F471" i="4"/>
  <c r="H471" i="4"/>
  <c r="J471" i="4"/>
  <c r="F691" i="4"/>
  <c r="F683" i="4"/>
  <c r="F675" i="4"/>
  <c r="F667" i="4"/>
  <c r="F659" i="4"/>
  <c r="F651" i="4"/>
  <c r="F643" i="4"/>
  <c r="F629" i="4"/>
  <c r="J613" i="4"/>
  <c r="J612" i="4"/>
  <c r="J611" i="4"/>
  <c r="J610" i="4"/>
  <c r="J609" i="4"/>
  <c r="F597" i="4"/>
  <c r="H580" i="4"/>
  <c r="J577" i="4"/>
  <c r="F573" i="4"/>
  <c r="J570" i="4"/>
  <c r="H564" i="4"/>
  <c r="J561" i="4"/>
  <c r="F557" i="4"/>
  <c r="F554" i="4"/>
  <c r="F549" i="4"/>
  <c r="J547" i="4"/>
  <c r="F539" i="4"/>
  <c r="F534" i="4"/>
  <c r="J532" i="4"/>
  <c r="H530" i="4"/>
  <c r="J530" i="4"/>
  <c r="F503" i="4"/>
  <c r="H494" i="4"/>
  <c r="J494" i="4"/>
  <c r="F492" i="4"/>
  <c r="H492" i="4"/>
  <c r="J492" i="4"/>
  <c r="F490" i="4"/>
  <c r="H490" i="4"/>
  <c r="J490" i="4"/>
  <c r="F466" i="4"/>
  <c r="J438" i="4"/>
  <c r="F438" i="4"/>
  <c r="H438" i="4"/>
  <c r="J436" i="4"/>
  <c r="F436" i="4"/>
  <c r="H436" i="4"/>
  <c r="H369" i="4"/>
  <c r="F369" i="4"/>
  <c r="J369" i="4"/>
  <c r="H614" i="4"/>
  <c r="H609" i="4"/>
  <c r="H608" i="4"/>
  <c r="H578" i="4"/>
  <c r="J571" i="4"/>
  <c r="F569" i="4"/>
  <c r="H566" i="4"/>
  <c r="H565" i="4"/>
  <c r="H562" i="4"/>
  <c r="J555" i="4"/>
  <c r="F547" i="4"/>
  <c r="F542" i="4"/>
  <c r="J540" i="4"/>
  <c r="H538" i="4"/>
  <c r="J538" i="4"/>
  <c r="J525" i="4"/>
  <c r="F524" i="4"/>
  <c r="H524" i="4"/>
  <c r="F522" i="4"/>
  <c r="H522" i="4"/>
  <c r="J522" i="4"/>
  <c r="J499" i="4"/>
  <c r="F498" i="4"/>
  <c r="J495" i="4"/>
  <c r="J470" i="4"/>
  <c r="F469" i="4"/>
  <c r="H469" i="4"/>
  <c r="F322" i="4"/>
  <c r="H322" i="4"/>
  <c r="J322" i="4"/>
  <c r="H613" i="4"/>
  <c r="H612" i="4"/>
  <c r="H611" i="4"/>
  <c r="H579" i="4"/>
  <c r="F570" i="4"/>
  <c r="H563" i="4"/>
  <c r="F555" i="4"/>
  <c r="F550" i="4"/>
  <c r="H546" i="4"/>
  <c r="J546" i="4"/>
  <c r="H531" i="4"/>
  <c r="J502" i="4"/>
  <c r="F501" i="4"/>
  <c r="H501" i="4"/>
  <c r="J393" i="4"/>
  <c r="F393" i="4"/>
  <c r="H393" i="4"/>
  <c r="F338" i="4"/>
  <c r="H338" i="4"/>
  <c r="J338" i="4"/>
  <c r="F611" i="4"/>
  <c r="F610" i="4"/>
  <c r="F609" i="4"/>
  <c r="F608" i="4"/>
  <c r="F580" i="4"/>
  <c r="F566" i="4"/>
  <c r="F564" i="4"/>
  <c r="H554" i="4"/>
  <c r="J554" i="4"/>
  <c r="H539" i="4"/>
  <c r="H467" i="4"/>
  <c r="F467" i="4"/>
  <c r="J569" i="4"/>
  <c r="F565" i="4"/>
  <c r="H547" i="4"/>
  <c r="F532" i="4"/>
  <c r="H532" i="4"/>
  <c r="F525" i="4"/>
  <c r="H525" i="4"/>
  <c r="H499" i="4"/>
  <c r="F499" i="4"/>
  <c r="F495" i="4"/>
  <c r="H495" i="4"/>
  <c r="F493" i="4"/>
  <c r="H493" i="4"/>
  <c r="J493" i="4"/>
  <c r="H491" i="4"/>
  <c r="F491" i="4"/>
  <c r="J491" i="4"/>
  <c r="J489" i="4"/>
  <c r="F489" i="4"/>
  <c r="H489" i="4"/>
  <c r="F470" i="4"/>
  <c r="H470" i="4"/>
  <c r="J439" i="4"/>
  <c r="F439" i="4"/>
  <c r="F437" i="4"/>
  <c r="J437" i="4"/>
  <c r="H437" i="4"/>
  <c r="J390" i="4"/>
  <c r="F390" i="4"/>
  <c r="H390" i="4"/>
  <c r="H570" i="4"/>
  <c r="H555" i="4"/>
  <c r="F540" i="4"/>
  <c r="H540" i="4"/>
  <c r="H523" i="4"/>
  <c r="F523" i="4"/>
  <c r="J523" i="4"/>
  <c r="J521" i="4"/>
  <c r="F521" i="4"/>
  <c r="H521" i="4"/>
  <c r="F502" i="4"/>
  <c r="H502" i="4"/>
  <c r="J465" i="4"/>
  <c r="F465" i="4"/>
  <c r="H411" i="4"/>
  <c r="F411" i="4"/>
  <c r="J411" i="4"/>
  <c r="F325" i="4"/>
  <c r="J325" i="4"/>
  <c r="H325" i="4"/>
  <c r="H571" i="4"/>
  <c r="F548" i="4"/>
  <c r="H548" i="4"/>
  <c r="F533" i="4"/>
  <c r="J531" i="4"/>
  <c r="J497" i="4"/>
  <c r="F497" i="4"/>
  <c r="F468" i="4"/>
  <c r="H468" i="4"/>
  <c r="H373" i="4"/>
  <c r="F373" i="4"/>
  <c r="J373" i="4"/>
  <c r="J462" i="4"/>
  <c r="J461" i="4"/>
  <c r="J460" i="4"/>
  <c r="J459" i="4"/>
  <c r="J458" i="4"/>
  <c r="J430" i="4"/>
  <c r="J429" i="4"/>
  <c r="J428" i="4"/>
  <c r="J427" i="4"/>
  <c r="J426" i="4"/>
  <c r="J414" i="4"/>
  <c r="J407" i="4"/>
  <c r="F394" i="4"/>
  <c r="J386" i="4"/>
  <c r="H385" i="4"/>
  <c r="H364" i="4"/>
  <c r="J362" i="4"/>
  <c r="F360" i="4"/>
  <c r="H356" i="4"/>
  <c r="J354" i="4"/>
  <c r="J341" i="4"/>
  <c r="J519" i="4"/>
  <c r="J487" i="4"/>
  <c r="H463" i="4"/>
  <c r="H458" i="4"/>
  <c r="H457" i="4"/>
  <c r="J455" i="4"/>
  <c r="F435" i="4"/>
  <c r="F434" i="4"/>
  <c r="F433" i="4"/>
  <c r="H431" i="4"/>
  <c r="H426" i="4"/>
  <c r="H425" i="4"/>
  <c r="J410" i="4"/>
  <c r="H409" i="4"/>
  <c r="H407" i="4"/>
  <c r="H406" i="4"/>
  <c r="H404" i="4"/>
  <c r="H395" i="4"/>
  <c r="J387" i="4"/>
  <c r="H386" i="4"/>
  <c r="F385" i="4"/>
  <c r="F383" i="4"/>
  <c r="J372" i="4"/>
  <c r="J368" i="4"/>
  <c r="J357" i="4"/>
  <c r="F352" i="4"/>
  <c r="F339" i="4"/>
  <c r="J330" i="4"/>
  <c r="J327" i="4"/>
  <c r="H327" i="4"/>
  <c r="J317" i="4"/>
  <c r="F219" i="4"/>
  <c r="H219" i="4"/>
  <c r="J219" i="4"/>
  <c r="J553" i="4"/>
  <c r="J545" i="4"/>
  <c r="J537" i="4"/>
  <c r="J529" i="4"/>
  <c r="J518" i="4"/>
  <c r="J517" i="4"/>
  <c r="J516" i="4"/>
  <c r="J515" i="4"/>
  <c r="J514" i="4"/>
  <c r="J486" i="4"/>
  <c r="J485" i="4"/>
  <c r="J484" i="4"/>
  <c r="J483" i="4"/>
  <c r="J482" i="4"/>
  <c r="H462" i="4"/>
  <c r="H461" i="4"/>
  <c r="H460" i="4"/>
  <c r="J454" i="4"/>
  <c r="J453" i="4"/>
  <c r="J452" i="4"/>
  <c r="J451" i="4"/>
  <c r="J450" i="4"/>
  <c r="H430" i="4"/>
  <c r="H429" i="4"/>
  <c r="H428" i="4"/>
  <c r="J422" i="4"/>
  <c r="J421" i="4"/>
  <c r="J420" i="4"/>
  <c r="J419" i="4"/>
  <c r="J418" i="4"/>
  <c r="J412" i="4"/>
  <c r="H410" i="4"/>
  <c r="F409" i="4"/>
  <c r="F404" i="4"/>
  <c r="J401" i="4"/>
  <c r="J398" i="4"/>
  <c r="J391" i="4"/>
  <c r="H372" i="4"/>
  <c r="F365" i="4"/>
  <c r="J365" i="4"/>
  <c r="J363" i="4"/>
  <c r="H361" i="4"/>
  <c r="F361" i="4"/>
  <c r="F355" i="4"/>
  <c r="J355" i="4"/>
  <c r="J351" i="4"/>
  <c r="H351" i="4"/>
  <c r="H330" i="4"/>
  <c r="F242" i="4"/>
  <c r="J242" i="4"/>
  <c r="H242" i="4"/>
  <c r="H514" i="4"/>
  <c r="H513" i="4"/>
  <c r="H482" i="4"/>
  <c r="H481" i="4"/>
  <c r="F460" i="4"/>
  <c r="F459" i="4"/>
  <c r="F458" i="4"/>
  <c r="F457" i="4"/>
  <c r="H450" i="4"/>
  <c r="H449" i="4"/>
  <c r="F428" i="4"/>
  <c r="F427" i="4"/>
  <c r="F426" i="4"/>
  <c r="F425" i="4"/>
  <c r="H418" i="4"/>
  <c r="H417" i="4"/>
  <c r="J415" i="4"/>
  <c r="F407" i="4"/>
  <c r="F402" i="4"/>
  <c r="J394" i="4"/>
  <c r="H391" i="4"/>
  <c r="F371" i="4"/>
  <c r="J367" i="4"/>
  <c r="H367" i="4"/>
  <c r="F340" i="4"/>
  <c r="F333" i="4"/>
  <c r="H329" i="4"/>
  <c r="J329" i="4"/>
  <c r="J203" i="4"/>
  <c r="H203" i="4"/>
  <c r="F203" i="4"/>
  <c r="H403" i="4"/>
  <c r="J385" i="4"/>
  <c r="H383" i="4"/>
  <c r="F362" i="4"/>
  <c r="H362" i="4"/>
  <c r="J356" i="4"/>
  <c r="H352" i="4"/>
  <c r="J352" i="4"/>
  <c r="J324" i="4"/>
  <c r="H324" i="4"/>
  <c r="F317" i="4"/>
  <c r="H317" i="4"/>
  <c r="J409" i="4"/>
  <c r="J406" i="4"/>
  <c r="F386" i="4"/>
  <c r="F372" i="4"/>
  <c r="H368" i="4"/>
  <c r="H341" i="4"/>
  <c r="F235" i="4"/>
  <c r="H235" i="4"/>
  <c r="J235" i="4"/>
  <c r="J180" i="4"/>
  <c r="F180" i="4"/>
  <c r="H180" i="4"/>
  <c r="J435" i="4"/>
  <c r="J434" i="4"/>
  <c r="F410" i="4"/>
  <c r="H387" i="4"/>
  <c r="F363" i="4"/>
  <c r="H363" i="4"/>
  <c r="J359" i="4"/>
  <c r="F359" i="4"/>
  <c r="H357" i="4"/>
  <c r="H353" i="4"/>
  <c r="J353" i="4"/>
  <c r="J247" i="4"/>
  <c r="F247" i="4"/>
  <c r="J209" i="4"/>
  <c r="F209" i="4"/>
  <c r="H209" i="4"/>
  <c r="F201" i="4"/>
  <c r="H201" i="4"/>
  <c r="J201" i="4"/>
  <c r="H321" i="4"/>
  <c r="J321" i="4"/>
  <c r="H314" i="4"/>
  <c r="H308" i="4"/>
  <c r="H306" i="4"/>
  <c r="H300" i="4"/>
  <c r="H298" i="4"/>
  <c r="H292" i="4"/>
  <c r="H290" i="4"/>
  <c r="H284" i="4"/>
  <c r="H282" i="4"/>
  <c r="H276" i="4"/>
  <c r="H274" i="4"/>
  <c r="H268" i="4"/>
  <c r="H266" i="4"/>
  <c r="H260" i="4"/>
  <c r="H258" i="4"/>
  <c r="H252" i="4"/>
  <c r="H239" i="4"/>
  <c r="F199" i="4"/>
  <c r="H199" i="4"/>
  <c r="J164" i="4"/>
  <c r="F164" i="4"/>
  <c r="H158" i="4"/>
  <c r="F158" i="4"/>
  <c r="J148" i="4"/>
  <c r="F148" i="4"/>
  <c r="H148" i="4"/>
  <c r="F193" i="4"/>
  <c r="H193" i="4"/>
  <c r="J156" i="4"/>
  <c r="F156" i="4"/>
  <c r="H104" i="4"/>
  <c r="F104" i="4"/>
  <c r="J104" i="4"/>
  <c r="F378" i="4"/>
  <c r="F377" i="4"/>
  <c r="F376" i="4"/>
  <c r="F375" i="4"/>
  <c r="F346" i="4"/>
  <c r="F345" i="4"/>
  <c r="F344" i="4"/>
  <c r="F343" i="4"/>
  <c r="F323" i="4"/>
  <c r="H323" i="4"/>
  <c r="J315" i="4"/>
  <c r="J311" i="4"/>
  <c r="F309" i="4"/>
  <c r="J307" i="4"/>
  <c r="J303" i="4"/>
  <c r="F301" i="4"/>
  <c r="J299" i="4"/>
  <c r="J295" i="4"/>
  <c r="F293" i="4"/>
  <c r="J291" i="4"/>
  <c r="J287" i="4"/>
  <c r="F285" i="4"/>
  <c r="J283" i="4"/>
  <c r="J279" i="4"/>
  <c r="F277" i="4"/>
  <c r="J275" i="4"/>
  <c r="J271" i="4"/>
  <c r="F269" i="4"/>
  <c r="J267" i="4"/>
  <c r="J263" i="4"/>
  <c r="F261" i="4"/>
  <c r="J259" i="4"/>
  <c r="J255" i="4"/>
  <c r="F253" i="4"/>
  <c r="F250" i="4"/>
  <c r="J250" i="4"/>
  <c r="F243" i="4"/>
  <c r="H243" i="4"/>
  <c r="H236" i="4"/>
  <c r="H220" i="4"/>
  <c r="F125" i="4"/>
  <c r="H125" i="4"/>
  <c r="J125" i="4"/>
  <c r="F168" i="4"/>
  <c r="J168" i="4"/>
  <c r="J160" i="4"/>
  <c r="J153" i="4"/>
  <c r="F153" i="4"/>
  <c r="H153" i="4"/>
  <c r="J110" i="4"/>
  <c r="H110" i="4"/>
  <c r="F110" i="4"/>
  <c r="J314" i="4"/>
  <c r="J306" i="4"/>
  <c r="J298" i="4"/>
  <c r="J290" i="4"/>
  <c r="J282" i="4"/>
  <c r="J274" i="4"/>
  <c r="J266" i="4"/>
  <c r="J258" i="4"/>
  <c r="J239" i="4"/>
  <c r="F234" i="4"/>
  <c r="J234" i="4"/>
  <c r="H217" i="4"/>
  <c r="F189" i="4"/>
  <c r="H189" i="4"/>
  <c r="J189" i="4"/>
  <c r="F165" i="4"/>
  <c r="H165" i="4"/>
  <c r="H146" i="4"/>
  <c r="J146" i="4"/>
  <c r="F146" i="4"/>
  <c r="F144" i="4"/>
  <c r="H144" i="4"/>
  <c r="J144" i="4"/>
  <c r="F331" i="4"/>
  <c r="H331" i="4"/>
  <c r="F251" i="4"/>
  <c r="H251" i="4"/>
  <c r="H244" i="4"/>
  <c r="J211" i="4"/>
  <c r="F211" i="4"/>
  <c r="J206" i="4"/>
  <c r="F206" i="4"/>
  <c r="H206" i="4"/>
  <c r="F184" i="4"/>
  <c r="J184" i="4"/>
  <c r="H184" i="4"/>
  <c r="F162" i="4"/>
  <c r="H162" i="4"/>
  <c r="J162" i="4"/>
  <c r="H337" i="4"/>
  <c r="J337" i="4"/>
  <c r="F315" i="4"/>
  <c r="H315" i="4"/>
  <c r="F307" i="4"/>
  <c r="H307" i="4"/>
  <c r="F299" i="4"/>
  <c r="H299" i="4"/>
  <c r="F291" i="4"/>
  <c r="H291" i="4"/>
  <c r="F283" i="4"/>
  <c r="H283" i="4"/>
  <c r="F275" i="4"/>
  <c r="H275" i="4"/>
  <c r="F267" i="4"/>
  <c r="H267" i="4"/>
  <c r="F259" i="4"/>
  <c r="H259" i="4"/>
  <c r="J214" i="4"/>
  <c r="F160" i="4"/>
  <c r="H160" i="4"/>
  <c r="F119" i="4"/>
  <c r="J119" i="4"/>
  <c r="H119" i="4"/>
  <c r="H100" i="4"/>
  <c r="J100" i="4"/>
  <c r="F100" i="4"/>
  <c r="F207" i="4"/>
  <c r="J200" i="4"/>
  <c r="J198" i="4"/>
  <c r="J195" i="4"/>
  <c r="J186" i="4"/>
  <c r="H182" i="4"/>
  <c r="F182" i="4"/>
  <c r="J182" i="4"/>
  <c r="H170" i="4"/>
  <c r="H166" i="4"/>
  <c r="J161" i="4"/>
  <c r="F159" i="4"/>
  <c r="H159" i="4"/>
  <c r="J157" i="4"/>
  <c r="F151" i="4"/>
  <c r="J151" i="4"/>
  <c r="J313" i="4"/>
  <c r="J305" i="4"/>
  <c r="J297" i="4"/>
  <c r="J289" i="4"/>
  <c r="J281" i="4"/>
  <c r="J273" i="4"/>
  <c r="J265" i="4"/>
  <c r="J257" i="4"/>
  <c r="J249" i="4"/>
  <c r="J241" i="4"/>
  <c r="J233" i="4"/>
  <c r="H208" i="4"/>
  <c r="J192" i="4"/>
  <c r="H190" i="4"/>
  <c r="F190" i="4"/>
  <c r="J185" i="4"/>
  <c r="F154" i="4"/>
  <c r="H154" i="4"/>
  <c r="J128" i="4"/>
  <c r="F122" i="4"/>
  <c r="J122" i="4"/>
  <c r="H94" i="4"/>
  <c r="J94" i="4"/>
  <c r="F94" i="4"/>
  <c r="F88" i="4"/>
  <c r="H88" i="4"/>
  <c r="J88" i="4"/>
  <c r="F149" i="4"/>
  <c r="H149" i="4"/>
  <c r="J149" i="4"/>
  <c r="F141" i="4"/>
  <c r="J127" i="4"/>
  <c r="F127" i="4"/>
  <c r="F120" i="4"/>
  <c r="H120" i="4"/>
  <c r="H105" i="4"/>
  <c r="F103" i="4"/>
  <c r="J103" i="4"/>
  <c r="H62" i="4"/>
  <c r="J62" i="4"/>
  <c r="F62" i="4"/>
  <c r="J231" i="4"/>
  <c r="F215" i="4"/>
  <c r="J207" i="4"/>
  <c r="F191" i="4"/>
  <c r="H191" i="4"/>
  <c r="F183" i="4"/>
  <c r="J183" i="4"/>
  <c r="F169" i="4"/>
  <c r="J166" i="4"/>
  <c r="F152" i="4"/>
  <c r="J152" i="4"/>
  <c r="H145" i="4"/>
  <c r="J145" i="4"/>
  <c r="F136" i="4"/>
  <c r="J124" i="4"/>
  <c r="F124" i="4"/>
  <c r="H124" i="4"/>
  <c r="H216" i="4"/>
  <c r="H200" i="4"/>
  <c r="F186" i="4"/>
  <c r="H186" i="4"/>
  <c r="J170" i="4"/>
  <c r="H161" i="4"/>
  <c r="F157" i="4"/>
  <c r="J143" i="4"/>
  <c r="F143" i="4"/>
  <c r="H143" i="4"/>
  <c r="F73" i="4"/>
  <c r="H73" i="4"/>
  <c r="J73" i="4"/>
  <c r="F192" i="4"/>
  <c r="H192" i="4"/>
  <c r="J188" i="4"/>
  <c r="F188" i="4"/>
  <c r="F181" i="4"/>
  <c r="H181" i="4"/>
  <c r="J181" i="4"/>
  <c r="H150" i="4"/>
  <c r="F150" i="4"/>
  <c r="J150" i="4"/>
  <c r="F128" i="4"/>
  <c r="H128" i="4"/>
  <c r="H121" i="4"/>
  <c r="F121" i="4"/>
  <c r="J121" i="4"/>
  <c r="H54" i="4"/>
  <c r="J54" i="4"/>
  <c r="F48" i="4"/>
  <c r="H48" i="4"/>
  <c r="J48" i="4"/>
  <c r="F65" i="4"/>
  <c r="H65" i="4"/>
  <c r="J49" i="4"/>
  <c r="J132" i="4"/>
  <c r="H129" i="4"/>
  <c r="J118" i="4"/>
  <c r="F118" i="4"/>
  <c r="J107" i="4"/>
  <c r="H107" i="4"/>
  <c r="J102" i="4"/>
  <c r="H102" i="4"/>
  <c r="F95" i="4"/>
  <c r="J95" i="4"/>
  <c r="H86" i="4"/>
  <c r="J86" i="4"/>
  <c r="F80" i="4"/>
  <c r="H80" i="4"/>
  <c r="J80" i="4"/>
  <c r="F57" i="4"/>
  <c r="H57" i="4"/>
  <c r="H46" i="4"/>
  <c r="J46" i="4"/>
  <c r="F32" i="4"/>
  <c r="H32" i="4"/>
  <c r="J32" i="4"/>
  <c r="J135" i="4"/>
  <c r="H38" i="4"/>
  <c r="J38" i="4"/>
  <c r="H78" i="4"/>
  <c r="J78" i="4"/>
  <c r="F49" i="4"/>
  <c r="H49" i="4"/>
  <c r="J140" i="4"/>
  <c r="H137" i="4"/>
  <c r="J133" i="4"/>
  <c r="J130" i="4"/>
  <c r="F96" i="4"/>
  <c r="H96" i="4"/>
  <c r="J92" i="4"/>
  <c r="H92" i="4"/>
  <c r="F87" i="4"/>
  <c r="H87" i="4"/>
  <c r="J87" i="4"/>
  <c r="H70" i="4"/>
  <c r="J70" i="4"/>
  <c r="F64" i="4"/>
  <c r="H64" i="4"/>
  <c r="J64" i="4"/>
  <c r="F81" i="4"/>
  <c r="H81" i="4"/>
  <c r="F33" i="4"/>
  <c r="J33" i="4"/>
  <c r="H33" i="4"/>
  <c r="F71" i="4"/>
  <c r="H71" i="4"/>
  <c r="F55" i="4"/>
  <c r="H55" i="4"/>
  <c r="F39" i="4"/>
  <c r="H39" i="4"/>
  <c r="F23" i="4"/>
  <c r="H23" i="4"/>
  <c r="H14" i="4"/>
  <c r="J14" i="4"/>
  <c r="H30" i="4"/>
  <c r="J30" i="4"/>
  <c r="F17" i="4"/>
  <c r="H111" i="4"/>
  <c r="H108" i="4"/>
  <c r="F72" i="4"/>
  <c r="H72" i="4"/>
  <c r="F56" i="4"/>
  <c r="H56" i="4"/>
  <c r="F40" i="4"/>
  <c r="H40" i="4"/>
  <c r="F24" i="4"/>
  <c r="H24" i="4"/>
  <c r="F79" i="4"/>
  <c r="H79" i="4"/>
  <c r="F63" i="4"/>
  <c r="H63" i="4"/>
  <c r="F47" i="4"/>
  <c r="H47" i="4"/>
  <c r="F31" i="4"/>
  <c r="H31" i="4"/>
  <c r="H22" i="4"/>
  <c r="J22" i="4"/>
  <c r="F41" i="4"/>
  <c r="F30" i="4"/>
  <c r="F25" i="4"/>
  <c r="J16" i="4"/>
  <c r="F16" i="4"/>
  <c r="H16" i="4"/>
  <c r="H8" i="4"/>
  <c r="H15" i="4"/>
  <c r="F9" i="4"/>
  <c r="H7" i="4"/>
  <c r="J84" i="4"/>
  <c r="J76" i="4"/>
  <c r="J68" i="4"/>
  <c r="J60" i="4"/>
  <c r="J52" i="4"/>
  <c r="J44" i="4"/>
  <c r="J36" i="4"/>
  <c r="J28" i="4"/>
  <c r="J20" i="4"/>
  <c r="J12" i="4"/>
  <c r="F8" i="4"/>
  <c r="H6" i="4" l="1"/>
  <c r="AG7" i="2"/>
  <c r="AH7" i="2"/>
  <c r="AI7" i="2"/>
  <c r="AJ7" i="2"/>
  <c r="AK7" i="2"/>
  <c r="AL7" i="2"/>
  <c r="AG8" i="2"/>
  <c r="AH8" i="2"/>
  <c r="AI8" i="2"/>
  <c r="AJ8" i="2"/>
  <c r="AK8" i="2"/>
  <c r="AL8" i="2"/>
  <c r="AG9" i="2"/>
  <c r="AH9" i="2"/>
  <c r="AI9" i="2"/>
  <c r="AJ9" i="2"/>
  <c r="AK9" i="2"/>
  <c r="AL9" i="2"/>
  <c r="AG10" i="2"/>
  <c r="AH10" i="2"/>
  <c r="AI10" i="2"/>
  <c r="AJ10" i="2"/>
  <c r="AK10" i="2"/>
  <c r="AL10" i="2"/>
  <c r="AG11" i="2"/>
  <c r="AH11" i="2"/>
  <c r="AI11" i="2"/>
  <c r="AJ11" i="2"/>
  <c r="AK11" i="2"/>
  <c r="AL11" i="2"/>
  <c r="AG12" i="2"/>
  <c r="AH12" i="2"/>
  <c r="AI12" i="2"/>
  <c r="AJ12" i="2"/>
  <c r="AK12" i="2"/>
  <c r="AL12" i="2"/>
  <c r="AG13" i="2"/>
  <c r="AH13" i="2"/>
  <c r="AI13" i="2"/>
  <c r="AJ13" i="2"/>
  <c r="AK13" i="2"/>
  <c r="AL13" i="2"/>
  <c r="AG14" i="2"/>
  <c r="AH14" i="2"/>
  <c r="AI14" i="2"/>
  <c r="AJ14" i="2"/>
  <c r="AK14" i="2"/>
  <c r="AL14" i="2"/>
  <c r="AG15" i="2"/>
  <c r="AH15" i="2"/>
  <c r="AI15" i="2"/>
  <c r="AJ15" i="2"/>
  <c r="AK15" i="2"/>
  <c r="AL15" i="2"/>
  <c r="AG16" i="2"/>
  <c r="AH16" i="2"/>
  <c r="AI16" i="2"/>
  <c r="AJ16" i="2"/>
  <c r="AK16" i="2"/>
  <c r="AL16" i="2"/>
  <c r="AG17" i="2"/>
  <c r="AH17" i="2"/>
  <c r="AI17" i="2"/>
  <c r="AJ17" i="2"/>
  <c r="AK17" i="2"/>
  <c r="AL17" i="2"/>
  <c r="AG18" i="2"/>
  <c r="AH18" i="2"/>
  <c r="AI18" i="2"/>
  <c r="AJ18" i="2"/>
  <c r="AK18" i="2"/>
  <c r="AL18" i="2"/>
  <c r="AG19" i="2"/>
  <c r="AH19" i="2"/>
  <c r="AI19" i="2"/>
  <c r="AJ19" i="2"/>
  <c r="AK19" i="2"/>
  <c r="AL19" i="2"/>
  <c r="AG20" i="2"/>
  <c r="AH20" i="2"/>
  <c r="AI20" i="2"/>
  <c r="AJ20" i="2"/>
  <c r="AK20" i="2"/>
  <c r="AL20" i="2"/>
  <c r="AG21" i="2"/>
  <c r="AH21" i="2"/>
  <c r="AI21" i="2"/>
  <c r="AJ21" i="2"/>
  <c r="AK21" i="2"/>
  <c r="AL21" i="2"/>
  <c r="AG22" i="2"/>
  <c r="AH22" i="2"/>
  <c r="AI22" i="2"/>
  <c r="AJ22" i="2"/>
  <c r="AK22" i="2"/>
  <c r="AL22" i="2"/>
  <c r="AG23" i="2"/>
  <c r="AH23" i="2"/>
  <c r="AI23" i="2"/>
  <c r="AJ23" i="2"/>
  <c r="AK23" i="2"/>
  <c r="AL23" i="2"/>
  <c r="AG24" i="2"/>
  <c r="AH24" i="2"/>
  <c r="AI24" i="2"/>
  <c r="AJ24" i="2"/>
  <c r="AK24" i="2"/>
  <c r="AL24" i="2"/>
  <c r="AG25" i="2"/>
  <c r="AH25" i="2"/>
  <c r="AI25" i="2"/>
  <c r="AJ25" i="2"/>
  <c r="AK25" i="2"/>
  <c r="AL25" i="2"/>
  <c r="AG26" i="2"/>
  <c r="AH26" i="2"/>
  <c r="AI26" i="2"/>
  <c r="AJ26" i="2"/>
  <c r="AK26" i="2"/>
  <c r="AL26" i="2"/>
  <c r="AG27" i="2"/>
  <c r="AH27" i="2"/>
  <c r="AI27" i="2"/>
  <c r="AJ27" i="2"/>
  <c r="AK27" i="2"/>
  <c r="AL27" i="2"/>
  <c r="AG28" i="2"/>
  <c r="AH28" i="2"/>
  <c r="AI28" i="2"/>
  <c r="AJ28" i="2"/>
  <c r="AK28" i="2"/>
  <c r="AL28" i="2"/>
  <c r="AG29" i="2"/>
  <c r="AH29" i="2"/>
  <c r="AI29" i="2"/>
  <c r="AJ29" i="2"/>
  <c r="AK29" i="2"/>
  <c r="AL29" i="2"/>
  <c r="AG30" i="2"/>
  <c r="AH30" i="2"/>
  <c r="AI30" i="2"/>
  <c r="AJ30" i="2"/>
  <c r="AK30" i="2"/>
  <c r="AL30" i="2"/>
  <c r="AG31" i="2"/>
  <c r="AH31" i="2"/>
  <c r="AI31" i="2"/>
  <c r="AJ31" i="2"/>
  <c r="AK31" i="2"/>
  <c r="AL31" i="2"/>
  <c r="AG32" i="2"/>
  <c r="AH32" i="2"/>
  <c r="AI32" i="2"/>
  <c r="AJ32" i="2"/>
  <c r="AK32" i="2"/>
  <c r="AL32" i="2"/>
  <c r="AG33" i="2"/>
  <c r="AH33" i="2"/>
  <c r="AI33" i="2"/>
  <c r="AJ33" i="2"/>
  <c r="AK33" i="2"/>
  <c r="AL33" i="2"/>
  <c r="AG34" i="2"/>
  <c r="AH34" i="2"/>
  <c r="AI34" i="2"/>
  <c r="AJ34" i="2"/>
  <c r="AK34" i="2"/>
  <c r="AL34" i="2"/>
  <c r="AG35" i="2"/>
  <c r="AH35" i="2"/>
  <c r="AI35" i="2"/>
  <c r="AJ35" i="2"/>
  <c r="AK35" i="2"/>
  <c r="AL35" i="2"/>
  <c r="AG36" i="2"/>
  <c r="AH36" i="2"/>
  <c r="AI36" i="2"/>
  <c r="AJ36" i="2"/>
  <c r="AK36" i="2"/>
  <c r="AL36" i="2"/>
  <c r="AG37" i="2"/>
  <c r="AH37" i="2"/>
  <c r="AI37" i="2"/>
  <c r="AJ37" i="2"/>
  <c r="AK37" i="2"/>
  <c r="AL37" i="2"/>
  <c r="AG38" i="2"/>
  <c r="AH38" i="2"/>
  <c r="AI38" i="2"/>
  <c r="AJ38" i="2"/>
  <c r="AK38" i="2"/>
  <c r="AL38" i="2"/>
  <c r="AG39" i="2"/>
  <c r="AH39" i="2"/>
  <c r="AI39" i="2"/>
  <c r="AJ39" i="2"/>
  <c r="AK39" i="2"/>
  <c r="AL39" i="2"/>
  <c r="AG40" i="2"/>
  <c r="AH40" i="2"/>
  <c r="AI40" i="2"/>
  <c r="AJ40" i="2"/>
  <c r="AK40" i="2"/>
  <c r="AL40" i="2"/>
  <c r="AG41" i="2"/>
  <c r="AH41" i="2"/>
  <c r="AI41" i="2"/>
  <c r="AJ41" i="2"/>
  <c r="AK41" i="2"/>
  <c r="AL41" i="2"/>
  <c r="AG42" i="2"/>
  <c r="AH42" i="2"/>
  <c r="AI42" i="2"/>
  <c r="AJ42" i="2"/>
  <c r="AK42" i="2"/>
  <c r="AL42" i="2"/>
  <c r="AG43" i="2"/>
  <c r="AH43" i="2"/>
  <c r="AI43" i="2"/>
  <c r="AJ43" i="2"/>
  <c r="AK43" i="2"/>
  <c r="AL43" i="2"/>
  <c r="AG44" i="2"/>
  <c r="AH44" i="2"/>
  <c r="AI44" i="2"/>
  <c r="AJ44" i="2"/>
  <c r="AK44" i="2"/>
  <c r="AL44" i="2"/>
  <c r="AG45" i="2"/>
  <c r="AH45" i="2"/>
  <c r="AI45" i="2"/>
  <c r="AJ45" i="2"/>
  <c r="AK45" i="2"/>
  <c r="AL45" i="2"/>
  <c r="AG46" i="2"/>
  <c r="AH46" i="2"/>
  <c r="AI46" i="2"/>
  <c r="AJ46" i="2"/>
  <c r="AK46" i="2"/>
  <c r="AL46" i="2"/>
  <c r="AG47" i="2"/>
  <c r="AH47" i="2"/>
  <c r="AI47" i="2"/>
  <c r="AJ47" i="2"/>
  <c r="AK47" i="2"/>
  <c r="AL47" i="2"/>
  <c r="AG48" i="2"/>
  <c r="AH48" i="2"/>
  <c r="AI48" i="2"/>
  <c r="AJ48" i="2"/>
  <c r="AK48" i="2"/>
  <c r="AL48" i="2"/>
  <c r="AG49" i="2"/>
  <c r="AH49" i="2"/>
  <c r="AI49" i="2"/>
  <c r="AJ49" i="2"/>
  <c r="AK49" i="2"/>
  <c r="AL49" i="2"/>
  <c r="AG50" i="2"/>
  <c r="AH50" i="2"/>
  <c r="AI50" i="2"/>
  <c r="AJ50" i="2"/>
  <c r="AK50" i="2"/>
  <c r="AL50" i="2"/>
  <c r="AG51" i="2"/>
  <c r="AH51" i="2"/>
  <c r="AI51" i="2"/>
  <c r="AJ51" i="2"/>
  <c r="AK51" i="2"/>
  <c r="AL51" i="2"/>
  <c r="AG52" i="2"/>
  <c r="AH52" i="2"/>
  <c r="AI52" i="2"/>
  <c r="AJ52" i="2"/>
  <c r="AK52" i="2"/>
  <c r="AL52" i="2"/>
  <c r="AG53" i="2"/>
  <c r="AH53" i="2"/>
  <c r="AI53" i="2"/>
  <c r="AJ53" i="2"/>
  <c r="AK53" i="2"/>
  <c r="AL53" i="2"/>
  <c r="AG54" i="2"/>
  <c r="AH54" i="2"/>
  <c r="AI54" i="2"/>
  <c r="AJ54" i="2"/>
  <c r="AK54" i="2"/>
  <c r="AL54" i="2"/>
  <c r="AG55" i="2"/>
  <c r="AH55" i="2"/>
  <c r="AI55" i="2"/>
  <c r="AJ55" i="2"/>
  <c r="AK55" i="2"/>
  <c r="AL55" i="2"/>
  <c r="AG56" i="2"/>
  <c r="AH56" i="2"/>
  <c r="AI56" i="2"/>
  <c r="AJ56" i="2"/>
  <c r="AK56" i="2"/>
  <c r="AL56" i="2"/>
  <c r="AG57" i="2"/>
  <c r="AH57" i="2"/>
  <c r="AI57" i="2"/>
  <c r="AJ57" i="2"/>
  <c r="AK57" i="2"/>
  <c r="AL57" i="2"/>
  <c r="AG58" i="2"/>
  <c r="AH58" i="2"/>
  <c r="AI58" i="2"/>
  <c r="AJ58" i="2"/>
  <c r="AK58" i="2"/>
  <c r="AL58" i="2"/>
  <c r="AG59" i="2"/>
  <c r="AH59" i="2"/>
  <c r="AI59" i="2"/>
  <c r="AJ59" i="2"/>
  <c r="AK59" i="2"/>
  <c r="AL59" i="2"/>
  <c r="AG60" i="2"/>
  <c r="AH60" i="2"/>
  <c r="AI60" i="2"/>
  <c r="AJ60" i="2"/>
  <c r="AK60" i="2"/>
  <c r="AL60" i="2"/>
  <c r="AG61" i="2"/>
  <c r="AH61" i="2"/>
  <c r="AI61" i="2"/>
  <c r="AJ61" i="2"/>
  <c r="AK61" i="2"/>
  <c r="AL61" i="2"/>
  <c r="AG62" i="2"/>
  <c r="AH62" i="2"/>
  <c r="AI62" i="2"/>
  <c r="AJ62" i="2"/>
  <c r="AK62" i="2"/>
  <c r="AL62" i="2"/>
  <c r="AG63" i="2"/>
  <c r="AH63" i="2"/>
  <c r="AI63" i="2"/>
  <c r="AJ63" i="2"/>
  <c r="AK63" i="2"/>
  <c r="AL63" i="2"/>
  <c r="AG64" i="2"/>
  <c r="AH64" i="2"/>
  <c r="AI64" i="2"/>
  <c r="AJ64" i="2"/>
  <c r="AK64" i="2"/>
  <c r="AL64" i="2"/>
  <c r="AG65" i="2"/>
  <c r="AH65" i="2"/>
  <c r="AI65" i="2"/>
  <c r="AJ65" i="2"/>
  <c r="AK65" i="2"/>
  <c r="AL65" i="2"/>
  <c r="AG66" i="2"/>
  <c r="AH66" i="2"/>
  <c r="AI66" i="2"/>
  <c r="AJ66" i="2"/>
  <c r="AK66" i="2"/>
  <c r="AL66" i="2"/>
  <c r="AG67" i="2"/>
  <c r="AH67" i="2"/>
  <c r="AI67" i="2"/>
  <c r="AJ67" i="2"/>
  <c r="AK67" i="2"/>
  <c r="AL67" i="2"/>
  <c r="AG68" i="2"/>
  <c r="AH68" i="2"/>
  <c r="AI68" i="2"/>
  <c r="AJ68" i="2"/>
  <c r="AK68" i="2"/>
  <c r="AL68" i="2"/>
  <c r="AG69" i="2"/>
  <c r="AH69" i="2"/>
  <c r="AI69" i="2"/>
  <c r="AJ69" i="2"/>
  <c r="AK69" i="2"/>
  <c r="AL69" i="2"/>
  <c r="AG70" i="2"/>
  <c r="AH70" i="2"/>
  <c r="AI70" i="2"/>
  <c r="AJ70" i="2"/>
  <c r="AK70" i="2"/>
  <c r="AL70" i="2"/>
  <c r="AG71" i="2"/>
  <c r="AH71" i="2"/>
  <c r="AI71" i="2"/>
  <c r="AJ71" i="2"/>
  <c r="AK71" i="2"/>
  <c r="AL71" i="2"/>
  <c r="AG72" i="2"/>
  <c r="AH72" i="2"/>
  <c r="AI72" i="2"/>
  <c r="AJ72" i="2"/>
  <c r="AK72" i="2"/>
  <c r="AL72" i="2"/>
  <c r="AG73" i="2"/>
  <c r="AH73" i="2"/>
  <c r="AI73" i="2"/>
  <c r="AJ73" i="2"/>
  <c r="AK73" i="2"/>
  <c r="AL73" i="2"/>
  <c r="AG74" i="2"/>
  <c r="AH74" i="2"/>
  <c r="AI74" i="2"/>
  <c r="AJ74" i="2"/>
  <c r="AK74" i="2"/>
  <c r="AL74" i="2"/>
  <c r="AG75" i="2"/>
  <c r="AH75" i="2"/>
  <c r="AI75" i="2"/>
  <c r="AJ75" i="2"/>
  <c r="AK75" i="2"/>
  <c r="AL75" i="2"/>
  <c r="AG76" i="2"/>
  <c r="AH76" i="2"/>
  <c r="AI76" i="2"/>
  <c r="AJ76" i="2"/>
  <c r="AK76" i="2"/>
  <c r="AL76" i="2"/>
  <c r="AG77" i="2"/>
  <c r="AH77" i="2"/>
  <c r="AI77" i="2"/>
  <c r="AJ77" i="2"/>
  <c r="AK77" i="2"/>
  <c r="AL77" i="2"/>
  <c r="AG78" i="2"/>
  <c r="AH78" i="2"/>
  <c r="AI78" i="2"/>
  <c r="AJ78" i="2"/>
  <c r="AK78" i="2"/>
  <c r="AL78" i="2"/>
  <c r="AG79" i="2"/>
  <c r="AH79" i="2"/>
  <c r="AI79" i="2"/>
  <c r="AJ79" i="2"/>
  <c r="AK79" i="2"/>
  <c r="AL79" i="2"/>
  <c r="AG80" i="2"/>
  <c r="AH80" i="2"/>
  <c r="AI80" i="2"/>
  <c r="AJ80" i="2"/>
  <c r="AK80" i="2"/>
  <c r="AL80" i="2"/>
  <c r="AG81" i="2"/>
  <c r="AH81" i="2"/>
  <c r="AI81" i="2"/>
  <c r="AJ81" i="2"/>
  <c r="AK81" i="2"/>
  <c r="AL81" i="2"/>
  <c r="AG82" i="2"/>
  <c r="AH82" i="2"/>
  <c r="AI82" i="2"/>
  <c r="AJ82" i="2"/>
  <c r="AK82" i="2"/>
  <c r="AL82" i="2"/>
  <c r="AG83" i="2"/>
  <c r="AH83" i="2"/>
  <c r="AI83" i="2"/>
  <c r="AJ83" i="2"/>
  <c r="AK83" i="2"/>
  <c r="AL83" i="2"/>
  <c r="AG84" i="2"/>
  <c r="AH84" i="2"/>
  <c r="AI84" i="2"/>
  <c r="AJ84" i="2"/>
  <c r="AK84" i="2"/>
  <c r="AL84" i="2"/>
  <c r="AG85" i="2"/>
  <c r="AH85" i="2"/>
  <c r="AI85" i="2"/>
  <c r="AJ85" i="2"/>
  <c r="AK85" i="2"/>
  <c r="AL85" i="2"/>
  <c r="AG86" i="2"/>
  <c r="AH86" i="2"/>
  <c r="AI86" i="2"/>
  <c r="AJ86" i="2"/>
  <c r="AK86" i="2"/>
  <c r="AL86" i="2"/>
  <c r="AG87" i="2"/>
  <c r="AH87" i="2"/>
  <c r="AI87" i="2"/>
  <c r="AJ87" i="2"/>
  <c r="AK87" i="2"/>
  <c r="AL87" i="2"/>
  <c r="AG88" i="2"/>
  <c r="AH88" i="2"/>
  <c r="AI88" i="2"/>
  <c r="AJ88" i="2"/>
  <c r="AK88" i="2"/>
  <c r="AL88" i="2"/>
  <c r="AG89" i="2"/>
  <c r="AH89" i="2"/>
  <c r="AI89" i="2"/>
  <c r="AJ89" i="2"/>
  <c r="AK89" i="2"/>
  <c r="AL89" i="2"/>
  <c r="AL6" i="2"/>
  <c r="AK6" i="2"/>
  <c r="AJ6" i="2"/>
  <c r="AI6" i="2"/>
  <c r="AH6" i="2"/>
  <c r="AG6" i="2"/>
  <c r="I6" i="5" l="1"/>
  <c r="I6" i="4"/>
  <c r="S6" i="2"/>
  <c r="T6" i="2"/>
  <c r="U6" i="2"/>
  <c r="V6" i="2"/>
  <c r="W6" i="2"/>
  <c r="X6" i="2"/>
  <c r="Y6" i="2"/>
  <c r="Z6" i="2"/>
  <c r="A6" i="5" l="1"/>
  <c r="K6" i="5"/>
  <c r="J6" i="5"/>
  <c r="H6" i="5"/>
  <c r="B6" i="5"/>
  <c r="K6" i="4"/>
  <c r="B6" i="4"/>
  <c r="G6" i="5" l="1"/>
  <c r="T6" i="12"/>
  <c r="F6" i="5"/>
</calcChain>
</file>

<file path=xl/sharedStrings.xml><?xml version="1.0" encoding="utf-8"?>
<sst xmlns="http://schemas.openxmlformats.org/spreadsheetml/2006/main" count="17853" uniqueCount="15271">
  <si>
    <t xml:space="preserve">                       Frese valve selection service and Frese tagging service</t>
  </si>
  <si>
    <t xml:space="preserve">This document is used for selection of Frese Valves in projects, where Frese is requested to assist in the valve selection process and/or Frese tagging service is requested.  </t>
  </si>
  <si>
    <t>Customers can select valves themselves by typing the Frese part numbers needed in column 15-19 and 33.</t>
  </si>
  <si>
    <t>For projects where Frese valve selection is offered, Frese can assist in the valve selection process, when customers have filled in the "Customer Input" fields.</t>
  </si>
  <si>
    <t xml:space="preserve">NOTE: Frese Resumes no responsibility related to the valve selection and it is the customers responsibility to assure correct vavles before ordering at Frese. </t>
  </si>
  <si>
    <t>Customer input</t>
  </si>
  <si>
    <t>Frese Valve selection</t>
  </si>
  <si>
    <t>Project</t>
  </si>
  <si>
    <t>Valve</t>
  </si>
  <si>
    <t>Actuator</t>
  </si>
  <si>
    <t>Tagging</t>
  </si>
  <si>
    <t>Packaging</t>
  </si>
  <si>
    <t>Remarks</t>
  </si>
  <si>
    <t>System</t>
  </si>
  <si>
    <t>Valve ID #1</t>
  </si>
  <si>
    <t>Valve ID #2</t>
  </si>
  <si>
    <t>description</t>
  </si>
  <si>
    <t>Valve type</t>
  </si>
  <si>
    <t>Pipe dimension</t>
  </si>
  <si>
    <t>flow (l/hr)</t>
  </si>
  <si>
    <t>Actuator power supply</t>
  </si>
  <si>
    <t>Actuator control signal</t>
  </si>
  <si>
    <t>Tagging to be provided with valve</t>
  </si>
  <si>
    <t>Location on ship</t>
  </si>
  <si>
    <t>Valves to packed together according to location on ship</t>
  </si>
  <si>
    <t>Valve part nr.</t>
  </si>
  <si>
    <t>Valve size</t>
  </si>
  <si>
    <t>Valve stroke</t>
  </si>
  <si>
    <t>Min preset flow (l/hr)</t>
  </si>
  <si>
    <t>Max preset flow (l/h)</t>
  </si>
  <si>
    <t>Pressure class</t>
  </si>
  <si>
    <t>Housing Material</t>
  </si>
  <si>
    <t>P/T plugs</t>
  </si>
  <si>
    <t>Connection</t>
  </si>
  <si>
    <t>Flow (l/hr)</t>
  </si>
  <si>
    <t>Preset</t>
  </si>
  <si>
    <t xml:space="preserve">Min DP (kPa) </t>
  </si>
  <si>
    <t>Weight (kg)</t>
  </si>
  <si>
    <t xml:space="preserve">Actuator part nr. </t>
  </si>
  <si>
    <t>Acturator type</t>
  </si>
  <si>
    <t>Control signal</t>
  </si>
  <si>
    <t>Supply voltage</t>
  </si>
  <si>
    <t>Feedback signal</t>
  </si>
  <si>
    <t>Cable</t>
  </si>
  <si>
    <t>Protection class</t>
  </si>
  <si>
    <t>Description</t>
  </si>
  <si>
    <t>Write the name of the project, this could e.g. be shipyard and building number. This information will be printed on tags, that will be provided with the valves and actuators</t>
  </si>
  <si>
    <t>Write the system in which the valve will be placed. This could. E.g. be chilled water system</t>
  </si>
  <si>
    <t>Write the a valve ID that you want to have printed on the tag together with the valve</t>
  </si>
  <si>
    <t>If needed write an additional valve ID that you want to have printed on the tag together with the valve</t>
  </si>
  <si>
    <t xml:space="preserve">A description of the valve function. This could. E.g. be </t>
  </si>
  <si>
    <t>Specify the vale type needed, Optima Compact,  Sigma Compact of Alpha</t>
  </si>
  <si>
    <t xml:space="preserve">Specify the pipe diemension used, if you would like the selected valves to be of same diemension. </t>
  </si>
  <si>
    <t>Specify the required flow rate in l/hr</t>
  </si>
  <si>
    <t>Specify the electrical power supply for the actuator. Only relevant for valve type: Optima Compact.</t>
  </si>
  <si>
    <t>Specify the control signal for the actuator. Only relevant for valve type: Optima Compact.</t>
  </si>
  <si>
    <t>Specify wehter Frese Tagging service is requested with the valve delivery</t>
  </si>
  <si>
    <t>If the valves are to be placed on a specific location on ship you can specify it here</t>
  </si>
  <si>
    <t>If Frese should back the valves according to the specified location on ship this should be marked here</t>
  </si>
  <si>
    <t xml:space="preserve">Any additional remarks to the valve selection, e.g. failsafe actuators, IP Class etc. Etc. </t>
  </si>
  <si>
    <t>The part number of the selected valve is typed in here</t>
  </si>
  <si>
    <t>This information is provided automaticly based on the part number in column 15</t>
  </si>
  <si>
    <t xml:space="preserve">This is the flow that is requested in column 8, whic the valve is to be preset to. </t>
  </si>
  <si>
    <t xml:space="preserve">The preset value to get the specified flow. </t>
  </si>
  <si>
    <t xml:space="preserve">The Minimum dP for the selected flow rate. </t>
  </si>
  <si>
    <t>This information is provided automaticly based on the part numbers in column 15</t>
  </si>
  <si>
    <t>The part number of the selected actuator is typed in here</t>
  </si>
  <si>
    <t>This information is provided automaticly based on the part number in column 33</t>
  </si>
  <si>
    <t xml:space="preserve">Any remarks as part of the valve selection process can be stated here. </t>
  </si>
  <si>
    <t>Example</t>
  </si>
  <si>
    <t>Ulstein NB311</t>
  </si>
  <si>
    <t>Chilled water system</t>
  </si>
  <si>
    <t>SFIXXX:XXX</t>
  </si>
  <si>
    <t>TYC856423</t>
  </si>
  <si>
    <t xml:space="preserve">Crew day room </t>
  </si>
  <si>
    <t>Optima Compact</t>
  </si>
  <si>
    <t>DN25</t>
  </si>
  <si>
    <t>24V AC</t>
  </si>
  <si>
    <t>4-20 mA</t>
  </si>
  <si>
    <t>yes</t>
  </si>
  <si>
    <t>3rd Deck</t>
  </si>
  <si>
    <t>-</t>
  </si>
  <si>
    <t>53-1373</t>
  </si>
  <si>
    <t>DN25L</t>
  </si>
  <si>
    <t>PN25</t>
  </si>
  <si>
    <t>DZR Brass</t>
  </si>
  <si>
    <t>1"</t>
  </si>
  <si>
    <t>Thread F/F</t>
  </si>
  <si>
    <t>2.02 m3/h</t>
  </si>
  <si>
    <t>58-8909</t>
  </si>
  <si>
    <t>motoric</t>
  </si>
  <si>
    <t>0-10V</t>
  </si>
  <si>
    <t>24V AC/DC</t>
  </si>
  <si>
    <t>N/A</t>
  </si>
  <si>
    <t>1m, halogen free</t>
  </si>
  <si>
    <t>IP54</t>
  </si>
  <si>
    <t>rev B</t>
  </si>
  <si>
    <t>Information printed on Commisioning Tag</t>
  </si>
  <si>
    <t>x</t>
  </si>
  <si>
    <t>Information printed on shipment Tag</t>
  </si>
  <si>
    <t>Mandatory information for valve selection</t>
  </si>
  <si>
    <t>no</t>
  </si>
  <si>
    <t>Information about Frese Tagging service</t>
  </si>
  <si>
    <t>MasterRevision</t>
  </si>
  <si>
    <t>Revision</t>
  </si>
  <si>
    <t>Only for Frese Internal Use /RFN</t>
  </si>
  <si>
    <t>filled in by</t>
  </si>
  <si>
    <t>date</t>
  </si>
  <si>
    <t>Copy preset and min DP in to column 29 and 30 after checking of correct values</t>
  </si>
  <si>
    <r>
      <t xml:space="preserve">Preset Function:
</t>
    </r>
    <r>
      <rPr>
        <sz val="11"/>
        <color theme="1"/>
        <rFont val="Calibri"/>
        <family val="2"/>
        <scheme val="minor"/>
      </rPr>
      <t>preset = ax^6+bx^5+cx^4+dx^3+ex^2+fx+g, (x= flow l/hr)</t>
    </r>
  </si>
  <si>
    <r>
      <t xml:space="preserve">min dp function: 
</t>
    </r>
    <r>
      <rPr>
        <sz val="11"/>
        <color theme="1"/>
        <rFont val="Calibri"/>
        <family val="2"/>
        <scheme val="minor"/>
      </rPr>
      <t>if flow&lt;min_dp_flow_limit then 
min dp =  min_dp_limit_value
else  
ax^4+bx^3+cx^2+dx+e, (x= preset or x = flow</t>
    </r>
    <r>
      <rPr>
        <b/>
        <sz val="11"/>
        <color theme="1"/>
        <rFont val="Calibri"/>
        <family val="2"/>
        <scheme val="minor"/>
      </rPr>
      <t>)</t>
    </r>
  </si>
  <si>
    <t>preset</t>
  </si>
  <si>
    <t>min dP</t>
  </si>
  <si>
    <t>valve within flow</t>
  </si>
  <si>
    <t>min dP (x=flow(l/hr))</t>
  </si>
  <si>
    <t>min dP (x=preset)</t>
  </si>
  <si>
    <t>index valve</t>
  </si>
  <si>
    <t>preset a</t>
  </si>
  <si>
    <t>preset b</t>
  </si>
  <si>
    <t>preset c</t>
  </si>
  <si>
    <t>preset d</t>
  </si>
  <si>
    <t>preset e</t>
  </si>
  <si>
    <t>preset f</t>
  </si>
  <si>
    <t>preset g</t>
  </si>
  <si>
    <t>min dp flow limit (l/hr)</t>
  </si>
  <si>
    <t>min dp limit  value (kPa)</t>
  </si>
  <si>
    <t>mindp_functin</t>
  </si>
  <si>
    <t>min dp a</t>
  </si>
  <si>
    <t>min dp b</t>
  </si>
  <si>
    <t>min dp c</t>
  </si>
  <si>
    <t>min dp d</t>
  </si>
  <si>
    <t>min dp e</t>
  </si>
  <si>
    <t>valve min flow (l/hr)</t>
  </si>
  <si>
    <t>valve 
max flow (l/hr)</t>
  </si>
  <si>
    <t>Part number</t>
  </si>
  <si>
    <t>Flow in l/hr</t>
  </si>
  <si>
    <t>ValveID#1</t>
  </si>
  <si>
    <t>Depending on type</t>
  </si>
  <si>
    <t>min DP</t>
  </si>
  <si>
    <t>ValveID#2</t>
  </si>
  <si>
    <t>valve part nr.</t>
  </si>
  <si>
    <t>Count of Valve part nr.</t>
  </si>
  <si>
    <t>Actuator part nr.</t>
  </si>
  <si>
    <t xml:space="preserve">Count of Actuator part nr. </t>
  </si>
  <si>
    <t>53-1986</t>
  </si>
  <si>
    <t>4-20 mA DC</t>
  </si>
  <si>
    <t>58-8900</t>
  </si>
  <si>
    <t>1m, halogen free, wieland connector</t>
  </si>
  <si>
    <t>58-8906</t>
  </si>
  <si>
    <t>2-10V</t>
  </si>
  <si>
    <t>3m, halogen free</t>
  </si>
  <si>
    <t>58-8907</t>
  </si>
  <si>
    <t>2m, halogen free</t>
  </si>
  <si>
    <t>58-8904</t>
  </si>
  <si>
    <t>thermic on/off</t>
  </si>
  <si>
    <t>Halogen free</t>
  </si>
  <si>
    <t>58-8905</t>
  </si>
  <si>
    <t>53-1296</t>
  </si>
  <si>
    <t>not included</t>
  </si>
  <si>
    <t>53-1297</t>
  </si>
  <si>
    <t>53-1298</t>
  </si>
  <si>
    <t>53-1299</t>
  </si>
  <si>
    <t>58-8901</t>
  </si>
  <si>
    <t>58-8902</t>
  </si>
  <si>
    <t>58-8903</t>
  </si>
  <si>
    <t>48-5398</t>
  </si>
  <si>
    <t>MODBUS</t>
  </si>
  <si>
    <t>0.9 m. (non halogen free)</t>
  </si>
  <si>
    <t>preset = ax^6+bx^5+cx^4+dx^3+ex^2+fx+g, (x= flow l/hr)</t>
  </si>
  <si>
    <t>Partnumber</t>
  </si>
  <si>
    <t>Number of tags printed</t>
  </si>
  <si>
    <t>Master flow model</t>
  </si>
  <si>
    <t>Flow model assigned</t>
  </si>
  <si>
    <t>min dp</t>
  </si>
  <si>
    <t xml:space="preserve">Preset function of </t>
  </si>
  <si>
    <t xml:space="preserve">Min dp function of </t>
  </si>
  <si>
    <t>53-1300</t>
  </si>
  <si>
    <t>DN10</t>
  </si>
  <si>
    <t>No</t>
  </si>
  <si>
    <t>Thread M/M</t>
  </si>
  <si>
    <t>flow</t>
  </si>
  <si>
    <t>DN10 Low 2,5</t>
  </si>
  <si>
    <t>30-200</t>
  </si>
  <si>
    <t>14-800</t>
  </si>
  <si>
    <t>53-1302</t>
  </si>
  <si>
    <t>DN15 LF</t>
  </si>
  <si>
    <t>DN15 Low 2,5</t>
  </si>
  <si>
    <t>53-1304</t>
  </si>
  <si>
    <t>DN15 HF</t>
  </si>
  <si>
    <t>DN15 High 2,5</t>
  </si>
  <si>
    <t>100-575</t>
  </si>
  <si>
    <t>15-800</t>
  </si>
  <si>
    <t>53-1312</t>
  </si>
  <si>
    <t>DN20</t>
  </si>
  <si>
    <t>DN20 High 2,5</t>
  </si>
  <si>
    <t>53-1309</t>
  </si>
  <si>
    <t>DN10 Low 5,0</t>
  </si>
  <si>
    <t>65-370</t>
  </si>
  <si>
    <t>53-1310</t>
  </si>
  <si>
    <t>DN15 Low 5,0</t>
  </si>
  <si>
    <t>53-1305</t>
  </si>
  <si>
    <t>DN15 High 5,0</t>
  </si>
  <si>
    <t>220-1330</t>
  </si>
  <si>
    <t>16-800</t>
  </si>
  <si>
    <t>53-1308</t>
  </si>
  <si>
    <t>DN20 High 5,0</t>
  </si>
  <si>
    <t>53-1311</t>
  </si>
  <si>
    <t>DN20 High 5,5</t>
  </si>
  <si>
    <t>300-1800</t>
  </si>
  <si>
    <t>18-800</t>
  </si>
  <si>
    <t>53-1317</t>
  </si>
  <si>
    <t>DN25 Low 5,5</t>
  </si>
  <si>
    <t>280-1800</t>
  </si>
  <si>
    <t>53-1313</t>
  </si>
  <si>
    <t>DN25L High 5,5</t>
  </si>
  <si>
    <t>600-3609</t>
  </si>
  <si>
    <t>17-800</t>
  </si>
  <si>
    <t>53-1314</t>
  </si>
  <si>
    <t>DN32</t>
  </si>
  <si>
    <t>550-4001</t>
  </si>
  <si>
    <t>53-1320</t>
  </si>
  <si>
    <t>53-1322</t>
  </si>
  <si>
    <t>53-1324</t>
  </si>
  <si>
    <t>53-1332</t>
  </si>
  <si>
    <t>53-1329</t>
  </si>
  <si>
    <t>53-1330</t>
  </si>
  <si>
    <t>53-1325</t>
  </si>
  <si>
    <t>53-1328</t>
  </si>
  <si>
    <t>53-1331</t>
  </si>
  <si>
    <t>53-1337</t>
  </si>
  <si>
    <t>53-1333</t>
  </si>
  <si>
    <t>53-1334</t>
  </si>
  <si>
    <t>53-1342</t>
  </si>
  <si>
    <t>53-1344</t>
  </si>
  <si>
    <t>53-1352</t>
  </si>
  <si>
    <t>53-1350</t>
  </si>
  <si>
    <t>53-1345</t>
  </si>
  <si>
    <t>53-1348</t>
  </si>
  <si>
    <t>53-1318</t>
  </si>
  <si>
    <t>53-1319</t>
  </si>
  <si>
    <t>53-1353</t>
  </si>
  <si>
    <t>53-1354</t>
  </si>
  <si>
    <t>53-1362</t>
  </si>
  <si>
    <t>53-1364</t>
  </si>
  <si>
    <t>53-1372</t>
  </si>
  <si>
    <t>53-1370</t>
  </si>
  <si>
    <t>53-1365</t>
  </si>
  <si>
    <t>53-1368</t>
  </si>
  <si>
    <t>53-1338</t>
  </si>
  <si>
    <t>53-1339</t>
  </si>
  <si>
    <t>53-1374</t>
  </si>
  <si>
    <t>mindp</t>
  </si>
  <si>
    <t>53-1375</t>
  </si>
  <si>
    <t>DN40</t>
  </si>
  <si>
    <t>GJS-400</t>
  </si>
  <si>
    <t>1370-9500</t>
  </si>
  <si>
    <t>10-800</t>
  </si>
  <si>
    <t>53-1376</t>
  </si>
  <si>
    <t>DN50</t>
  </si>
  <si>
    <t>1400-11500</t>
  </si>
  <si>
    <t>53-1398</t>
  </si>
  <si>
    <t>1 ½ "</t>
  </si>
  <si>
    <t>NPT Thread F/F</t>
  </si>
  <si>
    <t>53-1399</t>
  </si>
  <si>
    <t>2"</t>
  </si>
  <si>
    <t>53-1200</t>
  </si>
  <si>
    <t>DN50 LF</t>
  </si>
  <si>
    <t>PN16</t>
  </si>
  <si>
    <t>GJL250/GJS400</t>
  </si>
  <si>
    <t>Flanged</t>
  </si>
  <si>
    <t>DN50 Low Flow</t>
  </si>
  <si>
    <t>2.48-15.00</t>
  </si>
  <si>
    <t>7-800</t>
  </si>
  <si>
    <t>flow (m3/hr)</t>
  </si>
  <si>
    <t>53-1210</t>
  </si>
  <si>
    <t>DN50 HF</t>
  </si>
  <si>
    <t>DN50 High Flow</t>
  </si>
  <si>
    <t>3.92-24.00</t>
  </si>
  <si>
    <t>19-800</t>
  </si>
  <si>
    <t>53-1201</t>
  </si>
  <si>
    <t>DN65 LF</t>
  </si>
  <si>
    <t>DN65 Low Flow</t>
  </si>
  <si>
    <t>4.38-25.00</t>
  </si>
  <si>
    <t>53-1211</t>
  </si>
  <si>
    <t>DN65 HF</t>
  </si>
  <si>
    <t>DN65 High Flow</t>
  </si>
  <si>
    <t>5.95-35.00</t>
  </si>
  <si>
    <t>30-800</t>
  </si>
  <si>
    <t>53-1202</t>
  </si>
  <si>
    <t>DN80 LF</t>
  </si>
  <si>
    <t>DN80 Low Flow</t>
  </si>
  <si>
    <t>5.34-34.00</t>
  </si>
  <si>
    <t>53-1212</t>
  </si>
  <si>
    <t>DN80 HF</t>
  </si>
  <si>
    <t>DN80 High Flow</t>
  </si>
  <si>
    <t>7.02-43.00</t>
  </si>
  <si>
    <t>23-800</t>
  </si>
  <si>
    <t>53-1203</t>
  </si>
  <si>
    <t>DN100 LF</t>
  </si>
  <si>
    <t>DN100 Low Flow</t>
  </si>
  <si>
    <t>12.10-68.00</t>
  </si>
  <si>
    <t>20-800</t>
  </si>
  <si>
    <t>53-1213</t>
  </si>
  <si>
    <t>DN100 HF</t>
  </si>
  <si>
    <t>DN100 High Flow</t>
  </si>
  <si>
    <t>14.80-90.00</t>
  </si>
  <si>
    <t>53-1204</t>
  </si>
  <si>
    <t>DN125 LF</t>
  </si>
  <si>
    <t>DN125 Low Flow</t>
  </si>
  <si>
    <t>18.5-110.0</t>
  </si>
  <si>
    <t>53-1214</t>
  </si>
  <si>
    <t>DN125 HF</t>
  </si>
  <si>
    <t>DN125 High Flow</t>
  </si>
  <si>
    <t>23.0-135.0</t>
  </si>
  <si>
    <t>27-800</t>
  </si>
  <si>
    <t>53-1205</t>
  </si>
  <si>
    <t>DN150 LF</t>
  </si>
  <si>
    <t>DN150 Low Flow</t>
  </si>
  <si>
    <t>25.6-148.0</t>
  </si>
  <si>
    <t>21-800</t>
  </si>
  <si>
    <t>53-1215</t>
  </si>
  <si>
    <t>DN150 HF</t>
  </si>
  <si>
    <t>DN150 High Flow</t>
  </si>
  <si>
    <t>32.0-195.0</t>
  </si>
  <si>
    <t>33-800</t>
  </si>
  <si>
    <t>53-1206</t>
  </si>
  <si>
    <t>DN200 LF</t>
  </si>
  <si>
    <t>DN200 Low Flow</t>
  </si>
  <si>
    <t>95.0-210.0</t>
  </si>
  <si>
    <t>11-800</t>
  </si>
  <si>
    <t>53-1216</t>
  </si>
  <si>
    <t>DN200 HF</t>
  </si>
  <si>
    <t>DN200 High Flow</t>
  </si>
  <si>
    <t>130.0-280.0</t>
  </si>
  <si>
    <t>31-800</t>
  </si>
  <si>
    <t>53-1207</t>
  </si>
  <si>
    <t>DN250 LF</t>
  </si>
  <si>
    <t>DN250 Low Flow</t>
  </si>
  <si>
    <t>190.0-475.0</t>
  </si>
  <si>
    <t>53-1217</t>
  </si>
  <si>
    <t>DN250 HF</t>
  </si>
  <si>
    <t>245.0-600.0</t>
  </si>
  <si>
    <t>53-1208</t>
  </si>
  <si>
    <t>DN300 LF</t>
  </si>
  <si>
    <t>53-1218</t>
  </si>
  <si>
    <t>DN300 HF</t>
  </si>
  <si>
    <t>53-1220</t>
  </si>
  <si>
    <t>53-1230</t>
  </si>
  <si>
    <t>53-1221</t>
  </si>
  <si>
    <t>53-1231</t>
  </si>
  <si>
    <t>53-1222</t>
  </si>
  <si>
    <t>53-1232</t>
  </si>
  <si>
    <t>53-1223</t>
  </si>
  <si>
    <t>53-1233</t>
  </si>
  <si>
    <t>53-1224</t>
  </si>
  <si>
    <t>53-1234</t>
  </si>
  <si>
    <t>53-1225</t>
  </si>
  <si>
    <t>53-1235</t>
  </si>
  <si>
    <t>53-1226</t>
  </si>
  <si>
    <t>53-1236</t>
  </si>
  <si>
    <t>53-1227</t>
  </si>
  <si>
    <t>53-1237</t>
  </si>
  <si>
    <t>53-1228</t>
  </si>
  <si>
    <t>53-1238</t>
  </si>
  <si>
    <t>53-2400</t>
  </si>
  <si>
    <t>Sigma Compact</t>
  </si>
  <si>
    <t>53-2410</t>
  </si>
  <si>
    <t>53-2401</t>
  </si>
  <si>
    <t>53-2411</t>
  </si>
  <si>
    <t>53-2402</t>
  </si>
  <si>
    <t>53-2412</t>
  </si>
  <si>
    <t>53-2403</t>
  </si>
  <si>
    <t>53-2413</t>
  </si>
  <si>
    <t>53-2404</t>
  </si>
  <si>
    <t>53-2414</t>
  </si>
  <si>
    <t>53-2405</t>
  </si>
  <si>
    <t>53-2415</t>
  </si>
  <si>
    <t>53-2406</t>
  </si>
  <si>
    <t>53-2416</t>
  </si>
  <si>
    <t>53-2407</t>
  </si>
  <si>
    <t>53-2417</t>
  </si>
  <si>
    <t>53-2408</t>
  </si>
  <si>
    <t>53-2418</t>
  </si>
  <si>
    <t>53-2420</t>
  </si>
  <si>
    <t>53-2430</t>
  </si>
  <si>
    <t>53-2421</t>
  </si>
  <si>
    <t>53-2431</t>
  </si>
  <si>
    <t>53-2422</t>
  </si>
  <si>
    <t>53-2432</t>
  </si>
  <si>
    <t>53-2423</t>
  </si>
  <si>
    <t>53-2433</t>
  </si>
  <si>
    <t>53-2424</t>
  </si>
  <si>
    <t>53-2434</t>
  </si>
  <si>
    <t>53-2425</t>
  </si>
  <si>
    <t>53-2435</t>
  </si>
  <si>
    <t>53-2426</t>
  </si>
  <si>
    <t>53-2436</t>
  </si>
  <si>
    <t>53-2427</t>
  </si>
  <si>
    <t>53-2437</t>
  </si>
  <si>
    <t>53-2428</t>
  </si>
  <si>
    <t>53-2438</t>
  </si>
  <si>
    <t>53-2200</t>
  </si>
  <si>
    <t>DN15 Low</t>
  </si>
  <si>
    <t>40-900</t>
  </si>
  <si>
    <t>10-400</t>
  </si>
  <si>
    <t>53-2201</t>
  </si>
  <si>
    <t>DN15 High</t>
  </si>
  <si>
    <t>60-1080</t>
  </si>
  <si>
    <t>14-400</t>
  </si>
  <si>
    <t>53-2202</t>
  </si>
  <si>
    <t>DN20 LF</t>
  </si>
  <si>
    <t>DN20 Low</t>
  </si>
  <si>
    <t>86-1550</t>
  </si>
  <si>
    <t>9-400</t>
  </si>
  <si>
    <t>flow (l/hr) - special two polynom</t>
  </si>
  <si>
    <t>53-2203</t>
  </si>
  <si>
    <t>DN20 HF</t>
  </si>
  <si>
    <t>DN20 High</t>
  </si>
  <si>
    <t>102-1930</t>
  </si>
  <si>
    <t>16-400</t>
  </si>
  <si>
    <t>53-2208</t>
  </si>
  <si>
    <t>DN25 LF</t>
  </si>
  <si>
    <t>DN25 Low</t>
  </si>
  <si>
    <t>95-2000</t>
  </si>
  <si>
    <t>53-2209</t>
  </si>
  <si>
    <t>DN25 HF</t>
  </si>
  <si>
    <t>DN25 High</t>
  </si>
  <si>
    <t>137-2400</t>
  </si>
  <si>
    <t>53-2205</t>
  </si>
  <si>
    <t xml:space="preserve">DN32 </t>
  </si>
  <si>
    <t>200-5000</t>
  </si>
  <si>
    <t>15-400</t>
  </si>
  <si>
    <t>53-2206</t>
  </si>
  <si>
    <t xml:space="preserve">DN40 </t>
  </si>
  <si>
    <t>719-7400</t>
  </si>
  <si>
    <t>53-2207</t>
  </si>
  <si>
    <t xml:space="preserve">DN50 </t>
  </si>
  <si>
    <t>900-10350</t>
  </si>
  <si>
    <t>53-1844</t>
  </si>
  <si>
    <t>Combiflow 6-way</t>
  </si>
  <si>
    <t>DN15</t>
  </si>
  <si>
    <t>Rotary</t>
  </si>
  <si>
    <t>1 psc.</t>
  </si>
  <si>
    <t>53-1845</t>
  </si>
  <si>
    <t>Optima Compact thread connection</t>
  </si>
  <si>
    <t xml:space="preserve"> PN Class</t>
  </si>
  <si>
    <t>DN50 connection</t>
  </si>
  <si>
    <t>Actuator valve selection</t>
  </si>
  <si>
    <t>Net_Weight</t>
  </si>
  <si>
    <t>01-0000</t>
  </si>
  <si>
    <t>FORINDST. KIT DN15 500 L/T LF OPTIMA</t>
  </si>
  <si>
    <t>01-0001</t>
  </si>
  <si>
    <t>FORINDST. KIT DN15 1500 L/T HF OPTIMA</t>
  </si>
  <si>
    <t>01-0002</t>
  </si>
  <si>
    <t>FORINDST. KIT DN20 900 L/T LF OPTIMA</t>
  </si>
  <si>
    <t>01-0003</t>
  </si>
  <si>
    <t>FORINDST. KIT DN20 2000 L/T HF OPTIMA</t>
  </si>
  <si>
    <t>01-0004</t>
  </si>
  <si>
    <t>FORINDST. KIT DN25 1500 L/T LF OPTIMA</t>
  </si>
  <si>
    <t>01-0005</t>
  </si>
  <si>
    <t>FORINDST. KIT DN25 2000 L/T HF OPTIMA</t>
  </si>
  <si>
    <t>01-0006</t>
  </si>
  <si>
    <t>FORINDST. KIT DN32 3000 L/T OPTIMA</t>
  </si>
  <si>
    <t>01-0007</t>
  </si>
  <si>
    <t>FORINDST. KIT DN40 7000 L/T OPTIMA</t>
  </si>
  <si>
    <t>01-0008</t>
  </si>
  <si>
    <t>FORINDST. KIT DN50 8500 L/T OPTIMA</t>
  </si>
  <si>
    <t>01-0010</t>
  </si>
  <si>
    <t>FORINDSTILLING KIT DN15 LP FRESE S</t>
  </si>
  <si>
    <t>01-0011</t>
  </si>
  <si>
    <t>FORINDSTILLING KIT DN15 HP FRESE S</t>
  </si>
  <si>
    <t>01-0012</t>
  </si>
  <si>
    <t>FORINDSTILLING KIT DN20 LP FRESE S</t>
  </si>
  <si>
    <t>01-0013</t>
  </si>
  <si>
    <t>FORINDSTILLING KIT DN20 HP FRESE S</t>
  </si>
  <si>
    <t>01-0014</t>
  </si>
  <si>
    <t>FORINDSTILLING KIT DN25 LP FRESE S</t>
  </si>
  <si>
    <t>01-0015</t>
  </si>
  <si>
    <t>FORINDSTILLING KIT DN25 HP FRESE S</t>
  </si>
  <si>
    <t>01-0016</t>
  </si>
  <si>
    <t>FORINDSTILLING KIT DN32 HP FRESE S</t>
  </si>
  <si>
    <t>01-0017</t>
  </si>
  <si>
    <t>FORINDSTILLING KIT DN40 HP FRESE S</t>
  </si>
  <si>
    <t>01-0018</t>
  </si>
  <si>
    <t>FORINDSTILLING KIT DN50 HP FRESE S</t>
  </si>
  <si>
    <t>01-0020</t>
  </si>
  <si>
    <t>FORINDST. KIT DN15 5-30 kPa FRESE PV</t>
  </si>
  <si>
    <t>01-0021</t>
  </si>
  <si>
    <t>FORINDST. KIT DN15 20-60 kPa FRESE PV</t>
  </si>
  <si>
    <t>01-0022</t>
  </si>
  <si>
    <t>FORINDST. KIT DN20 5-30 kPa FRESE PV</t>
  </si>
  <si>
    <t>01-0023</t>
  </si>
  <si>
    <t>FORINDST. KIT DN20 20-60 kPa FRESE PV</t>
  </si>
  <si>
    <t>01-0024</t>
  </si>
  <si>
    <t>FORINDST. KIT DN25 5-30 kPa FRESE PV</t>
  </si>
  <si>
    <t>01-0025</t>
  </si>
  <si>
    <t>FORINDST. KIT DN25 20-60 kPa FRESE PV</t>
  </si>
  <si>
    <t>01-0026</t>
  </si>
  <si>
    <t>FORINDST. KIT DN32 20-80 kPa FRESE PV</t>
  </si>
  <si>
    <t>01-0027</t>
  </si>
  <si>
    <t>FORINDST. KIT DN40 20-80 kPa FRESE PV</t>
  </si>
  <si>
    <t>01-0028</t>
  </si>
  <si>
    <t>FORINDST. KIT DN50 20-80 kPa FRESE PV</t>
  </si>
  <si>
    <t>01-0200</t>
  </si>
  <si>
    <t>P/T 1/4"/ 2" 60mm RØD/BLÅ, SIEMENS</t>
  </si>
  <si>
    <t>01-0201</t>
  </si>
  <si>
    <t>KOMBIAFTAP 1/4"/ 2" 60mm BLÅ, SIEMENS</t>
  </si>
  <si>
    <t>01-0202</t>
  </si>
  <si>
    <t>AFTAPKUGLEHANE 1/4"/ 1" SIEMENS</t>
  </si>
  <si>
    <t>01-0203</t>
  </si>
  <si>
    <t>PROP 1/4", SIEMENS</t>
  </si>
  <si>
    <t>01-0206</t>
  </si>
  <si>
    <t>P/T 1/4"/ 1" RØD/BLÅ, SIEMENS</t>
  </si>
  <si>
    <t>01-0207</t>
  </si>
  <si>
    <t>HÆTTE ABS PLAST SORT, SIEMENS DN15-50</t>
  </si>
  <si>
    <t>01-0208</t>
  </si>
  <si>
    <t>CAP RÅ</t>
  </si>
  <si>
    <t>01-0209</t>
  </si>
  <si>
    <t>NØGLE SORT PLAST F/OPTIMA</t>
  </si>
  <si>
    <t>01-0210</t>
  </si>
  <si>
    <t>DP MÅLESÆT SIEMENS</t>
  </si>
  <si>
    <t>01-0211</t>
  </si>
  <si>
    <t>1" P/T Plug 1/4" ISO / Blue Strips</t>
  </si>
  <si>
    <t>01-0212</t>
  </si>
  <si>
    <t>1" P/T Plug 1/4" ISO / Red Strips</t>
  </si>
  <si>
    <t>01-0214</t>
  </si>
  <si>
    <t>1" P/T Plug 1/4" NPT / Blue Strips</t>
  </si>
  <si>
    <t>01-0215</t>
  </si>
  <si>
    <t>1" P/T Plug 1/4" NPT / Red Strips</t>
  </si>
  <si>
    <t>01-0220</t>
  </si>
  <si>
    <t>Ventil on/off DN10 N/N Low</t>
  </si>
  <si>
    <t>01-0221</t>
  </si>
  <si>
    <t>Ventil on/off DN15 N/N Low</t>
  </si>
  <si>
    <t>01-0224</t>
  </si>
  <si>
    <t>Ventil on/off DN10 N/N Low P/T</t>
  </si>
  <si>
    <t>01-0225</t>
  </si>
  <si>
    <t>Ventil on/off DN15 N/N Low P/T</t>
  </si>
  <si>
    <t>01-0228</t>
  </si>
  <si>
    <t>Ventil on/off DN15 M/M Low</t>
  </si>
  <si>
    <t>01-0231</t>
  </si>
  <si>
    <t>Ventil on/off DN15 M/M Low P/T</t>
  </si>
  <si>
    <t>01-0240</t>
  </si>
  <si>
    <t>Ventil on/off DN10 N/N High</t>
  </si>
  <si>
    <t>01-0241</t>
  </si>
  <si>
    <t>Ventil on/off DN15 N/N High</t>
  </si>
  <si>
    <t>01-0242</t>
  </si>
  <si>
    <t>Ventil on/off DN20 N/N High</t>
  </si>
  <si>
    <t>01-0243</t>
  </si>
  <si>
    <t>Ventil on/off DN25 N/N High</t>
  </si>
  <si>
    <t>01-0245</t>
  </si>
  <si>
    <t>Ventil on/off DN15 N/N High P/T</t>
  </si>
  <si>
    <t>01-0246</t>
  </si>
  <si>
    <t>Ventil on/off DN20 N/N High P/T</t>
  </si>
  <si>
    <t>01-0247</t>
  </si>
  <si>
    <t>Ventil on/off DN25 N/N High P/T</t>
  </si>
  <si>
    <t>01-0248</t>
  </si>
  <si>
    <t>Ventil on/off DN15 M/M High</t>
  </si>
  <si>
    <t>01-0249</t>
  </si>
  <si>
    <t>Ventil on/off DN20 M/M High</t>
  </si>
  <si>
    <t>01-0250</t>
  </si>
  <si>
    <t>Ventil on/off DN25 M/M High</t>
  </si>
  <si>
    <t>01-0251</t>
  </si>
  <si>
    <t>Ventil on/off DN15 M/M High P/T</t>
  </si>
  <si>
    <t>01-0252</t>
  </si>
  <si>
    <t>Ventil on/off DN20 M/M High P/T</t>
  </si>
  <si>
    <t>01-0253</t>
  </si>
  <si>
    <t>Ventil on/off DN25 M/M High P/T</t>
  </si>
  <si>
    <t>01-0400</t>
  </si>
  <si>
    <t>FLOW VALVE 1", V=2380L/T</t>
  </si>
  <si>
    <t>01-0401</t>
  </si>
  <si>
    <t>FLOW VALVE 11/2", V=9085L/T</t>
  </si>
  <si>
    <t>01-0402</t>
  </si>
  <si>
    <t>FLOW VALVE HOUSING 1"</t>
  </si>
  <si>
    <t>01-0403</t>
  </si>
  <si>
    <t>LOW PRESSURE CARTRIDGE V=2380</t>
  </si>
  <si>
    <t>01-0404</t>
  </si>
  <si>
    <t>FLOW VALVE HOUSING 1 1/2"</t>
  </si>
  <si>
    <t>01-0405</t>
  </si>
  <si>
    <t>LOW PRESSURE CARTRIDGE V=9085</t>
  </si>
  <si>
    <t>01-0406</t>
  </si>
  <si>
    <t>FLOW REGULATOR 2", V=10445L/H</t>
  </si>
  <si>
    <t>01-0407</t>
  </si>
  <si>
    <t>FLOW REGULATOR 2", V=8630L/H</t>
  </si>
  <si>
    <t>01-0408</t>
  </si>
  <si>
    <t>FLOW VALVE 2", V=8175L/H</t>
  </si>
  <si>
    <t>01-0409</t>
  </si>
  <si>
    <t>FLOW VALVE 1", V=1190L/H</t>
  </si>
  <si>
    <t>01-0410</t>
  </si>
  <si>
    <t>Flow Valve 1/2", V=1195L/H</t>
  </si>
  <si>
    <t>01-0411</t>
  </si>
  <si>
    <t>Flow Valve 1", V=3634L/T</t>
  </si>
  <si>
    <t>01-0412</t>
  </si>
  <si>
    <t>Flow Valve 1", V=2871 L/H</t>
  </si>
  <si>
    <t>01-0413</t>
  </si>
  <si>
    <t>Flow Valve 1" w/isolation valve, V=3634 l/h</t>
  </si>
  <si>
    <t>01-0414</t>
  </si>
  <si>
    <t>Flow Valve 1", V=3860 L/H</t>
  </si>
  <si>
    <t>01-0415</t>
  </si>
  <si>
    <t>Flow Valve 1" w/isolation valve, V=3860 l/h</t>
  </si>
  <si>
    <t>01-0416</t>
  </si>
  <si>
    <t>Flow Valve 1 1/2", V=3191 L/H</t>
  </si>
  <si>
    <t>01-0417</t>
  </si>
  <si>
    <t>Flow Valve 1", V=3191 L/H</t>
  </si>
  <si>
    <t>01-0600</t>
  </si>
  <si>
    <t>ALPHA M/M DN20 TIN/NIKKEL</t>
  </si>
  <si>
    <t>01-0601</t>
  </si>
  <si>
    <t>PROP DN8 TIN/NIKKEL</t>
  </si>
  <si>
    <t>01-0602</t>
  </si>
  <si>
    <t>ALPHA INDSATS M/BLÆNDE 0,023 L/S</t>
  </si>
  <si>
    <t>01-0603</t>
  </si>
  <si>
    <t>ALPHA INDSATS M/BLÆNDE 0,029 L/S</t>
  </si>
  <si>
    <t>01-0604</t>
  </si>
  <si>
    <t>ALPHA INDSATS M/BLÆNDE 0,036 L/S</t>
  </si>
  <si>
    <t>01-0605</t>
  </si>
  <si>
    <t>ALPHA INDSATS M/BLÆNDE 0,043 L/S</t>
  </si>
  <si>
    <t>01-0700</t>
  </si>
  <si>
    <t>FROSTFRI KIT</t>
  </si>
  <si>
    <t>01-0860-01</t>
  </si>
  <si>
    <t>Alpha Wafer DN50 svejseforskr, AISI316L m/indsats</t>
  </si>
  <si>
    <t>01-0861-01</t>
  </si>
  <si>
    <t>Alpha Wafer DN65 svejseforskr, AISI316L m/indsats</t>
  </si>
  <si>
    <t>01-0862-01</t>
  </si>
  <si>
    <t>Alpha Wafer DN80 svejseforskr, AISI316L m/indsats</t>
  </si>
  <si>
    <t>01-0904</t>
  </si>
  <si>
    <t>Frese PV Compact DN20 N/N (20-60 kPa)</t>
  </si>
  <si>
    <t>01-0920</t>
  </si>
  <si>
    <t>SANEXT PV Compact DN15 M/M (5-30 kPa) PT</t>
  </si>
  <si>
    <t>01-0920-CUT</t>
  </si>
  <si>
    <t>SANEXT PV Compact DN15 M/M (5-30 kPa) PT (Snit-m.)</t>
  </si>
  <si>
    <t>01-0921</t>
  </si>
  <si>
    <t>SANEXT PV Compact DN20 M/M (5-30 kPa) PT</t>
  </si>
  <si>
    <t>01-0922</t>
  </si>
  <si>
    <t>SANEXT PV Compact DN25L M/M (5-30 kPa) PT</t>
  </si>
  <si>
    <t>01-0923</t>
  </si>
  <si>
    <t>SANEXT PV Compact DN32 M/M (20-80 kPa) PT</t>
  </si>
  <si>
    <t>01-0924</t>
  </si>
  <si>
    <t>SANEXT PV Compact DN40 M/M (20-80 kPa) PT</t>
  </si>
  <si>
    <t>01-0925</t>
  </si>
  <si>
    <t>SANEXT PV Compact DN50 M/M (20-80 kPa) PT</t>
  </si>
  <si>
    <t>01-0930</t>
  </si>
  <si>
    <t>SANEXT PV Compact DN15 M/M (5-30 kPa) PT BULK</t>
  </si>
  <si>
    <t>01-0931</t>
  </si>
  <si>
    <t>SANEXT PV Compact DN20 M/M (5-30 kPa) PT BULK</t>
  </si>
  <si>
    <t>01-1010</t>
  </si>
  <si>
    <t>Slutmuffe m/ blå strip</t>
  </si>
  <si>
    <t>01-1011</t>
  </si>
  <si>
    <t>Slutmuffe m/ rød strip</t>
  </si>
  <si>
    <t>01-1012</t>
  </si>
  <si>
    <t>Trykudtagsnippel MMA</t>
  </si>
  <si>
    <t>01-1013</t>
  </si>
  <si>
    <t>Trykudtagsnippel m/overgangsstykke MMA</t>
  </si>
  <si>
    <t>01-1014</t>
  </si>
  <si>
    <t>Kombiaftap MMA</t>
  </si>
  <si>
    <t>01-1015</t>
  </si>
  <si>
    <t>Trykudtagsnippel MMA - Low Lead</t>
  </si>
  <si>
    <t>01-1016</t>
  </si>
  <si>
    <t>Slutmuffe - Low Lead m/ blå strip</t>
  </si>
  <si>
    <t>01-1017</t>
  </si>
  <si>
    <t>Slutmuffe - Low Lead m/ rød strip</t>
  </si>
  <si>
    <t>01-1020</t>
  </si>
  <si>
    <t>MMA PV Compact DN15 M/M (5-30 kPa) PT</t>
  </si>
  <si>
    <t>01-1021</t>
  </si>
  <si>
    <t>MMA PV Compact DN15 M/M (20-60 kPa) PT</t>
  </si>
  <si>
    <t>01-1022</t>
  </si>
  <si>
    <t>MMA PV Compact DN20 M/M (5-30 kPa) PT</t>
  </si>
  <si>
    <t>01-1023</t>
  </si>
  <si>
    <t>MMA PV Compact DN20 M/M (20-60 kPa) PT</t>
  </si>
  <si>
    <t>01-1024</t>
  </si>
  <si>
    <t>MMA PV Compact DN25 M/M (5-30 kPa) PT</t>
  </si>
  <si>
    <t>01-1025</t>
  </si>
  <si>
    <t>MMA PV Compact DN25 M/M (20-80 kPa) PT</t>
  </si>
  <si>
    <t>01-1026</t>
  </si>
  <si>
    <t>MMA PV Compact DN32 M/M (20-80 kPa) PT</t>
  </si>
  <si>
    <t>01-1027</t>
  </si>
  <si>
    <t>MMA PV Compact DN40 M/M (20-80 kPa) PT</t>
  </si>
  <si>
    <t>01-1028</t>
  </si>
  <si>
    <t>MMA PV Compact DN50 M/M (20-80 kPa) PT</t>
  </si>
  <si>
    <t>01-1030</t>
  </si>
  <si>
    <t>01-1031</t>
  </si>
  <si>
    <t>01-1032</t>
  </si>
  <si>
    <t>01-1033</t>
  </si>
  <si>
    <t>01-1034</t>
  </si>
  <si>
    <t>01-1035</t>
  </si>
  <si>
    <t>01-1036</t>
  </si>
  <si>
    <t>01-1037</t>
  </si>
  <si>
    <t>01-1038</t>
  </si>
  <si>
    <t>01-1040</t>
  </si>
  <si>
    <t>Slutmuffe m/ blå strip - C69300</t>
  </si>
  <si>
    <t>01-1041</t>
  </si>
  <si>
    <t>Slutmuffe m/ rød strip - C69300</t>
  </si>
  <si>
    <t>01-1042</t>
  </si>
  <si>
    <t>Trykudtagsnippel MMA - C69300</t>
  </si>
  <si>
    <t>01-1043</t>
  </si>
  <si>
    <t>Trykudtagsnippel m/overgangsstykke MMA - C69300</t>
  </si>
  <si>
    <t>01-1044</t>
  </si>
  <si>
    <t>Kombiaftap MMA - C69300</t>
  </si>
  <si>
    <t>01-1050</t>
  </si>
  <si>
    <t>CIRCON M/M DN15 AISI316</t>
  </si>
  <si>
    <t>01-1400</t>
  </si>
  <si>
    <t>Alpha M/M 1/2" NPT, P/T</t>
  </si>
  <si>
    <t>01-1401</t>
  </si>
  <si>
    <t>Alpha M/M 3/4" NPT, P/T</t>
  </si>
  <si>
    <t>01-1402</t>
  </si>
  <si>
    <t>Alpha M/M 1" lille NPT, P/T</t>
  </si>
  <si>
    <t>01-1403</t>
  </si>
  <si>
    <t>Alpha M/M 1" stor NPT, P/T</t>
  </si>
  <si>
    <t>01-1404</t>
  </si>
  <si>
    <t>Alpha M/M 1-1/4" NPT, P/T</t>
  </si>
  <si>
    <t>01-1405</t>
  </si>
  <si>
    <t>Alpha M/M 1 1/2" NPT, P/T</t>
  </si>
  <si>
    <t>01-1406</t>
  </si>
  <si>
    <t>Alpha M/M 2" NPT, P/T</t>
  </si>
  <si>
    <t>01-1410</t>
  </si>
  <si>
    <t>Alpfa Wafer DN50, Victaulic</t>
  </si>
  <si>
    <t>01-1411</t>
  </si>
  <si>
    <t>Alpfa Wafer DN65, Victaulic</t>
  </si>
  <si>
    <t>01-1600</t>
  </si>
  <si>
    <t>Alpha indsats m/ blænde 0,003 l/s</t>
  </si>
  <si>
    <t>01-1700</t>
  </si>
  <si>
    <t>Alpfa Wafer DN50, Ferrostaal, flow 2,5</t>
  </si>
  <si>
    <t>01-1701</t>
  </si>
  <si>
    <t>Alpfa Wafer DN50, Ferrostaal, flow 0,8</t>
  </si>
  <si>
    <t>01-1702</t>
  </si>
  <si>
    <t>Alpfa Wafer DN50, Ferrostaal, flow 4,0</t>
  </si>
  <si>
    <t>01-1750</t>
  </si>
  <si>
    <t>Alpfa Wafer DN25, Valtor Offshore</t>
  </si>
  <si>
    <t>01-1751</t>
  </si>
  <si>
    <t>Alpfa Wafer DN50, Valtor Offshore</t>
  </si>
  <si>
    <t>01-1753</t>
  </si>
  <si>
    <t>Alpfa Wafer DN80, Valtor Offshore</t>
  </si>
  <si>
    <t>01-1801</t>
  </si>
  <si>
    <t>Alpha Wafer DN100, V=50 m3/h, Hyde M.</t>
  </si>
  <si>
    <t>01-1802</t>
  </si>
  <si>
    <t>Alpha Wafer DN100, V=60 m3/h, Hyde M.</t>
  </si>
  <si>
    <t>01-1805</t>
  </si>
  <si>
    <t>Alpha Wafer DN150, V=100 m3/h, Hyde M.</t>
  </si>
  <si>
    <t>01-1807</t>
  </si>
  <si>
    <t>Alpha Wafer DN150, V=150 m3/h, Hyde M.</t>
  </si>
  <si>
    <t>01-1811</t>
  </si>
  <si>
    <t>Alpha Wafer DN200, V=200 m3/h, Hyde M.</t>
  </si>
  <si>
    <t>01-1812</t>
  </si>
  <si>
    <t>Alpha Wafer DN200, V=250 m3/h, Hyde M.</t>
  </si>
  <si>
    <t>01-1813</t>
  </si>
  <si>
    <t>Alpha Wafer DN200, V=300 m3/h, Hyde M.</t>
  </si>
  <si>
    <t>01-1817</t>
  </si>
  <si>
    <t>Alpha Wafer DN250, V=450 m3/h, Hyde M.</t>
  </si>
  <si>
    <t>01-1818</t>
  </si>
  <si>
    <t>Alpha Wafer DN250, V=500 m3/h, Hyde M.</t>
  </si>
  <si>
    <t>01-1821</t>
  </si>
  <si>
    <t>Alpha Wafer DN300, V=600 m3/h, Hyde M.</t>
  </si>
  <si>
    <t>01-1823</t>
  </si>
  <si>
    <t>Alpha Wafer DN300, V=700 m3/h, Hyde M.</t>
  </si>
  <si>
    <t>01-1825</t>
  </si>
  <si>
    <t>Alpha Wafer DN350, V=750 m³/h, Hyde M.</t>
  </si>
  <si>
    <t>01-1827</t>
  </si>
  <si>
    <t>Alpha Wafer DN400, V=1000 m3/h, Hyde M.</t>
  </si>
  <si>
    <t>01-1831</t>
  </si>
  <si>
    <t>Alpha Wafer DN450, V=1250 m3/h, Hyde M.</t>
  </si>
  <si>
    <t>01-1833</t>
  </si>
  <si>
    <t>Alpha Wafer DN450, V=1488 m3/h, Hyde M.</t>
  </si>
  <si>
    <t>01-1850</t>
  </si>
  <si>
    <t>Optima Compact DN15 N/N Low 5 m/dæmp. BULK</t>
  </si>
  <si>
    <t>01-1851</t>
  </si>
  <si>
    <t>Optima Compact DN15 N/N Low 2,5 m/dæmp. BULK</t>
  </si>
  <si>
    <t>01-1852</t>
  </si>
  <si>
    <t>Optima Compact DN15 N/N High 2,5 m/dæmp.  BULK</t>
  </si>
  <si>
    <t>01-1853</t>
  </si>
  <si>
    <t>Optima Compact DN20 N/N High 5 m/dæmp. BULK</t>
  </si>
  <si>
    <t>01-1854</t>
  </si>
  <si>
    <t>Optima Comp. DN20 N/N 2,5, 1600 l/h BULK - Evinox</t>
  </si>
  <si>
    <t>01-1855</t>
  </si>
  <si>
    <t>Optima Comp. DN20 N/N 2,5 1600 l/h PT BULK-Evinox</t>
  </si>
  <si>
    <t>01-1856</t>
  </si>
  <si>
    <t>24V 0..10V Actuator LIN  w/MOLEX Connect. - Evinox</t>
  </si>
  <si>
    <t>01-1861</t>
  </si>
  <si>
    <t>Optima Com. DN20 N/N 2,5, 850 l/h BULK - Evinox</t>
  </si>
  <si>
    <t>01-1862</t>
  </si>
  <si>
    <t>Optima Com. DN20 N/N 2,5, 850 l/h PT BULK - Evinox</t>
  </si>
  <si>
    <t>01-1863</t>
  </si>
  <si>
    <t>Optima Comp. DN15 N/N 2,5, 1600 l/h BULK</t>
  </si>
  <si>
    <t>01-1869</t>
  </si>
  <si>
    <t>Optima Comp. DN15 N/N 2,5 P/T, 1500 l/h BULK</t>
  </si>
  <si>
    <t>01-1870</t>
  </si>
  <si>
    <t>Optima Compact DN15 N/N High 4 BULK - FDE</t>
  </si>
  <si>
    <t>01-1871</t>
  </si>
  <si>
    <t>Optima Compact DN15 M/M Low 2,5 m/dæmp. BULK</t>
  </si>
  <si>
    <t>01-1872</t>
  </si>
  <si>
    <t>Optima Compact DN15 M/M High 2,5 m/dæmp. BULK</t>
  </si>
  <si>
    <t>01-1880</t>
  </si>
  <si>
    <t>Optima Compact DN15 N/N 5mm BULK</t>
  </si>
  <si>
    <t>01-1881</t>
  </si>
  <si>
    <t>Fast Acting Actuator 5V</t>
  </si>
  <si>
    <t>01-1882</t>
  </si>
  <si>
    <t>Fast Acting Actuator 12V</t>
  </si>
  <si>
    <t>01-1883</t>
  </si>
  <si>
    <t>Fast acting aktuator 5V m/Molex P6 Stik</t>
  </si>
  <si>
    <t>01-1884</t>
  </si>
  <si>
    <t>Fast Acting Aktuator 5V Delphi</t>
  </si>
  <si>
    <t>01-1885</t>
  </si>
  <si>
    <t>Fast Acting Aktuator 12V Delphi</t>
  </si>
  <si>
    <t>01-1886</t>
  </si>
  <si>
    <t>Fast acting aktuator 5V m/Molex P4 Stik</t>
  </si>
  <si>
    <t>01-1900</t>
  </si>
  <si>
    <t>Kugle m/teflonringe 2" AISI 304</t>
  </si>
  <si>
    <t>01-1901</t>
  </si>
  <si>
    <t>Kugle m/teflonringe 2-1/2" AISI 304</t>
  </si>
  <si>
    <t>01-1950-01</t>
  </si>
  <si>
    <t>Hus Wafer DN50 Flange Dc=96, AISI 316Ti</t>
  </si>
  <si>
    <t>01-1951-01</t>
  </si>
  <si>
    <t>Hus Wafer DN50 Flange Dc=102 AISI 316Ti</t>
  </si>
  <si>
    <t>01-2000</t>
  </si>
  <si>
    <t>01-2001</t>
  </si>
  <si>
    <t>Frese PV Compact DN15 N/N (5-30 kPa) m/ 1/2"</t>
  </si>
  <si>
    <t>01-2002</t>
  </si>
  <si>
    <t>Frese PV Compact DN20 N/N (5-30 kPa) m/ 1/2"</t>
  </si>
  <si>
    <t>01-2050</t>
  </si>
  <si>
    <t>PV Compact DN20 N/N (5-30 kPa) BULK</t>
  </si>
  <si>
    <t>01-2051</t>
  </si>
  <si>
    <t>PV Compact DN15 (5-30 kPa) Fortes NL</t>
  </si>
  <si>
    <t>01-2052</t>
  </si>
  <si>
    <t>PV Compact DN15 (5-30 kPa) m/dæmp. Fortes NL</t>
  </si>
  <si>
    <t>01-2053</t>
  </si>
  <si>
    <t>PV Compact DN15 N/N (5-30 kPa)</t>
  </si>
  <si>
    <t>01-2054</t>
  </si>
  <si>
    <t>PV Compact DN15 N/N (20-60 kPa)</t>
  </si>
  <si>
    <t>01-2055</t>
  </si>
  <si>
    <t>Kapillarrør Cu ø3 x 1000 mm dæmpet Bosch</t>
  </si>
  <si>
    <t>01-2056</t>
  </si>
  <si>
    <t>PV Compact DN15 (5-30 kPa) BULK</t>
  </si>
  <si>
    <t>01-2057</t>
  </si>
  <si>
    <t>PV Compact DN15 (20-60 kPa) BULK</t>
  </si>
  <si>
    <t>01-2100-01</t>
  </si>
  <si>
    <t>ARI-ASTRA D DN100 / PN16</t>
  </si>
  <si>
    <t>01-2101-01</t>
  </si>
  <si>
    <t>ARI-ASTRA D DN125 / PN16</t>
  </si>
  <si>
    <t>01-2102-01</t>
  </si>
  <si>
    <t>ARI-ASTRA D DN150 / PN16</t>
  </si>
  <si>
    <t>01-2103-01</t>
  </si>
  <si>
    <t>ARI-ASTRA D DN200 / PN16</t>
  </si>
  <si>
    <t>01-2104-01</t>
  </si>
  <si>
    <t>ARI-ASTRA D DN250 / PN16</t>
  </si>
  <si>
    <t>01-2105-01</t>
  </si>
  <si>
    <t>ARI-ASTRA D DN300 / PN16</t>
  </si>
  <si>
    <t>01-2106-01</t>
  </si>
  <si>
    <t>ARI-ASTRA D DN350 / PN16</t>
  </si>
  <si>
    <t>01-2107-01</t>
  </si>
  <si>
    <t>ARI-ASTRA D DN400 / PN16</t>
  </si>
  <si>
    <t>01-2108-01</t>
  </si>
  <si>
    <t>ARI-ASTRA D DN450 / PN16</t>
  </si>
  <si>
    <t>01-2109-01</t>
  </si>
  <si>
    <t>ARI-ASTRA D DN500 / PN16</t>
  </si>
  <si>
    <t>01-2110-01</t>
  </si>
  <si>
    <t>ARI-ASTRA D DN600 / PN16</t>
  </si>
  <si>
    <t>01-2111-01</t>
  </si>
  <si>
    <t>ARI-ASTRA D DN800 / PN16</t>
  </si>
  <si>
    <t>01-2112-01</t>
  </si>
  <si>
    <t>ARI-ASTRA D DN50 / PN25</t>
  </si>
  <si>
    <t>01-2113-01</t>
  </si>
  <si>
    <t>ARI-ASTRA D DN65 / PN25</t>
  </si>
  <si>
    <t>01-2114-01</t>
  </si>
  <si>
    <t>ARI-ASTRA D DN80 / PN25</t>
  </si>
  <si>
    <t>01-2115-01</t>
  </si>
  <si>
    <t>ARI-ASTRA D DN100 / PN25</t>
  </si>
  <si>
    <t>01-2116-01</t>
  </si>
  <si>
    <t>ARI-ASTRA D DN125 / PN25</t>
  </si>
  <si>
    <t>01-2117-01</t>
  </si>
  <si>
    <t>ARI-ASTRA D DN150 / PN25</t>
  </si>
  <si>
    <t>01-2118-01</t>
  </si>
  <si>
    <t>ARI-ASTRA D DN200 / PN25</t>
  </si>
  <si>
    <t>01-2119-01</t>
  </si>
  <si>
    <t>ARI-ASTRA D DN250 / PN25</t>
  </si>
  <si>
    <t>01-2120-01</t>
  </si>
  <si>
    <t>ARI-ASTRA D DN300 / PN25</t>
  </si>
  <si>
    <t>01-2121-01</t>
  </si>
  <si>
    <t>ARI-ASTRA D DN350 / PN25</t>
  </si>
  <si>
    <t>01-2122-01</t>
  </si>
  <si>
    <t>ARI-ASTRA D DN400 / PN25</t>
  </si>
  <si>
    <t>01-2123-01</t>
  </si>
  <si>
    <t>ARI-ASTRA D DN450 / PN25</t>
  </si>
  <si>
    <t>01-2124-01</t>
  </si>
  <si>
    <t>ARI-ASTRA D DN500 / PN25</t>
  </si>
  <si>
    <t>01-2125-01</t>
  </si>
  <si>
    <t>ARI-ASTRA D DN600 / PN25</t>
  </si>
  <si>
    <t>01-2127</t>
  </si>
  <si>
    <t>Håndhjul m/spindel DN50-80</t>
  </si>
  <si>
    <t>01-2128</t>
  </si>
  <si>
    <t>Håndhjul m/spindel DN100-300</t>
  </si>
  <si>
    <t>01-2150</t>
  </si>
  <si>
    <t>PV Comp. DN25 M/M (5-30 kPa) PT/Drain EWERS</t>
  </si>
  <si>
    <t>01-2200</t>
  </si>
  <si>
    <t>DELTA Optima Compact DN15 N/N Low 2,5</t>
  </si>
  <si>
    <t>01-2201</t>
  </si>
  <si>
    <t>DELTA Optima Compact DN15 N/N Low 5</t>
  </si>
  <si>
    <t>01-2202</t>
  </si>
  <si>
    <t>DELTA Optima Compact DN15 N/N High 5</t>
  </si>
  <si>
    <t>01-2203</t>
  </si>
  <si>
    <t>DELTA Optima Compact DN20 N/N High 5</t>
  </si>
  <si>
    <t>01-2204</t>
  </si>
  <si>
    <t>DELTA Optima Compact DN20 N/N 5,5</t>
  </si>
  <si>
    <t>01-2205</t>
  </si>
  <si>
    <t>DELTA Optima Compact DN25L N/N</t>
  </si>
  <si>
    <t>01-2206</t>
  </si>
  <si>
    <t>DELTA Optima Compact DN32 N/N</t>
  </si>
  <si>
    <t>01-2210</t>
  </si>
  <si>
    <t>DELTA PV Compact DN15 (5-30 kPa) 1/4"</t>
  </si>
  <si>
    <t>01-2211</t>
  </si>
  <si>
    <t>DELTA PV Compact DN15 (20-60 kPa) 1/4"</t>
  </si>
  <si>
    <t>01-2212</t>
  </si>
  <si>
    <t>DELTA PV Compact DN20 N/N (20-60 kPa)</t>
  </si>
  <si>
    <t>01-2220</t>
  </si>
  <si>
    <t>DELTA Optima P Compact DN15 N/N 2,5 mm</t>
  </si>
  <si>
    <t>01-2221</t>
  </si>
  <si>
    <t>DELTA Optima P Compact DN15 N/N 5 mm</t>
  </si>
  <si>
    <t>01-2250</t>
  </si>
  <si>
    <t>Optima P Compact DN15 N/N 4 mm</t>
  </si>
  <si>
    <t>01-2300</t>
  </si>
  <si>
    <t>Optima Compact DN15 N/N High 4 m/dæmp. BULK</t>
  </si>
  <si>
    <t>01-2347</t>
  </si>
  <si>
    <t>Optima Compact DN15 M/M Low 5 m/dæmp.</t>
  </si>
  <si>
    <t>01-2348</t>
  </si>
  <si>
    <t>Optima Compact DN15 M/M High 5 m/dæmp.</t>
  </si>
  <si>
    <t>01-2349</t>
  </si>
  <si>
    <t>Optima Compact DN20 M/M High 5 m/dæmp.</t>
  </si>
  <si>
    <t>01-2350</t>
  </si>
  <si>
    <t>OPTIMIZER 6-way DN15 Low m/DZR koblinger</t>
  </si>
  <si>
    <t>01-2351</t>
  </si>
  <si>
    <t>OPTIMIZER 6-way DN15 High m/DZR koblinger</t>
  </si>
  <si>
    <t>01-2352</t>
  </si>
  <si>
    <t>OPTIMIZER 6-way DN20 High m/DZR koblinger</t>
  </si>
  <si>
    <t>01-2353</t>
  </si>
  <si>
    <t>OPTIMIZER 6-way DN25 m/DZR koblinger</t>
  </si>
  <si>
    <t>01-2415</t>
  </si>
  <si>
    <t>Alpha Wafer DN250, V=129,8 m³/h, MAN</t>
  </si>
  <si>
    <t>01-2417</t>
  </si>
  <si>
    <t>Alpha Wafer DN250, V=150 m³/h, MAN</t>
  </si>
  <si>
    <t>06-1148</t>
  </si>
  <si>
    <t>OMLØBER 2" ISO</t>
  </si>
  <si>
    <t>06-1150</t>
  </si>
  <si>
    <t>LODDENIPPEL 1 1/4</t>
  </si>
  <si>
    <t>06-1162</t>
  </si>
  <si>
    <t>NIPPEL 1 1/4 NPT</t>
  </si>
  <si>
    <t>06-1165</t>
  </si>
  <si>
    <t>LODDE NIPPEL 1</t>
  </si>
  <si>
    <t>06-1189</t>
  </si>
  <si>
    <t>Låsering f. Honeywell Følehoved</t>
  </si>
  <si>
    <t>06-1214</t>
  </si>
  <si>
    <t>PROP ALPHA DN50-65 B&amp;G</t>
  </si>
  <si>
    <t>06-6474</t>
  </si>
  <si>
    <t>BLÆNDE NR. 1210 F. INDSATS TYPE 10</t>
  </si>
  <si>
    <t>06-6476</t>
  </si>
  <si>
    <t>BLÆNDE NR. 1260 F. INDSATS TYPE 10</t>
  </si>
  <si>
    <t>06-6478</t>
  </si>
  <si>
    <t>BLÆNDE NR. 1290 F. INDSATS TYPE 10</t>
  </si>
  <si>
    <t>06-6480</t>
  </si>
  <si>
    <t>BLÆNDE NR. 1320 F. INDSATS TYPE 10</t>
  </si>
  <si>
    <t>06-6482</t>
  </si>
  <si>
    <t>BLÆNDE NR. 1350 F. INDSATS TYPE 10</t>
  </si>
  <si>
    <t>06-6484</t>
  </si>
  <si>
    <t>06-6486</t>
  </si>
  <si>
    <t>BLÆNDE NR. 1400 F. INDSATS TYPE 10</t>
  </si>
  <si>
    <t>06-6488</t>
  </si>
  <si>
    <t>BLÆNDE NR. 1430 F. INDSATS TYPE 10</t>
  </si>
  <si>
    <t>06-6490</t>
  </si>
  <si>
    <t>BLÆNDE NR. 1460 F. INDSATS TYPE 10</t>
  </si>
  <si>
    <t>06-6492</t>
  </si>
  <si>
    <t>BLÆNDE NR. 1490 F. INDSATS TYPE 10</t>
  </si>
  <si>
    <t>06-6494</t>
  </si>
  <si>
    <t>BLÆNDE NR. 1510 F. INDSATS TYPE 10</t>
  </si>
  <si>
    <t>06-6496</t>
  </si>
  <si>
    <t>BLÆNDE NR. 1540 F. INDSATS TYPE 10</t>
  </si>
  <si>
    <t>06-6500</t>
  </si>
  <si>
    <t>BLÆNDE NR. 1620 F. INDSATS TYPE 10</t>
  </si>
  <si>
    <t>06-6502</t>
  </si>
  <si>
    <t>BLÆNDE NR. 1230 F. INDSATS TYPE 10</t>
  </si>
  <si>
    <t>06-6504</t>
  </si>
  <si>
    <t>BLÆNDE NR. 1300 F. INDSATS TYPE 10</t>
  </si>
  <si>
    <t>06-6506</t>
  </si>
  <si>
    <t>BLÆNDE NR. 1420 F. INDSATS TYPE 10</t>
  </si>
  <si>
    <t>06-6508</t>
  </si>
  <si>
    <t>BLÆNDE NR. 1570 F. INDSATS TYPE 10</t>
  </si>
  <si>
    <t>06-6510</t>
  </si>
  <si>
    <t>BLÆNDE NR. 1725 F. INDSATS TYPE 11</t>
  </si>
  <si>
    <t>06-6512</t>
  </si>
  <si>
    <t>BLÆNDE NR. 1730 F. INDSATS TYPE 11</t>
  </si>
  <si>
    <t>06-6514</t>
  </si>
  <si>
    <t>BLÆNDE NR. 1735 F. INDSATS TYPE 11</t>
  </si>
  <si>
    <t>06-6516</t>
  </si>
  <si>
    <t>BLÆNDE NR. 1740 F. INDSATS TYPE 11</t>
  </si>
  <si>
    <t>06-6518</t>
  </si>
  <si>
    <t>BLÆNDE NR. 1745 F. INDSATS TYPE 11</t>
  </si>
  <si>
    <t>06-6520</t>
  </si>
  <si>
    <t>BLÆNDE NR. 1750 F. INDSATS TYPE 11</t>
  </si>
  <si>
    <t>06-6542</t>
  </si>
  <si>
    <t>BLÆNDE NR. 1150 F. INDSATS TYPE 10</t>
  </si>
  <si>
    <t>06-6543</t>
  </si>
  <si>
    <t>BLÆNDE NR. 1170 F. INDSATS TYPE 10</t>
  </si>
  <si>
    <t>06-6544</t>
  </si>
  <si>
    <t>BLÆNDE NR. 1190 F. INDSATS TYPE 10</t>
  </si>
  <si>
    <t>06-6551</t>
  </si>
  <si>
    <t>BLÆNDE NR. 2070 F. INDSATS TYPE 20</t>
  </si>
  <si>
    <t>06-6553</t>
  </si>
  <si>
    <t>BLÆNDE NR. 2074 F. INDSATS TYPE 20</t>
  </si>
  <si>
    <t>06-6555</t>
  </si>
  <si>
    <t>BLÆNDE NR. 2077 F. INDSATS TYPE 20</t>
  </si>
  <si>
    <t>06-6557</t>
  </si>
  <si>
    <t>BLÆNDE NR. 2082 F. INDSATS TYPE 20</t>
  </si>
  <si>
    <t>06-6559</t>
  </si>
  <si>
    <t>BLÆNDE NR. 2086 F. INDSATS TYPE 20</t>
  </si>
  <si>
    <t>06-6561</t>
  </si>
  <si>
    <t>BLÆNDE NR. 2088 F. INDSATS TYPE 20</t>
  </si>
  <si>
    <t>06-6563</t>
  </si>
  <si>
    <t>BLÆNDE NR. 2092 F. INDSATS TYPE 20</t>
  </si>
  <si>
    <t>06-6565</t>
  </si>
  <si>
    <t>BLÆNDE NR. 2094 F. INDSATS TYPE 20</t>
  </si>
  <si>
    <t>06-6567</t>
  </si>
  <si>
    <t>BLÆNDE NR. 2099 F. INDSATS TYPE 20</t>
  </si>
  <si>
    <t>06-6567.21</t>
  </si>
  <si>
    <t>BLÆNDE NR. 2099 F. INDSATS TYPE 21</t>
  </si>
  <si>
    <t>06-6569</t>
  </si>
  <si>
    <t>BLÆNDE NR. 2103 F. INDSATS TYPE 20</t>
  </si>
  <si>
    <t>06-6571</t>
  </si>
  <si>
    <t>BLÆNDE NR. 2106 F. INDSATS TYPE 20</t>
  </si>
  <si>
    <t>06-6571.21</t>
  </si>
  <si>
    <t>BLÆNDE NR. 2106 F. INDSATS TYPE 21</t>
  </si>
  <si>
    <t>06-6573</t>
  </si>
  <si>
    <t>BLÆNDE NR. 2109 F. INDSATS TYPE 20</t>
  </si>
  <si>
    <t>06-6573.21</t>
  </si>
  <si>
    <t>BLÆNDE NR. 2109 F. INDSATS TYPE 21</t>
  </si>
  <si>
    <t>06-6575</t>
  </si>
  <si>
    <t>BLÆNDE NR. 2078 F. INDSATS TYPE 20</t>
  </si>
  <si>
    <t>06-6577</t>
  </si>
  <si>
    <t>BLÆNDE NR. 2091 F. INDSATS TYPE 20</t>
  </si>
  <si>
    <t>06-6579</t>
  </si>
  <si>
    <t>BLÆNDE NR. 2098 F. INDSATS TYPE 20</t>
  </si>
  <si>
    <t>06-7470</t>
  </si>
  <si>
    <t>OVERGANG F. KAPILLARRØR 1/4 ISO 7/1</t>
  </si>
  <si>
    <t>06-8003</t>
  </si>
  <si>
    <t>STYR FOR U-SVINGTUD</t>
  </si>
  <si>
    <t>06-8532</t>
  </si>
  <si>
    <t>BLÆNDE NR. 3073 F. INDSATS TYPE 30</t>
  </si>
  <si>
    <t>06-8534</t>
  </si>
  <si>
    <t>BLÆNDE NR. 3082 F. INDSATS TYPE 30</t>
  </si>
  <si>
    <t>06-8536</t>
  </si>
  <si>
    <t>BLÆNDE NR. 3089 F. INDSATS TYPE 30</t>
  </si>
  <si>
    <t>06-8538</t>
  </si>
  <si>
    <t>BLÆNDE NR. 3096 F. INDSATS TYPE 30</t>
  </si>
  <si>
    <t>06-8540</t>
  </si>
  <si>
    <t>BLÆNDE NR. 3102 F. INDSATS TYPE 30</t>
  </si>
  <si>
    <t>06-8542</t>
  </si>
  <si>
    <t>BLÆNDE NR. 3107 F. INDSATS TYPE 30</t>
  </si>
  <si>
    <t>06-8544</t>
  </si>
  <si>
    <t>BLÆNDE NR. 3112 F. INDSATS TYPE 30</t>
  </si>
  <si>
    <t>06-8546</t>
  </si>
  <si>
    <t>BLÆNDE NR. 3118 F. INDSATS TYPE 30</t>
  </si>
  <si>
    <t>06-8548</t>
  </si>
  <si>
    <t>BLÆNDE NR. 3124 F. INDSATS TYPE 30</t>
  </si>
  <si>
    <t>06-8550</t>
  </si>
  <si>
    <t>BLÆNDE NR. 3129 F. INDSATS TYPE 30</t>
  </si>
  <si>
    <t>06-8552</t>
  </si>
  <si>
    <t>BLÆNDE NR. 3135 F. INDSATS TYPE 30</t>
  </si>
  <si>
    <t>06-8554</t>
  </si>
  <si>
    <t>BLÆNDE NR. 3142 F. INDSATS TYPE 30</t>
  </si>
  <si>
    <t>06-8556</t>
  </si>
  <si>
    <t>BLÆNDE NR. 3148 F. INDSATS TYPE 30</t>
  </si>
  <si>
    <t>06-8558</t>
  </si>
  <si>
    <t>BLÆNDE NR. 3156 F. INDSATS TYPE 30</t>
  </si>
  <si>
    <t>06-8560</t>
  </si>
  <si>
    <t>BLÆNDE NR. 3163 F. INDSATS TYPE 30</t>
  </si>
  <si>
    <t>06-8754</t>
  </si>
  <si>
    <t>BLÆNDE NR. 3094 F. INDSATS TYPE 30</t>
  </si>
  <si>
    <t>06-8756</t>
  </si>
  <si>
    <t>BLÆNDE NR. 3098 F. INDSATS TYPE 30</t>
  </si>
  <si>
    <t>06-8758</t>
  </si>
  <si>
    <t>BLÆNDE NR. 3111 F. INDSATS TYPE 30</t>
  </si>
  <si>
    <t>06-8760</t>
  </si>
  <si>
    <t>BLÆNDE NR. 3125 F. INDSATS TYPE 30</t>
  </si>
  <si>
    <t>06-8762</t>
  </si>
  <si>
    <t>BLÆNDE NR. 3132 F. INDSATS TYPE 30</t>
  </si>
  <si>
    <t>06-8764</t>
  </si>
  <si>
    <t>BLÆNDE NR. 3138 F. INDSATS TYPE 30</t>
  </si>
  <si>
    <t>06-8766</t>
  </si>
  <si>
    <t>BLÆNDE NR. 3144 F. INDSATS TYPE 30</t>
  </si>
  <si>
    <t>06-8768</t>
  </si>
  <si>
    <t>BLÆNDE NR. 3150 F. INDSATS TYPE 30</t>
  </si>
  <si>
    <t>06-8770</t>
  </si>
  <si>
    <t>BLÆNDE NR. 3161 F. INDSATS TYPE 30</t>
  </si>
  <si>
    <t>06-8806</t>
  </si>
  <si>
    <t>BLÆNDE NR. 4148 F. INDSATS TYPE 40</t>
  </si>
  <si>
    <t>06-8808</t>
  </si>
  <si>
    <t>BLÆNDE NR. 4152 F. INDSATS TYPE 40</t>
  </si>
  <si>
    <t>06-8810</t>
  </si>
  <si>
    <t>BLÆNDE NR. 4156 F. INDSATS TYPE 40</t>
  </si>
  <si>
    <t>06-8812</t>
  </si>
  <si>
    <t>BLÆNDE NR. 4164 F. INDSATS TYPE 40</t>
  </si>
  <si>
    <t>06-8814</t>
  </si>
  <si>
    <t>BLÆNDE NR. 4168 F. INDSATS TYPE 40</t>
  </si>
  <si>
    <t>06-8816</t>
  </si>
  <si>
    <t>BLÆNDE NR. 4173 F. INDSATS TYPE 40</t>
  </si>
  <si>
    <t>06-8818</t>
  </si>
  <si>
    <t>BLÆNDE NR. 4176 F. INDSATS TYPE 40</t>
  </si>
  <si>
    <t>06-8830</t>
  </si>
  <si>
    <t>BLÆNDE NR. 4182 F. INDSATS TYPE 40</t>
  </si>
  <si>
    <t>06-8832</t>
  </si>
  <si>
    <t>BLÆNDE NR. 4191 F. INDSATS TYPE 40</t>
  </si>
  <si>
    <t>06-8834</t>
  </si>
  <si>
    <t>BLÆNDE NR. 4194 F. INDSATS TYPE 40</t>
  </si>
  <si>
    <t>06-8836</t>
  </si>
  <si>
    <t>BLÆNDE NR. 4200 F. INDSATS TYPE 40</t>
  </si>
  <si>
    <t>06-8838</t>
  </si>
  <si>
    <t>BLÆNDE NR. 4205 F. INDSATS TYPE 40</t>
  </si>
  <si>
    <t>06-8840</t>
  </si>
  <si>
    <t>BLÆNDE NR. 4211 F. INDSATS TYPE 40</t>
  </si>
  <si>
    <t>06-8842</t>
  </si>
  <si>
    <t>BLÆNDE NR. 4217 F. INDSATS TYPE 40</t>
  </si>
  <si>
    <t>06-8844</t>
  </si>
  <si>
    <t>BLÆNDE NR. 4222 F. INDSATS TYPE 40</t>
  </si>
  <si>
    <t>06-8846</t>
  </si>
  <si>
    <t>BLÆNDE NR. 4229 F. INDSATS TYPE 40</t>
  </si>
  <si>
    <t>06-8848</t>
  </si>
  <si>
    <t>BLÆNDE NR. 4235 F. INDSATS TYPE 40</t>
  </si>
  <si>
    <t>06-8852</t>
  </si>
  <si>
    <t>BLÆNDE NR. 4241 F. INDSATS TYPE 40</t>
  </si>
  <si>
    <t>06-8854</t>
  </si>
  <si>
    <t>BLÆNDE NR. 4248 F. INDSATS TYPE 40</t>
  </si>
  <si>
    <t>06-8856</t>
  </si>
  <si>
    <t>BLÆNDE NR. 4250 F. INDSATS TYPE 40</t>
  </si>
  <si>
    <t>06-8858</t>
  </si>
  <si>
    <t>BLÆNDE NR. 4262 F. INDSATS TYPE 40</t>
  </si>
  <si>
    <t>06-9175</t>
  </si>
  <si>
    <t>NIPPEL 1" ISO 7/1</t>
  </si>
  <si>
    <t>06-9196</t>
  </si>
  <si>
    <t>SLUTMUFFE 3/4"</t>
  </si>
  <si>
    <t>06-9650</t>
  </si>
  <si>
    <t>OVERGANG F. KAPILLARRØR 1/2 ISO 7/1</t>
  </si>
  <si>
    <t>07-0003</t>
  </si>
  <si>
    <t>OMLØBER DN20X18 FOR BRUSERØR FORK</t>
  </si>
  <si>
    <t>07-0082</t>
  </si>
  <si>
    <t>SLUTMUFFER M28X1.5</t>
  </si>
  <si>
    <t>07-2047</t>
  </si>
  <si>
    <t>FILTER TIL KUGLEHANE DN15/20</t>
  </si>
  <si>
    <t>07-2087</t>
  </si>
  <si>
    <t>Termoelement, 2133 CirCon 2</t>
  </si>
  <si>
    <t>07-2171</t>
  </si>
  <si>
    <t>LØFTE ØJE</t>
  </si>
  <si>
    <t>07-2204</t>
  </si>
  <si>
    <t>AFSTANDSSTYKKE WAFER B&amp;G</t>
  </si>
  <si>
    <t>07-2206</t>
  </si>
  <si>
    <t>AFSTANDSSTYKKE, WAFER DN250 B&amp;G</t>
  </si>
  <si>
    <t>07-2623</t>
  </si>
  <si>
    <t>INDSTILLINGSNØGLE, GÅRDPOSTEHANE</t>
  </si>
  <si>
    <t>07-2817</t>
  </si>
  <si>
    <t>Adapter M32 Optima Compact</t>
  </si>
  <si>
    <t>07-2823</t>
  </si>
  <si>
    <t>Strip til Delta T sensor DN100-DN300</t>
  </si>
  <si>
    <t>07-2920</t>
  </si>
  <si>
    <t>Rum temperatur sensor</t>
  </si>
  <si>
    <t>07-2925</t>
  </si>
  <si>
    <t>230V trafo Module for Sauter actuator</t>
  </si>
  <si>
    <t>07-2939</t>
  </si>
  <si>
    <t>PCB for mA feedback signal</t>
  </si>
  <si>
    <t>07-3000</t>
  </si>
  <si>
    <t>O-RING Ø11.91 X 2.62</t>
  </si>
  <si>
    <t>07-3047</t>
  </si>
  <si>
    <t>O-RING Ø30 X 2           70 EPDM 281</t>
  </si>
  <si>
    <t>07-3072</t>
  </si>
  <si>
    <t>O-RING Ø22x2 EPDM 281 B&amp;G</t>
  </si>
  <si>
    <t>07-3076</t>
  </si>
  <si>
    <t>O-RING ø47.29x2.62 70 EPDM 281</t>
  </si>
  <si>
    <t>07-3083</t>
  </si>
  <si>
    <t>O-RING Ø48 X 3  85 EPDM 282</t>
  </si>
  <si>
    <t>07-3095</t>
  </si>
  <si>
    <t>O-RING Ø31.42 x 2.62 85 EPDM 282</t>
  </si>
  <si>
    <t>07-3098</t>
  </si>
  <si>
    <t>O-RING Ø42x2 EPDM 281 B&amp;G</t>
  </si>
  <si>
    <t>07-3164</t>
  </si>
  <si>
    <t>O-RING Ø68x2 EPDM 281 B&amp;G</t>
  </si>
  <si>
    <t>07-3166</t>
  </si>
  <si>
    <t>O-RING ø22 x 2 EPDM 281</t>
  </si>
  <si>
    <t>07-4045</t>
  </si>
  <si>
    <t>PAKNING Ø28X2 FOR GAS</t>
  </si>
  <si>
    <t>07-4072</t>
  </si>
  <si>
    <t>PAKNING Ø24.2 x Ø16.6 x 2 NBR</t>
  </si>
  <si>
    <t>07-5379</t>
  </si>
  <si>
    <t>Forlænger for spindel 1,5mm</t>
  </si>
  <si>
    <t>07-5591</t>
  </si>
  <si>
    <t>Løs Nøgle, Optima Bray</t>
  </si>
  <si>
    <t>07-6030</t>
  </si>
  <si>
    <t>BOLT M10x20mm B&amp;G</t>
  </si>
  <si>
    <t>07-6034</t>
  </si>
  <si>
    <t>DRIVNITTER 0x5mm</t>
  </si>
  <si>
    <t>07-7549</t>
  </si>
  <si>
    <t>Blænde ø37,1 mm HCR</t>
  </si>
  <si>
    <t>07-8035</t>
  </si>
  <si>
    <t>SKIVE ø25xø10 WAFER B&amp;G</t>
  </si>
  <si>
    <t>07-8036</t>
  </si>
  <si>
    <t>SKIVE ø20xø10 WAFER B&amp;G</t>
  </si>
  <si>
    <t>07-9123</t>
  </si>
  <si>
    <t>SPRINGRING TYPE 10/11/20</t>
  </si>
  <si>
    <t>07-9124</t>
  </si>
  <si>
    <t>SPRINGRING TYPE 30/40</t>
  </si>
  <si>
    <t>07-9127</t>
  </si>
  <si>
    <t>SPRINGRING TYPE 50/60</t>
  </si>
  <si>
    <t>07-9128</t>
  </si>
  <si>
    <t>LÅSERING ø81x2</t>
  </si>
  <si>
    <t>08-0039</t>
  </si>
  <si>
    <t>Spindel-adaptor Optima Compact DN40/50</t>
  </si>
  <si>
    <t>08-0051</t>
  </si>
  <si>
    <t>Spindel-adaptor Optima Compact 40/50 S.E</t>
  </si>
  <si>
    <t>08-0160</t>
  </si>
  <si>
    <t>BLÆNDE NR. 5179 F. INDSATS TYPE 50</t>
  </si>
  <si>
    <t>08-0161</t>
  </si>
  <si>
    <t>BLÆNDE NR. 5184 F. INDSATS TYPE 50</t>
  </si>
  <si>
    <t>08-0162</t>
  </si>
  <si>
    <t>BLÆNDE NR. 5189 F. INDSATS TYPE 50</t>
  </si>
  <si>
    <t>08-0163</t>
  </si>
  <si>
    <t>BLÆNDE NR. 5194 F. INDSATS TYPE 50</t>
  </si>
  <si>
    <t>08-0164</t>
  </si>
  <si>
    <t>BLÆNDE NR. 5200 F. INDSATS TYPE 50</t>
  </si>
  <si>
    <t>08-0165</t>
  </si>
  <si>
    <t>BLÆNDE NR. 5206 F. INDSATS TYPE 50</t>
  </si>
  <si>
    <t>08-0166</t>
  </si>
  <si>
    <t>BLÆNDE NR. 5213 F. INDSATS TYPE 50</t>
  </si>
  <si>
    <t>08-0167</t>
  </si>
  <si>
    <t>BLÆNDE NR. 5220 F. INDSATS TYPE 50</t>
  </si>
  <si>
    <t>08-0168</t>
  </si>
  <si>
    <t>BLÆNDE NR. 5227 F. INDSATS TYPE 50</t>
  </si>
  <si>
    <t>08-0169</t>
  </si>
  <si>
    <t>BLÆNDE NR. 5235 F. INDSATS TYPE 50</t>
  </si>
  <si>
    <t>08-0170</t>
  </si>
  <si>
    <t>BLÆNDE NR. 5243 F. INDSATS TYPE 50</t>
  </si>
  <si>
    <t>08-0171</t>
  </si>
  <si>
    <t>BLÆNDE NR. 5251 F. INDSATS TYPE 50</t>
  </si>
  <si>
    <t>08-0172</t>
  </si>
  <si>
    <t>BLÆNDE NR. 5260 F. INDSATS TYPE 50</t>
  </si>
  <si>
    <t>08-0173</t>
  </si>
  <si>
    <t>BLÆNDE NR. 5269 F. INDSATS TYPE 50</t>
  </si>
  <si>
    <t>08-0174</t>
  </si>
  <si>
    <t>BLÆNDE NR. 5279 F. INDSATS TYPE 50</t>
  </si>
  <si>
    <t>08-0175</t>
  </si>
  <si>
    <t>BLÆNDE NR. 5298 F. INDSATS TYPE 50</t>
  </si>
  <si>
    <t>08-0176</t>
  </si>
  <si>
    <t>BLÆNDE NR. 5303 F. INDSATS TYPE 50</t>
  </si>
  <si>
    <t>08-0177</t>
  </si>
  <si>
    <t>BLÆNDE NR. 5292 F. INDSATS TYPE 50</t>
  </si>
  <si>
    <t>08-0178</t>
  </si>
  <si>
    <t>BLÆNDE NR. 5308 F. INDSATS TYPE 50</t>
  </si>
  <si>
    <t>08-0179</t>
  </si>
  <si>
    <t>BLÆNDE NR. 5287 F. INDSATS TYPE 50</t>
  </si>
  <si>
    <t>08-0180</t>
  </si>
  <si>
    <t>BLÆNDE NR. 5140 F. INDSATS TYPE 50</t>
  </si>
  <si>
    <t>08-0195</t>
  </si>
  <si>
    <t>BLÆNDE NR. 6285 F. INDSATS TYPE 60</t>
  </si>
  <si>
    <t>08-0196</t>
  </si>
  <si>
    <t>BLÆNDE NR. 6292 F. INDSATS TYPE 60</t>
  </si>
  <si>
    <t>08-0197</t>
  </si>
  <si>
    <t>BLÆNDE NR. 6301 F. INDSATS TYPE 60</t>
  </si>
  <si>
    <t>08-0198</t>
  </si>
  <si>
    <t>BLÆNDE NR. 6305 F. INDSATS TYPE 60</t>
  </si>
  <si>
    <t>08-0199</t>
  </si>
  <si>
    <t>BLÆNDE NR. 6312 F. INDSATS TYPE 60</t>
  </si>
  <si>
    <t>08-0200</t>
  </si>
  <si>
    <t>BLÆNDE NR. 6319 F. INDSATS TYPE 60</t>
  </si>
  <si>
    <t>08-0201</t>
  </si>
  <si>
    <t>BLÆNDE NR. 6326 F. INDSATS TYPE 60</t>
  </si>
  <si>
    <t>08-0202</t>
  </si>
  <si>
    <t>BLÆNDE NR. 6332 F. INDSATS TYPE 60</t>
  </si>
  <si>
    <t>08-0203</t>
  </si>
  <si>
    <t>BLÆNDE NR. 6338 F. INDSATS TYPE 60</t>
  </si>
  <si>
    <t>08-0204</t>
  </si>
  <si>
    <t>BLÆNDE NR. 6344 F. INDSATS TYPE 60</t>
  </si>
  <si>
    <t>08-0205</t>
  </si>
  <si>
    <t>BLÆNDE NR. 6349 F. INDSATS TYPE 60</t>
  </si>
  <si>
    <t>08-0206</t>
  </si>
  <si>
    <t>BLÆNDE NR. 6356 F. INDSATS TYPE 60</t>
  </si>
  <si>
    <t>08-0207</t>
  </si>
  <si>
    <t>BLÆNDE NR. 6362 F. INDSATS TYPE 60</t>
  </si>
  <si>
    <t>08-0208</t>
  </si>
  <si>
    <t>BLÆNDE NR. 6367 F. INDSATS TYPE 60</t>
  </si>
  <si>
    <t>08-0209</t>
  </si>
  <si>
    <t>BLÆNDE NR. 6373 F. INDSATS TYPE 60</t>
  </si>
  <si>
    <t>08-0210</t>
  </si>
  <si>
    <t>BLÆNDE NR. 6379 F. INDSATS TYPE 60</t>
  </si>
  <si>
    <t>08-0211</t>
  </si>
  <si>
    <t>BLÆNDE NR. 6385 F. INDSATS TYPE 60</t>
  </si>
  <si>
    <t>08-0212</t>
  </si>
  <si>
    <t>BLÆNDE NR. 6391 F. INDSATS TYPE 60</t>
  </si>
  <si>
    <t>08-0213</t>
  </si>
  <si>
    <t>BLÆNDE NR. 6398 F. INDSATS TYPE 60</t>
  </si>
  <si>
    <t>08-0214</t>
  </si>
  <si>
    <t>BLÆNDE NR. 6393 F. INDSATS TYPE 60</t>
  </si>
  <si>
    <t>08-0215</t>
  </si>
  <si>
    <t>BLÆNDE NR. 6400 F.INDSATS TYPE 60</t>
  </si>
  <si>
    <t>08-0216</t>
  </si>
  <si>
    <t>BLÆNDE NR. 6407 F. INDSATS TYPE 60</t>
  </si>
  <si>
    <t>08-0217</t>
  </si>
  <si>
    <t>BLÆNDE NR. 6334 F. INDSATS TYPE 60</t>
  </si>
  <si>
    <t>08-0219</t>
  </si>
  <si>
    <t>BLÆNDE NR. 6407H F. INDSATS TYPE 60</t>
  </si>
  <si>
    <t>08-0289</t>
  </si>
  <si>
    <t>Blænde udløser for ALPHA HCR</t>
  </si>
  <si>
    <t>09-01000</t>
  </si>
  <si>
    <t>Trykudtagsnippel 1/4" ISO x 3/8 UNF B110</t>
  </si>
  <si>
    <t>09-01001</t>
  </si>
  <si>
    <t>Trykudtagsnippel 1/4" ISO x 3/8 UNF R110</t>
  </si>
  <si>
    <t>09-01016</t>
  </si>
  <si>
    <t>Forindstilling, Optima Compact DN25/DN32</t>
  </si>
  <si>
    <t>09-01017</t>
  </si>
  <si>
    <t>Forindstilling, Optima Compact DN40/DN50</t>
  </si>
  <si>
    <t>09-01046</t>
  </si>
  <si>
    <t>Adaptor Schneider</t>
  </si>
  <si>
    <t>09-01059</t>
  </si>
  <si>
    <t>T-STK DN15 M/M M/KGH kort greb og dræn</t>
  </si>
  <si>
    <t>09-01080</t>
  </si>
  <si>
    <t>Spindellås for LPICV</t>
  </si>
  <si>
    <t>09-01086</t>
  </si>
  <si>
    <t>Forindstilling, Optima Compact DN20 5,5</t>
  </si>
  <si>
    <t>09-01121</t>
  </si>
  <si>
    <t>Forindstilling, Optima Compact DN25 5.5</t>
  </si>
  <si>
    <t>09-01195</t>
  </si>
  <si>
    <t>Reg. enhed DN15-20 Optima NO (L)</t>
  </si>
  <si>
    <t>09-01196</t>
  </si>
  <si>
    <t>Reg. enhed DN25 Optima NO (H)</t>
  </si>
  <si>
    <t>09-01199</t>
  </si>
  <si>
    <t>Reg. enhed DN50 Optima NO</t>
  </si>
  <si>
    <t>09-01206</t>
  </si>
  <si>
    <t>Venturi ø2,3</t>
  </si>
  <si>
    <t>09-01207</t>
  </si>
  <si>
    <t>Venturi ø7,6</t>
  </si>
  <si>
    <t>09-01208</t>
  </si>
  <si>
    <t>Venturi ø4</t>
  </si>
  <si>
    <t>09-01209</t>
  </si>
  <si>
    <t>Venturi ø6</t>
  </si>
  <si>
    <t>09-01221</t>
  </si>
  <si>
    <t>Reg. enhed DN32 Optima NO (H)</t>
  </si>
  <si>
    <t>09-01234</t>
  </si>
  <si>
    <t>STRAINER DN25 1" P/T, DRAIN HOSE NPT w/o union nip</t>
  </si>
  <si>
    <t>09-01248</t>
  </si>
  <si>
    <t>09-0337</t>
  </si>
  <si>
    <t>DÆKSEL FRESE EVA/ EVA BASIC</t>
  </si>
  <si>
    <t>09-0548</t>
  </si>
  <si>
    <t>PROP, T/P DN8</t>
  </si>
  <si>
    <t>09-0628</t>
  </si>
  <si>
    <t>ALPHA INDSATS TYPE 10</t>
  </si>
  <si>
    <t>09-0629</t>
  </si>
  <si>
    <t>ALPHA INDSATS TYPE 11</t>
  </si>
  <si>
    <t>09-0630</t>
  </si>
  <si>
    <t>ALPHA INDSATS TYPE 30</t>
  </si>
  <si>
    <t>09-0636</t>
  </si>
  <si>
    <t>ALPHA INDSATS TYPE 20</t>
  </si>
  <si>
    <t>09-0649</t>
  </si>
  <si>
    <t>ALPHA INDSATS TYPE 40</t>
  </si>
  <si>
    <t>09-0657</t>
  </si>
  <si>
    <t>ALPHA INDSATS TYPE 10LP U/VÆV RÅ</t>
  </si>
  <si>
    <t>09-0658</t>
  </si>
  <si>
    <t>ALPHA INDSATS TYPE 11LP U/VÆV RÅ</t>
  </si>
  <si>
    <t>09-0659</t>
  </si>
  <si>
    <t>ALPHA INDSATS TYPE 20LP U/VÆV RÅ</t>
  </si>
  <si>
    <t>09-0660</t>
  </si>
  <si>
    <t>ALPHA INDSATS TYPE 30LP U/VÆV RÅ</t>
  </si>
  <si>
    <t>09-0661</t>
  </si>
  <si>
    <t>ALPHA INDSATS TYPE 40LP U/VÆV RÅ</t>
  </si>
  <si>
    <t>09-0687</t>
  </si>
  <si>
    <t>ALPHA INDSATS TYPE 50 AISI 304</t>
  </si>
  <si>
    <t>09-0688</t>
  </si>
  <si>
    <t>ALPHA INDSATS TYPE 60 AISI 304</t>
  </si>
  <si>
    <t>09-0691</t>
  </si>
  <si>
    <t>REGULERINGSENHED DN15/25,  1500 L/T</t>
  </si>
  <si>
    <t>09-0692</t>
  </si>
  <si>
    <t>REGULERINGSENHED DN20/25,  2000 L/T</t>
  </si>
  <si>
    <t>09-0693</t>
  </si>
  <si>
    <t>REGULERINGSENHED DN32,  3000 L/T</t>
  </si>
  <si>
    <t>09-0790</t>
  </si>
  <si>
    <t>Reg. enhed DN40-50 Frese S/PV, Optima 40</t>
  </si>
  <si>
    <t>09-0874</t>
  </si>
  <si>
    <t>REGULERINGSENHED DN50 FRESE/SIEMENS/B&amp;G</t>
  </si>
  <si>
    <t>09-0925</t>
  </si>
  <si>
    <t>FORINDST. DN15 500 L/T OPTIMA NEUTRAL</t>
  </si>
  <si>
    <t>09-0926</t>
  </si>
  <si>
    <t>FORINDST. DN15 1500 L/T OPTIMA NEUTRAL</t>
  </si>
  <si>
    <t>09-0927</t>
  </si>
  <si>
    <t>FORINDST. DN20 900 L/T OPTIMA NEUTRAL</t>
  </si>
  <si>
    <t>09-0928</t>
  </si>
  <si>
    <t>FORINDST. DN20 2000 L/T OPTIMA NEUTRAL</t>
  </si>
  <si>
    <t>09-0929</t>
  </si>
  <si>
    <t>FORINDST. DN25 1500 L/T OPTIMA NEUTRAL</t>
  </si>
  <si>
    <t>09-0930</t>
  </si>
  <si>
    <t>FORINDST. DN25 2000 L/T OPTIMA NEUTRAL</t>
  </si>
  <si>
    <t>09-0931</t>
  </si>
  <si>
    <t>FORINDST. DN32 3000 L/T OPTIMA NEUTRAL</t>
  </si>
  <si>
    <t>09-0932</t>
  </si>
  <si>
    <t>FORINDST DN40 7000 L/T OPTIMA NEUTRAL</t>
  </si>
  <si>
    <t>09-0933</t>
  </si>
  <si>
    <t>FORINDST DN50 8500 L/T OPTIMA NEUTRAL</t>
  </si>
  <si>
    <t>09-0952</t>
  </si>
  <si>
    <t>ALPHA INDSATS TYPE 21 LP RÅ</t>
  </si>
  <si>
    <t>09-0955</t>
  </si>
  <si>
    <t>RESERVEDEL GÅRDPOSTEHANE 350MM</t>
  </si>
  <si>
    <t>09-0956</t>
  </si>
  <si>
    <t>RESERVEDEL GÅRDPOSTEHANE 550MM</t>
  </si>
  <si>
    <t>09-0967</t>
  </si>
  <si>
    <t>Forindstilling, Optima Compact Low 2,5</t>
  </si>
  <si>
    <t>09-0969</t>
  </si>
  <si>
    <t>Forindstilling, Optima Compact High 2,5</t>
  </si>
  <si>
    <t>09-0969R</t>
  </si>
  <si>
    <t>09-0973</t>
  </si>
  <si>
    <t>Forindstilling, Optima Compact Low 5</t>
  </si>
  <si>
    <t>09-0975</t>
  </si>
  <si>
    <t>Forindstilling, Optima Compact High 5</t>
  </si>
  <si>
    <t>09-0975R</t>
  </si>
  <si>
    <t>09-0998</t>
  </si>
  <si>
    <t>Trykudtagsnippel 1/4" ISO x 3/8-24 UNF B</t>
  </si>
  <si>
    <t>09-0999</t>
  </si>
  <si>
    <t>Trykudtagsnippel 1/4" ISO x 3/8-24 UNF R</t>
  </si>
  <si>
    <t>09-2072</t>
  </si>
  <si>
    <t>T-stykke 1/4" m/oml./PT Blå, DPSV SYS</t>
  </si>
  <si>
    <t>10-2230</t>
  </si>
  <si>
    <t>Kuglehane DN15 M/N DR</t>
  </si>
  <si>
    <t>10-2730</t>
  </si>
  <si>
    <t>Kuglehane DN15 M/N m/greb DR</t>
  </si>
  <si>
    <t>117103LF</t>
  </si>
  <si>
    <t>1-1/4" PSCS (NPT) LEAD FREE</t>
  </si>
  <si>
    <t>117104LF</t>
  </si>
  <si>
    <t>1-1/2" PSCS (NPT) LEAD FREE</t>
  </si>
  <si>
    <t>117105LF</t>
  </si>
  <si>
    <t>2" PSCS (NPT) LEAD FREE</t>
  </si>
  <si>
    <t>117106LF</t>
  </si>
  <si>
    <t>2-1/2" PSCS (NPT) LEAD FREE</t>
  </si>
  <si>
    <t>117107LF</t>
  </si>
  <si>
    <t>3" PSCS (NPT) LEAD FREE</t>
  </si>
  <si>
    <t>117401LF</t>
  </si>
  <si>
    <t>1"  PSCS (Sweat) LEAD FREE</t>
  </si>
  <si>
    <t>117402LF</t>
  </si>
  <si>
    <t>1-1/4" PSCS (Sweat) LEAD FREE</t>
  </si>
  <si>
    <t>117403LF</t>
  </si>
  <si>
    <t>1-1/2" PSCS (Sweat) LEAD FREE</t>
  </si>
  <si>
    <t>117404LF</t>
  </si>
  <si>
    <t>2" PSCS (Sweat) LEAD FREE</t>
  </si>
  <si>
    <t>117410LF</t>
  </si>
  <si>
    <t>1/2" PSCS Sweat (Low Flow) LEAD FREE</t>
  </si>
  <si>
    <t>117411LF</t>
  </si>
  <si>
    <t>3/4" PSCS Sweat (Low Flow) LEAD FREE</t>
  </si>
  <si>
    <t>117412LF</t>
  </si>
  <si>
    <t>1/2" PSCS Sweat LEAD FREE</t>
  </si>
  <si>
    <t>117413LF</t>
  </si>
  <si>
    <t>3/4" PSCS Sweat LEAD FREE</t>
  </si>
  <si>
    <t>117414LF</t>
  </si>
  <si>
    <t>1/2" PSCS NPT LEAD FREE</t>
  </si>
  <si>
    <t>117415LF</t>
  </si>
  <si>
    <t>3/4" PSCS NPT LEAD FREE</t>
  </si>
  <si>
    <t>117416LF</t>
  </si>
  <si>
    <t>1" PSCS NPT LEAD FREE</t>
  </si>
  <si>
    <t>15-5100</t>
  </si>
  <si>
    <t>KUGLEHANE HOVED DN20 RÅ FOR GAS</t>
  </si>
  <si>
    <t>15-5101</t>
  </si>
  <si>
    <t>KUGLEHANE HOVED DN20 GAS, RØDT GREB</t>
  </si>
  <si>
    <t>15LHV00095</t>
  </si>
  <si>
    <t/>
  </si>
  <si>
    <t>16LHV00002</t>
  </si>
  <si>
    <t>16LHV00018</t>
  </si>
  <si>
    <t>16LHV00048</t>
  </si>
  <si>
    <t>17LHV00006</t>
  </si>
  <si>
    <t>17LHV00007</t>
  </si>
  <si>
    <t>17LHV00010</t>
  </si>
  <si>
    <t>17LHV00011</t>
  </si>
  <si>
    <t>17LHV00012</t>
  </si>
  <si>
    <t>17LHV00015</t>
  </si>
  <si>
    <t>17LHV00016</t>
  </si>
  <si>
    <t>18LHV00001</t>
  </si>
  <si>
    <t>18LHV00002</t>
  </si>
  <si>
    <t>18LHV00003</t>
  </si>
  <si>
    <t>18LHV00006</t>
  </si>
  <si>
    <t>18LHV00007</t>
  </si>
  <si>
    <t>18LHV00008</t>
  </si>
  <si>
    <t>18LHV00011</t>
  </si>
  <si>
    <t>18LHV00012</t>
  </si>
  <si>
    <t>18LHV00013</t>
  </si>
  <si>
    <t>18LHV00014</t>
  </si>
  <si>
    <t>19LHV00003</t>
  </si>
  <si>
    <t>19LHV00008</t>
  </si>
  <si>
    <t>19LHV00010</t>
  </si>
  <si>
    <t>213-15-2</t>
  </si>
  <si>
    <t>Kugleholder M27 x 1,5, 1/2"</t>
  </si>
  <si>
    <t>213-15-20-3</t>
  </si>
  <si>
    <t>Medbr.1/2"-3/4"</t>
  </si>
  <si>
    <t>213-15-20-6</t>
  </si>
  <si>
    <t>Handle 1/2"-3/4"</t>
  </si>
  <si>
    <t>213-15-5</t>
  </si>
  <si>
    <t>Kugleholder Teflon 1/2"</t>
  </si>
  <si>
    <t>213-20-2</t>
  </si>
  <si>
    <t>Kugleholder M34 x 1,5, 3/4"</t>
  </si>
  <si>
    <t>213-20-4</t>
  </si>
  <si>
    <t>Kugleholder Teflon 3/4"</t>
  </si>
  <si>
    <t>213-25-2</t>
  </si>
  <si>
    <t>Kugleholder M41 x 1,5, 1"</t>
  </si>
  <si>
    <t>213-25-3</t>
  </si>
  <si>
    <t>Medbr. 1"</t>
  </si>
  <si>
    <t>213-25-4</t>
  </si>
  <si>
    <t>Kugleholder Teflon 1"</t>
  </si>
  <si>
    <t>213-25-6</t>
  </si>
  <si>
    <t>Greb 1"</t>
  </si>
  <si>
    <t>213-32-2</t>
  </si>
  <si>
    <t>Kugleholder M52 x 1,5, 1 1/4"</t>
  </si>
  <si>
    <t>213-32-4</t>
  </si>
  <si>
    <t>Kugleholder Teflon 1 1/4"</t>
  </si>
  <si>
    <t>213-32-40-5</t>
  </si>
  <si>
    <t>Medbr. 1 1/4"-1 1/2"</t>
  </si>
  <si>
    <t>213-32-40-6</t>
  </si>
  <si>
    <t>Greb 1 1/4"-1 1/2"</t>
  </si>
  <si>
    <t>213-40-2</t>
  </si>
  <si>
    <t>Kugleholder M64 x 1,5, 1 1/2"</t>
  </si>
  <si>
    <t>213-40-4</t>
  </si>
  <si>
    <t>Kugleholder Teflon 1 1/2"</t>
  </si>
  <si>
    <t>213-50-2</t>
  </si>
  <si>
    <t>Kugleholder M79 x 1,5, 2" Teflon</t>
  </si>
  <si>
    <t>213-50-4</t>
  </si>
  <si>
    <t>Kugleholderl  Omløber 2"</t>
  </si>
  <si>
    <t>213-50-5</t>
  </si>
  <si>
    <t>Medbr. 2"</t>
  </si>
  <si>
    <t>213-50-6</t>
  </si>
  <si>
    <t>Greb 2"</t>
  </si>
  <si>
    <t>214-15-2</t>
  </si>
  <si>
    <t>214-20-2</t>
  </si>
  <si>
    <t>214-25-2</t>
  </si>
  <si>
    <t>214-32-2</t>
  </si>
  <si>
    <t>214-40-2</t>
  </si>
  <si>
    <t>214-50-2</t>
  </si>
  <si>
    <t>Kugleholder M79 x 1,5, 2"</t>
  </si>
  <si>
    <t>24-1231</t>
  </si>
  <si>
    <t>RAD.FORSKRUNING M/KGLHANE DN15 FORN</t>
  </si>
  <si>
    <t>24-1232</t>
  </si>
  <si>
    <t>RAD.FORFORSKRUNING VI DN15 FORN</t>
  </si>
  <si>
    <t>24-1239</t>
  </si>
  <si>
    <t>RADIATORAFTAP DN15</t>
  </si>
  <si>
    <t>246-15-6</t>
  </si>
  <si>
    <t>Filter1/2" 32 Masker</t>
  </si>
  <si>
    <t>246-15-7</t>
  </si>
  <si>
    <t>Pakning 1/2"</t>
  </si>
  <si>
    <t>246-15-8</t>
  </si>
  <si>
    <t>Prop M24 x 1,5,  1/2"</t>
  </si>
  <si>
    <t>246-20-4</t>
  </si>
  <si>
    <t>246-20-5</t>
  </si>
  <si>
    <t>Filter 3/4" 32 Masker</t>
  </si>
  <si>
    <t>246-20-6</t>
  </si>
  <si>
    <t>Pakning 3/4"</t>
  </si>
  <si>
    <t>246-20-7</t>
  </si>
  <si>
    <t>Prop M27 x 1,5,  3/4"</t>
  </si>
  <si>
    <t>246-25-6</t>
  </si>
  <si>
    <t>Filter 1" 32 Masker</t>
  </si>
  <si>
    <t>246-25-7</t>
  </si>
  <si>
    <t>Pakning 1"</t>
  </si>
  <si>
    <t>246-25-8</t>
  </si>
  <si>
    <t>Prop M33 x 1,5, 1"</t>
  </si>
  <si>
    <t>25-1132</t>
  </si>
  <si>
    <t>STOPVENTIL DN15 M/N M/GREB</t>
  </si>
  <si>
    <t>25-1135</t>
  </si>
  <si>
    <t>STOPVENTIL DN15 MM /M/AFTAP M/GR</t>
  </si>
  <si>
    <t>25-1142</t>
  </si>
  <si>
    <t>STOPVENTIL DN20 M/N M/GREB</t>
  </si>
  <si>
    <t>25-1144</t>
  </si>
  <si>
    <t>STOPVENTIL DN20 M/M RÅ GREB</t>
  </si>
  <si>
    <t>25-1145</t>
  </si>
  <si>
    <t>STOPVENTIL DN20 MM/M/AFTAP M/GR</t>
  </si>
  <si>
    <t>26-1132</t>
  </si>
  <si>
    <t>STOPVENTIL M/KONTRA DN15 M/N</t>
  </si>
  <si>
    <t>26-1134</t>
  </si>
  <si>
    <t>STOPVENTIL DN15 M/M KONTRA</t>
  </si>
  <si>
    <t>26-1142</t>
  </si>
  <si>
    <t>STOPVENTIL M/KONTRA DN20 M/N</t>
  </si>
  <si>
    <t>26-1144</t>
  </si>
  <si>
    <t>STOPVENTIL M/KONTRA DN20 M/M</t>
  </si>
  <si>
    <t>29-1000</t>
  </si>
  <si>
    <t>AFTAPVENTIL M/FLANGE DN15 M/KONTRA RÅFOR</t>
  </si>
  <si>
    <t>29-1001</t>
  </si>
  <si>
    <t>AFTAPVENTIL M/FLANGE DN15 RÅFOR</t>
  </si>
  <si>
    <t>29-1002</t>
  </si>
  <si>
    <t>AFTAPVENTIL DN15 N/KONTRA FORK</t>
  </si>
  <si>
    <t>29-1003</t>
  </si>
  <si>
    <t>AFTAPVENTIL DN15 KORT MODEL FORK</t>
  </si>
  <si>
    <t>29-1004</t>
  </si>
  <si>
    <t>AFTAPVENTIL M/KONTRA DN15/20</t>
  </si>
  <si>
    <t>29-1232</t>
  </si>
  <si>
    <t>AFTAPVENTIL DN15 N/ FORK M20</t>
  </si>
  <si>
    <t>29-1235</t>
  </si>
  <si>
    <t>AFTAPVENTIL DN15 M/FORSKR/KONTRA  NP</t>
  </si>
  <si>
    <t>29-1236</t>
  </si>
  <si>
    <t>AFTAPVENTIL DN15 N/KONTRA M20</t>
  </si>
  <si>
    <t>29-1237</t>
  </si>
  <si>
    <t>AFT.VENTIL M/KONTRA DN15 M/SLGF.</t>
  </si>
  <si>
    <t>29-1241</t>
  </si>
  <si>
    <t>AFTAPVENTIL DN20 N/FORSKR FORK</t>
  </si>
  <si>
    <t>29-1242</t>
  </si>
  <si>
    <t>AFTAPVENTIL DN20 N/ FORK</t>
  </si>
  <si>
    <t>29-1245</t>
  </si>
  <si>
    <t>AFT.VENTIL M/KONTRA DN20 N/SLGF.</t>
  </si>
  <si>
    <t>29-1246</t>
  </si>
  <si>
    <t>AFTAPVENTIL DN20 N/KONTRA M20</t>
  </si>
  <si>
    <t>29-1335</t>
  </si>
  <si>
    <t>AFT.VENTIL M/KONT DN15 N/SLGF.BL</t>
  </si>
  <si>
    <t>29-1337</t>
  </si>
  <si>
    <t>AFTAPVENTIL DN15 M/FORSKR/KONTRA</t>
  </si>
  <si>
    <t>29-1535</t>
  </si>
  <si>
    <t>AFTAPVENTIL DN15 M/FORSKR/KONTRA NP NGL</t>
  </si>
  <si>
    <t>29-2014</t>
  </si>
  <si>
    <t>GÅRDPOSTEHANE 550MM UNIVERSAL</t>
  </si>
  <si>
    <t>3.1PTC50-150</t>
  </si>
  <si>
    <t>3.1 Product Specific Pressure Test DN50-DN150</t>
  </si>
  <si>
    <t>31-2031</t>
  </si>
  <si>
    <t>PEX KOBLING DN15,FOR Ø15X2.5MM RØR, RÅ</t>
  </si>
  <si>
    <t>31-2121</t>
  </si>
  <si>
    <t>PEX KOBLING DN15,FOR Ø12X2.0MM RØR, FORK</t>
  </si>
  <si>
    <t>31-2131</t>
  </si>
  <si>
    <t>PEX KOBLING DN15,FOR Ø15X2.5MM RØR,FORK</t>
  </si>
  <si>
    <t>31-2141</t>
  </si>
  <si>
    <t>PEX KOBLING DN15,FOR Ø16X2,2MM RØR,FORK</t>
  </si>
  <si>
    <t>31-2541</t>
  </si>
  <si>
    <t>KOBLING DN15 16X2.0MM ALUPEX FORK</t>
  </si>
  <si>
    <t>32-3311</t>
  </si>
  <si>
    <t>UNIVERSAL S-TUD DN20 110mm</t>
  </si>
  <si>
    <t>32-3312</t>
  </si>
  <si>
    <t>UNIVERSAL S-TUD DN20 150mm</t>
  </si>
  <si>
    <t>32-3313</t>
  </si>
  <si>
    <t>UNIVERSAL S-TUD DN20 200mm</t>
  </si>
  <si>
    <t>32-3314</t>
  </si>
  <si>
    <t>UNIVERSAL S-TUD DN20 250mm</t>
  </si>
  <si>
    <t>32-3315</t>
  </si>
  <si>
    <t>UNIVERSAL S-TUD DN20 300mm</t>
  </si>
  <si>
    <t>32-3316</t>
  </si>
  <si>
    <t>UNIVERSAL S-TUD DN20 350mm</t>
  </si>
  <si>
    <t>32-3317</t>
  </si>
  <si>
    <t>UNIVERSAL S-TUD DN20 400mm</t>
  </si>
  <si>
    <t>32-3318</t>
  </si>
  <si>
    <t>UNIVERSAL S-TUD DN20 500MM FORK</t>
  </si>
  <si>
    <t>32-3323</t>
  </si>
  <si>
    <t>UNIVERSAL J-TUD DN20 200mm</t>
  </si>
  <si>
    <t>32-3324</t>
  </si>
  <si>
    <t>UNIVERSAL J-TUD DN20 250MM FORK</t>
  </si>
  <si>
    <t>32-3325</t>
  </si>
  <si>
    <t>UNIVERSAL J-TUD DN20 300mm</t>
  </si>
  <si>
    <t>32-3330</t>
  </si>
  <si>
    <t>UNIVERSAL J-TUD DN20 150mm</t>
  </si>
  <si>
    <t>32-3331</t>
  </si>
  <si>
    <t>UNIVERSAL B-TUD DN20 110mm</t>
  </si>
  <si>
    <t>32-3333</t>
  </si>
  <si>
    <t>UNIVERSAL U-TUD DN20 200mm</t>
  </si>
  <si>
    <t>32-3335</t>
  </si>
  <si>
    <t>UNIVERSAL U-TUD DN20 300mm</t>
  </si>
  <si>
    <t>32-3337</t>
  </si>
  <si>
    <t>UNIVERSAL U-TUD DN20 400mm</t>
  </si>
  <si>
    <t>32-3350</t>
  </si>
  <si>
    <t>UNIVERSAL BRUSERØR 1500 x 330mm</t>
  </si>
  <si>
    <t>32-3360</t>
  </si>
  <si>
    <t>UNIVERSAL STOKRØR 1250 x 75mm</t>
  </si>
  <si>
    <t>35-1128</t>
  </si>
  <si>
    <t>BUNDHANE DN10 N/N RÅFORK M/SLUTMF/GREB</t>
  </si>
  <si>
    <t>35-1130</t>
  </si>
  <si>
    <t>BUNDHANE DN15 N/N M/SLUTMUFFE SS</t>
  </si>
  <si>
    <t>35-1133</t>
  </si>
  <si>
    <t>BUNDHANE DN15 N/N RÅ</t>
  </si>
  <si>
    <t>35-1135</t>
  </si>
  <si>
    <t>BUNDHANE DN15 M/N M/SLUTMUFFE RÅ</t>
  </si>
  <si>
    <t>35-1136</t>
  </si>
  <si>
    <t>BUNDHANE DN15 N/N M/SLUTMUFFE RÅ</t>
  </si>
  <si>
    <t>35-1137</t>
  </si>
  <si>
    <t>BUNDHANE DN15 N/N M/SLUTM.  DR</t>
  </si>
  <si>
    <t>35-1138</t>
  </si>
  <si>
    <t>BUNDHANE DN15 M/N M/SLUTM.  DR</t>
  </si>
  <si>
    <t>35-1139</t>
  </si>
  <si>
    <t>BUNDHANE DN15 M/KGH.AFSP/SLUTMUFFE RÅ</t>
  </si>
  <si>
    <t>38-0845</t>
  </si>
  <si>
    <t>ISOLERINGSKAPPE DN15-25 VENTIL S+/PV</t>
  </si>
  <si>
    <t>38-0846</t>
  </si>
  <si>
    <t>ISOLERINGSKAPPE DN15-25 VENTILKOMBINATIO</t>
  </si>
  <si>
    <t>38-0848</t>
  </si>
  <si>
    <t>ISOLERINGSKAPPE DN32-50 VENTILKOMBINATIO</t>
  </si>
  <si>
    <t>38-0854</t>
  </si>
  <si>
    <t>ISOLERING FRESE S/DPCV DN32/40/50</t>
  </si>
  <si>
    <t>38-0855</t>
  </si>
  <si>
    <t>ISOLERINGSKAPPE OPTIMA COMP. DN10-15-20</t>
  </si>
  <si>
    <t>38-0856</t>
  </si>
  <si>
    <t>Isoleringskappe for CirCon og TemCon</t>
  </si>
  <si>
    <t>38-0857</t>
  </si>
  <si>
    <t>Iso-kappe for Optima/PV Compact DN10/15/20</t>
  </si>
  <si>
    <t>38-0858</t>
  </si>
  <si>
    <t>Iso-kappe for Optima/PV Compact DN25</t>
  </si>
  <si>
    <t>38-0859</t>
  </si>
  <si>
    <t>Iso-kappe for Optima Compact DN25L/32</t>
  </si>
  <si>
    <t>38-0860</t>
  </si>
  <si>
    <t>Iso-kappe for PV Compact DN25L/32</t>
  </si>
  <si>
    <t>38-0861</t>
  </si>
  <si>
    <t>Iso-kappe for SIGMA Compact DN15/20</t>
  </si>
  <si>
    <t>38-0862</t>
  </si>
  <si>
    <t>Iso-kappe for SIGMA Compact DN25</t>
  </si>
  <si>
    <t>38-0863</t>
  </si>
  <si>
    <t>Iso-kappe for SIGMA Compact DN25L/32</t>
  </si>
  <si>
    <t>38-0865</t>
  </si>
  <si>
    <t>Iso-kappe Modula DN15-20-25 Højre</t>
  </si>
  <si>
    <t>38-0865C</t>
  </si>
  <si>
    <t>38-0866</t>
  </si>
  <si>
    <t>Iso-kappe Modula DN15-20-25 Venstre</t>
  </si>
  <si>
    <t>38-0866C</t>
  </si>
  <si>
    <t>38-0867</t>
  </si>
  <si>
    <t>Iso-kappe Modula DN25L Højre</t>
  </si>
  <si>
    <t>38-0867C</t>
  </si>
  <si>
    <t>38-0868</t>
  </si>
  <si>
    <t>Iso-kappe Modula DN25L Venstre</t>
  </si>
  <si>
    <t>38-0868C</t>
  </si>
  <si>
    <t>38-1000</t>
  </si>
  <si>
    <t>METERING STATION DN15 LF Kvs 0,7</t>
  </si>
  <si>
    <t>38-1001</t>
  </si>
  <si>
    <t>METERING STATION DN15 Kvs 1,8</t>
  </si>
  <si>
    <t>38-1002</t>
  </si>
  <si>
    <t>METERING STATION DN20 Kvs 4,2</t>
  </si>
  <si>
    <t>38-1003</t>
  </si>
  <si>
    <t>METERING STATION DN25 Kvs 7,4</t>
  </si>
  <si>
    <t>38-1004</t>
  </si>
  <si>
    <t>METERING STATION DN32 Kvs 15</t>
  </si>
  <si>
    <t>38-1005</t>
  </si>
  <si>
    <t>METERING STATION DN40 Kvs 23</t>
  </si>
  <si>
    <t>38-1006</t>
  </si>
  <si>
    <t>METERING STATION DN50 Kvs 48</t>
  </si>
  <si>
    <t>38-1007</t>
  </si>
  <si>
    <t>METERING STATION DN65 Kvs 93</t>
  </si>
  <si>
    <t>38-1008</t>
  </si>
  <si>
    <t>METERING STATION DN80 Kvs 126</t>
  </si>
  <si>
    <t>38-1009</t>
  </si>
  <si>
    <t>METERING STATION DN100 Kvs 244</t>
  </si>
  <si>
    <t>38-1010</t>
  </si>
  <si>
    <t>METERING STATION DN125 Kvs 415</t>
  </si>
  <si>
    <t>38-1011</t>
  </si>
  <si>
    <t>METERING STATION DN150 Kvs 540</t>
  </si>
  <si>
    <t>38-1012</t>
  </si>
  <si>
    <t>METERING STATION DN200 Kvs 1010</t>
  </si>
  <si>
    <t>38-1013</t>
  </si>
  <si>
    <t>METERING STATION DN250 Kvs 1450</t>
  </si>
  <si>
    <t>38-1014</t>
  </si>
  <si>
    <t>METERING STATION DN300 Kvs 2400</t>
  </si>
  <si>
    <t>38-5020</t>
  </si>
  <si>
    <t>KUGLEHANE DN15 M/N RÅ GREB</t>
  </si>
  <si>
    <t>38-5022</t>
  </si>
  <si>
    <t>KUGLEHANE DN20 M/N RÅ GREB</t>
  </si>
  <si>
    <t>38-5024</t>
  </si>
  <si>
    <t>KUGLEHANE DN25 M/N RÅ GREB</t>
  </si>
  <si>
    <t>38-5026</t>
  </si>
  <si>
    <t>KUGLEHANE DN32 M/N RÅ GREB</t>
  </si>
  <si>
    <t>38-5028</t>
  </si>
  <si>
    <t>KUGLEHANE DN40 M/N RÅ GREB</t>
  </si>
  <si>
    <t>38-5030</t>
  </si>
  <si>
    <t>KUGLEHANE DN50 M/N RÅ GREB</t>
  </si>
  <si>
    <t>38-5032</t>
  </si>
  <si>
    <t>KUGLEHANE DN15 M/M RÅ GREB</t>
  </si>
  <si>
    <t>38-5033</t>
  </si>
  <si>
    <t>KUGLEHANE DN20 M/M RÅ GREB</t>
  </si>
  <si>
    <t>38-5034</t>
  </si>
  <si>
    <t>KUGLEHANE DN25 M/M RÅ GREB</t>
  </si>
  <si>
    <t>38-5035</t>
  </si>
  <si>
    <t>KUGLEHANE DN32 M/M RÅ GREB</t>
  </si>
  <si>
    <t>38-5036</t>
  </si>
  <si>
    <t>KUGLEHANE DN40 M/M RÅ GREB</t>
  </si>
  <si>
    <t>38-5037</t>
  </si>
  <si>
    <t>KUGLEHANE DN50 M/M RÅ GREB</t>
  </si>
  <si>
    <t>38-5040</t>
  </si>
  <si>
    <t>KUGLEHANE M/FILTER DN15 DZR</t>
  </si>
  <si>
    <t>38-5041</t>
  </si>
  <si>
    <t>KUGLEHANE M/FILTER DN20 DZR</t>
  </si>
  <si>
    <t>38-5042</t>
  </si>
  <si>
    <t>KUGLEHANE M/FILTER DN25 DZR</t>
  </si>
  <si>
    <t>38-5043</t>
  </si>
  <si>
    <t>KUGLEHANE M/FILTER DN15, NPT DZR</t>
  </si>
  <si>
    <t>38-5044</t>
  </si>
  <si>
    <t>KUGLEHANE M/FILTER DN20, NPT DZR</t>
  </si>
  <si>
    <t>39-1422</t>
  </si>
  <si>
    <t>KOMPRES.KOBL. DN10X8MM GUMMI FORK</t>
  </si>
  <si>
    <t>39-1423</t>
  </si>
  <si>
    <t>KOMPRES.KOBL. DN10X10MM GUMMI FORK</t>
  </si>
  <si>
    <t>39-1424</t>
  </si>
  <si>
    <t>KOMPRES.KOBL. DN10X12MM GUMMI FORK</t>
  </si>
  <si>
    <t>39-1432</t>
  </si>
  <si>
    <t>KOMPRES.KOBL. DN15X8MM GUMMI FORK</t>
  </si>
  <si>
    <t>39-1433</t>
  </si>
  <si>
    <t>KOMPRES.KOBL. DN15X10MM GUMMI FORK</t>
  </si>
  <si>
    <t>39-1434</t>
  </si>
  <si>
    <t>KOMPRES.KOBL. DN15X12MM GUMMI FORK</t>
  </si>
  <si>
    <t>39-1435</t>
  </si>
  <si>
    <t>KOMPRES.KOBL. DN15X15MM GUMMI FORK</t>
  </si>
  <si>
    <t>39-1436</t>
  </si>
  <si>
    <t>KOMPRES.KOBL. DN15X16MM GUMMI FORK</t>
  </si>
  <si>
    <t>40-1111</t>
  </si>
  <si>
    <t>RØRSAMLER DN10 MUFFE/OMLØBER</t>
  </si>
  <si>
    <t>40-1113</t>
  </si>
  <si>
    <t>RØRSAMLER DN10 N/OMLØBER</t>
  </si>
  <si>
    <t>40-1121</t>
  </si>
  <si>
    <t>RØRSAMLER DN15 MUFFE/OMLØBER</t>
  </si>
  <si>
    <t>40-1122</t>
  </si>
  <si>
    <t>RØRSAMLER DN15 MED 2 OMLØBERE</t>
  </si>
  <si>
    <t>40-1123</t>
  </si>
  <si>
    <t>RØRSAMLER DN15 N/OMLØBER</t>
  </si>
  <si>
    <t>40-1131</t>
  </si>
  <si>
    <t>RØRSAMLER DN20 MUFFE/OMLØBER</t>
  </si>
  <si>
    <t>40-1132</t>
  </si>
  <si>
    <t>RØRSAMLER DN20 MED 2 OMLØBERE</t>
  </si>
  <si>
    <t>40-1133</t>
  </si>
  <si>
    <t>RØRSAMLER DN20 N/OMLØBER</t>
  </si>
  <si>
    <t>40-1141</t>
  </si>
  <si>
    <t>RØRSAMLER DN25 MUFFE/OMLØBER</t>
  </si>
  <si>
    <t>40-1142</t>
  </si>
  <si>
    <t>RØRSAMLER DN25 MED 2 OMLØBERE</t>
  </si>
  <si>
    <t>40-1143</t>
  </si>
  <si>
    <t>RØRSAMLER DN25 N/OMLØBER</t>
  </si>
  <si>
    <t>40-1151</t>
  </si>
  <si>
    <t>RØRSAMLER DN32 MUFFE/OMLØBER</t>
  </si>
  <si>
    <t>40-1152</t>
  </si>
  <si>
    <t>RØRSAMLER DN32 MED 2 OMLØBERE</t>
  </si>
  <si>
    <t>40-1153</t>
  </si>
  <si>
    <t>RØRSAMLER DN32 N/OMLØBER</t>
  </si>
  <si>
    <t>40-1161</t>
  </si>
  <si>
    <t>RØRSAMLER DN40 MUFFE/OMLØBER</t>
  </si>
  <si>
    <t>40-1162</t>
  </si>
  <si>
    <t>RØRSAMLER DN40 MED 2 OMLØBERE</t>
  </si>
  <si>
    <t>40-1163</t>
  </si>
  <si>
    <t>RØRSAMLER DN40 N/OMLØBER</t>
  </si>
  <si>
    <t>40-1171</t>
  </si>
  <si>
    <t>RØRSAMLER DN50 MUFFE/OMLØBER</t>
  </si>
  <si>
    <t>40-1172</t>
  </si>
  <si>
    <t>RØRSAMLER DN50 MED 2 OMLØBERE</t>
  </si>
  <si>
    <t>40-1173</t>
  </si>
  <si>
    <t>RØRSAMLER DN50 N/OMLØBER</t>
  </si>
  <si>
    <t>41-1132</t>
  </si>
  <si>
    <t>SNAVSSAMLER DN15 32 MESS/TOMME</t>
  </si>
  <si>
    <t>41-1142</t>
  </si>
  <si>
    <t>SNAVSSAMLER DN20 32 MESS/TOMME</t>
  </si>
  <si>
    <t>41-1152</t>
  </si>
  <si>
    <t>SNAVSSAMLER DN25 32 MESS/TOMME</t>
  </si>
  <si>
    <t>41-1162</t>
  </si>
  <si>
    <t>SNAVSSAMLER DN32 32 M/T RÅ</t>
  </si>
  <si>
    <t>41-1172</t>
  </si>
  <si>
    <t>SNAVSSAMLER DN40 32 M/T RÅ</t>
  </si>
  <si>
    <t>41-1182</t>
  </si>
  <si>
    <t>SNAVSSAMLER DN50 32 M/T RÅ</t>
  </si>
  <si>
    <t>41-1732</t>
  </si>
  <si>
    <t>Snavssamler DN15 32 mess/tomme, drain BULK</t>
  </si>
  <si>
    <t>42-1141</t>
  </si>
  <si>
    <t>SIKKERHEDSVENTIL DN20 M/M 2 BAR</t>
  </si>
  <si>
    <t>42-1142</t>
  </si>
  <si>
    <t>SIKKERHEDSVENTIL DN20 M/M 1.5 BAR</t>
  </si>
  <si>
    <t>42-1143</t>
  </si>
  <si>
    <t>SIKKERHEDSVENTIL DN20 M/M 2.5 BAR</t>
  </si>
  <si>
    <t>42-1146</t>
  </si>
  <si>
    <t>SIKKERHEDSVENTIL DN20 M/M 6 BAR</t>
  </si>
  <si>
    <t>42-1148</t>
  </si>
  <si>
    <t>SIKKERHEDSVENTIL DN20 M/M 8 BAR</t>
  </si>
  <si>
    <t>42-1149</t>
  </si>
  <si>
    <t>SIKKERHEDSVENTIL DN20 M/M 10 BAR</t>
  </si>
  <si>
    <t>42-1343</t>
  </si>
  <si>
    <t>SIKKERHEDSVENT. DN20 N/M 2.5 BAR</t>
  </si>
  <si>
    <t>42-1346</t>
  </si>
  <si>
    <t>SIKKERHEDSVENTIL DN20 N/M 6 BAR</t>
  </si>
  <si>
    <t>42-1349</t>
  </si>
  <si>
    <t>SIKKERHEDSVENTIL DN20 N/M 10 BAR</t>
  </si>
  <si>
    <t>42-1846</t>
  </si>
  <si>
    <t>Sikkerhedsagg. DN20 M/M 6 Bar m/insp.</t>
  </si>
  <si>
    <t>42-1848</t>
  </si>
  <si>
    <t>Sikkerhedsagg. DN20 M/M 8 Bar m/insp.</t>
  </si>
  <si>
    <t>42-1849</t>
  </si>
  <si>
    <t>Sikkerhedsagg. DN20 M/M 10 Bar m/insp.</t>
  </si>
  <si>
    <t>42-1946</t>
  </si>
  <si>
    <t>SIKKERHEDSAGG. DN20 M/M 6 BAR</t>
  </si>
  <si>
    <t>42-2741</t>
  </si>
  <si>
    <t>SIKKERHEDSVENTIL DN20 N/22MM 2 BAR</t>
  </si>
  <si>
    <t>42-2742</t>
  </si>
  <si>
    <t>SIKKERHEDSVENTIL DN20 N/22MM 1.5 BAR</t>
  </si>
  <si>
    <t>42-2743</t>
  </si>
  <si>
    <t>SIKKERHEDSVENTIL DN20 N/22MM 2.5 BAR</t>
  </si>
  <si>
    <t>43-1330</t>
  </si>
  <si>
    <t>KOBLING DN10 x DN15, OPTIMA COMPACT</t>
  </si>
  <si>
    <t>43-2330</t>
  </si>
  <si>
    <t>KOBLING DN15 x DN20, OPTIMA COMPACT</t>
  </si>
  <si>
    <t>43-2331</t>
  </si>
  <si>
    <t>Kobling 2stk DN15 x DN15 N DZR incl. fiberpakning</t>
  </si>
  <si>
    <t>43-3330</t>
  </si>
  <si>
    <t>KOBLING DN20 x DN25, OPTIMA COMPACT</t>
  </si>
  <si>
    <t>43-3331</t>
  </si>
  <si>
    <t>Kobling 2stk DN25 x DN25 N DZR incl. fiberpakning</t>
  </si>
  <si>
    <t>43-4102</t>
  </si>
  <si>
    <t>KOBLING LODDEMUFFE 15 MM</t>
  </si>
  <si>
    <t>43-4202</t>
  </si>
  <si>
    <t>KOBLING MUFFE 3/4" ISO 228</t>
  </si>
  <si>
    <t>43-4210</t>
  </si>
  <si>
    <t>KOBLING MUFFE 1/2" ISO 228 DR</t>
  </si>
  <si>
    <t>43-4212</t>
  </si>
  <si>
    <t>KOBLING MUFFE 3/4" ISO 228 DR</t>
  </si>
  <si>
    <t>43-4214</t>
  </si>
  <si>
    <t>KOBLING MUFFE 1" ISO 228 DR</t>
  </si>
  <si>
    <t>43-4310</t>
  </si>
  <si>
    <t>KOBLING NIPPEL 1/2" ISO 7/1 DR</t>
  </si>
  <si>
    <t>43-4312</t>
  </si>
  <si>
    <t>KOBLING NIPPEL 3/4" ISO 7/1 DR</t>
  </si>
  <si>
    <t>43-4314</t>
  </si>
  <si>
    <t>KOBLING NIPPEL 1" ISO 7/1 DR</t>
  </si>
  <si>
    <t>43-5220</t>
  </si>
  <si>
    <t>KOBLING MUFFE 1" ISO 228</t>
  </si>
  <si>
    <t>43-5230</t>
  </si>
  <si>
    <t>KOBLING MUFFE 1" ISO 228 CR</t>
  </si>
  <si>
    <t>43-5232</t>
  </si>
  <si>
    <t>KOBLING MUFFE 1 1/4" ISO 228 CR</t>
  </si>
  <si>
    <t>43-5234</t>
  </si>
  <si>
    <t>KOBLING MUFFE 1 1/2" ISO 228 CR</t>
  </si>
  <si>
    <t>43-5332</t>
  </si>
  <si>
    <t>KOBLING NIPPEL 1 1/4" ISO 7/1 CR</t>
  </si>
  <si>
    <t>43-5334</t>
  </si>
  <si>
    <t>KOBLING NIPPEL 1 1/2" ISO 7/1 CR</t>
  </si>
  <si>
    <t>44 SERVICE</t>
  </si>
  <si>
    <t>Service fra afd. 44</t>
  </si>
  <si>
    <t>44-0001</t>
  </si>
  <si>
    <t>6-vejs ventil DN15 N/N, DZR</t>
  </si>
  <si>
    <t>44-0003</t>
  </si>
  <si>
    <t>6-vejs ventil DN25 N/N, DZR</t>
  </si>
  <si>
    <t>45-5131</t>
  </si>
  <si>
    <t>TOPSTYKKE DN15 FOR AFTAPVENTIL</t>
  </si>
  <si>
    <t>45-5331</t>
  </si>
  <si>
    <t>TOPSTYKKE DN15 MED KONTRA</t>
  </si>
  <si>
    <t>45-5534</t>
  </si>
  <si>
    <t>TOPSTYKKE DN15 GÅRDPOSTEHANE/KAPPE</t>
  </si>
  <si>
    <t>45-5631</t>
  </si>
  <si>
    <t>TOPSTYKKE M20x1.5 M/GREB</t>
  </si>
  <si>
    <t>46-1050</t>
  </si>
  <si>
    <t>KOBLING 18MM CU/PEX FORK</t>
  </si>
  <si>
    <t>46-1072</t>
  </si>
  <si>
    <t>SPINDELFORLÆNGER DN15/20 KGH.</t>
  </si>
  <si>
    <t>46-1073</t>
  </si>
  <si>
    <t>SPINDELFORLÆNGER DN25 KGH.</t>
  </si>
  <si>
    <t>46-1074</t>
  </si>
  <si>
    <t>SPINDELFORLÆNGER DN32/40 KGH.</t>
  </si>
  <si>
    <t>46-1075</t>
  </si>
  <si>
    <t>SPINDELFORLÆNGER DN50 KGH.</t>
  </si>
  <si>
    <t>46-1076</t>
  </si>
  <si>
    <t>GREB FORLÆNGER, MODULA III DN15/20/25</t>
  </si>
  <si>
    <t>46-1080</t>
  </si>
  <si>
    <t>FILTER 0.5mm, SNAVSSAMLER DN15,32M/T</t>
  </si>
  <si>
    <t>46-1081</t>
  </si>
  <si>
    <t>FILTER 0.5mm, SNAVSSAMLER DN20,32M/T</t>
  </si>
  <si>
    <t>46-1082</t>
  </si>
  <si>
    <t>FILTER 0.5mm, SNAVSSAMLER DN25,32M/T</t>
  </si>
  <si>
    <t>46-1083</t>
  </si>
  <si>
    <t>FILTER 0.5mm, SNAVSSAMLER DN32,32M/T</t>
  </si>
  <si>
    <t>46-1084</t>
  </si>
  <si>
    <t>FILTER 0.5mm, SNAVSSAMLER DN40,32M/T</t>
  </si>
  <si>
    <t>46-1085</t>
  </si>
  <si>
    <t>FILTER 0.5mm, SNAVSSAMLER DN50,32M/T</t>
  </si>
  <si>
    <t>46-4001</t>
  </si>
  <si>
    <t>RØRHOLDER T/BRUSERØR 16 x 18mm</t>
  </si>
  <si>
    <t>46-5009</t>
  </si>
  <si>
    <t>SLUTMUFFE DN15 M/STRIPS/PAKNING</t>
  </si>
  <si>
    <t>46-5010</t>
  </si>
  <si>
    <t>SLUTMUFFE DN20 M/STRIPS/PAKNING</t>
  </si>
  <si>
    <t>46-9002</t>
  </si>
  <si>
    <t>SLANGEFORSKRUNING DN20 FORK</t>
  </si>
  <si>
    <t>46-9004</t>
  </si>
  <si>
    <t>FRESE INDSTILLINGSNØGLE</t>
  </si>
  <si>
    <t>46-9006</t>
  </si>
  <si>
    <t>KRONEGREB MED TILBEHØR</t>
  </si>
  <si>
    <t>46-9009</t>
  </si>
  <si>
    <t>KRONEGREB MED TILBEHØR SORT</t>
  </si>
  <si>
    <t>46-9012</t>
  </si>
  <si>
    <t>Slangeforskruning DN15 BULK</t>
  </si>
  <si>
    <t>46-9020</t>
  </si>
  <si>
    <t>SPINDELRØR M/STYR 18MM GÅRDPOSTEHANE</t>
  </si>
  <si>
    <t>46-9021</t>
  </si>
  <si>
    <t>VENTILKEGLE 18MM GÅRDPOSTEHANE</t>
  </si>
  <si>
    <t>47-20170</t>
  </si>
  <si>
    <t>Alpha Indsats m/blænde 0,056 m³/h</t>
  </si>
  <si>
    <t>47-20230</t>
  </si>
  <si>
    <t>Alpha Indsats m/blænde 0,102 m³/h</t>
  </si>
  <si>
    <t>47-20260</t>
  </si>
  <si>
    <t>Alpha Indsats m/blænde 0,129 m³/h</t>
  </si>
  <si>
    <t>47-20300</t>
  </si>
  <si>
    <t>Alpha Indsats m/blænde 0,180 m³/h</t>
  </si>
  <si>
    <t>47-20350</t>
  </si>
  <si>
    <t>Alpha Indsats m/blænde 0,236 m³/h</t>
  </si>
  <si>
    <t>47-20400</t>
  </si>
  <si>
    <t>Alpha Indsats m/blænde 0,321 m³/h</t>
  </si>
  <si>
    <t>47-20460</t>
  </si>
  <si>
    <t>Alpha Indsats m/blænde 0,422 m³/h</t>
  </si>
  <si>
    <t>47-20510</t>
  </si>
  <si>
    <t>Alpha Indsats m/blænde 0,499 m³/h</t>
  </si>
  <si>
    <t>47-20580</t>
  </si>
  <si>
    <t>Alpha Indsats m/blænde 0,668 m³/h</t>
  </si>
  <si>
    <t>47-2801</t>
  </si>
  <si>
    <t>CIRCON+ M/M DN20</t>
  </si>
  <si>
    <t>47-2802</t>
  </si>
  <si>
    <t>CIRCON+ M/M M/KGLHANE DN20</t>
  </si>
  <si>
    <t>47-2820</t>
  </si>
  <si>
    <t>47-2821</t>
  </si>
  <si>
    <t>CIRCON M/M DN20 AISI316</t>
  </si>
  <si>
    <t>47-2822</t>
  </si>
  <si>
    <t>CIRCON N/N DN20 AISI316</t>
  </si>
  <si>
    <t>47-2823</t>
  </si>
  <si>
    <t>CirCon M/M DN15 C° AISI316 B&amp;G</t>
  </si>
  <si>
    <t>47-2824</t>
  </si>
  <si>
    <t>CirCon M/M DN20 C° AISI316 B&amp;G</t>
  </si>
  <si>
    <t>47-2826</t>
  </si>
  <si>
    <t>CirCon M/M DN15 F° AISI316 B&amp;G</t>
  </si>
  <si>
    <t>47-2827</t>
  </si>
  <si>
    <t>CirCon M/M DN20 F° AISI316 B&amp;G</t>
  </si>
  <si>
    <t>47-2843</t>
  </si>
  <si>
    <t>CirCon M/M DN15, AISI316 BSS</t>
  </si>
  <si>
    <t>47-2844</t>
  </si>
  <si>
    <t>CirCon M/M DN20, AISI316 BSS</t>
  </si>
  <si>
    <t>47-2851</t>
  </si>
  <si>
    <t>TEMCON+ M/M DN20, Kv 0.25</t>
  </si>
  <si>
    <t>47-2852</t>
  </si>
  <si>
    <t>TEMCON+ M/M M/KUGLHANE DN20, Kv 0.25</t>
  </si>
  <si>
    <t>47-2865</t>
  </si>
  <si>
    <t>AKTUATORKIT 24V TIL TEMCON+</t>
  </si>
  <si>
    <t>47-2866</t>
  </si>
  <si>
    <t>AKTUATORKIT 230V TIL TEMCON+</t>
  </si>
  <si>
    <t>47-2868</t>
  </si>
  <si>
    <t>TEMCON+ M/KGLH. /M18mm PRESKOB Kv 0.25</t>
  </si>
  <si>
    <t>47-2874</t>
  </si>
  <si>
    <t>TemCon M/M DN15 C° AISI316 B&amp;G</t>
  </si>
  <si>
    <t>47-2875</t>
  </si>
  <si>
    <t>TemCon M/M DN20 C° AISI316 B&amp;G</t>
  </si>
  <si>
    <t>47-2877</t>
  </si>
  <si>
    <t>TemCon M/M DN15 F° AISI316 B&amp;G</t>
  </si>
  <si>
    <t>47-2878</t>
  </si>
  <si>
    <t>TemCon M/M DN20 F° AISI316 B&amp;G</t>
  </si>
  <si>
    <t>47-2883</t>
  </si>
  <si>
    <t>TemCon M/M DN15, AISI316 BSS</t>
  </si>
  <si>
    <t>47-2884</t>
  </si>
  <si>
    <t>TemCon M/M DN20, AISI316 BSS</t>
  </si>
  <si>
    <t>47-2890</t>
  </si>
  <si>
    <t>TEMCON M/M DN15, AISI316</t>
  </si>
  <si>
    <t>47-2891</t>
  </si>
  <si>
    <t>TEMCON M/M DN20, AISI316</t>
  </si>
  <si>
    <t>47-2892</t>
  </si>
  <si>
    <t>TEMCON N/N DN20, AISI316</t>
  </si>
  <si>
    <t>47-2897</t>
  </si>
  <si>
    <t>Aktuatorkit u/aktuator Temcon Rustfrit B&amp;G</t>
  </si>
  <si>
    <t>47-2898</t>
  </si>
  <si>
    <t>Aktuatorkit 24V til Temcon Rustfrit</t>
  </si>
  <si>
    <t>47-2899</t>
  </si>
  <si>
    <t>Aktuatorkit 230V til Temcon Rustfrit</t>
  </si>
  <si>
    <t>47-9002</t>
  </si>
  <si>
    <t>TEMCON+ ISOLERINGSKAPPE</t>
  </si>
  <si>
    <t>48-0004</t>
  </si>
  <si>
    <t>KAPILLARRØR CU 3MM</t>
  </si>
  <si>
    <t>48-0009</t>
  </si>
  <si>
    <t>AFTAPKUGLEHANE DN8/DN15</t>
  </si>
  <si>
    <t>48-0012</t>
  </si>
  <si>
    <t>Trykudtagsnippel DN8 32 mm blå</t>
  </si>
  <si>
    <t>48-0012C</t>
  </si>
  <si>
    <t>48-0013</t>
  </si>
  <si>
    <t>TRYKUDTAGSNIPPEL DN8 60MM BLÅ</t>
  </si>
  <si>
    <t>48-0013C</t>
  </si>
  <si>
    <t>48-0014</t>
  </si>
  <si>
    <t>TRYKUDTAGSNIPPEL DN8 110MM</t>
  </si>
  <si>
    <t>48-0015</t>
  </si>
  <si>
    <t>KOMBIAFTAP N/N DN8 FRESE BLÅ</t>
  </si>
  <si>
    <t>48-0016</t>
  </si>
  <si>
    <t>DP Slangesæt for 48-0022</t>
  </si>
  <si>
    <t>48-0017</t>
  </si>
  <si>
    <t>TRYKUDTAGSNIPPEL DN8 M/OVERGANGSSTK.</t>
  </si>
  <si>
    <t>48-0018</t>
  </si>
  <si>
    <t>TRYKUDTAGSNIPPEL DN8 32MM RØD</t>
  </si>
  <si>
    <t>48-0019</t>
  </si>
  <si>
    <t>TRYKUDTAGSNIPPEL DN8 60MM RØD</t>
  </si>
  <si>
    <t>48-0019C</t>
  </si>
  <si>
    <t>48-0020</t>
  </si>
  <si>
    <t>KOMBIAFTAP N/N DN8 FRESE RØD</t>
  </si>
  <si>
    <t>48-0021</t>
  </si>
  <si>
    <t>TRYKUDTAGSNIPPEL DN8 110MM RØD</t>
  </si>
  <si>
    <t>48-0022</t>
  </si>
  <si>
    <t>DP MÅLESÆT M/MANOMETER</t>
  </si>
  <si>
    <t>48-0025</t>
  </si>
  <si>
    <t>TRYK OG FLOWMÅLER</t>
  </si>
  <si>
    <t>48-0028</t>
  </si>
  <si>
    <t>Smart Balancing Commissioning Unit</t>
  </si>
  <si>
    <t>48-0029</t>
  </si>
  <si>
    <t>Kapillarrør Cu 3 mm x 2000 mm</t>
  </si>
  <si>
    <t>48-0030</t>
  </si>
  <si>
    <t>Overgang f. Kapillarrør 1/2"</t>
  </si>
  <si>
    <t>48-0031</t>
  </si>
  <si>
    <t>Overgang f. Kapillarrør 1/4"</t>
  </si>
  <si>
    <t>48-0032</t>
  </si>
  <si>
    <t>Hætte Frese sort Optima Compact</t>
  </si>
  <si>
    <t>48-0033</t>
  </si>
  <si>
    <t>T-stykke for 6 mm kapillarrør</t>
  </si>
  <si>
    <t>48-0034</t>
  </si>
  <si>
    <t>Kapillarrør Cu ø3 x 1000 mm dæmpet</t>
  </si>
  <si>
    <t>48-0035</t>
  </si>
  <si>
    <t>DP gummi Slangesæt</t>
  </si>
  <si>
    <t>48-0036</t>
  </si>
  <si>
    <t>Kapillarrør Ø6x2000 inkl. G1/2 nippel</t>
  </si>
  <si>
    <t>48-0037</t>
  </si>
  <si>
    <t>Overgangs muffe 1/8" x 1/8"</t>
  </si>
  <si>
    <t>48-0038</t>
  </si>
  <si>
    <t>Nippel PT 1/2" m/omløber 3/4"</t>
  </si>
  <si>
    <t>48-0039</t>
  </si>
  <si>
    <t>Nippel PT 3/4" m/omløber 1"</t>
  </si>
  <si>
    <t>48-0040</t>
  </si>
  <si>
    <t>Nippel PT 1" m/omløber 1"</t>
  </si>
  <si>
    <t>48-0041</t>
  </si>
  <si>
    <t>Nippel PT 3/4" m/omløber 3/4"</t>
  </si>
  <si>
    <t>48-0042</t>
  </si>
  <si>
    <t>Nippel 3/4" m/omløber 3/4"</t>
  </si>
  <si>
    <t>48-0050</t>
  </si>
  <si>
    <t>Metalslange DN15 M/N 300 mm</t>
  </si>
  <si>
    <t>48-0050C</t>
  </si>
  <si>
    <t>48-0051</t>
  </si>
  <si>
    <t>Metalslange DN15 M/N 450 mm</t>
  </si>
  <si>
    <t>48-0051C</t>
  </si>
  <si>
    <t>48-0052</t>
  </si>
  <si>
    <t>Metalslange DN15 M/N 600 mm</t>
  </si>
  <si>
    <t>48-0052C</t>
  </si>
  <si>
    <t>48-0053</t>
  </si>
  <si>
    <t>Metalslange DN20 M/N 300 mm</t>
  </si>
  <si>
    <t>48-0053C</t>
  </si>
  <si>
    <t>48-0054</t>
  </si>
  <si>
    <t>Metalslange DN20 M/N 450 mm</t>
  </si>
  <si>
    <t>48-0054C</t>
  </si>
  <si>
    <t>48-0055</t>
  </si>
  <si>
    <t>Metalslange DN20 M/N 600 mm</t>
  </si>
  <si>
    <t>48-0055C</t>
  </si>
  <si>
    <t>48-0056</t>
  </si>
  <si>
    <t>Metalslange DN25 M/N 300 mm</t>
  </si>
  <si>
    <t>48-0056C</t>
  </si>
  <si>
    <t>48-0057</t>
  </si>
  <si>
    <t>Metalslange DN25 M/N 450 mm</t>
  </si>
  <si>
    <t>48-0057C</t>
  </si>
  <si>
    <t>48-0058</t>
  </si>
  <si>
    <t>Metalslange DN25 M/N 600 mm</t>
  </si>
  <si>
    <t>48-0058C</t>
  </si>
  <si>
    <t>48-0075</t>
  </si>
  <si>
    <t>Overstrømningsventil DPRV DN15</t>
  </si>
  <si>
    <t>48-0076</t>
  </si>
  <si>
    <t>Overstrømningsventil DPRV DN20</t>
  </si>
  <si>
    <t>48-0077</t>
  </si>
  <si>
    <t>Overstrømningsventil DPRV DN25</t>
  </si>
  <si>
    <t>48-0078</t>
  </si>
  <si>
    <t>Overstrømningsventil DPRV DN32</t>
  </si>
  <si>
    <t>48-1037</t>
  </si>
  <si>
    <t>VENTILKOMBINATION S1 DN15</t>
  </si>
  <si>
    <t>48-1038</t>
  </si>
  <si>
    <t>48-1047</t>
  </si>
  <si>
    <t>VENTILKOMBINATION S1 DN20</t>
  </si>
  <si>
    <t>48-1057</t>
  </si>
  <si>
    <t>VENTILKOMBINATION S1 DN25</t>
  </si>
  <si>
    <t>48-1067</t>
  </si>
  <si>
    <t>VENTILKOMBINATION DN32 S1</t>
  </si>
  <si>
    <t>48-1077</t>
  </si>
  <si>
    <t>VENTILKOMBINATION DN40 S1</t>
  </si>
  <si>
    <t>48-2037</t>
  </si>
  <si>
    <t>Ventilkombination DN15, 3/4" drain</t>
  </si>
  <si>
    <t>48-2047</t>
  </si>
  <si>
    <t>Ventilkombination DN20, 3/4" drain</t>
  </si>
  <si>
    <t>48-2057</t>
  </si>
  <si>
    <t>Ventilkombination DN25, 3/4" drain</t>
  </si>
  <si>
    <t>48-2067</t>
  </si>
  <si>
    <t>Ventilkombination DN32, 3/4" drain</t>
  </si>
  <si>
    <t>48-2077</t>
  </si>
  <si>
    <t>Ventilkombination DN40, 3/4" drain</t>
  </si>
  <si>
    <t>48-2727</t>
  </si>
  <si>
    <t>Ventilkombination DN50, 3/4" drain</t>
  </si>
  <si>
    <t>48-3000</t>
  </si>
  <si>
    <t>Frese 6-way DN15 m/aktuator og koblinger</t>
  </si>
  <si>
    <t>48-3001</t>
  </si>
  <si>
    <t>Frese 6-way DN20 m/aktuator og koblinger</t>
  </si>
  <si>
    <t>48-3002</t>
  </si>
  <si>
    <t>Frese 6-way DN25 m/aktuator og koblinger</t>
  </si>
  <si>
    <t>48-5180</t>
  </si>
  <si>
    <t>DÆKSEL, FRESE ALPHA DN15/20</t>
  </si>
  <si>
    <t>48-5397</t>
  </si>
  <si>
    <t>Rotary valve actuator 0-10V</t>
  </si>
  <si>
    <t>Rotary valve actuator m/Modbus</t>
  </si>
  <si>
    <t>48-5399</t>
  </si>
  <si>
    <t>Handheld Tool VAV/NFD AST20</t>
  </si>
  <si>
    <t>48-5517</t>
  </si>
  <si>
    <t>AKTUATOR, 0-10V/24V - FRESE EVA</t>
  </si>
  <si>
    <t>48-5518</t>
  </si>
  <si>
    <t>ACTUATOR ON/OFF OEM 230V</t>
  </si>
  <si>
    <t>48-5519</t>
  </si>
  <si>
    <t>Adaptor ring, Frese Eva VA50</t>
  </si>
  <si>
    <t>48-5520</t>
  </si>
  <si>
    <t>ACTUATOR ON-OFF 24V NC OPTIMA COMPACT</t>
  </si>
  <si>
    <t>48-5521</t>
  </si>
  <si>
    <t>ACTUATOR ON-OFF 230V NC OPTIMA COMPACT</t>
  </si>
  <si>
    <t>48-5522</t>
  </si>
  <si>
    <t>ACTUATOR 4,5mm 24V 0..10V EP OPTIMA COMP</t>
  </si>
  <si>
    <t>48-5523</t>
  </si>
  <si>
    <t>ACTUATOR 2,5mm 24V 0..10V EP OPTIMA COMP</t>
  </si>
  <si>
    <t>48-5524</t>
  </si>
  <si>
    <t>ADAPTER RING, OPTIMA COMPACT VA90</t>
  </si>
  <si>
    <t>48-5525</t>
  </si>
  <si>
    <t>Actuator On-Off 24V NC 2,5 mm VA50</t>
  </si>
  <si>
    <t>48-5526</t>
  </si>
  <si>
    <t>Actuator On-Off 230V NC 2,5mm VA50</t>
  </si>
  <si>
    <t>48-5527</t>
  </si>
  <si>
    <t>Actuator On-Off 24V NC 5,0 - 5,5 mm VA80</t>
  </si>
  <si>
    <t>48-5528</t>
  </si>
  <si>
    <t>Actuator On-Off 230V NC 5,0 - 5,5 mm VA80</t>
  </si>
  <si>
    <t>48-5529</t>
  </si>
  <si>
    <t>Actuator  0..10V 24V 2,5 - 5,0- 5,5 mm med VA80</t>
  </si>
  <si>
    <t>48-5529-1</t>
  </si>
  <si>
    <t>Actuator  0..10V 24V DC 2,5-5,0-5,5 mm med VA80</t>
  </si>
  <si>
    <t>48-5530</t>
  </si>
  <si>
    <t>Actuator  0..10V 24V 2,5 mm med VA91</t>
  </si>
  <si>
    <t>48-5531</t>
  </si>
  <si>
    <t>Actuator On-Off 24V NO 2,5 mm VA10</t>
  </si>
  <si>
    <t>48-5532</t>
  </si>
  <si>
    <t>48-5533</t>
  </si>
  <si>
    <t>48-5534</t>
  </si>
  <si>
    <t>Adaptor ring VA80</t>
  </si>
  <si>
    <t>48-5535</t>
  </si>
  <si>
    <t>Rotary valve actuator w/ fast grib handle</t>
  </si>
  <si>
    <t>48-5536</t>
  </si>
  <si>
    <t>Actuator On-Off 230V NC 5,0 - 5,5 mm(2m) VA80</t>
  </si>
  <si>
    <t>48-5537</t>
  </si>
  <si>
    <t>Actuator On-Off 230V NC 2,5mm(2m) VA50</t>
  </si>
  <si>
    <t>48-5538</t>
  </si>
  <si>
    <t>Aktuator On-Off 24V NO 5,0 - 5,5 mm</t>
  </si>
  <si>
    <t>48-5539</t>
  </si>
  <si>
    <t>Actuator 230V NC m/AUX signal</t>
  </si>
  <si>
    <t>48-5540</t>
  </si>
  <si>
    <t>Aktuator 24V NC m/AUX signal</t>
  </si>
  <si>
    <t>48-5542</t>
  </si>
  <si>
    <t>Aktuator 24V NC, 2,5-5,5 mm w/feedback</t>
  </si>
  <si>
    <t>48-5546</t>
  </si>
  <si>
    <t>Frese Optimizer Controller inkl. montage kit</t>
  </si>
  <si>
    <t>48-5547</t>
  </si>
  <si>
    <t>Temperatur sensor kit</t>
  </si>
  <si>
    <t>48-5548</t>
  </si>
  <si>
    <t>Frese DELTA T Control System</t>
  </si>
  <si>
    <t>48-5549</t>
  </si>
  <si>
    <t>Frese Optimizer Controller</t>
  </si>
  <si>
    <t>48-5557</t>
  </si>
  <si>
    <t>FORLÆNGER MØHLENHOFF ACTUATOR</t>
  </si>
  <si>
    <t>48-5700</t>
  </si>
  <si>
    <t>VENT.KOMBINATION S1,S2+ P/T DN15</t>
  </si>
  <si>
    <t>48-5701</t>
  </si>
  <si>
    <t>VENT.KOMBINATION S1.S2+ 2"P/T DN15</t>
  </si>
  <si>
    <t>48-5702</t>
  </si>
  <si>
    <t>VENT.KOMBINATION S1,S2+ KOMBIAFTAP DN15</t>
  </si>
  <si>
    <t>48-5705</t>
  </si>
  <si>
    <t>VENT.KOMBINATION S1,S2+ P/T DN20</t>
  </si>
  <si>
    <t>48-5706</t>
  </si>
  <si>
    <t>VENT.KOMBINATION S1,S2+ 2"P/T DN20</t>
  </si>
  <si>
    <t>48-5707</t>
  </si>
  <si>
    <t>VENT.KOMBINATION S1,S2+ KOMBIAFTAP DN20</t>
  </si>
  <si>
    <t>48-5710</t>
  </si>
  <si>
    <t>VENT.KOMBINATION S1,S2+ P/T DN25</t>
  </si>
  <si>
    <t>48-5711</t>
  </si>
  <si>
    <t>VENT.KOMBINATION S1,S2+ 2"P/T DN25</t>
  </si>
  <si>
    <t>48-5712</t>
  </si>
  <si>
    <t>VENT.KOMBINATION S1,S2+ KOMBIAFTAP DN25</t>
  </si>
  <si>
    <t>48-5715</t>
  </si>
  <si>
    <t>VENT.KOMBINATION S1,S2+ P/T DN32</t>
  </si>
  <si>
    <t>48-5716</t>
  </si>
  <si>
    <t>VENT.KOMBINATION S1,S2+ 2"P/T DN32</t>
  </si>
  <si>
    <t>48-5717</t>
  </si>
  <si>
    <t>VENT.KOMBINATION S1,S2+ KOMBIAFTAP DN32</t>
  </si>
  <si>
    <t>48-5720</t>
  </si>
  <si>
    <t>VENT.KOMBINATION S1,S2+ P/T DN40</t>
  </si>
  <si>
    <t>48-5721</t>
  </si>
  <si>
    <t>VENT.KOMBINATION S1,S2+ 2"P/T DN40</t>
  </si>
  <si>
    <t>48-5722</t>
  </si>
  <si>
    <t>VENT.KOMBINATION S1,S2+ KOMBIAFTAP DN40</t>
  </si>
  <si>
    <t>48-5726</t>
  </si>
  <si>
    <t>VENT.KOMBINATION S1/2+ P/T DN50</t>
  </si>
  <si>
    <t>48-5727</t>
  </si>
  <si>
    <t>VENT.KOMBINATION S1/2+ DN50</t>
  </si>
  <si>
    <t>48-5728</t>
  </si>
  <si>
    <t>VENT.KOMBINATION S1/2+ KOMBIAFTAP DN50</t>
  </si>
  <si>
    <t>48-5729</t>
  </si>
  <si>
    <t>VENT.KOMBINATION S1/2+ 2" P/T DN50</t>
  </si>
  <si>
    <t>48-5800</t>
  </si>
  <si>
    <t>FRESE EVA HIGH DN15 M/M P/T</t>
  </si>
  <si>
    <t>48-5801</t>
  </si>
  <si>
    <t>FRESE EVA HIGH DN20 M/M P/T</t>
  </si>
  <si>
    <t>48-5802</t>
  </si>
  <si>
    <t>FRESE EVA HIGH DN25 M/M P/T</t>
  </si>
  <si>
    <t>48-5803</t>
  </si>
  <si>
    <t>FRESE EVA HIGH DN15 M/M PROPPER</t>
  </si>
  <si>
    <t>48-5804</t>
  </si>
  <si>
    <t>FRESE EVA HIGH DN20 M/M PROPPER</t>
  </si>
  <si>
    <t>48-5805</t>
  </si>
  <si>
    <t>FRESE EVA HIGH DN25 M/M PROPPER</t>
  </si>
  <si>
    <t>48-5806</t>
  </si>
  <si>
    <t>FRESE EVA BASIC HIGH DN15</t>
  </si>
  <si>
    <t>48-5809</t>
  </si>
  <si>
    <t>ADAPTORSÆT</t>
  </si>
  <si>
    <t>48-5816</t>
  </si>
  <si>
    <t>FRESE EVA BASIC HIGH DN15 BULK</t>
  </si>
  <si>
    <t>48-BCM-200A11</t>
  </si>
  <si>
    <t>RFC Intelligent omløb</t>
  </si>
  <si>
    <t>48-BCM-210A10</t>
  </si>
  <si>
    <t>48-BCM-210A11</t>
  </si>
  <si>
    <t>48-BEM-100A20</t>
  </si>
  <si>
    <t>RFC Flowvagt DN15</t>
  </si>
  <si>
    <t>48-BEM-100A21</t>
  </si>
  <si>
    <t>48-CEM-100A20</t>
  </si>
  <si>
    <t>RFC Flowvagt DN20</t>
  </si>
  <si>
    <t>48-CEM-100A21</t>
  </si>
  <si>
    <t>48-X000</t>
  </si>
  <si>
    <t>Site-survey udført af IoT</t>
  </si>
  <si>
    <t>48-X001</t>
  </si>
  <si>
    <t>Etablering af Macro basestation</t>
  </si>
  <si>
    <t>48-X002</t>
  </si>
  <si>
    <t>Etablering af Mini basestation</t>
  </si>
  <si>
    <t>48-X003</t>
  </si>
  <si>
    <t>Etablering af Micro basestation</t>
  </si>
  <si>
    <t>49-01210</t>
  </si>
  <si>
    <t>BLÆNDE M/SPRINGRING 0,015 L/S</t>
  </si>
  <si>
    <t>49-01230</t>
  </si>
  <si>
    <t>BLÆNDE M/SPRINGRING 0.021 L/S</t>
  </si>
  <si>
    <t>49-01260</t>
  </si>
  <si>
    <t>BLÆNDE M/SPRINGRING 0,024 L/S</t>
  </si>
  <si>
    <t>49-01290</t>
  </si>
  <si>
    <t>BLÆNDE M/SPRINGRING 0,029 L/S</t>
  </si>
  <si>
    <t>49-01300</t>
  </si>
  <si>
    <t>BLÆNDE M/SPRINGRING 0.032 L/S</t>
  </si>
  <si>
    <t>49-01320</t>
  </si>
  <si>
    <t>BLÆNDE M/SPRINGRING 0,036 L/S</t>
  </si>
  <si>
    <t>49-01350</t>
  </si>
  <si>
    <t>BLÆNDE M/SPRINGRING 0,043 L/S</t>
  </si>
  <si>
    <t>49-01370</t>
  </si>
  <si>
    <t>BLÆNDE M/SPRINGRING 0,049 L/S</t>
  </si>
  <si>
    <t>49-01400</t>
  </si>
  <si>
    <t>BLÆNDE M/SPRINGRING 0,057 L/S</t>
  </si>
  <si>
    <t>49-01430</t>
  </si>
  <si>
    <t>BLÆNDE M/SPRINGRING 0,067 L/S</t>
  </si>
  <si>
    <t>49-01460</t>
  </si>
  <si>
    <t>BLÆNDE M/SPRINGRING 0,078 L/S</t>
  </si>
  <si>
    <t>49-01490</t>
  </si>
  <si>
    <t>BLÆNDE M/SPRINGRING 0,089 L/S</t>
  </si>
  <si>
    <t>49-01510</t>
  </si>
  <si>
    <t>BLÆNDE M/SPRINGRING 0,097 L/S</t>
  </si>
  <si>
    <t>49-01540</t>
  </si>
  <si>
    <t>BLÆNDE M/SPRINGRING 0,111 L/S</t>
  </si>
  <si>
    <t>49-01570</t>
  </si>
  <si>
    <t>BLÆNDE M/SPRINGRING 0.132 L/S</t>
  </si>
  <si>
    <t>49-01620</t>
  </si>
  <si>
    <t>BLÆNDE M/SPRINGRING 0,151 L/S</t>
  </si>
  <si>
    <t>49-01620C</t>
  </si>
  <si>
    <t>Blænde m/springring 0,151 l/s</t>
  </si>
  <si>
    <t>49-01725</t>
  </si>
  <si>
    <t>BLÆNDE M/SPRINGRING 0,171 L/S</t>
  </si>
  <si>
    <t>49-01730</t>
  </si>
  <si>
    <t>BLÆNDE M/SPRINGRING 0,186 L/S</t>
  </si>
  <si>
    <t>49-01735</t>
  </si>
  <si>
    <t>BLÆNDE M/SPRINGRING 0,204 L/S</t>
  </si>
  <si>
    <t>49-01740</t>
  </si>
  <si>
    <t>BLÆNDE M/SPRINGRING 0,222 L/S</t>
  </si>
  <si>
    <t>49-01740C</t>
  </si>
  <si>
    <t>Blænde m/springring 0,222 l/s</t>
  </si>
  <si>
    <t>49-01745</t>
  </si>
  <si>
    <t>BLÆNDE M/SPRINGRING 0,242 L/S</t>
  </si>
  <si>
    <t>49-01745C</t>
  </si>
  <si>
    <t>Blænde m/springring 0,242 l/s</t>
  </si>
  <si>
    <t>49-01750</t>
  </si>
  <si>
    <t>BLÆNDE M/SPRINGRING 0,260 L/S</t>
  </si>
  <si>
    <t>49-02070</t>
  </si>
  <si>
    <t>BLÆNDE M/SPRINGRING 0,283 L/S</t>
  </si>
  <si>
    <t>49-02074</t>
  </si>
  <si>
    <t>BLÆNDE M/SPRINGRING 0,300 L/S</t>
  </si>
  <si>
    <t>49-02074C</t>
  </si>
  <si>
    <t>Blænde m/springring 0,300 l/s</t>
  </si>
  <si>
    <t>49-02077</t>
  </si>
  <si>
    <t>BLÆNDE M/SPRINGRING 0,332 L/S</t>
  </si>
  <si>
    <t>49-02082</t>
  </si>
  <si>
    <t>BLÆNDE M/SPRINGRING 0,371 L/S</t>
  </si>
  <si>
    <t>49-02086</t>
  </si>
  <si>
    <t>BLÆNDE M/SPRINGRING 0,412 L/S</t>
  </si>
  <si>
    <t>49-02086C</t>
  </si>
  <si>
    <t>Blænde m/springring 0,412 l/s</t>
  </si>
  <si>
    <t>49-02088</t>
  </si>
  <si>
    <t>BLÆNDE M/SPRINGRING 0,439 L/S</t>
  </si>
  <si>
    <t>49-02088C</t>
  </si>
  <si>
    <t>Blænde m/springring 0,439 l/s</t>
  </si>
  <si>
    <t>49-02092</t>
  </si>
  <si>
    <t>BLÆNDE M/SPRINGRING 0,493 L/S</t>
  </si>
  <si>
    <t>49-02094</t>
  </si>
  <si>
    <t>BLÆNDE M/SPRINGRING 0,509 L/S</t>
  </si>
  <si>
    <t>49-02099</t>
  </si>
  <si>
    <t>BLÆNDE M/SPRINGRING 0,578 L/S</t>
  </si>
  <si>
    <t>49-02103</t>
  </si>
  <si>
    <t>BLÆNDE M/SPRINGRING 0,625 L/S</t>
  </si>
  <si>
    <t>49-02106</t>
  </si>
  <si>
    <t>BLÆNDE M/SPRINGRING 0,644 L/S</t>
  </si>
  <si>
    <t>49-02109</t>
  </si>
  <si>
    <t>BLÆNDE M/SPRINGRING 0,680 L/S</t>
  </si>
  <si>
    <t>49-03073</t>
  </si>
  <si>
    <t>BLÆNDE M/SPRINGRING 0,188 L/S</t>
  </si>
  <si>
    <t>49-03082</t>
  </si>
  <si>
    <t>BLÆNDE M/SPRINGRING 0,239 L/S</t>
  </si>
  <si>
    <t>49-03089</t>
  </si>
  <si>
    <t>49-03094</t>
  </si>
  <si>
    <t>BLÆNDE M/SPRINGRING 0.315 L/S</t>
  </si>
  <si>
    <t>49-03096</t>
  </si>
  <si>
    <t>BLÆNDE M/SPRINGRING 0,331 L/S</t>
  </si>
  <si>
    <t>49-03098</t>
  </si>
  <si>
    <t>BLÆNDE M/SPRINGRING 0.353 L/S</t>
  </si>
  <si>
    <t>49-03102</t>
  </si>
  <si>
    <t>BLÆNDE M/SPRINGRING 0,375 L/S</t>
  </si>
  <si>
    <t>49-03107</t>
  </si>
  <si>
    <t>BLÆNDE M/SPRINGRING 0,413 L/S</t>
  </si>
  <si>
    <t>49-03111</t>
  </si>
  <si>
    <t>BLÆNDE M/SPRINGRING 0.435 L/S</t>
  </si>
  <si>
    <t>49-03112</t>
  </si>
  <si>
    <t>BLÆNDE M/SPRINGRING 0,453 L/S</t>
  </si>
  <si>
    <t>49-03118</t>
  </si>
  <si>
    <t>BLÆNDE M/SPRINGRING 0,504 L/S</t>
  </si>
  <si>
    <t>49-03124</t>
  </si>
  <si>
    <t>BLÆNDE M/SPRINGRING 0,556 L/S</t>
  </si>
  <si>
    <t>49-03125</t>
  </si>
  <si>
    <t>BLÆNDE M/SPRINGRING 0.568 L/S</t>
  </si>
  <si>
    <t>49-03129</t>
  </si>
  <si>
    <t>BLÆNDE M/SPRINGRING 0,603 L/S</t>
  </si>
  <si>
    <t>49-03132</t>
  </si>
  <si>
    <t>BLÆNDE M/SPRINGRING 0.631 L/S</t>
  </si>
  <si>
    <t>49-03135</t>
  </si>
  <si>
    <t>BLÆNDE M/SPRINGRING 0,661 L/S</t>
  </si>
  <si>
    <t>49-03138</t>
  </si>
  <si>
    <t>BLÆNDE M/SPRINGRING 0.694 L/S</t>
  </si>
  <si>
    <t>49-03142</t>
  </si>
  <si>
    <t>BLÆNDE M/SPRINGRING 0,733 L/S</t>
  </si>
  <si>
    <t>49-03142C</t>
  </si>
  <si>
    <t>Blænde m/springring 0,733 l/s</t>
  </si>
  <si>
    <t>49-03148</t>
  </si>
  <si>
    <t>BLÆNDE M/SPRINGRING 0,797 L/S</t>
  </si>
  <si>
    <t>49-03156</t>
  </si>
  <si>
    <t>BLÆNDE M/SPRINGRING 0,886 L/S</t>
  </si>
  <si>
    <t>49-03161</t>
  </si>
  <si>
    <t>BLÆNDE M/SPRINGRING 0.946 L/S</t>
  </si>
  <si>
    <t>49-03161C</t>
  </si>
  <si>
    <t>Blænde m/springring 0,946 l/s</t>
  </si>
  <si>
    <t>49-03163</t>
  </si>
  <si>
    <t>BLÆNDE M/SPRINGRING 0,968 L/S</t>
  </si>
  <si>
    <t>49-03163C</t>
  </si>
  <si>
    <t>Blænde m/springring 0,968 l/s</t>
  </si>
  <si>
    <t>49-04148</t>
  </si>
  <si>
    <t>BLÆNDE M/SPRINGRING 1.01 L/S</t>
  </si>
  <si>
    <t>49-04148C</t>
  </si>
  <si>
    <t>Blænde m/springring 1,01 l/s</t>
  </si>
  <si>
    <t>49-04152</t>
  </si>
  <si>
    <t>BLÆNDE M/SPRINGRING 1.072 L/S</t>
  </si>
  <si>
    <t>49-04152C</t>
  </si>
  <si>
    <t>Blænde m/springring 1,072 l/s</t>
  </si>
  <si>
    <t>49-04156</t>
  </si>
  <si>
    <t>BLÆNDE M/SPRINGRING 1.136 L/S</t>
  </si>
  <si>
    <t>49-04164</t>
  </si>
  <si>
    <t>BLÆNDE M/SPRINGRING 1.199 L/S</t>
  </si>
  <si>
    <t>49-04168</t>
  </si>
  <si>
    <t>BLÆNDE M/SPRINGRING 1.261 L/S</t>
  </si>
  <si>
    <t>49-04168C</t>
  </si>
  <si>
    <t>Blænde m/springring 1,261 l/s</t>
  </si>
  <si>
    <t>49-04173</t>
  </si>
  <si>
    <t>BLÆNDE M/SPRINGRING 1.325 L/S</t>
  </si>
  <si>
    <t>49-04176</t>
  </si>
  <si>
    <t>BLÆNDE M/SPRINGRING 1.388 L/S</t>
  </si>
  <si>
    <t>49-04182</t>
  </si>
  <si>
    <t>BLÆNDE M/SPRINGRING 1.514 L/S</t>
  </si>
  <si>
    <t>49-04191</t>
  </si>
  <si>
    <t>BLÆNDE M/SPRINGRING 1.640 L/S</t>
  </si>
  <si>
    <t>49-04194</t>
  </si>
  <si>
    <t>BLÆNDE M/SPRINGRING 1.767 L/S</t>
  </si>
  <si>
    <t>49-04200</t>
  </si>
  <si>
    <t>BLÆNDE M/SPRINGRING 1.893 L/S</t>
  </si>
  <si>
    <t>49-04205</t>
  </si>
  <si>
    <t>BLÆNDE M/SPRINGRING 2.018 L/S</t>
  </si>
  <si>
    <t>49-04211</t>
  </si>
  <si>
    <t>BLÆNDE M/SPRINGRING 2.144 L/S</t>
  </si>
  <si>
    <t>49-04217</t>
  </si>
  <si>
    <t>BLÆNDE M/SPRINGRING 2.271 L/S</t>
  </si>
  <si>
    <t>49-04222</t>
  </si>
  <si>
    <t>BLÆNDE M/SPRINGRING 2.397 L/S</t>
  </si>
  <si>
    <t>49-04229</t>
  </si>
  <si>
    <t>BLÆNDE M/SPRINGRING 2.524 L/S</t>
  </si>
  <si>
    <t>49-04235</t>
  </si>
  <si>
    <t>BLÆNDE M/SPRINGRING 2.650 L/S</t>
  </si>
  <si>
    <t>49-04241</t>
  </si>
  <si>
    <t>BLÆNDE M/SPRINGRING 2.775 L/S</t>
  </si>
  <si>
    <t>49-04248</t>
  </si>
  <si>
    <t>BLÆNDE M/SPRINGRING 2.901 L/S</t>
  </si>
  <si>
    <t>49-04250</t>
  </si>
  <si>
    <t>BLÆNDE M/SPRINGRING 3.028 L/S</t>
  </si>
  <si>
    <t>49-04262</t>
  </si>
  <si>
    <t>BLÆNDE M/SPRINGRING 3.154 L/S</t>
  </si>
  <si>
    <t>49-10000</t>
  </si>
  <si>
    <t>49-10000C</t>
  </si>
  <si>
    <t>Alpha Indsats Type 10</t>
  </si>
  <si>
    <t>49-11000</t>
  </si>
  <si>
    <t>49-11000C</t>
  </si>
  <si>
    <t>Alpha Indsats Type 11</t>
  </si>
  <si>
    <t>49-11210</t>
  </si>
  <si>
    <t>ALPHA INDSATS M/BLÆNDE 0,015 L/S</t>
  </si>
  <si>
    <t>49-11230</t>
  </si>
  <si>
    <t>ALPHA INDSATS M/BLÆNDE 0.021 L/S</t>
  </si>
  <si>
    <t>49-11260</t>
  </si>
  <si>
    <t>49-11290</t>
  </si>
  <si>
    <t>49-11300</t>
  </si>
  <si>
    <t>ALPHA INDSATS M/BLÆNDE 0.032 L/S</t>
  </si>
  <si>
    <t>49-11320</t>
  </si>
  <si>
    <t>49-11350</t>
  </si>
  <si>
    <t>49-11350C</t>
  </si>
  <si>
    <t>Alpha indsats m/blænde 0,043 l/s</t>
  </si>
  <si>
    <t>49-11370</t>
  </si>
  <si>
    <t>ALPHA INDSATS M/BLÆNDE 0,049 L/S</t>
  </si>
  <si>
    <t>49-11400</t>
  </si>
  <si>
    <t>ALPHA INDSATS M/BLÆNDE 0,057 L/S</t>
  </si>
  <si>
    <t>49-11400C</t>
  </si>
  <si>
    <t>Alpha indsats m/blænde 0,057 l/s</t>
  </si>
  <si>
    <t>49-11430</t>
  </si>
  <si>
    <t>ALPHA INDSATS M/BLÆNDE 0,067 L/S</t>
  </si>
  <si>
    <t>49-11430C</t>
  </si>
  <si>
    <t>Alpha indsats m/blænde 0,067 l/s</t>
  </si>
  <si>
    <t>49-11460</t>
  </si>
  <si>
    <t>ALPHA INDSATS M/BLÆNDE 0,078 L/S</t>
  </si>
  <si>
    <t>49-11460C</t>
  </si>
  <si>
    <t>Alpha indsats m/blænde 0,078 l/s</t>
  </si>
  <si>
    <t>49-11490</t>
  </si>
  <si>
    <t>ALPHA INDSATS M/BLÆNDE 0,089 L/S</t>
  </si>
  <si>
    <t>49-11490C</t>
  </si>
  <si>
    <t>Alpha indsats m/blænde 0,089 l/s</t>
  </si>
  <si>
    <t>49-11510</t>
  </si>
  <si>
    <t>ALPHA INDSATS M/BLÆNDE 0,097 L/S</t>
  </si>
  <si>
    <t>49-11540</t>
  </si>
  <si>
    <t>ALPHA INDSATS M/BLÆNDE 0,111 L/S</t>
  </si>
  <si>
    <t>49-11570</t>
  </si>
  <si>
    <t>ALPHA INDSATS M/BLÆNDE 0.132 L/S</t>
  </si>
  <si>
    <t>49-11570C</t>
  </si>
  <si>
    <t>Alpha indsats m/ blænde 0,132 l/s</t>
  </si>
  <si>
    <t>49-11620</t>
  </si>
  <si>
    <t>ALPHA INDSATS M/BLÆNDE 0,151 L/S</t>
  </si>
  <si>
    <t>49-11620C</t>
  </si>
  <si>
    <t>Alpha indsats m/ blænde 0,151 l/s</t>
  </si>
  <si>
    <t>49-11725</t>
  </si>
  <si>
    <t>ALPHA INDSATS M/BLÆNDE 0,171 L/S</t>
  </si>
  <si>
    <t>49-11725C</t>
  </si>
  <si>
    <t>Alpha indsats m/ blænde 0,171 l/s</t>
  </si>
  <si>
    <t>49-11730</t>
  </si>
  <si>
    <t>ALPHA INDSATS M/BLÆNDE 0,186 L/S</t>
  </si>
  <si>
    <t>49-11735</t>
  </si>
  <si>
    <t>ALPHA INDSATS M/BLÆNDE 0,204 L/S</t>
  </si>
  <si>
    <t>49-11735C</t>
  </si>
  <si>
    <t>Alpha indsats m/ blænde 0,204 l/s</t>
  </si>
  <si>
    <t>49-11740</t>
  </si>
  <si>
    <t>ALPHA INDSATS M/BLÆNDE 0,222 L/S</t>
  </si>
  <si>
    <t>49-11740C</t>
  </si>
  <si>
    <t>Alpha indsats m/ blænde 0,222 l/s</t>
  </si>
  <si>
    <t>49-11745</t>
  </si>
  <si>
    <t>ALPHA INDSATS M/BLÆNDE 0,242 L/S</t>
  </si>
  <si>
    <t>49-11750</t>
  </si>
  <si>
    <t>ALPHA INDSATS M/BLÆNDE 0,260 L/S</t>
  </si>
  <si>
    <t>49-11750C</t>
  </si>
  <si>
    <t>Alpha indsats m/ blænde 0,260 l/s</t>
  </si>
  <si>
    <t>49-20000</t>
  </si>
  <si>
    <t>49-20000C</t>
  </si>
  <si>
    <t>Alpha Indsats Type 20</t>
  </si>
  <si>
    <t>49-20700</t>
  </si>
  <si>
    <t>ALPHA INDSATS M/BLÆNDE 0,283 L/S</t>
  </si>
  <si>
    <t>49-20740</t>
  </si>
  <si>
    <t>ALPHA INDSATS M/BLÆNDE 0,300 L/S</t>
  </si>
  <si>
    <t>49-20740C</t>
  </si>
  <si>
    <t>Alpha indsats m/ blænde 0,300 l/s</t>
  </si>
  <si>
    <t>49-20770</t>
  </si>
  <si>
    <t>ALPHA INDSATS M/BLÆNDE 0,332 L/S</t>
  </si>
  <si>
    <t>49-20820</t>
  </si>
  <si>
    <t>ALPHA INDSATS M/BLÆNDE 0,371 L/S</t>
  </si>
  <si>
    <t>49-20860</t>
  </si>
  <si>
    <t>ALPHA INDSATS M/BLÆNDE 0,412 L/S</t>
  </si>
  <si>
    <t>49-20880</t>
  </si>
  <si>
    <t>ALPHA INDSATS M/BLÆNDE 0,439 L/S</t>
  </si>
  <si>
    <t>49-20920</t>
  </si>
  <si>
    <t>ALPHA INDSATS M/BLÆNDE 0,493 L/S</t>
  </si>
  <si>
    <t>49-20940</t>
  </si>
  <si>
    <t>ALPHA INDSATS M/BLÆNDE 0,509 L/S</t>
  </si>
  <si>
    <t>49-20990</t>
  </si>
  <si>
    <t>ALPHA INDSATS M/BLÆNDE 0,578 L/S</t>
  </si>
  <si>
    <t>49-21030</t>
  </si>
  <si>
    <t>ALPHA INDSATS M/BLÆNDE 0,625 L/S</t>
  </si>
  <si>
    <t>49-21060</t>
  </si>
  <si>
    <t>ALPHA INDSATS M/BLÆNDE 0,644 L/S</t>
  </si>
  <si>
    <t>49-21090</t>
  </si>
  <si>
    <t>ALPHA INDSATS M/BLÆNDE 0,680 L/S</t>
  </si>
  <si>
    <t>49-30000</t>
  </si>
  <si>
    <t>49-30000C</t>
  </si>
  <si>
    <t>Alpha Indsats Type 30</t>
  </si>
  <si>
    <t>49-33073</t>
  </si>
  <si>
    <t>ALPHA INDSATS M/BLÆNDE 0,188 L/S</t>
  </si>
  <si>
    <t>49-33082</t>
  </si>
  <si>
    <t>ALPHA INDSATS M/BLÆNDE 0,239 L/S</t>
  </si>
  <si>
    <t>49-33089</t>
  </si>
  <si>
    <t>49-33094</t>
  </si>
  <si>
    <t>ALPHA INDSATS M/BLÆNDE 0.315 L/S</t>
  </si>
  <si>
    <t>49-33096</t>
  </si>
  <si>
    <t>ALPHA INDSATS M/BLÆNDE 0,331 L/S</t>
  </si>
  <si>
    <t>49-33098</t>
  </si>
  <si>
    <t>ALPHA INDSATS M/BLÆNDE 0.353 L/S</t>
  </si>
  <si>
    <t>49-33102</t>
  </si>
  <si>
    <t>ALPHA INDSATS M/BLÆNDE 0,375 L/S</t>
  </si>
  <si>
    <t>49-33107</t>
  </si>
  <si>
    <t>ALPHA INDSATS M/BLÆNDE 0,413 L/S</t>
  </si>
  <si>
    <t>49-33107C</t>
  </si>
  <si>
    <t>Alpha indsats m/ blænde 0,413 l/s</t>
  </si>
  <si>
    <t>49-33111</t>
  </si>
  <si>
    <t>ALPHA INDSATS M/BLÆNDE 0.435 L/S</t>
  </si>
  <si>
    <t>49-33111C</t>
  </si>
  <si>
    <t>Alpha indsats m/ blænde 0,435 l/s</t>
  </si>
  <si>
    <t>49-33112</t>
  </si>
  <si>
    <t>ALPHA INDSATS M/BLÆNDE 0,453 L/S</t>
  </si>
  <si>
    <t>49-33118</t>
  </si>
  <si>
    <t>ALPHA INDSATS M/BLÆNDE 0,504 L/S</t>
  </si>
  <si>
    <t>49-33118C</t>
  </si>
  <si>
    <t>Alpha indsats m/ blænde 0,504 l/s</t>
  </si>
  <si>
    <t>49-33124</t>
  </si>
  <si>
    <t>ALPHA INDSATS M/BLÆNDE 0,556 L/S</t>
  </si>
  <si>
    <t>49-33124C</t>
  </si>
  <si>
    <t>Alpha indsats m/ blænde 0,556 l/s</t>
  </si>
  <si>
    <t>49-33125</t>
  </si>
  <si>
    <t>ALPHA INDSATS M/BLÆNDE 0.568 L/S</t>
  </si>
  <si>
    <t>49-33125C</t>
  </si>
  <si>
    <t>Alpha indsats m/ blænde 0,568 l/s</t>
  </si>
  <si>
    <t>49-33129</t>
  </si>
  <si>
    <t>ALPHA INDSATS M/BLÆNDE 0,603 L/S</t>
  </si>
  <si>
    <t>49-33129C</t>
  </si>
  <si>
    <t>Alpha indsats m/ blænde 0,603 l/s</t>
  </si>
  <si>
    <t>49-33132</t>
  </si>
  <si>
    <t>ALPHA INDSATS M/BLÆNDE 0.631 L/S</t>
  </si>
  <si>
    <t>49-33135</t>
  </si>
  <si>
    <t>ALPHA INDSATS M/BLÆNDE 0,661 L/S</t>
  </si>
  <si>
    <t>49-33138</t>
  </si>
  <si>
    <t>ALPHA INDSATS M/BLÆNDE 0.694 L/S</t>
  </si>
  <si>
    <t>49-33142</t>
  </si>
  <si>
    <t>ALPHA INDSATS M/BLÆNDE 0,733 L/S</t>
  </si>
  <si>
    <t>49-33148</t>
  </si>
  <si>
    <t>ALPHA INDSATS M/BLÆNDE 0,797 L/S</t>
  </si>
  <si>
    <t>49-33148C</t>
  </si>
  <si>
    <t>Alpha indsats m/ blænde 0,797 l/s</t>
  </si>
  <si>
    <t>49-33156</t>
  </si>
  <si>
    <t>ALPHA INDSATS M/BLÆNDE 0,886 L/S</t>
  </si>
  <si>
    <t>49-33161</t>
  </si>
  <si>
    <t>ALPHA INDSATS M/BLÆNDE 0.946 L/S</t>
  </si>
  <si>
    <t>49-33161C</t>
  </si>
  <si>
    <t>Alpha indsats m/ blænde 0,946 l/s</t>
  </si>
  <si>
    <t>49-33163</t>
  </si>
  <si>
    <t>ALPHA INDSATS M/BLÆNDE 0,968 L/S</t>
  </si>
  <si>
    <t>49-40000</t>
  </si>
  <si>
    <t>49-40000C</t>
  </si>
  <si>
    <t>Alpha indsats type 40</t>
  </si>
  <si>
    <t>49-44148</t>
  </si>
  <si>
    <t>ALPHA INDSATS M/BLÆNDE 1.01 L/S</t>
  </si>
  <si>
    <t>49-44148C</t>
  </si>
  <si>
    <t>Alpha indsats m/ blænde 1.01 l/s</t>
  </si>
  <si>
    <t>49-44152</t>
  </si>
  <si>
    <t>ALPHA INDSATS M/BLÆNDE 1.072 L/S</t>
  </si>
  <si>
    <t>49-44156</t>
  </si>
  <si>
    <t>ALPHA INDSATS M/BLÆNDE 1.136 L/S</t>
  </si>
  <si>
    <t>49-44156C</t>
  </si>
  <si>
    <t>Alpha indsats m/ blænde 1,136 l/s</t>
  </si>
  <si>
    <t>49-44164</t>
  </si>
  <si>
    <t>ALPHA INDSATS M/BLÆNDE 1.199 L/S</t>
  </si>
  <si>
    <t>49-44168</t>
  </si>
  <si>
    <t>ALPHA INDSATS M/BLÆNDE 1.261 L/S</t>
  </si>
  <si>
    <t>49-44168C</t>
  </si>
  <si>
    <t>Alpha indsats m/ blænde 1,261 l/s</t>
  </si>
  <si>
    <t>49-44173</t>
  </si>
  <si>
    <t>ALPHA INDSATS M/BLÆNDE 1.325 L/S</t>
  </si>
  <si>
    <t>49-44176</t>
  </si>
  <si>
    <t>ALPHA INDSATS M/BLÆNDE 1.388 L/S</t>
  </si>
  <si>
    <t>49-44182</t>
  </si>
  <si>
    <t>ALPHA INDSATS M/BLÆNDE 1.514 L/S</t>
  </si>
  <si>
    <t>49-44182C</t>
  </si>
  <si>
    <t>Alpha indsats m/ blænde 1,514 l/s</t>
  </si>
  <si>
    <t>49-44191</t>
  </si>
  <si>
    <t>ALPHA INDSATS M/BLÆNDE 1.640 L/S</t>
  </si>
  <si>
    <t>49-44194</t>
  </si>
  <si>
    <t>ALPHA INDSATS M/BLÆNDE 1.767 L/S</t>
  </si>
  <si>
    <t>49-44194C</t>
  </si>
  <si>
    <t>Alpha indsats m/ blænde 1,767 l/s</t>
  </si>
  <si>
    <t>49-44200</t>
  </si>
  <si>
    <t>ALPHA INDSATS M/BLÆNDE 1.893 L/S</t>
  </si>
  <si>
    <t>49-44205</t>
  </si>
  <si>
    <t>ALPHA INDSATS M/BLÆNDE 2.018 L/S</t>
  </si>
  <si>
    <t>49-44211</t>
  </si>
  <si>
    <t>ALPHA INDSATS M/BLÆNDE 2.144 L/S</t>
  </si>
  <si>
    <t>49-44211C</t>
  </si>
  <si>
    <t>Alpha indsats m/ blænde 2,144 l/s</t>
  </si>
  <si>
    <t>49-44217</t>
  </si>
  <si>
    <t>ALPHA INDSATS M/BLÆNDE 2.271 L/S</t>
  </si>
  <si>
    <t>49-44222</t>
  </si>
  <si>
    <t>ALPHA INDSATS M/BLÆNDE 2.397 L/S</t>
  </si>
  <si>
    <t>49-44229</t>
  </si>
  <si>
    <t>ALPHA INDSATS M/BLÆNDE 2.524 L/S</t>
  </si>
  <si>
    <t>49-44229C</t>
  </si>
  <si>
    <t>Alpha indsats m/ blænde 2,524 l/s</t>
  </si>
  <si>
    <t>49-44235</t>
  </si>
  <si>
    <t>ALPHA INDSATS M/BLÆNDE 2.650 L/S</t>
  </si>
  <si>
    <t>49-44241</t>
  </si>
  <si>
    <t>ALPHA INDSATS M/BLÆNDE 2.775 L/S</t>
  </si>
  <si>
    <t>49-44248</t>
  </si>
  <si>
    <t>ALPHA INDSATS M/BLÆNDE 2.901 L/S</t>
  </si>
  <si>
    <t>49-44250</t>
  </si>
  <si>
    <t>ALPHA INDSATS M/BLÆNDE 3.028 L/S</t>
  </si>
  <si>
    <t>49-44262</t>
  </si>
  <si>
    <t>ALPHA INDSATS M/BLÆNDE 3.154 L/S</t>
  </si>
  <si>
    <t>49-44262C</t>
  </si>
  <si>
    <t>Alpha indsats m/ blænde 3,154 l/s</t>
  </si>
  <si>
    <t>49-9001</t>
  </si>
  <si>
    <t>ALPHA M/M DN15 P/T DZR</t>
  </si>
  <si>
    <t>49-9001C</t>
  </si>
  <si>
    <t>49-9001U5</t>
  </si>
  <si>
    <t>Alpha M/M DN15 P/T CC491K(RG5)</t>
  </si>
  <si>
    <t>49-9002</t>
  </si>
  <si>
    <t>ALPHA M/M DN15 2" P/T DZR</t>
  </si>
  <si>
    <t>49-9003</t>
  </si>
  <si>
    <t>ALPHA M/M DN15 4" P/T DZR</t>
  </si>
  <si>
    <t>49-9004</t>
  </si>
  <si>
    <t>ALPHA M/M DN15 PROP,AFTAP DZR</t>
  </si>
  <si>
    <t>49-9005</t>
  </si>
  <si>
    <t>ALPHA M/M DN15 KOMBIAFTAP,2" P/T DZR</t>
  </si>
  <si>
    <t>49-9006</t>
  </si>
  <si>
    <t>ALPHA M/M DN15 PROPPER DZR</t>
  </si>
  <si>
    <t>49-9006-10</t>
  </si>
  <si>
    <t>ALPHA M/M DN15 PROPPER DZR BULK</t>
  </si>
  <si>
    <t>49-9011</t>
  </si>
  <si>
    <t>ALPHA M/M DN20 P/T DZR</t>
  </si>
  <si>
    <t>49-9011C</t>
  </si>
  <si>
    <t>49-9011U5</t>
  </si>
  <si>
    <t>Alpha M/M DN20 P/T CC491K(RG5)</t>
  </si>
  <si>
    <t>49-9012</t>
  </si>
  <si>
    <t>ALPHA M/M DN20 2" P/T DZR</t>
  </si>
  <si>
    <t>49-9013</t>
  </si>
  <si>
    <t>ALPHA M/M DN20 4" P/T DZR</t>
  </si>
  <si>
    <t>49-9014</t>
  </si>
  <si>
    <t>ALPHA M/M DN20 PROP,AFTAP DZR</t>
  </si>
  <si>
    <t>49-9015</t>
  </si>
  <si>
    <t>ALPHA M/M DN20 KOMBIAFTAP,2" P/T DZR</t>
  </si>
  <si>
    <t>49-9016</t>
  </si>
  <si>
    <t>ALPHA M/M DN20 PROPPER DZR</t>
  </si>
  <si>
    <t>49-9016-10</t>
  </si>
  <si>
    <t>ALPHA M/M DN20 PROPPER DZR BULK</t>
  </si>
  <si>
    <t>49-9021</t>
  </si>
  <si>
    <t>ALPHA M/M DN25 P/T DZR</t>
  </si>
  <si>
    <t>49-9021C</t>
  </si>
  <si>
    <t>49-9021U5</t>
  </si>
  <si>
    <t>Alpha M/M DN25 P/T CC491K(RG5)</t>
  </si>
  <si>
    <t>49-9022</t>
  </si>
  <si>
    <t>ALPHA M/M DN25 2" P/T DZR</t>
  </si>
  <si>
    <t>49-9023</t>
  </si>
  <si>
    <t>ALPHA M/M DN25 4" P/T DZR</t>
  </si>
  <si>
    <t>49-9024</t>
  </si>
  <si>
    <t>ALPHA M/M DN25 PROP,AFTAP DZR</t>
  </si>
  <si>
    <t>49-9025</t>
  </si>
  <si>
    <t>ALPHA M/M DN25 KOMBIAFTAP, 2" P/T DZR</t>
  </si>
  <si>
    <t>49-9026</t>
  </si>
  <si>
    <t>ALPHA M/M DN25 PROPPER DZR</t>
  </si>
  <si>
    <t>49-9026-10</t>
  </si>
  <si>
    <t>ALPHA M/M DN25 PROPPER DZR BULK</t>
  </si>
  <si>
    <t>49-9028</t>
  </si>
  <si>
    <t>ALPHA M/M DN25 P/T DZR BULK</t>
  </si>
  <si>
    <t>49-9030</t>
  </si>
  <si>
    <t>ALPHA M/M DN25 STOR DZR BULK</t>
  </si>
  <si>
    <t>49-9031</t>
  </si>
  <si>
    <t>ALPHA M/M DN25 STOR, P/T DZR</t>
  </si>
  <si>
    <t>49-9031C</t>
  </si>
  <si>
    <t>49-9032</t>
  </si>
  <si>
    <t>ALPHA M/M DN25 STOR, 2" P/T DZR</t>
  </si>
  <si>
    <t>49-9033</t>
  </si>
  <si>
    <t>ALPHA M/M DN25 STOR, 4" P/T DZR</t>
  </si>
  <si>
    <t>49-9034</t>
  </si>
  <si>
    <t>ALPHA M/M DN25 STOR,PROP,AFTAP DZR</t>
  </si>
  <si>
    <t>49-9035</t>
  </si>
  <si>
    <t>ALPHA M/M DN25 STOR,KOMBIAFTAP, 2" P/T</t>
  </si>
  <si>
    <t>49-9036</t>
  </si>
  <si>
    <t>ALPHA M/M DN25 STOR, PROPPER DZR</t>
  </si>
  <si>
    <t>49-9041</t>
  </si>
  <si>
    <t>ALPHA M/M DN32 P/T DZR</t>
  </si>
  <si>
    <t>49-9041C</t>
  </si>
  <si>
    <t>49-9041-CUT</t>
  </si>
  <si>
    <t>ALPHA M/M DN32 P/T DZR (Snitmodel)</t>
  </si>
  <si>
    <t>49-9041U5</t>
  </si>
  <si>
    <t>Alpha M/M DN32 P/T CC491K(RG5)</t>
  </si>
  <si>
    <t>49-9042</t>
  </si>
  <si>
    <t>ALPHA M/M DN32 2" P/T DZR</t>
  </si>
  <si>
    <t>49-9043</t>
  </si>
  <si>
    <t>ALPHA M/M DN32 4" P/T DZR</t>
  </si>
  <si>
    <t>49-9044</t>
  </si>
  <si>
    <t>ALPHA M/M DN32 PROP,AFTAP DZR</t>
  </si>
  <si>
    <t>49-9045</t>
  </si>
  <si>
    <t>ALPHA M/M DN32 KOMBIAFTAP, 2" P/T DZR</t>
  </si>
  <si>
    <t>49-9046</t>
  </si>
  <si>
    <t>ALPHA M/M DN32 PROPPER DZR</t>
  </si>
  <si>
    <t>49-9050</t>
  </si>
  <si>
    <t>ALPHA M/M DN40 DZR BULK</t>
  </si>
  <si>
    <t>49-9051</t>
  </si>
  <si>
    <t>ALPHA M/M DN40 P/T DZR</t>
  </si>
  <si>
    <t>49-9051C</t>
  </si>
  <si>
    <t>49-9051U5</t>
  </si>
  <si>
    <t>Alpha M/M DN40 P/T CC491K(RG5)</t>
  </si>
  <si>
    <t>49-9052</t>
  </si>
  <si>
    <t>ALPHA M/M DN40 2" P/T DZR</t>
  </si>
  <si>
    <t>49-9053</t>
  </si>
  <si>
    <t>ALPHA M/M DN40 4" P/T DZR</t>
  </si>
  <si>
    <t>49-9054</t>
  </si>
  <si>
    <t>ALPHA M/M DN40 PROP,AFTAP DZR</t>
  </si>
  <si>
    <t>49-9055</t>
  </si>
  <si>
    <t>ALPHA M/M DN40 KOMBIAFTAP, 2" P/T DZR</t>
  </si>
  <si>
    <t>49-9056</t>
  </si>
  <si>
    <t>ALPHA M/M DN40 PROPPER DZR</t>
  </si>
  <si>
    <t>49-9060</t>
  </si>
  <si>
    <t>ALPHA M/M DN50 DZR BULK</t>
  </si>
  <si>
    <t>49-9061</t>
  </si>
  <si>
    <t>ALPHA M/M DN50 P/T DZR</t>
  </si>
  <si>
    <t>49-9061C</t>
  </si>
  <si>
    <t>49-9062</t>
  </si>
  <si>
    <t>ALPHA M/M DN50 2" P/T DZR</t>
  </si>
  <si>
    <t>49-9063</t>
  </si>
  <si>
    <t>ALPHA M/M DN50 4" P/T DZR</t>
  </si>
  <si>
    <t>49-9064</t>
  </si>
  <si>
    <t>ALPHA M/M DN50 PROP,AFTAP DZR</t>
  </si>
  <si>
    <t>49-9065</t>
  </si>
  <si>
    <t>ALPHA M/M DN50 KOMBIAFTAP, 2" P/T DZR</t>
  </si>
  <si>
    <t>49-9066</t>
  </si>
  <si>
    <t>ALPHA M/M DN50 PROPPER DZR</t>
  </si>
  <si>
    <t>49-9070</t>
  </si>
  <si>
    <t>ALPHA WAFER DN50</t>
  </si>
  <si>
    <t>49-9070C</t>
  </si>
  <si>
    <t>49-9073</t>
  </si>
  <si>
    <t>ALPHA WAFER DN50 4" P/T</t>
  </si>
  <si>
    <t>49-9073-01</t>
  </si>
  <si>
    <t>ALPHA WAFER DN50 4" P/T M/INDSATSE</t>
  </si>
  <si>
    <t>49-9073-01C</t>
  </si>
  <si>
    <t>49-9073C</t>
  </si>
  <si>
    <t>49-9080</t>
  </si>
  <si>
    <t>ALPHA WAFER DN65</t>
  </si>
  <si>
    <t>49-9080C</t>
  </si>
  <si>
    <t>49-9083</t>
  </si>
  <si>
    <t>ALPHA WAFER DN65 4" P/T</t>
  </si>
  <si>
    <t>49-9083-01</t>
  </si>
  <si>
    <t>ALPHA WAFER DN65 4" P/T M/INDSATSE</t>
  </si>
  <si>
    <t>49-9083-01C</t>
  </si>
  <si>
    <t>49-9083C</t>
  </si>
  <si>
    <t>49-9090</t>
  </si>
  <si>
    <t>ALPHA WAFER DN80</t>
  </si>
  <si>
    <t>49-9090C</t>
  </si>
  <si>
    <t>49-9093</t>
  </si>
  <si>
    <t>ALPHA WAFER DN80 4" P/T</t>
  </si>
  <si>
    <t>49-9093-01</t>
  </si>
  <si>
    <t>ALPHA WAFER DN80 4" P/T M/INDSATSE</t>
  </si>
  <si>
    <t>49-9093-01C</t>
  </si>
  <si>
    <t>49-9093C</t>
  </si>
  <si>
    <t>49-9100</t>
  </si>
  <si>
    <t>ALPHA WAFER DN100</t>
  </si>
  <si>
    <t>49-9100C</t>
  </si>
  <si>
    <t>49-9103</t>
  </si>
  <si>
    <t>ALPHA WAFER DN100 4" P/T</t>
  </si>
  <si>
    <t>49-9103-01</t>
  </si>
  <si>
    <t>ALPHA WAFER DN100 4" P/T M/INDSATSE</t>
  </si>
  <si>
    <t>49-9103-01C</t>
  </si>
  <si>
    <t>49-9103C</t>
  </si>
  <si>
    <t>49-9110</t>
  </si>
  <si>
    <t>ALPHA WAFER DN150</t>
  </si>
  <si>
    <t>49-9110C</t>
  </si>
  <si>
    <t>49-9113</t>
  </si>
  <si>
    <t>ALPHA WAFER DN150 4" P/T</t>
  </si>
  <si>
    <t>49-9113-01</t>
  </si>
  <si>
    <t>ALPHA WAFER DN150 4" P/T M/INDSATSE</t>
  </si>
  <si>
    <t>49-9113-01C</t>
  </si>
  <si>
    <t>49-9113C</t>
  </si>
  <si>
    <t>49-9120</t>
  </si>
  <si>
    <t>ALPHA WAFER DN200</t>
  </si>
  <si>
    <t>49-9120C</t>
  </si>
  <si>
    <t>49-9123</t>
  </si>
  <si>
    <t>ALPHA WAFER DN200 4" P/T</t>
  </si>
  <si>
    <t>49-9123-01</t>
  </si>
  <si>
    <t>ALPHA WAFER DN200 4" P/T M/INDSATSE</t>
  </si>
  <si>
    <t>49-9123-01C</t>
  </si>
  <si>
    <t>49-9123C</t>
  </si>
  <si>
    <t>49-9130</t>
  </si>
  <si>
    <t>ALPHA WAFER DN250</t>
  </si>
  <si>
    <t>49-9130C</t>
  </si>
  <si>
    <t>49-9133</t>
  </si>
  <si>
    <t>ALPHA WAFER DN250 4" P/T</t>
  </si>
  <si>
    <t>49-9133-01</t>
  </si>
  <si>
    <t>ALPHA WAFER DN250 4" P/T M/INDSATSE</t>
  </si>
  <si>
    <t>49-9133-01C</t>
  </si>
  <si>
    <t>49-9133C</t>
  </si>
  <si>
    <t>49-9140</t>
  </si>
  <si>
    <t>ALPHA WAFER DN300</t>
  </si>
  <si>
    <t>49-9140C</t>
  </si>
  <si>
    <t>49-9143</t>
  </si>
  <si>
    <t>ALPHA WAFER DN300 4" P/T</t>
  </si>
  <si>
    <t>49-9143-01</t>
  </si>
  <si>
    <t>ALPHA WAFER DN300 4" P/T M/INDSATSE</t>
  </si>
  <si>
    <t>49-9143-01C</t>
  </si>
  <si>
    <t>49-9143C</t>
  </si>
  <si>
    <t>49-9150</t>
  </si>
  <si>
    <t>ALPHA WAFER DN350</t>
  </si>
  <si>
    <t>49-9150C</t>
  </si>
  <si>
    <t>49-9153</t>
  </si>
  <si>
    <t>ALPHA WAFER DN350 4" P/T</t>
  </si>
  <si>
    <t>49-9153-01</t>
  </si>
  <si>
    <t>ALPHA WAFER DN350 4" P/T M/INDSATSE</t>
  </si>
  <si>
    <t>49-9153-01C</t>
  </si>
  <si>
    <t>49-9153C</t>
  </si>
  <si>
    <t>49-9160</t>
  </si>
  <si>
    <t>ALPHA WAFER DN125</t>
  </si>
  <si>
    <t>49-9160C</t>
  </si>
  <si>
    <t>49-9163</t>
  </si>
  <si>
    <t>ALPHA WAFER DN125 4" P/T</t>
  </si>
  <si>
    <t>49-9163-01</t>
  </si>
  <si>
    <t>ALPHA WAFER DN125 4" P/T M/INDSATSE</t>
  </si>
  <si>
    <t>49-9163-01C</t>
  </si>
  <si>
    <t>49-9163C</t>
  </si>
  <si>
    <t>49-9170</t>
  </si>
  <si>
    <t>ALPHA WAFER DN400</t>
  </si>
  <si>
    <t>49-9170C</t>
  </si>
  <si>
    <t>49-9173</t>
  </si>
  <si>
    <t>ALPHA WAFER DN400 4" P/T</t>
  </si>
  <si>
    <t>49-9173-01</t>
  </si>
  <si>
    <t>ALPHA WAFER DN400 4" P/T M/INDSATSE</t>
  </si>
  <si>
    <t>49-9173-01C</t>
  </si>
  <si>
    <t>49-9173C</t>
  </si>
  <si>
    <t>49-9180</t>
  </si>
  <si>
    <t>ALPHA WAFER DN450</t>
  </si>
  <si>
    <t>49-9180C</t>
  </si>
  <si>
    <t>49-9183</t>
  </si>
  <si>
    <t>ALPHA WAFER DN450 4" P/T</t>
  </si>
  <si>
    <t>49-9183-01</t>
  </si>
  <si>
    <t>ALPHA WAFER DN450 4" P/T M/INDSATSE</t>
  </si>
  <si>
    <t>49-9183-01C</t>
  </si>
  <si>
    <t>49-9183C</t>
  </si>
  <si>
    <t>49-9190</t>
  </si>
  <si>
    <t>ALPHA WAFER DN500</t>
  </si>
  <si>
    <t>49-9190C</t>
  </si>
  <si>
    <t>49-9193</t>
  </si>
  <si>
    <t>ALPHA WAFER DN500 4" P/T</t>
  </si>
  <si>
    <t>49-9193-01</t>
  </si>
  <si>
    <t>ALPHA WAFER DN500 4" P/T M/INDSATSE</t>
  </si>
  <si>
    <t>49-9193-01C</t>
  </si>
  <si>
    <t>49-9193C</t>
  </si>
  <si>
    <t>49-9200</t>
  </si>
  <si>
    <t>ALPHA WAFER DN600</t>
  </si>
  <si>
    <t>49-9200C</t>
  </si>
  <si>
    <t>49-9203</t>
  </si>
  <si>
    <t>ALPHA WAFER DN600 4" P/T</t>
  </si>
  <si>
    <t>49-9203-01</t>
  </si>
  <si>
    <t>ALPHA WAFER DN600 4" P/T M/INDSATSE</t>
  </si>
  <si>
    <t>49-9203-01C</t>
  </si>
  <si>
    <t>49-9203C</t>
  </si>
  <si>
    <t>49-9210</t>
  </si>
  <si>
    <t>ALPHA WAFER DN800</t>
  </si>
  <si>
    <t>49-9210C</t>
  </si>
  <si>
    <t>49-9213</t>
  </si>
  <si>
    <t>ALPHA WAFER DN800 4" P/T</t>
  </si>
  <si>
    <t>49-9213-01</t>
  </si>
  <si>
    <t>ALPHA WAFER DN800 4" P/T M/INDSATSE</t>
  </si>
  <si>
    <t>49-9213-01C</t>
  </si>
  <si>
    <t>49-9213C</t>
  </si>
  <si>
    <t>49-9340</t>
  </si>
  <si>
    <t>ALPHA DN15 M/N DZR, BULK</t>
  </si>
  <si>
    <t>49-9341</t>
  </si>
  <si>
    <t>ALPHA DN15 M/M AFSP/KOBL/ P/T DR</t>
  </si>
  <si>
    <t>49-9345</t>
  </si>
  <si>
    <t>ALPHA DN15 M/M AFSP/KOBL/K.AFTAP 2" P/T</t>
  </si>
  <si>
    <t>49-9351</t>
  </si>
  <si>
    <t>ALPHA DN15 M/N AFSP/  P/T DR</t>
  </si>
  <si>
    <t>49-9354</t>
  </si>
  <si>
    <t>ALPHA DN15 M/N AFSP/PROP/AFTAP DR</t>
  </si>
  <si>
    <t>49-9356</t>
  </si>
  <si>
    <t>ALPHA DN15 M/N AFSP/PROPPER DR</t>
  </si>
  <si>
    <t>49-9360</t>
  </si>
  <si>
    <t>ALPHA DN20 M/N DZR, BULK</t>
  </si>
  <si>
    <t>49-9361</t>
  </si>
  <si>
    <t>ALPHA DN20 M/M AFSP/KOBL/ P/T DR</t>
  </si>
  <si>
    <t>49-9365</t>
  </si>
  <si>
    <t>ALPHA DN20 M/M AFSP/KOBL/K.AFTAP 2" P/T</t>
  </si>
  <si>
    <t>49-9370</t>
  </si>
  <si>
    <t>Alpha DN20 M/M Afsp. Prop BULK</t>
  </si>
  <si>
    <t>49-9371</t>
  </si>
  <si>
    <t>ALPHA DN20 M/N AFSP/  P/T DR</t>
  </si>
  <si>
    <t>49-9374</t>
  </si>
  <si>
    <t>ALPHA DN20 M/N AFSP/PROP/AFTAP DR</t>
  </si>
  <si>
    <t>49-9376</t>
  </si>
  <si>
    <t>ALPHA DN20 M/N AFSP/PROPPER DR</t>
  </si>
  <si>
    <t>49-9380</t>
  </si>
  <si>
    <t>ALPHA DN25 M/N DZR, BULK</t>
  </si>
  <si>
    <t>49-9381</t>
  </si>
  <si>
    <t>ALPHA DN25 M/M AFSP/KOBL/ P/T DR</t>
  </si>
  <si>
    <t>49-9385</t>
  </si>
  <si>
    <t>ALPHA DN25 M/M AFSP/KOBL/K.AFTAP 2" P/T</t>
  </si>
  <si>
    <t>49-9391</t>
  </si>
  <si>
    <t>ALPHA DN25 M/N AFSP/  P/T DR</t>
  </si>
  <si>
    <t>49-9394</t>
  </si>
  <si>
    <t>ALPHA DN25 M/N AFSP/PROP/AFTAP DR</t>
  </si>
  <si>
    <t>49-9396</t>
  </si>
  <si>
    <t>ALPHA DN25 M/N AFSP/PROPPER DR</t>
  </si>
  <si>
    <t>49-9400</t>
  </si>
  <si>
    <t>ALPHA DN25 M/N (STOR) DZR, BULK</t>
  </si>
  <si>
    <t>49-9401</t>
  </si>
  <si>
    <t>ALPHA DN25L M/M AFSP/KOBL/ P/T DR</t>
  </si>
  <si>
    <t>49-9405</t>
  </si>
  <si>
    <t>ALPHA DN25L M/M AFSP/K.AFTAP 2" P/T DR</t>
  </si>
  <si>
    <t>49-9411</t>
  </si>
  <si>
    <t>ALPHA DN25L M/N AFSP/ P/T DR</t>
  </si>
  <si>
    <t>49-9414</t>
  </si>
  <si>
    <t>ALPHA DN25L M/N AFSP/PROP/AFTAP DR</t>
  </si>
  <si>
    <t>49-9416</t>
  </si>
  <si>
    <t>ALPHA DN25L M/N AFSP/PROPPER DR</t>
  </si>
  <si>
    <t>49-9420</t>
  </si>
  <si>
    <t>ALPHA DN32 M/N DZR, BULK</t>
  </si>
  <si>
    <t>49-9421</t>
  </si>
  <si>
    <t>ALPHA DN32 M/M AFSP/KOBL/ P/T DR</t>
  </si>
  <si>
    <t>49-9425</t>
  </si>
  <si>
    <t>ALPHA DN32 M/M AFSP/K.AFTAP 2" P/T DR</t>
  </si>
  <si>
    <t>49-9431</t>
  </si>
  <si>
    <t>ALPHA DN32 M/N AFSP/  P/T DR</t>
  </si>
  <si>
    <t>49-9434</t>
  </si>
  <si>
    <t>ALPHA DN32 M/N AFSP/PROP/AFTAP DR</t>
  </si>
  <si>
    <t>49-9436</t>
  </si>
  <si>
    <t>ALPHA DN32 M/N AFSP/PROPPER DR</t>
  </si>
  <si>
    <t>49-9440</t>
  </si>
  <si>
    <t>ALPHA DN40 M/N DZR, BULK</t>
  </si>
  <si>
    <t>49-9441</t>
  </si>
  <si>
    <t>ALPHA DN40 M/M AFSP/KOBL/ P/T DR</t>
  </si>
  <si>
    <t>49-9445</t>
  </si>
  <si>
    <t>ALPHA DN40 M/M AFSP/KOBL/AFTAP 2"P/T DR</t>
  </si>
  <si>
    <t>49-9451</t>
  </si>
  <si>
    <t>ALPHA DN40 M/N AFSP/  P/T DR</t>
  </si>
  <si>
    <t>49-9454</t>
  </si>
  <si>
    <t>ALPHA DN40 M/N AFSP/PROP/AFTAP DR</t>
  </si>
  <si>
    <t>49-9456</t>
  </si>
  <si>
    <t>ALPHA DN40 M/N AFSP/PROPPER DR</t>
  </si>
  <si>
    <t>49-9461</t>
  </si>
  <si>
    <t>ALPHA KIT DN15 1" P/T</t>
  </si>
  <si>
    <t>49-9466</t>
  </si>
  <si>
    <t>ALPHA KIT DN15</t>
  </si>
  <si>
    <t>49-9471</t>
  </si>
  <si>
    <t>ALPHA KIT DN20 1" P/T</t>
  </si>
  <si>
    <t>49-9476</t>
  </si>
  <si>
    <t>ALPHA KIT DN20</t>
  </si>
  <si>
    <t>49-9481</t>
  </si>
  <si>
    <t>ALPHA KIT DN25 1" P/T</t>
  </si>
  <si>
    <t>49-9486</t>
  </si>
  <si>
    <t>ALPHA KIT DN25</t>
  </si>
  <si>
    <t>49-9491</t>
  </si>
  <si>
    <t>ALPHA KIT DN25 L 1" P/T</t>
  </si>
  <si>
    <t>49-9496</t>
  </si>
  <si>
    <t>ALPHA KIT DN25 STOR</t>
  </si>
  <si>
    <t>49-9501</t>
  </si>
  <si>
    <t>ALPHA KIT DN32 1" P/T</t>
  </si>
  <si>
    <t>49-9506</t>
  </si>
  <si>
    <t>ALPHA KIT DN32</t>
  </si>
  <si>
    <t>49-9511</t>
  </si>
  <si>
    <t>ALPHA KIT DN40 1" P/T</t>
  </si>
  <si>
    <t>49-9516</t>
  </si>
  <si>
    <t>ALPHA KIT DN40</t>
  </si>
  <si>
    <t>49-9521</t>
  </si>
  <si>
    <t>ALPHA KIT DN50 1" P/T</t>
  </si>
  <si>
    <t>49-9526</t>
  </si>
  <si>
    <t>ALPHA KIT DN50</t>
  </si>
  <si>
    <t>49-9530</t>
  </si>
  <si>
    <t>ALPHA DN15 M/M KGH M/N VENT.KOMP M/M</t>
  </si>
  <si>
    <t>49-9531</t>
  </si>
  <si>
    <t>ALPHA DN20 M/M KGH M/N VENT.KOMP M/M</t>
  </si>
  <si>
    <t>49-9532</t>
  </si>
  <si>
    <t>ALPHA DN25 M/M KGH M/N VENT.KOMP M/M</t>
  </si>
  <si>
    <t>49-9533</t>
  </si>
  <si>
    <t>ALPHA DN32 M/M KGH M/N VENT.KOMP M/M</t>
  </si>
  <si>
    <t>49-9534</t>
  </si>
  <si>
    <t>ALPHA DN40 M/M KGH M/N VENT.KOMP M/M</t>
  </si>
  <si>
    <t>49-9535</t>
  </si>
  <si>
    <t>ALPHA DN50 M/M KGH M/N VENT.KOMP M/M</t>
  </si>
  <si>
    <t>49-9536</t>
  </si>
  <si>
    <t>49-9540</t>
  </si>
  <si>
    <t>49-9540-01</t>
  </si>
  <si>
    <t>49-9541</t>
  </si>
  <si>
    <t>49-9541-01</t>
  </si>
  <si>
    <t>49-9542</t>
  </si>
  <si>
    <t>49-9542-01</t>
  </si>
  <si>
    <t>49-9542-01C</t>
  </si>
  <si>
    <t>Alpha Wafer DN150 4" P/T m/indsats</t>
  </si>
  <si>
    <t>49-9543</t>
  </si>
  <si>
    <t>49-9543-01</t>
  </si>
  <si>
    <t>49-9543C</t>
  </si>
  <si>
    <t>Alpha Wafer DN200 4" P/T</t>
  </si>
  <si>
    <t>49-9544</t>
  </si>
  <si>
    <t>49-9544-01</t>
  </si>
  <si>
    <t>49-9544-01C</t>
  </si>
  <si>
    <t>49-9544C</t>
  </si>
  <si>
    <t>Alpha wafer DN250 4" P/T</t>
  </si>
  <si>
    <t>49-9545</t>
  </si>
  <si>
    <t>49-9545-01</t>
  </si>
  <si>
    <t>49-9545C</t>
  </si>
  <si>
    <t>Alpha Wafer DN300 4" P/T</t>
  </si>
  <si>
    <t>49-9546</t>
  </si>
  <si>
    <t>49-9546-01</t>
  </si>
  <si>
    <t>49-9546C</t>
  </si>
  <si>
    <t>Alpha Wafer DN350 4" P/T</t>
  </si>
  <si>
    <t>49-9547</t>
  </si>
  <si>
    <t>49-9547-01</t>
  </si>
  <si>
    <t>49-9548</t>
  </si>
  <si>
    <t>49-9548-01</t>
  </si>
  <si>
    <t>49-9549</t>
  </si>
  <si>
    <t>49-9549-01</t>
  </si>
  <si>
    <t>49-9550</t>
  </si>
  <si>
    <t>49-9550-01</t>
  </si>
  <si>
    <t>49-9550-01C</t>
  </si>
  <si>
    <t>49-9550-1S</t>
  </si>
  <si>
    <t>Alpha Wafer DN50 4" P/T u/indsats, CC492K</t>
  </si>
  <si>
    <t>49-9550-2S</t>
  </si>
  <si>
    <t>Alpha Wafer DN65 4" P/T u/indsats, CC492K</t>
  </si>
  <si>
    <t>49-9550-3S</t>
  </si>
  <si>
    <t>Alpha Wafer DN80 4" P/T u/indsats, CC492K</t>
  </si>
  <si>
    <t>49-9551-S</t>
  </si>
  <si>
    <t>Alpha Wafer DN100 4" P/T u/indsats, CC492K</t>
  </si>
  <si>
    <t>49-9552-S</t>
  </si>
  <si>
    <t>Alpha Wafer DN125 4" P/T u/indsats, CC492K</t>
  </si>
  <si>
    <t>49-9553-S</t>
  </si>
  <si>
    <t>Alpha Wafer DN150 4" P/T u/indsats, CC492K</t>
  </si>
  <si>
    <t>50-01150</t>
  </si>
  <si>
    <t>BLÆNDE M/SPRINGRING 0,007 L/S RÅ</t>
  </si>
  <si>
    <t>50-01170</t>
  </si>
  <si>
    <t>BLÆNDE M/SPRINGRING 0,01 L/S RÅ</t>
  </si>
  <si>
    <t>50-01190</t>
  </si>
  <si>
    <t>BLÆNDE M/SPRINGRING 0,012 L/S RÅ</t>
  </si>
  <si>
    <t>50-01210</t>
  </si>
  <si>
    <t>BLÆNDE M/SPRINGRING 0,015 L/S RÅ</t>
  </si>
  <si>
    <t>50-01230</t>
  </si>
  <si>
    <t>BLÆNDE M/SPRINGRING 0,021 L/S RÅ</t>
  </si>
  <si>
    <t>50-01260</t>
  </si>
  <si>
    <t>BLÆNDE M/SPRINGRING 0,024 L/S RÅ</t>
  </si>
  <si>
    <t>50-01290</t>
  </si>
  <si>
    <t>BLÆNDE M/SPRINGRING 0,029 L/S RÅ</t>
  </si>
  <si>
    <t>50-01300</t>
  </si>
  <si>
    <t>BLÆNDE M/SPRINGRING 0,032 L/S RÅ</t>
  </si>
  <si>
    <t>50-01320</t>
  </si>
  <si>
    <t>BLÆNDE M/SPRINGRING 0,036 L/S RÅ</t>
  </si>
  <si>
    <t>50-01350</t>
  </si>
  <si>
    <t>BLÆNDE M/SPRINGRING 0,043 L/S RÅ</t>
  </si>
  <si>
    <t>50-01370</t>
  </si>
  <si>
    <t>BLÆNDE M/SPRINGRING 0,049 L/S RÅ</t>
  </si>
  <si>
    <t>50-01400</t>
  </si>
  <si>
    <t>BLÆNDE M/SPRINGRING 0,057 L/S RÅ</t>
  </si>
  <si>
    <t>50-01430</t>
  </si>
  <si>
    <t>BLÆNDE M/SPRINGRING 0,067 L/S RÅ</t>
  </si>
  <si>
    <t>50-01460</t>
  </si>
  <si>
    <t>BLÆNDE M/SPRINGRING 0,078 L/S RÅ</t>
  </si>
  <si>
    <t>50-01490</t>
  </si>
  <si>
    <t>BLÆNDE M/SPRINGRING 0,089 L/S RÅ</t>
  </si>
  <si>
    <t>50-01510</t>
  </si>
  <si>
    <t>BLÆNDE M/SPRINGRING 0,097 L/S RÅ</t>
  </si>
  <si>
    <t>50-01540</t>
  </si>
  <si>
    <t>BLÆNDE M/SPRINGRING 0,111 L/S RÅ</t>
  </si>
  <si>
    <t>50-01570</t>
  </si>
  <si>
    <t>BLÆNDE M/SPRINGRING 0,131 L/S RÅ</t>
  </si>
  <si>
    <t>50-01620</t>
  </si>
  <si>
    <t>BLÆNDE M/SPRINGRING 0,151 L/S RÅ</t>
  </si>
  <si>
    <t>50-01725</t>
  </si>
  <si>
    <t>BLÆNDE M/SPRINGRING 0,171 L/S RÅ</t>
  </si>
  <si>
    <t>50-01730</t>
  </si>
  <si>
    <t>BLÆNDE M/SPRINGRING 0,186 L/S RÅ</t>
  </si>
  <si>
    <t>50-01735</t>
  </si>
  <si>
    <t>BLÆNDE M/SPRINGRING 0,204 L/S RÅ</t>
  </si>
  <si>
    <t>50-01740</t>
  </si>
  <si>
    <t>BLÆNDE M/SPRINGRING 0,222 L/S RÅ</t>
  </si>
  <si>
    <t>50-01745</t>
  </si>
  <si>
    <t>BLÆNDE M/SPRINGRING 0,242 L/S RÅ</t>
  </si>
  <si>
    <t>50-01750</t>
  </si>
  <si>
    <t>BLÆNDE M/SPRINGRING 0,260 L/S RÅ</t>
  </si>
  <si>
    <t>50-02070</t>
  </si>
  <si>
    <t>BLÆNDE M/SPRINGRING 0,283 L/S RÅ</t>
  </si>
  <si>
    <t>50-02074</t>
  </si>
  <si>
    <t>BLÆNDE M/SPRINGRING 0,300 L/S RÅ</t>
  </si>
  <si>
    <t>50-02077</t>
  </si>
  <si>
    <t>BLÆNDE M/SPRINGRING 0,332 L/S RÅ</t>
  </si>
  <si>
    <t>50-02082</t>
  </si>
  <si>
    <t>BLÆNDE M/SPRINGRING 0,371 L/S RÅ</t>
  </si>
  <si>
    <t>50-02086</t>
  </si>
  <si>
    <t>BLÆNDE M/SPRINGRING 0,412 L/S RÅ</t>
  </si>
  <si>
    <t>50-02088</t>
  </si>
  <si>
    <t>BLÆNDE M/SPRINGRING 0,439 L/S RÅ</t>
  </si>
  <si>
    <t>50-02092</t>
  </si>
  <si>
    <t>BLÆNDE M/SPRINGRING 0,493 L/S RÅ</t>
  </si>
  <si>
    <t>50-02094</t>
  </si>
  <si>
    <t>BLÆNDE M/SPRINGRING 0,509 L/S RÅ</t>
  </si>
  <si>
    <t>50-02099</t>
  </si>
  <si>
    <t>BLÆNDE M/SPRINGRING 0,578 L/S RÅ</t>
  </si>
  <si>
    <t>50-02103</t>
  </si>
  <si>
    <t>BLÆNDE M/SPRINGRING 0,625 L/S RÅ</t>
  </si>
  <si>
    <t>50-02106</t>
  </si>
  <si>
    <t>BLÆNDE M/SPRINGRING 0,644 L/S RÅ</t>
  </si>
  <si>
    <t>50-02109</t>
  </si>
  <si>
    <t>BLÆNDE M/SPRINGRING 0,680 L/S RÅ</t>
  </si>
  <si>
    <t>50-03073</t>
  </si>
  <si>
    <t>BLÆNDE M/SPRINGRING 0,188 L/S RÅ</t>
  </si>
  <si>
    <t>50-03082</t>
  </si>
  <si>
    <t>BLÆNDE M/SPRINGRING 0,239 L/S RÅ</t>
  </si>
  <si>
    <t>50-03089</t>
  </si>
  <si>
    <t>50-03094</t>
  </si>
  <si>
    <t>BLÆNDE M/SPRINGRING 0,315 L/S RÅ</t>
  </si>
  <si>
    <t>50-03096</t>
  </si>
  <si>
    <t>BLÆNDE M/SPRINGRING 0,331 L/S RÅ</t>
  </si>
  <si>
    <t>50-03098</t>
  </si>
  <si>
    <t>BLÆNDE M/SPRINGRING 0,353 L/S RÅ</t>
  </si>
  <si>
    <t>50-03102</t>
  </si>
  <si>
    <t>BLÆNDE M/SPRINGRING 0,375 L/S RÅ</t>
  </si>
  <si>
    <t>50-03107</t>
  </si>
  <si>
    <t>BLÆNDE M/SPRINGRING 0,413 L/S RÅ</t>
  </si>
  <si>
    <t>50-03111</t>
  </si>
  <si>
    <t>BLÆNDE M/SPRINGRING 0,435 L/S RÅ</t>
  </si>
  <si>
    <t>50-03112</t>
  </si>
  <si>
    <t>BLÆNDE M/SPRINGRING 0,453 L/S RÅ</t>
  </si>
  <si>
    <t>50-03118</t>
  </si>
  <si>
    <t>BLÆNDE M/SPRINGRING 0,504 L/S RÅ</t>
  </si>
  <si>
    <t>50-03124</t>
  </si>
  <si>
    <t>BLÆNDE M/SPRINGRING 0,556 L/S RÅ</t>
  </si>
  <si>
    <t>50-03125</t>
  </si>
  <si>
    <t>BLÆNDE M/SPRINGRING 0,568 L/S RÅ</t>
  </si>
  <si>
    <t>50-03129</t>
  </si>
  <si>
    <t>BLÆNDE M/SPRINGRING 0,603 L/S RÅ</t>
  </si>
  <si>
    <t>50-03132</t>
  </si>
  <si>
    <t>BLÆNDE M/SPRINGRING 0,631 L/S RÅ</t>
  </si>
  <si>
    <t>50-03135</t>
  </si>
  <si>
    <t>BLÆNDE M/SPRINGRING 0,661 L/S RÅ</t>
  </si>
  <si>
    <t>50-03138</t>
  </si>
  <si>
    <t>BLÆNDE M/SPRINGRING 0,694 L/S RÅ</t>
  </si>
  <si>
    <t>50-03142</t>
  </si>
  <si>
    <t>BLÆNDE M/SPRINGRING 0,733 L/S RÅ</t>
  </si>
  <si>
    <t>50-03148</t>
  </si>
  <si>
    <t>BLÆNDE M/SPRINGRING 0,797 L/S RÅ</t>
  </si>
  <si>
    <t>50-03156</t>
  </si>
  <si>
    <t>BLÆNDE M/SPRINGRING 0,886 L/S RÅ</t>
  </si>
  <si>
    <t>50-03161</t>
  </si>
  <si>
    <t>BLÆNDE M/SPRINGRING 0,946 L/S RÅ</t>
  </si>
  <si>
    <t>50-03163</t>
  </si>
  <si>
    <t>BLÆNDE M/SPRINGRING 0,968L/S RÅ</t>
  </si>
  <si>
    <t>50-04148</t>
  </si>
  <si>
    <t>BLÆNDE M/SPRINGRING 1,009 L/S RÅ</t>
  </si>
  <si>
    <t>50-04152</t>
  </si>
  <si>
    <t>BLÆNDE M/SPRINGRING 1,072 L/S RÅ</t>
  </si>
  <si>
    <t>50-04156</t>
  </si>
  <si>
    <t>BLÆNDE M/SPRINGRING 1,136 L/S RÅ</t>
  </si>
  <si>
    <t>50-04164</t>
  </si>
  <si>
    <t>BLÆNDE M/SPRINGRING 1,199 L/S RÅ</t>
  </si>
  <si>
    <t>50-04168</t>
  </si>
  <si>
    <t>BLÆNDE M/SPRINGRING 1,262 L/S RÅ</t>
  </si>
  <si>
    <t>50-04173</t>
  </si>
  <si>
    <t>BLÆNDE M/SPRINGRING 1,325 L/S RÅ</t>
  </si>
  <si>
    <t>50-04176</t>
  </si>
  <si>
    <t>BLÆNDE M/SPRINGRING 1,388 L/S RÅ</t>
  </si>
  <si>
    <t>50-04182</t>
  </si>
  <si>
    <t>BLÆNDE M/SPRINGRING 1,514 L/S RÅ</t>
  </si>
  <si>
    <t>50-04191</t>
  </si>
  <si>
    <t>BLÆNDE M/SPRINGRING 1,640 L/S RÅ</t>
  </si>
  <si>
    <t>50-04194</t>
  </si>
  <si>
    <t>BLÆNDE M/SPRINGRING 1,766 L/S RÅ</t>
  </si>
  <si>
    <t>50-04200</t>
  </si>
  <si>
    <t>BLÆNDE M/SPRINGRING 1,893 L/S RÅ</t>
  </si>
  <si>
    <t>50-04205</t>
  </si>
  <si>
    <t>BLÆNDE M/SPRINGRING 2,019 L/S RÅ</t>
  </si>
  <si>
    <t>50-04211</t>
  </si>
  <si>
    <t>BLÆNDE M/SPRINGRING 2,145 L/S RÅ</t>
  </si>
  <si>
    <t>50-04217</t>
  </si>
  <si>
    <t>BLÆNDE M/SPRINGRING 2,271 L/S RÅ</t>
  </si>
  <si>
    <t>50-04222</t>
  </si>
  <si>
    <t>BLÆNDE M/SPRINGRING 2,397 L/S RÅ</t>
  </si>
  <si>
    <t>50-04229</t>
  </si>
  <si>
    <t>BLÆNDE M/SPRINGRING 2,523 L/S RÅ</t>
  </si>
  <si>
    <t>50-04235</t>
  </si>
  <si>
    <t>BLÆNDE M/SPRINGRING 2,650 L/S RÅ</t>
  </si>
  <si>
    <t>50-04241</t>
  </si>
  <si>
    <t>BLÆNDE M/SPRINGRING 2,775 L/S RÅ</t>
  </si>
  <si>
    <t>50-04248</t>
  </si>
  <si>
    <t>BLÆNDE M/SPRINGRING 2,901 L/S RÅ</t>
  </si>
  <si>
    <t>50-04250</t>
  </si>
  <si>
    <t>BLÆNDE M/SPRINGRING 3,028 L/S RÅ</t>
  </si>
  <si>
    <t>50-04262</t>
  </si>
  <si>
    <t>BLÆNDE M/SPRINGRING 3.154 L/S RÅ</t>
  </si>
  <si>
    <t>50-10000</t>
  </si>
  <si>
    <t>50104</t>
  </si>
  <si>
    <t>CW614N-4/6K-H12-3M</t>
  </si>
  <si>
    <t>50-11000</t>
  </si>
  <si>
    <t>50-11150</t>
  </si>
  <si>
    <t>ALPHA INDSATS M/BLÆNDE 0,007 L/S RÅ</t>
  </si>
  <si>
    <t>50-11170</t>
  </si>
  <si>
    <t>ALPHA INDSATS M/BLÆNDE 0,01 L/S RÅ</t>
  </si>
  <si>
    <t>50-11190</t>
  </si>
  <si>
    <t>ALPHA INDSATS M/BLÆNDE 0,012 L/S RÅ</t>
  </si>
  <si>
    <t>50-11210</t>
  </si>
  <si>
    <t>ALPHA INDSATS M/BLÆNDE 0,015 L/S RÅ</t>
  </si>
  <si>
    <t>50-11230</t>
  </si>
  <si>
    <t>ALPHA INDSATS M/BLÆNDE 0,021 L/S RÅ</t>
  </si>
  <si>
    <t>50-11260</t>
  </si>
  <si>
    <t>ALPHA INDSATS M/BLÆNDE 0,024 L/S RÅ</t>
  </si>
  <si>
    <t>50-11290</t>
  </si>
  <si>
    <t>ALPHA INDSATS M/BLÆNDE 0,029 L/S RÅ</t>
  </si>
  <si>
    <t>50-11300</t>
  </si>
  <si>
    <t>ALPHA INDSATS M/BLÆNDE 0,032 L/S RÅ</t>
  </si>
  <si>
    <t>50-11320</t>
  </si>
  <si>
    <t>ALPHA INDSATS M/BLÆNDE 0,036 L/S RÅ</t>
  </si>
  <si>
    <t>50-11350</t>
  </si>
  <si>
    <t>ALPHA INDSATS M/BLÆNDE 0,043 L/S RÅ</t>
  </si>
  <si>
    <t>50-11370</t>
  </si>
  <si>
    <t>ALPHA INDSATS M/BLÆNDE 0,049 L/S RÅ</t>
  </si>
  <si>
    <t>50-11400</t>
  </si>
  <si>
    <t>ALPHA INDSATS M/BLÆNDE 0,057 L/S RÅ</t>
  </si>
  <si>
    <t>50-11430</t>
  </si>
  <si>
    <t>ALPHA INDSATS M/BLÆNDE 0,067 L/S RÅ</t>
  </si>
  <si>
    <t>50-11460</t>
  </si>
  <si>
    <t>ALPHA INDSATS M/BLÆNDE 0,078 L/S RÅ</t>
  </si>
  <si>
    <t>50-11490</t>
  </si>
  <si>
    <t>ALPHA INDSATS M/BLÆNDE 0,089 L/S RÅ</t>
  </si>
  <si>
    <t>50-11510</t>
  </si>
  <si>
    <t>ALPHA INDSATS M/BLÆNDE 0,097 L/S RÅ</t>
  </si>
  <si>
    <t>50-11540</t>
  </si>
  <si>
    <t>ALPHA INDSATS M/BLÆNDE 0,111 L/S RÅ</t>
  </si>
  <si>
    <t>50-11570</t>
  </si>
  <si>
    <t>ALPHA INDSATS M/BLÆNDE 0,132 L/S RÅ</t>
  </si>
  <si>
    <t>50-11620</t>
  </si>
  <si>
    <t>ALPHA INDSATS M/BLÆNDE 0,151 L/S RÅ</t>
  </si>
  <si>
    <t>50-11725</t>
  </si>
  <si>
    <t>ALPHA INDSATS M/BLÆNDE 0,171 L/S RÅ</t>
  </si>
  <si>
    <t>50-11730</t>
  </si>
  <si>
    <t>ALPHA INDSATS M/BLÆNDE 0,186 L/S RÅ</t>
  </si>
  <si>
    <t>50-11735</t>
  </si>
  <si>
    <t>ALPHA INDSATS M/BLÆNDE 0,204 L/S RÅ</t>
  </si>
  <si>
    <t>50-11740</t>
  </si>
  <si>
    <t>ALPHA INDSATS M/BLÆNDE 0,222 L/S RÅ</t>
  </si>
  <si>
    <t>50-11745</t>
  </si>
  <si>
    <t>ALPHA INDSATS M/BLÆNDE 0,242 L/S RÅ</t>
  </si>
  <si>
    <t>50-11750</t>
  </si>
  <si>
    <t>ALPHA INDSATS M/BLÆNDE 0,260 L/S RÅ</t>
  </si>
  <si>
    <t>50-20000</t>
  </si>
  <si>
    <t>50-20700</t>
  </si>
  <si>
    <t>ALPHA INDSATS M/BLÆNDE 0,283 L/S RÅ</t>
  </si>
  <si>
    <t>50-20740</t>
  </si>
  <si>
    <t>ALPHA INDSATS M/BLÆNDE 0,300 L/S RÅ</t>
  </si>
  <si>
    <t>50-20770</t>
  </si>
  <si>
    <t>ALPHA INDSATS M/BLÆNDE 0,332 L/S RÅ</t>
  </si>
  <si>
    <t>50-20820</t>
  </si>
  <si>
    <t>ALPHA INDSATS M/BLÆNDE 0,371 L/S RÅ</t>
  </si>
  <si>
    <t>50-20860</t>
  </si>
  <si>
    <t>ALPHA INDSATS M/BLÆNDE 0,412 L/S RÅ</t>
  </si>
  <si>
    <t>50-20880</t>
  </si>
  <si>
    <t>ALPHA INDSATS M/BLÆNDE 0,439 L/S RÅ</t>
  </si>
  <si>
    <t>50-20920</t>
  </si>
  <si>
    <t>ALPHA INDSATS M/BLÆNDE 0,493 L/S RÅ</t>
  </si>
  <si>
    <t>50-20940</t>
  </si>
  <si>
    <t>ALPHA INDSATS M/BLÆNDE 0,509 L/S RÅ</t>
  </si>
  <si>
    <t>50-20990</t>
  </si>
  <si>
    <t>ALPHA INDSATS M/BLÆNDE 0,578 L/S RÅ</t>
  </si>
  <si>
    <t>50-21030</t>
  </si>
  <si>
    <t>ALPHA INDSATS M/BLÆNDE 0,625 L/S RÅ</t>
  </si>
  <si>
    <t>50-21060</t>
  </si>
  <si>
    <t>ALPHA INDSATS M/BLÆNDE 0,644 L/S RÅ</t>
  </si>
  <si>
    <t>50-21090</t>
  </si>
  <si>
    <t>ALPHA INDSATS M/BLÆNDE 0,680 L/S RÅ</t>
  </si>
  <si>
    <t>50-30000</t>
  </si>
  <si>
    <t>50-33073</t>
  </si>
  <si>
    <t>ALPHA INDSATS M/BLÆNDE 0,188 L/S RÅ</t>
  </si>
  <si>
    <t>50-33082</t>
  </si>
  <si>
    <t>ALPHA INDSATS M/BLÆNDE 0,239 L/S RÅ</t>
  </si>
  <si>
    <t>50-33089</t>
  </si>
  <si>
    <t>50-33094</t>
  </si>
  <si>
    <t>ALPHA INDSATS M/BLÆNDE 0,315 L/S RÅ</t>
  </si>
  <si>
    <t>50-33096</t>
  </si>
  <si>
    <t>ALPHA INDSATS M/BLÆNDE 0,331 L/S RÅ</t>
  </si>
  <si>
    <t>50-33098</t>
  </si>
  <si>
    <t>ALPHA INDSATS M/BLÆNDE 0,353 L/S RÅ</t>
  </si>
  <si>
    <t>50-33102</t>
  </si>
  <si>
    <t>ALPHA INDSATS M/BLÆNDE 0,375 L/S RÅ</t>
  </si>
  <si>
    <t>50-33107</t>
  </si>
  <si>
    <t>ALPHA INDSATS M/BLÆNDE 0,413 L/S RÅ</t>
  </si>
  <si>
    <t>50-33111</t>
  </si>
  <si>
    <t>ALPHA INDSATS M/BLÆNDE 0,435 L/S RÅ</t>
  </si>
  <si>
    <t>50-33112</t>
  </si>
  <si>
    <t>ALPHA INDSATS M/BLÆNDE 0,453 L/S RÅ</t>
  </si>
  <si>
    <t>50-33118</t>
  </si>
  <si>
    <t>ALPHA INDSATS M/BLÆNDE 0,504 L/S RÅ</t>
  </si>
  <si>
    <t>50-33124</t>
  </si>
  <si>
    <t>ALPHA INDSATS M/BLÆNDE 0,556 L/S RÅ</t>
  </si>
  <si>
    <t>50-33125</t>
  </si>
  <si>
    <t>ALPHA INDSATS M/BLÆNDE 0,568 L/S RÅ</t>
  </si>
  <si>
    <t>50-33129</t>
  </si>
  <si>
    <t>ALPHA INDSATS M/BLÆNDE 0,603 L/S RÅ</t>
  </si>
  <si>
    <t>50-33132</t>
  </si>
  <si>
    <t>ALPHA INDSATS M/BLÆNDE 0,631 L/S RÅ</t>
  </si>
  <si>
    <t>50-33135</t>
  </si>
  <si>
    <t>ALPHA INDSATS M/BLÆNDE 0,661 L/S RÅ</t>
  </si>
  <si>
    <t>50-33138</t>
  </si>
  <si>
    <t>ALPHA INDSATS M/BLÆNDE 0,694 L/S RÅ</t>
  </si>
  <si>
    <t>50-33142</t>
  </si>
  <si>
    <t>ALPHA INDSATS M/BLÆNDE 0,733 L/S RÅ</t>
  </si>
  <si>
    <t>50-33148</t>
  </si>
  <si>
    <t>ALPHA INDSATS M/BLÆNDE 0,797 L/S RÅ</t>
  </si>
  <si>
    <t>50-33156</t>
  </si>
  <si>
    <t>ALPHA INDSATS M/BLÆNDE 0,886 L/S RÅ</t>
  </si>
  <si>
    <t>50-33161</t>
  </si>
  <si>
    <t>ALPHA INDSATS M/BLÆNDE 0,946 L/S RÅ</t>
  </si>
  <si>
    <t>50-33163</t>
  </si>
  <si>
    <t>ALPHA INDSATS M/BLÆNDE 0,968 L/S RÅ</t>
  </si>
  <si>
    <t>50-40000</t>
  </si>
  <si>
    <t>50-44148</t>
  </si>
  <si>
    <t>ALPHA INDSATS M/BLÆNDE 1,01 L/S RÅ</t>
  </si>
  <si>
    <t>50-44152</t>
  </si>
  <si>
    <t>ALPHA INDSATS M/BLÆNDE 1,072 L/S RÅ</t>
  </si>
  <si>
    <t>50-44156</t>
  </si>
  <si>
    <t>ALPHA INDSATS M/BLÆNDE 1,136 L/S RÅ</t>
  </si>
  <si>
    <t>50-44164</t>
  </si>
  <si>
    <t>ALPHA INDSATS M/BLÆNDE 1,199 L/S RÅ</t>
  </si>
  <si>
    <t>50-44168</t>
  </si>
  <si>
    <t>ALPHA INDSATS M/BLÆNDE 1,262 L/S RÅ</t>
  </si>
  <si>
    <t>50-44173</t>
  </si>
  <si>
    <t>ALPHA INDSATS M/BLÆNDE 1,325 L/S RÅ</t>
  </si>
  <si>
    <t>50-44176</t>
  </si>
  <si>
    <t>ALPHA INDSATS M/BLÆNDE 1,388 L/S RÅ</t>
  </si>
  <si>
    <t>50-44182</t>
  </si>
  <si>
    <t>ALPHA INDSATS M/BLÆNDE 1,514 L/S RÅ</t>
  </si>
  <si>
    <t>50-44191</t>
  </si>
  <si>
    <t>ALPHA INDSATS M/BLÆNDE 1,640 L/S RÅ</t>
  </si>
  <si>
    <t>50-44194</t>
  </si>
  <si>
    <t>ALPHA INDSATS M/BLÆNDE 1,766 L/S RÅ</t>
  </si>
  <si>
    <t>50-44200</t>
  </si>
  <si>
    <t>ALPHA INDSATS M/BLÆNDE 1,893 L/S RÅ</t>
  </si>
  <si>
    <t>50-44205</t>
  </si>
  <si>
    <t>ALPHA INDSATS M/BLÆNDE 2,019 L/S RÅ</t>
  </si>
  <si>
    <t>50-44211</t>
  </si>
  <si>
    <t>ALPHA INDSATS M/BLÆNDE 2,145 L/S RÅ</t>
  </si>
  <si>
    <t>50-44217</t>
  </si>
  <si>
    <t>ALPHA INDSATS M/BLÆNDE 2,271 L/S RÅ</t>
  </si>
  <si>
    <t>50-44222</t>
  </si>
  <si>
    <t>ALPHA INDSATS M/BLÆNDE 2,397 L/S RÅ</t>
  </si>
  <si>
    <t>50-44229</t>
  </si>
  <si>
    <t>ALPHA INDSATS M/BLÆNDE 2,523 L/S RÅ</t>
  </si>
  <si>
    <t>50-44235</t>
  </si>
  <si>
    <t>ALPHA INDSATS M/BLÆNDE 2,650 L/S RÅ</t>
  </si>
  <si>
    <t>50-44241</t>
  </si>
  <si>
    <t>ALPHA INDSATS M/BLÆNDE 2,775 L/S RÅ</t>
  </si>
  <si>
    <t>50-44248</t>
  </si>
  <si>
    <t>ALPHA INDSATS M/BLÆNDE 2,901 L/S RÅ</t>
  </si>
  <si>
    <t>50-44250</t>
  </si>
  <si>
    <t>ALPHA INDSATS M/BLÆNDE 3,028 L/S RÅ</t>
  </si>
  <si>
    <t>50-44262</t>
  </si>
  <si>
    <t>ALPHA INDSATS M/BLÆNDE 3.154 L/S RÅ</t>
  </si>
  <si>
    <t>51-05000</t>
  </si>
  <si>
    <t>Blindprop, type 50/60, WAFER, AISI 304</t>
  </si>
  <si>
    <t>51-05000C</t>
  </si>
  <si>
    <t>51-21060</t>
  </si>
  <si>
    <t>Alpha Indsats HCR m/blænde 0,668 l/s</t>
  </si>
  <si>
    <t>51-50000</t>
  </si>
  <si>
    <t>Alpha indsats type 50 AISI 316</t>
  </si>
  <si>
    <t>51506</t>
  </si>
  <si>
    <t>RUSTFRIT STÅL Ø6 AUTOMATKVAL H9</t>
  </si>
  <si>
    <t>51507</t>
  </si>
  <si>
    <t>RUSTFRIT STÅL Ø7 AUTOMATKVAL H9</t>
  </si>
  <si>
    <t>51518</t>
  </si>
  <si>
    <t>Rustfrit stål ø18 automatkval. DIN 671 WST 4305</t>
  </si>
  <si>
    <t>51-55170</t>
  </si>
  <si>
    <t>Alpha indsats m/blænde 0,889 l/s</t>
  </si>
  <si>
    <t>51-55179</t>
  </si>
  <si>
    <t>Alpha indsats m/blænde 1,061 l/s</t>
  </si>
  <si>
    <t>51-55179T</t>
  </si>
  <si>
    <t>51-55184</t>
  </si>
  <si>
    <t>Alpha indsats m/blænde 1,092 l/s</t>
  </si>
  <si>
    <t>51-55189</t>
  </si>
  <si>
    <t>Alpha indsats m/blænde 1,125 l/s</t>
  </si>
  <si>
    <t>51-55194</t>
  </si>
  <si>
    <t>Alpha indsats m/blænde  1,167 l/s</t>
  </si>
  <si>
    <t>51-55200</t>
  </si>
  <si>
    <t>Alpha indsats m/blænde  1,222 l/s</t>
  </si>
  <si>
    <t>51-55206</t>
  </si>
  <si>
    <t>Alpha indsats m/blænde  1,289 l/s</t>
  </si>
  <si>
    <t>51-55213</t>
  </si>
  <si>
    <t>Alpha indsats m/blænde  1,375 l/s</t>
  </si>
  <si>
    <t>51-55220</t>
  </si>
  <si>
    <t>Alpha indsats m/blænde  1,475 l/s</t>
  </si>
  <si>
    <t>51-55227</t>
  </si>
  <si>
    <t>Alpha indsats m/blænde  1,583 l/s</t>
  </si>
  <si>
    <t>51-55235</t>
  </si>
  <si>
    <t>Alpha indsats m/blænde  1,725 l/s</t>
  </si>
  <si>
    <t>51-55243</t>
  </si>
  <si>
    <t>Alpha indsats m/blænde  1,808 l/s</t>
  </si>
  <si>
    <t>51-55251</t>
  </si>
  <si>
    <t>Alpha indsats m/blænde  1,967 l/s</t>
  </si>
  <si>
    <t>51-55251T</t>
  </si>
  <si>
    <t>Alpha indsats m/blænde 1,967 l/s</t>
  </si>
  <si>
    <t>51-55260</t>
  </si>
  <si>
    <t>Alpha indsats m/blænde 2,194 l/s</t>
  </si>
  <si>
    <t>51-55269</t>
  </si>
  <si>
    <t>Alpha indsats m/blænde 2,472 l/s</t>
  </si>
  <si>
    <t>51-55279</t>
  </si>
  <si>
    <t>Alpha indsats m/blænde 2,889 l/s</t>
  </si>
  <si>
    <t>51-55279T</t>
  </si>
  <si>
    <t>51-55287</t>
  </si>
  <si>
    <t>Alpha indsats m/blænde 3,154 l/s</t>
  </si>
  <si>
    <t>51-55292</t>
  </si>
  <si>
    <t>Alpha indsats m/blænde 3,470 l/s</t>
  </si>
  <si>
    <t>51-55298</t>
  </si>
  <si>
    <t>Alpha indsats m/blænde 3,722 l/s</t>
  </si>
  <si>
    <t>51-55303</t>
  </si>
  <si>
    <t>Alpha indsats m/blænde 4,100 l/s</t>
  </si>
  <si>
    <t>51-55308</t>
  </si>
  <si>
    <t>Alpha indsats m/blænde 4,444 l/s</t>
  </si>
  <si>
    <t>51-55308T</t>
  </si>
  <si>
    <t>51-60000</t>
  </si>
  <si>
    <t>Alpha indsats type 60 AISI 316</t>
  </si>
  <si>
    <t>51-66285</t>
  </si>
  <si>
    <t>Alpha indsats m/blænde 4,733 l/s</t>
  </si>
  <si>
    <t>51-66292</t>
  </si>
  <si>
    <t>Alpha indsats m/blænde 5,041 l/s</t>
  </si>
  <si>
    <t>51-66301</t>
  </si>
  <si>
    <t>Alpha indsats m/blænde 5,221 l/s</t>
  </si>
  <si>
    <t>51-66305</t>
  </si>
  <si>
    <t>Alpha indsats m/blænde 5,408 l/s</t>
  </si>
  <si>
    <t>51-66312T</t>
  </si>
  <si>
    <t>Alpha indsats m/blænde 5,684 l/s</t>
  </si>
  <si>
    <t>51-66319</t>
  </si>
  <si>
    <t>Alpha indsats m/blænde 5,980 l/s</t>
  </si>
  <si>
    <t>51-66326</t>
  </si>
  <si>
    <t>Alpha indsats m/blænde 6,236 l/s</t>
  </si>
  <si>
    <t>51-66326T</t>
  </si>
  <si>
    <t>51-66332</t>
  </si>
  <si>
    <t>Alpha indsats m/blænde 6,523 l/s</t>
  </si>
  <si>
    <t>51-66338</t>
  </si>
  <si>
    <t>Alpha indsats m/blænde 6,815 l/s</t>
  </si>
  <si>
    <t>51-66344</t>
  </si>
  <si>
    <t>Alpha indsats m/blænde 7,117 l/s</t>
  </si>
  <si>
    <t>51-66349</t>
  </si>
  <si>
    <t>Alpha indsats m/blænde 7,369 l/s</t>
  </si>
  <si>
    <t>51-66356</t>
  </si>
  <si>
    <t>Alpha indsats m/blænde 7,690 l/s</t>
  </si>
  <si>
    <t>51-66362</t>
  </si>
  <si>
    <t>Alpha indsats m/blænde 8,099 l/s</t>
  </si>
  <si>
    <t>51-66367</t>
  </si>
  <si>
    <t>Alpha indsats m/blænde 8,320 l/s</t>
  </si>
  <si>
    <t>51-66367T</t>
  </si>
  <si>
    <t>Alpha indsats m/blænde 8,321 l/s</t>
  </si>
  <si>
    <t>51-66373</t>
  </si>
  <si>
    <t>Alpha indsats m/blænde 8,605 l/s</t>
  </si>
  <si>
    <t>51-66379</t>
  </si>
  <si>
    <t>Alpha indsats m/blænde 8,961 l/s</t>
  </si>
  <si>
    <t>51-66385</t>
  </si>
  <si>
    <t>Alpha indsats m/blænde 9,324 l/s</t>
  </si>
  <si>
    <t>51-66391</t>
  </si>
  <si>
    <t>Alpha indsats m/blænde 9,709 l/s</t>
  </si>
  <si>
    <t>51-66393</t>
  </si>
  <si>
    <t>Alpha indsats m/blænde 10,093 l/s</t>
  </si>
  <si>
    <t>51-66398</t>
  </si>
  <si>
    <t>Alpha indsats m/blænde 10,468 l/s</t>
  </si>
  <si>
    <t>51-66400</t>
  </si>
  <si>
    <t>Alpha indsats m/blænde 10,724 l/s</t>
  </si>
  <si>
    <t>51-66407</t>
  </si>
  <si>
    <t>Alpha indsats m/blænde 11,381 l/s</t>
  </si>
  <si>
    <t>51-66407H</t>
  </si>
  <si>
    <t>Alpha indsats m/blænde 12,500 l/s</t>
  </si>
  <si>
    <t>51-76285</t>
  </si>
  <si>
    <t>Alpha indsats m/blænde 3,257 l/s</t>
  </si>
  <si>
    <t>51-76292</t>
  </si>
  <si>
    <t>Alpha indsats m/blænde 3,389 l/s</t>
  </si>
  <si>
    <t>51-76301</t>
  </si>
  <si>
    <t>Alpha indsats m/blænde 3,639 l/s</t>
  </si>
  <si>
    <t>51-76305</t>
  </si>
  <si>
    <t>52008</t>
  </si>
  <si>
    <t>CW602N-Ø08-H12-3M</t>
  </si>
  <si>
    <t>52010</t>
  </si>
  <si>
    <t>CW602N-Ø10-H12-4M</t>
  </si>
  <si>
    <t>52012</t>
  </si>
  <si>
    <t>CW602N-Ø12-H12-3M</t>
  </si>
  <si>
    <t>52014</t>
  </si>
  <si>
    <t>CW602N-Ø14-H12-3M</t>
  </si>
  <si>
    <t>52016</t>
  </si>
  <si>
    <t>CW602N-Ø16-H12-4M</t>
  </si>
  <si>
    <t>52018</t>
  </si>
  <si>
    <t>CW602N-Ø18-H12-3M</t>
  </si>
  <si>
    <t>52019</t>
  </si>
  <si>
    <t>CW602N-Ø19-H12-4M</t>
  </si>
  <si>
    <t>52022</t>
  </si>
  <si>
    <t>CW602N-Ø22-H12-4M</t>
  </si>
  <si>
    <t>52025</t>
  </si>
  <si>
    <t>CW602N-Ø25-H12-4M</t>
  </si>
  <si>
    <t>52028</t>
  </si>
  <si>
    <t>CW602N-Ø28-H12-4M</t>
  </si>
  <si>
    <t>52030</t>
  </si>
  <si>
    <t>CW602N-Ø30-H12-4M</t>
  </si>
  <si>
    <t>52034</t>
  </si>
  <si>
    <t>CW602N-Ø34-H12-4M</t>
  </si>
  <si>
    <t>52040</t>
  </si>
  <si>
    <t>CW602N-Ø40-H12-4M</t>
  </si>
  <si>
    <t>52045</t>
  </si>
  <si>
    <t>CW602N-Ø45-H12-3M</t>
  </si>
  <si>
    <t>52049</t>
  </si>
  <si>
    <t>CW602N-Ø49-H12-3M</t>
  </si>
  <si>
    <t>52050</t>
  </si>
  <si>
    <t>CW602N-Ø50-H12-3M</t>
  </si>
  <si>
    <t>52-05179</t>
  </si>
  <si>
    <t>BLÆNDE M/SPRINGRING 1,061 L/S AISI 304</t>
  </si>
  <si>
    <t>52-05179C</t>
  </si>
  <si>
    <t>52-05184</t>
  </si>
  <si>
    <t>BLÆNDE M/SPRINGRING 1,092 L/S AISI 304</t>
  </si>
  <si>
    <t>52-05189</t>
  </si>
  <si>
    <t>BLÆNDE M/SPRINGRING 1,125 L/S AISI 304</t>
  </si>
  <si>
    <t>52-05194</t>
  </si>
  <si>
    <t>BLÆNDE M/SPRINGRING 1,166 L/S AISI 304</t>
  </si>
  <si>
    <t>52-05200</t>
  </si>
  <si>
    <t>BLÆNDE M/SPRINGRING 1,222 L/S AISI 304</t>
  </si>
  <si>
    <t>52-05206</t>
  </si>
  <si>
    <t>BLÆNDE M/SPRINGRING 1,289 L/S AISI 304</t>
  </si>
  <si>
    <t>52-05213</t>
  </si>
  <si>
    <t>BLÆNDE M/SPRINGRING 1,375 L/S AISI 304</t>
  </si>
  <si>
    <t>52-05220</t>
  </si>
  <si>
    <t>BLÆNDE M/SPRINGRING 1,475 L/S AISI 304</t>
  </si>
  <si>
    <t>52-05227</t>
  </si>
  <si>
    <t>BLÆNDE M/SPRINGRING 1,583 L/S AISI 304</t>
  </si>
  <si>
    <t>52-05227C</t>
  </si>
  <si>
    <t>52-05235</t>
  </si>
  <si>
    <t>BLÆNDE M/SPRINGRING 1,725 L/S AISI 304</t>
  </si>
  <si>
    <t>52-05243</t>
  </si>
  <si>
    <t>BLÆNDE M/SPRINGRING 1,809 L/S AISI 304</t>
  </si>
  <si>
    <t>52-05251</t>
  </si>
  <si>
    <t>BLÆNDE M/SPRINGRING 1,967 L/S AISI 304</t>
  </si>
  <si>
    <t>52-05251C</t>
  </si>
  <si>
    <t>52-05260</t>
  </si>
  <si>
    <t>BLÆNDE M/SPRINGRING 2,195 L/S AISI 304</t>
  </si>
  <si>
    <t>52-05269</t>
  </si>
  <si>
    <t>BLÆNDE M/SPRINGRING 2,472 L/S AISI 304</t>
  </si>
  <si>
    <t>52-05279</t>
  </si>
  <si>
    <t>BLÆNDE M/SPRINGRING 2,889 L/S AISI 304</t>
  </si>
  <si>
    <t>52-05279C</t>
  </si>
  <si>
    <t>52-05287</t>
  </si>
  <si>
    <t>BLÆNDE M/SPRINGRING 3,154 L/S AISI 304</t>
  </si>
  <si>
    <t>52-05287C</t>
  </si>
  <si>
    <t>52-05292</t>
  </si>
  <si>
    <t>BLÆNDE M/SPRINGRING 3,470 L/S AISI 304</t>
  </si>
  <si>
    <t>52-05298</t>
  </si>
  <si>
    <t>BLÆNDE M/SPRINGRING 3,722 L/S AISI 304</t>
  </si>
  <si>
    <t>52-05303</t>
  </si>
  <si>
    <t>BLÆNDE M/SPRINGRING 4,100 L/S AISI 304</t>
  </si>
  <si>
    <t>52-05303C</t>
  </si>
  <si>
    <t>52-05308</t>
  </si>
  <si>
    <t>BLÆNDE M/SPRINGRING 4,444 L/S AISI 304</t>
  </si>
  <si>
    <t>52055</t>
  </si>
  <si>
    <t>CW602N-Ø55-H12-3M</t>
  </si>
  <si>
    <t>52-06285</t>
  </si>
  <si>
    <t>BLÆNDE M/SPRINGRING 4,733 L/S AISI 304</t>
  </si>
  <si>
    <t>52-06285C</t>
  </si>
  <si>
    <t>52-06292</t>
  </si>
  <si>
    <t>BLÆNDE M/SPRINGRING 5,041 L/S AISI 304</t>
  </si>
  <si>
    <t>52-06292C</t>
  </si>
  <si>
    <t>52-06301</t>
  </si>
  <si>
    <t>BLÆNDE M/SPRINGRING 5,221 L/S AISI 304</t>
  </si>
  <si>
    <t>52-06305</t>
  </si>
  <si>
    <t>BLÆNDE M/SPRINGRING 5,408 L/S AISI 304</t>
  </si>
  <si>
    <t>52-06312</t>
  </si>
  <si>
    <t>BLÆNDE M/SPRINGRING 5,684 L/S AISI 304</t>
  </si>
  <si>
    <t>52-06319</t>
  </si>
  <si>
    <t>BLÆNDE M/SPRINGRING 5,980 L/S AISI 304</t>
  </si>
  <si>
    <t>52-06319C</t>
  </si>
  <si>
    <t>52-06326</t>
  </si>
  <si>
    <t>BLÆNDE M/SPRINGRING 6,236 L/S AISI 304</t>
  </si>
  <si>
    <t>52-06326C</t>
  </si>
  <si>
    <t>52-06332</t>
  </si>
  <si>
    <t>BLÆNDE M/SPRINGRING 6,523 L/S AISI 304</t>
  </si>
  <si>
    <t>52-06332C</t>
  </si>
  <si>
    <t>52-06338</t>
  </si>
  <si>
    <t>BLÆNDE M/SPRINGRING 6,814 L/S AISI 304</t>
  </si>
  <si>
    <t>52-06344</t>
  </si>
  <si>
    <t>BLÆNDE M/SPRINGRING 7,117 L/S AISI 304</t>
  </si>
  <si>
    <t>52-06349</t>
  </si>
  <si>
    <t>BLÆNDE M/SPRINGRING 7,369 L/S AISI 304</t>
  </si>
  <si>
    <t>52-06349C</t>
  </si>
  <si>
    <t>52-06356</t>
  </si>
  <si>
    <t>BLÆNDE M/SPRINGRING 7,690 L/S AISI 304</t>
  </si>
  <si>
    <t>52-06356C</t>
  </si>
  <si>
    <t>52-06362</t>
  </si>
  <si>
    <t>BLÆNDE M/SPRINGRING 8,099 L/S AISI 304</t>
  </si>
  <si>
    <t>52-06367</t>
  </si>
  <si>
    <t>BLÆNDE M/SPRINGRING 8,321 L/S AISI 304</t>
  </si>
  <si>
    <t>52-06373</t>
  </si>
  <si>
    <t>BLÆNDE M/SPRINGRING 8,605 L/S AISI 304</t>
  </si>
  <si>
    <t>52-06373C</t>
  </si>
  <si>
    <t>52-06379</t>
  </si>
  <si>
    <t>BLÆNDE M/SPRINGRING 8,961 L/S AISI 304</t>
  </si>
  <si>
    <t>52-06385</t>
  </si>
  <si>
    <t>BLÆNDE M/SPRINGRING 9,324 L/S AISI 304</t>
  </si>
  <si>
    <t>52-06391</t>
  </si>
  <si>
    <t>BLÆNDE M/SPRINGRING 9,709 L/S AISI 304</t>
  </si>
  <si>
    <t>52-06393</t>
  </si>
  <si>
    <t>BLÆNDE M/SPRINGRING 10,093 L/S AISI 304</t>
  </si>
  <si>
    <t>52-06393C</t>
  </si>
  <si>
    <t>52-06398</t>
  </si>
  <si>
    <t>BLÆNDE M/SPRINGRING 10,468 L/S AISI 304</t>
  </si>
  <si>
    <t>52-06398C</t>
  </si>
  <si>
    <t>52-06400</t>
  </si>
  <si>
    <t>BLÆNDE M/SPRINGRING 10,724 L/S AISI 304</t>
  </si>
  <si>
    <t>52-06400C</t>
  </si>
  <si>
    <t>52-06407</t>
  </si>
  <si>
    <t>BLÆNDE M/SPRINGRING 11,381 L/S AISI 304</t>
  </si>
  <si>
    <t>52-06407C</t>
  </si>
  <si>
    <t>52-06407H</t>
  </si>
  <si>
    <t>BLÆNDE M/SPRINGRING 12,500 L/S AISI 304</t>
  </si>
  <si>
    <t>52-06407HC</t>
  </si>
  <si>
    <t>52-50000</t>
  </si>
  <si>
    <t>52-50000C</t>
  </si>
  <si>
    <t>52-55179</t>
  </si>
  <si>
    <t>ALPHA INDSATS M/BLÆNDE  1,061 L/S</t>
  </si>
  <si>
    <t>52-55179C</t>
  </si>
  <si>
    <t>52-55179T</t>
  </si>
  <si>
    <t>52-55184</t>
  </si>
  <si>
    <t>ALPHA INDSATS M/BLÆNDE  1,092 L/S</t>
  </si>
  <si>
    <t>52-55184C</t>
  </si>
  <si>
    <t>52-55189</t>
  </si>
  <si>
    <t>ALPHA INDSATS M/BLÆNDE  1,125 L/S</t>
  </si>
  <si>
    <t>52-55189C</t>
  </si>
  <si>
    <t>52-55194</t>
  </si>
  <si>
    <t>ALPHA INDSATS M/BLÆNDE  1,166 L/S</t>
  </si>
  <si>
    <t>52-55194C</t>
  </si>
  <si>
    <t>52-55200</t>
  </si>
  <si>
    <t>ALPHA INDSATS M/BLÆNDE  1,222 L/S</t>
  </si>
  <si>
    <t>52-55200C</t>
  </si>
  <si>
    <t>52-55206</t>
  </si>
  <si>
    <t>ALPHA INDSATS M/BLÆNDE  1,289 L/S</t>
  </si>
  <si>
    <t>52-55206C</t>
  </si>
  <si>
    <t>52-55213</t>
  </si>
  <si>
    <t>ALPHA INDSATS M/BLÆNDE  1,375 L/S</t>
  </si>
  <si>
    <t>52-55213C</t>
  </si>
  <si>
    <t>52-55220</t>
  </si>
  <si>
    <t>ALPHA INDSATS M/BLÆNDE  1,475 L/S</t>
  </si>
  <si>
    <t>52-55220C</t>
  </si>
  <si>
    <t>52-55227</t>
  </si>
  <si>
    <t>ALPHA INDSATS M/BLÆNDE  1,583 L/S</t>
  </si>
  <si>
    <t>52-55227C</t>
  </si>
  <si>
    <t>52-55235</t>
  </si>
  <si>
    <t>ALPHA INDSATS M/BLÆNDE  1,725 L/S</t>
  </si>
  <si>
    <t>52-55243</t>
  </si>
  <si>
    <t>ALPHA INDSATS M/BLÆNDE  1,809 L/S</t>
  </si>
  <si>
    <t>52-55243C</t>
  </si>
  <si>
    <t>52-55251</t>
  </si>
  <si>
    <t>ALPHA INDSATS M/BLÆNDE  1,967 L/S</t>
  </si>
  <si>
    <t>52-55251C</t>
  </si>
  <si>
    <t>52-55251T</t>
  </si>
  <si>
    <t>52-55260</t>
  </si>
  <si>
    <t>ALPHA INDSATS M/BLÆNDE  2,195 L/S</t>
  </si>
  <si>
    <t>52-55260C</t>
  </si>
  <si>
    <t>52-55269</t>
  </si>
  <si>
    <t>ALPHA INDSATS M/BLÆNDE  2,472 L/S</t>
  </si>
  <si>
    <t>52-55269C</t>
  </si>
  <si>
    <t>52-55279</t>
  </si>
  <si>
    <t>ALPHA INDSATS M/BLÆNDE  2,889 L/S</t>
  </si>
  <si>
    <t>52-55279C</t>
  </si>
  <si>
    <t>52-55279T</t>
  </si>
  <si>
    <t>52-55287</t>
  </si>
  <si>
    <t>ALPHA INDSATS M/BLÆNDE  3,154 L/S</t>
  </si>
  <si>
    <t>52-55287C</t>
  </si>
  <si>
    <t>52-55292</t>
  </si>
  <si>
    <t>ALPHA INDSATS M/BLÆNDE  3,470 L/S</t>
  </si>
  <si>
    <t>52-55292C</t>
  </si>
  <si>
    <t>52-55298</t>
  </si>
  <si>
    <t>ALPHA INDSATS M/BLÆNDE  3,722 L/S</t>
  </si>
  <si>
    <t>52-55298C</t>
  </si>
  <si>
    <t>52-55303</t>
  </si>
  <si>
    <t>ALPHA INDSATS M/BLÆNDE  4,100 L/S</t>
  </si>
  <si>
    <t>52-55303C</t>
  </si>
  <si>
    <t>52-55308</t>
  </si>
  <si>
    <t>ALPHA INDSATS M/BLÆNDE  4,444 L/S</t>
  </si>
  <si>
    <t>52-55308C</t>
  </si>
  <si>
    <t>52-55308T</t>
  </si>
  <si>
    <t>52-60000</t>
  </si>
  <si>
    <t>52-60000C</t>
  </si>
  <si>
    <t>52-66285</t>
  </si>
  <si>
    <t>ALPHA INDSATS M/BLÆNDE 4,733 L/S</t>
  </si>
  <si>
    <t>52-66285C</t>
  </si>
  <si>
    <t>52-66292</t>
  </si>
  <si>
    <t>ALPHA INDSATS M/BLÆNDE 5,041 L/S</t>
  </si>
  <si>
    <t>52-66292C</t>
  </si>
  <si>
    <t>52-66301</t>
  </si>
  <si>
    <t>ALPHA INDSATS M/BLÆNDE 5,221 L/S</t>
  </si>
  <si>
    <t>52-66301C</t>
  </si>
  <si>
    <t>52-66305</t>
  </si>
  <si>
    <t>ALPHA INDSATS M/BLÆNDE 5,408 L/S</t>
  </si>
  <si>
    <t>52-66305C</t>
  </si>
  <si>
    <t>52-66312</t>
  </si>
  <si>
    <t>ALPHA INDSATS M/BLÆNDE 5,684 L/S</t>
  </si>
  <si>
    <t>52-66312C</t>
  </si>
  <si>
    <t>52-66312T</t>
  </si>
  <si>
    <t>52-66319</t>
  </si>
  <si>
    <t>ALPHA INDSATS M/BLÆNDE 5,980 L/S</t>
  </si>
  <si>
    <t>52-66319C</t>
  </si>
  <si>
    <t>52-66326</t>
  </si>
  <si>
    <t>ALPHA INDSATS M/BLÆNDE 6,236 L/S</t>
  </si>
  <si>
    <t>52-66326C</t>
  </si>
  <si>
    <t>52-66326T</t>
  </si>
  <si>
    <t>52-66332</t>
  </si>
  <si>
    <t>ALPHA INDSATS M/BLÆNDE 6,523 L/S</t>
  </si>
  <si>
    <t>52-66332C</t>
  </si>
  <si>
    <t>52-66338</t>
  </si>
  <si>
    <t>ALPHA INDSATS M/BLÆNDE 6,814 L/S</t>
  </si>
  <si>
    <t>52-66338C</t>
  </si>
  <si>
    <t>52-66344</t>
  </si>
  <si>
    <t>ALPHA INDSATS M/BLÆNDE 7,117 L/S</t>
  </si>
  <si>
    <t>52-66344C</t>
  </si>
  <si>
    <t>52-66349</t>
  </si>
  <si>
    <t>ALPHA INDSATS M/BLÆNDE 7,369 L/S</t>
  </si>
  <si>
    <t>52-66349C</t>
  </si>
  <si>
    <t>52-66356</t>
  </si>
  <si>
    <t>ALPHA INDSATS M/BLÆNDE 7,690 L/S</t>
  </si>
  <si>
    <t>52-66356C</t>
  </si>
  <si>
    <t>52-66362</t>
  </si>
  <si>
    <t>ALPHA INDSATS M/BLÆNDE 8,099 L/S</t>
  </si>
  <si>
    <t>52-66362C</t>
  </si>
  <si>
    <t>52-66367</t>
  </si>
  <si>
    <t>ALPHA INDSATS M/BLÆNDE 8,321 L/S</t>
  </si>
  <si>
    <t>52-66367C</t>
  </si>
  <si>
    <t>52-66367T</t>
  </si>
  <si>
    <t>52-66373</t>
  </si>
  <si>
    <t>ALPHA INDSATS M/BLÆNDE 8,605 L/S</t>
  </si>
  <si>
    <t>52-66373C</t>
  </si>
  <si>
    <t>52-66379</t>
  </si>
  <si>
    <t>ALPHA INDSATS M/BLÆNDE 8,961 L/S</t>
  </si>
  <si>
    <t>52-66379C</t>
  </si>
  <si>
    <t>52-66385</t>
  </si>
  <si>
    <t>ALPHA INDSATS M/BLÆNDE 9,324 L/S</t>
  </si>
  <si>
    <t>52-66385C</t>
  </si>
  <si>
    <t>52-66391</t>
  </si>
  <si>
    <t>ALPHA INDSATS M/BLÆNDE 9,709 L/S</t>
  </si>
  <si>
    <t>52-66391C</t>
  </si>
  <si>
    <t>52-66393</t>
  </si>
  <si>
    <t>ALPHA INDSATS M/BLÆNDE 10,093 L/S</t>
  </si>
  <si>
    <t>52-66393C</t>
  </si>
  <si>
    <t>52-66398</t>
  </si>
  <si>
    <t>ALPHA INDSATS M/BLÆNDE 10,468 L/S</t>
  </si>
  <si>
    <t>52-66398C</t>
  </si>
  <si>
    <t>52-66400</t>
  </si>
  <si>
    <t>ALPHA INDSATS M/BLÆNDE 10,724 L/S</t>
  </si>
  <si>
    <t>52-66400C</t>
  </si>
  <si>
    <t>52-66407</t>
  </si>
  <si>
    <t>ALPHA INDSATS M/BLÆNDE 11,381 L/S</t>
  </si>
  <si>
    <t>52-66407C</t>
  </si>
  <si>
    <t>52-66407H</t>
  </si>
  <si>
    <t>ALPHA INDSATS M/BLÆNDE 12,500 L/S</t>
  </si>
  <si>
    <t>52-66407HC</t>
  </si>
  <si>
    <t>53-1040</t>
  </si>
  <si>
    <t>AKTUATOR OPTIMA DN15-32 24V (O-10V)</t>
  </si>
  <si>
    <t>53-1043</t>
  </si>
  <si>
    <t>AKTUATOR OPTIMA DN15-32 24V 3 POSITION</t>
  </si>
  <si>
    <t>53-1045</t>
  </si>
  <si>
    <t>53-1049</t>
  </si>
  <si>
    <t>AKTUATOR KIT OPTIMA DN15-32 24V (O-10V)</t>
  </si>
  <si>
    <t>53-1051</t>
  </si>
  <si>
    <t>ADAPTER F. SAUTER AKTUATOR</t>
  </si>
  <si>
    <t>53-1053</t>
  </si>
  <si>
    <t>AKTUATOR OPTIMA DN40-50 24V 3 POSITON</t>
  </si>
  <si>
    <t>53-1054</t>
  </si>
  <si>
    <t>AKTUATOR OPTIMA DN40-50 230V 3 POSITON</t>
  </si>
  <si>
    <t>53-1055</t>
  </si>
  <si>
    <t>ACTUATOR, OPTIMA DN15-32 24V/0.10V  E%</t>
  </si>
  <si>
    <t>53-1056</t>
  </si>
  <si>
    <t>ACTUATOR, OPTIMA COMPACT 24V/ 0..10V</t>
  </si>
  <si>
    <t>53-1057</t>
  </si>
  <si>
    <t>ACTUATOR, OPTIMA COMPACT 24V/ 3P</t>
  </si>
  <si>
    <t>53-1058</t>
  </si>
  <si>
    <t>ACTUATOR, OPTIMA COMPACT 230V/ 3P</t>
  </si>
  <si>
    <t>53-1059</t>
  </si>
  <si>
    <t>ACTUATOR, OPTIMA COMPACT 24V/ 0..10V ,EP</t>
  </si>
  <si>
    <t>53-1090</t>
  </si>
  <si>
    <t>FRESE OPTIMA DN15 M/M P/T LOW FLOW</t>
  </si>
  <si>
    <t>53-1093</t>
  </si>
  <si>
    <t>FRESE OPTIMA DN32 M/M P/T LOW FLOW</t>
  </si>
  <si>
    <t>53-1094</t>
  </si>
  <si>
    <t>FRESE OPTIMA DN15 M/M P/T HIGH FLOW</t>
  </si>
  <si>
    <t>53-1094C</t>
  </si>
  <si>
    <t>Frese Optima DN15 M/M P/T High Flow</t>
  </si>
  <si>
    <t>53-1095</t>
  </si>
  <si>
    <t>FRESE OPTIMA DN20 M/M P/T HIGH FLOW</t>
  </si>
  <si>
    <t>53-1095C</t>
  </si>
  <si>
    <t>Frese Optima DN20 M/M P/T High Flow</t>
  </si>
  <si>
    <t>53-1096C</t>
  </si>
  <si>
    <t>Frese Optima DN25 M/M P/T High Flow</t>
  </si>
  <si>
    <t>53-1097</t>
  </si>
  <si>
    <t>FRESE OPTIMA DN40 M/M 7000 L/T P/T ISO</t>
  </si>
  <si>
    <t>53-1098</t>
  </si>
  <si>
    <t>FRESE OPTIMA DN50 M/M 8500 L/T P/T ISO</t>
  </si>
  <si>
    <t>53-1120</t>
  </si>
  <si>
    <t>OPTIMA DN15 NPT 2,7 GPM PROP SIEMENS</t>
  </si>
  <si>
    <t>53-1121</t>
  </si>
  <si>
    <t>OPTIMA DN20 NPT 4,5 GPM PROP SIEMENS</t>
  </si>
  <si>
    <t>53-1123</t>
  </si>
  <si>
    <t>OPTIMA DN32 NPT 13,2 GPM PROP SIEMENS</t>
  </si>
  <si>
    <t>53-1124</t>
  </si>
  <si>
    <t>OPTIMA DN15 NPT 7,5 GPM PROP SIEMENS</t>
  </si>
  <si>
    <t>53-1125</t>
  </si>
  <si>
    <t>OPTIMA DN20 NPT 8,9 GPM PROP SIEMENS</t>
  </si>
  <si>
    <t>53-1126</t>
  </si>
  <si>
    <t>OPTIMA DN25 NPT 8,9 GPM PROP SIEMENS</t>
  </si>
  <si>
    <t>53-1127</t>
  </si>
  <si>
    <t>OPTIMA DN40 NPT 31 GPM PROP SIEMENS</t>
  </si>
  <si>
    <t>53-1180</t>
  </si>
  <si>
    <t>Aktuator 24V AC/DC 0...10VDC  5,5 mm EQ%</t>
  </si>
  <si>
    <t>53-1180-3</t>
  </si>
  <si>
    <t>Aktuator 24V AC/DC 0...10VDC 5,5 mm EQ%</t>
  </si>
  <si>
    <t>53-1181</t>
  </si>
  <si>
    <t>Aktuator 3-pos. 24V AC</t>
  </si>
  <si>
    <t>53-1182</t>
  </si>
  <si>
    <t>Aktuator 3-pos. 230V AC/DC</t>
  </si>
  <si>
    <t>53-1183</t>
  </si>
  <si>
    <t>Aktuator 24V AC/DC 0...10VDC 2,5 mm EQ%</t>
  </si>
  <si>
    <t>53-1183-3</t>
  </si>
  <si>
    <t>Optima DN50 PN16 Low Flow P/T</t>
  </si>
  <si>
    <t>53-1200-02</t>
  </si>
  <si>
    <t>OPTIMA DN50 PN16 LF P/T m/actuator</t>
  </si>
  <si>
    <t>53-1200-06</t>
  </si>
  <si>
    <t>Optima DN50 PN16 LF P/T m/actuator SRU</t>
  </si>
  <si>
    <t>53-1200-07</t>
  </si>
  <si>
    <t>Optima DN50 PN16 LF P/T m/actuator SRD</t>
  </si>
  <si>
    <t>53-1200C</t>
  </si>
  <si>
    <t>53-1200-CUT</t>
  </si>
  <si>
    <t>OPTIMA DN50 PN16 Low Flow P/T (Snit-model)</t>
  </si>
  <si>
    <t>OPTIMA DN65 PN16 LOW FLOW P/T</t>
  </si>
  <si>
    <t>53-1201-02</t>
  </si>
  <si>
    <t>OPTIMA DN65 PN16 LF P/T m/aktuator</t>
  </si>
  <si>
    <t>53-1201-06</t>
  </si>
  <si>
    <t>Optima DN65 PN16 LF P/T m/aktuator SRU</t>
  </si>
  <si>
    <t>53-1201-07</t>
  </si>
  <si>
    <t>Optima DN65 PN16 LF P/T m/aktuator SRD</t>
  </si>
  <si>
    <t>53-1201C</t>
  </si>
  <si>
    <t>Optima DN65 PN16 Low Flow P/T</t>
  </si>
  <si>
    <t>OPTIMA DN80 PN16 LOW FLOW P/T</t>
  </si>
  <si>
    <t>53-1202-02</t>
  </si>
  <si>
    <t>Optima DN80 PN16 LF P/T m/aktuator</t>
  </si>
  <si>
    <t>53-1202-06</t>
  </si>
  <si>
    <t>Optima DN80 PN16 LF P/T m/aktuator SRU</t>
  </si>
  <si>
    <t>53-1202-07</t>
  </si>
  <si>
    <t>Optima DN80 PN16 LF P/T m/aktuator SRD</t>
  </si>
  <si>
    <t>53-1202C</t>
  </si>
  <si>
    <t>Optima DN80 PN16 Low Flow P/T</t>
  </si>
  <si>
    <t>Optima DN100 PN16 Low Flow PT</t>
  </si>
  <si>
    <t>53-1203-02</t>
  </si>
  <si>
    <t>Optima DN100 PN16 LF P/T m/aktuator</t>
  </si>
  <si>
    <t>53-1203-06</t>
  </si>
  <si>
    <t>Optima DN100 PN16 LF P/T m/aktuator SRU</t>
  </si>
  <si>
    <t>53-1203-07</t>
  </si>
  <si>
    <t>Optima DN100 PN16 LF P/T m/aktuator SRD</t>
  </si>
  <si>
    <t>53-1203C</t>
  </si>
  <si>
    <t>Optima DN100 PN16 Low Flow P/T</t>
  </si>
  <si>
    <t>Optima DN125 PN16 Low Flow PT</t>
  </si>
  <si>
    <t>53-1204-02</t>
  </si>
  <si>
    <t>Optima DN125 PN16 LF P/T m/aktuator</t>
  </si>
  <si>
    <t>53-1204-06</t>
  </si>
  <si>
    <t>Optima DN125 PN16 LF P/T m/aktuator SRU</t>
  </si>
  <si>
    <t>53-1204-07</t>
  </si>
  <si>
    <t>Optima DN125 PN16 LF P/T m/aktuator SRD</t>
  </si>
  <si>
    <t>53-1204-50</t>
  </si>
  <si>
    <t>Optima DN125 PN16 LF PT med monteret aktuator</t>
  </si>
  <si>
    <t>53-1204C</t>
  </si>
  <si>
    <t>Optima DN125 PN16 Low Flow P/T</t>
  </si>
  <si>
    <t>53-1204-ST01</t>
  </si>
  <si>
    <t>Optima DN150 PN16 Low Flow PT</t>
  </si>
  <si>
    <t>53-1205-03</t>
  </si>
  <si>
    <t>OPTIMA DN150 PN16 LF P/T m/aktuator</t>
  </si>
  <si>
    <t>53-1205-11</t>
  </si>
  <si>
    <t>Optima DN150 PN16 LF P/T m/aktuator SRU</t>
  </si>
  <si>
    <t>53-1205-12</t>
  </si>
  <si>
    <t>Optima DN150 PN16 LF P/T m/aktuator SRD</t>
  </si>
  <si>
    <t>53-1205C</t>
  </si>
  <si>
    <t>Optima DN150 PN16 Low Flow P/T</t>
  </si>
  <si>
    <t>Optima DN200 PN16 Low Flow PT</t>
  </si>
  <si>
    <t>53-1206-03</t>
  </si>
  <si>
    <t>Optima DN200 PN16 LF P/T m/aktuator</t>
  </si>
  <si>
    <t>53-1206-11</t>
  </si>
  <si>
    <t>Optima DN200 PN16 LF P/T m/aktuator SRU</t>
  </si>
  <si>
    <t>53-1206-12</t>
  </si>
  <si>
    <t>Optima DN200 PN16 LF P/T m/aktuator SRD</t>
  </si>
  <si>
    <t>53-1206C</t>
  </si>
  <si>
    <t>Optima DN200 PN16 Low Flow P/T</t>
  </si>
  <si>
    <t>Optima DN250 PN16 Low Flow PT</t>
  </si>
  <si>
    <t>53-1207-10</t>
  </si>
  <si>
    <t>Optima DN250 PN16 LF P/T m/aktuator</t>
  </si>
  <si>
    <t>53-1207-11</t>
  </si>
  <si>
    <t>Optima DN250 PN16 LF P/T m/aktuator SRU</t>
  </si>
  <si>
    <t>53-1207-12</t>
  </si>
  <si>
    <t>Optima DN250 PN16 LF P/T m/aktuator SRD</t>
  </si>
  <si>
    <t>53-1207C</t>
  </si>
  <si>
    <t>Optima DN250 PN16 Low Flow P/T</t>
  </si>
  <si>
    <t>Optima DN300 PN16 Low Flow PT</t>
  </si>
  <si>
    <t>53-1208-10</t>
  </si>
  <si>
    <t>Optima DN300 PN16 LF P/T m/aktuator</t>
  </si>
  <si>
    <t>53-1208-11</t>
  </si>
  <si>
    <t>Optima DN300 PN16 LF P/T m/aktuator SRU</t>
  </si>
  <si>
    <t>53-1208-12</t>
  </si>
  <si>
    <t>Optima DN300 PN16 LF P/T m/aktuator SRD</t>
  </si>
  <si>
    <t>53-1208C</t>
  </si>
  <si>
    <t>Optima DN300 PN16 Low Flow P/T</t>
  </si>
  <si>
    <t>OPTIMA DN50 PN16 HIGH FLOW P/T</t>
  </si>
  <si>
    <t>53-1210-02</t>
  </si>
  <si>
    <t>Optima DN50 PN16 HF P/T m/aktuator</t>
  </si>
  <si>
    <t>53-1210-06</t>
  </si>
  <si>
    <t>Optima DN50 PN16 HF P/T m/aktuator SRU</t>
  </si>
  <si>
    <t>53-1210-07</t>
  </si>
  <si>
    <t>Optima DN50 PN16 HF P/T m/aktuator SRD</t>
  </si>
  <si>
    <t>53-1210C</t>
  </si>
  <si>
    <t>Optima DN50 PN16 High Flow P/T</t>
  </si>
  <si>
    <t>OPTIMA DN65 PN16 HIGH FLOW P/T</t>
  </si>
  <si>
    <t>53-1211-02</t>
  </si>
  <si>
    <t>Optima DN65 PN16 HF P/T m/aktuator</t>
  </si>
  <si>
    <t>53-1211-06</t>
  </si>
  <si>
    <t>Optima DN65 PN16 HF P/T m/aktuator SRU</t>
  </si>
  <si>
    <t>53-1211-07</t>
  </si>
  <si>
    <t>Optima DN65 PN16 HF P/T m/aktuator SRD</t>
  </si>
  <si>
    <t>53-1211C</t>
  </si>
  <si>
    <t>Optima DN65 PN16 High Flow P/T</t>
  </si>
  <si>
    <t>OPTIMA DN80 PN16 HIGH FLOW P/T</t>
  </si>
  <si>
    <t>53-1212-02</t>
  </si>
  <si>
    <t>Optima DN80 PN16 HF P/T m/aktuator</t>
  </si>
  <si>
    <t>53-1212-06</t>
  </si>
  <si>
    <t>Optima DN80 PN16 HF P/T m/aktuator SRU</t>
  </si>
  <si>
    <t>53-1212-07</t>
  </si>
  <si>
    <t>Optima DN80 PN16 HF P/T m/aktuator SRD</t>
  </si>
  <si>
    <t>53-1212C</t>
  </si>
  <si>
    <t>Optima DN80 PN16 High Flow P/T</t>
  </si>
  <si>
    <t>Optima DN100 PN16 High Flow PT</t>
  </si>
  <si>
    <t>53-1213-02</t>
  </si>
  <si>
    <t>Optima DN100 PN16 HF P/T m/aktuator</t>
  </si>
  <si>
    <t>53-1213-06</t>
  </si>
  <si>
    <t>Optima DN100 PN16 HF P/T m/aktuator SRU</t>
  </si>
  <si>
    <t>53-1213-07</t>
  </si>
  <si>
    <t>Optima DN100 PN16 HF P/T m/aktuator SRD</t>
  </si>
  <si>
    <t>53-1213C</t>
  </si>
  <si>
    <t>Optima DN100 PN16 High Flow P/T</t>
  </si>
  <si>
    <t>Optima DN125 PN16 High Flow PT</t>
  </si>
  <si>
    <t>53-1214-02</t>
  </si>
  <si>
    <t>Optima DN125 PN16 HF P/T m/aktuator</t>
  </si>
  <si>
    <t>53-1214-06</t>
  </si>
  <si>
    <t>Optima DN125 PN16 HF P/T m/aktuator SRU</t>
  </si>
  <si>
    <t>53-1214-07</t>
  </si>
  <si>
    <t>Optima DN125 PN16 HF P/T m/aktuator SRD</t>
  </si>
  <si>
    <t>53-1214C</t>
  </si>
  <si>
    <t>Optima DN125 PN16 High Flow P/T</t>
  </si>
  <si>
    <t>Optima DN150 PN16 High Flow PT</t>
  </si>
  <si>
    <t>53-1215-03</t>
  </si>
  <si>
    <t>OPTIMA DN150 PN16 HF P/T m/aktuator</t>
  </si>
  <si>
    <t>53-1215-11</t>
  </si>
  <si>
    <t>Optima DN150 PN16 HF P/T m/aktuator SRU</t>
  </si>
  <si>
    <t>53-1215-12</t>
  </si>
  <si>
    <t>Optima DN150 PN16 HF P/T m/aktuator SRD</t>
  </si>
  <si>
    <t>53-1215C</t>
  </si>
  <si>
    <t>Optima DN150 PN16 High Flow P/T</t>
  </si>
  <si>
    <t>Optima DN200 PN16 High Flow PT</t>
  </si>
  <si>
    <t>53-1216-03</t>
  </si>
  <si>
    <t>Optima DN200 PN16 HF P/T m/aktuator</t>
  </si>
  <si>
    <t>53-1216-11</t>
  </si>
  <si>
    <t>Optima DN200 PN16 HF P/T m/aktuator SRU</t>
  </si>
  <si>
    <t>53-1216-12</t>
  </si>
  <si>
    <t>Optima DN200 PN16 HF P/T m/aktuator SRD</t>
  </si>
  <si>
    <t>53-1216C</t>
  </si>
  <si>
    <t>Optima DN200 PN16 High Flow P/T</t>
  </si>
  <si>
    <t>Optima DN250 PN16 High Flow PT</t>
  </si>
  <si>
    <t>53-1217-10</t>
  </si>
  <si>
    <t>Optima DN250 PN16 HF P/T m/aktuator</t>
  </si>
  <si>
    <t>53-1217-11</t>
  </si>
  <si>
    <t>Optima DN250 PN16 HF P/T m/aktuator SRU</t>
  </si>
  <si>
    <t>53-1217-12</t>
  </si>
  <si>
    <t>Optima DN250 PN16 HF P/T m/aktuator SRD</t>
  </si>
  <si>
    <t>53-1217C</t>
  </si>
  <si>
    <t>Optima DN250 PN16 High Flow P/T</t>
  </si>
  <si>
    <t>Optima DN300 PN16 High Flow PT</t>
  </si>
  <si>
    <t>53-1218-10</t>
  </si>
  <si>
    <t>Optima DN300 PN16 HF P/T m/aktuator</t>
  </si>
  <si>
    <t>53-1218-11</t>
  </si>
  <si>
    <t>Optima DN300 PN16 HF P/T m/aktuator SRU</t>
  </si>
  <si>
    <t>53-1218-12</t>
  </si>
  <si>
    <t>Optima DN300 PN16 HF P/T m/aktuator SRD</t>
  </si>
  <si>
    <t>53-1218C</t>
  </si>
  <si>
    <t>Optima DN300 PN16 High Flow P/T</t>
  </si>
  <si>
    <t>OPTIMA DN50 PN25 LOW FLOW P/T</t>
  </si>
  <si>
    <t>53-1220-02</t>
  </si>
  <si>
    <t>Optima DN50 PN25 LF P/T m/aktuator</t>
  </si>
  <si>
    <t>53-1220-06</t>
  </si>
  <si>
    <t>Optima DN50 PN25 LF P/T m/aktuator SRU</t>
  </si>
  <si>
    <t>53-1220-07</t>
  </si>
  <si>
    <t>Optima DN50 PN25 LF P/T m/aktuator SRD</t>
  </si>
  <si>
    <t>53-1220C</t>
  </si>
  <si>
    <t>Optima DN50 PN25 Low Flow P/T</t>
  </si>
  <si>
    <t>OPTIMA DN65 PN25 LOW FLOW P/T</t>
  </si>
  <si>
    <t>53-1221-02</t>
  </si>
  <si>
    <t>Optima DN65 PN25 LF P/T m/aktuator</t>
  </si>
  <si>
    <t>53-1221-06</t>
  </si>
  <si>
    <t>Optima DN65 PN25 LF P/T m/aktuator SRU</t>
  </si>
  <si>
    <t>53-1221-07</t>
  </si>
  <si>
    <t>Optima DN65 PN25 LF P/T m/aktuator SRD</t>
  </si>
  <si>
    <t>53-1221C</t>
  </si>
  <si>
    <t>Optima DN65 PN25 Low Flow P/T</t>
  </si>
  <si>
    <t>OPTIMA DN80 PN25 LOW FLOW P/T</t>
  </si>
  <si>
    <t>53-1222-02</t>
  </si>
  <si>
    <t>Optima DN80 PN25 LF P/T m/aktuator</t>
  </si>
  <si>
    <t>53-1222-06</t>
  </si>
  <si>
    <t>Optima DN80 PN25 LF P/T m/aktuator SRU</t>
  </si>
  <si>
    <t>53-1222-07</t>
  </si>
  <si>
    <t>Optima DN80 PN25 LF P/T m/aktuator SRD</t>
  </si>
  <si>
    <t>53-1222C</t>
  </si>
  <si>
    <t>Optima DN80 PN25 Low Flow P/T</t>
  </si>
  <si>
    <t>Optima DN100 PN25 Low Flow PT</t>
  </si>
  <si>
    <t>53-1223-02</t>
  </si>
  <si>
    <t>Optima DN100 PN25 LF P/T m/aktuator</t>
  </si>
  <si>
    <t>53-1223-06</t>
  </si>
  <si>
    <t>Optima DN100 PN25 LF P/T m/aktuator SRU</t>
  </si>
  <si>
    <t>53-1223-07</t>
  </si>
  <si>
    <t>Optima DN100 PN25 LF P/T m/aktuator SRD</t>
  </si>
  <si>
    <t>53-1223C</t>
  </si>
  <si>
    <t>Optima DN100 PN25 Low Flow P/T</t>
  </si>
  <si>
    <t>Optima DN125 PN25 Low Flow PT</t>
  </si>
  <si>
    <t>53-1224-02</t>
  </si>
  <si>
    <t>Optima DN125 PN25 LF P/T m/aktuator</t>
  </si>
  <si>
    <t>53-1224-06</t>
  </si>
  <si>
    <t>Optima DN125 PN25 LF P/T m/aktuator SRU</t>
  </si>
  <si>
    <t>53-1224-07</t>
  </si>
  <si>
    <t>Optima DN125 PN25 LF P/T m/aktuator SRD</t>
  </si>
  <si>
    <t>53-1224C</t>
  </si>
  <si>
    <t>Optima DN125 PN25 Low Flow P/T</t>
  </si>
  <si>
    <t>Optima DN150 PN25 Low Flow PT</t>
  </si>
  <si>
    <t>53-1225-03</t>
  </si>
  <si>
    <t>OPTIMA DN150 PN25 LF P/T m/aktuator</t>
  </si>
  <si>
    <t>53-1225-11</t>
  </si>
  <si>
    <t>Optima DN150 PN25 LF P/T m/aktuator SRU</t>
  </si>
  <si>
    <t>53-1225-12</t>
  </si>
  <si>
    <t>Optima DN150 PN25 LF P/T m/aktuator SRD</t>
  </si>
  <si>
    <t>53-1225C</t>
  </si>
  <si>
    <t>Optima DN150 PN25 Low Flow P/T</t>
  </si>
  <si>
    <t>Optima DN200 PN25 Low Flow PT</t>
  </si>
  <si>
    <t>53-1226-03</t>
  </si>
  <si>
    <t>Optima DN200 PN25 LF P/T m/aktuator</t>
  </si>
  <si>
    <t>53-1226-11</t>
  </si>
  <si>
    <t>Optima DN200 PN25 LF P/T m/aktuator SRU</t>
  </si>
  <si>
    <t>53-1226-12</t>
  </si>
  <si>
    <t>Optima DN200 PN25 LF P/T m/aktuator SRD</t>
  </si>
  <si>
    <t>53-1226C</t>
  </si>
  <si>
    <t>Optima DN200 PN25 Low Flow P/T</t>
  </si>
  <si>
    <t>Optima DN250 PN25 Low Flow PT</t>
  </si>
  <si>
    <t>53-1227-10</t>
  </si>
  <si>
    <t>Optima DN250 PN25 LF P/T m/aktuator</t>
  </si>
  <si>
    <t>53-1227-11</t>
  </si>
  <si>
    <t>Optima DN250 PN25 LF P/T m/aktuator SRU</t>
  </si>
  <si>
    <t>53-1227-12</t>
  </si>
  <si>
    <t>Optima DN250 PN25 LF P/T m/aktuator SRD</t>
  </si>
  <si>
    <t>53-1227C</t>
  </si>
  <si>
    <t>Optima DN250 PN25 Low Flow P/T</t>
  </si>
  <si>
    <t>Optima DN300 PN25 Low Flow PT</t>
  </si>
  <si>
    <t>53-1228-10</t>
  </si>
  <si>
    <t>Optima DN300 PN25 LF P/T m/aktuator</t>
  </si>
  <si>
    <t>53-1228-11</t>
  </si>
  <si>
    <t>Optima DN300 PN25 LF P/T m/aktuator SRU</t>
  </si>
  <si>
    <t>53-1228-12</t>
  </si>
  <si>
    <t>Optima DN300 PN25 LF P/T m/aktuator SRD</t>
  </si>
  <si>
    <t>53-1228C</t>
  </si>
  <si>
    <t>Optima DN300 PN25 Low Flow P/T</t>
  </si>
  <si>
    <t>OPTIMA DN50 PN25 HIGH FLOW P/T</t>
  </si>
  <si>
    <t>53-1230-02</t>
  </si>
  <si>
    <t>Optima DN50 PN25 HF P/T m/aktuator</t>
  </si>
  <si>
    <t>53-1230-06</t>
  </si>
  <si>
    <t>Optima DN50 PN25 HF P/T m/aktuator SRU</t>
  </si>
  <si>
    <t>53-1230-07</t>
  </si>
  <si>
    <t>Optima DN50 PN25 HF P/T m/aktuator SRD</t>
  </si>
  <si>
    <t>53-1230C</t>
  </si>
  <si>
    <t>Optima DN50 PN25 High Flow P/T</t>
  </si>
  <si>
    <t>OPTIMA DN65 PN25 HIGH FLOW P/T</t>
  </si>
  <si>
    <t>53-1231-02</t>
  </si>
  <si>
    <t>Optima DN65 PN25 HF P/T m/aktuator</t>
  </si>
  <si>
    <t>53-1231-06</t>
  </si>
  <si>
    <t>Optima DN65 PN25 HF P/T m/aktuator SRU</t>
  </si>
  <si>
    <t>53-1231-07</t>
  </si>
  <si>
    <t>Optima DN65 PN25 HF P/T m/aktuator SRD</t>
  </si>
  <si>
    <t>53-1231C</t>
  </si>
  <si>
    <t>Optima DN65 PN25 High Flow P/T</t>
  </si>
  <si>
    <t>OPTIMA DN80 PN25 HIGH FLOW P/T</t>
  </si>
  <si>
    <t>53-1232-02</t>
  </si>
  <si>
    <t>Optima DN80 PN25 HF P/T m/aktuator</t>
  </si>
  <si>
    <t>53-1232-06</t>
  </si>
  <si>
    <t>Optima DN80 PN25 HF P/T m/aktuator SRU</t>
  </si>
  <si>
    <t>53-1232-07</t>
  </si>
  <si>
    <t>Optima DN80 PN25 HF P/T m/aktuator SRD</t>
  </si>
  <si>
    <t>53-1232C</t>
  </si>
  <si>
    <t>Optima DN80 PN25 High Flow P/T</t>
  </si>
  <si>
    <t>Optima DN100 PN25 High Flow PT</t>
  </si>
  <si>
    <t>53-1233-02</t>
  </si>
  <si>
    <t>Optima DN100 PN25 HF P/T m/aktuator</t>
  </si>
  <si>
    <t>53-1233-06</t>
  </si>
  <si>
    <t>Optima DN100 PN25 HF P/T m/aktuator SRU</t>
  </si>
  <si>
    <t>53-1233-07</t>
  </si>
  <si>
    <t>Optima DN100 PN25 HF P/T m/aktuator SRD</t>
  </si>
  <si>
    <t>53-1233C</t>
  </si>
  <si>
    <t>Optima DN100 PN25 High Flow P/T</t>
  </si>
  <si>
    <t>Optima DN125 PN25 High Flow PT</t>
  </si>
  <si>
    <t>53-1234-02</t>
  </si>
  <si>
    <t>Optima DN125 PN25 HF P/T m/aktuator</t>
  </si>
  <si>
    <t>53-1234-06</t>
  </si>
  <si>
    <t>Optima DN125 PN25 HF P/T m/aktuator SRU</t>
  </si>
  <si>
    <t>53-1234-07</t>
  </si>
  <si>
    <t>Optima DN125 PN25 HF P/T m/aktuator SRD</t>
  </si>
  <si>
    <t>53-1234C</t>
  </si>
  <si>
    <t>Optima DN125 PN25 High Flow P/T</t>
  </si>
  <si>
    <t>Optima DN150 PN25 High Flow PT</t>
  </si>
  <si>
    <t>53-1235-03</t>
  </si>
  <si>
    <t>OPTIMA DN150 PN25 HF P/T m/aktuator</t>
  </si>
  <si>
    <t>53-1235-11</t>
  </si>
  <si>
    <t>Optima DN150 PN25 HF P/T m/aktuator SRU</t>
  </si>
  <si>
    <t>53-1235-12</t>
  </si>
  <si>
    <t>Optima DN150 PN25 HF P/T m/aktuator SRD</t>
  </si>
  <si>
    <t>53-1235C</t>
  </si>
  <si>
    <t>Optima DN150 PN25 High Flow P/T</t>
  </si>
  <si>
    <t>Optima DN200 PN25 High Flow PT</t>
  </si>
  <si>
    <t>53-1236-03</t>
  </si>
  <si>
    <t>Optima DN200 PN25 HF P/T m/aktuator</t>
  </si>
  <si>
    <t>53-1236-11</t>
  </si>
  <si>
    <t>Optima DN200 PN25 HF P/T m/aktuator SRU</t>
  </si>
  <si>
    <t>53-1236-12</t>
  </si>
  <si>
    <t>Optima DN200 PN25 HF P/T m/aktuator SRD</t>
  </si>
  <si>
    <t>53-1236C</t>
  </si>
  <si>
    <t>Optima DN200 PN25 High Flow P/T</t>
  </si>
  <si>
    <t>Optima DN250 PN25 High Flow PT</t>
  </si>
  <si>
    <t>53-1237-10</t>
  </si>
  <si>
    <t>Optima DN250 PN25 HF P/T m/aktuator</t>
  </si>
  <si>
    <t>53-1237-11</t>
  </si>
  <si>
    <t>Optima DN250 PN25 HF P/T m/aktuator SRU</t>
  </si>
  <si>
    <t>53-1237-12</t>
  </si>
  <si>
    <t>Optima DN250 PN25 HF P/T m/aktuator SRD</t>
  </si>
  <si>
    <t>53-1237C</t>
  </si>
  <si>
    <t>Optima DN250 PN25 High Flow P/T</t>
  </si>
  <si>
    <t>Optima DN300 PN25 High Flow PT</t>
  </si>
  <si>
    <t>53-1238-10</t>
  </si>
  <si>
    <t>Optima DN300 PN25 HF P/T m/aktuator</t>
  </si>
  <si>
    <t>53-1238-11</t>
  </si>
  <si>
    <t>Optima DN300 PN25 HF P/T m/aktuator SRU</t>
  </si>
  <si>
    <t>53-1238-12</t>
  </si>
  <si>
    <t>Optima DN300 PN25 HF P/T m/aktuator SRD</t>
  </si>
  <si>
    <t>53-1238C</t>
  </si>
  <si>
    <t>Optima DN300 PN25 High Flow P/T</t>
  </si>
  <si>
    <t>53-1241</t>
  </si>
  <si>
    <t>Optima DN65 ANSI 125 Low Flow P/T</t>
  </si>
  <si>
    <t>53-1241-02</t>
  </si>
  <si>
    <t>Optima DN65 ANSI 125 Low Flow P/T m/aktuator</t>
  </si>
  <si>
    <t>53-1241-06</t>
  </si>
  <si>
    <t>Optima DN65 ANSI 125 Low Flow P/T m/aktuator SRU</t>
  </si>
  <si>
    <t>53-1242</t>
  </si>
  <si>
    <t>Optima DN80 ANSI 125 Low Flow P/T</t>
  </si>
  <si>
    <t>53-1242-06</t>
  </si>
  <si>
    <t>Optima DN80 ANSI 125 Low Flow P/T m/aktuator SRU</t>
  </si>
  <si>
    <t>53-1243</t>
  </si>
  <si>
    <t>Optima DN100 ANSI 125 Low Flow PT</t>
  </si>
  <si>
    <t>53-1243-02</t>
  </si>
  <si>
    <t>Optima DN100 ANSI 125 Low Flow PT m/aktuator</t>
  </si>
  <si>
    <t>53-1243-06</t>
  </si>
  <si>
    <t>Optima DN100 ANSI 125 Low Flow P/T m/aktuator SRU</t>
  </si>
  <si>
    <t>53-1244</t>
  </si>
  <si>
    <t>Optima DN125 ANSI 125 Low Flow PT</t>
  </si>
  <si>
    <t>53-1245</t>
  </si>
  <si>
    <t>Optima DN150 ANSI 125 Low Flow PT</t>
  </si>
  <si>
    <t>53-1246</t>
  </si>
  <si>
    <t>Optima DN200 ANSI 125 Low Flow PT</t>
  </si>
  <si>
    <t>53-1251</t>
  </si>
  <si>
    <t>OPTIMA DN65 ANSI 125 HIGH FLOW P/T</t>
  </si>
  <si>
    <t>53-1252</t>
  </si>
  <si>
    <t>Optima DN80 ANSI 125 High Flow P/T</t>
  </si>
  <si>
    <t>53-1252-06</t>
  </si>
  <si>
    <t>Optima DN80 ANSI 125 High Flow P/T m/aktuator SRU</t>
  </si>
  <si>
    <t>53-1253</t>
  </si>
  <si>
    <t>Optima DN100 ANSI 125 High Flow PT</t>
  </si>
  <si>
    <t>53-1254</t>
  </si>
  <si>
    <t>Optima DN125 ANSI 125 High Flow PT</t>
  </si>
  <si>
    <t>53-1255</t>
  </si>
  <si>
    <t>Optima DN150 ANSI 125 High Flow PT</t>
  </si>
  <si>
    <t>53-1256</t>
  </si>
  <si>
    <t>Optima DN200 ANSI 125 High Flow PT</t>
  </si>
  <si>
    <t>53-1261</t>
  </si>
  <si>
    <t>OPTIMA DN65 ANSI 250 LOW FLOW P/T</t>
  </si>
  <si>
    <t>53-1262</t>
  </si>
  <si>
    <t>Optima DN80 ANSI 250 Low Flow P/T</t>
  </si>
  <si>
    <t>53-1263</t>
  </si>
  <si>
    <t>Optima DN100 ANSI 250 Low Flow PT</t>
  </si>
  <si>
    <t>53-1264</t>
  </si>
  <si>
    <t>Optima DN125 ANSI 250 Low Flow PT</t>
  </si>
  <si>
    <t>53-1265</t>
  </si>
  <si>
    <t>Optima DN150 ANSI 250 Low Flow PT</t>
  </si>
  <si>
    <t>53-1266</t>
  </si>
  <si>
    <t>Optima DN200 ANSI 250 Low Flow PT</t>
  </si>
  <si>
    <t>53-1271</t>
  </si>
  <si>
    <t>OPTIMA DN65 ANSI 250 HIGH FLOW P/T</t>
  </si>
  <si>
    <t>53-1272</t>
  </si>
  <si>
    <t>Optima DN80 ANSI 250 High Flow P/T</t>
  </si>
  <si>
    <t>53-1273</t>
  </si>
  <si>
    <t>Optima DN100 ANSI 250 High Flow PT</t>
  </si>
  <si>
    <t>53-1274</t>
  </si>
  <si>
    <t>Optima DN125 ANSI 250 High Flow PT</t>
  </si>
  <si>
    <t>53-1275</t>
  </si>
  <si>
    <t>Optima DN150 ANSI 250 High Flow PT</t>
  </si>
  <si>
    <t>53-1276</t>
  </si>
  <si>
    <t>Optima DN200 ANSI 250 High Flow PT</t>
  </si>
  <si>
    <t>53-1280</t>
  </si>
  <si>
    <t>REDUKTION DN50/65 PN16</t>
  </si>
  <si>
    <t>53-1281</t>
  </si>
  <si>
    <t>Reduktion DN50/65 PN25</t>
  </si>
  <si>
    <t>53-1282</t>
  </si>
  <si>
    <t>Reduktion DN65/80 PN16</t>
  </si>
  <si>
    <t>53-1283</t>
  </si>
  <si>
    <t>Reduktion DN65/80 PN25</t>
  </si>
  <si>
    <t>53-1284</t>
  </si>
  <si>
    <t>Reduktion DN65/100 PN16</t>
  </si>
  <si>
    <t>53-1285</t>
  </si>
  <si>
    <t>Reduktion DN65/100 PN25</t>
  </si>
  <si>
    <t>53-1286</t>
  </si>
  <si>
    <t>Manifold DN65/100 PN16</t>
  </si>
  <si>
    <t>53-1288</t>
  </si>
  <si>
    <t>Manifold DN80/125 PN16</t>
  </si>
  <si>
    <t>53-1290</t>
  </si>
  <si>
    <t>ACTUATOR 3-POSITION 230 V AC 20MM ST</t>
  </si>
  <si>
    <t>53-1291</t>
  </si>
  <si>
    <t>ACTUATOR 3-POSITION 24 V AC/DC 20MM ST</t>
  </si>
  <si>
    <t>53-1292</t>
  </si>
  <si>
    <t>ACTUATOR 24 V AC/DC 0-10V/4-20mA 20MM 500N</t>
  </si>
  <si>
    <t>53-1293</t>
  </si>
  <si>
    <t>ACTUATOR 3-POSITION 230 V AC 40MM ST</t>
  </si>
  <si>
    <t>53-1294</t>
  </si>
  <si>
    <t>ACTUATOR 3-POSITION 24 V AC/DC 40MM ST</t>
  </si>
  <si>
    <t>53-1295</t>
  </si>
  <si>
    <t>ACTUATOR 24 V AC/DC 0-10V/4-20mA 40MM ST</t>
  </si>
  <si>
    <t>Aktuator 0-10V/3-P 400N Type-01</t>
  </si>
  <si>
    <t>Aktuator 0-10V/3-P 800N Type-02</t>
  </si>
  <si>
    <t>Aktuator 0-10V/3-P 1500N Type-03</t>
  </si>
  <si>
    <t>Aktuator 0-10V/3-P 2500N Type-10</t>
  </si>
  <si>
    <t>OPTIMA COMPACT DN10 N/N LOW 2,5</t>
  </si>
  <si>
    <t>53-1300C</t>
  </si>
  <si>
    <t>Optima Compact DN10 N/N Low 2,5</t>
  </si>
  <si>
    <t>OPTIMA COMPACT DN15 N/N LOW 2,5</t>
  </si>
  <si>
    <t>53-1302C</t>
  </si>
  <si>
    <t>Optima Compact DN15 N/N Low 2,5</t>
  </si>
  <si>
    <t>OPTIMA COMPACT DN15 N/N HIGH 2,5</t>
  </si>
  <si>
    <t>53-1304C</t>
  </si>
  <si>
    <t>Optima Compact DN15 N/N High 2,5</t>
  </si>
  <si>
    <t>53-1304-CUT</t>
  </si>
  <si>
    <t>Optima Compact DN15 N/N High 2,5 (Snit-model)</t>
  </si>
  <si>
    <t>Optima Compact DN15 N/N High 5</t>
  </si>
  <si>
    <t>53-1305C</t>
  </si>
  <si>
    <t>53-1307</t>
  </si>
  <si>
    <t>OPTIMA COMPACT DN20 N/N HIGH 4</t>
  </si>
  <si>
    <t>OPTIMA COMPACT DN20 N/N HIGH 5</t>
  </si>
  <si>
    <t>53-1308C</t>
  </si>
  <si>
    <t>Optima Compact DN20 N/N High 5</t>
  </si>
  <si>
    <t>OPTIMA COMPACT DN10 N/N LOW 5</t>
  </si>
  <si>
    <t>53-1309C</t>
  </si>
  <si>
    <t>Optima Compact DN10 N/N Low 5</t>
  </si>
  <si>
    <t>OPTIMA COMPACT DN15 N/N LOW 5</t>
  </si>
  <si>
    <t>53-1310C</t>
  </si>
  <si>
    <t>Optima Compact DN15 N/N Low 5</t>
  </si>
  <si>
    <t>Optima Compact DN20 N/N 5,5</t>
  </si>
  <si>
    <t>53-1311C</t>
  </si>
  <si>
    <t>OPTIMA COMPACT DN20 N/N HIGH 2.5</t>
  </si>
  <si>
    <t>53-1312C</t>
  </si>
  <si>
    <t>Optima Compact DN20 N/N High 2,5</t>
  </si>
  <si>
    <t>Optima Compact DN25L N/N</t>
  </si>
  <si>
    <t>53-1313C</t>
  </si>
  <si>
    <t>Optima Compact DN32 N/N</t>
  </si>
  <si>
    <t>53-1314C</t>
  </si>
  <si>
    <t>Optima Compact DN25 N/N 5,5</t>
  </si>
  <si>
    <t>53-1317C</t>
  </si>
  <si>
    <t>Optima Compact DN20 M/M 5,5</t>
  </si>
  <si>
    <t>53-1318C</t>
  </si>
  <si>
    <t>Optima Compact DN25 M/M 5,5</t>
  </si>
  <si>
    <t>53-1319C</t>
  </si>
  <si>
    <t>OPTIMA COMPACT DN10 N/N LOW 2,5 P/T</t>
  </si>
  <si>
    <t>53-1320C</t>
  </si>
  <si>
    <t>Optima Compact DN10 N/N Low 2,5 P/T</t>
  </si>
  <si>
    <t>OPTIMA COMPACT DN15 N/N LOW 2,5 P/T</t>
  </si>
  <si>
    <t>53-1322C</t>
  </si>
  <si>
    <t>Optima Compact DN15 N/N Low 2,5 P/T</t>
  </si>
  <si>
    <t>OPTIMA COMPACT DN15 N/N HIGH 2,5 P/T</t>
  </si>
  <si>
    <t>53-1324C</t>
  </si>
  <si>
    <t>Optima Compact DN15 N/N High 2,5 P/T</t>
  </si>
  <si>
    <t>Optima Compact DN15 N/N High 5 P/T</t>
  </si>
  <si>
    <t>53-1325C</t>
  </si>
  <si>
    <t>53-1327</t>
  </si>
  <si>
    <t>OPTIMA COMPACT DN20 N/N HIGH 4 P/T</t>
  </si>
  <si>
    <t>OPTIMA COMPACT DN20 N/N HIGH 5 P/T</t>
  </si>
  <si>
    <t>53-1328C</t>
  </si>
  <si>
    <t>Optima Compact DN20 N/N High 5 P/T</t>
  </si>
  <si>
    <t>OPTIMA COMPACT DN10 N/N LOW 5 P/T</t>
  </si>
  <si>
    <t>53-1329C</t>
  </si>
  <si>
    <t>Optima Compact DN10 N/N Low 5 P/T</t>
  </si>
  <si>
    <t>OPTIMA COMPACT DN15 N/N LOW 5 P/T</t>
  </si>
  <si>
    <t>53-1330C</t>
  </si>
  <si>
    <t>Optima Compact DN15 N/N Low 5 P/T</t>
  </si>
  <si>
    <t>Optima Compact DN20 N/N 5,5 P/T</t>
  </si>
  <si>
    <t>53-1331C</t>
  </si>
  <si>
    <t>OPTIMA COMPACT DN20 N/N HIGH 2.5 P/T</t>
  </si>
  <si>
    <t>53-1332C</t>
  </si>
  <si>
    <t>Optima Compact DN20 N/N High 2,5 P/T</t>
  </si>
  <si>
    <t>Optima Compact DN25L N/N P/T</t>
  </si>
  <si>
    <t>53-1333C</t>
  </si>
  <si>
    <t>Optima Compact DN32 N/N P/T</t>
  </si>
  <si>
    <t>53-1334C</t>
  </si>
  <si>
    <t>Optima Compact DN25 N/N 5,5 P/T</t>
  </si>
  <si>
    <t>53-1337C</t>
  </si>
  <si>
    <t>Optima Compact DN20 M/M 5,5 P/T</t>
  </si>
  <si>
    <t>53-1338C</t>
  </si>
  <si>
    <t>Optima Compact DN25 M/M 5,5 P/T</t>
  </si>
  <si>
    <t>53-1339C</t>
  </si>
  <si>
    <t>OPTIMA COMPACT DN15 M/M LOW 2,5</t>
  </si>
  <si>
    <t>53-1342C</t>
  </si>
  <si>
    <t>Optima Compact DN15 M/M Low 2,5</t>
  </si>
  <si>
    <t>53-1343</t>
  </si>
  <si>
    <t>Optima Compact DN15 M/M High 4</t>
  </si>
  <si>
    <t>OPTIMA COMPACT DN15 M/M HIGH 2,5</t>
  </si>
  <si>
    <t>53-1344C</t>
  </si>
  <si>
    <t>Optima Compact DN15 M/M High 2,5</t>
  </si>
  <si>
    <t>Optima Compact DN15 M/M High 5</t>
  </si>
  <si>
    <t>53-1345C</t>
  </si>
  <si>
    <t>53-1347</t>
  </si>
  <si>
    <t>OPTIMA COMPACT DN20 M/M HIGH 4</t>
  </si>
  <si>
    <t>OPTIMA COMPACT DN20 M/M HIGH 5</t>
  </si>
  <si>
    <t>53-1348C</t>
  </si>
  <si>
    <t>Optima Compact DN20 M/M High 5</t>
  </si>
  <si>
    <t>OPTIMA COMPACT DN15 M/M LOW 5</t>
  </si>
  <si>
    <t>53-1350C</t>
  </si>
  <si>
    <t>Optima Compact DN15 M/M Low 5</t>
  </si>
  <si>
    <t>OPTIMA COMPACT DN20 M/M HIGH 2.5</t>
  </si>
  <si>
    <t>53-1352C</t>
  </si>
  <si>
    <t>Optima Compact DN20 M/M High 2,5</t>
  </si>
  <si>
    <t>Optima Compact DN25L M/M</t>
  </si>
  <si>
    <t>53-1353C</t>
  </si>
  <si>
    <t>Optima Compact DN32 M/M</t>
  </si>
  <si>
    <t>53-1354C</t>
  </si>
  <si>
    <t>OPTIMA COMPACT DN15 M/M LOW 2,5 P/T</t>
  </si>
  <si>
    <t>53-1362C</t>
  </si>
  <si>
    <t>Optima Compact DN15 M/M Low 2,5 P/T</t>
  </si>
  <si>
    <t>OPTIMA COMPACT DN15 M/M HIGH 2,5 P/T</t>
  </si>
  <si>
    <t>53-1364C</t>
  </si>
  <si>
    <t>Optima Compact DN15 M/M High 2,5 P/T</t>
  </si>
  <si>
    <t>OPTIMA COMPACT DN15 M/M HIGH 5 P/T</t>
  </si>
  <si>
    <t>53-1365C</t>
  </si>
  <si>
    <t>Optima Compact DN15 M/M High 5 P/T</t>
  </si>
  <si>
    <t>53-1367</t>
  </si>
  <si>
    <t>OPTIMA COMPACT DN20 M/M HIGH 4 P/T</t>
  </si>
  <si>
    <t>OPTIMA COMPACT DN20 M/M HIGH 5 P/T</t>
  </si>
  <si>
    <t>53-1368C</t>
  </si>
  <si>
    <t>Optima Compact DN20 M/M High 5 P/T</t>
  </si>
  <si>
    <t>53-1369</t>
  </si>
  <si>
    <t>Optima Compact DN20 M/M High 5,5 P/T NPT</t>
  </si>
  <si>
    <t>OPTIMA COMPACT DN15 M/M LOW 5 P/T</t>
  </si>
  <si>
    <t>53-1370C</t>
  </si>
  <si>
    <t>Optima Compact DN15 M/M Low 5 P/T</t>
  </si>
  <si>
    <t>OPTIMA COMPACT DN20 M/M HIGH 2.5 P/T</t>
  </si>
  <si>
    <t>53-1372C</t>
  </si>
  <si>
    <t>Optima Compact DN20 M/M High 2,5 P/T</t>
  </si>
  <si>
    <t>Optima Compact DN25L M/M P/T</t>
  </si>
  <si>
    <t>53-1373C</t>
  </si>
  <si>
    <t>53-1373-CUT</t>
  </si>
  <si>
    <t>Optima Compact DN25L M/M P/T (Snit-model)</t>
  </si>
  <si>
    <t>Optima Compact DN32 M/M P/T</t>
  </si>
  <si>
    <t>53-1374C</t>
  </si>
  <si>
    <t>Optima Compact DN40 M/M P/T</t>
  </si>
  <si>
    <t>53-1375-01</t>
  </si>
  <si>
    <t>Optima Compact DN40 M/M P/T m/actuator</t>
  </si>
  <si>
    <t>53-1375-04</t>
  </si>
  <si>
    <t>Optima Compact DN40 M/M P/T m/actuator SRU</t>
  </si>
  <si>
    <t>53-1375-05</t>
  </si>
  <si>
    <t>Optima Compact DN40 M/M P/T m/actuator SRD</t>
  </si>
  <si>
    <t>53-1375C</t>
  </si>
  <si>
    <t>53-1375-CUT</t>
  </si>
  <si>
    <t>Optima Compact DN40 M/M P/T (Snit-model)</t>
  </si>
  <si>
    <t>Optima Compact DN50 M/M P/T</t>
  </si>
  <si>
    <t>53-1376-01</t>
  </si>
  <si>
    <t>Optima Compact DN50 M/M P/T m/actuator</t>
  </si>
  <si>
    <t>53-1376-04</t>
  </si>
  <si>
    <t>Optima Compact DN50 M/M P/T m/actuator SRU</t>
  </si>
  <si>
    <t>53-1376-05</t>
  </si>
  <si>
    <t>Optima Compact DN50 M/M P/T m/actuator SRD</t>
  </si>
  <si>
    <t>53-1376C</t>
  </si>
  <si>
    <t>53-1378C</t>
  </si>
  <si>
    <t>53-1379C</t>
  </si>
  <si>
    <t>53-1389</t>
  </si>
  <si>
    <t>Optima Compact DN25 M/M 5.5 P/T NPT</t>
  </si>
  <si>
    <t>53-1390</t>
  </si>
  <si>
    <t>Optima Compact DN15 M/M Low 2.5 P/T NPT</t>
  </si>
  <si>
    <t>53-1391</t>
  </si>
  <si>
    <t>Optima Compact DN15 M/M Low 5,0 P/T NPT</t>
  </si>
  <si>
    <t>53-1392</t>
  </si>
  <si>
    <t>Optima Compact DN15 M/M High 2.5 P/T NPT</t>
  </si>
  <si>
    <t>53-1393</t>
  </si>
  <si>
    <t>Optima Compact DN15 M/M High 5,0 P/T NPT</t>
  </si>
  <si>
    <t>53-1394</t>
  </si>
  <si>
    <t>Optima Compact DN20 M/M High 2.5 P/T NPT</t>
  </si>
  <si>
    <t>53-1395</t>
  </si>
  <si>
    <t>Optima Compact DN20 M/M High 5,0 P/T NPT</t>
  </si>
  <si>
    <t>53-1396</t>
  </si>
  <si>
    <t>Optima Compact DN25L M/M P/T NPT</t>
  </si>
  <si>
    <t>53-1397</t>
  </si>
  <si>
    <t>Optima Compact DN32 M/M 5.5 P/T NPT</t>
  </si>
  <si>
    <t>Optima Compact DN40 M/M P/T NPT</t>
  </si>
  <si>
    <t>53-1398-01</t>
  </si>
  <si>
    <t>Optima Compact DN40 M/M P/T NPT m/aktuator</t>
  </si>
  <si>
    <t>53-1398-04</t>
  </si>
  <si>
    <t>Optima Compact DN40 M/M P/T NPT m/aktuator SRU</t>
  </si>
  <si>
    <t>Optima Compact DN50 M/M P/T NPT</t>
  </si>
  <si>
    <t>53-1399-01</t>
  </si>
  <si>
    <t>Optima Compact DN50 M/M P/T NPT m/aktuator</t>
  </si>
  <si>
    <t>53-1399-04</t>
  </si>
  <si>
    <t>Optima Compact DN50 M/M P/T NPT m/aktuator SRU</t>
  </si>
  <si>
    <t>53-1400</t>
  </si>
  <si>
    <t>OPTIMA COMPACT DN10 N/N LOW 2,5 BULK</t>
  </si>
  <si>
    <t>53-1402</t>
  </si>
  <si>
    <t>OPTIMA COMPACT DN15 N/N LOW 2,5 BULK</t>
  </si>
  <si>
    <t>53-1404</t>
  </si>
  <si>
    <t>OPTIMA COMPACT DN15 N/N HIGH 2,5 BULK</t>
  </si>
  <si>
    <t>53-1405</t>
  </si>
  <si>
    <t>Optima Compact DN15 N/N High 5 BULK</t>
  </si>
  <si>
    <t>53-1407</t>
  </si>
  <si>
    <t>OPTIMA COMPACT DN20 N/N HIGH 4 BULK</t>
  </si>
  <si>
    <t>53-1408</t>
  </si>
  <si>
    <t>OPTIMA COMPACT DN20 N/N HIGH 5 BULK</t>
  </si>
  <si>
    <t>53-1409</t>
  </si>
  <si>
    <t>OPTIMA COMPACT DN10 N/N LOW 5 BULK</t>
  </si>
  <si>
    <t>53-1410</t>
  </si>
  <si>
    <t>OPTIMA COMPACT DN15 N/N LOW 5 BULK</t>
  </si>
  <si>
    <t>53-1411</t>
  </si>
  <si>
    <t>Optima Compact DN20 N/N 5,5 BULK</t>
  </si>
  <si>
    <t>53-1412</t>
  </si>
  <si>
    <t>OPTIMA COMPACT DN20 N/N HIGH 2.5 BULK</t>
  </si>
  <si>
    <t>53-1420</t>
  </si>
  <si>
    <t>OPTIMA COMPACT DN10 N/N LOW 2,5 P/T BULK</t>
  </si>
  <si>
    <t>53-1422</t>
  </si>
  <si>
    <t>OPTIMA COMPACT DN15 N/N LOW 2,5 P/T BULK</t>
  </si>
  <si>
    <t>53-1424</t>
  </si>
  <si>
    <t>OPTIMA COMPACT DN15 N/N H 2,5 P/T BULK</t>
  </si>
  <si>
    <t>53-1425</t>
  </si>
  <si>
    <t>Optima Compact DN15 N/N High 5 P/T BULK</t>
  </si>
  <si>
    <t>53-1427</t>
  </si>
  <si>
    <t>OPTIMA COMPACT DN20 N/N HIGH 4 P/T BULK</t>
  </si>
  <si>
    <t>53-1428</t>
  </si>
  <si>
    <t>OPTIMA COMPACT DN20 N/N HIGH 5 P/T BULK</t>
  </si>
  <si>
    <t>53-1429</t>
  </si>
  <si>
    <t>OPTIMA COMPACT DN10 N/N LOW 5 P/T BULK</t>
  </si>
  <si>
    <t>53-1430</t>
  </si>
  <si>
    <t>OPTIMA COMPACT DN15 N/N LOW 5 P/T BULK</t>
  </si>
  <si>
    <t>53-1431</t>
  </si>
  <si>
    <t>Optima Compact DN20 N/N 5,5 P/T BULK</t>
  </si>
  <si>
    <t>53-1432</t>
  </si>
  <si>
    <t>OPTIMA COMPACT DN20 N/N HIGH 2.5 P/T BUL</t>
  </si>
  <si>
    <t>53-1442</t>
  </si>
  <si>
    <t>OPTIMA COMPACT DN15 M/M LOW 2,5 BULK</t>
  </si>
  <si>
    <t>53-1444</t>
  </si>
  <si>
    <t>OPTIMA COMPACT DN15 M/M HIGH 2,5 BULK</t>
  </si>
  <si>
    <t>53-1445</t>
  </si>
  <si>
    <t>Optima Compact DN15 M/M High 5 BULK</t>
  </si>
  <si>
    <t>53-1447</t>
  </si>
  <si>
    <t>OPTIMA COMPACT DN20 M/M HIGH 4 BULK</t>
  </si>
  <si>
    <t>53-1448</t>
  </si>
  <si>
    <t>OPTIMA COMPACT DN20 M/M HIGH 5 BULK</t>
  </si>
  <si>
    <t>53-1450</t>
  </si>
  <si>
    <t>OPTIMA COMPACT DN15 M/M LOW 5 BULK</t>
  </si>
  <si>
    <t>53-1452</t>
  </si>
  <si>
    <t>OPTIMA COMPACT DN20 M/M HIGH 2.5 BULK</t>
  </si>
  <si>
    <t>53-1460</t>
  </si>
  <si>
    <t>Optima Compact DN20 M/M/Oml. H4 P/T BULK</t>
  </si>
  <si>
    <t>53-1461</t>
  </si>
  <si>
    <t>Optima Compact DN15 M/M/Oml. L2,5PT BULK</t>
  </si>
  <si>
    <t>53-1462</t>
  </si>
  <si>
    <t>OPTIMA COMPACT DN15 M/M LOW 2,5 P/T BULK</t>
  </si>
  <si>
    <t>53-1463</t>
  </si>
  <si>
    <t>Optima Compact DN15 M/M/Oml. High2,5 P/T</t>
  </si>
  <si>
    <t>53-1464</t>
  </si>
  <si>
    <t>OPTIMA COMPACT DN15 M/M H 2,5 P/T BULK</t>
  </si>
  <si>
    <t>53-1466</t>
  </si>
  <si>
    <t>Optima Compact DN20 M/M/Oml. High 5 P/T</t>
  </si>
  <si>
    <t>53-1467</t>
  </si>
  <si>
    <t>OPTIMA COMPACT DN20 M/M HIGH 4 P/T BULK</t>
  </si>
  <si>
    <t>53-1468</t>
  </si>
  <si>
    <t>OPTIMA COMPACT DN20 M/M HIGH 5 P/T BULK</t>
  </si>
  <si>
    <t>53-1469</t>
  </si>
  <si>
    <t>Optima Compact DN15 M/M/Oml. Low 5 P/T</t>
  </si>
  <si>
    <t>53-1470</t>
  </si>
  <si>
    <t>OPTIMA COMPACT DN15 M/M LOW 5 P/T BULK</t>
  </si>
  <si>
    <t>53-1471</t>
  </si>
  <si>
    <t>Optima Compact DN20 M/M/Oml. High2,5 P/T</t>
  </si>
  <si>
    <t>53-1472</t>
  </si>
  <si>
    <t>OPTIMA COMPACT DN20 M/M H 2.5 P/T BULK</t>
  </si>
  <si>
    <t>53-1477</t>
  </si>
  <si>
    <t>Optima Compact DN25L M/M/Oml. P/T BULK</t>
  </si>
  <si>
    <t>53-1500</t>
  </si>
  <si>
    <t>OPTIMA COMPACT DN10 N/N LOW 2,5 Siemens</t>
  </si>
  <si>
    <t>53-1502</t>
  </si>
  <si>
    <t>OPTIMA COMPACT DN15 N/N LOW 2,5 Siemens</t>
  </si>
  <si>
    <t>53-1504</t>
  </si>
  <si>
    <t>OPTIMA COMPACT DN15 N/N HIGH 2,5 Siemens</t>
  </si>
  <si>
    <t>53-1508</t>
  </si>
  <si>
    <t>OPTIMA COMPACT DN20 N/N HIGH 5 Siemens</t>
  </si>
  <si>
    <t>53-1509</t>
  </si>
  <si>
    <t>Optima Compact DN10 N/N 5 Low Siemens</t>
  </si>
  <si>
    <t>53-1514</t>
  </si>
  <si>
    <t>Optima Compact DN32 N/N Siemens</t>
  </si>
  <si>
    <t>53-1517</t>
  </si>
  <si>
    <t>Optima Compact DN25 N/N Siemens</t>
  </si>
  <si>
    <t>53-1519</t>
  </si>
  <si>
    <t>Optima Compact DN25 M/M Siemens</t>
  </si>
  <si>
    <t>53-1520</t>
  </si>
  <si>
    <t>OPTIMA COMPACT DN10 N/N LOW 2,5 P/T Siem</t>
  </si>
  <si>
    <t>53-1522</t>
  </si>
  <si>
    <t>OPTIMA COMPACT DN15 N/N LOW 2,5 P/T Siem</t>
  </si>
  <si>
    <t>53-1524</t>
  </si>
  <si>
    <t>OPTIMA COMPACT DN15 N/N HIGH 2,5 P/T Sie</t>
  </si>
  <si>
    <t>53-1528</t>
  </si>
  <si>
    <t>OPTIMA COMPACT DN20 N/N HIGH 5 P/T Sieme</t>
  </si>
  <si>
    <t>53-1529</t>
  </si>
  <si>
    <t>Optima Compact DN10 N/N 5 Low P/T, Siemens</t>
  </si>
  <si>
    <t>53-1534</t>
  </si>
  <si>
    <t>Optima Compact DN32 N/N P/T Siemens</t>
  </si>
  <si>
    <t>53-1537</t>
  </si>
  <si>
    <t>Optima Compact DN25 N/N P/T Siemens</t>
  </si>
  <si>
    <t>53-1539</t>
  </si>
  <si>
    <t>Optima Compact DN25 M/M P/T Siemens</t>
  </si>
  <si>
    <t>53-1542</t>
  </si>
  <si>
    <t>OPTIMA COMPACT DN15 M/M LOW 2,5 Siemens</t>
  </si>
  <si>
    <t>53-1544</t>
  </si>
  <si>
    <t>OPTIMA COMPACT DN15 M/M HIGH 2,5 Siemens</t>
  </si>
  <si>
    <t>53-1548</t>
  </si>
  <si>
    <t>OPTIMA COMPACT DN20 M/M HIGH 5 Siemens</t>
  </si>
  <si>
    <t>53-1554</t>
  </si>
  <si>
    <t>Optima Compact DN32 M/M Siemens</t>
  </si>
  <si>
    <t>53-1562</t>
  </si>
  <si>
    <t>OPTIMA COMPACT DN15 M/M LOW 2,5 P/T Siem</t>
  </si>
  <si>
    <t>53-1564</t>
  </si>
  <si>
    <t>OPTIMA COMPACT DN15 M/M HIGH 2,5 P/T Sie</t>
  </si>
  <si>
    <t>53-1568</t>
  </si>
  <si>
    <t>OPTIMA COMPACT DN20 M/M HIGH 5 P/T Sieme</t>
  </si>
  <si>
    <t>53-1569</t>
  </si>
  <si>
    <t>53-1574</t>
  </si>
  <si>
    <t>Optima Compact DN32 M/M P/T Siemens</t>
  </si>
  <si>
    <t>53-1575</t>
  </si>
  <si>
    <t>Optima Compact DN40 M/M P/T Siemens</t>
  </si>
  <si>
    <t>53-1576</t>
  </si>
  <si>
    <t>Optima Compact DN50 M/M P/T Siemens</t>
  </si>
  <si>
    <t>53-1578C</t>
  </si>
  <si>
    <t>53-1579C</t>
  </si>
  <si>
    <t>53-1591</t>
  </si>
  <si>
    <t>Optima Compact DN15 M/M Low 5 P/T NPT</t>
  </si>
  <si>
    <t>53-1593</t>
  </si>
  <si>
    <t>Optima Compact DN15 M/M High 5 P/T NPT</t>
  </si>
  <si>
    <t>53-1596</t>
  </si>
  <si>
    <t>53-1597</t>
  </si>
  <si>
    <t>Optima Compact DN32 M/M P/T NPT</t>
  </si>
  <si>
    <t>53-1598</t>
  </si>
  <si>
    <t>53-1599</t>
  </si>
  <si>
    <t>53-1606</t>
  </si>
  <si>
    <t>OPTIMA COMPACT DN15 M/M LOW 2,5 B&amp;G</t>
  </si>
  <si>
    <t>53-1607</t>
  </si>
  <si>
    <t>OPTIMA COMPACT DN15 M/M HIGH 5 B&amp;G</t>
  </si>
  <si>
    <t>53-1608</t>
  </si>
  <si>
    <t>OPTIMA COMPACT DN15 M/M LOW 5 B&amp;G</t>
  </si>
  <si>
    <t>53-1609</t>
  </si>
  <si>
    <t>OPTIMA COMPACT DN15 M/M HIGH 2,5 B&amp;G</t>
  </si>
  <si>
    <t>53-1610</t>
  </si>
  <si>
    <t>OPTIMA COMPACT DN20 M/M HIGH 2,5 B&amp;G</t>
  </si>
  <si>
    <t>53-1611</t>
  </si>
  <si>
    <t>OPTIMA COMPACT DN20 M/M HIGH 5 B&amp;G</t>
  </si>
  <si>
    <t>53-1612</t>
  </si>
  <si>
    <t>OPTIMA COMPACT DN15 M/M LOW 2,5 PT B&amp;G</t>
  </si>
  <si>
    <t>53-1613</t>
  </si>
  <si>
    <t>OPTIMA COMPACT DN15 M/M HIGH 5 PT B&amp;G</t>
  </si>
  <si>
    <t>53-1614</t>
  </si>
  <si>
    <t>OPTIMA COMPACT DN15 M/M LOW 5 PT B&amp;G</t>
  </si>
  <si>
    <t>53-1615</t>
  </si>
  <si>
    <t>OPTIMA COMPACT DN15 M/M HIGH 2,5 PT B&amp;G</t>
  </si>
  <si>
    <t>53-1616</t>
  </si>
  <si>
    <t>OPTIMA COMPACT DN20 M/M HIGH 2,5 PT B&amp;G</t>
  </si>
  <si>
    <t>53-1617</t>
  </si>
  <si>
    <t>OPTIMA COMPACT DN20 M/M HIGH 5 PT B&amp;G</t>
  </si>
  <si>
    <t>53-1618</t>
  </si>
  <si>
    <t>Optima Compact DN40 M/M P/T B&amp;G</t>
  </si>
  <si>
    <t>53-1619</t>
  </si>
  <si>
    <t>Optima Compact DN50 M/M P/T B&amp;G</t>
  </si>
  <si>
    <t>53-1620</t>
  </si>
  <si>
    <t>Optima Compact DN20 M/M High 5 P/T MMA</t>
  </si>
  <si>
    <t>53-1621</t>
  </si>
  <si>
    <t>Optima Compact DN15 M/M Low 5 P/T MMA</t>
  </si>
  <si>
    <t>53-1622</t>
  </si>
  <si>
    <t>Optima Compact DN15 M/M Low 2.5 P/T MMA</t>
  </si>
  <si>
    <t>53-1623</t>
  </si>
  <si>
    <t>Optima Compact DN15 M/M High 2.5 P/T MMA</t>
  </si>
  <si>
    <t>53-1624</t>
  </si>
  <si>
    <t>Optima Compact DN20 M/M High 2.5 P/T MMA</t>
  </si>
  <si>
    <t>53-1625</t>
  </si>
  <si>
    <t>Optima Compact DN25L M/M P/T MMA</t>
  </si>
  <si>
    <t>53-1626</t>
  </si>
  <si>
    <t>Optima Compact DN32 M/M P/T MMA</t>
  </si>
  <si>
    <t>53-1650</t>
  </si>
  <si>
    <t>OPTIMA COMPACT DN10 N/N LOW 2,5 Sauter</t>
  </si>
  <si>
    <t>53-1651</t>
  </si>
  <si>
    <t>OPTIMA COMPACT DN10 N/N LOW 5 Sauter</t>
  </si>
  <si>
    <t>53-1652</t>
  </si>
  <si>
    <t>OPTIMA COMPACT DN15 N/N LOW 2,5 Sauter</t>
  </si>
  <si>
    <t>53-1653</t>
  </si>
  <si>
    <t>OPTIMA COMPACT DN15 N/N LOW 5 Sauter</t>
  </si>
  <si>
    <t>53-1654</t>
  </si>
  <si>
    <t>OPTIMA COMPACT DN15 N/N HIGH 2,5 Sauter</t>
  </si>
  <si>
    <t>53-1655</t>
  </si>
  <si>
    <t>OPTIMA COMPACT DN20 N/N HIGH 2.5 Sauter</t>
  </si>
  <si>
    <t>53-1656</t>
  </si>
  <si>
    <t>OPTIMA COMPACT DN20 N/N HIGH 4 Sauter</t>
  </si>
  <si>
    <t>53-1657</t>
  </si>
  <si>
    <t>OPTIMA COMPACT DN20 N/N HIGH 5 Sauter</t>
  </si>
  <si>
    <t>53-1660</t>
  </si>
  <si>
    <t>OPTIMA COMPACT DN10 N/N LOW 2,5 P/T Saut</t>
  </si>
  <si>
    <t>53-1661</t>
  </si>
  <si>
    <t>OPTIMA COMPACT DN10 N/N LOW 5 P/T Sauter</t>
  </si>
  <si>
    <t>53-1662</t>
  </si>
  <si>
    <t>OPTIMA COMPACT DN15 N/N LOW 2,5 P/T Saut</t>
  </si>
  <si>
    <t>53-1663</t>
  </si>
  <si>
    <t>OPTIMA COMPACT DN15 N/N LOW 5 P/T Sauter</t>
  </si>
  <si>
    <t>53-1664</t>
  </si>
  <si>
    <t>OPTIMA COMPACT DN15 N/N HIGH 2,5 P/T Sau</t>
  </si>
  <si>
    <t>53-1665</t>
  </si>
  <si>
    <t>OPTIMA COMPACT DN20 N/N HIGH 2.5 P/T Sau</t>
  </si>
  <si>
    <t>53-1666</t>
  </si>
  <si>
    <t>OPTIMA COMPACT DN20 N/N HIGH 4  P/T Saut</t>
  </si>
  <si>
    <t>53-1667</t>
  </si>
  <si>
    <t>OPTIMA COMPACT DN20 N/N HIGH 5 P/T Saute</t>
  </si>
  <si>
    <t>53-1668</t>
  </si>
  <si>
    <t>Optima Compact DN25L M/M P/T B&amp;G</t>
  </si>
  <si>
    <t>53-1669</t>
  </si>
  <si>
    <t>Optima Compact DN32 M/M P/T B&amp;G</t>
  </si>
  <si>
    <t>53-1670</t>
  </si>
  <si>
    <t>Optima Compact DN15 N/N High 4 P/T</t>
  </si>
  <si>
    <t>53-1680</t>
  </si>
  <si>
    <t>Optima Compact DN15 N/N High 5 Sauter</t>
  </si>
  <si>
    <t>53-1681</t>
  </si>
  <si>
    <t>Optima Compact DN20 N/N 5,5 Sauter</t>
  </si>
  <si>
    <t>53-1682</t>
  </si>
  <si>
    <t>Optima Compact DN15 N/N High 5 P/T Sauter</t>
  </si>
  <si>
    <t>53-1683</t>
  </si>
  <si>
    <t>Optima Compact DN20 N/N 5,5 P/T Sauter</t>
  </si>
  <si>
    <t>53-1684</t>
  </si>
  <si>
    <t>Optima Compact DN25 N/N 5,5 Sauter</t>
  </si>
  <si>
    <t>53-1685</t>
  </si>
  <si>
    <t>Optima Compact DN25L N/N Sauter</t>
  </si>
  <si>
    <t>53-1686</t>
  </si>
  <si>
    <t>Optima Compact DN32 N/N Sauter</t>
  </si>
  <si>
    <t>53-1687</t>
  </si>
  <si>
    <t>Optima Compact DN25 N/N 5,5 P/T Sauter</t>
  </si>
  <si>
    <t>53-1688</t>
  </si>
  <si>
    <t>Optima Compact DN25L N/N P/T Sauter</t>
  </si>
  <si>
    <t>53-1689</t>
  </si>
  <si>
    <t>Optima Compact DN32 N/N P/T Sauter</t>
  </si>
  <si>
    <t>53-1690</t>
  </si>
  <si>
    <t>Optima Compact DN40 M/M P/T Sauter</t>
  </si>
  <si>
    <t>53-1691</t>
  </si>
  <si>
    <t>Optima Compact DN50 M/M P/T Sauter</t>
  </si>
  <si>
    <t>53-1700</t>
  </si>
  <si>
    <t>Optima Compact DN10 N/N LOW 2,5 Controll</t>
  </si>
  <si>
    <t>53-1701</t>
  </si>
  <si>
    <t>Optima Compact DN10 N/N LOW 5,0 Controll</t>
  </si>
  <si>
    <t>53-1702</t>
  </si>
  <si>
    <t>Optima Compact DN15 N/N LOW 2,5 Controll</t>
  </si>
  <si>
    <t>53-1703</t>
  </si>
  <si>
    <t>Optima Compact DN15 N/N LOW 5,0 Controll</t>
  </si>
  <si>
    <t>53-1704</t>
  </si>
  <si>
    <t>Optima Compact DN15 N/N High 2,5 Control</t>
  </si>
  <si>
    <t>53-1705</t>
  </si>
  <si>
    <t>Optima Compact DN20 N/N High 2,5 Control</t>
  </si>
  <si>
    <t>53-1706</t>
  </si>
  <si>
    <t>Optima Compact DN20 N/N High 5,0 Control</t>
  </si>
  <si>
    <t>53-1707</t>
  </si>
  <si>
    <t>Optima Compact DN25L N/N Controlli</t>
  </si>
  <si>
    <t>53-1708</t>
  </si>
  <si>
    <t>Optima Compact DN32 N/N Controlli</t>
  </si>
  <si>
    <t>53-1709</t>
  </si>
  <si>
    <t>Optima Compact DN15 N/N High 5 Controlli</t>
  </si>
  <si>
    <t>53-1710</t>
  </si>
  <si>
    <t>Optima Compact DN20 N/N 5,5 Controlli</t>
  </si>
  <si>
    <t>53-1711</t>
  </si>
  <si>
    <t>Optima Compact DN10 N/N Low 2,5 P/T Controlli</t>
  </si>
  <si>
    <t>53-1712</t>
  </si>
  <si>
    <t>Optima Compact DN15 N/N High 2,5 P/T Controlli</t>
  </si>
  <si>
    <t>53-1713</t>
  </si>
  <si>
    <t>Optima Compact DN15 N/N High 5 P/T Controlli</t>
  </si>
  <si>
    <t>53-1714</t>
  </si>
  <si>
    <t>Optima Compact DN10 N/N Low 5 P/T Controlli</t>
  </si>
  <si>
    <t>53-1715</t>
  </si>
  <si>
    <t>Optima Compact DN20 N/N 5,5 P/T Controlli</t>
  </si>
  <si>
    <t>53-1716</t>
  </si>
  <si>
    <t>Optima Compact DN20 N/N High 2,5 P/T Controlli</t>
  </si>
  <si>
    <t>53-1717</t>
  </si>
  <si>
    <t>Optima Compact DN25L N/N P/T Controlli</t>
  </si>
  <si>
    <t>53-1718</t>
  </si>
  <si>
    <t>Optima Compact DN32 N/N P/T Controlli</t>
  </si>
  <si>
    <t>53-1719</t>
  </si>
  <si>
    <t>Optima Compact DN40 M/M P/T Controlli</t>
  </si>
  <si>
    <t>53-1720</t>
  </si>
  <si>
    <t>Optima Compact DN50 M/M P/T Controlli</t>
  </si>
  <si>
    <t>53-1800</t>
  </si>
  <si>
    <t>Frese Optimizer DN15 Low</t>
  </si>
  <si>
    <t>53-1800-01</t>
  </si>
  <si>
    <t>Frese Optimizer DN 15 Low Excl. Controller unit</t>
  </si>
  <si>
    <t>53-1801</t>
  </si>
  <si>
    <t>Frese Optimizer DN15 High</t>
  </si>
  <si>
    <t>53-1801-1</t>
  </si>
  <si>
    <t>Frese Optimizer DN 15 High Excl. Controller unit</t>
  </si>
  <si>
    <t>53-1802</t>
  </si>
  <si>
    <t>Frese Optimizer DN15 Low u/omløber</t>
  </si>
  <si>
    <t>53-1803</t>
  </si>
  <si>
    <t>Frese Optimizer DN15 High u/omløber</t>
  </si>
  <si>
    <t>53-1804</t>
  </si>
  <si>
    <t>Frese Optimizer DN25</t>
  </si>
  <si>
    <t>53-1805</t>
  </si>
  <si>
    <t>Frese Optimizer DN25 u/omløber</t>
  </si>
  <si>
    <t>53-1810</t>
  </si>
  <si>
    <t>Optima DN65 ANSI 125 Low flow P/T B&amp;G</t>
  </si>
  <si>
    <t>53-1811</t>
  </si>
  <si>
    <t>Optima DN80 ANSI 125 Low flow P/T B&amp;G</t>
  </si>
  <si>
    <t>53-1812</t>
  </si>
  <si>
    <t>Optima DN100 ANSI 125 Low flow P/T B&amp;G</t>
  </si>
  <si>
    <t>53-1813</t>
  </si>
  <si>
    <t>Optima DN125 ANSI 125 Low flow P/T B&amp;G</t>
  </si>
  <si>
    <t>53-1814</t>
  </si>
  <si>
    <t>Optima DN150 ANSI 125 Low flow P/T B&amp;G</t>
  </si>
  <si>
    <t>53-1816</t>
  </si>
  <si>
    <t>Optima DN65 ANSI 125 High flow P/T B&amp;G</t>
  </si>
  <si>
    <t>53-1817</t>
  </si>
  <si>
    <t>Optima DN80 ANSI 125 High flow P/T B&amp;G</t>
  </si>
  <si>
    <t>53-1818</t>
  </si>
  <si>
    <t>Optima DN100 ANSI 125 High flow P/T B&amp;G</t>
  </si>
  <si>
    <t>53-1819</t>
  </si>
  <si>
    <t>Optima DN125 ANSI 125 High flow P/T B&amp;G</t>
  </si>
  <si>
    <t>53-1820</t>
  </si>
  <si>
    <t>Optima DN150 ANSI 125 High flow P/T B&amp;G</t>
  </si>
  <si>
    <t>53-1822</t>
  </si>
  <si>
    <t>Optima DN65 ANSI 250 Low flow P/T B&amp;G</t>
  </si>
  <si>
    <t>53-1823</t>
  </si>
  <si>
    <t>Optima DN80 ANSI 250 Low flow P/T B&amp;G</t>
  </si>
  <si>
    <t>53-1824</t>
  </si>
  <si>
    <t>Optima DN100 ANSI 250 Low flow P/T B&amp;G</t>
  </si>
  <si>
    <t>53-1825</t>
  </si>
  <si>
    <t>Optima DN125 ANSI 250 Low flow P/T B&amp;G</t>
  </si>
  <si>
    <t>53-1826</t>
  </si>
  <si>
    <t>Optima DN150 ANSI 250 Low flow P/T B&amp;G</t>
  </si>
  <si>
    <t>53-1828</t>
  </si>
  <si>
    <t>Optima DN65 ANSI 250 High flow P/T B&amp;G</t>
  </si>
  <si>
    <t>53-1829</t>
  </si>
  <si>
    <t>Optima DN80 ANSI 250 High flow P/T B&amp;G</t>
  </si>
  <si>
    <t>53-1830</t>
  </si>
  <si>
    <t>Optima DN100 ANSI 250 High flow P/T B&amp;G</t>
  </si>
  <si>
    <t>53-1831</t>
  </si>
  <si>
    <t>Optima DN125 ANSI 250 High flow P/T B&amp;G</t>
  </si>
  <si>
    <t>53-1832</t>
  </si>
  <si>
    <t>Optima DN150 ANSI 250 High flow P/T B&amp;G</t>
  </si>
  <si>
    <t>6-port PICV DN15 m/PT</t>
  </si>
  <si>
    <t>6-port PICV DN20 m/PT</t>
  </si>
  <si>
    <t>53-1846</t>
  </si>
  <si>
    <t>Frese OPTIMIZER 6-way DN15 Low m/DZR koblinger</t>
  </si>
  <si>
    <t>53-1847</t>
  </si>
  <si>
    <t>Frese OPTIMIZER 6-way DN15 High m/DZR koblinger</t>
  </si>
  <si>
    <t>53-1848</t>
  </si>
  <si>
    <t>Frese OPTIMIZER 6-way DN20 m/DZR koblinger</t>
  </si>
  <si>
    <t>53-1849</t>
  </si>
  <si>
    <t>Frese OPTIMIZER 6-way DN25 m/DZR koblinger</t>
  </si>
  <si>
    <t>53-1850</t>
  </si>
  <si>
    <t>Frese OPTIMIZER 6-way DN15 Low m/koblinger</t>
  </si>
  <si>
    <t>53-1851</t>
  </si>
  <si>
    <t>Frese OPTIMIZER 6-way DN15 High m/koblinger</t>
  </si>
  <si>
    <t>53-1852</t>
  </si>
  <si>
    <t>Frese OPTIMIZER 6-way DN20 m/koblinger</t>
  </si>
  <si>
    <t>53-1853</t>
  </si>
  <si>
    <t>Frese OPTIMIZER 6-way DN25 m/koblinger</t>
  </si>
  <si>
    <t>53-1854</t>
  </si>
  <si>
    <t>Frese OPTIMIZER 6-way DN15 Low u/koblinger</t>
  </si>
  <si>
    <t>53-1855</t>
  </si>
  <si>
    <t>Frese OPTIMIZER 6-way DN15 High u/koblinger</t>
  </si>
  <si>
    <t>53-1856</t>
  </si>
  <si>
    <t>Frese OPTIMIZER 6-way DN20 u/koblinger</t>
  </si>
  <si>
    <t>53-1857</t>
  </si>
  <si>
    <t>Frese OPTIMIZER 6-way DN25 u/koblinger</t>
  </si>
  <si>
    <t>53-1860</t>
  </si>
  <si>
    <t>ARI-ASTRA DC DN50 / PN16 / 15 m³/h</t>
  </si>
  <si>
    <t>53-1861</t>
  </si>
  <si>
    <t>ARI-ASTRA DC DN65 / PN16 / 25 m³/h</t>
  </si>
  <si>
    <t>53-1862</t>
  </si>
  <si>
    <t>ARI-ASTRA DC DN80 / PN16 / 34 m³/h</t>
  </si>
  <si>
    <t>53-1863</t>
  </si>
  <si>
    <t>ARI-ASTRA DC DN100 / PN16 / 68 m³/h</t>
  </si>
  <si>
    <t>53-1864</t>
  </si>
  <si>
    <t>ARI-ASTRA DC DN125 / PN16 / 110 m³/h</t>
  </si>
  <si>
    <t>53-1865</t>
  </si>
  <si>
    <t>ARI-ASTRA DC DN150 / PN16 / 148 m³/h</t>
  </si>
  <si>
    <t>53-1867</t>
  </si>
  <si>
    <t>ARI-ASTRA DC DN50 / PN16 / 24 m³/h</t>
  </si>
  <si>
    <t>53-1868</t>
  </si>
  <si>
    <t>ARI-ASTRA DC DN65 / PN16 / 35 m³/h</t>
  </si>
  <si>
    <t>53-1869</t>
  </si>
  <si>
    <t>ARI-ASTRA DC DN80 / PN16 / 43 m³/h</t>
  </si>
  <si>
    <t>53-1870</t>
  </si>
  <si>
    <t>ARI-ASTRA DC DN100 / PN16 / 90 m³/h</t>
  </si>
  <si>
    <t>53-1871</t>
  </si>
  <si>
    <t>ARI-ASTRA DC DN125 / PN16 / 135 m³/h</t>
  </si>
  <si>
    <t>53-1872</t>
  </si>
  <si>
    <t>ARI-ASTRA DC DN150 / PN16 / 195 m³/h</t>
  </si>
  <si>
    <t>53-1874</t>
  </si>
  <si>
    <t>ARI-ASTRA DC DN50 / PN25 / 15 m³/h</t>
  </si>
  <si>
    <t>53-1875</t>
  </si>
  <si>
    <t>ARI-ASTRA DC DN65 / PN25 / 25 m³/h</t>
  </si>
  <si>
    <t>53-1876</t>
  </si>
  <si>
    <t>ARI-ASTRA DC DN80 / PN25 / 34 m³/h</t>
  </si>
  <si>
    <t>53-1877</t>
  </si>
  <si>
    <t>ARI-ASTRA DC DN100 / PN25 / 68 m³/h</t>
  </si>
  <si>
    <t>53-1878</t>
  </si>
  <si>
    <t>ARI-ASTRA DC DN125 / PN25 / 110 m³/h</t>
  </si>
  <si>
    <t>53-1879</t>
  </si>
  <si>
    <t>ARI-ASTRA DC DN150 / PN25 / 148 m³/h</t>
  </si>
  <si>
    <t>53-1881</t>
  </si>
  <si>
    <t>ARI-ASTRA DC DN50 / PN25 / 24 m³/h</t>
  </si>
  <si>
    <t>53-1882</t>
  </si>
  <si>
    <t>ARI-ASTRA DC DN65 / PN25 / 35 m³/h</t>
  </si>
  <si>
    <t>53-1883</t>
  </si>
  <si>
    <t>ARI-ASTRA DC DN80 / PN25 / 43 m³/h</t>
  </si>
  <si>
    <t>53-1884</t>
  </si>
  <si>
    <t>ARI-ASTRA DC DN100 / PN25 / 90 m³/h</t>
  </si>
  <si>
    <t>53-1885</t>
  </si>
  <si>
    <t>ARI-ASTRA DC DN125 / PN25 / 135 m³/h</t>
  </si>
  <si>
    <t>53-1886</t>
  </si>
  <si>
    <t>ARI-ASTRA DC DN150 / PN25 / 195 m³/h</t>
  </si>
  <si>
    <t>53-1900</t>
  </si>
  <si>
    <t>Optima SA Cartridge High 2,5mm</t>
  </si>
  <si>
    <t>53-1901</t>
  </si>
  <si>
    <t>Optima SA Cartridge High 5mm</t>
  </si>
  <si>
    <t>53-1902</t>
  </si>
  <si>
    <t>Optima SA Cartridge Low 2,5mm</t>
  </si>
  <si>
    <t>53-1903</t>
  </si>
  <si>
    <t>Optima SA Cartridge Low 5mm</t>
  </si>
  <si>
    <t>53-1950</t>
  </si>
  <si>
    <t>Aktuator m/fjederretur 600N SRU Type-04</t>
  </si>
  <si>
    <t>53-1951</t>
  </si>
  <si>
    <t>Aktuator m/fjederretur 600N SRD Type-05</t>
  </si>
  <si>
    <t>53-1952</t>
  </si>
  <si>
    <t>Aktuator m/fjederretur 900N SRU Type-06</t>
  </si>
  <si>
    <t>53-1953</t>
  </si>
  <si>
    <t>Aktuator m/fjederretur 900N SRD Type-07</t>
  </si>
  <si>
    <t>53-1956</t>
  </si>
  <si>
    <t>Aktuator m/fjederretur 2000N SRU Type-11</t>
  </si>
  <si>
    <t>53-1957</t>
  </si>
  <si>
    <t>Aktuator m/fjederretur 2000N SRD Type-12</t>
  </si>
  <si>
    <t>53-1980</t>
  </si>
  <si>
    <t>Aktuator 24V 0-10V Feed back + fail safe U</t>
  </si>
  <si>
    <t>53-1981</t>
  </si>
  <si>
    <t>Aktuator 24V 0-10V Feed back + fail safe D</t>
  </si>
  <si>
    <t>53-1982</t>
  </si>
  <si>
    <t>Aktuator 3-pos. 14V (24V) DC m/JST</t>
  </si>
  <si>
    <t>53-1983</t>
  </si>
  <si>
    <t>Aktuator 24V 0-5V Feed back + fail safe</t>
  </si>
  <si>
    <t>53-1984</t>
  </si>
  <si>
    <t>Aktuator 24 V AC/DC 0-10V/4-20mA 15mm 200N</t>
  </si>
  <si>
    <t>53-1985</t>
  </si>
  <si>
    <t>Aktuator 24 V AC/DC 0-10V/4-20mA 40MM 1100N</t>
  </si>
  <si>
    <t>Aktuator 24V 4-20mA IP54</t>
  </si>
  <si>
    <t>53-1987</t>
  </si>
  <si>
    <t>Aktuator 24V 0-10V Feed back + fail safe</t>
  </si>
  <si>
    <t>53-1988</t>
  </si>
  <si>
    <t>Aktuator 24V 0-10V Feed back</t>
  </si>
  <si>
    <t>53-1989</t>
  </si>
  <si>
    <t>Termisk aktuator Type 43-2N</t>
  </si>
  <si>
    <t>53-1990</t>
  </si>
  <si>
    <t>Termostat med fjernføler, 2,5 mm</t>
  </si>
  <si>
    <t>53-1991</t>
  </si>
  <si>
    <t>Pakdåse, Optima Compact</t>
  </si>
  <si>
    <t>53-1992</t>
  </si>
  <si>
    <t>DYKLOMME, OPTIMA COMPACT</t>
  </si>
  <si>
    <t>53-1993</t>
  </si>
  <si>
    <t>Dykrørsprop</t>
  </si>
  <si>
    <t>53-1994</t>
  </si>
  <si>
    <t>Termostat med fjernføler, 5 mm</t>
  </si>
  <si>
    <t>53-1995</t>
  </si>
  <si>
    <t>Termostat med fjernføler, 5,5 mm</t>
  </si>
  <si>
    <t>53-2000</t>
  </si>
  <si>
    <t>FRESE S DN15 M/M P/T</t>
  </si>
  <si>
    <t>53-2001</t>
  </si>
  <si>
    <t>FRESE S DN20 M/M P/T</t>
  </si>
  <si>
    <t>53-2002</t>
  </si>
  <si>
    <t>FRESE S DN25 M/M P/T</t>
  </si>
  <si>
    <t>53-2005</t>
  </si>
  <si>
    <t>FRESE S DN50 M/M P/T</t>
  </si>
  <si>
    <t>53-2006</t>
  </si>
  <si>
    <t>FRESE S DN15 LP M/M P/T</t>
  </si>
  <si>
    <t>53-2007</t>
  </si>
  <si>
    <t>FRESE S DN20 LP M/M P/T</t>
  </si>
  <si>
    <t>53-2008</t>
  </si>
  <si>
    <t>FRESE S DN25 LP M/M P/T</t>
  </si>
  <si>
    <t>53-2012</t>
  </si>
  <si>
    <t>FRESE S DN25 M/M PROPPER</t>
  </si>
  <si>
    <t>53-2033</t>
  </si>
  <si>
    <t>FRESE S DN32 M/M PT/AFTAP</t>
  </si>
  <si>
    <t>53-2050</t>
  </si>
  <si>
    <t>FRESE S DN15 M/M P/T/ KUGLEHANE</t>
  </si>
  <si>
    <t>53-2051</t>
  </si>
  <si>
    <t>FRESE S DN20 M/M P/T/ KUGLEHANE</t>
  </si>
  <si>
    <t>53-2052</t>
  </si>
  <si>
    <t>FRESE S DN25 M/M P/T/ KUGLEHANE</t>
  </si>
  <si>
    <t>53-2053</t>
  </si>
  <si>
    <t>FRESE S DN32 M/M P/T/ KUGLEHANE</t>
  </si>
  <si>
    <t>53-2058</t>
  </si>
  <si>
    <t>FRESE S DN25 LP M/M P/T/ KUGLEHANE</t>
  </si>
  <si>
    <t>53-2082</t>
  </si>
  <si>
    <t>FRESE S DN25 M/M PT/AFTAP/KUGLEHANE</t>
  </si>
  <si>
    <t>53-2084</t>
  </si>
  <si>
    <t>FRESE S DN40 M/M PT/AFTAP/KUGLEHANE</t>
  </si>
  <si>
    <t>53-2086</t>
  </si>
  <si>
    <t>FRESE S DN15 LP M/M AFTAP/P/T/KUGLEHANE</t>
  </si>
  <si>
    <t>53-2087</t>
  </si>
  <si>
    <t>FRESE S DN20 LP M/M AFTAP/P/T/KUGLEHANE</t>
  </si>
  <si>
    <t>53-2126</t>
  </si>
  <si>
    <t>FRESE S SYS DN15 LP M/M P/T/ KUGLEHANE</t>
  </si>
  <si>
    <t>53-2133</t>
  </si>
  <si>
    <t>FRESE S SYS. DN32 M/M AFTAP/PT/KGH</t>
  </si>
  <si>
    <t>53-2134</t>
  </si>
  <si>
    <t>FRESE S SYS. DN40 M/M AFTAP/PT/KGH</t>
  </si>
  <si>
    <t>53-2170</t>
  </si>
  <si>
    <t>STATISK VENTIL ULF DN15 M/M PN25 DZR</t>
  </si>
  <si>
    <t>53-2171</t>
  </si>
  <si>
    <t>STATISK VENTIL LF DN15 M/M PN25 DZR</t>
  </si>
  <si>
    <t>53-2172</t>
  </si>
  <si>
    <t>STATISK VENTIL DN15 M/M PN25 DZR</t>
  </si>
  <si>
    <t>53-2173</t>
  </si>
  <si>
    <t>STATISK VENTIL DN20 M/M PN25 DZR</t>
  </si>
  <si>
    <t>53-2174</t>
  </si>
  <si>
    <t>STATISK VENTIL DN25 M/M PN25 DZR</t>
  </si>
  <si>
    <t>53-2175</t>
  </si>
  <si>
    <t>STATISK VENTIL DN32 M/M PN25 DZR</t>
  </si>
  <si>
    <t>53-2175-CUT</t>
  </si>
  <si>
    <t>STATISK VENTIL DN32 M/M PN25 DZR (Snitmodel)</t>
  </si>
  <si>
    <t>53-2176</t>
  </si>
  <si>
    <t>STATISK VENTIL  DN40 M/M PN25 DZR</t>
  </si>
  <si>
    <t>53-2177</t>
  </si>
  <si>
    <t>STATISK VENTIL DN50 M/M PN25 DZR</t>
  </si>
  <si>
    <t>53-2178</t>
  </si>
  <si>
    <t>STATISK  FLANGE VENTIL  DN65 PN16</t>
  </si>
  <si>
    <t>53-2179</t>
  </si>
  <si>
    <t>STATISK FLANGE VENTIL DN80 PN16</t>
  </si>
  <si>
    <t>53-2180</t>
  </si>
  <si>
    <t>STATISK FLANGE VENTIL DN100 PN16</t>
  </si>
  <si>
    <t>53-2181</t>
  </si>
  <si>
    <t>STATISK FLANGE VENTIL DN125 PN16</t>
  </si>
  <si>
    <t>53-2182</t>
  </si>
  <si>
    <t>STATISK FLANGE VENTIL DN150 PN16</t>
  </si>
  <si>
    <t>53-2183</t>
  </si>
  <si>
    <t>STATISK FLANGE VENTIL DN200 PN16</t>
  </si>
  <si>
    <t>53-2184</t>
  </si>
  <si>
    <t>STATISK FLANGE VENTIL DN250 PN16</t>
  </si>
  <si>
    <t>53-2185</t>
  </si>
  <si>
    <t>STATISK FLANGE VENTIL DN300 PN16</t>
  </si>
  <si>
    <t>SIGMA Compact M/M DN15 Low P/T</t>
  </si>
  <si>
    <t>SIGMA Compact M/M DN15 High P/T</t>
  </si>
  <si>
    <t>53-2201-CUT</t>
  </si>
  <si>
    <t>SIGMA Compact M/M DN15 High P/T(Snitmodel)</t>
  </si>
  <si>
    <t>SIGMA Compact M/M DN20 Low P/T</t>
  </si>
  <si>
    <t>SIGMA Compact M/M DN20 High P/T</t>
  </si>
  <si>
    <t>53-2204</t>
  </si>
  <si>
    <t>SIGMA Compact M/M DN25L Low P/T</t>
  </si>
  <si>
    <t>53-2204-CUT</t>
  </si>
  <si>
    <t>SIGMA Compact M/M DN25L Low P/T(Snitmodel)</t>
  </si>
  <si>
    <t>SIGMA Compact M/M DN32 P/T</t>
  </si>
  <si>
    <t>SIGMA Compact M/M DN40 P/T</t>
  </si>
  <si>
    <t>53-2206-CUT</t>
  </si>
  <si>
    <t>SIGMA Compact M/M DN40 P/T (Snitmodel)</t>
  </si>
  <si>
    <t>SIGMA Compact M/M DN50 P/T</t>
  </si>
  <si>
    <t>SIGMA Compact M/M DN25 Low P/T</t>
  </si>
  <si>
    <t>SIGMA Compact M/M DN25 High P/T</t>
  </si>
  <si>
    <t>53-2220</t>
  </si>
  <si>
    <t>SIGMA Compact M/M DN15 Low P/T/Aftap</t>
  </si>
  <si>
    <t>53-2221</t>
  </si>
  <si>
    <t>SIGMA Compact M/M DN15 High P/T/Aftap</t>
  </si>
  <si>
    <t>53-2222</t>
  </si>
  <si>
    <t>SIGMA Compact M/M DN20 Low P/T/Aftap</t>
  </si>
  <si>
    <t>53-2223</t>
  </si>
  <si>
    <t>SIGMA Compact M/M DN20 High P/T/Aftap</t>
  </si>
  <si>
    <t>53-2224</t>
  </si>
  <si>
    <t>SIGMA Compact M/M DN25L Low P/T/Aftap</t>
  </si>
  <si>
    <t>53-2225</t>
  </si>
  <si>
    <t>SIGMA Compact M/M DN32 P/T/Aftap</t>
  </si>
  <si>
    <t>53-2226</t>
  </si>
  <si>
    <t>SIGMA Compact M/M DN40 P/T/Aftap</t>
  </si>
  <si>
    <t>53-2227</t>
  </si>
  <si>
    <t>SIGMA Compact M/M DN50 P/T/Aftap</t>
  </si>
  <si>
    <t>53-2228</t>
  </si>
  <si>
    <t>SIGMA Compact M/M DN25 Low P/T/Aftap</t>
  </si>
  <si>
    <t>53-2229</t>
  </si>
  <si>
    <t>SIGMA Compact M/M DN25 High P/T/Aftap</t>
  </si>
  <si>
    <t>53-2240</t>
  </si>
  <si>
    <t>SIGMA Comp. M/M NPT DN15 Low P/T B&amp;G</t>
  </si>
  <si>
    <t>53-2241</t>
  </si>
  <si>
    <t>SIGMA Comp. M/M NPT DN15 High P/T B&amp;G</t>
  </si>
  <si>
    <t>53-2242</t>
  </si>
  <si>
    <t>SIGMA Comp. M/M NPT DN20 Low P/T B&amp;G</t>
  </si>
  <si>
    <t>53-2243</t>
  </si>
  <si>
    <t>SIGMA Comp. M/M NPT DN20 High P/T B&amp;G</t>
  </si>
  <si>
    <t>53-2244</t>
  </si>
  <si>
    <t>SIGMA Comp. M/M NPT DN25 High Flow P/T B&amp;G</t>
  </si>
  <si>
    <t>53-2245</t>
  </si>
  <si>
    <t>SIGMA Comp. M/M NPT DN32 P/T B&amp;G</t>
  </si>
  <si>
    <t>53-2246</t>
  </si>
  <si>
    <t>SIGMA Comp. M/M NPT DN40 P/T B&amp;G</t>
  </si>
  <si>
    <t>53-2247</t>
  </si>
  <si>
    <t>SIGMA Comp. M/M NPT DN50 P/T B&amp;G</t>
  </si>
  <si>
    <t>53-2248</t>
  </si>
  <si>
    <t>SIGMA Comp. M/M DN25 Low Flow P/T B&amp;G</t>
  </si>
  <si>
    <t>53-2249</t>
  </si>
  <si>
    <t>SIGMA Comp. M/M DN25 High Flow P/T B&amp;G</t>
  </si>
  <si>
    <t>53-2300</t>
  </si>
  <si>
    <t>53-2301</t>
  </si>
  <si>
    <t>53-2302</t>
  </si>
  <si>
    <t>53-2303</t>
  </si>
  <si>
    <t>53-2320</t>
  </si>
  <si>
    <t>53-2321</t>
  </si>
  <si>
    <t>53-2322</t>
  </si>
  <si>
    <t>53-2323</t>
  </si>
  <si>
    <t>53-2350</t>
  </si>
  <si>
    <t>Optima Compact DN15 N/N UHF 2,5 m/prop</t>
  </si>
  <si>
    <t>SIGMA Compact DN50 PN16 Low Flow PT</t>
  </si>
  <si>
    <t>53-2400-CUT</t>
  </si>
  <si>
    <t>SIGMA Comp. DN50 PN16 Low Flow PT(Snitmodel)</t>
  </si>
  <si>
    <t>SIGMA Compact DN65 PN16 Low Flow PT</t>
  </si>
  <si>
    <t>SIGMA Compact DN80 PN16 Low Flow PT</t>
  </si>
  <si>
    <t>SIGMA Compact DN100 PN16 Low Flow PT</t>
  </si>
  <si>
    <t>SIGMA Compact DN125 PN16 Low Flow PT</t>
  </si>
  <si>
    <t>SIGMA Compact DN150 PN16 Low Flow PT</t>
  </si>
  <si>
    <t>SIGMA Compact DN200 PN16 Low Flow PT</t>
  </si>
  <si>
    <t>SIGMA Compact DN250 PN16 Low Flow PT</t>
  </si>
  <si>
    <t>SIGMA Compact DN300 PN16 Low Flow PT</t>
  </si>
  <si>
    <t>SIGMA Compact DN50 PN16 High Flow PT</t>
  </si>
  <si>
    <t>SIGMA Compact DN65 PN16 High Flow PT</t>
  </si>
  <si>
    <t>SIGMA Compact DN80 PN16 High Flow PT</t>
  </si>
  <si>
    <t>SIGMA Compact DN100 PN16 High Flow PT</t>
  </si>
  <si>
    <t>SIGMA Compact DN125 PN16 High Flow PT</t>
  </si>
  <si>
    <t>SIGMA Compact DN150 PN16 High Flow PT</t>
  </si>
  <si>
    <t>SIGMA Compact DN200 PN16 High Flow PT</t>
  </si>
  <si>
    <t>SIGMA Compact DN250 PN16 High Flow PT</t>
  </si>
  <si>
    <t>SIGMA Compact DN300 PN16 High Flow PT</t>
  </si>
  <si>
    <t>SIGMA Compact DN50 PN25 Low Flow PT</t>
  </si>
  <si>
    <t>SIGMA Compact DN65 PN25 Low Flow PT</t>
  </si>
  <si>
    <t>SIGMA Compact DN80 PN25 Low Flow PT</t>
  </si>
  <si>
    <t>SIGMA Compact DN100 PN25 Low Flow PT</t>
  </si>
  <si>
    <t>SIGMA Compact DN125 PN25 Low Flow PT</t>
  </si>
  <si>
    <t>SIGMA Compact DN150 PN25 Low Flow PT</t>
  </si>
  <si>
    <t>SIGMA Compact DN200 PN25 Low Flow PT</t>
  </si>
  <si>
    <t>SIGMA Compact DN250 PN25 Low Flow PT</t>
  </si>
  <si>
    <t>SIGMA Compact DN300 PN25 Low Flow PT</t>
  </si>
  <si>
    <t>SIGMA Compact DN50 PN25 High Flow PT</t>
  </si>
  <si>
    <t>SIGMA Compact DN65 PN25 High Flow PT</t>
  </si>
  <si>
    <t>SIGMA Compact DN80 PN25 High Flow PT</t>
  </si>
  <si>
    <t>SIGMA Compact DN100 PN25 High Flow PT</t>
  </si>
  <si>
    <t>SIGMA Compact DN125 PN25 High Flow PT</t>
  </si>
  <si>
    <t>SIGMA Compact DN150 PN25 High Flow PT</t>
  </si>
  <si>
    <t>SIGMA Compact DN200 PN25 High Flow PT</t>
  </si>
  <si>
    <t>SIGMA Compact DN250 PN25 High Flow PT</t>
  </si>
  <si>
    <t>SIGMA Compact DN300 PN25 High Flow PT</t>
  </si>
  <si>
    <t>53-2500</t>
  </si>
  <si>
    <t>STATISK VENTIL VODRV DN15 M/M PN25</t>
  </si>
  <si>
    <t>53-2501</t>
  </si>
  <si>
    <t>STATISK VENTIL VODRV DN20 M/M PN25</t>
  </si>
  <si>
    <t>53-2502</t>
  </si>
  <si>
    <t>STATISK VENTIL VODRV DN25 M/M PN25</t>
  </si>
  <si>
    <t>53-2503</t>
  </si>
  <si>
    <t>STATISK VENTIL VODRV DN32 M/M PN25</t>
  </si>
  <si>
    <t>53-2504</t>
  </si>
  <si>
    <t>STATISK VENTIL VODRV DN40 M/M PN25</t>
  </si>
  <si>
    <t>53-2505</t>
  </si>
  <si>
    <t>STATISK VENTIL VODRV DN50 M/M PN25</t>
  </si>
  <si>
    <t>53-2506</t>
  </si>
  <si>
    <t>STATISK FLANGE VENTIL VODRV DN65 PN16</t>
  </si>
  <si>
    <t>53-2507</t>
  </si>
  <si>
    <t>STATISK FLANGE VENTIL VODRV DN80 PN16</t>
  </si>
  <si>
    <t>53-2508</t>
  </si>
  <si>
    <t>STATISK FLANGE VENTIL VODRV DN100 PN16</t>
  </si>
  <si>
    <t>53-2509</t>
  </si>
  <si>
    <t>STATISK FLANGE VENTIL VODRV DN125 PN16</t>
  </si>
  <si>
    <t>53-2510</t>
  </si>
  <si>
    <t>STATISK FLANGE VENTIL VODRV DN150 PN16</t>
  </si>
  <si>
    <t>53-2511</t>
  </si>
  <si>
    <t>STATISK FLANGE VENTIL VODRV DN200 PN16</t>
  </si>
  <si>
    <t>53-2512</t>
  </si>
  <si>
    <t>STATISK FLANGE VENTIL VODRV DN250 PN16</t>
  </si>
  <si>
    <t>53-2513</t>
  </si>
  <si>
    <t>STATISK FLANGE VENTIL VODRV DN300 PN16</t>
  </si>
  <si>
    <t>53-2514</t>
  </si>
  <si>
    <t>STATISK FLANGE VENTIL VODRV DN350 PN16</t>
  </si>
  <si>
    <t>53-2515</t>
  </si>
  <si>
    <t>STATISK FLANGE VENTIL VODRV DN400 PN16</t>
  </si>
  <si>
    <t>53-2516</t>
  </si>
  <si>
    <t>STATISK FLANGE VENTIL VODRV DN450 PN16</t>
  </si>
  <si>
    <t>53-2517</t>
  </si>
  <si>
    <t>STATISK FLANGE VENTIL VODRV DN500 PN16</t>
  </si>
  <si>
    <t>53-2520</t>
  </si>
  <si>
    <t>STATISK VENTIL DRV DN15 M/M PN25</t>
  </si>
  <si>
    <t>53-2521</t>
  </si>
  <si>
    <t>STATISK VENTIL DRV DN20 M/M PN25</t>
  </si>
  <si>
    <t>53-2522</t>
  </si>
  <si>
    <t>STATISK VENTIL DRV DN25 M/M PN25</t>
  </si>
  <si>
    <t>53-2523</t>
  </si>
  <si>
    <t>STATISK VENTIL DRV DN32 M/M PN25</t>
  </si>
  <si>
    <t>53-2524</t>
  </si>
  <si>
    <t>STATISK VENTIL DRV DN40 M/M PN25</t>
  </si>
  <si>
    <t>53-2525</t>
  </si>
  <si>
    <t>STATISK VENTIL DRV DN50 M/M PN25</t>
  </si>
  <si>
    <t>53-2526</t>
  </si>
  <si>
    <t>STATISK FLANGE VENTIL DRV DN65 PN16</t>
  </si>
  <si>
    <t>53-2527</t>
  </si>
  <si>
    <t>STATISK FLANGE VENTIL DRV DN80 PN16</t>
  </si>
  <si>
    <t>53-2528</t>
  </si>
  <si>
    <t>STATISK FLANGE VENTIL DRV DN100 PN16</t>
  </si>
  <si>
    <t>53-2529</t>
  </si>
  <si>
    <t>STATISK FLANGE VENTIL DRV DN125 PN16</t>
  </si>
  <si>
    <t>53-2530</t>
  </si>
  <si>
    <t>STATISK FLANGE VENTIL DRV DN150 PN16</t>
  </si>
  <si>
    <t>53-2531</t>
  </si>
  <si>
    <t>STATISK FLANGE VENTIL DRV DN200 PN16</t>
  </si>
  <si>
    <t>53-2532</t>
  </si>
  <si>
    <t>STATISK FLANGE VENTIL DRV DN250 PN16</t>
  </si>
  <si>
    <t>53-2533</t>
  </si>
  <si>
    <t>STATISK FLANGE VENTIL DRV DN300 PN16</t>
  </si>
  <si>
    <t>53-2534</t>
  </si>
  <si>
    <t>STATISK FLANGE VENTIL DRV DN350 PN16</t>
  </si>
  <si>
    <t>53-2535</t>
  </si>
  <si>
    <t>STATISK FLANGE VENTIL DRV DN400 PN16</t>
  </si>
  <si>
    <t>53-2536</t>
  </si>
  <si>
    <t>STATISK FLANGE VENTIL DRV DN450 PN16</t>
  </si>
  <si>
    <t>53-2537</t>
  </si>
  <si>
    <t>STATISK FLANGE VENTIL DRV DN500 PN16</t>
  </si>
  <si>
    <t>53-2540</t>
  </si>
  <si>
    <t>STATISK FLANGE VENTIL VODRV DN65 PN25</t>
  </si>
  <si>
    <t>53-2541</t>
  </si>
  <si>
    <t>STATISK FLANGE VENTIL VODRV DN80 PN25</t>
  </si>
  <si>
    <t>53-2542</t>
  </si>
  <si>
    <t>STATISK FLANGE VENTIL VODRV DN100 PN25</t>
  </si>
  <si>
    <t>53-2543</t>
  </si>
  <si>
    <t>STATISK FLANGE VENTIL VODRV DN125 PN25</t>
  </si>
  <si>
    <t>53-2544</t>
  </si>
  <si>
    <t>STATISK FLANGE VENTIL VODRV DN150 PN25</t>
  </si>
  <si>
    <t>53-2545</t>
  </si>
  <si>
    <t>STATISK FLANGE VENTIL VODRV DN200 PN25</t>
  </si>
  <si>
    <t>53-2546</t>
  </si>
  <si>
    <t>STATISK FLANGE VENTIL VODRV DN250 PN25</t>
  </si>
  <si>
    <t>53-2547</t>
  </si>
  <si>
    <t>STATISK FLANGE VENTIL VODRV DN300 PN25</t>
  </si>
  <si>
    <t>53-2548</t>
  </si>
  <si>
    <t>STATISK FLANGE VENTIL VODRV DN350 PN25</t>
  </si>
  <si>
    <t>53-2549</t>
  </si>
  <si>
    <t>STATISK FLANGE VENTIL VODRV DN400 PN25</t>
  </si>
  <si>
    <t>53-2550</t>
  </si>
  <si>
    <t>STATISK FLANGE VENTIL VODRV DN450 PN25</t>
  </si>
  <si>
    <t>53-2551</t>
  </si>
  <si>
    <t>STATISK FLANGE VENTIL VODRV DN500 PN25</t>
  </si>
  <si>
    <t>53-2580</t>
  </si>
  <si>
    <t>STATISK VENTIL VODRV DN15 M/M PN25 - RG5</t>
  </si>
  <si>
    <t>53-2581</t>
  </si>
  <si>
    <t>STATISK VENTIL VODRV DN20 M/M PN25 - RG5</t>
  </si>
  <si>
    <t>53-2582</t>
  </si>
  <si>
    <t>STATISK VENTIL VODRV DN25 M/M PN25 - RG5</t>
  </si>
  <si>
    <t>53-2583</t>
  </si>
  <si>
    <t>STATISK VENTIL VODRV DN32 M/M PN25 - RG5</t>
  </si>
  <si>
    <t>53-2584</t>
  </si>
  <si>
    <t>STATISK VENTIL VODRV DN40 M/M PN25 - RG5</t>
  </si>
  <si>
    <t>53-2585</t>
  </si>
  <si>
    <t>STATISK VENTIL VODRV DN50 M/M PN25 - RG5</t>
  </si>
  <si>
    <t>53-3001</t>
  </si>
  <si>
    <t>PV DN20 PT/AFTAP SYS 5-30 kPa</t>
  </si>
  <si>
    <t>53-3002</t>
  </si>
  <si>
    <t>PV DN25 PT/AFTAP SYS 5-30 kPa</t>
  </si>
  <si>
    <t>53-3012</t>
  </si>
  <si>
    <t>PV DN25 PT SYS 5-30 kPa</t>
  </si>
  <si>
    <t>53-3016</t>
  </si>
  <si>
    <t>PV DN15 PT SYS 20-60 kPa</t>
  </si>
  <si>
    <t>53-3017</t>
  </si>
  <si>
    <t>PV DN20 PT SYS 20-60 kPa</t>
  </si>
  <si>
    <t>53-3018</t>
  </si>
  <si>
    <t>PV DN25 PT SYS 20-60 kPa</t>
  </si>
  <si>
    <t>53-3028</t>
  </si>
  <si>
    <t>PV/FRESE S DN25 PT/AFTAP SYS 20-60 kPa</t>
  </si>
  <si>
    <t>53-3040</t>
  </si>
  <si>
    <t>PV/FRESE S DN15 PT/AFTAP SYS 5-30 kPa</t>
  </si>
  <si>
    <t>53-3042</t>
  </si>
  <si>
    <t>PV/FRESE S DN25 PT/AFTAP SYS 5-30 kPa</t>
  </si>
  <si>
    <t>53-3050</t>
  </si>
  <si>
    <t>PV DN50 FLANGE, FRESE YDF-2F</t>
  </si>
  <si>
    <t>53-3051</t>
  </si>
  <si>
    <t>PV DN65 FLANGE, FRESE YDF-2F</t>
  </si>
  <si>
    <t>53-3052</t>
  </si>
  <si>
    <t>PV DN80 FLANGE, FRESE YDF-2F</t>
  </si>
  <si>
    <t>53-3054</t>
  </si>
  <si>
    <t>PV DN125 FLANGE, FRESE YDF-2F</t>
  </si>
  <si>
    <t>53-3055</t>
  </si>
  <si>
    <t>PV DN150 FLANGE, FRESE YDF-2F</t>
  </si>
  <si>
    <t>53-3063</t>
  </si>
  <si>
    <t>PV DN50 PN16 (20-200 kPa) støbejern</t>
  </si>
  <si>
    <t>53-3064</t>
  </si>
  <si>
    <t>PV DN65 PN16 (20-200 kPa) støbejern</t>
  </si>
  <si>
    <t>53-3065</t>
  </si>
  <si>
    <t>PV DN80 PN16 (20-200 kPa) støbejern</t>
  </si>
  <si>
    <t>53-3066</t>
  </si>
  <si>
    <t>PV DN100 PN16 (20-200 kPa) støbejern</t>
  </si>
  <si>
    <t>53-3067</t>
  </si>
  <si>
    <t>PV DN125 PN16 (20-200 kPa) støbejern</t>
  </si>
  <si>
    <t>53-3068</t>
  </si>
  <si>
    <t>PV DN150 PN16 (20-200 kPa) støbejern</t>
  </si>
  <si>
    <t>53-3069</t>
  </si>
  <si>
    <t>PV DN200 PN16 (20-200 kPa) støbejern</t>
  </si>
  <si>
    <t>53-3070</t>
  </si>
  <si>
    <t>PV DN250 PN16 (20-200 kPa) støbejern</t>
  </si>
  <si>
    <t>53-3071</t>
  </si>
  <si>
    <t>PV DN300 PN16 (20-200 kPa) støbejern</t>
  </si>
  <si>
    <t>53-3078</t>
  </si>
  <si>
    <t>PV DN50 PN16 (150-500 kPa) støbejern</t>
  </si>
  <si>
    <t>53-3079</t>
  </si>
  <si>
    <t>PV DN65 PN16 (150-500 kPa) støbejern</t>
  </si>
  <si>
    <t>53-3080</t>
  </si>
  <si>
    <t>PV DN80 PN16 (150-500 kPa) støbejern</t>
  </si>
  <si>
    <t>53-3081</t>
  </si>
  <si>
    <t>PV DN100 PN16 (150-500 kPa) støbejern</t>
  </si>
  <si>
    <t>53-3082</t>
  </si>
  <si>
    <t>PV DN125 PN16 (150-500 kPa) støbejern</t>
  </si>
  <si>
    <t>53-3083</t>
  </si>
  <si>
    <t>PV DN150 PN16 (150-500 kPa) støbejern</t>
  </si>
  <si>
    <t>53-3084</t>
  </si>
  <si>
    <t>PV DN200 PN16 (150-500 kPa) støbejern</t>
  </si>
  <si>
    <t>53-3085</t>
  </si>
  <si>
    <t>PV DN250 PN16 (150-500 kPa) støbejern</t>
  </si>
  <si>
    <t>53-3086</t>
  </si>
  <si>
    <t>PV DN300 PN16 (150-500 kPa) støbejern</t>
  </si>
  <si>
    <t>53-3093</t>
  </si>
  <si>
    <t>PV DN50 PN25 (20-200 kPa) støbestål</t>
  </si>
  <si>
    <t>53-3094</t>
  </si>
  <si>
    <t>PV DN65 PN25 (20-200 kPa) støbestål</t>
  </si>
  <si>
    <t>53-3095</t>
  </si>
  <si>
    <t>PV DN80 PN25 (20-200 kPa) støbestål</t>
  </si>
  <si>
    <t>53-3096</t>
  </si>
  <si>
    <t>PV DN100 PN25 (20-200 kPa) støbestål</t>
  </si>
  <si>
    <t>53-3097</t>
  </si>
  <si>
    <t>PV DN125 PN25 (20-200 kPa) støbestål</t>
  </si>
  <si>
    <t>53-3098</t>
  </si>
  <si>
    <t>PV DN150 PN25 (20-200 kPa) støbestål</t>
  </si>
  <si>
    <t>53-3099</t>
  </si>
  <si>
    <t>PV DN200 PN25 (20-200 kPa) støbestål</t>
  </si>
  <si>
    <t>53-3100</t>
  </si>
  <si>
    <t>PV DN250 PN25 (20-200 kPa) støbestål</t>
  </si>
  <si>
    <t>53-3101</t>
  </si>
  <si>
    <t>PV DN300 PN25 (20-200 kPa) støbestål</t>
  </si>
  <si>
    <t>53-3108</t>
  </si>
  <si>
    <t>PV DN50 PN25 (150-500 kPa) støbestål</t>
  </si>
  <si>
    <t>53-3109</t>
  </si>
  <si>
    <t>PV DN65 PN25 (150-500 kPa) støbestål</t>
  </si>
  <si>
    <t>53-3110</t>
  </si>
  <si>
    <t>PV DN80 PN25 (150-500 kPa) støbestål</t>
  </si>
  <si>
    <t>53-3111</t>
  </si>
  <si>
    <t>PV DN100 PN25 (150-500 kPa) støbestål</t>
  </si>
  <si>
    <t>53-3112</t>
  </si>
  <si>
    <t>PV DN125PN25 (150-500 kPa) støbestål</t>
  </si>
  <si>
    <t>53-3113</t>
  </si>
  <si>
    <t>PV DN150PN25 (150-500 kPa) støbestål</t>
  </si>
  <si>
    <t>53-3114</t>
  </si>
  <si>
    <t>PV DN200 PN25 (150-500 kPa) støbestål</t>
  </si>
  <si>
    <t>53-3115</t>
  </si>
  <si>
    <t>PV DN250 PN25 (150-500 kPa) støbestål</t>
  </si>
  <si>
    <t>53-3116</t>
  </si>
  <si>
    <t>PV DN300 PN25 (150-500 kPa) støbestål</t>
  </si>
  <si>
    <t>53-3200</t>
  </si>
  <si>
    <t>PV Compact DN15 (5-30 kPa) 1/4"</t>
  </si>
  <si>
    <t>53-3201</t>
  </si>
  <si>
    <t>PV Compact DN15 (20-60 kPa) 1/4"</t>
  </si>
  <si>
    <t>53-3202</t>
  </si>
  <si>
    <t>PV Compact DN15 (5-30 kPa) 1/2"</t>
  </si>
  <si>
    <t>53-3203</t>
  </si>
  <si>
    <t>PV Compact DN15 (20-60 kPa) 1/2"</t>
  </si>
  <si>
    <t>53-3204</t>
  </si>
  <si>
    <t>PV Compact DN15 M/M (5-30 kPa) PT</t>
  </si>
  <si>
    <t>53-3204-CUT</t>
  </si>
  <si>
    <t>PV Compact DN15 M/M (5-30 kPa) PT(Snitmodel)</t>
  </si>
  <si>
    <t>53-3205</t>
  </si>
  <si>
    <t>PV Compact DN15 M/M (20-60 kPa) PT</t>
  </si>
  <si>
    <t>53-3206</t>
  </si>
  <si>
    <t>PV Compact DN20 M/M (5-30 kPa) PT</t>
  </si>
  <si>
    <t>53-3207</t>
  </si>
  <si>
    <t>PV Compact DN20 M/M (20-60 kPa) PT</t>
  </si>
  <si>
    <t>53-3208</t>
  </si>
  <si>
    <t>PV Compact DN25 M/M (5-30 kPa) PT</t>
  </si>
  <si>
    <t>53-3210</t>
  </si>
  <si>
    <t>PV Compact DN25L M/M (5-30 kPa) PT</t>
  </si>
  <si>
    <t>53-3210-CUT</t>
  </si>
  <si>
    <t>PV Compact DN25L M/M (5-30 kPa) PT (Snitmodel)</t>
  </si>
  <si>
    <t>53-3211</t>
  </si>
  <si>
    <t>PV Compact DN25L M/M (20-80 kPa) PT</t>
  </si>
  <si>
    <t>53-3214</t>
  </si>
  <si>
    <t>PV Compact DN32 M/M (20-80 kPa) PT</t>
  </si>
  <si>
    <t>53-3216</t>
  </si>
  <si>
    <t>PV Compact DN40 M/M (20-80 kPa) PT</t>
  </si>
  <si>
    <t>53-3218</t>
  </si>
  <si>
    <t>PV Compact DN50 M/M (20-80 kPa) PT</t>
  </si>
  <si>
    <t>53-3220</t>
  </si>
  <si>
    <t>53-3221</t>
  </si>
  <si>
    <t>53-3242</t>
  </si>
  <si>
    <t>PV Compact DN15 M/M (5-30 kPa)  PT/Drain</t>
  </si>
  <si>
    <t>53-3243</t>
  </si>
  <si>
    <t>PV Compact DN15 M/M (20-60 kPa) PT/Drain</t>
  </si>
  <si>
    <t>53-3244</t>
  </si>
  <si>
    <t>PV Compact DN20 M/M (5-30 kPa)  PT/Drain</t>
  </si>
  <si>
    <t>53-3245</t>
  </si>
  <si>
    <t>PV Compact DN20 M/M (20-60 kPa) PT/Drain</t>
  </si>
  <si>
    <t>53-3246</t>
  </si>
  <si>
    <t>PV Compact DN25L M/M (5-30 kPa) PT/Drain</t>
  </si>
  <si>
    <t>53-3247</t>
  </si>
  <si>
    <t>PV Compact DN25L M/M (20-80 kPa) PT/Drain</t>
  </si>
  <si>
    <t>53-3248</t>
  </si>
  <si>
    <t>PV Compact DN32 M/M (20-80 kPa) PT/Drain</t>
  </si>
  <si>
    <t>53-3249</t>
  </si>
  <si>
    <t>PV Compact DN40 M/M (20-80 kPa) PT/Drain</t>
  </si>
  <si>
    <t>53-3250</t>
  </si>
  <si>
    <t>PV Compact DN50 M/M (20-80 kPa) PT/Drain</t>
  </si>
  <si>
    <t>53-3251</t>
  </si>
  <si>
    <t>PV Compact DN25 M/M (5-30 kPa) PT/Drain</t>
  </si>
  <si>
    <t>53-3260</t>
  </si>
  <si>
    <t>PV SIGMA Comp. DN15 Lo (5-30 kPa) PT/Aftap</t>
  </si>
  <si>
    <t>53-3261</t>
  </si>
  <si>
    <t>PV SIGMA Comp. DN15 Hi (20-60 kPa) PT/Aftap</t>
  </si>
  <si>
    <t>53-3262</t>
  </si>
  <si>
    <t>PV SIGMA Comp. DN20 Lo (5-30 kPa) PT/Aftap</t>
  </si>
  <si>
    <t>53-3263</t>
  </si>
  <si>
    <t>PV SIGMA Comp. DN20 Hi (20-60 kPa) PT/Aftap</t>
  </si>
  <si>
    <t>53-3264</t>
  </si>
  <si>
    <t>PV SIGMA Comp. DN25 Lo M/M(5-30 kPa) PT/Aftap</t>
  </si>
  <si>
    <t>53-3265</t>
  </si>
  <si>
    <t>PV SIGMA Comp. DN25 Hi M/M(20-80 kPa) PT/Aftap</t>
  </si>
  <si>
    <t>53-3266</t>
  </si>
  <si>
    <t>PV SIGMA Compact DN32 M/M (20-80 kPa) PT/Aftap</t>
  </si>
  <si>
    <t>53-3267</t>
  </si>
  <si>
    <t>PV SIGMA Compact DN40 M/M (20-80 kPa) PT/Aftap</t>
  </si>
  <si>
    <t>53-3268</t>
  </si>
  <si>
    <t>PV SIGMA Compact DN50 M/M (20-80 kPa) PT/Aftap</t>
  </si>
  <si>
    <t>53-3300</t>
  </si>
  <si>
    <t>PV Compact DN50 PN16 (20-100kPa)</t>
  </si>
  <si>
    <t>53-3300C</t>
  </si>
  <si>
    <t>53-3301</t>
  </si>
  <si>
    <t>PV Compact DN50 PN16 (50-200kPa)</t>
  </si>
  <si>
    <t>53-3301C</t>
  </si>
  <si>
    <t>53-3302</t>
  </si>
  <si>
    <t>PV Compact DN50 PN16 (150-500kPa)</t>
  </si>
  <si>
    <t>53-3302C</t>
  </si>
  <si>
    <t>53-3303</t>
  </si>
  <si>
    <t>PV Compact DN65 PN16 (20-100kPa)</t>
  </si>
  <si>
    <t>53-3303C</t>
  </si>
  <si>
    <t>53-3304</t>
  </si>
  <si>
    <t>PV Compact DN65 PN16 (50-200kPa)</t>
  </si>
  <si>
    <t>53-3304C</t>
  </si>
  <si>
    <t>53-3305</t>
  </si>
  <si>
    <t>PV Compact DN65 PN16 (150-500kPa)</t>
  </si>
  <si>
    <t>53-3305C</t>
  </si>
  <si>
    <t>53-3306</t>
  </si>
  <si>
    <t>PV Compact DN80 PN16 (20-100kPa)</t>
  </si>
  <si>
    <t>53-3306C</t>
  </si>
  <si>
    <t>53-3307</t>
  </si>
  <si>
    <t>PV Compact DN80 PN16 (50-200kPa)</t>
  </si>
  <si>
    <t>53-3307C</t>
  </si>
  <si>
    <t>53-3308</t>
  </si>
  <si>
    <t>PV Compact DN80 PN16 (150-500kPa)</t>
  </si>
  <si>
    <t>53-3308C</t>
  </si>
  <si>
    <t>53-3309</t>
  </si>
  <si>
    <t>PV Compact DN100 PN16 (20-100kPa)</t>
  </si>
  <si>
    <t>53-3309C</t>
  </si>
  <si>
    <t>53-3310</t>
  </si>
  <si>
    <t>PV Compact DN100 PN16 (50-200kPa)</t>
  </si>
  <si>
    <t>53-3310C</t>
  </si>
  <si>
    <t>53-3311</t>
  </si>
  <si>
    <t>PV Compact DN100 PN16 (150-500kPa)</t>
  </si>
  <si>
    <t>53-3311C</t>
  </si>
  <si>
    <t>53-3312</t>
  </si>
  <si>
    <t>PV Compact DN125 PN16 (20-100kPa)</t>
  </si>
  <si>
    <t>53-3312C</t>
  </si>
  <si>
    <t>53-3313</t>
  </si>
  <si>
    <t>PV Compact DN125 PN16 (90-350kPa)</t>
  </si>
  <si>
    <t>53-3313C</t>
  </si>
  <si>
    <t>53-3315</t>
  </si>
  <si>
    <t>PV Compact DN150 PN16 (20-100kPa)</t>
  </si>
  <si>
    <t>53-3315C</t>
  </si>
  <si>
    <t>53-3316</t>
  </si>
  <si>
    <t>PV Compact DN150 PN16 (90-350kPa)</t>
  </si>
  <si>
    <t>53-3316C</t>
  </si>
  <si>
    <t>53-3318</t>
  </si>
  <si>
    <t>PV Compact DN200 PN16 (20-100kPa)</t>
  </si>
  <si>
    <t>53-3318C</t>
  </si>
  <si>
    <t>53-3319</t>
  </si>
  <si>
    <t>PV Compact DN200 PN16 (90-350kPa)</t>
  </si>
  <si>
    <t>53-3319C</t>
  </si>
  <si>
    <t>53-3320</t>
  </si>
  <si>
    <t>PV Compact DN50 PN25 (20-100kPa)</t>
  </si>
  <si>
    <t>53-3321</t>
  </si>
  <si>
    <t>PV Compact DN50 PN25 (50-200kPa)</t>
  </si>
  <si>
    <t>53-3322</t>
  </si>
  <si>
    <t>PV Compact DN50 PN25 (150-500kPa)</t>
  </si>
  <si>
    <t>53-3323</t>
  </si>
  <si>
    <t>PV Compact DN65 PN25 (20-100kPa)</t>
  </si>
  <si>
    <t>53-3324</t>
  </si>
  <si>
    <t>PV Compact DN65 PN25 (50-200kPa)</t>
  </si>
  <si>
    <t>53-3325</t>
  </si>
  <si>
    <t>PV Compact DN65 PN25 (150-500kPa)</t>
  </si>
  <si>
    <t>53-3326</t>
  </si>
  <si>
    <t>PV Compact DN80 PN25 (20-100kPa)</t>
  </si>
  <si>
    <t>53-3327</t>
  </si>
  <si>
    <t>PV Compact DN80 PN25 (50-200kPa)</t>
  </si>
  <si>
    <t>53-3328</t>
  </si>
  <si>
    <t>PV Compact DN80 PN25 (150-500kPa)</t>
  </si>
  <si>
    <t>53-3329</t>
  </si>
  <si>
    <t>PV Compact DN100 PN25 (20-100kPa)</t>
  </si>
  <si>
    <t>53-3330</t>
  </si>
  <si>
    <t>PV Compact DN100 PN25 (50-200kPa)</t>
  </si>
  <si>
    <t>53-3331</t>
  </si>
  <si>
    <t>PV Compact DN100 PN25 (150-500kPa)</t>
  </si>
  <si>
    <t>53-3332</t>
  </si>
  <si>
    <t>PV Compact DN125 PN25 (20-100kPa)</t>
  </si>
  <si>
    <t>53-3333</t>
  </si>
  <si>
    <t>PV Compact DN125 PN25 (90-350kPa)</t>
  </si>
  <si>
    <t>53-3335</t>
  </si>
  <si>
    <t>PV Compact DN150 PN25 (20-100kPa)</t>
  </si>
  <si>
    <t>53-3336</t>
  </si>
  <si>
    <t>PV Compact DN150 PN25 (90-350kPa)</t>
  </si>
  <si>
    <t>53-3338</t>
  </si>
  <si>
    <t>PV Compact DN200 PN25 (20-100kPa)</t>
  </si>
  <si>
    <t>53-3339</t>
  </si>
  <si>
    <t>PV Compact DN200 PN25 (90-350kPa)</t>
  </si>
  <si>
    <t>53-4000</t>
  </si>
  <si>
    <t>Optima DN100 PN16 Low Flow PT Siemens EU</t>
  </si>
  <si>
    <t>53-4000C</t>
  </si>
  <si>
    <t>Optima DN100 PN16 Low Flow PT Siemens</t>
  </si>
  <si>
    <t>53-4001</t>
  </si>
  <si>
    <t>Optima DN125 PN16 Low Flow PT Siemens EU</t>
  </si>
  <si>
    <t>53-4001C</t>
  </si>
  <si>
    <t>Optima DN125 PN16 Low Flow PT Siemens</t>
  </si>
  <si>
    <t>53-4002</t>
  </si>
  <si>
    <t>Optima DN150 PN16 Low Flow PT Siemens EU</t>
  </si>
  <si>
    <t>53-4002C</t>
  </si>
  <si>
    <t>Optima DN150 PN16 Low Flow PT Siemens</t>
  </si>
  <si>
    <t>53-4003</t>
  </si>
  <si>
    <t>Optima DN200 PN16 Low Flow PT Siemens EU</t>
  </si>
  <si>
    <t>53-4005</t>
  </si>
  <si>
    <t>Optima DN100 PN16 High Flow PT Siemens EU</t>
  </si>
  <si>
    <t>53-4005C</t>
  </si>
  <si>
    <t>Optima DN100 PN16 High Flow PT Siemens</t>
  </si>
  <si>
    <t>53-4006</t>
  </si>
  <si>
    <t>Optima DN125 PN16 High Flow PT Siemens EU</t>
  </si>
  <si>
    <t>53-4006C</t>
  </si>
  <si>
    <t>Optima DN125 PN16 High Flow PT Siemens</t>
  </si>
  <si>
    <t>53-4007</t>
  </si>
  <si>
    <t>Optima DN150 PN16 High Flow PT Siemens EU</t>
  </si>
  <si>
    <t>53-4007C</t>
  </si>
  <si>
    <t>Optima DN150 PN16 High Flow PT Siemens</t>
  </si>
  <si>
    <t>53-4008</t>
  </si>
  <si>
    <t>Optima DN200 PN16 High Flow PT Siemens EU</t>
  </si>
  <si>
    <t>53-4009</t>
  </si>
  <si>
    <t>Optima DN250 PN16 High Flow PT Siemens EU</t>
  </si>
  <si>
    <t>53-4010</t>
  </si>
  <si>
    <t>Optima DN100 PN25 Low Flow PT Siemens EU</t>
  </si>
  <si>
    <t>53-4010C</t>
  </si>
  <si>
    <t>Optima DN100 PN25 Low Flow PT Siemens</t>
  </si>
  <si>
    <t>53-4011</t>
  </si>
  <si>
    <t>Optima DN125 PN25 Low Flow PT Siemens EU</t>
  </si>
  <si>
    <t>53-4011C</t>
  </si>
  <si>
    <t>Optima DN125 PN25 Low Flow PT Siemens</t>
  </si>
  <si>
    <t>53-4012</t>
  </si>
  <si>
    <t>Optima DN150 PN25 Low Flow PT Siemens EU</t>
  </si>
  <si>
    <t>53-4012C</t>
  </si>
  <si>
    <t>Optima DN150 PN25 Low Flow PT Siemens</t>
  </si>
  <si>
    <t>53-4013</t>
  </si>
  <si>
    <t>Optima DN200 PN25 Low Flow PT Siemens EU</t>
  </si>
  <si>
    <t>53-4014</t>
  </si>
  <si>
    <t>Optima DN250 PN25 Low Flow PT Siemens EU</t>
  </si>
  <si>
    <t>53-4015</t>
  </si>
  <si>
    <t>Optima DN100 PN25 High Flow PT Siemens EU</t>
  </si>
  <si>
    <t>53-4015C</t>
  </si>
  <si>
    <t>Optima DN100 PN25 High Flow PT Siemens</t>
  </si>
  <si>
    <t>53-4016</t>
  </si>
  <si>
    <t>Optima DN125 PN25 High Flow PT Siemens EU</t>
  </si>
  <si>
    <t>53-4016C</t>
  </si>
  <si>
    <t>Optima DN125 PN25 High Flow PT Siemens</t>
  </si>
  <si>
    <t>53-4017</t>
  </si>
  <si>
    <t>Optima DN150 PN25 High Flow PT Siemens EU</t>
  </si>
  <si>
    <t>53-4017C</t>
  </si>
  <si>
    <t>Optima DN150 PN25 High Flow PT Siemens</t>
  </si>
  <si>
    <t>53-4018</t>
  </si>
  <si>
    <t>Optima DN200 PN25 High Flow PT Siemens EU</t>
  </si>
  <si>
    <t>53-4019</t>
  </si>
  <si>
    <t>Optima DN250 PN25 High Flow PT Siemens EU</t>
  </si>
  <si>
    <t>53-4020</t>
  </si>
  <si>
    <t>Optima DN100 ANSI 125 LowFlow PT Siemens US</t>
  </si>
  <si>
    <t>53-4021</t>
  </si>
  <si>
    <t>Optima DN125 ANSI 125 LowFlow PT Siemens US</t>
  </si>
  <si>
    <t>53-4022</t>
  </si>
  <si>
    <t>Optima DN150 ANSI 125 LowFlow PT Siemens US</t>
  </si>
  <si>
    <t>53-4023</t>
  </si>
  <si>
    <t>Optima DN200 ANSI 125 LowFlow PT Siemens US</t>
  </si>
  <si>
    <t>53-4024</t>
  </si>
  <si>
    <t>Optima DN250 ANSI 125 LowFlow PT Siemens US</t>
  </si>
  <si>
    <t>53-4025</t>
  </si>
  <si>
    <t>Optima DN100 ANSI 125 HighFlow PT Siemen US</t>
  </si>
  <si>
    <t>53-4026</t>
  </si>
  <si>
    <t>Optima DN125 ANSI 125 HighFlow PT Siemen US</t>
  </si>
  <si>
    <t>53-4027</t>
  </si>
  <si>
    <t>Optima DN150 ANSI 125 HighFlow PT Siemen US</t>
  </si>
  <si>
    <t>53-4028</t>
  </si>
  <si>
    <t>Optima DN200 ANSI 125 HighFlow PT Siemen US</t>
  </si>
  <si>
    <t>53-4029</t>
  </si>
  <si>
    <t>Optima DN250 ANSI 125 HighFlow PT Siemen US</t>
  </si>
  <si>
    <t>53-4030</t>
  </si>
  <si>
    <t>Optima DN100 ANSI 250 LowFlow PT Siemens US</t>
  </si>
  <si>
    <t>53-4031</t>
  </si>
  <si>
    <t>Optima DN125 ANSI 250 LowFlow PT Siemens US</t>
  </si>
  <si>
    <t>53-4032</t>
  </si>
  <si>
    <t>Optima DN150 ANSI 250 LowFlow PT Siemens US</t>
  </si>
  <si>
    <t>53-4033</t>
  </si>
  <si>
    <t>Optima DN200 ANSI 250 LowFlow PT Siemens US</t>
  </si>
  <si>
    <t>53-4034</t>
  </si>
  <si>
    <t>Optima DN250 ANSI 250 LowFlow PT Siemens US</t>
  </si>
  <si>
    <t>53-4035</t>
  </si>
  <si>
    <t>Optima DN100 ANSI 250 HighFlow PT Siemen US</t>
  </si>
  <si>
    <t>53-4036</t>
  </si>
  <si>
    <t>Optima DN125 ANSI 250 HighFlow PT Siemen US</t>
  </si>
  <si>
    <t>53-4037</t>
  </si>
  <si>
    <t>Optima DN150 ANSI 250 HighFlow PT Siemen US</t>
  </si>
  <si>
    <t>53-4038</t>
  </si>
  <si>
    <t>Optima DN200 ANSI 250 HighFlow PT Siemen US</t>
  </si>
  <si>
    <t>53-4039</t>
  </si>
  <si>
    <t>Optima DN250 ANSI 250 HighFlow PT Siemen US</t>
  </si>
  <si>
    <t>53-4040</t>
  </si>
  <si>
    <t>Optima DN300 PN16 Low Flow PT Siemens EU</t>
  </si>
  <si>
    <t>53-4041</t>
  </si>
  <si>
    <t>Optima DN300 PN16 High Flow PT Siemens EU</t>
  </si>
  <si>
    <t>53-4043</t>
  </si>
  <si>
    <t>Optima DN300 PN25 Low Flow PT Siemens EU</t>
  </si>
  <si>
    <t>53-4044</t>
  </si>
  <si>
    <t>Optima DN300 PN25 High Flow PT Siemens EU</t>
  </si>
  <si>
    <t>53-4045</t>
  </si>
  <si>
    <t>Optima DN300 ANSI 125 LowFlow PT Siemens US</t>
  </si>
  <si>
    <t>53-4046</t>
  </si>
  <si>
    <t>Optima DN300 ANSI 125 HighFlow PT Siemen US</t>
  </si>
  <si>
    <t>53-4047</t>
  </si>
  <si>
    <t>Optima DN300 ANSI 250 LowFlow PT Siemens US</t>
  </si>
  <si>
    <t>53-4048</t>
  </si>
  <si>
    <t>Optima DN300 ANSI 250 HighFlow PT Siemen US</t>
  </si>
  <si>
    <t>53-4050C</t>
  </si>
  <si>
    <t>Optima DN50 PN16 Low Flow PT Siemens</t>
  </si>
  <si>
    <t>53-4051C</t>
  </si>
  <si>
    <t>Optima DN65 PN16 Low Flow PT Siemens</t>
  </si>
  <si>
    <t>53-4052C</t>
  </si>
  <si>
    <t>Optima DN80 PN16 Low Flow PT Siemens</t>
  </si>
  <si>
    <t>53-4053C</t>
  </si>
  <si>
    <t>Optima DN50 PN16 High Flow PT Siemens</t>
  </si>
  <si>
    <t>53-4054C</t>
  </si>
  <si>
    <t>Optima DN65 PN16 High Flow PT Siemens</t>
  </si>
  <si>
    <t>53-4055C</t>
  </si>
  <si>
    <t>Optima DN80 PN16 High Flow PT Siemens</t>
  </si>
  <si>
    <t>53-4056C</t>
  </si>
  <si>
    <t>Optima DN50 PN25 Low Flow PT Siemens</t>
  </si>
  <si>
    <t>53-4057C</t>
  </si>
  <si>
    <t>Optima DN65 PN25 Low Flow PT Siemens</t>
  </si>
  <si>
    <t>53-4058C</t>
  </si>
  <si>
    <t>Optima DN80 PN25 Low Flow PT Siemens</t>
  </si>
  <si>
    <t>53-4059C</t>
  </si>
  <si>
    <t>Optima DN50 PN25 High Flow PT Siemens</t>
  </si>
  <si>
    <t>53-4060C</t>
  </si>
  <si>
    <t>Optima DN65 PN25 High Flow PT Siemens</t>
  </si>
  <si>
    <t>53-4061C</t>
  </si>
  <si>
    <t>Optima DN80 PN25 High Flow PT Siemens</t>
  </si>
  <si>
    <t>53-4100</t>
  </si>
  <si>
    <t>Optima P Compact DN15 N/N 2,5 mm</t>
  </si>
  <si>
    <t>53-4101</t>
  </si>
  <si>
    <t>53-4102</t>
  </si>
  <si>
    <t>Optima P Compact DN15 N/N 5 mm</t>
  </si>
  <si>
    <t>53-4103</t>
  </si>
  <si>
    <t>Optima P Compact DN20 N/N 2,5 mm</t>
  </si>
  <si>
    <t>53-4104</t>
  </si>
  <si>
    <t>Optima P Compact DN20 N/N 4 mm</t>
  </si>
  <si>
    <t>53-4105</t>
  </si>
  <si>
    <t>Optima P Compact DN20 N/N 5 mm</t>
  </si>
  <si>
    <t>53-4106</t>
  </si>
  <si>
    <t>Optima P Compact DN15 N/N Low 5</t>
  </si>
  <si>
    <t>53-4200</t>
  </si>
  <si>
    <t>Optima DN15 ISO M/M Low - Bray</t>
  </si>
  <si>
    <t>53-4201</t>
  </si>
  <si>
    <t>Optima DN15 ISO M/M PT - Bray</t>
  </si>
  <si>
    <t>53-4202</t>
  </si>
  <si>
    <t>Optima DN20 ISO M/M Low - Bray</t>
  </si>
  <si>
    <t>53-4203</t>
  </si>
  <si>
    <t>Optima DN20 ISO M/M PT - Bray</t>
  </si>
  <si>
    <t>53-4205</t>
  </si>
  <si>
    <t>Optima DN25 ISO M/M PT - Bray</t>
  </si>
  <si>
    <t>53-4207</t>
  </si>
  <si>
    <t>Optima DN32 ISO M/M PT - Bray</t>
  </si>
  <si>
    <t>53-4208</t>
  </si>
  <si>
    <t>Optima DN40 ISO M/M PT - Bray</t>
  </si>
  <si>
    <t>53-4209</t>
  </si>
  <si>
    <t>Optima DN50 ISO M/M PT - Bray</t>
  </si>
  <si>
    <t>53-4210</t>
  </si>
  <si>
    <t>Optima DN15 NPT M/M Low - Bray</t>
  </si>
  <si>
    <t>53-4210_</t>
  </si>
  <si>
    <t>53-4211</t>
  </si>
  <si>
    <t>Optima DN15 NPT M/M PT - Bray</t>
  </si>
  <si>
    <t>53-4211_</t>
  </si>
  <si>
    <t>53-4212</t>
  </si>
  <si>
    <t>Optima DN20 NPT M/M Low - Bray</t>
  </si>
  <si>
    <t>53-4213</t>
  </si>
  <si>
    <t>Optima DN20 NPT M/M PT - Bray</t>
  </si>
  <si>
    <t>53-4213-CUT</t>
  </si>
  <si>
    <t>Optima DN20 NPT M/M PT - Bray (Snitmodel)</t>
  </si>
  <si>
    <t>53-4215</t>
  </si>
  <si>
    <t>Optima DN25 NPT M/M PT - Bray</t>
  </si>
  <si>
    <t>53-4217</t>
  </si>
  <si>
    <t>Optima DN32 NPT M/M PT - Bray</t>
  </si>
  <si>
    <t>53-4218</t>
  </si>
  <si>
    <t>Optima DN40 NPT M/M PT - Bray</t>
  </si>
  <si>
    <t>53-4219</t>
  </si>
  <si>
    <t>Optima DN50 NPT M/M PT - Bray</t>
  </si>
  <si>
    <t>53-4220</t>
  </si>
  <si>
    <t>Optima DN50 UHF NPT M/M PT – Bray</t>
  </si>
  <si>
    <t>53-4221</t>
  </si>
  <si>
    <t>Optima DN65 PN16 LF - Bray</t>
  </si>
  <si>
    <t>53-4221C</t>
  </si>
  <si>
    <t>53-4222</t>
  </si>
  <si>
    <t>Optima DN80 PN16 LF - Bray</t>
  </si>
  <si>
    <t>53-4222C</t>
  </si>
  <si>
    <t>53-4223</t>
  </si>
  <si>
    <t>Optima DN100 PN16 LF - Bray</t>
  </si>
  <si>
    <t>53-4223C</t>
  </si>
  <si>
    <t>53-4224</t>
  </si>
  <si>
    <t>Optima DN125 PN16 LF - Bray</t>
  </si>
  <si>
    <t>53-4224C</t>
  </si>
  <si>
    <t>53-4225</t>
  </si>
  <si>
    <t>Optima DN150 PN16 LF - Bray</t>
  </si>
  <si>
    <t>53-4225C</t>
  </si>
  <si>
    <t>53-4226</t>
  </si>
  <si>
    <t>Optima DN200 PN16 LF - Bray</t>
  </si>
  <si>
    <t>53-4226C</t>
  </si>
  <si>
    <t>53-4227</t>
  </si>
  <si>
    <t>Optima DN250 PN16 LF - Bray</t>
  </si>
  <si>
    <t>53-4227C</t>
  </si>
  <si>
    <t>53-4228</t>
  </si>
  <si>
    <t>Optima DN300 PN16 LF - Bray</t>
  </si>
  <si>
    <t>53-4228C</t>
  </si>
  <si>
    <t>53-4231</t>
  </si>
  <si>
    <t>Optima DN65 PN16 HF - Bray</t>
  </si>
  <si>
    <t>53-4231C</t>
  </si>
  <si>
    <t>53-4232</t>
  </si>
  <si>
    <t>Optima DN80 PN16 HF - Bray</t>
  </si>
  <si>
    <t>53-4232C</t>
  </si>
  <si>
    <t>53-4233</t>
  </si>
  <si>
    <t>Optima DN100 PN16 HF - Bray</t>
  </si>
  <si>
    <t>53-4233C</t>
  </si>
  <si>
    <t>53-4234</t>
  </si>
  <si>
    <t>Optima DN125 PN16 HF - Bray</t>
  </si>
  <si>
    <t>53-4234C</t>
  </si>
  <si>
    <t>53-4235</t>
  </si>
  <si>
    <t>Optima DN150 PN16 HF - Bray</t>
  </si>
  <si>
    <t>53-4235C</t>
  </si>
  <si>
    <t>53-4236</t>
  </si>
  <si>
    <t>Optima DN200 PN16 HF - Bray</t>
  </si>
  <si>
    <t>53-4236C</t>
  </si>
  <si>
    <t>53-4237</t>
  </si>
  <si>
    <t>Optima DN250 PN16 HF - Bray</t>
  </si>
  <si>
    <t>53-4237C</t>
  </si>
  <si>
    <t>53-4238</t>
  </si>
  <si>
    <t>Optima DN300 PN16 HF - Bray</t>
  </si>
  <si>
    <t>53-4238C</t>
  </si>
  <si>
    <t>53-4260</t>
  </si>
  <si>
    <t>Optima DN65 ANSI 125 LF - Bray</t>
  </si>
  <si>
    <t>53-4261</t>
  </si>
  <si>
    <t>Optima DN80 ANSI 125 LF - Bray</t>
  </si>
  <si>
    <t>53-4262</t>
  </si>
  <si>
    <t>Optima DN100 ANSI 125 LF - Bray</t>
  </si>
  <si>
    <t>53-4263</t>
  </si>
  <si>
    <t>Optima DN125 ANSI 125 LF - Bray</t>
  </si>
  <si>
    <t>53-4264</t>
  </si>
  <si>
    <t>Optima DN150 ANSI 125 LF - Bray</t>
  </si>
  <si>
    <t>53-4265</t>
  </si>
  <si>
    <t>Optima DN200 ANSI 125 LF - Bray</t>
  </si>
  <si>
    <t>53-4266</t>
  </si>
  <si>
    <t>Optima DN250 ANSI 125 LF - Bray</t>
  </si>
  <si>
    <t>53-4267</t>
  </si>
  <si>
    <t>Optima DN300 ANSI 125 LF - Bray</t>
  </si>
  <si>
    <t>53-4270</t>
  </si>
  <si>
    <t>Optima DN65 ANSI 125 HF - Bray</t>
  </si>
  <si>
    <t>53-4271</t>
  </si>
  <si>
    <t>Optima DN80 ANSI 125 HF - Bray</t>
  </si>
  <si>
    <t>53-4272</t>
  </si>
  <si>
    <t>Optima DN100 ANSI 125 HF - Bray</t>
  </si>
  <si>
    <t>53-4273</t>
  </si>
  <si>
    <t>Optima DN125 ANSI 125 HF - Bray</t>
  </si>
  <si>
    <t>53-4274</t>
  </si>
  <si>
    <t>Optima DN150 ANSI 125 HF - Bray</t>
  </si>
  <si>
    <t>53-4275</t>
  </si>
  <si>
    <t>Optima DN200 ANSI 125 HF - Bray</t>
  </si>
  <si>
    <t>53-4276</t>
  </si>
  <si>
    <t>Optima DN250 ANSI 125 HF - Bray</t>
  </si>
  <si>
    <t>53-4277</t>
  </si>
  <si>
    <t>Optima DN300 ANSI 125 HF - Bray</t>
  </si>
  <si>
    <t>53-4280</t>
  </si>
  <si>
    <t>Optima DN65 ANSI 250 LF - Bray</t>
  </si>
  <si>
    <t>53-4281</t>
  </si>
  <si>
    <t>Optima DN80 ANSI 250 LF - Bray</t>
  </si>
  <si>
    <t>53-4282</t>
  </si>
  <si>
    <t>Optima DN100 ANSI 250 LF - Bray</t>
  </si>
  <si>
    <t>53-4283</t>
  </si>
  <si>
    <t>Optima DN125 ANSI 250 LF - Bray</t>
  </si>
  <si>
    <t>53-4284</t>
  </si>
  <si>
    <t>Optima DN150 ANSI 250 LF - Bray</t>
  </si>
  <si>
    <t>53-4285</t>
  </si>
  <si>
    <t>Optima DN200 ANSI 250 LF - Bray</t>
  </si>
  <si>
    <t>53-4286</t>
  </si>
  <si>
    <t>Optima DN250 ANSI 250 LF - Bray</t>
  </si>
  <si>
    <t>53-4287</t>
  </si>
  <si>
    <t>Optima DN300 ANSI 250 LF - Bray</t>
  </si>
  <si>
    <t>53-4290</t>
  </si>
  <si>
    <t>Optima DN65 ANSI 250 HF - Bray</t>
  </si>
  <si>
    <t>53-4291</t>
  </si>
  <si>
    <t>Optima DN80 ANSI 250 HF - Bray</t>
  </si>
  <si>
    <t>53-4292</t>
  </si>
  <si>
    <t>Optima DN100 ANSI 250 HF - Bray</t>
  </si>
  <si>
    <t>53-4293</t>
  </si>
  <si>
    <t>Optima DN125 ANSI 250 HF - Bray</t>
  </si>
  <si>
    <t>53-4294</t>
  </si>
  <si>
    <t>Optima DN150 ANSI 250 HF - Bray</t>
  </si>
  <si>
    <t>53-4295</t>
  </si>
  <si>
    <t>Optima DN200 ANSI 250 HF - Bray</t>
  </si>
  <si>
    <t>53-4296</t>
  </si>
  <si>
    <t>Optima DN250 ANSI 250 HF - Bray</t>
  </si>
  <si>
    <t>53-4297</t>
  </si>
  <si>
    <t>Optima DN300 ANSI 250 HF - Bray</t>
  </si>
  <si>
    <t>53-4300</t>
  </si>
  <si>
    <t>PV DN15 M/M (5-30 kPa) PT - Bray</t>
  </si>
  <si>
    <t>53-4301</t>
  </si>
  <si>
    <t>PV DN15 M/M (20-60 kPa) PT - Bray</t>
  </si>
  <si>
    <t>53-4302</t>
  </si>
  <si>
    <t>PV DN20 M/M (5-30 kPa) PT - Bray</t>
  </si>
  <si>
    <t>53-4303</t>
  </si>
  <si>
    <t>PV DN20 M/M (20-60 kPa) PT - Bray</t>
  </si>
  <si>
    <t>53-4304</t>
  </si>
  <si>
    <t>PV DN25 M/M (5-30 kPa) PT - Bray</t>
  </si>
  <si>
    <t>53-4305</t>
  </si>
  <si>
    <t>PV DN25 M/M (20-60 kPa) PT - Bray</t>
  </si>
  <si>
    <t>53-4306</t>
  </si>
  <si>
    <t>PV DN32 M/M (20-80 kPa) PT - Bray</t>
  </si>
  <si>
    <t>53-4307</t>
  </si>
  <si>
    <t>PV DN40 M/M (20-80 kPa) PT - Bray</t>
  </si>
  <si>
    <t>53-4308</t>
  </si>
  <si>
    <t>PV DN50 M/M (20-80 kPa) PT - Bray</t>
  </si>
  <si>
    <t>53-4310</t>
  </si>
  <si>
    <t>Bray S DN15 M/M PT</t>
  </si>
  <si>
    <t>53-4311</t>
  </si>
  <si>
    <t>Bray S DN20 M/M PT</t>
  </si>
  <si>
    <t>53-4312</t>
  </si>
  <si>
    <t>Bray S DN25 M/M PT</t>
  </si>
  <si>
    <t>53-4313</t>
  </si>
  <si>
    <t>Bray S DN32 M/M PT</t>
  </si>
  <si>
    <t>53-4314</t>
  </si>
  <si>
    <t>Bray S DN40 M/M PT</t>
  </si>
  <si>
    <t>53-4315</t>
  </si>
  <si>
    <t>Bray S DN50 M/M PT</t>
  </si>
  <si>
    <t>53-4319</t>
  </si>
  <si>
    <t>Bray S DN15 NPT M/M PT</t>
  </si>
  <si>
    <t>53-4320</t>
  </si>
  <si>
    <t>Bray S DN20 NPT M/M PT</t>
  </si>
  <si>
    <t>53-4321</t>
  </si>
  <si>
    <t>Bray S DN25 NPT M/M PT</t>
  </si>
  <si>
    <t>53-4322</t>
  </si>
  <si>
    <t>Bray S DN32 NPT M/M PT</t>
  </si>
  <si>
    <t>53-4323</t>
  </si>
  <si>
    <t>Bray S DN40 NPT M/M PT</t>
  </si>
  <si>
    <t>53-4324</t>
  </si>
  <si>
    <t>Bray S DN50 NPT M/M PT</t>
  </si>
  <si>
    <t>53-4329</t>
  </si>
  <si>
    <t>STATISK VENTIL ULF DN15 M/M PN25 DZR - Bray</t>
  </si>
  <si>
    <t>53-4330</t>
  </si>
  <si>
    <t>STATISK VENTIL LF DN15 M/M PN25 DZR - Bray</t>
  </si>
  <si>
    <t>53-4331</t>
  </si>
  <si>
    <t>STATISK VENTIL DN15 M/M PN25 DZR - Bray</t>
  </si>
  <si>
    <t>53-4332</t>
  </si>
  <si>
    <t>STATISK VENTIL DN20 M/M PN25 DZR - Bray</t>
  </si>
  <si>
    <t>53-4333</t>
  </si>
  <si>
    <t>STATISK VENTIL DN25 M/M PN25 DZR - Bray</t>
  </si>
  <si>
    <t>53-4334</t>
  </si>
  <si>
    <t>STATISK VENTIL DN32 M/M PN25 DZR - Bray</t>
  </si>
  <si>
    <t>53-4335</t>
  </si>
  <si>
    <t>STATISK VENTIL  DN40 M/M PN25 DZR - Bray</t>
  </si>
  <si>
    <t>53-4336</t>
  </si>
  <si>
    <t>STATISK VENTIL DN50 M/M PN25 DZR - Bray</t>
  </si>
  <si>
    <t>53-4337</t>
  </si>
  <si>
    <t>STATISK FLANGE VENTIL DN65 PN16 - Bray</t>
  </si>
  <si>
    <t>53-4338</t>
  </si>
  <si>
    <t>STATISK FLANGE VENTIL DN80 PN16 - Bray</t>
  </si>
  <si>
    <t>53-4339</t>
  </si>
  <si>
    <t>STATISK FLANGE VENTIL DN100 PN16 - Bray</t>
  </si>
  <si>
    <t>53-4340</t>
  </si>
  <si>
    <t>STATISK FLANGE VENTIL DN125 PN16 - Bray</t>
  </si>
  <si>
    <t>53-4341</t>
  </si>
  <si>
    <t>STATISK FLANGE VENTIL DN150 PN16 - Bray</t>
  </si>
  <si>
    <t>53-4342</t>
  </si>
  <si>
    <t>STATISK FLANGE VENTIL DN200 PN16 - Bray</t>
  </si>
  <si>
    <t>53-4343</t>
  </si>
  <si>
    <t>STATISK FLANGE VENTIL DN250 PN16 - Bray</t>
  </si>
  <si>
    <t>53-4344</t>
  </si>
  <si>
    <t>STATISK FLANGE VENTIL DN300 PN16 - Bray</t>
  </si>
  <si>
    <t>53-4351</t>
  </si>
  <si>
    <t>STATISK VENTIL VODRV DN15 M/M PN25 - Bray</t>
  </si>
  <si>
    <t>53-4352</t>
  </si>
  <si>
    <t>STATISK VENTIL VODRV DN20 M/M PN25 - Bray</t>
  </si>
  <si>
    <t>53-4353</t>
  </si>
  <si>
    <t>STATISK VENTIL VODRV DN25 M/M PN25 - Bray</t>
  </si>
  <si>
    <t>53-4354</t>
  </si>
  <si>
    <t>STATISK VENTIL VODRV DN32 M/M PN25 - Bray</t>
  </si>
  <si>
    <t>53-4355</t>
  </si>
  <si>
    <t>STATISK VENTIL VODRV DN40 M/M PN25 - Bray</t>
  </si>
  <si>
    <t>53-4356</t>
  </si>
  <si>
    <t>STATISK VENTIL VODRV DN50 M/M PN25 - Bray</t>
  </si>
  <si>
    <t>53-4357</t>
  </si>
  <si>
    <t>STATISK FLANGE VENTIL VODRV DN65 PN16 - Bray</t>
  </si>
  <si>
    <t>53-4358</t>
  </si>
  <si>
    <t>STATISK FLANGE VENTIL VODRV DN80 PN16 - Bray</t>
  </si>
  <si>
    <t>53-4359</t>
  </si>
  <si>
    <t>STATISK FLANGE VENTIL VODRV DN100 PN16 - Bray</t>
  </si>
  <si>
    <t>53-4360</t>
  </si>
  <si>
    <t>STATISK FLANGE VENTIL VODRV DN125 PN16 - Bray</t>
  </si>
  <si>
    <t>53-4361</t>
  </si>
  <si>
    <t>STATISK FLANGE VENTIL VODRV DN150 PN16 - Bray</t>
  </si>
  <si>
    <t>53-4362</t>
  </si>
  <si>
    <t>STATISK FLANGE VENTIL VODRV DN200 PN16 - Bray</t>
  </si>
  <si>
    <t>53-4363</t>
  </si>
  <si>
    <t>STATISK FLANGE VENTIL VODRV DN250 PN16 - Bray</t>
  </si>
  <si>
    <t>53-4364</t>
  </si>
  <si>
    <t>STATISK FLANGE VENTIL VODRV DN300 PN16 - Bray</t>
  </si>
  <si>
    <t>53-4365</t>
  </si>
  <si>
    <t>STATISK FLANGE VENTIL VODRV DN350 PN16 - Bray</t>
  </si>
  <si>
    <t>53-4366</t>
  </si>
  <si>
    <t>STATISK FLANGE VENTIL VODRV DN400 PN16 - Bray</t>
  </si>
  <si>
    <t>53-4367</t>
  </si>
  <si>
    <t>STATISK FLANGE VENTIL VODRV DN450 PN16 - Bray</t>
  </si>
  <si>
    <t>53-4368</t>
  </si>
  <si>
    <t>STATISK FLANGE VENTIL VODRV DN500 PN16 - Bray</t>
  </si>
  <si>
    <t>53-4371</t>
  </si>
  <si>
    <t>STATISK VENTIL DRV DN15 M/M PN25 - Bray</t>
  </si>
  <si>
    <t>53-4372</t>
  </si>
  <si>
    <t>STATISK VENTIL DRV DN20 M/M PN25 - Bray</t>
  </si>
  <si>
    <t>53-4373</t>
  </si>
  <si>
    <t>STATISK VENTIL DRV DN25 M/M PN25 - Bray</t>
  </si>
  <si>
    <t>53-4374</t>
  </si>
  <si>
    <t>STATISK VENTIL DRV DN32 M/M PN25 - Bray</t>
  </si>
  <si>
    <t>53-4375</t>
  </si>
  <si>
    <t>STATISK VENTIL DRV DN40 M/M PN25 - Bray</t>
  </si>
  <si>
    <t>53-4376</t>
  </si>
  <si>
    <t>STATISK VENTIL DRV DN50 M/M PN25 - Bray</t>
  </si>
  <si>
    <t>53-4377</t>
  </si>
  <si>
    <t>STATISK FLANGE VENTIL DRV DN65 PN16 - Bray</t>
  </si>
  <si>
    <t>53-4378</t>
  </si>
  <si>
    <t>STATISK FLANGE VENTIL DRV DN80 PN16 - Bray</t>
  </si>
  <si>
    <t>53-4379</t>
  </si>
  <si>
    <t>STATISK FLANGE VENTIL DRV DN100 PN16 - Bray</t>
  </si>
  <si>
    <t>53-4380</t>
  </si>
  <si>
    <t>STATISK FLANGE VENTIL DRV DN125 PN16 - Bray</t>
  </si>
  <si>
    <t>53-4381</t>
  </si>
  <si>
    <t>STATISK FLANGE VENTIL DRV DN150 PN16 - Bray</t>
  </si>
  <si>
    <t>53-4382</t>
  </si>
  <si>
    <t>STATISK FLANGE VENTIL DRV DN200 PN16 - Bray</t>
  </si>
  <si>
    <t>53-4383</t>
  </si>
  <si>
    <t>STATISK FLANGE VENTIL DRV DN250 PN16 - Bray</t>
  </si>
  <si>
    <t>53-4384</t>
  </si>
  <si>
    <t>STATISK FLANGE VENTIL DRV DN300 PN16 - Bray</t>
  </si>
  <si>
    <t>53-4385</t>
  </si>
  <si>
    <t>STATISK FLANGE VENTIL DRV DN350 PN16 - Bray</t>
  </si>
  <si>
    <t>53-4386</t>
  </si>
  <si>
    <t>STATISK FLANGE VENTIL DRV DN400 PN16 - Bray</t>
  </si>
  <si>
    <t>53-4387</t>
  </si>
  <si>
    <t>STATISK FLANGE VENTIL DRV DN450 PN16 - Bray</t>
  </si>
  <si>
    <t>53-4388</t>
  </si>
  <si>
    <t>STATISK FLANGE VENTIL DRV DN500 PN16 - Bray</t>
  </si>
  <si>
    <t>53-4393</t>
  </si>
  <si>
    <t>EVA High DN15 M/M - Bray</t>
  </si>
  <si>
    <t>53-4394</t>
  </si>
  <si>
    <t>EVA High DN20 M/M - Bray</t>
  </si>
  <si>
    <t>53-4395</t>
  </si>
  <si>
    <t>EVA High DN25 M/M - Bray</t>
  </si>
  <si>
    <t>53-4399</t>
  </si>
  <si>
    <t>Alpha DN15 M/M  P/T - Bray</t>
  </si>
  <si>
    <t>53-4400</t>
  </si>
  <si>
    <t>Alpha DN20 M/M  P/T - Bray</t>
  </si>
  <si>
    <t>53-4401</t>
  </si>
  <si>
    <t>Alpha DN25 M/M  P/T - Bray</t>
  </si>
  <si>
    <t>53-4402</t>
  </si>
  <si>
    <t>Alpha DN25L M/M P/T - Bray</t>
  </si>
  <si>
    <t>53-4403</t>
  </si>
  <si>
    <t>Alpha DN32 M/M P/T - Bray</t>
  </si>
  <si>
    <t>53-4404</t>
  </si>
  <si>
    <t>Alpha DN40 M/M P/T - Bray</t>
  </si>
  <si>
    <t>53-4405</t>
  </si>
  <si>
    <t>Alpha DN50 M/M P/T - Bray</t>
  </si>
  <si>
    <t>53-4406</t>
  </si>
  <si>
    <t>Alpha 1/2" NPT M/M P/T - Bray</t>
  </si>
  <si>
    <t>53-4407</t>
  </si>
  <si>
    <t>Alpha 3/4" NPT M/M P/T - Bray</t>
  </si>
  <si>
    <t>53-4408</t>
  </si>
  <si>
    <t>Alpha 1" NPT M/M P/T - Bray</t>
  </si>
  <si>
    <t>53-4409</t>
  </si>
  <si>
    <t>Alpha 1"L NPT M/M P/T - Bray</t>
  </si>
  <si>
    <t>53-4410</t>
  </si>
  <si>
    <t>Alpha 1 1/4" NPT M/M P/T - Bray</t>
  </si>
  <si>
    <t>53-4411</t>
  </si>
  <si>
    <t>Alpha 1 1/2" NPT M/M P/T - Bray</t>
  </si>
  <si>
    <t>53-4412</t>
  </si>
  <si>
    <t>Alpha 2" NPT M/M P/T - Bray</t>
  </si>
  <si>
    <t>53-4413</t>
  </si>
  <si>
    <t>Alpha 1/2" m/Afsp M/M P/T - Bray</t>
  </si>
  <si>
    <t>53-4414</t>
  </si>
  <si>
    <t>Alpha 3/4" m/Afsp M/M P/T - Bray</t>
  </si>
  <si>
    <t>53-4415</t>
  </si>
  <si>
    <t>Alpha 1" m/Afsp M/M P/T - Bray</t>
  </si>
  <si>
    <t>53-4416</t>
  </si>
  <si>
    <t>Alpha 1"L m/Afsp M/M P/T - Bray</t>
  </si>
  <si>
    <t>53-4417</t>
  </si>
  <si>
    <t>Alpha 1 1/4" m/Afsp M/M P/T - Bray</t>
  </si>
  <si>
    <t>53-4418</t>
  </si>
  <si>
    <t>Alpha 1 1/2" m/Afsp M/M P/T - Bray</t>
  </si>
  <si>
    <t>53-4419</t>
  </si>
  <si>
    <t>Alpha Wafer DN50 4" P/T - Bray</t>
  </si>
  <si>
    <t>53-4420</t>
  </si>
  <si>
    <t>Alpha Wafer DN65 4" P/T - Bray</t>
  </si>
  <si>
    <t>53-4421</t>
  </si>
  <si>
    <t>Alpha Wafer DN80 4" P/T - Bray</t>
  </si>
  <si>
    <t>53-4422</t>
  </si>
  <si>
    <t>Alpha Wafer DN100 4" P/T - Bray</t>
  </si>
  <si>
    <t>53-4423</t>
  </si>
  <si>
    <t>Alpha Wafer DN125 4" P/T - Bray</t>
  </si>
  <si>
    <t>53-4424</t>
  </si>
  <si>
    <t>Alpha Wafer DN150 4" P/T - Bray</t>
  </si>
  <si>
    <t>53-4425</t>
  </si>
  <si>
    <t>Alpha Wafer DN200 4" P/T - Bray</t>
  </si>
  <si>
    <t>53-4426</t>
  </si>
  <si>
    <t>Alpha Wafer DN250 4" P/T - Bray</t>
  </si>
  <si>
    <t>53-4427</t>
  </si>
  <si>
    <t>Alpha Wafer DN300 4" P/T - Bray</t>
  </si>
  <si>
    <t>53-4428</t>
  </si>
  <si>
    <t>Alpha Wafer DN350 4" P/T - Bray</t>
  </si>
  <si>
    <t>53-4429</t>
  </si>
  <si>
    <t>Alpha Wafer DN400 4" P/T - Bray</t>
  </si>
  <si>
    <t>53-4430</t>
  </si>
  <si>
    <t>Alpha Wafer DN450 4" P/T - Bray</t>
  </si>
  <si>
    <t>53-4431</t>
  </si>
  <si>
    <t>Alpha Wafer DN500 4" P/T - Bray</t>
  </si>
  <si>
    <t>53-4432</t>
  </si>
  <si>
    <t>Alpha Wafer DN600 4" P/T - Bray</t>
  </si>
  <si>
    <t>53-4433</t>
  </si>
  <si>
    <t>Alpha Wafer DN800 4" P/T - Bray</t>
  </si>
  <si>
    <t>53-4434</t>
  </si>
  <si>
    <t>Alpha indsats Type 10 - Bray</t>
  </si>
  <si>
    <t>53-4435</t>
  </si>
  <si>
    <t>Alpha indsats Type 11 - Bray</t>
  </si>
  <si>
    <t>53-4436</t>
  </si>
  <si>
    <t>Alpha indsats Type 20 - Bray</t>
  </si>
  <si>
    <t>53-4437</t>
  </si>
  <si>
    <t>Alpha indsats Type 30 - Bray</t>
  </si>
  <si>
    <t>53-4438</t>
  </si>
  <si>
    <t>Alpha indsats Type 40 - Bray</t>
  </si>
  <si>
    <t>53-4439</t>
  </si>
  <si>
    <t>Alpha indsats Type 50 - Bray</t>
  </si>
  <si>
    <t>53-4440</t>
  </si>
  <si>
    <t>Alpha indsats Type 60 - Bray</t>
  </si>
  <si>
    <t>53-8000</t>
  </si>
  <si>
    <t>Optima EP DN50 PN16 Low Flow</t>
  </si>
  <si>
    <t>53-8001</t>
  </si>
  <si>
    <t>Optima EP DN65 PN16 Low Flow</t>
  </si>
  <si>
    <t>53-8002</t>
  </si>
  <si>
    <t>Optima EP DN80 PN16 Low Flow</t>
  </si>
  <si>
    <t>53-8003</t>
  </si>
  <si>
    <t>Optima EP DN100 PN16 Low Flow</t>
  </si>
  <si>
    <t>53-8004</t>
  </si>
  <si>
    <t>Optima EP DN125 PN16 Low Flow</t>
  </si>
  <si>
    <t>53-8005</t>
  </si>
  <si>
    <t>Optima EP DN150 PN16 Low Flow</t>
  </si>
  <si>
    <t>53-8006</t>
  </si>
  <si>
    <t>Optima EP DN200 PN16 Low Flow</t>
  </si>
  <si>
    <t>53-8007</t>
  </si>
  <si>
    <t>Optima EP DN250 PN16 Low Flow</t>
  </si>
  <si>
    <t>53-8008</t>
  </si>
  <si>
    <t>Optima EP DN300 PN16 Low Flow</t>
  </si>
  <si>
    <t>53-8010</t>
  </si>
  <si>
    <t>Optima EP DN50 PN16 High Flow</t>
  </si>
  <si>
    <t>53-8011</t>
  </si>
  <si>
    <t>Optima EP DN65 PN16 High Flow</t>
  </si>
  <si>
    <t>53-8012</t>
  </si>
  <si>
    <t>Optima EP DN80 PN16 High Flow</t>
  </si>
  <si>
    <t>53-8013</t>
  </si>
  <si>
    <t>Optima EP DN100 PN16 High Flow</t>
  </si>
  <si>
    <t>53-8014</t>
  </si>
  <si>
    <t>Optima EP DN125 PN16 High Flow</t>
  </si>
  <si>
    <t>53-8015</t>
  </si>
  <si>
    <t>Optima EP DN150 PN16 High Flow</t>
  </si>
  <si>
    <t>53-8016</t>
  </si>
  <si>
    <t>Optima EP DN200 PN16 High Flow</t>
  </si>
  <si>
    <t>53-8020</t>
  </si>
  <si>
    <t>Optima EP DN50 PN25 Low Flow</t>
  </si>
  <si>
    <t>53-8021</t>
  </si>
  <si>
    <t>Optima EP DN65 PN25 Low Flow</t>
  </si>
  <si>
    <t>53-8022</t>
  </si>
  <si>
    <t>Optima EP DN80 PN25 Low Flow</t>
  </si>
  <si>
    <t>53-8030</t>
  </si>
  <si>
    <t>Optima EP DN50 PN25 High Flow</t>
  </si>
  <si>
    <t>53-8031</t>
  </si>
  <si>
    <t>Optima EP DN65 PN25 High Flow</t>
  </si>
  <si>
    <t>53-8032</t>
  </si>
  <si>
    <t>Optima EP DN80 PN25 High Flow</t>
  </si>
  <si>
    <t>5510-13-1-X-X</t>
  </si>
  <si>
    <t>Modula Pro DN15 RH 80mm STBV/STR/PT/DRAIN/HOSE</t>
  </si>
  <si>
    <t>551-17-1-H</t>
  </si>
  <si>
    <t>551-17-1-L</t>
  </si>
  <si>
    <t>551-1A-1-H</t>
  </si>
  <si>
    <t>551-31-1-H</t>
  </si>
  <si>
    <t>551-31-1-L</t>
  </si>
  <si>
    <t>551-32-1-H</t>
  </si>
  <si>
    <t>551-32-1-L</t>
  </si>
  <si>
    <t>551-33-1-H</t>
  </si>
  <si>
    <t>551-33-1-L</t>
  </si>
  <si>
    <t>551-34-1-L</t>
  </si>
  <si>
    <t>551-37-1-H</t>
  </si>
  <si>
    <t>551-37-1-L</t>
  </si>
  <si>
    <t>551-3A-1-H</t>
  </si>
  <si>
    <t>551-3A-1-L</t>
  </si>
  <si>
    <t>551-3B-1-H</t>
  </si>
  <si>
    <t>551-3B-1-L</t>
  </si>
  <si>
    <t>551-3C-1-H</t>
  </si>
  <si>
    <t>551-3C-1-L</t>
  </si>
  <si>
    <t>551-3Y-1-H</t>
  </si>
  <si>
    <t>MODULA III DN25 OPTIMA H, EXT,</t>
  </si>
  <si>
    <t>551-4Y-1-H</t>
  </si>
  <si>
    <t>551-94-1-H</t>
  </si>
  <si>
    <t>MODULA III DN25 OPTIMA H, EXT, STRAIN</t>
  </si>
  <si>
    <t>552-1A-1</t>
  </si>
  <si>
    <t>552-1B-1</t>
  </si>
  <si>
    <t>552-1C-1</t>
  </si>
  <si>
    <t>552-1D-1</t>
  </si>
  <si>
    <t>552-28-1-X-X</t>
  </si>
  <si>
    <t>MODULA III DN20 ALPHA, EXT, PT Plug/Plug</t>
  </si>
  <si>
    <t>552-2B-1</t>
  </si>
  <si>
    <t>552-2C-1</t>
  </si>
  <si>
    <t>552-2D-1</t>
  </si>
  <si>
    <t>552-31-1</t>
  </si>
  <si>
    <t>552-32-1</t>
  </si>
  <si>
    <t>552-33-1</t>
  </si>
  <si>
    <t>Modula Pro DN25 RH 80mm/Alpha/STR/PT/DRAIN/HOSE</t>
  </si>
  <si>
    <t>552-3A-1</t>
  </si>
  <si>
    <t>552-3B-1</t>
  </si>
  <si>
    <t>552-3C-1</t>
  </si>
  <si>
    <t>552-3D-1</t>
  </si>
  <si>
    <t>553-11-1</t>
  </si>
  <si>
    <t>553-12-1</t>
  </si>
  <si>
    <t>553-1-8-1-X</t>
  </si>
  <si>
    <t>Modula III DN15 EVA,Str PT Ext hdl right</t>
  </si>
  <si>
    <t>553-1A-1</t>
  </si>
  <si>
    <t>553-1B-1</t>
  </si>
  <si>
    <t>553-1C-1</t>
  </si>
  <si>
    <t>553-1D-1</t>
  </si>
  <si>
    <t>MODULA II DN15 EVA HIGH, EXT STRAINER</t>
  </si>
  <si>
    <t>553-1-H-1-X</t>
  </si>
  <si>
    <t>Modula III DN15 EVA, Str PT Ext hdl left</t>
  </si>
  <si>
    <t>553-21-1</t>
  </si>
  <si>
    <t>553-22-1</t>
  </si>
  <si>
    <t>553-23-1</t>
  </si>
  <si>
    <t>553-24-1</t>
  </si>
  <si>
    <t>MODULA III DN20 EVA HIGH, EXT STRAIN</t>
  </si>
  <si>
    <t>553-2-8-1-X</t>
  </si>
  <si>
    <t>Modula III DN20 EVA,Str PT Ext hdl right</t>
  </si>
  <si>
    <t>553-2A-1</t>
  </si>
  <si>
    <t>553-2B-1</t>
  </si>
  <si>
    <t>553-2C-1</t>
  </si>
  <si>
    <t>553-2-H-1-X</t>
  </si>
  <si>
    <t>Modula III DN20 EVA, Str PT Ext hdl left</t>
  </si>
  <si>
    <t>553-31-1</t>
  </si>
  <si>
    <t>553-32-1</t>
  </si>
  <si>
    <t>MODULA II DN25 EVA HIGH, EXT, STRAINER</t>
  </si>
  <si>
    <t>553-33-1</t>
  </si>
  <si>
    <t>553-34-1</t>
  </si>
  <si>
    <t>MODULA III DN25 EVA HIGH, EXT STRAIN</t>
  </si>
  <si>
    <t>553-3-8-1-X</t>
  </si>
  <si>
    <t>Modula III DN25 EVA,Str PT Ext hdl right</t>
  </si>
  <si>
    <t>553-3A-1</t>
  </si>
  <si>
    <t>553-3B-1</t>
  </si>
  <si>
    <t>553-3C-1</t>
  </si>
  <si>
    <t>553-3-H-1-X</t>
  </si>
  <si>
    <t>Modula III DN25 EVA, Str PT Ext hdl left</t>
  </si>
  <si>
    <t>557-</t>
  </si>
  <si>
    <t>557-11-1-HC-0.9</t>
  </si>
  <si>
    <t>Modula V Opt Comp15 T-piece/Drain/MS</t>
  </si>
  <si>
    <t>557-13-1-H-A</t>
  </si>
  <si>
    <t>Modula Pro Comp. DN15 80mm/STR/Drain</t>
  </si>
  <si>
    <t>557-14-1-H-A</t>
  </si>
  <si>
    <t>DN15 RH MODULA PRO 80MM/STR/DRAIN/EXT</t>
  </si>
  <si>
    <t>557-14-1-H-C</t>
  </si>
  <si>
    <t>Modula Pro DN15 RH 80mm Comp/STR/PT/DRAIN/HOSE/EXT</t>
  </si>
  <si>
    <t>557-14-1-H-C_</t>
  </si>
  <si>
    <t>557-14-1-L-C</t>
  </si>
  <si>
    <t>557-18-1-H-A</t>
  </si>
  <si>
    <t>Modula Pro DN15 RH 80mm/Comp/STR/PT/PLUG/EXT</t>
  </si>
  <si>
    <t>557-1D-1-H-A</t>
  </si>
  <si>
    <t>Modula Pro Comp. DN15 LH 80mm/STR/Drain/EXT</t>
  </si>
  <si>
    <t>557-23-1-H-C</t>
  </si>
  <si>
    <t>Modula Pro Comp. DN20 80mm/STR/Drain</t>
  </si>
  <si>
    <t>557-24-1</t>
  </si>
  <si>
    <t>ModulaIII DN20Comp str/PTdrain hs ex hdl</t>
  </si>
  <si>
    <t>557-24-1-H</t>
  </si>
  <si>
    <t>Mod Pro DN20CompHF str/PTdrain hs ex hdl</t>
  </si>
  <si>
    <t>557-24-1-H-A</t>
  </si>
  <si>
    <t>Modula Pro DN20 RH 80mm Comp/STR/PT/DRAIN/HOSE/EXT</t>
  </si>
  <si>
    <t>557-24-1-H-C</t>
  </si>
  <si>
    <t>557-24-1-H-D</t>
  </si>
  <si>
    <t>557-27-X-X</t>
  </si>
  <si>
    <t>MODULA III DN20 COMP.High Str. P/T</t>
  </si>
  <si>
    <t>557-28-1-H-C</t>
  </si>
  <si>
    <t>Modula Pro DN20 RH 80mm/Comp/STR/PT/PLUG/EXT</t>
  </si>
  <si>
    <t>557-28-1-H-D</t>
  </si>
  <si>
    <t>557-2D-1-H-A</t>
  </si>
  <si>
    <t>Modula Pro DN20 LH 80mm Comp/STR/PT/DRAIN/HOSE/EXT</t>
  </si>
  <si>
    <t>557-2D-1-H-C</t>
  </si>
  <si>
    <t>Modula Pro DN20 LH 80mm Comp/PT/STR/DRAIN/HOSE/EXT</t>
  </si>
  <si>
    <t>557-2D-1-H-D</t>
  </si>
  <si>
    <t>Modula Pro DN20 LH 80mmComp/PT/STR/DRAIN/HOSE/EXT</t>
  </si>
  <si>
    <t>557-2H-1-H-C</t>
  </si>
  <si>
    <t>Modula Pro DN20 LH 80mm/Comp/STR/PT/PLUG/EXT</t>
  </si>
  <si>
    <t>557-2H-1-H-D</t>
  </si>
  <si>
    <t>557-33-1-H</t>
  </si>
  <si>
    <t>Modula Pro Comp. DN25 80mm/STR/Drain</t>
  </si>
  <si>
    <t>557-33-1-HC</t>
  </si>
  <si>
    <t>ModulaIII DN25 Comp str/PT/drain/hose</t>
  </si>
  <si>
    <t>557-33-1-H-D</t>
  </si>
  <si>
    <t>Modula Pro DN25 RH 80mm/Comp/STR/PT/DRAIN/HOSE</t>
  </si>
  <si>
    <t>557-33-1-L-D</t>
  </si>
  <si>
    <t>557-34-1</t>
  </si>
  <si>
    <t>Modula Pro Comp. DN25 RH 80mm/STR/Drain/EXT</t>
  </si>
  <si>
    <t>557-34-1-H-C</t>
  </si>
  <si>
    <t>Modula ProDN25L RH 80mm Comp/STR/PT/DRAIN/HOSE/EXT</t>
  </si>
  <si>
    <t>557-34-1-H-D</t>
  </si>
  <si>
    <t>557-34-1-L-D</t>
  </si>
  <si>
    <t>557-38-1-H-D</t>
  </si>
  <si>
    <t>Modula Pro DN25L RH 80mm/Comp/STR/PT/PLUG/EXT</t>
  </si>
  <si>
    <t>557-38-1-H-D_</t>
  </si>
  <si>
    <t>557-3A-1H</t>
  </si>
  <si>
    <t>ModulaIII DN25 Comp str/PT/drain/hoseLH</t>
  </si>
  <si>
    <t>557-3D-1</t>
  </si>
  <si>
    <t>Modula Pro Comp. DN25 LH 80mm/STR/Drain/EXT</t>
  </si>
  <si>
    <t>557-3D-1-H-D</t>
  </si>
  <si>
    <t>Modula Pro DN25 LH 80mm Comp/STR/PT/DRAIN/HOSE/EXT</t>
  </si>
  <si>
    <t>557-3D-1-L-D</t>
  </si>
  <si>
    <t>557-3H-1-H-D</t>
  </si>
  <si>
    <t>Modula Pro DN25L LH 80mm/Comp/STR/PT/PLUG/EXT</t>
  </si>
  <si>
    <t>557-44-1-H-A</t>
  </si>
  <si>
    <t>Modula ProDN15 RH 130mm Comp/STR/PT/DRAIN/HOSE/EXT</t>
  </si>
  <si>
    <t>557-44-1-H-C</t>
  </si>
  <si>
    <t>557-4D-1-H-A</t>
  </si>
  <si>
    <t>Modula ProDN15 LH 130MM Comp/STR/PT/DRAIN/HOSE/EXT</t>
  </si>
  <si>
    <t>557-4D-1-H-C</t>
  </si>
  <si>
    <t>Modula ProDN15 LH 130mm Comp/STR/PT/DRAIN/HOSE/EXT</t>
  </si>
  <si>
    <t>557-54-1</t>
  </si>
  <si>
    <t>ModulaIII130 DN20Comp str/PTdrain ex hdl</t>
  </si>
  <si>
    <t>557-54-1-H</t>
  </si>
  <si>
    <t>Mod Pro130 DN20CompHF str/PTdrain ex hdl</t>
  </si>
  <si>
    <t>557-54-1-H-A</t>
  </si>
  <si>
    <t>Modula ProDN20 RH 130mm Comp/STR/PT/DRAIN/HOSE/EXT</t>
  </si>
  <si>
    <t>557-54-1-H-C</t>
  </si>
  <si>
    <t>557-54-1-H-C_</t>
  </si>
  <si>
    <t>557-54-1-H-D</t>
  </si>
  <si>
    <t>557-54-1-H-D_</t>
  </si>
  <si>
    <t>557-57-1-X-X</t>
  </si>
  <si>
    <t>557-5D-1-H</t>
  </si>
  <si>
    <t>ModPro130 DN20CptHF str/PT/drain/hsex LH</t>
  </si>
  <si>
    <t>557-5D-1-H-A</t>
  </si>
  <si>
    <t>Modula ProDN20 LH 130mm Comp/STR/PT/DRAIN/HOSE/EXT</t>
  </si>
  <si>
    <t>557-5D-1-H-A_</t>
  </si>
  <si>
    <t>557-5D-1-H-C</t>
  </si>
  <si>
    <t>557-5D-1-H-C_</t>
  </si>
  <si>
    <t>557-5D-1-H-D</t>
  </si>
  <si>
    <t>557-64-1</t>
  </si>
  <si>
    <t>Modula Pro Comp. DN25 RH 130mm/STR/Drain/EXT</t>
  </si>
  <si>
    <t>557-64-1-H-D</t>
  </si>
  <si>
    <t>Modula ProDN25L RH130MM Comp/STR/PT/DRAIN/HOSE/EXT</t>
  </si>
  <si>
    <t>557-64-1-H-D_</t>
  </si>
  <si>
    <t>557-68-1-H-D</t>
  </si>
  <si>
    <t>Modula Pro DN25L RH 130mm/Comp/STR/PT/PLUG/EXT</t>
  </si>
  <si>
    <t>557-6D-1</t>
  </si>
  <si>
    <t>557-6D-1-H-D</t>
  </si>
  <si>
    <t>ModulaProDN25L LH 130mm Comp/STR/PT/DRAIN/HOSE/EXT</t>
  </si>
  <si>
    <t>557-6D-1-H-D_</t>
  </si>
  <si>
    <t>557-6H-1-H-D</t>
  </si>
  <si>
    <t>Modula Pro DN25L LH 130mm/Comp/STR/PT/PLUG/EXT</t>
  </si>
  <si>
    <t>557-78-1-HA</t>
  </si>
  <si>
    <t>Modula Pro Comp. DN15 RH 170mm/STR/PT/plug/EXT</t>
  </si>
  <si>
    <t>557-84-1-H</t>
  </si>
  <si>
    <t>Mod Pro170 DN20CompHF str/PTdrain ex hdl</t>
  </si>
  <si>
    <t>557-84-1-H-C</t>
  </si>
  <si>
    <t>Modula ProDN20 RH170MM Comp/STR/PT/DRAIN/HOSE/EXT</t>
  </si>
  <si>
    <t>557-84-1-H-D</t>
  </si>
  <si>
    <t>Modula ProDN20 RH 170mm Comp/STR/PT/DRAIN/HOSE/EXT</t>
  </si>
  <si>
    <t>557-84-1-H-D_</t>
  </si>
  <si>
    <t>557-87-1-H-C</t>
  </si>
  <si>
    <t>Modula III170 DN20 Comp HF Str/PT/Plug</t>
  </si>
  <si>
    <t>557-87-X-X-X</t>
  </si>
  <si>
    <t>557-88-1-HC</t>
  </si>
  <si>
    <t>Modula Pro Comp. DN20 RH 170mm/STR/PT/plug/EXT</t>
  </si>
  <si>
    <t>557-8D-1-H-A_</t>
  </si>
  <si>
    <t>Modula ProDN20 LH170mm Comp/STR/PT/DRAIN/HOSE/EXT</t>
  </si>
  <si>
    <t>557-8D-1-H-C</t>
  </si>
  <si>
    <t>557-8D-1-H-C_</t>
  </si>
  <si>
    <t>557-8-G-1-H-C</t>
  </si>
  <si>
    <t>Modula III170 LH DN20 Comp HFStr/PT/Plug</t>
  </si>
  <si>
    <t>557-8H-1-HC</t>
  </si>
  <si>
    <t>Modula Pro Comp. DN20 LH 170mm/STR/PT/plug/EXT</t>
  </si>
  <si>
    <t>557-94-1</t>
  </si>
  <si>
    <t>Modula Pro DN25L RH 170mm Comp/PT/DRAIN/HOSE/EXT</t>
  </si>
  <si>
    <t>557-94-1-H-D</t>
  </si>
  <si>
    <t>Modula ProDN25L RH170mm Comp/STR/PT/DRAIN/HOSE/EXT</t>
  </si>
  <si>
    <t>557-94-1-H-D_</t>
  </si>
  <si>
    <t>557-97-1-H-C</t>
  </si>
  <si>
    <t>Modula III170 DN25 Comp HF Str/PT/Plug</t>
  </si>
  <si>
    <t>557-97-X-X-X</t>
  </si>
  <si>
    <t>557-98-1-H</t>
  </si>
  <si>
    <t>Modula Pro Comp. DN25 RH 170mm/STR/PT/plug/EXT</t>
  </si>
  <si>
    <t>557-9D-1</t>
  </si>
  <si>
    <t>Modula Pro 170 DN25 Comp Str/PT/Plug/Drain/EXT LH</t>
  </si>
  <si>
    <t>557-9-G-1-H-C</t>
  </si>
  <si>
    <t>Modula III170 LH DN25 Comp HFStr/PT/Plug</t>
  </si>
  <si>
    <t>557-9H-1-H</t>
  </si>
  <si>
    <t>Modula Pro Comp. DN25 LH 170mm/STR/PT/plug/EXT</t>
  </si>
  <si>
    <t>557-A8-1-H-D</t>
  </si>
  <si>
    <t>Modula Pro DN25 RH 80mm/Comp/STR/PT/PLUG/EXT</t>
  </si>
  <si>
    <t>557-A8-1-L-D</t>
  </si>
  <si>
    <t>557-AH-1-H-D</t>
  </si>
  <si>
    <t>Modula Pro DN25 LH 80mm/Comp/STR/PT/PLUG/EXT</t>
  </si>
  <si>
    <t>557-AH-1-L-D</t>
  </si>
  <si>
    <t>557-B4-1-H-D</t>
  </si>
  <si>
    <t>Modula ProDN25 RH 130mm Comp/STR/PT/DRAIN/HOSE/EXT</t>
  </si>
  <si>
    <t>557-B4-1-H-D_</t>
  </si>
  <si>
    <t>557-BD-1-H-D</t>
  </si>
  <si>
    <t>Modula ProDN25 LH 130mm Comp/STR/PT/DRAIN/HOSE/EXT</t>
  </si>
  <si>
    <t>557-BD-1-H-D_</t>
  </si>
  <si>
    <t>558-93-1-L-X</t>
  </si>
  <si>
    <t>Modula Pro DN25 RH 170mm/Sigma/STR/PT/DRAIN/HU</t>
  </si>
  <si>
    <t>558-94-1-H-X</t>
  </si>
  <si>
    <t>Modula Pro DN25 RH 170mm/Sigma/STR/PT/DRAIN/HU/EXT</t>
  </si>
  <si>
    <t>558-94-1-L-X</t>
  </si>
  <si>
    <t>55X-14-1</t>
  </si>
  <si>
    <t>Modula Pro DN15 RH 80mm STR/PT/DRAIN/HOSE/EXT</t>
  </si>
  <si>
    <t>55X-14-X-X-X</t>
  </si>
  <si>
    <t>55X-1D-X-X-X</t>
  </si>
  <si>
    <t>Modula Pro DN15 LH 80mm STR/PT/DRAIN/HOSE/EXT</t>
  </si>
  <si>
    <t>55X-24-1</t>
  </si>
  <si>
    <t>Modula Pro DN20 RH 80mm STR/PT/DRAIN/HOSE/EXT</t>
  </si>
  <si>
    <t>55X-24-X-X</t>
  </si>
  <si>
    <t>MODULA III DN20 80 MM PT/STR./DRAIN/EX</t>
  </si>
  <si>
    <t>55X-24-X-X-X</t>
  </si>
  <si>
    <t>55X-2D-X-X-X</t>
  </si>
  <si>
    <t>Modula Pro DN20 LH 80mm STR/PT/DRAIN/HOSE/EXT</t>
  </si>
  <si>
    <t>55X-32-X-X</t>
  </si>
  <si>
    <t>Modula III DN25 T-piece w PT ext. hdl</t>
  </si>
  <si>
    <t>55X-33</t>
  </si>
  <si>
    <t>Modula Pro DN25 RH 80mm/STR/PT/DRAIN/HOSE</t>
  </si>
  <si>
    <t>55X-34-X-X-X</t>
  </si>
  <si>
    <t>Modula Pro DN25L RH 80mm STR/PT/DRAIN/HOSE/EXT</t>
  </si>
  <si>
    <t>55X-3D-X-X-X</t>
  </si>
  <si>
    <t>Modula Pro DN25 LH 80mm STR/PT/DRAIN/HOSE/EXT</t>
  </si>
  <si>
    <t>55X-3Y</t>
  </si>
  <si>
    <t>DN25 MODIII/EXT/H-PIECE/2MALEUNION/FLRE</t>
  </si>
  <si>
    <t>55X-44-X-X-X</t>
  </si>
  <si>
    <t>Modula Pro DN15 RH 130mm STR/PT/DRAIN/HOSE/EXT</t>
  </si>
  <si>
    <t>55X-54-X-X-X</t>
  </si>
  <si>
    <t>Modula Pro DN20 RH 130mm STR/PT/DRAIN/HOSE/EXT</t>
  </si>
  <si>
    <t>55X-64-X-X-X</t>
  </si>
  <si>
    <t>Modula Pro DN25 RH 130mm STR/PT/DRAIN/HOSE/EXT</t>
  </si>
  <si>
    <t>561-23-1</t>
  </si>
  <si>
    <t>Modula Optima 20 PT Strainer&amp;Hose</t>
  </si>
  <si>
    <t>562-13-1</t>
  </si>
  <si>
    <t>Modula IV DN15 RH 80mm/Alpha/STR/PT/DRAIN/HOSE</t>
  </si>
  <si>
    <t>562-23-1</t>
  </si>
  <si>
    <t>Modula IV DN20 RH 80mm/Alpha/STR/PT/DRAIN/HOSE</t>
  </si>
  <si>
    <t>567-12-1-LA</t>
  </si>
  <si>
    <t>Modula IV Opt.Comp15 LF PT Drain Ext hdl</t>
  </si>
  <si>
    <t>567-13-1-H-A</t>
  </si>
  <si>
    <t>Modula IV DN15 RH 80mm/Comp/STR/PT/DRAIN/HOSE</t>
  </si>
  <si>
    <t>567-13-1-H-C</t>
  </si>
  <si>
    <t>567-13-1-L-A</t>
  </si>
  <si>
    <t>567-13-1-L-C</t>
  </si>
  <si>
    <t>567-17-1</t>
  </si>
  <si>
    <t>Modula IV Opt. Comp 15 strainer/plug</t>
  </si>
  <si>
    <t>567-1A-1-HA2,8</t>
  </si>
  <si>
    <t>Modula IV Opt. Comp15 HF PT Drain 2,5</t>
  </si>
  <si>
    <t>567-1B-1-LA</t>
  </si>
  <si>
    <t>567-1X-1-LA</t>
  </si>
  <si>
    <t>Modula Optima Comp15 LF wPT std hdl</t>
  </si>
  <si>
    <t>567-1Y-1-LA</t>
  </si>
  <si>
    <t>Modula Optima Comp15 LF wPT ext hdl</t>
  </si>
  <si>
    <t>567-22-1-H-C</t>
  </si>
  <si>
    <t>Modula IV DN20 80mm/Comp/T-piece/PT/drain/hose/EXT</t>
  </si>
  <si>
    <t>567-23-1</t>
  </si>
  <si>
    <t>Modula Opt. Comp 20HF PT Str.&amp;Hose</t>
  </si>
  <si>
    <t>567-23-1-H-A</t>
  </si>
  <si>
    <t>Modula IV DN20 RH 80mm/Comp/STR/PT/DRAIN/HOSE</t>
  </si>
  <si>
    <t>567-23-1-HB</t>
  </si>
  <si>
    <t>Modula Opt Comp 20HF PT Str&amp;Hose4,0</t>
  </si>
  <si>
    <t>567-23-1-H-C</t>
  </si>
  <si>
    <t>567-23-1-H-D</t>
  </si>
  <si>
    <t>567-24-1-H-C</t>
  </si>
  <si>
    <t>Modula IV DN20 RH 80mm/Comp/STR/PT/DRAIN/HOSE/EXT</t>
  </si>
  <si>
    <t>567-27-1</t>
  </si>
  <si>
    <t>Modula IV Opt. Comp 20 strainer/plug</t>
  </si>
  <si>
    <t>567-27-1-H-C</t>
  </si>
  <si>
    <t>DN20 RH MODULA Pro 80mm/STRAINER/PLUG</t>
  </si>
  <si>
    <t>567-28-1-H-C</t>
  </si>
  <si>
    <t>Modula IV RH DN20 80mm/Comp/STR/PT/PLUG/EXT</t>
  </si>
  <si>
    <t>567-2A11-HC8,0</t>
  </si>
  <si>
    <t>567-2A-1-HC8,0</t>
  </si>
  <si>
    <t>Modula IV Opt. Comp20 HF PT Drain 5,0</t>
  </si>
  <si>
    <t>567-2H-1-H-C</t>
  </si>
  <si>
    <t>Modula IV LH DN20 80mm/Comp/STR/PT/PLUG/EXT</t>
  </si>
  <si>
    <t>567-2X-1-HB</t>
  </si>
  <si>
    <t>Modula Optima Comp 20 HF wPT std hdl</t>
  </si>
  <si>
    <t>567-2Y-1-HB</t>
  </si>
  <si>
    <t>Modula Optima Comp 20 HF wPT ext hdl</t>
  </si>
  <si>
    <t>567-54-1-H-C</t>
  </si>
  <si>
    <t>Modula IV DN20 RH 130mm/Comp/STR/PT/DRAIN/HOSE/EXT</t>
  </si>
  <si>
    <t>567-84-1-H-C</t>
  </si>
  <si>
    <t>Modula IV DN20 RH 170mm/Comp/STR/PT/DRAIN/HOSE/EXT</t>
  </si>
  <si>
    <t>568-73-1-L-X</t>
  </si>
  <si>
    <t>Modula IV DN15 RH 170mm/Sigma/STR/PT/DRAIN/HU</t>
  </si>
  <si>
    <t>568-74-1-H-X</t>
  </si>
  <si>
    <t>Modula IV DN15 RH 170mm/Sigma/STR/PT/DRAIN/HU/EXT</t>
  </si>
  <si>
    <t>568-83-1-L-X</t>
  </si>
  <si>
    <t>Modula IV DN20 RH 170mm/Sigma/STR/PT/DRAIN/HU</t>
  </si>
  <si>
    <t>568-84-1-H-X</t>
  </si>
  <si>
    <t>Modula IV DN20 RH 170mm/Sigma/STR/PT/DRAIN/HU/EXT</t>
  </si>
  <si>
    <t>568-84-1-L-X</t>
  </si>
  <si>
    <t>56X-11-X-X</t>
  </si>
  <si>
    <t>Modula IV DN15 T-piece w PT std. hdl</t>
  </si>
  <si>
    <t>56X-13</t>
  </si>
  <si>
    <t>Modula IV DN15 RH 80mm/STR/PT/DRAIN/HOSE</t>
  </si>
  <si>
    <t>56X-1X</t>
  </si>
  <si>
    <t>DN15 MODIV/STD/H-PIECE/2MALEUNION/FLRE</t>
  </si>
  <si>
    <t>56X-1X-X-X</t>
  </si>
  <si>
    <t>Modula IV DN15 coupling male std. hdl</t>
  </si>
  <si>
    <t>56X-1Y</t>
  </si>
  <si>
    <t>DN15 MODIV/EXT/H-PIECE/2MALEUNION/FLRE</t>
  </si>
  <si>
    <t>56X-21-X-X</t>
  </si>
  <si>
    <t>Modula IV DN20 T-Piece w PT std hdl</t>
  </si>
  <si>
    <t>56X-22-X-X</t>
  </si>
  <si>
    <t>Modula IV DN20 T-Piece w PT ext. hdl</t>
  </si>
  <si>
    <t>56X-23</t>
  </si>
  <si>
    <t>Modula IV DN20 RH 80mm/STR/PT/DRAIN/HOSE</t>
  </si>
  <si>
    <t>56X-2X</t>
  </si>
  <si>
    <t>DN20 MODIV/STD/H-PIECE/2MALEUNION/FLRE</t>
  </si>
  <si>
    <t>56X-2Y</t>
  </si>
  <si>
    <t>DN20 MODIV/EXT/H-PIECE/2MALEUNION/FLRE</t>
  </si>
  <si>
    <t>56X-2Y-X-X</t>
  </si>
  <si>
    <t>Modula IV DN20 coupling male ext. hdl</t>
  </si>
  <si>
    <t>56X-83-X-X-X</t>
  </si>
  <si>
    <t>Modula IV DN20 RH 170mm/STR/PT/DRAIN/HOSE</t>
  </si>
  <si>
    <t>57086</t>
  </si>
  <si>
    <t>VENTILHUS GAS 3/4        BEARB</t>
  </si>
  <si>
    <t>57089</t>
  </si>
  <si>
    <t>1/2 HUS FOR DAMPSTOPHANE RÅEMNE</t>
  </si>
  <si>
    <t>57136</t>
  </si>
  <si>
    <t>HUS B&amp;G DN50/65        RÅEMNE</t>
  </si>
  <si>
    <t>57409</t>
  </si>
  <si>
    <t>Råhus CirCon/TemCon DN15/20 B&amp;G</t>
  </si>
  <si>
    <t>57481</t>
  </si>
  <si>
    <t>HUS ALPHA DN15         RÅEMNE</t>
  </si>
  <si>
    <t>57482</t>
  </si>
  <si>
    <t>HUS ALPHA DN20         RÅEMNE</t>
  </si>
  <si>
    <t>57483</t>
  </si>
  <si>
    <t>HUS ALPHA DN25 TYPE 1  RÅEMNE</t>
  </si>
  <si>
    <t>57484</t>
  </si>
  <si>
    <t>HUS ALPHA DN25 TYPE 3  RÅEMNE</t>
  </si>
  <si>
    <t>57485</t>
  </si>
  <si>
    <t>HUS ALPHA DN32         RÅEMNE</t>
  </si>
  <si>
    <t>57486</t>
  </si>
  <si>
    <t>HUS ALPHA DN40         RÅEMNE</t>
  </si>
  <si>
    <t>57487</t>
  </si>
  <si>
    <t>HUS ALPHA DN50 TYPE 3  RÅEMNE</t>
  </si>
  <si>
    <t>57488</t>
  </si>
  <si>
    <t>HUS ALPHA M/N DN15-25</t>
  </si>
  <si>
    <t>57491</t>
  </si>
  <si>
    <t>HUS FRESE EVA DN15</t>
  </si>
  <si>
    <t>57492</t>
  </si>
  <si>
    <t>HUS FRESE OPTIMA DN15</t>
  </si>
  <si>
    <t>57496</t>
  </si>
  <si>
    <t>HUS DN15 FRESE EVA HIGH</t>
  </si>
  <si>
    <t>57497</t>
  </si>
  <si>
    <t>HUS DN20 FRESE EVA HIGH</t>
  </si>
  <si>
    <t>57498</t>
  </si>
  <si>
    <t>HUS DN25 FRESE EVA HIGH</t>
  </si>
  <si>
    <t>57507</t>
  </si>
  <si>
    <t>HUS OPTIMA COMPACT DN10 N/N</t>
  </si>
  <si>
    <t>57508</t>
  </si>
  <si>
    <t>HUS OPTIMA COMPACT DN15 N/N</t>
  </si>
  <si>
    <t>57509</t>
  </si>
  <si>
    <t>HUS OPTIMA COMPACT DN20 N/N</t>
  </si>
  <si>
    <t>57510</t>
  </si>
  <si>
    <t>HUS OPTIMA COMPACT DN10 N/N P/T</t>
  </si>
  <si>
    <t>57511</t>
  </si>
  <si>
    <t>HUS OPTIMA COMPACT DN15 N/N P/T</t>
  </si>
  <si>
    <t>57512</t>
  </si>
  <si>
    <t>HUS OPTIMA COMPACT DN20 N/N P/T</t>
  </si>
  <si>
    <t>57513</t>
  </si>
  <si>
    <t>HUS OPTIMA COMPACT DN15 M/M</t>
  </si>
  <si>
    <t>57514</t>
  </si>
  <si>
    <t>HUS OPTIMA COMPACT DN20 M/M</t>
  </si>
  <si>
    <t>57515</t>
  </si>
  <si>
    <t>HUS OPTIMA COMPACT DN15 M/M P/T</t>
  </si>
  <si>
    <t>57516</t>
  </si>
  <si>
    <t>HUS OPTIMA COMPACT DN20 M/M P/T</t>
  </si>
  <si>
    <t>57517</t>
  </si>
  <si>
    <t>HUS OPTIMA COMPACT DN25L M/M</t>
  </si>
  <si>
    <t>57518</t>
  </si>
  <si>
    <t>HUS OPTIMA COMPACT DN25L M/M P/T</t>
  </si>
  <si>
    <t>57519</t>
  </si>
  <si>
    <t>Hus Optima Compact DN25L N/N</t>
  </si>
  <si>
    <t>57520</t>
  </si>
  <si>
    <t>HUS OPTIMA COMPACT DN25L N/N P/T</t>
  </si>
  <si>
    <t>57521</t>
  </si>
  <si>
    <t>HUS OPTIMA COMPACT DN32 M/M</t>
  </si>
  <si>
    <t>57522</t>
  </si>
  <si>
    <t>HUS OPTIMA COMPACT DN32 M/M P/T</t>
  </si>
  <si>
    <t>57523</t>
  </si>
  <si>
    <t>HUS OPTIMA COMPACT DN32 N/N</t>
  </si>
  <si>
    <t>57524</t>
  </si>
  <si>
    <t>HUS OPTIMA COMPACT DN32 N/N P/T</t>
  </si>
  <si>
    <t>57525</t>
  </si>
  <si>
    <t>Hus Optima Compact DN40 M/M P/T</t>
  </si>
  <si>
    <t>57526</t>
  </si>
  <si>
    <t>Hus Optima Compact DN50 M/M P/T</t>
  </si>
  <si>
    <t>57527</t>
  </si>
  <si>
    <t>57528</t>
  </si>
  <si>
    <t>Nedre del Guide f. Restriktor DN100 støb</t>
  </si>
  <si>
    <t>57529</t>
  </si>
  <si>
    <t>Nedre del Guide f. Restriktor DN125 støb</t>
  </si>
  <si>
    <t>57530</t>
  </si>
  <si>
    <t>Nedre del Guide f. Restriktor DN150 støb</t>
  </si>
  <si>
    <t>57531</t>
  </si>
  <si>
    <t>57532</t>
  </si>
  <si>
    <t>57533</t>
  </si>
  <si>
    <t>HUS 3/4 SIKK.VENT M/M    RÅEMNE</t>
  </si>
  <si>
    <t>57549</t>
  </si>
  <si>
    <t>Topstykke,Frese S Compact DN25-32 råemne</t>
  </si>
  <si>
    <t>57550</t>
  </si>
  <si>
    <t>Guide f. Restriktor DN50 støbt</t>
  </si>
  <si>
    <t>57551</t>
  </si>
  <si>
    <t>Guide f. Restriktor DN65 støbt</t>
  </si>
  <si>
    <t>57552</t>
  </si>
  <si>
    <t>Guide f. Restriktor DN80 støbt</t>
  </si>
  <si>
    <t>57553</t>
  </si>
  <si>
    <t>Hus Optima Compact DN25 N/N</t>
  </si>
  <si>
    <t>57554</t>
  </si>
  <si>
    <t>Hus Optima Compact DN25 N/N P/T</t>
  </si>
  <si>
    <t>57555</t>
  </si>
  <si>
    <t>Hus Optima Compact DN25 M/M</t>
  </si>
  <si>
    <t>57556</t>
  </si>
  <si>
    <t>Hus Optima Compact DN25 M/M P/T</t>
  </si>
  <si>
    <t>57562</t>
  </si>
  <si>
    <t>Hus Optima Compact DN32 M/M P/T</t>
  </si>
  <si>
    <t>57565</t>
  </si>
  <si>
    <t>Hus DN15 højre, Modula VI - Råemne</t>
  </si>
  <si>
    <t>57566</t>
  </si>
  <si>
    <t>Hus DN20 højre, Modula VI - Råemne</t>
  </si>
  <si>
    <t>57567</t>
  </si>
  <si>
    <t>Hus DN25 højre, Modula VI - Råemne</t>
  </si>
  <si>
    <t>57568</t>
  </si>
  <si>
    <t>Hus DN15 Venstre, Modula VI - Råemne</t>
  </si>
  <si>
    <t>57569</t>
  </si>
  <si>
    <t>Hus DN20 Venstre, Modula VI - Råemne</t>
  </si>
  <si>
    <t>57570</t>
  </si>
  <si>
    <t>Hus DN25 Venstre, Modula VI - Råemne</t>
  </si>
  <si>
    <t>57571</t>
  </si>
  <si>
    <t>Hus Alpha DN15 - Råemne</t>
  </si>
  <si>
    <t>57572</t>
  </si>
  <si>
    <t>Hus Alpha DN20 - Råemne</t>
  </si>
  <si>
    <t>57573</t>
  </si>
  <si>
    <t>Hus Alpha DN25 - Råemne</t>
  </si>
  <si>
    <t>57574</t>
  </si>
  <si>
    <t>Hus Alpha DN25L - Råemne</t>
  </si>
  <si>
    <t>57575</t>
  </si>
  <si>
    <t>Hus Alpha DN32 - Råemne</t>
  </si>
  <si>
    <t>57576</t>
  </si>
  <si>
    <t>Hus Alpha DN40 - Råemne</t>
  </si>
  <si>
    <t>57577</t>
  </si>
  <si>
    <t>Hus Alpha DN50 - Råemne</t>
  </si>
  <si>
    <t>57578</t>
  </si>
  <si>
    <t>Hus DN15 venstre, Modula VII - Råemne</t>
  </si>
  <si>
    <t>57579</t>
  </si>
  <si>
    <t>Hus DN15 højre, Modula VII - Råemne</t>
  </si>
  <si>
    <t>57580</t>
  </si>
  <si>
    <t>Nedre del Guide f. Restriktor PICV DN200/250 rå</t>
  </si>
  <si>
    <t>57581</t>
  </si>
  <si>
    <t>Hus Optima DN50 - Råemne</t>
  </si>
  <si>
    <t>57582</t>
  </si>
  <si>
    <t>Hus Optima Compact DN15 M/M</t>
  </si>
  <si>
    <t>57583</t>
  </si>
  <si>
    <t>Hus Optima Compact DN20 M/M</t>
  </si>
  <si>
    <t>57584</t>
  </si>
  <si>
    <t>57585</t>
  </si>
  <si>
    <t>Hus Optima Compact DN15 M/M P/T</t>
  </si>
  <si>
    <t>57586</t>
  </si>
  <si>
    <t>Hus Optima Compact DN20 M/M P/T</t>
  </si>
  <si>
    <t>57587</t>
  </si>
  <si>
    <t>57588</t>
  </si>
  <si>
    <t>Hus on/off DN10 N/N - Råemne</t>
  </si>
  <si>
    <t>57589</t>
  </si>
  <si>
    <t>Hus on/off DN15 N/N - Råemne</t>
  </si>
  <si>
    <t>57590</t>
  </si>
  <si>
    <t>Hus on/off DN20 N/N - Råemne</t>
  </si>
  <si>
    <t>57591</t>
  </si>
  <si>
    <t>Hus on/off DN25 N/N - Råemne</t>
  </si>
  <si>
    <t>57592</t>
  </si>
  <si>
    <t>Hus on/off DN10 N/N P/T - Råemne</t>
  </si>
  <si>
    <t>57593</t>
  </si>
  <si>
    <t>Hus on/off DN15 N/N P/T - Råemne</t>
  </si>
  <si>
    <t>57594</t>
  </si>
  <si>
    <t>Hus on/off DN20 N/N P/T - Råemne</t>
  </si>
  <si>
    <t>57595</t>
  </si>
  <si>
    <t>Hus on/off DN25 N/N P/T - Råemne</t>
  </si>
  <si>
    <t>57596</t>
  </si>
  <si>
    <t>Hus on/off DN15 M/M - Råemne</t>
  </si>
  <si>
    <t>57597</t>
  </si>
  <si>
    <t>Hus on/off DN20 M/M - Råemne</t>
  </si>
  <si>
    <t>57598</t>
  </si>
  <si>
    <t>Hus on/off DN25 M/M - Råemne</t>
  </si>
  <si>
    <t>57599</t>
  </si>
  <si>
    <t>Hus on/off DN15 M/M P/T - Råemne</t>
  </si>
  <si>
    <t>57600</t>
  </si>
  <si>
    <t>Hus on/off DN20 M/M P/T - Råemne</t>
  </si>
  <si>
    <t>57601</t>
  </si>
  <si>
    <t>Hus on/off DN25 M/M P/T - Råemne</t>
  </si>
  <si>
    <t>57602</t>
  </si>
  <si>
    <t>Hus 6-port PICV DN15 - Råemne</t>
  </si>
  <si>
    <t>57603</t>
  </si>
  <si>
    <t>Hus 6-port PICV DN20 - Råemne</t>
  </si>
  <si>
    <t>57604</t>
  </si>
  <si>
    <t>Kugleholder 6-port PICV DN15 - Råemne</t>
  </si>
  <si>
    <t>57605</t>
  </si>
  <si>
    <t>Kugleholder 6-port PICV DN20 - Råemne</t>
  </si>
  <si>
    <t>577-11-1</t>
  </si>
  <si>
    <t>Modula V Opt Comp15 T-pc Iso val Drain</t>
  </si>
  <si>
    <t>577-11-1-HC-0.9</t>
  </si>
  <si>
    <t>Modula V Opt. Comp. DN15 T-piece/Drain/MS</t>
  </si>
  <si>
    <t>577-11-2-0,3</t>
  </si>
  <si>
    <t>577-11-X-XX-03</t>
  </si>
  <si>
    <t>Modula V for Optima Comp15</t>
  </si>
  <si>
    <t>577-11-X-XX-09</t>
  </si>
  <si>
    <t>577-12-1-LA</t>
  </si>
  <si>
    <t>Modula V Opt. Comp15 LF PT Drain Ext hdl</t>
  </si>
  <si>
    <t>577-1A-1H-A</t>
  </si>
  <si>
    <t>Modula V Opt. Comp15 HF PT Drain 2,5</t>
  </si>
  <si>
    <t>577-1A-1H-A2,8</t>
  </si>
  <si>
    <t>577-1A-X-XX-03</t>
  </si>
  <si>
    <t>577-1A-X-XX-09</t>
  </si>
  <si>
    <t>577-1B-1-LA</t>
  </si>
  <si>
    <t>577-21-1</t>
  </si>
  <si>
    <t>Modula V Opt Comp 20 T-pc Iso val Drain</t>
  </si>
  <si>
    <t>577-2A-1H-C8,0</t>
  </si>
  <si>
    <t>Modula V Opt. Comp20 HF PT Drain 5,0</t>
  </si>
  <si>
    <t>58014</t>
  </si>
  <si>
    <t>HUS 1/2 RØRSAMLER        RÅEMNE</t>
  </si>
  <si>
    <t>58015</t>
  </si>
  <si>
    <t>HUS 3/4 RØRSAMLER        RÅEMNE</t>
  </si>
  <si>
    <t>58016</t>
  </si>
  <si>
    <t>HUS 1 RØRSAMLER          RÅEMNE</t>
  </si>
  <si>
    <t>58017</t>
  </si>
  <si>
    <t>HUS 5/4 RØRSAMLER        RÅEMNE</t>
  </si>
  <si>
    <t>58018</t>
  </si>
  <si>
    <t>HUS 3/8 RØRSAMLER        RÅEMNE</t>
  </si>
  <si>
    <t>58023</t>
  </si>
  <si>
    <t>HUS 2 RØRSAMLER          RÅEMNE</t>
  </si>
  <si>
    <t>58034</t>
  </si>
  <si>
    <t>HUS 1 1/2 RØRSAMLER      RÅEMNE</t>
  </si>
  <si>
    <t>58046</t>
  </si>
  <si>
    <t>OMLØBER 5/4 RØRSAMLER    RÅEMNE</t>
  </si>
  <si>
    <t>58047</t>
  </si>
  <si>
    <t>OMLØBER 1 1/2 RØRSAMLER  RÅEMNE</t>
  </si>
  <si>
    <t>58048</t>
  </si>
  <si>
    <t>OMLØBER 2 RØRSAMLER      RÅEMNE</t>
  </si>
  <si>
    <t>58-05000T</t>
  </si>
  <si>
    <t>Blindprop ALPHA Wafer HCR</t>
  </si>
  <si>
    <t>58057</t>
  </si>
  <si>
    <t>1X1/2 T-STYKKE N/M       RÅEMNE</t>
  </si>
  <si>
    <t>58059</t>
  </si>
  <si>
    <t>MUFFE/NIPPEL Ø23.6       RÅEMNE</t>
  </si>
  <si>
    <t>58060</t>
  </si>
  <si>
    <t>MUFFE/NIPPEL Ø25.7       RÅEMNE</t>
  </si>
  <si>
    <t>58075</t>
  </si>
  <si>
    <t>PROP,ALPHA DN15-25 B&amp;G RÅEMNE</t>
  </si>
  <si>
    <t>58076</t>
  </si>
  <si>
    <t>PROP,ALPHA DN25-50 B&amp;G RÅEMNE</t>
  </si>
  <si>
    <t>58077</t>
  </si>
  <si>
    <t>MUFFE 1/2x3/4 DN15-25 B&amp;G RÅEMNE</t>
  </si>
  <si>
    <t>58078</t>
  </si>
  <si>
    <t>MUFFE 1" DN15-25 B&amp;G   RÅEMNE</t>
  </si>
  <si>
    <t>58081</t>
  </si>
  <si>
    <t>PROP ALPHA DN50/65 B&amp;G RÅEMNE</t>
  </si>
  <si>
    <t>58082</t>
  </si>
  <si>
    <t>Kulge 6-port PICV DN15 råemne</t>
  </si>
  <si>
    <t>58083</t>
  </si>
  <si>
    <t>Kulge 6-port PICV DN20 råemne</t>
  </si>
  <si>
    <t>5810-110-2-0.69</t>
  </si>
  <si>
    <t>Modula DN15 RH 80mm STBV/T-PIECE/PT/DRAIN/HOSE/EXT</t>
  </si>
  <si>
    <t>5810-110-2-2.21</t>
  </si>
  <si>
    <t>5810-11-1-0.69</t>
  </si>
  <si>
    <t>Modula DN15 RH 80mm STBV/T-PIECE/PT/DRAIN/HOSE</t>
  </si>
  <si>
    <t>5810-11-1-2.21</t>
  </si>
  <si>
    <t>5810-210-2-4.4</t>
  </si>
  <si>
    <t>Modula DN20 RH 80mm STBV/T-PIECE/PT/DRAIN/HOSE/EXT</t>
  </si>
  <si>
    <t>5810-21-1-4.4</t>
  </si>
  <si>
    <t>Modula DN20 RH 80mm STBV/T-PIECE/PT/DRAIN/HOSE</t>
  </si>
  <si>
    <t>5810-59-1-4.40</t>
  </si>
  <si>
    <t>Modula DN20 RH 130mm STBV/STR/PT/DRAIN/HOSE/EXT</t>
  </si>
  <si>
    <t>5810-59-4-4.20</t>
  </si>
  <si>
    <t>5810-A10-2-8.2</t>
  </si>
  <si>
    <t>Modula DN25 RH 80mm STBV/T-PIECE/PT/DRAIN/HOSE/EXT</t>
  </si>
  <si>
    <t>5810-A1-1-8.2</t>
  </si>
  <si>
    <t>Modula DN25 RH 80mm STBV/T-PIECE/PT/DRAIN/HOSE</t>
  </si>
  <si>
    <t>58-20170</t>
  </si>
  <si>
    <t>Alpha Indsats HCR m/blænde 0,056 m³/h</t>
  </si>
  <si>
    <t>58-20230</t>
  </si>
  <si>
    <t>Alpha Indsats HCR m/blænde 0,102 m³/h</t>
  </si>
  <si>
    <t>58-20260</t>
  </si>
  <si>
    <t>Alpha Indsats HCR m/blænde 0,129 m³/h</t>
  </si>
  <si>
    <t>58-20300</t>
  </si>
  <si>
    <t>Alpha Indsats HCR m/blænde 0,180 m³/h</t>
  </si>
  <si>
    <t>58-20350</t>
  </si>
  <si>
    <t>Alpha Indsats HCR m/blænde 0,236 m³/h</t>
  </si>
  <si>
    <t>58-20400</t>
  </si>
  <si>
    <t>Alpha Indsats HCR m/blænde 0,321 m³/h</t>
  </si>
  <si>
    <t>58-20460</t>
  </si>
  <si>
    <t>Alpha Indsats HCR m/blænde 0,422 m³/h</t>
  </si>
  <si>
    <t>58-20510</t>
  </si>
  <si>
    <t>Alpha Indsats HCR m/blænde 0,499 m³/h</t>
  </si>
  <si>
    <t>58-20540</t>
  </si>
  <si>
    <t>Alpha Indsats HCR m/blænde 0,584 m³/h</t>
  </si>
  <si>
    <t>58-20580</t>
  </si>
  <si>
    <t>Alpha Indsats HCR m/blænde 0,668 m³/h</t>
  </si>
  <si>
    <t>58-20620</t>
  </si>
  <si>
    <t>Alpha Indsats HCR m/blænde 0,750 m³/h</t>
  </si>
  <si>
    <t>58-20660</t>
  </si>
  <si>
    <t>Alpha Indsats HCR m/blænde 0,874 m³/h</t>
  </si>
  <si>
    <t>58-20700</t>
  </si>
  <si>
    <t>Alpha Indsats HCR m/blænde 1,020 m³/h</t>
  </si>
  <si>
    <t>58-20740</t>
  </si>
  <si>
    <t>Alpha Indsats HCR m/blænde 1,081 m³/h</t>
  </si>
  <si>
    <t>58-20770</t>
  </si>
  <si>
    <t>Alpha Indsats HCR m/blænde 1,195 m³/h</t>
  </si>
  <si>
    <t>58-20820</t>
  </si>
  <si>
    <t>Alpha Indsats HCR m/blænde 1,335 m³/h</t>
  </si>
  <si>
    <t>58-20860</t>
  </si>
  <si>
    <t>Alpha Indsats HCR m/blænde 1,483 m³/h</t>
  </si>
  <si>
    <t>58-20880</t>
  </si>
  <si>
    <t>Alpha Indsats HCR m/blænde 1,581 m³/h</t>
  </si>
  <si>
    <t>58-20920</t>
  </si>
  <si>
    <t>Alpha Indsats HCR m/blænde 1,774 m³/h</t>
  </si>
  <si>
    <t>58-20940</t>
  </si>
  <si>
    <t>Alpha Indsats HCR m/blænde 1,833 m³/h</t>
  </si>
  <si>
    <t>58-20990</t>
  </si>
  <si>
    <t>Alpha Indsats HCR m/blænde 2,080 m³/h</t>
  </si>
  <si>
    <t>58-21030</t>
  </si>
  <si>
    <t>Alpha Indsats HCR m/blænde 2,251 m³/h</t>
  </si>
  <si>
    <t>58-21060</t>
  </si>
  <si>
    <t>Alpha Indsats HCR m/blænde 2,319 m³/h</t>
  </si>
  <si>
    <t>58-21090</t>
  </si>
  <si>
    <t>Alpha Indsats HCR m/blænde 2,448 m³/h</t>
  </si>
  <si>
    <t>58-21090H</t>
  </si>
  <si>
    <t>Alpha Indsats HCR m/blænde 3,000 m³/h</t>
  </si>
  <si>
    <t>582-11-1</t>
  </si>
  <si>
    <t>Modula DN15 RH 80mmAlpha/T-piece/PT/DRAIN/HOSE</t>
  </si>
  <si>
    <t>582-12-1-X-X</t>
  </si>
  <si>
    <t>Modula DN15 RH 80mmAlpha/T-piece/PT/DRAIN/HOSE/EXT</t>
  </si>
  <si>
    <t>582-13-1_</t>
  </si>
  <si>
    <t>Modula DN15 RH 80mmAlpha/STR/PT/DRAIN/HOSE</t>
  </si>
  <si>
    <t>582-14-1_</t>
  </si>
  <si>
    <t>Modula DN15 RH 80mmAlpha/STR/PT/DRAIN/HOSE/EXT</t>
  </si>
  <si>
    <t>582-24-1_</t>
  </si>
  <si>
    <t>Modula DN20 RH 80mmAlpha/STR/PT/DRAIN/HOSE/EXT</t>
  </si>
  <si>
    <t>58415</t>
  </si>
  <si>
    <t>PROP FRESE ALPHA DN15-25 RÅEMNE</t>
  </si>
  <si>
    <t>58416</t>
  </si>
  <si>
    <t>PROP FRESE ALPHA DN25-50 RÅEMNE</t>
  </si>
  <si>
    <t>58417</t>
  </si>
  <si>
    <t>MUFFE 1/2" DN15-25</t>
  </si>
  <si>
    <t>58418</t>
  </si>
  <si>
    <t>MUFFE 1" DN15-25</t>
  </si>
  <si>
    <t>58431</t>
  </si>
  <si>
    <t>PROP M32 x 1.5 SIEMENS</t>
  </si>
  <si>
    <t>58432</t>
  </si>
  <si>
    <t>PROP M54 x 1.5 SIEMENS</t>
  </si>
  <si>
    <t>58433</t>
  </si>
  <si>
    <t>58435</t>
  </si>
  <si>
    <t>PROP OPTIMA (M68x1.5), DN40-50 SIEMENS</t>
  </si>
  <si>
    <t>58436</t>
  </si>
  <si>
    <t>TOPSTYKKE OPTIMA COMPACT DN25</t>
  </si>
  <si>
    <t>58437</t>
  </si>
  <si>
    <t>Topstykke, PV Compact DN15/20</t>
  </si>
  <si>
    <t>58438</t>
  </si>
  <si>
    <t>Topstykke Optima Compact DN40/DN50</t>
  </si>
  <si>
    <t>58439</t>
  </si>
  <si>
    <t>Kulgehoder, DN15, råemne</t>
  </si>
  <si>
    <t>58440</t>
  </si>
  <si>
    <t>Topstykke, PV Compact DN25/32</t>
  </si>
  <si>
    <t>58441</t>
  </si>
  <si>
    <t>Topstykke, PV Compact DN40/50</t>
  </si>
  <si>
    <t>58442</t>
  </si>
  <si>
    <t>Topstykke rå, Optima P Compact DN15/20</t>
  </si>
  <si>
    <t>58450</t>
  </si>
  <si>
    <t>Hus Metering Station DN15, Varmpres</t>
  </si>
  <si>
    <t>58451</t>
  </si>
  <si>
    <t>Hus Metering Station DN20, Varmpres</t>
  </si>
  <si>
    <t>58452</t>
  </si>
  <si>
    <t>Hus Metering Station DN25, Varmpres</t>
  </si>
  <si>
    <t>58453</t>
  </si>
  <si>
    <t>Hus Metering Station DN32, Varmpres</t>
  </si>
  <si>
    <t>58454</t>
  </si>
  <si>
    <t>Hus Metering Station DN40, Varmpres</t>
  </si>
  <si>
    <t>58455</t>
  </si>
  <si>
    <t>Hus Metering Station DN50, Varmpres</t>
  </si>
  <si>
    <t>58456</t>
  </si>
  <si>
    <t>Hus Metering Station DN50, Støbt</t>
  </si>
  <si>
    <t>58457</t>
  </si>
  <si>
    <t>Hus Metering Station DN65, Støbt</t>
  </si>
  <si>
    <t>58458</t>
  </si>
  <si>
    <t>Hus Metering Station DN80, Støbt</t>
  </si>
  <si>
    <t>58459</t>
  </si>
  <si>
    <t>Hus Metering Station DN100, Støbt</t>
  </si>
  <si>
    <t>58460</t>
  </si>
  <si>
    <t>Hus Metering Station DN125, Støbt</t>
  </si>
  <si>
    <t>58461</t>
  </si>
  <si>
    <t>Hus Metering Station DN150, Støbt</t>
  </si>
  <si>
    <t>58462</t>
  </si>
  <si>
    <t>Hus Metering Station DN200, Støbt</t>
  </si>
  <si>
    <t>58463</t>
  </si>
  <si>
    <t>Hus Metering Station DN250, Støbt</t>
  </si>
  <si>
    <t>58464</t>
  </si>
  <si>
    <t>Hus Metering Station DN300, Støbt</t>
  </si>
  <si>
    <t>58470</t>
  </si>
  <si>
    <t>Omløber 1/2" f. nippel 3/8" - råemne</t>
  </si>
  <si>
    <t>58471</t>
  </si>
  <si>
    <t>Omløber 3/4" f. nippel 1/2" - råemne</t>
  </si>
  <si>
    <t>58472</t>
  </si>
  <si>
    <t>Omløber 1" f. nippel 3/4" - råemne</t>
  </si>
  <si>
    <t>58473</t>
  </si>
  <si>
    <t>Omløber f. Modula II - råemne</t>
  </si>
  <si>
    <t>58474</t>
  </si>
  <si>
    <t>Omløber 1 1/4" f. nippel 1" - råemne</t>
  </si>
  <si>
    <t>58475</t>
  </si>
  <si>
    <t>Kugleholder DN15, Modula II - Råemne</t>
  </si>
  <si>
    <t>58476</t>
  </si>
  <si>
    <t>Kugleholder DN20, Modula II - Råemne</t>
  </si>
  <si>
    <t>58477</t>
  </si>
  <si>
    <t>Kugleholder DN25, Modula II - Råemne</t>
  </si>
  <si>
    <t>58478</t>
  </si>
  <si>
    <t>Kugleholder DN15-25, Modula III - Råemne</t>
  </si>
  <si>
    <t>58479</t>
  </si>
  <si>
    <t>Kugleholder Lang, Modula IV - Råemne</t>
  </si>
  <si>
    <t>58480</t>
  </si>
  <si>
    <t>Kugleholder, Modula IV - Råemne</t>
  </si>
  <si>
    <t>58481</t>
  </si>
  <si>
    <t>Kugleholder DN15, Modula V - Råemne</t>
  </si>
  <si>
    <t>58482</t>
  </si>
  <si>
    <t>Kugleholder DN20, Modula V - Råemne</t>
  </si>
  <si>
    <t>58483</t>
  </si>
  <si>
    <t>Kugleholder Lang 3/4, Modula IV - Råemne</t>
  </si>
  <si>
    <t>58484</t>
  </si>
  <si>
    <t>Kugleholder 3/4, Modula IV - Råemne</t>
  </si>
  <si>
    <t>58485</t>
  </si>
  <si>
    <t>Prop, Snavssamler DN15, Modula - Råemne</t>
  </si>
  <si>
    <t>58486</t>
  </si>
  <si>
    <t>Prop, Snavssamler DN20, Modula - Råemne</t>
  </si>
  <si>
    <t>58487</t>
  </si>
  <si>
    <t>Prop, Snavssamler DN25, Modula - Råemne</t>
  </si>
  <si>
    <t>58488</t>
  </si>
  <si>
    <t>T-stykke DN15, Modula - Råemne</t>
  </si>
  <si>
    <t>58489</t>
  </si>
  <si>
    <t>T-stykke DN20, Modula - Råemne</t>
  </si>
  <si>
    <t>58490</t>
  </si>
  <si>
    <t>T-stykke DN25, Modula - Råemne</t>
  </si>
  <si>
    <t>58494</t>
  </si>
  <si>
    <t>Omløber top DN40-50 S1++ - Råemne</t>
  </si>
  <si>
    <t>58495</t>
  </si>
  <si>
    <t>Omløber top DN32 Frese S - Råemne</t>
  </si>
  <si>
    <t>58496</t>
  </si>
  <si>
    <t>Brystnippel DN25 - Råemne</t>
  </si>
  <si>
    <t>58497</t>
  </si>
  <si>
    <t>Kugleholder DN15, Modula VI - Råemne</t>
  </si>
  <si>
    <t>58498</t>
  </si>
  <si>
    <t>Kugleholder DN20, Modula VI - Råemne</t>
  </si>
  <si>
    <t>58499</t>
  </si>
  <si>
    <t>Kugleholder DN25, Modula VI - Råemne</t>
  </si>
  <si>
    <t>58500</t>
  </si>
  <si>
    <t>Topstykke, Optima Compact DN10-20 råemne</t>
  </si>
  <si>
    <t>58501</t>
  </si>
  <si>
    <t>58502</t>
  </si>
  <si>
    <t>T-stykke DN15, Modula VII - Råemne</t>
  </si>
  <si>
    <t>58503</t>
  </si>
  <si>
    <t>PT-stykke DN15, Modula VII - Råemne</t>
  </si>
  <si>
    <t>58504</t>
  </si>
  <si>
    <t>Snavssamler DN15, Modula - Råemne</t>
  </si>
  <si>
    <t>58505</t>
  </si>
  <si>
    <t>Snavssamler DN20, Modula - Råemne</t>
  </si>
  <si>
    <t>58506</t>
  </si>
  <si>
    <t>Snavssamler DN25, Modula - Råemne</t>
  </si>
  <si>
    <t>58507</t>
  </si>
  <si>
    <t>Manifold - 2 udtag - råemne</t>
  </si>
  <si>
    <t>58508</t>
  </si>
  <si>
    <t>Prop M32 x 1,5 for trykudtag råemne</t>
  </si>
  <si>
    <t>58509</t>
  </si>
  <si>
    <t>Prop M54 x 1,5 for trykudtag råemne</t>
  </si>
  <si>
    <t>58510</t>
  </si>
  <si>
    <t>Nippel PT 1/2" til omløber 3/4" råemne</t>
  </si>
  <si>
    <t>58511</t>
  </si>
  <si>
    <t>Nippel PT 3/4" til omløber 1" råemne</t>
  </si>
  <si>
    <t>58512</t>
  </si>
  <si>
    <t>Nipple PT 1" for union 1" Blank</t>
  </si>
  <si>
    <t>58513</t>
  </si>
  <si>
    <t>Nippel PT 3/4" til omløber 3/4" råemne</t>
  </si>
  <si>
    <t>5861448T</t>
  </si>
  <si>
    <t>PROP M32 x 1,5, FRESE, Ni-Al-Br</t>
  </si>
  <si>
    <t>58-65120</t>
  </si>
  <si>
    <t>Alpha Indsats HCR m/blænde 4 m³/h</t>
  </si>
  <si>
    <t>58-65175</t>
  </si>
  <si>
    <t>Alpha Indsats HCR m/blænde 7,5 m³/h</t>
  </si>
  <si>
    <t>58-65200</t>
  </si>
  <si>
    <t>Alpha Indsats HCR m/blænde 8,5 m³/h</t>
  </si>
  <si>
    <t>58-65240</t>
  </si>
  <si>
    <t>Alpha Indsats HCR m/blænde 12,5 m³/h</t>
  </si>
  <si>
    <t>58-65252</t>
  </si>
  <si>
    <t>Alpha Indsats HCR m/blænde 13,8 m³/h</t>
  </si>
  <si>
    <t>58-65264</t>
  </si>
  <si>
    <t>Alpha Indsats HCR m/blænde 15,3 m³/h</t>
  </si>
  <si>
    <t>58-65274</t>
  </si>
  <si>
    <t>Alpha Indsats HCR m/blænde 16,3 m³/h</t>
  </si>
  <si>
    <t>58-65280</t>
  </si>
  <si>
    <t>Alpha Indsats HCR m/blænde 18 m³/h</t>
  </si>
  <si>
    <t>58-65303</t>
  </si>
  <si>
    <t>Alpha Indsats HCR m/blænde 19 m³/h</t>
  </si>
  <si>
    <t>58-65313</t>
  </si>
  <si>
    <t>Alpha Indsats HCR m/blænde 20,3 m³/h</t>
  </si>
  <si>
    <t>58-65320</t>
  </si>
  <si>
    <t>Alpha Indsats HCR m/blænde 21,5 m³/h</t>
  </si>
  <si>
    <t>58-65333</t>
  </si>
  <si>
    <t>Alpha Indsats HCR m/blænde 23,2 m³/h</t>
  </si>
  <si>
    <t>58-65341</t>
  </si>
  <si>
    <t>Alpha Indsats HCR m/blænde 24,3 m³/h</t>
  </si>
  <si>
    <t>58-65349</t>
  </si>
  <si>
    <t>Alpha Indsats HCR m/blænde 25,3 m³/h</t>
  </si>
  <si>
    <t>58-65356</t>
  </si>
  <si>
    <t>Alpha Indsats HCR m/blænde 27 m³/h</t>
  </si>
  <si>
    <t>58-65365</t>
  </si>
  <si>
    <t>Alpha Indsats HCR m/blænde 30,5 m³/h</t>
  </si>
  <si>
    <t>58-65385</t>
  </si>
  <si>
    <t>Alpha Indsats HCR m/blænde 32 m³/h</t>
  </si>
  <si>
    <t>58-65396</t>
  </si>
  <si>
    <t>Alpha Indsats HCR m/blænde 34 m³/h</t>
  </si>
  <si>
    <t>58-65409</t>
  </si>
  <si>
    <t>Alpha Indsats HCR m/blænde 37,5 m³/h</t>
  </si>
  <si>
    <t>58-65413</t>
  </si>
  <si>
    <t>Alpha Indsats HCR m/blænde 38,5 m³/h</t>
  </si>
  <si>
    <t>58-65417</t>
  </si>
  <si>
    <t>Alpha Indsats HCR m/blænde 39,5 m³/h</t>
  </si>
  <si>
    <t>58-65420</t>
  </si>
  <si>
    <t>Alpha Indsats HCR m/blænde 40,5 m³/h</t>
  </si>
  <si>
    <t>58-65425</t>
  </si>
  <si>
    <t>Alpha Indsats HCR m/blænde 41,75 m³/h</t>
  </si>
  <si>
    <t>58-65430</t>
  </si>
  <si>
    <t>Alpha Indsats HCR m/blænde 43 m³/h</t>
  </si>
  <si>
    <t>58-65433</t>
  </si>
  <si>
    <t>Alpha Indsats HCR m/blænde 44 m³/h</t>
  </si>
  <si>
    <t>58-65440</t>
  </si>
  <si>
    <t>Alpha Indsats HCR m/blænde 48 m³/h</t>
  </si>
  <si>
    <t>587-110-1-H-A</t>
  </si>
  <si>
    <t>Modula DN15 RH 80mm Comp/T-piece/PT/DRAIN/HOSE/EXT</t>
  </si>
  <si>
    <t>587-110-1-H-C</t>
  </si>
  <si>
    <t>587-110-1-L-A</t>
  </si>
  <si>
    <t>587-11-1-H-A</t>
  </si>
  <si>
    <t>Modula DN15 RH 80mm Comp/T-piece/PT/DRAIN/HOSE</t>
  </si>
  <si>
    <t>587-11-1-L-A</t>
  </si>
  <si>
    <t>587-12-1-H-A</t>
  </si>
  <si>
    <t>587-12-1-H-C</t>
  </si>
  <si>
    <t>587-12-1-L-A</t>
  </si>
  <si>
    <t>587-13-1-H-A</t>
  </si>
  <si>
    <t>Modula DN15 RH 80mm/Comp/STR/PT/DRAIN/HOSE</t>
  </si>
  <si>
    <t>587-13-1-L-A</t>
  </si>
  <si>
    <t>Modula DN15 RH 80mm Comp/STR/PT/DRAIN/HOSE</t>
  </si>
  <si>
    <t>587-14-1-H-A</t>
  </si>
  <si>
    <t>Modula DN15 RH 80mm Comp/STR/PT/DRAIN/HOSE/EXT</t>
  </si>
  <si>
    <t>587-19-1-H-A</t>
  </si>
  <si>
    <t>587-19-1-H-A_</t>
  </si>
  <si>
    <t>587-19-1-H-C</t>
  </si>
  <si>
    <t>587-19-1-H-C_</t>
  </si>
  <si>
    <t>587-19-1-L-A</t>
  </si>
  <si>
    <t>587-19-1-L-C</t>
  </si>
  <si>
    <t>587-19-1-L-C_</t>
  </si>
  <si>
    <t>587-1B-1-H-A</t>
  </si>
  <si>
    <t>Modula DN15 LH 80mm Comp/T-piece/PT/DRAIN/HOSE/EXT</t>
  </si>
  <si>
    <t>587-1B-1-L-A</t>
  </si>
  <si>
    <t>587-1J-1-H-A</t>
  </si>
  <si>
    <t>Modula DN15 LH 80mm Comp/STR/PT/DRAIN/HOSE/EXT</t>
  </si>
  <si>
    <t>587-1J-1-H-A_</t>
  </si>
  <si>
    <t>587-1J-1-H-C_</t>
  </si>
  <si>
    <t>587-1J-1-L-C_</t>
  </si>
  <si>
    <t>587-1K-1-H-A</t>
  </si>
  <si>
    <t>587-1K-1-L-A</t>
  </si>
  <si>
    <t>587-210-1-H-C</t>
  </si>
  <si>
    <t>Modula DN20 RH 80mm Comp/T-piece/PT/DRAIN/HOSE/EXT</t>
  </si>
  <si>
    <t>587-21-1-H-C</t>
  </si>
  <si>
    <t>Modula DN20 RH 80mm Comp/T-piece/PT/DRAIN/HOSE</t>
  </si>
  <si>
    <t>587-22-1-H-C</t>
  </si>
  <si>
    <t>5872299U</t>
  </si>
  <si>
    <t>Hus Wafer DN50, EN 1982 CC492K(RG6) støbt</t>
  </si>
  <si>
    <t>5872308U</t>
  </si>
  <si>
    <t>Hus Wafer DN50, EN 1982 CC492K(RG6)</t>
  </si>
  <si>
    <t>5872309U</t>
  </si>
  <si>
    <t>Hus Wafer DN65, EN 1982 CC492K(RG6) støbt</t>
  </si>
  <si>
    <t>5872310U</t>
  </si>
  <si>
    <t>Hus Wafer DN65, EN 1982 CC492K(RG6)</t>
  </si>
  <si>
    <t>5872313T</t>
  </si>
  <si>
    <t>Hus Wafer DN100, CC333G-GC, Støbt</t>
  </si>
  <si>
    <t>5872313U</t>
  </si>
  <si>
    <t>Hus Wafer DN100, EN 1982 CC492K (RG6) støbt</t>
  </si>
  <si>
    <t>5872314T</t>
  </si>
  <si>
    <t>Hus Wafer DN100, CC333G-GC</t>
  </si>
  <si>
    <t>5872314U</t>
  </si>
  <si>
    <t>Hus Wafer DN100, EN 1982 CC492K (RG6)</t>
  </si>
  <si>
    <t>5872315M</t>
  </si>
  <si>
    <t>Hus Wafer DN150, EN 10213 1.4408, Støbt</t>
  </si>
  <si>
    <t>5872315T</t>
  </si>
  <si>
    <t>Hus Wafer DN150, CC333G-GC, Støbt</t>
  </si>
  <si>
    <t>5872315U</t>
  </si>
  <si>
    <t>Hus Wafer DN150, EN 1982 CC492K (RG6) støbt</t>
  </si>
  <si>
    <t>5872316M</t>
  </si>
  <si>
    <t>Hus Wafer DN150, EN 10213 1.4408</t>
  </si>
  <si>
    <t>5872316T</t>
  </si>
  <si>
    <t>Hus Wafer DN150, CC333G-GC</t>
  </si>
  <si>
    <t>5872316U</t>
  </si>
  <si>
    <t>Hus Wafer DN150, EN 1982 CC492K (RG6)</t>
  </si>
  <si>
    <t>5872317M</t>
  </si>
  <si>
    <t>Hus Wafer DN200, EN 10213 1.4408, Støbt</t>
  </si>
  <si>
    <t>5872317T</t>
  </si>
  <si>
    <t>Hus Wafer DN200, CC333G-GC, Støbt</t>
  </si>
  <si>
    <t>5872317U</t>
  </si>
  <si>
    <t>Hus Wafer DN200, EN 1982 CC492K (RG6) støbt</t>
  </si>
  <si>
    <t>5872318M</t>
  </si>
  <si>
    <t>Hus Wafer DN200, EN 10213 1.4408</t>
  </si>
  <si>
    <t>5872318T</t>
  </si>
  <si>
    <t>Hus Wafer DN200, CC333G-GC</t>
  </si>
  <si>
    <t>5872318U</t>
  </si>
  <si>
    <t>Hus Wafer DN200, EN 1982 CC492K (RG6)</t>
  </si>
  <si>
    <t>5872319M</t>
  </si>
  <si>
    <t>Hus Wafer DN250, EN 10213 1.4408, Støbt</t>
  </si>
  <si>
    <t>5872319T</t>
  </si>
  <si>
    <t>Hus Wafer DN250, CC333G-GC, Støbt</t>
  </si>
  <si>
    <t>5872319U</t>
  </si>
  <si>
    <t>Hus Wafer DN250, EN 1982 CC492K (RG6) støbt</t>
  </si>
  <si>
    <t>587-23-1-H-C</t>
  </si>
  <si>
    <t>Modula DN20 RH 80mm Comp/STR/PT/DRAIN/HOSE</t>
  </si>
  <si>
    <t>5872320M</t>
  </si>
  <si>
    <t>Hus Wafer DN250, EN 10213 1.4408</t>
  </si>
  <si>
    <t>5872320T</t>
  </si>
  <si>
    <t>Hus Wafer DN250, CC333G-GC</t>
  </si>
  <si>
    <t>5872320U</t>
  </si>
  <si>
    <t>Hus Wafer DN250, EN 1982 CC492K (RG6)</t>
  </si>
  <si>
    <t>5872321M</t>
  </si>
  <si>
    <t>Hus Wafer DN300, EN 10213 1.4408, Støbt</t>
  </si>
  <si>
    <t>5872321T</t>
  </si>
  <si>
    <t>Hus Wafer DN300, CC333G-GC, Støbt</t>
  </si>
  <si>
    <t>5872321U</t>
  </si>
  <si>
    <t>Hus Wafer DN300, EN 1982 CC492K (RG6) støbt</t>
  </si>
  <si>
    <t>5872322M</t>
  </si>
  <si>
    <t>Hus Wafer DN300, EN 10213 1.4408</t>
  </si>
  <si>
    <t>5872322T</t>
  </si>
  <si>
    <t>Hus Wafer DN300, CC333G-GC</t>
  </si>
  <si>
    <t>5872322U</t>
  </si>
  <si>
    <t>Hus Wafer DN300, EN 1982 CC492K (RG6)</t>
  </si>
  <si>
    <t>5872323M</t>
  </si>
  <si>
    <t>Hus Wafer DN350, EN 10213 1.4408, Støbt</t>
  </si>
  <si>
    <t>5872323T</t>
  </si>
  <si>
    <t>Hus Wafer DN350, CC333G-GC, Støbt</t>
  </si>
  <si>
    <t>5872323U</t>
  </si>
  <si>
    <t>Hus Wafer DN350, EN 1982 CC492K (RG6) støbt</t>
  </si>
  <si>
    <t>5872324M</t>
  </si>
  <si>
    <t>Hus Wafer DN350, EN 10213 1.4408</t>
  </si>
  <si>
    <t>5872324T</t>
  </si>
  <si>
    <t>Hus Wafer DN350, CC333G-GC</t>
  </si>
  <si>
    <t>5872324U</t>
  </si>
  <si>
    <t>Hus Wafer DN350, EN 1982 CC492K (RG6)</t>
  </si>
  <si>
    <t>5872341T</t>
  </si>
  <si>
    <t>Hus Wafer DN125, CC333G-GC, Støbt</t>
  </si>
  <si>
    <t>5872341U</t>
  </si>
  <si>
    <t>Hus Wafer DN125, EN 1982 CC492K(RG6) støbt</t>
  </si>
  <si>
    <t>5872342T</t>
  </si>
  <si>
    <t>Hus Wafer DN125, CC333G-GC</t>
  </si>
  <si>
    <t>5872342U</t>
  </si>
  <si>
    <t>Hus Wafer DN125, EN 1982 CC492K(RG6)</t>
  </si>
  <si>
    <t>5872343U</t>
  </si>
  <si>
    <t>Hus Wafer DN80, EN1982 CC492K(RG6), Støbt</t>
  </si>
  <si>
    <t>5872344U</t>
  </si>
  <si>
    <t>Hus Wafer DN80, EN1982 CC492K(RG6)</t>
  </si>
  <si>
    <t>5872357M</t>
  </si>
  <si>
    <t>Hus Wafer DN400, EN 10213 1.4408, støbt</t>
  </si>
  <si>
    <t>5872357T</t>
  </si>
  <si>
    <t>Hus Wafer DN400, CC333G-GC, Støbt</t>
  </si>
  <si>
    <t>5872357U</t>
  </si>
  <si>
    <t>Hus Wafer DN400, EN 1982 CC492K (RG6) støbt</t>
  </si>
  <si>
    <t>5872358M</t>
  </si>
  <si>
    <t>Hus Wafer DN400, EN 10213 1.4408</t>
  </si>
  <si>
    <t>5872358T</t>
  </si>
  <si>
    <t>Hus Wafer DN400, CC333G-GC</t>
  </si>
  <si>
    <t>5872358U</t>
  </si>
  <si>
    <t>Hus Wafer DN400, EN 1982 CC492K (RG6)</t>
  </si>
  <si>
    <t>5872359M</t>
  </si>
  <si>
    <t>Hus Wafer DN450, EN 10213 1.4408 støbt</t>
  </si>
  <si>
    <t>5872359T</t>
  </si>
  <si>
    <t>Hus Wafer DN450, CC333G-GC, Støbt</t>
  </si>
  <si>
    <t>5872359U</t>
  </si>
  <si>
    <t>Hus Wafer DN450, EN 1982 CC492K (RG6) støbt</t>
  </si>
  <si>
    <t>5872360M</t>
  </si>
  <si>
    <t>Hus Wafer DN450, EN 10213 1.4408</t>
  </si>
  <si>
    <t>5872360T</t>
  </si>
  <si>
    <t>Hus Wafer DN450, CC333G-GC</t>
  </si>
  <si>
    <t>5872360U</t>
  </si>
  <si>
    <t>Hus Wafer DN450, EN 1982 CC492K (RG6)</t>
  </si>
  <si>
    <t>5872361T</t>
  </si>
  <si>
    <t>Hus Wafer DN500, CC333G-GC, Støbt</t>
  </si>
  <si>
    <t>5872362T</t>
  </si>
  <si>
    <t>Hus Wafer DN500, CC333G-GC</t>
  </si>
  <si>
    <t>5872365T</t>
  </si>
  <si>
    <t>Hus Wafer DN600, CC333G-GC, Støbt</t>
  </si>
  <si>
    <t>5872366T</t>
  </si>
  <si>
    <t>Hus Wafer DN600, CC333G-GC</t>
  </si>
  <si>
    <t>5872367T</t>
  </si>
  <si>
    <t>Hus Wafer DN800, CC333G-GC, Støbt</t>
  </si>
  <si>
    <t>5872368T</t>
  </si>
  <si>
    <t>Hus Wafer DN800, CC333G-GC</t>
  </si>
  <si>
    <t>587-24-1-H-C</t>
  </si>
  <si>
    <t>Modula DN20 RH 80mm Comp/STR/PT/DRAIN/HOSE/EXT</t>
  </si>
  <si>
    <t>587-24-1-H-C_</t>
  </si>
  <si>
    <t>587-24-1-H-D_</t>
  </si>
  <si>
    <t>5872700L</t>
  </si>
  <si>
    <t>Hus Wafer DN25, EN 10088-2 1.4404</t>
  </si>
  <si>
    <t>5872700M</t>
  </si>
  <si>
    <t>Hus Wafer DN25, EN 10088-2 1.4401</t>
  </si>
  <si>
    <t>5872700T</t>
  </si>
  <si>
    <t>Hus Wafer DN25, EN 1982 CC333G</t>
  </si>
  <si>
    <t>5872701K</t>
  </si>
  <si>
    <t>Hus Wafer DN50, AISI 316Ti</t>
  </si>
  <si>
    <t>5872701L</t>
  </si>
  <si>
    <t>Hus Wafer DN50, EN 10088-2 1.4404</t>
  </si>
  <si>
    <t>5872701M</t>
  </si>
  <si>
    <t>Hus Wafer DN50, EN 10088-2 1.4401</t>
  </si>
  <si>
    <t>5872701N</t>
  </si>
  <si>
    <t>Hus Wafer DN50, EN 10088-2 1.4547</t>
  </si>
  <si>
    <t>5872701P</t>
  </si>
  <si>
    <t>Hus Wafer DN50, A350 LF2</t>
  </si>
  <si>
    <t>5872701T</t>
  </si>
  <si>
    <t>Hus Wafer DN50, EN 1982 CC333G</t>
  </si>
  <si>
    <t>5872701U</t>
  </si>
  <si>
    <t>5872702L</t>
  </si>
  <si>
    <t>Hus Wafer DN65, EN 10088-2 1.4404</t>
  </si>
  <si>
    <t>5872702T</t>
  </si>
  <si>
    <t>Hus Wafer DN65, EN 1982 CC333G</t>
  </si>
  <si>
    <t>5872702U</t>
  </si>
  <si>
    <t>5872703L</t>
  </si>
  <si>
    <t>Hus Wafer DN80, EN 10088-2 1.4404</t>
  </si>
  <si>
    <t>5872703M</t>
  </si>
  <si>
    <t>Hus Wafer DN80, EN 10088-2 1.4401</t>
  </si>
  <si>
    <t>5872703P</t>
  </si>
  <si>
    <t>Hus Wafer DN80, A350 LF2</t>
  </si>
  <si>
    <t>5872703T</t>
  </si>
  <si>
    <t>Hus Wafer DN80, EN 1982 CC333G</t>
  </si>
  <si>
    <t>5872704L</t>
  </si>
  <si>
    <t>Hus Wafer DN100, EN 10088-2 1.4404</t>
  </si>
  <si>
    <t>5872704P</t>
  </si>
  <si>
    <t>Hus Wafer DN100, A350 LF2</t>
  </si>
  <si>
    <t>5872704T</t>
  </si>
  <si>
    <t>Hus Wafer DN100, EN 1982 CC333G</t>
  </si>
  <si>
    <t>5872705L</t>
  </si>
  <si>
    <t>Hus Wafer DN40, EN 10088-2 1.4404</t>
  </si>
  <si>
    <t>5872705T</t>
  </si>
  <si>
    <t>Hus Wafer DN40, EN 1982 CC333G</t>
  </si>
  <si>
    <t>5872706L</t>
  </si>
  <si>
    <t>Hus Wafer DN125, EN 10088-2 1.4404</t>
  </si>
  <si>
    <t>5872707K</t>
  </si>
  <si>
    <t>5872708K</t>
  </si>
  <si>
    <t>5872793U5</t>
  </si>
  <si>
    <t>Alpha hus Barthel DN15/20/25 støbt</t>
  </si>
  <si>
    <t>5872794U5</t>
  </si>
  <si>
    <t>Alpha housing Barthel DN15(49-9001S)</t>
  </si>
  <si>
    <t>5872796U5</t>
  </si>
  <si>
    <t>Alpha Housing Barthel DN20(49-9011S)</t>
  </si>
  <si>
    <t>5872798T</t>
  </si>
  <si>
    <t>Alpha housing Barthel DN25, Ni-Al-Br</t>
  </si>
  <si>
    <t>5872798U5</t>
  </si>
  <si>
    <t>Alpha housing Barthel DN25(49-9021S)</t>
  </si>
  <si>
    <t>5872799U5</t>
  </si>
  <si>
    <t>Alpha housing Barthel DN32/40 støbt</t>
  </si>
  <si>
    <t>5872800U5</t>
  </si>
  <si>
    <t>Alpha hus Barthel DN32(49-9041S)</t>
  </si>
  <si>
    <t>5872802U5</t>
  </si>
  <si>
    <t>Alpha hus Barthel DN40 (49-9051S)</t>
  </si>
  <si>
    <t>5872900T</t>
  </si>
  <si>
    <t>Alpha HCR Grooved End DN100</t>
  </si>
  <si>
    <t>5872902T</t>
  </si>
  <si>
    <t>Alpha HCR Grooved End DN150</t>
  </si>
  <si>
    <t>5872904T</t>
  </si>
  <si>
    <t>Alpha HCR Grooved End DN200</t>
  </si>
  <si>
    <t>587-29-1-H-A</t>
  </si>
  <si>
    <t>587-29-1-H-A_</t>
  </si>
  <si>
    <t>587-29-1-H-C</t>
  </si>
  <si>
    <t>587-29-1-H-C_</t>
  </si>
  <si>
    <t>587-29-1-H-D</t>
  </si>
  <si>
    <t>587-29-1-H-D_</t>
  </si>
  <si>
    <t>587-2B-1-H-C</t>
  </si>
  <si>
    <t>Modula DN20 LH 80mm Comp/T-piece/PT/DRAIN/HOSE/EXT</t>
  </si>
  <si>
    <t>587-2D-1-H-C</t>
  </si>
  <si>
    <t>Modula DN20 LH 80mm Comp/STR/PT/DRAIN/HOSE/EXT</t>
  </si>
  <si>
    <t>587-2D-1-H-C_</t>
  </si>
  <si>
    <t>587-2D-1-H-D</t>
  </si>
  <si>
    <t>587-2J-1-H-C</t>
  </si>
  <si>
    <t>587-2J-1-H-C_</t>
  </si>
  <si>
    <t>587-2J-1-H-D</t>
  </si>
  <si>
    <t>587-2J-1-H-D_</t>
  </si>
  <si>
    <t>587-2K-1-H-C</t>
  </si>
  <si>
    <t>587-310-1-H-D</t>
  </si>
  <si>
    <t>Modula DN25L RH 80mmComp/T-piece/PT/DRAIN/HOSE/EXT</t>
  </si>
  <si>
    <t>587-31-1-H-D</t>
  </si>
  <si>
    <t>Modula DN25L RH 80mmComp/T-piece/PT/DRAIN/HOSE</t>
  </si>
  <si>
    <t>587-32-1-H-D</t>
  </si>
  <si>
    <t>587-33-1-H-D</t>
  </si>
  <si>
    <t>Modula DN25L RH 80mm Comp/STR/PT/DRAIN/HOSE</t>
  </si>
  <si>
    <t>587-34-1-H-D</t>
  </si>
  <si>
    <t>Modula DN25L RH 80mm Comp/STR/PT/DRAIN/HOSE/EXT</t>
  </si>
  <si>
    <t>587-34-1-H-D_</t>
  </si>
  <si>
    <t>587-39-1-H-D</t>
  </si>
  <si>
    <t>587-39-1-H-D_</t>
  </si>
  <si>
    <t>587-3B-1-H-D</t>
  </si>
  <si>
    <t>Modula DN25L LH 80mmComp/T-piece/PT/DRAIN/HOSE/EXT</t>
  </si>
  <si>
    <t>587-3D-1-H-D</t>
  </si>
  <si>
    <t>Modula DN25L LH 80mm Comp/STR/PT/DRAIN/HOSE/EXT</t>
  </si>
  <si>
    <t>587-3D-1-H-D_</t>
  </si>
  <si>
    <t>587-3J-1-H-D</t>
  </si>
  <si>
    <t>587-3J-1-H-D_</t>
  </si>
  <si>
    <t>587-3K-1-H-D</t>
  </si>
  <si>
    <t>587-49-1-H-C_</t>
  </si>
  <si>
    <t>Modula DN15 RH 130mm Comp/STR/PT/DRAIN/HOSE/EXT</t>
  </si>
  <si>
    <t>587-59-1-H-C</t>
  </si>
  <si>
    <t>Modula DN20 RH 130mm Comp/STR/PT/DRAIN/HOSE/EXT</t>
  </si>
  <si>
    <t>587-59-1-H-D_</t>
  </si>
  <si>
    <t>587-69-1-H-D_</t>
  </si>
  <si>
    <t>Modula DN25L RH 130mm Comp/STR/PT/DRAIN/HOSE/EXT</t>
  </si>
  <si>
    <t>587-6D-1-H-D_</t>
  </si>
  <si>
    <t>Modula DN25L LH 130mm Comp/STR/PT/DRAIN/HOSE/EXT</t>
  </si>
  <si>
    <t>587-A9-1-L-D</t>
  </si>
  <si>
    <t>Modula DN25 RH 80mm Comp/STR/PT/DRAIN/HOSE/EXT</t>
  </si>
  <si>
    <t>587-A9-1-L-D_</t>
  </si>
  <si>
    <t>587-AD-1-L-D</t>
  </si>
  <si>
    <t>Modula DN25 LH 80mm Comp/STR/PT/DRAIN/HOSE/EXT</t>
  </si>
  <si>
    <t>587-AJ-1-L-D</t>
  </si>
  <si>
    <t>587-AJ-1-L-D_</t>
  </si>
  <si>
    <t>58-8010</t>
  </si>
  <si>
    <t>Optima HCR DN50 PN16 High Flow</t>
  </si>
  <si>
    <t>58-8011</t>
  </si>
  <si>
    <t>Optima HCR DN65 PN16 High Flow</t>
  </si>
  <si>
    <t>58-8012</t>
  </si>
  <si>
    <t>Optima HCR DN80 PN16 High Flow</t>
  </si>
  <si>
    <t>5880153T</t>
  </si>
  <si>
    <t>58-8030</t>
  </si>
  <si>
    <t>Optima HCR DN50 PN25 High Flow</t>
  </si>
  <si>
    <t>58-8031</t>
  </si>
  <si>
    <t>Optima HCR DN65 PN25 High Flow</t>
  </si>
  <si>
    <t>58-8032</t>
  </si>
  <si>
    <t>Optima HCR DN80 PN25 High Flow</t>
  </si>
  <si>
    <t>58-8080</t>
  </si>
  <si>
    <t>Optima Compact HCR DN15 Flange</t>
  </si>
  <si>
    <t>58-8081</t>
  </si>
  <si>
    <t>Optima Compact HCR DN20 Flange</t>
  </si>
  <si>
    <t>58-8082</t>
  </si>
  <si>
    <t>Optima Compact HCR DN25 Flange</t>
  </si>
  <si>
    <t>58-8083</t>
  </si>
  <si>
    <t>Optima Compact HCR DN32 Flange</t>
  </si>
  <si>
    <t>58-8084</t>
  </si>
  <si>
    <t>Optima Compact HCR DN40 Flange</t>
  </si>
  <si>
    <t>58-8110</t>
  </si>
  <si>
    <t>Optima HCR EPDM DN50 PN16 High Flow</t>
  </si>
  <si>
    <t>588-110-1-L-X_</t>
  </si>
  <si>
    <t>Modula DN15 RH 80mmSigma/T-Piece/PT/DRAIN/HOSE/EXT</t>
  </si>
  <si>
    <t>58-8111</t>
  </si>
  <si>
    <t>Optima HCR EPDM DN65 PN16 High Flow</t>
  </si>
  <si>
    <t>58-8112</t>
  </si>
  <si>
    <t>Optima HCR EPDM DN80 PN16 High Flow</t>
  </si>
  <si>
    <t>58-8130</t>
  </si>
  <si>
    <t>Optima HCR EPDM DN50 PN25 High Flow</t>
  </si>
  <si>
    <t>58-8131</t>
  </si>
  <si>
    <t>Optima HCR EPDM DN65 PN25 High Flow</t>
  </si>
  <si>
    <t>58-8132</t>
  </si>
  <si>
    <t>Optima HCR EPDM DN80 PN25 High Flow</t>
  </si>
  <si>
    <t>58-8180</t>
  </si>
  <si>
    <t>Optima Compact HCR HNBR DN15 Flange</t>
  </si>
  <si>
    <t>58-8181</t>
  </si>
  <si>
    <t>Optima Compact HCR HNBR DN20 Flange</t>
  </si>
  <si>
    <t>58-8182</t>
  </si>
  <si>
    <t>Optima Compact HCR HNBR DN25 Flange</t>
  </si>
  <si>
    <t>58-8183</t>
  </si>
  <si>
    <t>Optima Compact HCR HNBR DN32 Flange</t>
  </si>
  <si>
    <t>58-8184</t>
  </si>
  <si>
    <t>Optima Compact HCR HNBR DN40 Flange</t>
  </si>
  <si>
    <t>Aktuator 24V 4-20mA IP54 Wieland</t>
  </si>
  <si>
    <t>DN40-50 Aktuator 24 V AC/DC 4-20mA 15mm</t>
  </si>
  <si>
    <t>DN50-80 Aktuator 24 V AC/DC 4-20mA 20mm</t>
  </si>
  <si>
    <t>DN100-200 Aktuator 24 V AC/DC 4-20mA 40mm 1100N</t>
  </si>
  <si>
    <t>Actuator On-Off 230V NC 2,5mm</t>
  </si>
  <si>
    <t>Actuator On-Off 230V NC 5,0 - 5,5 mm</t>
  </si>
  <si>
    <t>Aktuator 24V, 2-10 V DC IP54 3 m</t>
  </si>
  <si>
    <t>Aktuator 24V, 4-20mA IP54 2 m</t>
  </si>
  <si>
    <t>58-8908</t>
  </si>
  <si>
    <t>DN40-50 Aktuator AC 230 V, 3-position 15mm</t>
  </si>
  <si>
    <t>Aktuator 24V, 0-10 V DC IP54</t>
  </si>
  <si>
    <t>58-8920</t>
  </si>
  <si>
    <t>Aktuator HCR 1100N 24V max. 40 mm stroke</t>
  </si>
  <si>
    <t>58-8921</t>
  </si>
  <si>
    <t>Aktuator HCR 1100N 230V max. 40 mm stroke</t>
  </si>
  <si>
    <t>58-8922</t>
  </si>
  <si>
    <t>Aktuator HCR 500N 24V max. 20 mm stroke</t>
  </si>
  <si>
    <t>58-8923</t>
  </si>
  <si>
    <t>Aktuator HCR 500N 230V max. 20 mm stroke</t>
  </si>
  <si>
    <t>58-8924</t>
  </si>
  <si>
    <t>Aktuator HCR 2500N 24V max. 48 mm stroke</t>
  </si>
  <si>
    <t>58-8925</t>
  </si>
  <si>
    <t>Aktuator HCR 2500N 230V max. 48 mm stroke</t>
  </si>
  <si>
    <t>58-8926</t>
  </si>
  <si>
    <t>Aktuator HCR 2000-5000N 230V max. 50 stroke</t>
  </si>
  <si>
    <t>58-8950</t>
  </si>
  <si>
    <t>Wieland kabel m/modpart</t>
  </si>
  <si>
    <t>58-8951</t>
  </si>
  <si>
    <t>Spindelvarmer - Stem heater</t>
  </si>
  <si>
    <t>58-9006M</t>
  </si>
  <si>
    <t>Alpha M/M DN15 propper AISI 316</t>
  </si>
  <si>
    <t>58-9016M</t>
  </si>
  <si>
    <t>Alpha M/M DN20 propper AISI 316</t>
  </si>
  <si>
    <t>58-9016M-01</t>
  </si>
  <si>
    <t>Alpha M/M DN20 propper AISI 316 m/indsats</t>
  </si>
  <si>
    <t>58-9021T-01</t>
  </si>
  <si>
    <t>Alpha Wafer DN25 P/T m/indsats</t>
  </si>
  <si>
    <t>58-9038L</t>
  </si>
  <si>
    <t>Alpha Wafer DN25 P/T, AISI316L</t>
  </si>
  <si>
    <t>58-9038L-01</t>
  </si>
  <si>
    <t>Alpha Wafer DN25 P/T m/indsats, AISI316L</t>
  </si>
  <si>
    <t>58-9038M-01</t>
  </si>
  <si>
    <t>Alpha Wafer DN25 P/T m/indsats, SS1.4401</t>
  </si>
  <si>
    <t>58-9058L</t>
  </si>
  <si>
    <t>Alpha Wafer DN40 P/T, AISI316L</t>
  </si>
  <si>
    <t>58-9058L-01</t>
  </si>
  <si>
    <t>Alpha Wafer DN40 P/T m/indsats, AISI316L</t>
  </si>
  <si>
    <t>58-9058T</t>
  </si>
  <si>
    <t>Alpha Wafer DN40 P/T</t>
  </si>
  <si>
    <t>58-9058T-01</t>
  </si>
  <si>
    <t>Alpha Wafer DN40 P/T m/indsats</t>
  </si>
  <si>
    <t>58-9073K-01</t>
  </si>
  <si>
    <t>Alpha Wafer DN50 P/T m/indsats, AISI 316Ti</t>
  </si>
  <si>
    <t>58-9073L</t>
  </si>
  <si>
    <t>Alpha Wafer DN50 P/T, AISI316L</t>
  </si>
  <si>
    <t>58-9073L-01</t>
  </si>
  <si>
    <t>Alpha Wafer DN50 P/T m/indsats, AISI316L</t>
  </si>
  <si>
    <t>58-9073M-01</t>
  </si>
  <si>
    <t>Alpha Wafer DN50 P/T m/indsats, SS1.4401</t>
  </si>
  <si>
    <t>58-9073N-01</t>
  </si>
  <si>
    <t>Alpha Wafer DN50 P/T m/indsats, SS1.4547</t>
  </si>
  <si>
    <t>58-9073P-01</t>
  </si>
  <si>
    <t>Alpha Wafer DN50 P/T m/indsats</t>
  </si>
  <si>
    <t>58-9073T</t>
  </si>
  <si>
    <t>Alpha Wafer DN50 P/T</t>
  </si>
  <si>
    <t>58-9073T-01</t>
  </si>
  <si>
    <t>58-9076L-01</t>
  </si>
  <si>
    <t>Alpha Wafer DN50 Prop m/indsats, AISI316L</t>
  </si>
  <si>
    <t>58-9083L</t>
  </si>
  <si>
    <t>Alpha Wafer DN65 P/T,  AISI316L</t>
  </si>
  <si>
    <t>58-9083L-01</t>
  </si>
  <si>
    <t>Alpha Wafer DN65 P/T m/indsats, AISI316L</t>
  </si>
  <si>
    <t>58-9083T</t>
  </si>
  <si>
    <t>Alpha Wafer DN65 P/T</t>
  </si>
  <si>
    <t>58-9083T-01</t>
  </si>
  <si>
    <t>Alpha Wafer DN65 P/T m/indsats</t>
  </si>
  <si>
    <t>58-9093L</t>
  </si>
  <si>
    <t>Alpha Wafer DN80 P/T,  AISI316L</t>
  </si>
  <si>
    <t>58-9093L-01</t>
  </si>
  <si>
    <t>Alpha Wafer DN80 P/T m/indsats, AISI316L</t>
  </si>
  <si>
    <t>58-9093M-01</t>
  </si>
  <si>
    <t>Alpha Wafer DN80 P/T m/indsats, SS1.4401</t>
  </si>
  <si>
    <t>58-9093P-01</t>
  </si>
  <si>
    <t>Alpha Wafer DN80 P/T m/indsats</t>
  </si>
  <si>
    <t>58-9093T</t>
  </si>
  <si>
    <t>Alpha Wafer DN80 P/T</t>
  </si>
  <si>
    <t>58-9093T-01</t>
  </si>
  <si>
    <t>58-9103L</t>
  </si>
  <si>
    <t>Alpha Wafer DN100 P/T, AISI316</t>
  </si>
  <si>
    <t>58-9103L-01</t>
  </si>
  <si>
    <t>Alpha Wafer DN100 P/T m/indsats, AISI316</t>
  </si>
  <si>
    <t>58-9103P-01</t>
  </si>
  <si>
    <t>Alpha Wafer DN100 PN16 P/T m/indsats</t>
  </si>
  <si>
    <t>58-9103T</t>
  </si>
  <si>
    <t>Alpha Wafer DN100 PN16 P/T</t>
  </si>
  <si>
    <t>58-9103T-01</t>
  </si>
  <si>
    <t>58-9107T-01</t>
  </si>
  <si>
    <t>ALPHA HCR Grooved Ends DN100 PN16 m/indsats</t>
  </si>
  <si>
    <t>58-9113M</t>
  </si>
  <si>
    <t>Alpha Wafer DN150 PN16 P/T, AISI 316</t>
  </si>
  <si>
    <t>58-9113M-01</t>
  </si>
  <si>
    <t>Alpha Wafer DN150 PN16 P/T m/indsats, AISI 316</t>
  </si>
  <si>
    <t>58-9113T</t>
  </si>
  <si>
    <t>Alpha Wafer DN150 PN16 P/T</t>
  </si>
  <si>
    <t>58-9113T-01</t>
  </si>
  <si>
    <t>Alpha Wafer DN150 PN16 P/T m/indsats</t>
  </si>
  <si>
    <t>58-9117T-01</t>
  </si>
  <si>
    <t>ALPHA HCR Grooved Ends DN150 PN16 m/indsats</t>
  </si>
  <si>
    <t>58-9123M</t>
  </si>
  <si>
    <t>Alpha Wafer DN200 PN16 P/T, AISI 316</t>
  </si>
  <si>
    <t>58-9123M-01</t>
  </si>
  <si>
    <t>Alpha Wafer DN200 PN16 P/T m/indsats, AISI 316</t>
  </si>
  <si>
    <t>58-9123T</t>
  </si>
  <si>
    <t>Alpha Wafer DN200 PN16 P/T</t>
  </si>
  <si>
    <t>58-9123T-01</t>
  </si>
  <si>
    <t>Alpha Wafer DN200 PN16 P/T m/indsats</t>
  </si>
  <si>
    <t>58-9123U-01</t>
  </si>
  <si>
    <t>Alpha Wafer DN200 4" P/T m/indsats, CC492K</t>
  </si>
  <si>
    <t>58-9127T-01</t>
  </si>
  <si>
    <t>ALPHA HCR Grooved Ends DN200 PN16 m/indsats</t>
  </si>
  <si>
    <t>58-9133M</t>
  </si>
  <si>
    <t>Alpha Wafer DN250 PN16 P/T, AISI 316</t>
  </si>
  <si>
    <t>58-9133M-01</t>
  </si>
  <si>
    <t>Alpha Wafer DN250 PN16 P/T m/indsats, AISI 316</t>
  </si>
  <si>
    <t>58-9133T</t>
  </si>
  <si>
    <t>Alpha Wafer DN250 PN16</t>
  </si>
  <si>
    <t>58-9133T-01</t>
  </si>
  <si>
    <t>Alpha Wafer DN250 PN16 P/T m/indsats</t>
  </si>
  <si>
    <t>58-9133U-01</t>
  </si>
  <si>
    <t>Alpha Wafer DN250 4" P/T m/indsats, CC492K</t>
  </si>
  <si>
    <t>58-9143M</t>
  </si>
  <si>
    <t>Alpha Wafer DN300 PN16 P/T, AISI 316</t>
  </si>
  <si>
    <t>58-9143M-01</t>
  </si>
  <si>
    <t>Alpha Wafer DN300 PN16 P/T m/indsats, AISI 316</t>
  </si>
  <si>
    <t>58-9143T</t>
  </si>
  <si>
    <t>Alpha Wafer DN300 PN16 P/T</t>
  </si>
  <si>
    <t>58-9143T-01</t>
  </si>
  <si>
    <t>Alpha Wafer DN300 PN16 P/T m/indsats</t>
  </si>
  <si>
    <t>58-9143U-01</t>
  </si>
  <si>
    <t>Alpha Wafer DN300 4" P/T m/indsats, CC492K</t>
  </si>
  <si>
    <t>58-9153M</t>
  </si>
  <si>
    <t>Alpha Wafer DN350 PN16 P/T, AISI 316</t>
  </si>
  <si>
    <t>58-9153M-01</t>
  </si>
  <si>
    <t>Alpha Wafer DN350 PN16 P/T m/indsats, AISI 316</t>
  </si>
  <si>
    <t>58-9153T</t>
  </si>
  <si>
    <t>Alpha Wafer DN350 PN16 P/T</t>
  </si>
  <si>
    <t>58-9153T-01</t>
  </si>
  <si>
    <t>Alpha Wafer DN350 PN16 P/T m/indsats</t>
  </si>
  <si>
    <t>58-9153U-01</t>
  </si>
  <si>
    <t>Alpha Wafer DN350 4" P/T m/indsats, CC492K</t>
  </si>
  <si>
    <t>5891581</t>
  </si>
  <si>
    <t>Skilt for Alpha Wafer, EN 1.4404</t>
  </si>
  <si>
    <t>5891582</t>
  </si>
  <si>
    <t>Skilt for Alpha Wafer m/CE, EN 1.4404</t>
  </si>
  <si>
    <t>58-9163L</t>
  </si>
  <si>
    <t>Alpha Wafer DN125 PN16 P/T, AISI 316L</t>
  </si>
  <si>
    <t>58-9163L-01</t>
  </si>
  <si>
    <t>Alpha Wafer DN125 PN16 P/T m/indsats, AISI 316L</t>
  </si>
  <si>
    <t>58-9163T</t>
  </si>
  <si>
    <t>Alpha Wafer DN125 PN16</t>
  </si>
  <si>
    <t>58-9163T-01</t>
  </si>
  <si>
    <t>Alpha Wafer DN125 PN16 P/T m/indsats</t>
  </si>
  <si>
    <t>58-9163U-01</t>
  </si>
  <si>
    <t>Alpha Wafer DN125 4" P/T m/indsats, CC492K</t>
  </si>
  <si>
    <t>58-9173M</t>
  </si>
  <si>
    <t>Alpha Wafer DN400 PN16 P/T, AISI 316</t>
  </si>
  <si>
    <t>58-9173M-01</t>
  </si>
  <si>
    <t>Alpha Wafer DN400 PN16 P/T m/indsats, AISI 316</t>
  </si>
  <si>
    <t>58-9173T</t>
  </si>
  <si>
    <t>Alpha Wafer DN400 PN16</t>
  </si>
  <si>
    <t>58-9173T-01</t>
  </si>
  <si>
    <t>Alpha Wafer DN400 PN16 P/T m/indsats</t>
  </si>
  <si>
    <t>58-9173U-01</t>
  </si>
  <si>
    <t>Alpha Wafer DN400 4" P/T m/indsats, CC492K</t>
  </si>
  <si>
    <t>58-9183T</t>
  </si>
  <si>
    <t>Alpha Wafer DN450 PN16</t>
  </si>
  <si>
    <t>58-9183T-01</t>
  </si>
  <si>
    <t>Alpha Wafer DN450 PN16 P/T m/indsats</t>
  </si>
  <si>
    <t>58-9183U-01</t>
  </si>
  <si>
    <t>Alpha Wafer DN450 4" P/T m/indsats, CC492K</t>
  </si>
  <si>
    <t>5891927</t>
  </si>
  <si>
    <t>Skilt for Wafer Alfa Laval m/CE, EN 1.4404</t>
  </si>
  <si>
    <t>58X-12-X-X-X</t>
  </si>
  <si>
    <t>Modula DN15 RH 80mm T-piece/PT/DRAIN/HOSE/EXT</t>
  </si>
  <si>
    <t>58X-13-X-X-X</t>
  </si>
  <si>
    <t>Modula DN15 RH 80mm STR/PT/DRAIN/HOSE</t>
  </si>
  <si>
    <t>58X-14-X-X-X</t>
  </si>
  <si>
    <t>Modula DN15 RH 80mm STR/PT/DRAIN/HOSE/EXT</t>
  </si>
  <si>
    <t>58X-19-X-X-X</t>
  </si>
  <si>
    <t>58X-22-X-X-X</t>
  </si>
  <si>
    <t>Modula DN20 RH 80mm T-piece/PT/DRAIN/HOSE/EXT</t>
  </si>
  <si>
    <t>58X-24-X-X-X</t>
  </si>
  <si>
    <t>Modula DN20 RH 80mm STR/PT/DRAIN/HOSE/EXT</t>
  </si>
  <si>
    <t>58X-29-X-X-X</t>
  </si>
  <si>
    <t>58X-29-X-X-X_</t>
  </si>
  <si>
    <t>58X-39-X-X-X</t>
  </si>
  <si>
    <t>Modula DN25L RH 80mm STR/PT/DRAIN/HOSE/EXT</t>
  </si>
  <si>
    <t>58X-49-X-X-X</t>
  </si>
  <si>
    <t>Modula DN15 RH 130mm STR/PT/DRAIN/HOSE/EXT</t>
  </si>
  <si>
    <t>58X-59-X-X-X</t>
  </si>
  <si>
    <t>Modula DN20 RH 130mm STR/PT/DRAIN/HOSE/EXT</t>
  </si>
  <si>
    <t>58X-69-X-X-X</t>
  </si>
  <si>
    <t>Modula DN25L RH 130mm STR/PT/DRAIN/HOSE/EXT</t>
  </si>
  <si>
    <t>59000</t>
  </si>
  <si>
    <t>HUS 1/2 STOPVENTIL M/N   BEARB      K14B</t>
  </si>
  <si>
    <t>59002</t>
  </si>
  <si>
    <t>HUS 3/4 STOPVENTIL M/N   BEARB      K14K</t>
  </si>
  <si>
    <t>59008</t>
  </si>
  <si>
    <t>HUS 1/2 STOPVENTIL M/M   BEARB      K14E</t>
  </si>
  <si>
    <t>59010</t>
  </si>
  <si>
    <t>HUS 3/4 STOPVENTIL M/M   BEARB      K14H</t>
  </si>
  <si>
    <t>59015</t>
  </si>
  <si>
    <t>HUS 1/2 STOPVENTIL M/M   BEARB      K14F</t>
  </si>
  <si>
    <t>59017</t>
  </si>
  <si>
    <t>HUS 3/4 STOPVENTIL M/M   BEARB      K14G</t>
  </si>
  <si>
    <t>59-05162</t>
  </si>
  <si>
    <t>ALPHA Cool blænde (Ø16,2)</t>
  </si>
  <si>
    <t>59-05200</t>
  </si>
  <si>
    <t>ALPHA Cool blænde (Ø20,0)</t>
  </si>
  <si>
    <t>59-05227</t>
  </si>
  <si>
    <t>ALPHA Cool blænde (Ø22,7)</t>
  </si>
  <si>
    <t>59-05252</t>
  </si>
  <si>
    <t>ALPHA Cool blænde (Ø25,2)</t>
  </si>
  <si>
    <t>59-05274</t>
  </si>
  <si>
    <t>ALPHA Cool blænde (Ø27,4)</t>
  </si>
  <si>
    <t>59-05296</t>
  </si>
  <si>
    <t>ALPHA Cool blænde (Ø29,6)</t>
  </si>
  <si>
    <t>59-05303</t>
  </si>
  <si>
    <t>ALPHA Cool blænde (Ø30,3)</t>
  </si>
  <si>
    <t>59-05313</t>
  </si>
  <si>
    <t>ALPHA Cool blænde (Ø31,3)</t>
  </si>
  <si>
    <t>59-05320</t>
  </si>
  <si>
    <t>ALPHA Cool blænde (Ø32,0)</t>
  </si>
  <si>
    <t>59-05333</t>
  </si>
  <si>
    <t>ALPHA Cool blænde (Ø33,3)</t>
  </si>
  <si>
    <t>59-05341</t>
  </si>
  <si>
    <t>ALPHA Cool blænde (Ø34,1)</t>
  </si>
  <si>
    <t>59-05349</t>
  </si>
  <si>
    <t>ALPHA Cool blænde (Ø34,9)</t>
  </si>
  <si>
    <t>59-05356</t>
  </si>
  <si>
    <t>ALPHA Cool blænde (Ø35,6)</t>
  </si>
  <si>
    <t>59-05371</t>
  </si>
  <si>
    <t>ALPHA Cool blænde (Ø37,1)</t>
  </si>
  <si>
    <t>59-05385</t>
  </si>
  <si>
    <t>ALPHA Cool blænde (Ø38,5)</t>
  </si>
  <si>
    <t>59-05396</t>
  </si>
  <si>
    <t>ALPHA Cool blænde (Ø39,6)</t>
  </si>
  <si>
    <t>59-05409</t>
  </si>
  <si>
    <t>ALPHA Cool blænde (Ø40,9)</t>
  </si>
  <si>
    <t>59-05417</t>
  </si>
  <si>
    <t>ALPHA Cool blænde (Ø41,7)</t>
  </si>
  <si>
    <t>59-05425</t>
  </si>
  <si>
    <t>ALPHA Cool blænde (Ø42,5)</t>
  </si>
  <si>
    <t>59-05433</t>
  </si>
  <si>
    <t>ALPHA Cool blænde (Ø43,3)</t>
  </si>
  <si>
    <t>59-05440</t>
  </si>
  <si>
    <t>ALPHA Cool blænde (Ø44,0)</t>
  </si>
  <si>
    <t>59057.B</t>
  </si>
  <si>
    <t>HUS 1/2 V.RAD.FORSKR.    BEARB      J18I</t>
  </si>
  <si>
    <t>59242</t>
  </si>
  <si>
    <t>VENTILHUS GAS 3/4        BEARB       K</t>
  </si>
  <si>
    <t>59247</t>
  </si>
  <si>
    <t>1/2 HUS DAMPSTOPHANE     BEARB      I38C</t>
  </si>
  <si>
    <t>59249</t>
  </si>
  <si>
    <t>1/2 HUS FOR DAMPSTOPHANE BEARB      I38D</t>
  </si>
  <si>
    <t>59-30000</t>
  </si>
  <si>
    <t>ALPHA Cool Indsats u/blænde</t>
  </si>
  <si>
    <t>59317</t>
  </si>
  <si>
    <t>VENTILHUS, VÆGAFTAPHANE  RÅFORK</t>
  </si>
  <si>
    <t>59322</t>
  </si>
  <si>
    <t>HUS B&amp;G DN50           BEARB</t>
  </si>
  <si>
    <t>59325</t>
  </si>
  <si>
    <t>HUS B&amp;G DN65           BEARB</t>
  </si>
  <si>
    <t>59341</t>
  </si>
  <si>
    <t>HUS M/N B&amp;G DN25</t>
  </si>
  <si>
    <t>59-35162</t>
  </si>
  <si>
    <t>ALPHA Cool m/blænde 0,946 l/s</t>
  </si>
  <si>
    <t>59-35200</t>
  </si>
  <si>
    <t>ALPHA Cool Indsats m/blænde 1,325 l/s</t>
  </si>
  <si>
    <t>59-35227</t>
  </si>
  <si>
    <t>ALPHA Cool Indsats m/blænde 1,577 l/s</t>
  </si>
  <si>
    <t>59-35252</t>
  </si>
  <si>
    <t>ALPHA Cool Indsats m/blænde 1,893 l/s</t>
  </si>
  <si>
    <t>59-35274</t>
  </si>
  <si>
    <t>ALPHA Cool Indsats m/blænde 2,145 l/s</t>
  </si>
  <si>
    <t>59-40000</t>
  </si>
  <si>
    <t>59-45252</t>
  </si>
  <si>
    <t>ALPHA Cool Indsats m/blænde 2,523 l/s</t>
  </si>
  <si>
    <t>59-45274</t>
  </si>
  <si>
    <t>ALPHA Cool Indsats m/blænde 2,839 l/s</t>
  </si>
  <si>
    <t>59-45296</t>
  </si>
  <si>
    <t>ALPHA Cool Indsats m/blænde 3,154 l/s</t>
  </si>
  <si>
    <t>59-45303</t>
  </si>
  <si>
    <t>ALPHA Cool Indsats m/blænde 3,470 l/s</t>
  </si>
  <si>
    <t>59-45320</t>
  </si>
  <si>
    <t>ALPHA Cool Indsats m/blænde 3,722 l/s</t>
  </si>
  <si>
    <t>59-45333</t>
  </si>
  <si>
    <t>ALPHA Cool Indsats m/blænde 4,101 l/s</t>
  </si>
  <si>
    <t>59-45341</t>
  </si>
  <si>
    <t>ALPHA Cool Indsats m/blænde 4,416 l/s</t>
  </si>
  <si>
    <t>59482</t>
  </si>
  <si>
    <t>HUS CIRCON + M/M DN/20   BEARB</t>
  </si>
  <si>
    <t>59-50000</t>
  </si>
  <si>
    <t>59506</t>
  </si>
  <si>
    <t>HUS TEMCON+ M/M DN15     BEARB</t>
  </si>
  <si>
    <t>59508</t>
  </si>
  <si>
    <t>HUS TEMCON+ DN20 M/KGH.  BEARB</t>
  </si>
  <si>
    <t>59509</t>
  </si>
  <si>
    <t>HUS TEMCON+ N/N KGH DN20 BEARB</t>
  </si>
  <si>
    <t>59543</t>
  </si>
  <si>
    <t>HUS CIRCON+ M/M DN20 TIN/NIK 2-5MY</t>
  </si>
  <si>
    <t>59544</t>
  </si>
  <si>
    <t>HUS CIRCON+ M/M M/KGH  TIN/NIK 2-5MY</t>
  </si>
  <si>
    <t>59548</t>
  </si>
  <si>
    <t>HUS TEMCON+ M/M DN20   TIN/NIK 2-5MY</t>
  </si>
  <si>
    <t>59549</t>
  </si>
  <si>
    <t>HUS TEMCON+ DN20 M/KGH TIN/NIK 2-5MY</t>
  </si>
  <si>
    <t>59550</t>
  </si>
  <si>
    <t>HUS TEMCON+ N/N M/KGH  TIN/NIK 2-5MY</t>
  </si>
  <si>
    <t>59-55296</t>
  </si>
  <si>
    <t>ALPHA Cool Indsats m/blænde 4,731 l/s</t>
  </si>
  <si>
    <t>59-55303</t>
  </si>
  <si>
    <t>ALPHA Cool Indsats m/blænde 5,047 l/s</t>
  </si>
  <si>
    <t>59-55313</t>
  </si>
  <si>
    <t>ALPHA Cool Indsats m/blænde 5,362 l/s</t>
  </si>
  <si>
    <t>59-55320</t>
  </si>
  <si>
    <t>ALPHA Cool Indsats m/blænde 5,678 l/s</t>
  </si>
  <si>
    <t>59-55333</t>
  </si>
  <si>
    <t>ALPHA Cool Indsats m/blænde 5,993 l/s</t>
  </si>
  <si>
    <t>59-55341</t>
  </si>
  <si>
    <t>ALPHA Cool Indsats m/blænde 6,308 l/s</t>
  </si>
  <si>
    <t>59-55349</t>
  </si>
  <si>
    <t>ALPHA Cool Indsats m/blænde 6,750 l/s</t>
  </si>
  <si>
    <t>59-55356</t>
  </si>
  <si>
    <t>ALPHA Cool Indsats m/blænde 6,939 l/s</t>
  </si>
  <si>
    <t>59-55371</t>
  </si>
  <si>
    <t>ALPHA Cool Indsats m/blænde 7,667 l/s</t>
  </si>
  <si>
    <t>59-55385</t>
  </si>
  <si>
    <t>ALPHA Cool Indsats m/blænde 8,390 l/s</t>
  </si>
  <si>
    <t>59-55396</t>
  </si>
  <si>
    <t>ALPHA Cool Indsats m/blænde 8,832 l/s</t>
  </si>
  <si>
    <t>59-55409</t>
  </si>
  <si>
    <t>ALPHA Cool Indsats m/blænde 9,556 l/s</t>
  </si>
  <si>
    <t>59-55417</t>
  </si>
  <si>
    <t>ALPHA Cool Indsats m/blænde 10,158 l/s</t>
  </si>
  <si>
    <t>59-55425</t>
  </si>
  <si>
    <t>ALPHA Cool Indsats m/blænde 10,724 l/s</t>
  </si>
  <si>
    <t>59-55433</t>
  </si>
  <si>
    <t>ALPHA Cool Indsats m/blænde 11,355 l/s</t>
  </si>
  <si>
    <t>59569</t>
  </si>
  <si>
    <t>59573</t>
  </si>
  <si>
    <t>59574</t>
  </si>
  <si>
    <t>HUS FRESE OPTIMA DN20</t>
  </si>
  <si>
    <t>59575</t>
  </si>
  <si>
    <t>HUS FRESE OPTIMA DN25</t>
  </si>
  <si>
    <t>59576</t>
  </si>
  <si>
    <t>HUS FRESE OPTIMA DN32</t>
  </si>
  <si>
    <t>59581</t>
  </si>
  <si>
    <t>/HUS 1/2 FROSTFRI AFTAP</t>
  </si>
  <si>
    <t>59582</t>
  </si>
  <si>
    <t>/HUS 1/2 FROSTFRI AFTAP RÅFORK</t>
  </si>
  <si>
    <t>59583</t>
  </si>
  <si>
    <t>HUS DN15 FRESE EVA HIGH BEARB</t>
  </si>
  <si>
    <t>59584</t>
  </si>
  <si>
    <t>HUS DN20 FRESE EVA HIGH BEARB</t>
  </si>
  <si>
    <t>59585</t>
  </si>
  <si>
    <t>HUS DN25 FRESE EVA HIGH BEARB</t>
  </si>
  <si>
    <t>59590</t>
  </si>
  <si>
    <t>HUS FRESE S DN15</t>
  </si>
  <si>
    <t>59596</t>
  </si>
  <si>
    <t>HUS FRESE S DN32</t>
  </si>
  <si>
    <t>59597</t>
  </si>
  <si>
    <t>HUS FRESE S DN32 NPT</t>
  </si>
  <si>
    <t>59598</t>
  </si>
  <si>
    <t>HUS FRESE S DN40</t>
  </si>
  <si>
    <t>59599</t>
  </si>
  <si>
    <t>HUS FRESE S DN40 NPT</t>
  </si>
  <si>
    <t>59600</t>
  </si>
  <si>
    <t>HUS FRESE S DN50</t>
  </si>
  <si>
    <t>59-60000</t>
  </si>
  <si>
    <t>59601</t>
  </si>
  <si>
    <t>HUS FRESE S DN50 NPT</t>
  </si>
  <si>
    <t>59602</t>
  </si>
  <si>
    <t>HUS DN15 HØJRE, MODULA II</t>
  </si>
  <si>
    <t>59605</t>
  </si>
  <si>
    <t>HUS DN15 VENSTRE, MODULA II</t>
  </si>
  <si>
    <t>59606</t>
  </si>
  <si>
    <t>HUS DN20 VENSTRE, MODULA II</t>
  </si>
  <si>
    <t>59607</t>
  </si>
  <si>
    <t>HUS DN25 VENSTRE, MODULA II</t>
  </si>
  <si>
    <t>59608</t>
  </si>
  <si>
    <t>HUS DPCV DN15</t>
  </si>
  <si>
    <t>59611</t>
  </si>
  <si>
    <t>HUS DPCV DN32</t>
  </si>
  <si>
    <t>59612</t>
  </si>
  <si>
    <t>HUS DPCV DN40</t>
  </si>
  <si>
    <t>59613</t>
  </si>
  <si>
    <t>HUS DPCV DN50</t>
  </si>
  <si>
    <t>59620</t>
  </si>
  <si>
    <t>HUS DN15 FRESE OPTIMA NPT B&amp;G/SIEMENS</t>
  </si>
  <si>
    <t>59623</t>
  </si>
  <si>
    <t>HUS DN32 FRESE OPTIMA NPT B&amp;G/SIEMENS</t>
  </si>
  <si>
    <t>59624</t>
  </si>
  <si>
    <t>HUS DN40 FRESE OPTIMA ISO</t>
  </si>
  <si>
    <t>59625</t>
  </si>
  <si>
    <t>HUS DN50 FRESE OPTIMA ISO</t>
  </si>
  <si>
    <t>59626</t>
  </si>
  <si>
    <t>HUS DN40 FRESE  OPTIMA NPT B&amp;G/SIEMENS</t>
  </si>
  <si>
    <t>59627</t>
  </si>
  <si>
    <t>HUS DN50 FRESE OPTIMA NPT B&amp;G/SIEMENS</t>
  </si>
  <si>
    <t>59628</t>
  </si>
  <si>
    <t>HUS DN15 HØJRE, MODULA III</t>
  </si>
  <si>
    <t>59629</t>
  </si>
  <si>
    <t>HUS DN20 HØJRE, MODULA III</t>
  </si>
  <si>
    <t>59630</t>
  </si>
  <si>
    <t>HUS DN25 HØJRE, MODULA III</t>
  </si>
  <si>
    <t>59631</t>
  </si>
  <si>
    <t>HUS ALPHA DN20 ISO DZR TIN/NIKKEL</t>
  </si>
  <si>
    <t>59632</t>
  </si>
  <si>
    <t>59633</t>
  </si>
  <si>
    <t>59634</t>
  </si>
  <si>
    <t>59635</t>
  </si>
  <si>
    <t>59636</t>
  </si>
  <si>
    <t>59637</t>
  </si>
  <si>
    <t>59638</t>
  </si>
  <si>
    <t>HUS OPTIMA COMPACT ISO DN15 M/M</t>
  </si>
  <si>
    <t>59639</t>
  </si>
  <si>
    <t>HUS OPTIMA COMPACT ISO DN20 M/M</t>
  </si>
  <si>
    <t>59640</t>
  </si>
  <si>
    <t>HUS OPTIMA COMPACT ISO DN15 M/M P/T</t>
  </si>
  <si>
    <t>59641</t>
  </si>
  <si>
    <t>HUS OPTIMA COMPACT ISO DN20 M/M P/T</t>
  </si>
  <si>
    <t>59642</t>
  </si>
  <si>
    <t>HUS OPTIMA COMPACT NPT DN15 M/M</t>
  </si>
  <si>
    <t>59643</t>
  </si>
  <si>
    <t>HUS OPTIMA COMPACT NPT DN20 M/M</t>
  </si>
  <si>
    <t>59644</t>
  </si>
  <si>
    <t>HUS OPTIMA COMPACT NPT DN15 M/M P/T</t>
  </si>
  <si>
    <t>59645</t>
  </si>
  <si>
    <t>HUS OPTIMA COMPACT NPT DN20 M/M P/T</t>
  </si>
  <si>
    <t>59649</t>
  </si>
  <si>
    <t>59-65425</t>
  </si>
  <si>
    <t>ALPHA Cool Indsats m/blænde 11,923 l/s</t>
  </si>
  <si>
    <t>59-65433</t>
  </si>
  <si>
    <t>ALPHA Cool Indsats m/blænde 12,617 l/s</t>
  </si>
  <si>
    <t>59-65440</t>
  </si>
  <si>
    <t>ALPHA Cool Indsats m/blænde 13,248 l/s</t>
  </si>
  <si>
    <t>59658</t>
  </si>
  <si>
    <t>Hus Optima Compact ISO DN40 M/M P/T</t>
  </si>
  <si>
    <t>59659</t>
  </si>
  <si>
    <t>Hus Optima Compact NPT DN40 M/M P/T</t>
  </si>
  <si>
    <t>59660</t>
  </si>
  <si>
    <t>Hus Optima Compact ISO DN50 M/M P/T</t>
  </si>
  <si>
    <t>59661</t>
  </si>
  <si>
    <t>Hus Optima Compact NPT DN50 M/M P/T</t>
  </si>
  <si>
    <t>59662</t>
  </si>
  <si>
    <t>HUS 3/4 SIKK.VENT M/M    BEARB</t>
  </si>
  <si>
    <t>59663</t>
  </si>
  <si>
    <t>HUS 3/4 SIKK.VENT N/M    BEARB</t>
  </si>
  <si>
    <t>59664</t>
  </si>
  <si>
    <t>HUS 3/4 SIKK.VENT N/Ø22  BEARB</t>
  </si>
  <si>
    <t>59665</t>
  </si>
  <si>
    <t>HUS DN15 HØJRE, MODULA IV</t>
  </si>
  <si>
    <t>59666</t>
  </si>
  <si>
    <t>HUS DN15 VENSTRE, MODULA IV</t>
  </si>
  <si>
    <t>59677</t>
  </si>
  <si>
    <t>HUS MODULA V DN15 VENSTRE</t>
  </si>
  <si>
    <t>59678</t>
  </si>
  <si>
    <t>HUS MODULA V DN15 HØJRE</t>
  </si>
  <si>
    <t>59679</t>
  </si>
  <si>
    <t>HUS MODULA V DN20 VENSTRE</t>
  </si>
  <si>
    <t>59680</t>
  </si>
  <si>
    <t>HUS MODULA V DN20 HØJRE</t>
  </si>
  <si>
    <t>59681</t>
  </si>
  <si>
    <t>HUS MODULA IV DN20 HØJRE</t>
  </si>
  <si>
    <t>59682</t>
  </si>
  <si>
    <t>HUS MODULA IV DN20 VENSTRE</t>
  </si>
  <si>
    <t>59683</t>
  </si>
  <si>
    <t>Hus Alpha 1/2" NPT PT  BEARB</t>
  </si>
  <si>
    <t>59684</t>
  </si>
  <si>
    <t>Hus Alpha 3/4" NPT PT  BEARB</t>
  </si>
  <si>
    <t>59685</t>
  </si>
  <si>
    <t>Hus Alpha 1" NPT(lille indsats) PT BEARB</t>
  </si>
  <si>
    <t>59686</t>
  </si>
  <si>
    <t>Hus Alpha 1" NPT(stor indsats) PT BEARB</t>
  </si>
  <si>
    <t>59687</t>
  </si>
  <si>
    <t>Hus Alpha 1-1/4" NPT  PT BEARB</t>
  </si>
  <si>
    <t>59688</t>
  </si>
  <si>
    <t>Hus Alpha 1-1/2" NPT  PT BEARB</t>
  </si>
  <si>
    <t>59689</t>
  </si>
  <si>
    <t>Hus Alpha 2" NPT  PT BEARB</t>
  </si>
  <si>
    <t>59690</t>
  </si>
  <si>
    <t>Hus CirCon M/M DN15</t>
  </si>
  <si>
    <t>59691</t>
  </si>
  <si>
    <t>Hus CirCon M/M DN20, bear</t>
  </si>
  <si>
    <t>59692</t>
  </si>
  <si>
    <t>Hus CirCon N/N DN20, bear</t>
  </si>
  <si>
    <t>59693</t>
  </si>
  <si>
    <t>Hus TemCon M/M DN15, bear</t>
  </si>
  <si>
    <t>59694</t>
  </si>
  <si>
    <t>Hus TemCon M/M DN20, bear</t>
  </si>
  <si>
    <t>59695</t>
  </si>
  <si>
    <t>Hus TemCon N/N DN20, bear</t>
  </si>
  <si>
    <t>59696</t>
  </si>
  <si>
    <t>Hus PV Compact ISO DN20 M/M PT</t>
  </si>
  <si>
    <t>59697</t>
  </si>
  <si>
    <t>Hus PV Compact ISO DN20 N/N</t>
  </si>
  <si>
    <t>59698</t>
  </si>
  <si>
    <t>59699</t>
  </si>
  <si>
    <t>59700</t>
  </si>
  <si>
    <t>Hus Optima Compact ISO DN25 M/M</t>
  </si>
  <si>
    <t>59701</t>
  </si>
  <si>
    <t>Hus Optima Compact ISO DN25 M/M P/T</t>
  </si>
  <si>
    <t>59702</t>
  </si>
  <si>
    <t>Hus Optima Compact NPT DN25 M/M</t>
  </si>
  <si>
    <t>59703</t>
  </si>
  <si>
    <t>Hus Optima Compact NPT DN25 M/M P/T</t>
  </si>
  <si>
    <t>59704</t>
  </si>
  <si>
    <t>Hus PV Compact DN15 N/N</t>
  </si>
  <si>
    <t>59705</t>
  </si>
  <si>
    <t>Hus PV Compact DN15 M/M P/T</t>
  </si>
  <si>
    <t>59706</t>
  </si>
  <si>
    <t>Hus PV Compact DN20 N/N</t>
  </si>
  <si>
    <t>59707</t>
  </si>
  <si>
    <t>Hus PV Compact DN20 M/M P/T</t>
  </si>
  <si>
    <t>59709</t>
  </si>
  <si>
    <t>Hus PV Compact DN25 M/M P/T</t>
  </si>
  <si>
    <t>59710</t>
  </si>
  <si>
    <t>Hus DN15 højre, Modula VI</t>
  </si>
  <si>
    <t>59711</t>
  </si>
  <si>
    <t>Hus DN20 højre, Modula VI</t>
  </si>
  <si>
    <t>597-11-2-H-A0598</t>
  </si>
  <si>
    <t>Modula Direct DN15 LH 40mm Comp/COMBI PT/DRAIN</t>
  </si>
  <si>
    <t>59712</t>
  </si>
  <si>
    <t>Hus DN25 højre, Modula VI</t>
  </si>
  <si>
    <t>59713</t>
  </si>
  <si>
    <t>Hus DN15 venstre, Modula VI</t>
  </si>
  <si>
    <t>59714</t>
  </si>
  <si>
    <t>Hus DN20 venstre, Modula VI</t>
  </si>
  <si>
    <t>59715</t>
  </si>
  <si>
    <t>Hus DN25 venstre, Modula VI</t>
  </si>
  <si>
    <t>59716</t>
  </si>
  <si>
    <t>Hus Optima Compact DN25L M/M</t>
  </si>
  <si>
    <t>59717</t>
  </si>
  <si>
    <t>Hus Optima Compact DN25L M/M P/T</t>
  </si>
  <si>
    <t>59718</t>
  </si>
  <si>
    <t>59719</t>
  </si>
  <si>
    <t>Hus Optima Compact DN25L N/N P/T</t>
  </si>
  <si>
    <t>59721</t>
  </si>
  <si>
    <t>Hus Optima Compact NPT DN25L M/M P/T</t>
  </si>
  <si>
    <t>59722</t>
  </si>
  <si>
    <t>Hus Optima Compact DN32 M/M</t>
  </si>
  <si>
    <t>59723</t>
  </si>
  <si>
    <t>59724</t>
  </si>
  <si>
    <t>Hus Optima Compact DN32 N/N</t>
  </si>
  <si>
    <t>59725</t>
  </si>
  <si>
    <t>Hus Optima Compact DN32 N/N P/T</t>
  </si>
  <si>
    <t>59726</t>
  </si>
  <si>
    <t>Hus Optima Compact NPT DN32 M/M</t>
  </si>
  <si>
    <t>59727</t>
  </si>
  <si>
    <t>Hus Optima Compact NPT DN32 M/M P/T</t>
  </si>
  <si>
    <t>59728</t>
  </si>
  <si>
    <t>Hus Alpha DN15 ISO PT bearb</t>
  </si>
  <si>
    <t>59729</t>
  </si>
  <si>
    <t>Hus Alpha DN20 ISO PT bearb</t>
  </si>
  <si>
    <t>59730</t>
  </si>
  <si>
    <t>Hus Alpha DN25 ISO PT bearb</t>
  </si>
  <si>
    <t>59731</t>
  </si>
  <si>
    <t>Hus Alpha DN25L ISO PT bearb</t>
  </si>
  <si>
    <t>59732</t>
  </si>
  <si>
    <t>Hus Alpha DN32 ISO PT bearb</t>
  </si>
  <si>
    <t>59733</t>
  </si>
  <si>
    <t>Hus Alpha DN40 ISO PT bearb</t>
  </si>
  <si>
    <t>59734</t>
  </si>
  <si>
    <t>Hus Alpha DN50 ISO PT bearb</t>
  </si>
  <si>
    <t>59735</t>
  </si>
  <si>
    <t>Hus Alpha DN15 NPT PT bearb</t>
  </si>
  <si>
    <t>59736</t>
  </si>
  <si>
    <t>Hus Alpha DN20 NPT PT bearb</t>
  </si>
  <si>
    <t>59737</t>
  </si>
  <si>
    <t>Hus Alpha DN25 NPT PT bearb</t>
  </si>
  <si>
    <t>59738</t>
  </si>
  <si>
    <t>Hus Alpha DN25L NPT PT bearb</t>
  </si>
  <si>
    <t>59739</t>
  </si>
  <si>
    <t>Hus Alpha DN32 NPT PT bearb</t>
  </si>
  <si>
    <t>59740</t>
  </si>
  <si>
    <t>Hus Alpha DN40 NPT PT bearb</t>
  </si>
  <si>
    <t>59741</t>
  </si>
  <si>
    <t>Hus Alpha DN50 NPT PT bearb</t>
  </si>
  <si>
    <t>59742</t>
  </si>
  <si>
    <t>Hus Modula VII DN15 venstre</t>
  </si>
  <si>
    <t>59743</t>
  </si>
  <si>
    <t>Hus Modula VII DN15 højre</t>
  </si>
  <si>
    <t>59744</t>
  </si>
  <si>
    <t>Hus Alpha M/N DN15/25 NPT</t>
  </si>
  <si>
    <t>59745</t>
  </si>
  <si>
    <t>Hus Alpha M/N DN32/40 NPT</t>
  </si>
  <si>
    <t>59746</t>
  </si>
  <si>
    <t>59747</t>
  </si>
  <si>
    <t>59748</t>
  </si>
  <si>
    <t>Hus DPRV DN15</t>
  </si>
  <si>
    <t>59749</t>
  </si>
  <si>
    <t>Hus DPRV DN20</t>
  </si>
  <si>
    <t>59750</t>
  </si>
  <si>
    <t>Hus DPRV DN25</t>
  </si>
  <si>
    <t>59751</t>
  </si>
  <si>
    <t>Hus DPRV DN32</t>
  </si>
  <si>
    <t>59752</t>
  </si>
  <si>
    <t>Hus Optima DN50 ISO</t>
  </si>
  <si>
    <t>59753</t>
  </si>
  <si>
    <t>Hus Optima DN50 NPT</t>
  </si>
  <si>
    <t>59754</t>
  </si>
  <si>
    <t>Hus CirCon M/M DN15 B&amp;G</t>
  </si>
  <si>
    <t>59755</t>
  </si>
  <si>
    <t>Hus CirCon M/M DN20 B&amp;G</t>
  </si>
  <si>
    <t>59757</t>
  </si>
  <si>
    <t>Hus TemCon M/M DN15 B&amp;G</t>
  </si>
  <si>
    <t>59758</t>
  </si>
  <si>
    <t>Hus TemCon M/M DN20 B&amp;G</t>
  </si>
  <si>
    <t>59760</t>
  </si>
  <si>
    <t>Hus Optima Compact ISO DN15 M/M</t>
  </si>
  <si>
    <t>59761</t>
  </si>
  <si>
    <t>Hus Optima Compact ISO DN20 M/M</t>
  </si>
  <si>
    <t>59762</t>
  </si>
  <si>
    <t>59763</t>
  </si>
  <si>
    <t>Hus Optima Compact ISO DN15 M/M P/T</t>
  </si>
  <si>
    <t>59764</t>
  </si>
  <si>
    <t>Hus Optima Compact ISO DN20 M/M P/T</t>
  </si>
  <si>
    <t>59765</t>
  </si>
  <si>
    <t>59766</t>
  </si>
  <si>
    <t>Hus on/off DN10 N/N</t>
  </si>
  <si>
    <t>59767</t>
  </si>
  <si>
    <t>Hus on/off DN15 N/N</t>
  </si>
  <si>
    <t>59768</t>
  </si>
  <si>
    <t>Hus on/off DN20 N/N</t>
  </si>
  <si>
    <t>59769</t>
  </si>
  <si>
    <t>Hus on/off DN25 N/N</t>
  </si>
  <si>
    <t>59770</t>
  </si>
  <si>
    <t>Hus on/off DN10 N/N P/T</t>
  </si>
  <si>
    <t>59771</t>
  </si>
  <si>
    <t>Hus on/off DN15 N/N P/T</t>
  </si>
  <si>
    <t>59772</t>
  </si>
  <si>
    <t>Hus on/off DN20 N/N P/T</t>
  </si>
  <si>
    <t>59773</t>
  </si>
  <si>
    <t>Hus on/off DN25 N/N P/T</t>
  </si>
  <si>
    <t>59774</t>
  </si>
  <si>
    <t>Hus on/off DN15 M/M</t>
  </si>
  <si>
    <t>59775</t>
  </si>
  <si>
    <t>Hus on/off DN20 M/M</t>
  </si>
  <si>
    <t>59776</t>
  </si>
  <si>
    <t>Hus on/off DN25 M/M</t>
  </si>
  <si>
    <t>59777</t>
  </si>
  <si>
    <t>Hus on/off DN15 M/M P/T</t>
  </si>
  <si>
    <t>59778</t>
  </si>
  <si>
    <t>Hus on/off DN20 M/M P/T</t>
  </si>
  <si>
    <t>59779</t>
  </si>
  <si>
    <t>Hus on/off DN25 M/M P/T</t>
  </si>
  <si>
    <t>59780</t>
  </si>
  <si>
    <t>Hus 6-port PICV DN15</t>
  </si>
  <si>
    <t>59781</t>
  </si>
  <si>
    <t>Hus 6-port PICV DN20</t>
  </si>
  <si>
    <t>59782</t>
  </si>
  <si>
    <t>597A-L-N-0-11-B</t>
  </si>
  <si>
    <t>Modula Direct DN15 LH Comp/Combi PT/Drain</t>
  </si>
  <si>
    <t>597A-L-N-0-11-BB</t>
  </si>
  <si>
    <t>597A-L-N-2-11-JB</t>
  </si>
  <si>
    <t>Modula Direct DN15 LH Comp/Combi PT/Drain/4P</t>
  </si>
  <si>
    <t>597A-L-S-0-11-B</t>
  </si>
  <si>
    <t>Modula Direct DN15 LH Comp/STR/Combi PT/Drain</t>
  </si>
  <si>
    <t>597A-L-S-0-12-B</t>
  </si>
  <si>
    <t>597A-L-S-3-11-J</t>
  </si>
  <si>
    <t>Modula Direct DN15 LH Comp/Combi PT/Drain/STR/4P</t>
  </si>
  <si>
    <t>597A-R-N-0-11-B</t>
  </si>
  <si>
    <t>Modula Direct DN15 RH Comp/Combi PT/Drain</t>
  </si>
  <si>
    <t>597A-R-N-0-11-BB</t>
  </si>
  <si>
    <t>597A-R-N-2-11-JB</t>
  </si>
  <si>
    <t>Modula Direct DN15 RH Comp/Combi PT/Drain/4P</t>
  </si>
  <si>
    <t>597A-R-S-0-11-B</t>
  </si>
  <si>
    <t>Modula Direct DN15 RH Comp/STR/Combi PT/Drain</t>
  </si>
  <si>
    <t>597A-R-S-0-12-B</t>
  </si>
  <si>
    <t>597A-R-S-2-11-J</t>
  </si>
  <si>
    <t>Modula Direct DN15 RH Comp/Combi PT/Drain/STR/4P</t>
  </si>
  <si>
    <t>597A-R-S-3-11-J</t>
  </si>
  <si>
    <t>597C_JAS</t>
  </si>
  <si>
    <t>597C-L-N-0-11-A</t>
  </si>
  <si>
    <t>597C-L-N-0-12-B</t>
  </si>
  <si>
    <t>597C-L-N-0-12-BB</t>
  </si>
  <si>
    <t>597C-L-N-1-11-J</t>
  </si>
  <si>
    <t>597C-L-N-2-12-JB</t>
  </si>
  <si>
    <t>597C-L-S-0-11-A</t>
  </si>
  <si>
    <t>597C-L-S-0-12-B</t>
  </si>
  <si>
    <t>597C-L-S-0-12-X</t>
  </si>
  <si>
    <t>597C-L-S-1-11-J</t>
  </si>
  <si>
    <t>597C-L-S-3-12-J</t>
  </si>
  <si>
    <t>597C-R-N-0-12-B</t>
  </si>
  <si>
    <t>597C-R-N-0-12-BB</t>
  </si>
  <si>
    <t>597C-R-N-2-12-JB</t>
  </si>
  <si>
    <t>597C-R-N-3-12-JB</t>
  </si>
  <si>
    <t>597C-R-N-4-12-JB</t>
  </si>
  <si>
    <t>597C-R-S-0-11-B</t>
  </si>
  <si>
    <t>597C-R-S-0-12-B</t>
  </si>
  <si>
    <t>597C-R-S-3-12-J</t>
  </si>
  <si>
    <t>597D-L-N-0-13-B</t>
  </si>
  <si>
    <t>597D-L-N-0-13-BB</t>
  </si>
  <si>
    <t>597D-L-N-0-14-B</t>
  </si>
  <si>
    <t>597D-L-N-0-14-BB</t>
  </si>
  <si>
    <t>597D-L-N-2-13-JB</t>
  </si>
  <si>
    <t>597D-L-N-3-13-JB</t>
  </si>
  <si>
    <t>597D-L-N-4-13-JB</t>
  </si>
  <si>
    <t>597D-L-N-4-14-JB</t>
  </si>
  <si>
    <t>597D-L-N-5-14-JB</t>
  </si>
  <si>
    <t>597D-L-S-0-13-B</t>
  </si>
  <si>
    <t>597D-L-S-0-13-X</t>
  </si>
  <si>
    <t>597D-L-S-0-14-B</t>
  </si>
  <si>
    <t>597D-L-S-3-13-J</t>
  </si>
  <si>
    <t>597D-L-S-4-13-J</t>
  </si>
  <si>
    <t>597D-L-S-4-14-J</t>
  </si>
  <si>
    <t>597D-L-S-5-13-J</t>
  </si>
  <si>
    <t>597D-R-N-0-13-B</t>
  </si>
  <si>
    <t>597D-R-N-0-13-BB</t>
  </si>
  <si>
    <t>597D-R-N-0-14-B</t>
  </si>
  <si>
    <t>597D-R-N-4-13-JB</t>
  </si>
  <si>
    <t>597D-R-S-0-13-B</t>
  </si>
  <si>
    <t>597D-R-S-0-14-B</t>
  </si>
  <si>
    <t>597D-R-S-4-13-J</t>
  </si>
  <si>
    <t>597D-R-S-5-14-J</t>
  </si>
  <si>
    <t>61026</t>
  </si>
  <si>
    <t>HUS, 1/2 RØRS. M/2 OML.  BEARB      I34A</t>
  </si>
  <si>
    <t>61027</t>
  </si>
  <si>
    <t>HUS, 1/2 RØRS. M/1 OML.  BEARB      I34B</t>
  </si>
  <si>
    <t>61028</t>
  </si>
  <si>
    <t>HUS, 3/4 RØRS. M/2 OML.  BEARB      I34C</t>
  </si>
  <si>
    <t>61029</t>
  </si>
  <si>
    <t>HUS, 3/4 RØRS. M/1 OML.  BEARB      I34D</t>
  </si>
  <si>
    <t>61030</t>
  </si>
  <si>
    <t>HUS,  1  RØRS. M/2 OML.  BEARB      I34F</t>
  </si>
  <si>
    <t>61031</t>
  </si>
  <si>
    <t>HUS,  1  RØRS. M/1 OML.  BEARB      I34G</t>
  </si>
  <si>
    <t>61032</t>
  </si>
  <si>
    <t>HUS, 5/4 RØRS. M/2 OML.  BEARB      J12B</t>
  </si>
  <si>
    <t>61033</t>
  </si>
  <si>
    <t>HUS, 5/4 RØRS. M/1 OML.  BEARB      J12A</t>
  </si>
  <si>
    <t>61034</t>
  </si>
  <si>
    <t>HUS, 3/8 RØRS. M/1 OML.  BEARB      I34H</t>
  </si>
  <si>
    <t>61036</t>
  </si>
  <si>
    <t>HUS,1 1/2 RØRS.M/1 OML.  BEARB      J12C</t>
  </si>
  <si>
    <t>61037</t>
  </si>
  <si>
    <t>HUS 1 1/2 RØRS.M/2 OML.  BEARB      J12D</t>
  </si>
  <si>
    <t>61038</t>
  </si>
  <si>
    <t>HUS, 2"RØRS. M/1 OMLØB.  BEARB      J12E</t>
  </si>
  <si>
    <t>61039</t>
  </si>
  <si>
    <t>HUS, 2 RØRS.M/ OML.      BEARB      J12F</t>
  </si>
  <si>
    <t>61057</t>
  </si>
  <si>
    <t>OVERDEL, S-VENTIL        BEARB      I33A</t>
  </si>
  <si>
    <t>61135</t>
  </si>
  <si>
    <t>/1/2 RADIATORFORSKRUNING  BEARB       M</t>
  </si>
  <si>
    <t>61137</t>
  </si>
  <si>
    <t>/RADIATOR UNION DN20, MODULA</t>
  </si>
  <si>
    <t>61139</t>
  </si>
  <si>
    <t>/1x1/2 T-STYKKE N/M       BEARB       I</t>
  </si>
  <si>
    <t>61148</t>
  </si>
  <si>
    <t>OMLØBER 2 ISO 228        BEARB       I</t>
  </si>
  <si>
    <t>61150</t>
  </si>
  <si>
    <t>LODDEMUFFE 1 1/4"   SWT    BEARB       I</t>
  </si>
  <si>
    <t>61155</t>
  </si>
  <si>
    <t>MUFFE 1 1/4 ISO 228      BEARB       I</t>
  </si>
  <si>
    <t>61165</t>
  </si>
  <si>
    <t>LODDEMUFFE 1"            BEARB       I</t>
  </si>
  <si>
    <t>61169</t>
  </si>
  <si>
    <t>OMLØBER 1 1/4" NPSM       BEARB       I</t>
  </si>
  <si>
    <t>61180</t>
  </si>
  <si>
    <t>HUS 3/8 RØRSAMLER M/N    BEARB      I34H</t>
  </si>
  <si>
    <t>61181</t>
  </si>
  <si>
    <t>HUS 1/2 RØRSAMLER M/N    BEARB</t>
  </si>
  <si>
    <t>61182</t>
  </si>
  <si>
    <t>HUS 3/4 RØRSAMLER M/N    BEARB</t>
  </si>
  <si>
    <t>61183</t>
  </si>
  <si>
    <t>HUS 1 RØRSAMLER M/N      BEARB       I34</t>
  </si>
  <si>
    <t>61184</t>
  </si>
  <si>
    <t>HUS 1 1/4 RØRSAMLER M/N  BEARB      J12A</t>
  </si>
  <si>
    <t>61185</t>
  </si>
  <si>
    <t>HUS 1 1/2 RØRSAMLER M/N  BEARB</t>
  </si>
  <si>
    <t>61186</t>
  </si>
  <si>
    <t>HUS 2 RØRSAMLER M/N      BEARB</t>
  </si>
  <si>
    <t>61200</t>
  </si>
  <si>
    <t>SWT MUFFE 1"(ANSI B16.22)DN15/25 Bearb</t>
  </si>
  <si>
    <t>61201</t>
  </si>
  <si>
    <t>MUFFE 1" NPT DN15/25   Bearb</t>
  </si>
  <si>
    <t>61202</t>
  </si>
  <si>
    <t>MUFFE 1/2 NPT          Bearb</t>
  </si>
  <si>
    <t>61203</t>
  </si>
  <si>
    <t>SWT MUFFE 3/4 ANSI B16.22 Bearb</t>
  </si>
  <si>
    <t>61205</t>
  </si>
  <si>
    <t>SWT NIPPEL 42mm EN 1254-1 Bearb</t>
  </si>
  <si>
    <t>61207</t>
  </si>
  <si>
    <t>MUFFE 1" NPT           Bearb</t>
  </si>
  <si>
    <t>61208</t>
  </si>
  <si>
    <t>SWT MUFFE 1-1/4 ANSI B16.22 Bearb</t>
  </si>
  <si>
    <t>61210</t>
  </si>
  <si>
    <t>MUFFE 1-1/2 NPT        Bearb</t>
  </si>
  <si>
    <t>61211</t>
  </si>
  <si>
    <t>SWT MUFFE 1/2 ANSI B16.22</t>
  </si>
  <si>
    <t>61212</t>
  </si>
  <si>
    <t>PROP M32 x 1,5, B&amp;G BEARB</t>
  </si>
  <si>
    <t>61213</t>
  </si>
  <si>
    <t>PROP M54 x 1,5 B&amp;G BEARB</t>
  </si>
  <si>
    <t>61214</t>
  </si>
  <si>
    <t>PROP M68 x 1,5 B&amp;G       BEARB</t>
  </si>
  <si>
    <t>61238</t>
  </si>
  <si>
    <t>PROP DN25 ALPHA M32x1.5 TIN/NIKKEL</t>
  </si>
  <si>
    <t>61419</t>
  </si>
  <si>
    <t>61420</t>
  </si>
  <si>
    <t>MUFFE 1 1/2 ISO 228      BEARB       I</t>
  </si>
  <si>
    <t>61422</t>
  </si>
  <si>
    <t>NIPPEL 1 1/4 ISO 7/1     BEARB       I</t>
  </si>
  <si>
    <t>61423</t>
  </si>
  <si>
    <t>NIPPEL 1 1/2 ISO 7/1     BEARB       I</t>
  </si>
  <si>
    <t>61448</t>
  </si>
  <si>
    <t>PROP M32 x 1,5, FRESE</t>
  </si>
  <si>
    <t>61449</t>
  </si>
  <si>
    <t>PROP M54 x 1,5, FRESE</t>
  </si>
  <si>
    <t>61450</t>
  </si>
  <si>
    <t>MUFFE 1/2" ISO 228 DN15-25</t>
  </si>
  <si>
    <t>61451</t>
  </si>
  <si>
    <t>MUFFE 1" ISO 228 DN15-25</t>
  </si>
  <si>
    <t>61453</t>
  </si>
  <si>
    <t>MUFFE 1-1/2" ISO 228 DN25-40</t>
  </si>
  <si>
    <t>61455</t>
  </si>
  <si>
    <t>PROP, M54 x1.5, FRESE S</t>
  </si>
  <si>
    <t>61456</t>
  </si>
  <si>
    <t>T-STYKKE(fire-vejs) DN15, MODULA</t>
  </si>
  <si>
    <t>61457</t>
  </si>
  <si>
    <t>T-STYKKE DN20, MODULA</t>
  </si>
  <si>
    <t>61458</t>
  </si>
  <si>
    <t>T-STYKKE DN25, MODULA</t>
  </si>
  <si>
    <t>61465</t>
  </si>
  <si>
    <t>PROP M32 x 1,5, DPCV</t>
  </si>
  <si>
    <t>61466</t>
  </si>
  <si>
    <t>PROP M54 x 1,5, DPCV</t>
  </si>
  <si>
    <t>61467</t>
  </si>
  <si>
    <t>PROP M68 x 1,5, DPCV</t>
  </si>
  <si>
    <t>61468</t>
  </si>
  <si>
    <t>PROP M68 x1,5,  B&amp;G</t>
  </si>
  <si>
    <t>61470</t>
  </si>
  <si>
    <t>PROP M54 x 1.5, B&amp;G</t>
  </si>
  <si>
    <t>61471</t>
  </si>
  <si>
    <t>PROP M32x1.5, SIEMENS</t>
  </si>
  <si>
    <t>61473</t>
  </si>
  <si>
    <t>MUFFE 1" ISO 228         BEARB       I</t>
  </si>
  <si>
    <t>61474</t>
  </si>
  <si>
    <t>NIPPEL 1 ISO 7/1         BEARB       I</t>
  </si>
  <si>
    <t>61475</t>
  </si>
  <si>
    <t>T-STYKKE M/N 1/2" x 1/4"x1/8"</t>
  </si>
  <si>
    <t>61476</t>
  </si>
  <si>
    <t>PROP M68 x1.5, SIEMENS</t>
  </si>
  <si>
    <t>61483</t>
  </si>
  <si>
    <t>PROP FOR HUS, MODULA IV</t>
  </si>
  <si>
    <t>61484</t>
  </si>
  <si>
    <t>Prop Alpha M32 x 1,5, Victaulic</t>
  </si>
  <si>
    <t>61485</t>
  </si>
  <si>
    <t>Prop Alpha M54 x 1,5, Victaulic</t>
  </si>
  <si>
    <t>61487</t>
  </si>
  <si>
    <t>T-tykke DN15, Modula</t>
  </si>
  <si>
    <t>61488</t>
  </si>
  <si>
    <t>Brystnippel DN25</t>
  </si>
  <si>
    <t>61489</t>
  </si>
  <si>
    <t>Prop for hus, Modula VI</t>
  </si>
  <si>
    <t>61490</t>
  </si>
  <si>
    <t>Prop M32 x 1,5, Bray</t>
  </si>
  <si>
    <t>61491</t>
  </si>
  <si>
    <t>Prop M54 x 1,5, Bray</t>
  </si>
  <si>
    <t>61492</t>
  </si>
  <si>
    <t>Prop M68-1,5, Bray</t>
  </si>
  <si>
    <t>61493</t>
  </si>
  <si>
    <t>T-stykke DN15, Modula VII</t>
  </si>
  <si>
    <t>61494</t>
  </si>
  <si>
    <t>PT-stykke DN15, Modula VII</t>
  </si>
  <si>
    <t>61495</t>
  </si>
  <si>
    <t>Prop M54 x 1,5, Bray Alpha</t>
  </si>
  <si>
    <t>61496</t>
  </si>
  <si>
    <t>Topstykke DPRV DN15</t>
  </si>
  <si>
    <t>61497</t>
  </si>
  <si>
    <t>Topstykke DPRV DN25</t>
  </si>
  <si>
    <t>61498</t>
  </si>
  <si>
    <t>Topstykke DPRV DN32</t>
  </si>
  <si>
    <t>61499</t>
  </si>
  <si>
    <t>Topstykke DPRV DN20</t>
  </si>
  <si>
    <t>61500</t>
  </si>
  <si>
    <t>Hus Metering Station DN15, Bearb.</t>
  </si>
  <si>
    <t>61501</t>
  </si>
  <si>
    <t>Hus Metering Station DN15, LF Bearb.</t>
  </si>
  <si>
    <t>61502</t>
  </si>
  <si>
    <t>Hus Metering Station DN15, HF Bearb.</t>
  </si>
  <si>
    <t>61503</t>
  </si>
  <si>
    <t>Hus Metering Station DN20, Bearb.</t>
  </si>
  <si>
    <t>61504</t>
  </si>
  <si>
    <t>Hus Metering Station DN25, Bearb.</t>
  </si>
  <si>
    <t>61505</t>
  </si>
  <si>
    <t>Hus Metering Station DN32, Bearb.</t>
  </si>
  <si>
    <t>61506</t>
  </si>
  <si>
    <t>Hus Metering Station DN40, Bearb.</t>
  </si>
  <si>
    <t>61507</t>
  </si>
  <si>
    <t>Hus Metering Station DN50</t>
  </si>
  <si>
    <t>61508</t>
  </si>
  <si>
    <t>Hus Metering Station DN50,Støbt Bearb.</t>
  </si>
  <si>
    <t>61509</t>
  </si>
  <si>
    <t>Hus Metering Station DN65, Bearb.</t>
  </si>
  <si>
    <t>61510</t>
  </si>
  <si>
    <t>Hus Metering Station DN80, Bearb.</t>
  </si>
  <si>
    <t>61511</t>
  </si>
  <si>
    <t>Hus Metering Station DN100, Bearb.</t>
  </si>
  <si>
    <t>61512</t>
  </si>
  <si>
    <t>Hus Metering Station DN125, Bearb.</t>
  </si>
  <si>
    <t>61513</t>
  </si>
  <si>
    <t>Hus Metering Station DN150, Bearb.</t>
  </si>
  <si>
    <t>61514</t>
  </si>
  <si>
    <t>Hus Metering Station DN200, Bearb.</t>
  </si>
  <si>
    <t>61515</t>
  </si>
  <si>
    <t>Hus Metering Station DN250, Bearb.</t>
  </si>
  <si>
    <t>61516</t>
  </si>
  <si>
    <t>Hus Metering Station DN300, Bearb.</t>
  </si>
  <si>
    <t>61517</t>
  </si>
  <si>
    <t>Snavssamler DN25 NPT, Modula</t>
  </si>
  <si>
    <t>61518</t>
  </si>
  <si>
    <t>Snavssamler DN15, Modula</t>
  </si>
  <si>
    <t>61519</t>
  </si>
  <si>
    <t>Snavssamler DN20, Modula</t>
  </si>
  <si>
    <t>61520</t>
  </si>
  <si>
    <t>Snavssamler DN25, Modula</t>
  </si>
  <si>
    <t>61521</t>
  </si>
  <si>
    <t>Prop M32 x 1,5 for trykudtag</t>
  </si>
  <si>
    <t>61522</t>
  </si>
  <si>
    <t>Prop M54 x 1,5 for trykudtag</t>
  </si>
  <si>
    <t>61523</t>
  </si>
  <si>
    <t xml:space="preserve">Nippel PT 1/2" til omløber 3/4" </t>
  </si>
  <si>
    <t>61524</t>
  </si>
  <si>
    <t>Nippel PT 3/4" til omløber 1"</t>
  </si>
  <si>
    <t>61525</t>
  </si>
  <si>
    <t>Nippel PT 1" til omløber 1"</t>
  </si>
  <si>
    <t>61526</t>
  </si>
  <si>
    <t>Nippel PT 3/4" til omløber 3/4"</t>
  </si>
  <si>
    <t>63418</t>
  </si>
  <si>
    <t>HUS 1/2 KUGLEH. M/N Ø15  BEARB      L28</t>
  </si>
  <si>
    <t>63419</t>
  </si>
  <si>
    <t>Hus 1/2 Kugleh. M/N ø15 - Råforc.</t>
  </si>
  <si>
    <t>63424</t>
  </si>
  <si>
    <t>HUS 1/2 KUGLEH. N/N Ø15  BEARB      L28</t>
  </si>
  <si>
    <t>63487</t>
  </si>
  <si>
    <t>HUS 1/4 KUGLEHANE N/N    BEARB       K</t>
  </si>
  <si>
    <t>63543</t>
  </si>
  <si>
    <t>Hus 1/4 Kuglehane DR - C69300</t>
  </si>
  <si>
    <t>63544</t>
  </si>
  <si>
    <t>63545</t>
  </si>
  <si>
    <t>Hus 1/2"Kugleh. M/N ø15 råfor</t>
  </si>
  <si>
    <t>63546</t>
  </si>
  <si>
    <t>Hus 1/2" Kugleh. M/N ø15</t>
  </si>
  <si>
    <t>66001</t>
  </si>
  <si>
    <t>Indsats for Greb</t>
  </si>
  <si>
    <t>66003</t>
  </si>
  <si>
    <t>KAPILLARRØRSSKIVE        BEARB</t>
  </si>
  <si>
    <t>66004</t>
  </si>
  <si>
    <t>Styr for termisk element Cir/TemCon</t>
  </si>
  <si>
    <t>66038</t>
  </si>
  <si>
    <t>SKIVE, EVA KEGLE</t>
  </si>
  <si>
    <t>66066</t>
  </si>
  <si>
    <t>LÅSESKIVE TEMCON+        BEARB</t>
  </si>
  <si>
    <t>66083</t>
  </si>
  <si>
    <t>LÅSESKIVE FOR PAKDÅSE</t>
  </si>
  <si>
    <t>66090</t>
  </si>
  <si>
    <t>SEKSKANT STANG, PV COMPACT</t>
  </si>
  <si>
    <t>66091</t>
  </si>
  <si>
    <t>Låsebrik, Optima Compact DN40-50</t>
  </si>
  <si>
    <t>66400</t>
  </si>
  <si>
    <t>STOPBRIK                 BEARB      B822</t>
  </si>
  <si>
    <t>66401</t>
  </si>
  <si>
    <t>3/8 KUGLE                BEARB      E968</t>
  </si>
  <si>
    <t>66403</t>
  </si>
  <si>
    <t>ORINGSHOLDER             BEARB      D944</t>
  </si>
  <si>
    <t>66408</t>
  </si>
  <si>
    <t>REDUKTIONSBØSN. 12X15    BEARB      B920</t>
  </si>
  <si>
    <t>66409</t>
  </si>
  <si>
    <t>KEGLESTIFT CIRCON+            BEARB</t>
  </si>
  <si>
    <t>66416</t>
  </si>
  <si>
    <t>MEDBRINGER CIRCON 2      BEARB      B201</t>
  </si>
  <si>
    <t>66420</t>
  </si>
  <si>
    <t>/12 SKÆRERING                       D945</t>
  </si>
  <si>
    <t>66450</t>
  </si>
  <si>
    <t>66457</t>
  </si>
  <si>
    <t>GLIDER BY-PASS TEMCON+   BEARB</t>
  </si>
  <si>
    <t>66460</t>
  </si>
  <si>
    <t>GLIDER EL BY-PASS TEMCON+ BEARB</t>
  </si>
  <si>
    <t>66462</t>
  </si>
  <si>
    <t>SKÆRERING DN10 Ø8 GUMMI  BEARB</t>
  </si>
  <si>
    <t>66464</t>
  </si>
  <si>
    <t>SKÆRERING DN10 Ø12 GUMMI BEARB</t>
  </si>
  <si>
    <t>66468</t>
  </si>
  <si>
    <t>KEGLE TIL Ø8X1 CU-RØR  BEARB</t>
  </si>
  <si>
    <t>66469</t>
  </si>
  <si>
    <t>/MEDBRINGER NV7.3MM     BEARB   B201</t>
  </si>
  <si>
    <t>66474</t>
  </si>
  <si>
    <t>BLÆNDE 2,1MM INDSATS TYPE 10 DWG 66474</t>
  </si>
  <si>
    <t>66476</t>
  </si>
  <si>
    <t>BLÆNDE 2,6MM INDSATS TYPE 10 DWG 66474</t>
  </si>
  <si>
    <t>66477</t>
  </si>
  <si>
    <t>BLÆNDE 2,6MM INDSATS TYPE 10 TIN/NI</t>
  </si>
  <si>
    <t>66478</t>
  </si>
  <si>
    <t>BLÆNDE 2,9MM INDSATS TYPE 10 DWG 66474</t>
  </si>
  <si>
    <t>66479</t>
  </si>
  <si>
    <t>BLÆNDE 2,9MM INDSATS TYPE 10 TIN/NI</t>
  </si>
  <si>
    <t>66480</t>
  </si>
  <si>
    <t>BLÆNDE 3,2MM INDSATS TYPE 10 DWG 66474</t>
  </si>
  <si>
    <t>66481</t>
  </si>
  <si>
    <t>BLÆNDE 3,2MM INDSATS TYPE 10 TIN/NI</t>
  </si>
  <si>
    <t>66482</t>
  </si>
  <si>
    <t>BLÆNDE 3,5MM INDSATS TYPE 10 DWG 66474</t>
  </si>
  <si>
    <t>66483</t>
  </si>
  <si>
    <t>BLÆNDE 3,5MM INDSATS TYPE 10 TIN/NI</t>
  </si>
  <si>
    <t>66484</t>
  </si>
  <si>
    <t>BLÆNDE 3,7MM INDSATS TYPE 10 DWG 66474</t>
  </si>
  <si>
    <t>66486</t>
  </si>
  <si>
    <t>BLÆNDE 4,0MM INDSATS TYPE 10 DWG 66474</t>
  </si>
  <si>
    <t>66488</t>
  </si>
  <si>
    <t>BLÆNDE 4,3MM INDSATS TYPE 10 DWG 66474</t>
  </si>
  <si>
    <t>66490</t>
  </si>
  <si>
    <t>BLÆNDE 4,6MM INDSATS TYPE 10 DWG 66474</t>
  </si>
  <si>
    <t>66492</t>
  </si>
  <si>
    <t>BLÆNDE 4,9MM INDSATS TYPE 10 DWG 66474</t>
  </si>
  <si>
    <t>66494</t>
  </si>
  <si>
    <t>BLÆNDE 5,1MM INDSATS TYPE 10 DWG 66474</t>
  </si>
  <si>
    <t>66496</t>
  </si>
  <si>
    <t>BLÆNDE 5,4MM INDSATS TYPE 10 DWG 66474</t>
  </si>
  <si>
    <t>66500</t>
  </si>
  <si>
    <t>BLÆNDE 6,2MM INDSATS TYPE 10 DWG 66474</t>
  </si>
  <si>
    <t>66502</t>
  </si>
  <si>
    <t>BLÆNDE 2.3MM INDSATS TYPE 10 DWG 66474</t>
  </si>
  <si>
    <t>66504</t>
  </si>
  <si>
    <t>BLÆNDE 3.0MM INDSATS TYPE 10 DWG 66474</t>
  </si>
  <si>
    <t>66506</t>
  </si>
  <si>
    <t>BLÆNDE 4.2MM INDSATS TYPE 10 DWG 66474</t>
  </si>
  <si>
    <t>66508</t>
  </si>
  <si>
    <t>BLÆNDE 5.7MM INDSATS TYPE 10 DWG 66474</t>
  </si>
  <si>
    <t>66510</t>
  </si>
  <si>
    <t>BLÆNDE 7,25MM INDSATS TYPE 11 DWG 66510</t>
  </si>
  <si>
    <t>66512</t>
  </si>
  <si>
    <t>BLÆNDE 7,3MM INDSATS TYPE 11 DWG 66510</t>
  </si>
  <si>
    <t>66514</t>
  </si>
  <si>
    <t>BLÆNDE 7,35MM INDSATS TYPE 11 DWG 66510</t>
  </si>
  <si>
    <t>66516</t>
  </si>
  <si>
    <t>BLÆNDE 7,4MM INDSATS TYPE 11 DWG 66510</t>
  </si>
  <si>
    <t>66518</t>
  </si>
  <si>
    <t>BLÆNDE 7,45MM INDSATS TYPE 11 DWG 66510</t>
  </si>
  <si>
    <t>66520</t>
  </si>
  <si>
    <t>BLÆNDE 7,5MM INDSATS TYPE 11 DWG 66510</t>
  </si>
  <si>
    <t>66542</t>
  </si>
  <si>
    <t>BLÆNDE 1,5MM INDSATS TYPE 10 DWG 66474</t>
  </si>
  <si>
    <t>66543</t>
  </si>
  <si>
    <t>BLÆNDE 1,7MM INDSATS TYPE 10 DWG 66474</t>
  </si>
  <si>
    <t>66544</t>
  </si>
  <si>
    <t>BLÆNDE 1,9MM INDSATS TYPE 10 DWG 66474</t>
  </si>
  <si>
    <t>66551</t>
  </si>
  <si>
    <t>Blænde 7.0mm indsats type 20 dwg 66551</t>
  </si>
  <si>
    <t>66553</t>
  </si>
  <si>
    <t>Blænde 7.4mm indsats type 20 dwg 66551</t>
  </si>
  <si>
    <t>66555</t>
  </si>
  <si>
    <t>Blænde 7.7mm indsats type 20 dwg 66551</t>
  </si>
  <si>
    <t>66557</t>
  </si>
  <si>
    <t>Blænde 8.2mm indsats type 20 dwg 66551</t>
  </si>
  <si>
    <t>66559</t>
  </si>
  <si>
    <t>Blænde 8.6mm indsats type 20 dwg 66551</t>
  </si>
  <si>
    <t>66561</t>
  </si>
  <si>
    <t>Blænde 8.8mm indsats type 20 dwg 66551</t>
  </si>
  <si>
    <t>66563</t>
  </si>
  <si>
    <t>Blænde 9.2mm indsats type 20 dwg 66551</t>
  </si>
  <si>
    <t>66565</t>
  </si>
  <si>
    <t>Blænde 9.4mm indsats type 20 dwg 66551</t>
  </si>
  <si>
    <t>66567</t>
  </si>
  <si>
    <t>Blænde 9.9mm indsats type 20/21</t>
  </si>
  <si>
    <t>66569</t>
  </si>
  <si>
    <t>Blænde 10.3mm indsats type 20 dwg 66551</t>
  </si>
  <si>
    <t>66571</t>
  </si>
  <si>
    <t>Blænde 10.6mm indsats type 20/21</t>
  </si>
  <si>
    <t>66573</t>
  </si>
  <si>
    <t>Blænde 10.9mm indsats type 20/21</t>
  </si>
  <si>
    <t>66575</t>
  </si>
  <si>
    <t>BLÆNDE 7.8MM INDSATS TYPE 20 DWG 66551</t>
  </si>
  <si>
    <t>66577</t>
  </si>
  <si>
    <t>BLÆNDE 9.1MM INDSATS TYPE 20 DWG 66551</t>
  </si>
  <si>
    <t>66579</t>
  </si>
  <si>
    <t>BLÆNDE 9.8MM INDSATS TYPE 20 DWG 66551</t>
  </si>
  <si>
    <t>66580</t>
  </si>
  <si>
    <t>LODDEMUFFE 12/8MM</t>
  </si>
  <si>
    <t>66582</t>
  </si>
  <si>
    <t>SPLIT</t>
  </si>
  <si>
    <t>66584</t>
  </si>
  <si>
    <t>SPINDE, SPINDELFORLÆNGER, MODULA</t>
  </si>
  <si>
    <t>66585</t>
  </si>
  <si>
    <t>Skive ø6,45 x ø3,1 x 0,8</t>
  </si>
  <si>
    <t>66587</t>
  </si>
  <si>
    <t>AFSTANDSRRØR, OPTIMA SIEMENS</t>
  </si>
  <si>
    <t>66588</t>
  </si>
  <si>
    <t>BØSNING F. TRYKUDTAG DZR     BEARB</t>
  </si>
  <si>
    <t>66591</t>
  </si>
  <si>
    <t>MELLEMSKIVE FOR PAKDÅSE DN10-20</t>
  </si>
  <si>
    <t>66592</t>
  </si>
  <si>
    <t>LÅSESKIVE, OPTIMA COMPACT DN10-20</t>
  </si>
  <si>
    <t>66596</t>
  </si>
  <si>
    <t>SKIVE ø12,5 x ø5 x 1</t>
  </si>
  <si>
    <t>66597</t>
  </si>
  <si>
    <t>STIFT FRESE EVA, HEIMEIER/MMA</t>
  </si>
  <si>
    <t>66598</t>
  </si>
  <si>
    <t>Adaptor til Honeywell aktuator, Optima</t>
  </si>
  <si>
    <t>66599</t>
  </si>
  <si>
    <t>66600</t>
  </si>
  <si>
    <t>SKIVE F. FJEDER, PV COMPACT</t>
  </si>
  <si>
    <t>66601</t>
  </si>
  <si>
    <t>JUSTERSKRUE, PV COMPACT</t>
  </si>
  <si>
    <t>66602</t>
  </si>
  <si>
    <t>BLÆNDE 3,5MM, MODULA V</t>
  </si>
  <si>
    <t>66603</t>
  </si>
  <si>
    <t>BLÆNDE 6,1MM, MODULA V</t>
  </si>
  <si>
    <t>66604</t>
  </si>
  <si>
    <t>BLÆNDE 10,1MM, MODULA V</t>
  </si>
  <si>
    <t>66605</t>
  </si>
  <si>
    <t>BLÆNDE 13MM, MODULA V</t>
  </si>
  <si>
    <t>66606</t>
  </si>
  <si>
    <t>Blænde 0,75mm indsats type 20</t>
  </si>
  <si>
    <t>66608</t>
  </si>
  <si>
    <t>Skive f. Fjeder, PV Compact DN25/32</t>
  </si>
  <si>
    <t>66611</t>
  </si>
  <si>
    <t>Bøsning til stilleskrue Temcon</t>
  </si>
  <si>
    <t>66612</t>
  </si>
  <si>
    <t>Skive f. Fjeder, PV Compact DN40/50</t>
  </si>
  <si>
    <t>66613</t>
  </si>
  <si>
    <t>Bøsning f. trykudtag - CW511L</t>
  </si>
  <si>
    <t>66615</t>
  </si>
  <si>
    <t>Låseskive Optima Compact</t>
  </si>
  <si>
    <t>66616</t>
  </si>
  <si>
    <t>Skive ø7,7 x ø6,1 x 3,9 Optima Compact</t>
  </si>
  <si>
    <t>66617</t>
  </si>
  <si>
    <t>Kompressions ring</t>
  </si>
  <si>
    <t>66618</t>
  </si>
  <si>
    <t>Låseskive Optima compact</t>
  </si>
  <si>
    <t>66619</t>
  </si>
  <si>
    <t>Låsebrik, Optima Bray DN40-50</t>
  </si>
  <si>
    <t>66620</t>
  </si>
  <si>
    <t>Låseskive Optima Bray</t>
  </si>
  <si>
    <t>66621</t>
  </si>
  <si>
    <t>Venturi ø2,3 kv=0.198</t>
  </si>
  <si>
    <t>66622</t>
  </si>
  <si>
    <t>Venturi ø7,6 kv=2.361</t>
  </si>
  <si>
    <t>66623</t>
  </si>
  <si>
    <t>Venturi ø4 kv=0.598</t>
  </si>
  <si>
    <t>66624</t>
  </si>
  <si>
    <t>Venturi ø6 kv=1.394</t>
  </si>
  <si>
    <t>66625</t>
  </si>
  <si>
    <t>Stopbrik - C69300</t>
  </si>
  <si>
    <t>66626</t>
  </si>
  <si>
    <t>Bøsning for trykudtag - C69300</t>
  </si>
  <si>
    <t>66627</t>
  </si>
  <si>
    <t>Kugle 3/8 - 5-8 my nikkel</t>
  </si>
  <si>
    <t>66628</t>
  </si>
  <si>
    <t>Medbringer NV7,3 forniklet</t>
  </si>
  <si>
    <t>66629</t>
  </si>
  <si>
    <t>Låsebrik, Optima Bray, DN15-32</t>
  </si>
  <si>
    <t>66630</t>
  </si>
  <si>
    <t>Skive ø9xø4,2x1</t>
  </si>
  <si>
    <t>66631</t>
  </si>
  <si>
    <t>Skive ø14,8xø6,2x1,5</t>
  </si>
  <si>
    <t>66632</t>
  </si>
  <si>
    <t>Skive ø15xø4,2x1</t>
  </si>
  <si>
    <t>66633</t>
  </si>
  <si>
    <t>Stopbrik</t>
  </si>
  <si>
    <t>66634</t>
  </si>
  <si>
    <t>Bøsning for Trykudtag (low lead)</t>
  </si>
  <si>
    <t>66635</t>
  </si>
  <si>
    <t>Mellemspindel 6-port PICV</t>
  </si>
  <si>
    <t>66636</t>
  </si>
  <si>
    <t>Spindel 6-port PICV DN15-25</t>
  </si>
  <si>
    <t>67008</t>
  </si>
  <si>
    <t>VENTILKEGLE KONTRA       BEARB      E905</t>
  </si>
  <si>
    <t>67012</t>
  </si>
  <si>
    <t>PROP FOR KAPILLARRØR     BEARB</t>
  </si>
  <si>
    <t>67024</t>
  </si>
  <si>
    <t>MEDBRINGER, HOVEDH.GAS   Tromlenikkel</t>
  </si>
  <si>
    <t>67040</t>
  </si>
  <si>
    <t>SPINDEL MED MANGENOT     BEARB     C920E</t>
  </si>
  <si>
    <t>67041</t>
  </si>
  <si>
    <t>MEDBRINGER FOR TOPSTYKKE BEARB      E903</t>
  </si>
  <si>
    <t>67042</t>
  </si>
  <si>
    <t>SPINDEL NØGLE (NV 7.3)   BEARB      C920</t>
  </si>
  <si>
    <t>67055</t>
  </si>
  <si>
    <t>1/8 SLUTMUFFE            BEARB</t>
  </si>
  <si>
    <t>67063</t>
  </si>
  <si>
    <t>SLUTMUFFE 3/8-24 UNF   BEARB</t>
  </si>
  <si>
    <t>67064</t>
  </si>
  <si>
    <t>HUS, TRYKUDTAG 1/4 NPTx1" BEARB</t>
  </si>
  <si>
    <t>67066</t>
  </si>
  <si>
    <t>FORLÆNGERSTK. 4" F. TRYKUDTAG NPT</t>
  </si>
  <si>
    <t>67067</t>
  </si>
  <si>
    <t>LÅSEMØTRIK</t>
  </si>
  <si>
    <t>67068</t>
  </si>
  <si>
    <t>67069</t>
  </si>
  <si>
    <t>SLUTMUFFE 3/8 24 UNF</t>
  </si>
  <si>
    <t>67404</t>
  </si>
  <si>
    <t>NIPPEL 3/8X12,   KUGLEH. BEARB     F123B</t>
  </si>
  <si>
    <t>67405</t>
  </si>
  <si>
    <t>NIPPEL 3/8X12,   KUGLEH. FORNIK</t>
  </si>
  <si>
    <t>67406</t>
  </si>
  <si>
    <t>3/8 ORINGSHOLDER</t>
  </si>
  <si>
    <t>67407</t>
  </si>
  <si>
    <t>MEDBRINGER M3 BEARB    B821</t>
  </si>
  <si>
    <t>67408</t>
  </si>
  <si>
    <t>MEDBRINGER M3 FORNIK</t>
  </si>
  <si>
    <t>67435</t>
  </si>
  <si>
    <t>STILLESKRUE,BY-PASS TEMCON+ BEARB</t>
  </si>
  <si>
    <t>67442</t>
  </si>
  <si>
    <t>FJEDERSTYR INDSATS TYPE 10,11 BEARB</t>
  </si>
  <si>
    <t>67443</t>
  </si>
  <si>
    <t>FJEDERSTYR INDSATS TYPE 10,11</t>
  </si>
  <si>
    <t>67448</t>
  </si>
  <si>
    <t>SPINDEL M/MANGENOT M4</t>
  </si>
  <si>
    <t>67449</t>
  </si>
  <si>
    <t>GEV. BØSNING, ALPHA INDSATS TYPE 15</t>
  </si>
  <si>
    <t>67451</t>
  </si>
  <si>
    <t>SPINDEL DN32 FRESE S</t>
  </si>
  <si>
    <t>67452</t>
  </si>
  <si>
    <t>SPINDEL DN40-50 FRESE S</t>
  </si>
  <si>
    <t>67453</t>
  </si>
  <si>
    <t>Hus for Pakdåse</t>
  </si>
  <si>
    <t>67456</t>
  </si>
  <si>
    <t>SPINDEL FOR SPINDELFORLÆNGER, MODULA II</t>
  </si>
  <si>
    <t>67457</t>
  </si>
  <si>
    <t>SPINDEL DPCV DN15-20</t>
  </si>
  <si>
    <t>67458</t>
  </si>
  <si>
    <t>SPINDEL DPCV DN25-32</t>
  </si>
  <si>
    <t>67459</t>
  </si>
  <si>
    <t>SPINDEL DPCV DN40-50</t>
  </si>
  <si>
    <t>67460</t>
  </si>
  <si>
    <t>HUS F. TRYKUDTAG DZR      BEARB</t>
  </si>
  <si>
    <t>67461</t>
  </si>
  <si>
    <t>67467</t>
  </si>
  <si>
    <t>LÅSEMØTRIK,  OPTIMA COMPACT</t>
  </si>
  <si>
    <t>67468</t>
  </si>
  <si>
    <t>STILLESKRUE CIRCON    BEARB</t>
  </si>
  <si>
    <t>67469</t>
  </si>
  <si>
    <t>HUS F. TRYKUDTAG 1/4" ISO x 3/8-24 UNF</t>
  </si>
  <si>
    <t>67470</t>
  </si>
  <si>
    <t>67471</t>
  </si>
  <si>
    <t>Spindel, PV Compact DN15/20</t>
  </si>
  <si>
    <t>67472</t>
  </si>
  <si>
    <t>STEMPELSTYR, PV COMPACT</t>
  </si>
  <si>
    <t>67473</t>
  </si>
  <si>
    <t>KUGLEHOVEDSKRUE, PV COMPACT</t>
  </si>
  <si>
    <t>67474</t>
  </si>
  <si>
    <t>SKIVE F. KUGLEHOVEDSKRUE, PV COMPACT</t>
  </si>
  <si>
    <t>67475</t>
  </si>
  <si>
    <t>Spindel, PV Compact DN25/32/40/50</t>
  </si>
  <si>
    <t>67477</t>
  </si>
  <si>
    <t>Stempelstyr, PV Compact DN25/32</t>
  </si>
  <si>
    <t>67478</t>
  </si>
  <si>
    <t>Stempelstyr, PV Compact DN40/50</t>
  </si>
  <si>
    <t>67479</t>
  </si>
  <si>
    <t>Hus f. trykudtag MMA</t>
  </si>
  <si>
    <t>67480</t>
  </si>
  <si>
    <t>Spindel, Frese S Compact DN15-20-25-32</t>
  </si>
  <si>
    <t>67481</t>
  </si>
  <si>
    <t>Spindel, Frese S Compact DN40-50</t>
  </si>
  <si>
    <t>67486</t>
  </si>
  <si>
    <t>Guide f. restriktor S Comp DN15-20 forni</t>
  </si>
  <si>
    <t>67487</t>
  </si>
  <si>
    <t>Guide f. restriktor S Comp DN25-32 forni</t>
  </si>
  <si>
    <t>67488</t>
  </si>
  <si>
    <t>Guide f. restriktor S Comp DN40-50 forni</t>
  </si>
  <si>
    <t>67489</t>
  </si>
  <si>
    <t>Hus f. trykudtag MMA - CW511L</t>
  </si>
  <si>
    <t>67490</t>
  </si>
  <si>
    <t>1/8 Slutmuffe bearb. - Low Lead</t>
  </si>
  <si>
    <t>67491</t>
  </si>
  <si>
    <t>Nippel f. kompressionsfitting G1/4</t>
  </si>
  <si>
    <t>67492</t>
  </si>
  <si>
    <t>Skive for PV Compact</t>
  </si>
  <si>
    <t>67493</t>
  </si>
  <si>
    <t>Styr skrue, PV Compact</t>
  </si>
  <si>
    <t>67494</t>
  </si>
  <si>
    <t>1/8 Slutmuffe bearb. - C69300</t>
  </si>
  <si>
    <t>67495</t>
  </si>
  <si>
    <t>Hus f. trykudtag MMA - C69300</t>
  </si>
  <si>
    <t>67496</t>
  </si>
  <si>
    <t>Hus f. trykudtag - C69300</t>
  </si>
  <si>
    <t>67497</t>
  </si>
  <si>
    <t>3/8 Oringsholder</t>
  </si>
  <si>
    <t>67498</t>
  </si>
  <si>
    <t>Justerskrue DPRV DN15-32</t>
  </si>
  <si>
    <t>67499</t>
  </si>
  <si>
    <t>Justerskrue DPRV DN15-32, u/print</t>
  </si>
  <si>
    <t>67500</t>
  </si>
  <si>
    <t>Medbringer M3 bearb</t>
  </si>
  <si>
    <t>67501</t>
  </si>
  <si>
    <t>Medbringer M3 forniklet</t>
  </si>
  <si>
    <t>67502</t>
  </si>
  <si>
    <t>Hus, Trykudtag 1/4 NPTx1"(low lead)</t>
  </si>
  <si>
    <t>67503</t>
  </si>
  <si>
    <t>Slutmuffe 3/8-24 UNF (Low lead)</t>
  </si>
  <si>
    <t>68003</t>
  </si>
  <si>
    <t>STYR, SVINGTUD           BEARB      E911</t>
  </si>
  <si>
    <t>68007</t>
  </si>
  <si>
    <t>/RØR, 1/2 SLANGEFORSKR.       F902</t>
  </si>
  <si>
    <t>68009</t>
  </si>
  <si>
    <t>RØR, 3/4 SLANGEFORSKR.   BEARB      F902</t>
  </si>
  <si>
    <t>68093</t>
  </si>
  <si>
    <t>LODDEMUFFE Ø15           BEARB      F957</t>
  </si>
  <si>
    <t>68400</t>
  </si>
  <si>
    <t>1/2 KUGLE                BEARB      E968</t>
  </si>
  <si>
    <t>68401</t>
  </si>
  <si>
    <t>1/2 KUGLE                FORNIK</t>
  </si>
  <si>
    <t>68402</t>
  </si>
  <si>
    <t>1/2 KONISK RING          BEARB      D918</t>
  </si>
  <si>
    <t>68407</t>
  </si>
  <si>
    <t>3/4 KONISK RING          BEARB      B914</t>
  </si>
  <si>
    <t>68411</t>
  </si>
  <si>
    <t>Ø18 SKÆRERING                       D922</t>
  </si>
  <si>
    <t>68412</t>
  </si>
  <si>
    <t>Ø22 SKÆRERING</t>
  </si>
  <si>
    <t>68414</t>
  </si>
  <si>
    <t>3/4 KUGLE,U.STOPKÆRV TROMLENIKKEL</t>
  </si>
  <si>
    <t>68421</t>
  </si>
  <si>
    <t>Ø15 SKÆRERING            BEARB      D918</t>
  </si>
  <si>
    <t>68450</t>
  </si>
  <si>
    <t>68470</t>
  </si>
  <si>
    <t>ADAPTOR 12X2 PEX         BEARB</t>
  </si>
  <si>
    <t>68472</t>
  </si>
  <si>
    <t>ADAPTOR 15X2.5 PEX       BEARB</t>
  </si>
  <si>
    <t>68473</t>
  </si>
  <si>
    <t>ADAPTOR 16X2 PEX         BEARB</t>
  </si>
  <si>
    <t>68474</t>
  </si>
  <si>
    <t>SKÆRERING DN15 Ø8 GUMMI  BEARB</t>
  </si>
  <si>
    <t>68475</t>
  </si>
  <si>
    <t>SKÆRERING DN15 Ø10 GUMMI BEARB</t>
  </si>
  <si>
    <t>68476</t>
  </si>
  <si>
    <t>SKÆRERING DN15 Ø12 GUMMI BEARB</t>
  </si>
  <si>
    <t>68477</t>
  </si>
  <si>
    <t>SKÆRERING DN15 Ø15 GUMMI BEARB</t>
  </si>
  <si>
    <t>68479</t>
  </si>
  <si>
    <t>ADAPTOR 16X2 ALU-PEX     BEARB</t>
  </si>
  <si>
    <t>68480</t>
  </si>
  <si>
    <t>SKÆRERING DN15 Ø16 GUMMI BEARB</t>
  </si>
  <si>
    <t>68486</t>
  </si>
  <si>
    <t>Ø15 RØR PRESKOBLING      BEARB</t>
  </si>
  <si>
    <t>68492</t>
  </si>
  <si>
    <t>Ø15 RØR PRESKOBL. CIRCON+ BEARB</t>
  </si>
  <si>
    <t>68494</t>
  </si>
  <si>
    <t>Ø18 RØR PRESKOBL. CIRCON+ BEARB</t>
  </si>
  <si>
    <t>68496</t>
  </si>
  <si>
    <t>Ø22 RØR PRESKOBL. CIRCON+ BEARB</t>
  </si>
  <si>
    <t>68498</t>
  </si>
  <si>
    <t>STEMPEL TYPE 10        BEARB.</t>
  </si>
  <si>
    <t>68499</t>
  </si>
  <si>
    <t>STEMPEL TYPE 10, 5MY TIN/NI.</t>
  </si>
  <si>
    <t>68500</t>
  </si>
  <si>
    <t>STEMPEL TYPE 11        BEARB</t>
  </si>
  <si>
    <t>68502</t>
  </si>
  <si>
    <t>HUS F. INDSATS TYPE 10,11 BEARB</t>
  </si>
  <si>
    <t>68503</t>
  </si>
  <si>
    <t>HUS F. INDSATS TYPE 10,11  tin/nik.</t>
  </si>
  <si>
    <t>68504</t>
  </si>
  <si>
    <t>DÆMPER INDSATS TYPE 10,11,20  Bearb</t>
  </si>
  <si>
    <t>68505</t>
  </si>
  <si>
    <t>DÆMPER INDSATS TYPE 10, 11, 20</t>
  </si>
  <si>
    <t>68506</t>
  </si>
  <si>
    <t>MEMBRANHOLDER INDSATS TYPE 10,11,20 Bear</t>
  </si>
  <si>
    <t>68508</t>
  </si>
  <si>
    <t>HUS F. INDSATS TYPE 30        BEARB</t>
  </si>
  <si>
    <t>68510</t>
  </si>
  <si>
    <t>STEMPEL TYPE 30</t>
  </si>
  <si>
    <t>68514</t>
  </si>
  <si>
    <t>DÆMPER INDSATS TYPE 30 - 40  BEARB</t>
  </si>
  <si>
    <t>68532</t>
  </si>
  <si>
    <t>BLÆNDE 7,3MM INDSATS TYPE 30 DWG 68532</t>
  </si>
  <si>
    <t>68534</t>
  </si>
  <si>
    <t>BLÆNDE 8,2MM INDSATS TYPE 30 DWG 68532</t>
  </si>
  <si>
    <t>68536</t>
  </si>
  <si>
    <t>BLÆNDE 8,9MM INDSATS TYPE 30 DWG 68532</t>
  </si>
  <si>
    <t>68538</t>
  </si>
  <si>
    <t>BLÆNDE 9,6MM INDSATS TYPE 30 DWG 68532</t>
  </si>
  <si>
    <t>68540</t>
  </si>
  <si>
    <t>BLÆNDE 10,2MM INDSATS TYPE 30 DWG 68532</t>
  </si>
  <si>
    <t>68542</t>
  </si>
  <si>
    <t>BLÆNDE 10,7MM INDSATS TYPE 30 DWG 68532</t>
  </si>
  <si>
    <t>68544</t>
  </si>
  <si>
    <t>BLÆNDE 11,2MM INDSATS TYPE 30 DWG 68532</t>
  </si>
  <si>
    <t>68546</t>
  </si>
  <si>
    <t>BLÆNDE 11,8MM INDSATS TYPE 30 DWG 68532</t>
  </si>
  <si>
    <t>68548</t>
  </si>
  <si>
    <t>BLÆNDE 12,4MM INDSATS TYPE 30 DWG 68532</t>
  </si>
  <si>
    <t>68550</t>
  </si>
  <si>
    <t>BLÆNDE 12,9MM INDSATS TYPE 30 DWG 68532</t>
  </si>
  <si>
    <t>68552</t>
  </si>
  <si>
    <t>BLÆNDE 13,5MM INDSATS TYPE 30 DWG 68532</t>
  </si>
  <si>
    <t>68554</t>
  </si>
  <si>
    <t>BLÆNDE 14,2MM INDSATS TYPE 30 DWG 68532</t>
  </si>
  <si>
    <t>68556</t>
  </si>
  <si>
    <t>BLÆNDE 14,8MM INDSATS TYPE 30 DWG 68532</t>
  </si>
  <si>
    <t>68558</t>
  </si>
  <si>
    <t>BLÆNDE 15,6MM INDSATS TYPE 30 DWG 68532</t>
  </si>
  <si>
    <t>68560</t>
  </si>
  <si>
    <t>BLÆNDE 16,3MM INDSATS TYPE 30 DWG 68532</t>
  </si>
  <si>
    <t>68658</t>
  </si>
  <si>
    <t>Stempel type 20</t>
  </si>
  <si>
    <t>68660</t>
  </si>
  <si>
    <t>Hus for indsats type 20</t>
  </si>
  <si>
    <t>68667</t>
  </si>
  <si>
    <t>SKIVE F. AKTUATOR KIT 28mm</t>
  </si>
  <si>
    <t>68668</t>
  </si>
  <si>
    <t>SKIVE F. AKTUATOR KIT 20mm</t>
  </si>
  <si>
    <t>68754</t>
  </si>
  <si>
    <t>BLÆNDE 9.4MM INDSATS TYPE 30 DWG 68532</t>
  </si>
  <si>
    <t>68756</t>
  </si>
  <si>
    <t>BLÆNDE 9.8MM INDSATS TYPE 30 DWG 68532</t>
  </si>
  <si>
    <t>68758</t>
  </si>
  <si>
    <t>BLÆNDE 11.1MM INDSATS TYPE 30 DWG 68532</t>
  </si>
  <si>
    <t>68760</t>
  </si>
  <si>
    <t>BLÆNDE 12.5MM INDSATS TYPE 30 DWG 68532</t>
  </si>
  <si>
    <t>68762</t>
  </si>
  <si>
    <t>BLÆNDE 13.2MM INDSATS TYPE 30 DWG 68532</t>
  </si>
  <si>
    <t>68764</t>
  </si>
  <si>
    <t>BLÆNDE 13.8MM INDSATS TYPE 30 DWG 68532</t>
  </si>
  <si>
    <t>68766</t>
  </si>
  <si>
    <t>BLÆNDE 14.4MM INDSATS TYPE 30 DWG 68532</t>
  </si>
  <si>
    <t>68768</t>
  </si>
  <si>
    <t>BLÆNDE 15.0MM INDSATS TYPE 30 DWG 68532</t>
  </si>
  <si>
    <t>68770</t>
  </si>
  <si>
    <t>BLÆNDE 16.1MM INDSATS TYPE 30 DWG 68532</t>
  </si>
  <si>
    <t>68806</t>
  </si>
  <si>
    <t>BLÆNDE 14.8MM INDSATS TYPE 40 DWG 68806</t>
  </si>
  <si>
    <t>68808</t>
  </si>
  <si>
    <t>BLÆNDE 15.2MM INDSATS TYPE 40 DWG 68806</t>
  </si>
  <si>
    <t>68810</t>
  </si>
  <si>
    <t>BLÆNDE 15.6MM INDSATS TYPE 40 DWG 68806</t>
  </si>
  <si>
    <t>68812</t>
  </si>
  <si>
    <t>BLÆNDE 16.4MM INDSATS TYPE 40 DWG 68806</t>
  </si>
  <si>
    <t>68814</t>
  </si>
  <si>
    <t>BLÆNDE 16.8MM INDSATS TYPE 40 DWG 68806</t>
  </si>
  <si>
    <t>68816</t>
  </si>
  <si>
    <t>BLÆNDE 17.3MM INDSATS TYPE 40 DWG 68806</t>
  </si>
  <si>
    <t>68818</t>
  </si>
  <si>
    <t>BLÆNDE 17.6MM INDSATS TYPE 40 DWG 68806</t>
  </si>
  <si>
    <t>68826</t>
  </si>
  <si>
    <t>SPINDEL OPTIMA, SAUTER</t>
  </si>
  <si>
    <t>68830</t>
  </si>
  <si>
    <t>BLÆNDE 18.2MM INDSATS TYPE 40 DWG 68806</t>
  </si>
  <si>
    <t>68832</t>
  </si>
  <si>
    <t>BLÆNDE 19.1MM INDSATS TYPE 40 DWG 68806</t>
  </si>
  <si>
    <t>68834</t>
  </si>
  <si>
    <t>BLÆNDE 19.4MM INDSATS TYPE 40 DWG 68806</t>
  </si>
  <si>
    <t>68836</t>
  </si>
  <si>
    <t>BLÆNDE 20.0MM INDSATS TYPE 40 DWG 68806</t>
  </si>
  <si>
    <t>68838</t>
  </si>
  <si>
    <t>BLÆNDE 20.5MM INDSATS TYPE 40 DWG 68806</t>
  </si>
  <si>
    <t>68840</t>
  </si>
  <si>
    <t>BLÆNDE 21.1MM INDSATS TYPE 40 DWG 68806</t>
  </si>
  <si>
    <t>68842</t>
  </si>
  <si>
    <t>BLÆNDE 21.7MM INDSATS TYPE 40 DWG 68806</t>
  </si>
  <si>
    <t>68844</t>
  </si>
  <si>
    <t>BLÆNDE 22.2MM INDSATS TYPE 40 DWG 68806</t>
  </si>
  <si>
    <t>68846</t>
  </si>
  <si>
    <t>BLÆNDE 22.9MM INDSATS TYPE 40 DWG 68806</t>
  </si>
  <si>
    <t>68848</t>
  </si>
  <si>
    <t>BLÆNDE 23.5MM INDSATS TYPE 40 DWG 68806</t>
  </si>
  <si>
    <t>68852</t>
  </si>
  <si>
    <t>BLÆNDE 24.1MM INDSATS TYPE 40 DWG 68806</t>
  </si>
  <si>
    <t>68854</t>
  </si>
  <si>
    <t>BLÆNDE 24.8MM INDSATS TYPE 40 DWG 68806</t>
  </si>
  <si>
    <t>68856</t>
  </si>
  <si>
    <t>BLÆNDE 25.0MM INDSATS TYPE 40 DWG 68806</t>
  </si>
  <si>
    <t>68858</t>
  </si>
  <si>
    <t>BLÆNDE 26.2mm INDSATS TYPE 40 DWG 68806</t>
  </si>
  <si>
    <t>68860</t>
  </si>
  <si>
    <t>BUNDSKIVE DN15-32 FRESE/SIEMENS/B&amp;G</t>
  </si>
  <si>
    <t>68861</t>
  </si>
  <si>
    <t>SKIVE F. SÆDEPAKNING DN15-32</t>
  </si>
  <si>
    <t>68862</t>
  </si>
  <si>
    <t>STØTTESKIVE FOR SÆDEPAKNING</t>
  </si>
  <si>
    <t>68863</t>
  </si>
  <si>
    <t>LODDEMUFFE 22/15MM</t>
  </si>
  <si>
    <t>68864</t>
  </si>
  <si>
    <t>SÆDEBØSNING DN15-25</t>
  </si>
  <si>
    <t>68865</t>
  </si>
  <si>
    <t>SÆDEBØSNING DN32</t>
  </si>
  <si>
    <t>68866</t>
  </si>
  <si>
    <t>SÆDEBØSNING DN40-50</t>
  </si>
  <si>
    <t>68867</t>
  </si>
  <si>
    <t>KUGLE 1/2 FORKR. MODULA II</t>
  </si>
  <si>
    <t>68868</t>
  </si>
  <si>
    <t>STYR DN40-50, DPCV</t>
  </si>
  <si>
    <t>68871</t>
  </si>
  <si>
    <t>AFSTANDSRØR OPTIMA DN40-50</t>
  </si>
  <si>
    <t>68873</t>
  </si>
  <si>
    <t>GUIDE F. RESTRIKTOR, PICV DN65</t>
  </si>
  <si>
    <t>68874</t>
  </si>
  <si>
    <t>HOLDE SKIVE Ø17.9 x Ø13.1 x 1MM, CW602N</t>
  </si>
  <si>
    <t>68875</t>
  </si>
  <si>
    <t>GUIDE F. RESTRIKTOR, PICV DN50</t>
  </si>
  <si>
    <t>68876</t>
  </si>
  <si>
    <t>GUIDE F. RESTRIKTOR, PICV DN80</t>
  </si>
  <si>
    <t>68877</t>
  </si>
  <si>
    <t>HOLDERING, DN10-20 OPTIMA COMPACT</t>
  </si>
  <si>
    <t>68881</t>
  </si>
  <si>
    <t>RING F. PAKNING OPTIMA COMPACT</t>
  </si>
  <si>
    <t>68883</t>
  </si>
  <si>
    <t>STYR F. RESTRIKTOR 8-3 my nikkel</t>
  </si>
  <si>
    <t>68884</t>
  </si>
  <si>
    <t>Stempelring, Optima Compact DN25/DN32</t>
  </si>
  <si>
    <t>68885</t>
  </si>
  <si>
    <t>Sædering Optima Compact DN25-DN32</t>
  </si>
  <si>
    <t>68886</t>
  </si>
  <si>
    <t>68888</t>
  </si>
  <si>
    <t>Styr f. Restriktor, 8-3 my nikkel</t>
  </si>
  <si>
    <t>68889</t>
  </si>
  <si>
    <t>Ring f. pakning Optima Compact DN40/DN50</t>
  </si>
  <si>
    <t>68890</t>
  </si>
  <si>
    <t>Sædering Optima Compact DN40-DN50</t>
  </si>
  <si>
    <t>68891</t>
  </si>
  <si>
    <t>Stempelring, Optima Compact DN40/DN50</t>
  </si>
  <si>
    <t>68892</t>
  </si>
  <si>
    <t>Nedre del Guide f. Restriktor PICV DN100</t>
  </si>
  <si>
    <t>68893</t>
  </si>
  <si>
    <t>Spindel Guide f. Restriktor PICV DN100</t>
  </si>
  <si>
    <t>68894</t>
  </si>
  <si>
    <t>Nedre del Styr f. Restriktor DN40/50</t>
  </si>
  <si>
    <t>68895</t>
  </si>
  <si>
    <t>Nedre del Guide f. Restriktor PICV DN125</t>
  </si>
  <si>
    <t>68896</t>
  </si>
  <si>
    <t>Spindel Guide f. Restriktor PICV DN125</t>
  </si>
  <si>
    <t>68897</t>
  </si>
  <si>
    <t>Nedre del Guide f. Restriktor PICV DN150</t>
  </si>
  <si>
    <t>68898</t>
  </si>
  <si>
    <t>Spindel Guide f. Restriktor PICV DN150</t>
  </si>
  <si>
    <t>68899</t>
  </si>
  <si>
    <t>Stempelring, DN10-20 PV Compact</t>
  </si>
  <si>
    <t>68901</t>
  </si>
  <si>
    <t>Restriktor Frese S Compact DN15</t>
  </si>
  <si>
    <t>68902</t>
  </si>
  <si>
    <t>Restriktor Frese S Compact DN20</t>
  </si>
  <si>
    <t>68903</t>
  </si>
  <si>
    <t>Restriktor Frese S Compact DN25</t>
  </si>
  <si>
    <t>68904</t>
  </si>
  <si>
    <t>Restriktor Frese S Compact DN32</t>
  </si>
  <si>
    <t>68905</t>
  </si>
  <si>
    <t>Restriktor Frese S Compact DN40</t>
  </si>
  <si>
    <t>68906</t>
  </si>
  <si>
    <t>Restriktor Frese S Compact DN50</t>
  </si>
  <si>
    <t>68907</t>
  </si>
  <si>
    <t>Topstykke, Optima SA</t>
  </si>
  <si>
    <t>68908</t>
  </si>
  <si>
    <t>Krop, Optima SA</t>
  </si>
  <si>
    <t>68911</t>
  </si>
  <si>
    <t>Sædering PV Compact DN15</t>
  </si>
  <si>
    <t>68913</t>
  </si>
  <si>
    <t>Holde skive</t>
  </si>
  <si>
    <t>68914</t>
  </si>
  <si>
    <t>Skive ø28xø20x4</t>
  </si>
  <si>
    <t>68915</t>
  </si>
  <si>
    <t>Nedre del Guide f. Restriktor PICV DN250/DN300</t>
  </si>
  <si>
    <t>68916</t>
  </si>
  <si>
    <t>Spindel Guide f. Restriktor PICV DN250/DN300</t>
  </si>
  <si>
    <t>68918</t>
  </si>
  <si>
    <t>Låsebrik, Optima Compact</t>
  </si>
  <si>
    <t>68921</t>
  </si>
  <si>
    <t>Sædebøsning DN40-50</t>
  </si>
  <si>
    <t>68922</t>
  </si>
  <si>
    <t>Støtteskive for sædepakning</t>
  </si>
  <si>
    <t>68923</t>
  </si>
  <si>
    <t>Sædepakning</t>
  </si>
  <si>
    <t>68924</t>
  </si>
  <si>
    <t>Nedre del Guide f. Restriktor PICV DN250</t>
  </si>
  <si>
    <t>68925</t>
  </si>
  <si>
    <t>Ventilkegle DPRV DN15-20</t>
  </si>
  <si>
    <t>68926</t>
  </si>
  <si>
    <t>Ventilkegle DPRV DN25-32</t>
  </si>
  <si>
    <t>68928</t>
  </si>
  <si>
    <t>Støtte ring ø22,2</t>
  </si>
  <si>
    <t>68929</t>
  </si>
  <si>
    <t>Støtte ring ø28,2</t>
  </si>
  <si>
    <t>68930</t>
  </si>
  <si>
    <t>Støtte ring ø31,2</t>
  </si>
  <si>
    <t>68931</t>
  </si>
  <si>
    <t>Skive ø23xø6,2x1,5</t>
  </si>
  <si>
    <t>68932</t>
  </si>
  <si>
    <t>1/2" kugle</t>
  </si>
  <si>
    <t>68933</t>
  </si>
  <si>
    <t>1/2 Kugle bearb.</t>
  </si>
  <si>
    <t>68934</t>
  </si>
  <si>
    <t>1/2" Kugle fornik</t>
  </si>
  <si>
    <t>68935</t>
  </si>
  <si>
    <t>1/2" Konisk ring</t>
  </si>
  <si>
    <t>68936</t>
  </si>
  <si>
    <t>Låsebrik on/off</t>
  </si>
  <si>
    <t>68937</t>
  </si>
  <si>
    <t>Hus for on/off indsats type 20</t>
  </si>
  <si>
    <t>68938</t>
  </si>
  <si>
    <t>Stempel on/off type 20</t>
  </si>
  <si>
    <t>68939</t>
  </si>
  <si>
    <t>Holdering on/off</t>
  </si>
  <si>
    <t>68940</t>
  </si>
  <si>
    <t>Stempel On/off</t>
  </si>
  <si>
    <t>69001</t>
  </si>
  <si>
    <t>GEV.STK.  T.BRUSERRØR    BEARB      E204</t>
  </si>
  <si>
    <t>69023</t>
  </si>
  <si>
    <t>DÆKSEL CIRCON+ FORNIK 2-5MY</t>
  </si>
  <si>
    <t>69032</t>
  </si>
  <si>
    <t>/OMLØBER, 1/2 SL.FORSKR.     F903E</t>
  </si>
  <si>
    <t>69124</t>
  </si>
  <si>
    <t>VENTILKEGLE              BEARB      E903</t>
  </si>
  <si>
    <t>69132</t>
  </si>
  <si>
    <t>M20x1,5 Topstykke med M24X1 BEARB  E001</t>
  </si>
  <si>
    <t>69143</t>
  </si>
  <si>
    <t>3/4 NIPPEL O-RINGSHOLDER BEARB</t>
  </si>
  <si>
    <t>69169</t>
  </si>
  <si>
    <t>MUFFE 3/4" ISO 228       BEARB      F956</t>
  </si>
  <si>
    <t>69194</t>
  </si>
  <si>
    <t>3/8 SLUTMUFFE            BEARB</t>
  </si>
  <si>
    <t>69195</t>
  </si>
  <si>
    <t>1/2 SLUTMUFFE            BEARB</t>
  </si>
  <si>
    <t>69202</t>
  </si>
  <si>
    <t>OVERGANG F/KAPILLARRØR BEARB</t>
  </si>
  <si>
    <t>69203</t>
  </si>
  <si>
    <t>SLUTMUFFE 1/2 FORN.</t>
  </si>
  <si>
    <t>69204</t>
  </si>
  <si>
    <t>OMLØBER FOR TOPSTYKKE DN15-32</t>
  </si>
  <si>
    <t>69206</t>
  </si>
  <si>
    <t>ADAPTOR FRESE EVA, HEIMEIER/MMA</t>
  </si>
  <si>
    <t>69207</t>
  </si>
  <si>
    <t>ADAPTER OPTIMA, SAUTER</t>
  </si>
  <si>
    <t>69208</t>
  </si>
  <si>
    <t>STØVKAPPE F. GÅRDPOSTEHANE</t>
  </si>
  <si>
    <t>69209</t>
  </si>
  <si>
    <t>STØVKAPPE RÅFORC. F. GÅRDPOSTEHANE</t>
  </si>
  <si>
    <t>69210</t>
  </si>
  <si>
    <t>OMLØBER M20 x 1 B&amp;G</t>
  </si>
  <si>
    <t>69211</t>
  </si>
  <si>
    <t>KUGLEHOLDER 1/2" NPTF COMPACT B&amp;G</t>
  </si>
  <si>
    <t>69212</t>
  </si>
  <si>
    <t>KUGLEHOLDER 3/4" NPTF COMPACT B&amp;G</t>
  </si>
  <si>
    <t>69406</t>
  </si>
  <si>
    <t>NIPPEL, 1/2 KUGLEH.Ø15   BEARB     F123B</t>
  </si>
  <si>
    <t>69410</t>
  </si>
  <si>
    <t>1/2 ORINGSHOLDER Ø16.8   BEARB      E202</t>
  </si>
  <si>
    <t>69436</t>
  </si>
  <si>
    <t>PAKDÅSE CIRCON+         BEARB</t>
  </si>
  <si>
    <t>69497</t>
  </si>
  <si>
    <t>NIPPEL 1/2 - 1           BEARB       F</t>
  </si>
  <si>
    <t>69498</t>
  </si>
  <si>
    <t>NIPPEL 3/4 - 1           BEARB       F</t>
  </si>
  <si>
    <t>69499</t>
  </si>
  <si>
    <t>NIPPEL 1 - 1 1/4         BEARB       F</t>
  </si>
  <si>
    <t>69507</t>
  </si>
  <si>
    <t>69508</t>
  </si>
  <si>
    <t>NIPPEL 1/2" ISO 7/1      BEARB      F956</t>
  </si>
  <si>
    <t>69509</t>
  </si>
  <si>
    <t>NIPPEL 3/4" ISO 7/1      BEARB      F956</t>
  </si>
  <si>
    <t>69526</t>
  </si>
  <si>
    <t>MUFFE 1/2" ISO 228                  F956</t>
  </si>
  <si>
    <t>69537</t>
  </si>
  <si>
    <t>NIPPEL Ø15 CU/PEX        BEARB</t>
  </si>
  <si>
    <t>69541</t>
  </si>
  <si>
    <t>DÆKSEL,BY-PASS TEMCON+   BEARB</t>
  </si>
  <si>
    <t>69542</t>
  </si>
  <si>
    <t>DÆKSEL, EL. BY-PASS      BEARB</t>
  </si>
  <si>
    <t>69566</t>
  </si>
  <si>
    <t>FORLÆNGER 2" F. TRYKUDTAG</t>
  </si>
  <si>
    <t>69567</t>
  </si>
  <si>
    <t>FORLÆNGER 4" F. TRYKUDTAG</t>
  </si>
  <si>
    <t>69570</t>
  </si>
  <si>
    <t>Muffe 1" NPT</t>
  </si>
  <si>
    <t>69571</t>
  </si>
  <si>
    <t>Muffe 1" ISO 228       Bearb</t>
  </si>
  <si>
    <t>69573</t>
  </si>
  <si>
    <t>NIPPEL 1/2 O-RINGSHOLDER</t>
  </si>
  <si>
    <t>69574</t>
  </si>
  <si>
    <t>NIPPEL 1/2 O-RINGSHOLDER AISI 316</t>
  </si>
  <si>
    <t>69576</t>
  </si>
  <si>
    <t>TOPSTYKKE DN15/25</t>
  </si>
  <si>
    <t>69577</t>
  </si>
  <si>
    <t>TOPSTYKKE DN32</t>
  </si>
  <si>
    <t>69585</t>
  </si>
  <si>
    <t>MUFFE Ø18 CU-RØR</t>
  </si>
  <si>
    <t>69589</t>
  </si>
  <si>
    <t>NIPPEL 1/2 EVA HIGH BEARB</t>
  </si>
  <si>
    <t>69590</t>
  </si>
  <si>
    <t>NIPPEL 3/4 EVA HIGH BEARB</t>
  </si>
  <si>
    <t>69591</t>
  </si>
  <si>
    <t>NIPPEL 1" EVA HIGH BEARB</t>
  </si>
  <si>
    <t>69595</t>
  </si>
  <si>
    <t>PROP, SNAVSSAMLER DN15, MODULA</t>
  </si>
  <si>
    <t>69596</t>
  </si>
  <si>
    <t>PROP, SNAVSSAMLER DN20, MODULA</t>
  </si>
  <si>
    <t>69597</t>
  </si>
  <si>
    <t>PROP, SNAVSSAMLER DN25, MODULA</t>
  </si>
  <si>
    <t>69600</t>
  </si>
  <si>
    <t>OMLØBER TOP DN40-50 S1++</t>
  </si>
  <si>
    <t>69601</t>
  </si>
  <si>
    <t>NIPPEL 1 1/4" - 2"        BEARB       F</t>
  </si>
  <si>
    <t>69604</t>
  </si>
  <si>
    <t>KUGLEHOLDER DN15, MODULA II</t>
  </si>
  <si>
    <t>69605</t>
  </si>
  <si>
    <t>KUGLEHOLDER DN20, MODULA II</t>
  </si>
  <si>
    <t>69606</t>
  </si>
  <si>
    <t>KUGLEHOLDER DN25, MODULA II</t>
  </si>
  <si>
    <t>69607</t>
  </si>
  <si>
    <t>KUGLEHOLDER DN15-25, MODULA II</t>
  </si>
  <si>
    <t>69608</t>
  </si>
  <si>
    <t>TOPSTYKKE DPCV DN15-20</t>
  </si>
  <si>
    <t>69609</t>
  </si>
  <si>
    <t>TOPSTYKKE DPCV DN25-32</t>
  </si>
  <si>
    <t>69610</t>
  </si>
  <si>
    <t>TOPSTYKKE DPCV DN40-50</t>
  </si>
  <si>
    <t>69613</t>
  </si>
  <si>
    <t>OMLØBER F. TOPSTK. OPTIMA DN40-50</t>
  </si>
  <si>
    <t>69614</t>
  </si>
  <si>
    <t>TOPSTYKKE OPTIMA DN40-50</t>
  </si>
  <si>
    <t>69615</t>
  </si>
  <si>
    <t>Muffe 1/2 NPT</t>
  </si>
  <si>
    <t>69616</t>
  </si>
  <si>
    <t>Muffe 3/4 NPT</t>
  </si>
  <si>
    <t>69619</t>
  </si>
  <si>
    <t>69620</t>
  </si>
  <si>
    <t>Nippel 1" NPT</t>
  </si>
  <si>
    <t>69621</t>
  </si>
  <si>
    <t>OVERGANGSSTYKKE M28x1,5 x 130mm MODULA</t>
  </si>
  <si>
    <t>69622</t>
  </si>
  <si>
    <t>OVERGANGSSTYKKE M28x1,5 x 170mm MODULA</t>
  </si>
  <si>
    <t>69623</t>
  </si>
  <si>
    <t>OVERGANGSSTYKKE 1/4X1/2  DZR BEARB</t>
  </si>
  <si>
    <t>69624</t>
  </si>
  <si>
    <t>HUS F. PAKNINGSDÅSE, OPTIMA DN65</t>
  </si>
  <si>
    <t>69625</t>
  </si>
  <si>
    <t>KUGLEHOLDER DN15-25, MODULA III</t>
  </si>
  <si>
    <t>69626</t>
  </si>
  <si>
    <t>OVERGANGSSTK. M28x1,5 x130mm MODULA III</t>
  </si>
  <si>
    <t>69627</t>
  </si>
  <si>
    <t>OVERGANGSSTK. M28x1,5 x170mm MODULA III</t>
  </si>
  <si>
    <t>69629</t>
  </si>
  <si>
    <t>OMLØBER, ERST.ELEMENT    BEARB</t>
  </si>
  <si>
    <t>69631</t>
  </si>
  <si>
    <t>Topstykke, OPTIMA COMPACT DN10-20</t>
  </si>
  <si>
    <t>69632</t>
  </si>
  <si>
    <t>NIPPEL 3/8 F. OMLØBER 1/2</t>
  </si>
  <si>
    <t>69633</t>
  </si>
  <si>
    <t>69634</t>
  </si>
  <si>
    <t>Hætte M30x1.5, Optima/ Optima Compact</t>
  </si>
  <si>
    <t>69635</t>
  </si>
  <si>
    <t>NIPPEL 1/2 - 3/4          BEARB</t>
  </si>
  <si>
    <t>69636</t>
  </si>
  <si>
    <t>Topstykke Optima Compact DN25</t>
  </si>
  <si>
    <t>69637</t>
  </si>
  <si>
    <t>NIPPEL 1/2" FOR 3/4" OMLØBER</t>
  </si>
  <si>
    <t>69638</t>
  </si>
  <si>
    <t>NIPPEL 3/4" FOR 1" OMLØBER</t>
  </si>
  <si>
    <t>69639</t>
  </si>
  <si>
    <t>KUGLEHOLDER LANG, MODULA IV</t>
  </si>
  <si>
    <t>69640</t>
  </si>
  <si>
    <t>KUGLEHOLDER MODULA IV</t>
  </si>
  <si>
    <t>69641</t>
  </si>
  <si>
    <t>1/2"-3/4" NIPPEL/MUFFE MODULA CLASSIC IV</t>
  </si>
  <si>
    <t>69642</t>
  </si>
  <si>
    <t>1/2"-1" NIPPEL/MUFFE MODULA CLASSIC IV</t>
  </si>
  <si>
    <t>69643</t>
  </si>
  <si>
    <t>KUGLEHOLDER, MODULA V DN15</t>
  </si>
  <si>
    <t>69644</t>
  </si>
  <si>
    <t>KUGLEHOLDER, MODULA V DN20</t>
  </si>
  <si>
    <t>69645</t>
  </si>
  <si>
    <t>DÆKSEL CIRCON+          BEARB</t>
  </si>
  <si>
    <t>69646</t>
  </si>
  <si>
    <t>3/4 SLUTMUFFE            BEARB</t>
  </si>
  <si>
    <t>69648</t>
  </si>
  <si>
    <t>KUGLEHOLDER LANG 3/4, MODULA IV</t>
  </si>
  <si>
    <t>69649</t>
  </si>
  <si>
    <t>KUGLEHOLDER 3/4, MODULA IV</t>
  </si>
  <si>
    <t>69650</t>
  </si>
  <si>
    <t>69651</t>
  </si>
  <si>
    <t>OVERGANGSSTYKKE 130mm, MODULA</t>
  </si>
  <si>
    <t>69652</t>
  </si>
  <si>
    <t>OVERGANGSSTYKKE 170mm, MODULA</t>
  </si>
  <si>
    <t>69653</t>
  </si>
  <si>
    <t>TOPSTYKKE, PV COMPACT</t>
  </si>
  <si>
    <t>69654</t>
  </si>
  <si>
    <t>Top, PV Compact DN15/20</t>
  </si>
  <si>
    <t>69655</t>
  </si>
  <si>
    <t>69656</t>
  </si>
  <si>
    <t>Dæksel CirCon/TemCon</t>
  </si>
  <si>
    <t>69657</t>
  </si>
  <si>
    <t>69658</t>
  </si>
  <si>
    <t>69659</t>
  </si>
  <si>
    <t>Top, PV Compact DN25/32</t>
  </si>
  <si>
    <t>69660</t>
  </si>
  <si>
    <t>Top, PV Compact DN40/50</t>
  </si>
  <si>
    <t>69661</t>
  </si>
  <si>
    <t>Topstykke, Frese S Compact DN15-20</t>
  </si>
  <si>
    <t>69662</t>
  </si>
  <si>
    <t>Topstykke, Frese S Compact DN25-32</t>
  </si>
  <si>
    <t>69663</t>
  </si>
  <si>
    <t>Topstykke, Frese S Compact DN40-50</t>
  </si>
  <si>
    <t>69664</t>
  </si>
  <si>
    <t>Trykudtags adapter for ARI</t>
  </si>
  <si>
    <t>69665</t>
  </si>
  <si>
    <t>Nav for Spindellås</t>
  </si>
  <si>
    <t>69666</t>
  </si>
  <si>
    <t>Nippel 1/2" for 3/4" omløber - 40mm</t>
  </si>
  <si>
    <t>69667</t>
  </si>
  <si>
    <t>Spindel nedre del, DN65 LPV</t>
  </si>
  <si>
    <t>69668</t>
  </si>
  <si>
    <t>Spindel nedre del, DN50-65-80 LPV</t>
  </si>
  <si>
    <t>69669</t>
  </si>
  <si>
    <t>Spindel nedre del, DN100-125-150 LPV</t>
  </si>
  <si>
    <t>69670</t>
  </si>
  <si>
    <t>Nippel f. kompressionsfitting G1/2</t>
  </si>
  <si>
    <t>69671</t>
  </si>
  <si>
    <t>Omløber f. kompressionsfitting</t>
  </si>
  <si>
    <t>69672</t>
  </si>
  <si>
    <t>Topstykke, Optima P Compact DN15/20</t>
  </si>
  <si>
    <t>69673</t>
  </si>
  <si>
    <t>Hus f. pakdåse ø20</t>
  </si>
  <si>
    <t>69674</t>
  </si>
  <si>
    <t>T-stykke for kapillarrør og trykudtag hus</t>
  </si>
  <si>
    <t>69675</t>
  </si>
  <si>
    <t>T-stykke for kapillarrør og trykudtag skrue</t>
  </si>
  <si>
    <t>69676</t>
  </si>
  <si>
    <t>Nippel rør 1/2" x 28,4</t>
  </si>
  <si>
    <t>69678</t>
  </si>
  <si>
    <t>Omløber M30</t>
  </si>
  <si>
    <t>69679</t>
  </si>
  <si>
    <t>Kuglehholder DN15, Modula VI</t>
  </si>
  <si>
    <t>69680</t>
  </si>
  <si>
    <t>Kuglehholder DN20, Modula VI</t>
  </si>
  <si>
    <t>69681</t>
  </si>
  <si>
    <t>Kuglehholder DN25, Modula VI</t>
  </si>
  <si>
    <t>69682</t>
  </si>
  <si>
    <t>69683</t>
  </si>
  <si>
    <t>Møtrik M16x2</t>
  </si>
  <si>
    <t>69684</t>
  </si>
  <si>
    <t>Møtrik M24x1,5</t>
  </si>
  <si>
    <t>69685</t>
  </si>
  <si>
    <t>Brystnippel DN15</t>
  </si>
  <si>
    <t>69686</t>
  </si>
  <si>
    <t>Brystnippel DN20</t>
  </si>
  <si>
    <t>69687</t>
  </si>
  <si>
    <t>T-stykke m/o-ring for kapillarrør og trykudtag</t>
  </si>
  <si>
    <t>69688</t>
  </si>
  <si>
    <t>Nippel 1" for 1 1/4" omløber</t>
  </si>
  <si>
    <t>69689</t>
  </si>
  <si>
    <t>Topstykke, Optima DN40</t>
  </si>
  <si>
    <t>69690</t>
  </si>
  <si>
    <t>Overgangsstykke 1/4x1/2 - C69300</t>
  </si>
  <si>
    <t>69691</t>
  </si>
  <si>
    <t>Topstykke DN32 Bray</t>
  </si>
  <si>
    <t>69692</t>
  </si>
  <si>
    <t>Topstykke DN15-25 Bray</t>
  </si>
  <si>
    <t>69693</t>
  </si>
  <si>
    <t>Restriktor DN40</t>
  </si>
  <si>
    <t>69694</t>
  </si>
  <si>
    <t>Nippel 1/2" for 1/2" omløber</t>
  </si>
  <si>
    <t>69695</t>
  </si>
  <si>
    <t>Nippel 1" for 1" omløber</t>
  </si>
  <si>
    <t>69696</t>
  </si>
  <si>
    <t>Omløber 1/2"</t>
  </si>
  <si>
    <t>69697</t>
  </si>
  <si>
    <t>Topstykke, Optima DN50</t>
  </si>
  <si>
    <t>69698</t>
  </si>
  <si>
    <t>Restriktor DN50</t>
  </si>
  <si>
    <t>69699</t>
  </si>
  <si>
    <t>1/2" o-ringsholder ø16,8</t>
  </si>
  <si>
    <t>69700</t>
  </si>
  <si>
    <t>Nippel 1/2" for 3/4" omløber</t>
  </si>
  <si>
    <t>69701</t>
  </si>
  <si>
    <t>Rørstykke 1"x125 mm</t>
  </si>
  <si>
    <t>69702</t>
  </si>
  <si>
    <t>Prop 1"</t>
  </si>
  <si>
    <t>69703</t>
  </si>
  <si>
    <t>Topstykke DN15-25 Low Flow Bray</t>
  </si>
  <si>
    <t>69704</t>
  </si>
  <si>
    <t>T-stykke for 1/4" kapillarrør og trykudtag hus</t>
  </si>
  <si>
    <t>69705</t>
  </si>
  <si>
    <t>T-stykke for 1/4" kapillarrør og trykudtag skrue</t>
  </si>
  <si>
    <t>69706</t>
  </si>
  <si>
    <t>Topstykke on/off</t>
  </si>
  <si>
    <t>69707</t>
  </si>
  <si>
    <t>Reduktionsnippel G1 1/2" - G1"</t>
  </si>
  <si>
    <t>69708</t>
  </si>
  <si>
    <t>Nippel 1/2" for 3/4" omløber, 72 mm</t>
  </si>
  <si>
    <t>69709</t>
  </si>
  <si>
    <t>Nippel 3/4" for 1" omløber, 70 mm</t>
  </si>
  <si>
    <t>69710</t>
  </si>
  <si>
    <t>Nippel 1" for 1 1/4" omløber, 68 mm</t>
  </si>
  <si>
    <t>69711</t>
  </si>
  <si>
    <t>Kugleholder 6-port PICV DN15</t>
  </si>
  <si>
    <t>69712</t>
  </si>
  <si>
    <t>Kugleholder 6-port PICV DN20</t>
  </si>
  <si>
    <t>69713</t>
  </si>
  <si>
    <t>Nippel 3/4" for 3/4" omløber</t>
  </si>
  <si>
    <t>70002</t>
  </si>
  <si>
    <t>3/4 OMLØBER,  BRUSERØR   BEARB      F909</t>
  </si>
  <si>
    <t>70003</t>
  </si>
  <si>
    <t>/3/4 OMLØBER, BRUSERØR/FORCR</t>
  </si>
  <si>
    <t>70004</t>
  </si>
  <si>
    <t>3/4 OMLØBER,  SVINGTUD   BEARB      F909</t>
  </si>
  <si>
    <t>70005</t>
  </si>
  <si>
    <t>3/4 OMLØBER,  SVINGTUD   FORCR</t>
  </si>
  <si>
    <t>70009</t>
  </si>
  <si>
    <t>PROP, 1/4 SIDEAFTAPV.    BEARB      B225</t>
  </si>
  <si>
    <t>70031</t>
  </si>
  <si>
    <t>/28X1.5 OMLØBER  Ø22 SKÆ.           F908</t>
  </si>
  <si>
    <t>70068</t>
  </si>
  <si>
    <t>1/2 OMLØBER,  RØRSAMLER  BEARB     G905H</t>
  </si>
  <si>
    <t>70069</t>
  </si>
  <si>
    <t>3/4 OMLØBER,  RØRSAMLER  BEARB     G905H</t>
  </si>
  <si>
    <t>70070</t>
  </si>
  <si>
    <t>70071</t>
  </si>
  <si>
    <t>5/4 OMLØBER,  RØRSAMLER  BEARB       I95</t>
  </si>
  <si>
    <t>70072</t>
  </si>
  <si>
    <t>1 1/2 OMLØBER,RØRSAMLER  BEARB       I95</t>
  </si>
  <si>
    <t>70073</t>
  </si>
  <si>
    <t>2 OMLØBER,    RØRSAMLER  BEARB       I95</t>
  </si>
  <si>
    <t>70074</t>
  </si>
  <si>
    <t>3/8 OMLØBER,  RØRSAMLER  BEARB     G905H</t>
  </si>
  <si>
    <t>70082</t>
  </si>
  <si>
    <t>SLUTMUFFE M28X1,5, GAS   BEARB     F922H</t>
  </si>
  <si>
    <t>70091</t>
  </si>
  <si>
    <t>1/2 OMLØBER   Ø12 SKÆ.              F920</t>
  </si>
  <si>
    <t>70094</t>
  </si>
  <si>
    <t>1/2 OMLØBER   Ø15 SKÆ.              F920</t>
  </si>
  <si>
    <t>70115</t>
  </si>
  <si>
    <t>3/4 OMLØBER (UNION)      BEARB     F927H</t>
  </si>
  <si>
    <t>70116</t>
  </si>
  <si>
    <t>MUFFE, 3/4 UNION         BEARB     F926H</t>
  </si>
  <si>
    <t>70165</t>
  </si>
  <si>
    <t>OMLØBER 3/4"</t>
  </si>
  <si>
    <t>70194</t>
  </si>
  <si>
    <t>3/4 OMLØBER, 1/2 FORSKR. BEARB       M</t>
  </si>
  <si>
    <t>70195</t>
  </si>
  <si>
    <t>3/4 OMLØBER, 1/2 FORSKR. FORNIK</t>
  </si>
  <si>
    <t>70226</t>
  </si>
  <si>
    <t>OMLØBER 1/2 12MM PEX     BEARB     B171</t>
  </si>
  <si>
    <t>70230</t>
  </si>
  <si>
    <t>OMLØBER 1/2 15MM PEX     BEARB     B171</t>
  </si>
  <si>
    <t>70232</t>
  </si>
  <si>
    <t>OMLØBER 1/2 16MM PEX     BEARB     B171</t>
  </si>
  <si>
    <t>70236</t>
  </si>
  <si>
    <t>OMLØBER 3/8XØ8 KOMP.KOBL BEARB</t>
  </si>
  <si>
    <t>70239</t>
  </si>
  <si>
    <t>OMLØBER 3/8XØ10 KOMP.KOBL BEARB</t>
  </si>
  <si>
    <t>70242</t>
  </si>
  <si>
    <t>OMLØBER 3/8XØ12 KOMP.KOBL BEARB</t>
  </si>
  <si>
    <t>70245</t>
  </si>
  <si>
    <t>OMLØBER 1/2 8MM KOMP.KOBL. BEARB</t>
  </si>
  <si>
    <t>70246</t>
  </si>
  <si>
    <t>OMLØBER 1/2 8MM KOMP.KOBL. FORNIK</t>
  </si>
  <si>
    <t>70248</t>
  </si>
  <si>
    <t>OMLØBER 1/2 10MM KOMP.KOBL. BEARB</t>
  </si>
  <si>
    <t>70251</t>
  </si>
  <si>
    <t>OMLØBER 1/2 12MM KOMP.KOBL.BEARB</t>
  </si>
  <si>
    <t>70254</t>
  </si>
  <si>
    <t>OMLØBER 1/2 15MM KOMP.KOBL. BEARB</t>
  </si>
  <si>
    <t>70257</t>
  </si>
  <si>
    <t>OMLØBER 1/2 16MM KOMP.KOBL. BEARB</t>
  </si>
  <si>
    <t>70264</t>
  </si>
  <si>
    <t>OMLØBER 1/2 16MM ALU-PEX BEARB     B171</t>
  </si>
  <si>
    <t>70268</t>
  </si>
  <si>
    <t>OMLØBER 1-1/4" BEARB.</t>
  </si>
  <si>
    <t>70270</t>
  </si>
  <si>
    <t>OMLØBER M28 x1.5, MODULA II</t>
  </si>
  <si>
    <t>70405</t>
  </si>
  <si>
    <t>PROP 1/4</t>
  </si>
  <si>
    <t>70408</t>
  </si>
  <si>
    <t>PROP 1/4" NPT B&amp;G</t>
  </si>
  <si>
    <t>70409</t>
  </si>
  <si>
    <t>PROP 1/4" F/ T-Stykke, DPCV SYS</t>
  </si>
  <si>
    <t>70410</t>
  </si>
  <si>
    <t>OMLØBER 1/2", T-STYKKE, DPCV SYS</t>
  </si>
  <si>
    <t>70411</t>
  </si>
  <si>
    <t>PROP 1/4" F/ T-Stykke, DPCV SYS/CIM</t>
  </si>
  <si>
    <t>70412</t>
  </si>
  <si>
    <t>PROP 1/4 TIN/NIKKEL</t>
  </si>
  <si>
    <t>70413</t>
  </si>
  <si>
    <t>OMLØBER 1/2 F. NIPPEL 3/8</t>
  </si>
  <si>
    <t>70414</t>
  </si>
  <si>
    <t>OMLØBER 3/4 F. NIPPEL 1/2</t>
  </si>
  <si>
    <t>71003</t>
  </si>
  <si>
    <t>STOKRØR MED GEV.STK      FORCR</t>
  </si>
  <si>
    <t>71006</t>
  </si>
  <si>
    <t>BRUSERØR MED GEV.STK     FORCR</t>
  </si>
  <si>
    <t>71102</t>
  </si>
  <si>
    <t>SVINGTUD,J 200MM FORCR</t>
  </si>
  <si>
    <t>71103</t>
  </si>
  <si>
    <t>SVINGTUD,J 300MM FORCR</t>
  </si>
  <si>
    <t>71104</t>
  </si>
  <si>
    <t>SVINGTUD,S 110MM FORCR</t>
  </si>
  <si>
    <t>71105</t>
  </si>
  <si>
    <t>SVINGTUD,S 150MM FORCR</t>
  </si>
  <si>
    <t>71106</t>
  </si>
  <si>
    <t>SVINGTUD,S 200MM FORCR</t>
  </si>
  <si>
    <t>71107</t>
  </si>
  <si>
    <t>SVINGTUD,S 250MM FORCR</t>
  </si>
  <si>
    <t>71109</t>
  </si>
  <si>
    <t>SVINGTUD,S 350MM FORCR</t>
  </si>
  <si>
    <t>71110</t>
  </si>
  <si>
    <t>SVINGTUD,S 400MM FORCR</t>
  </si>
  <si>
    <t>71111</t>
  </si>
  <si>
    <t>SVINGTUD,S 500MM FORCR</t>
  </si>
  <si>
    <t>71112</t>
  </si>
  <si>
    <t>SVINGTUD,B 110MM M/PERLA FORCR</t>
  </si>
  <si>
    <t>71115</t>
  </si>
  <si>
    <t>SVINGTUD,J 250MM FORCR</t>
  </si>
  <si>
    <t>71116</t>
  </si>
  <si>
    <t>SVINGTUD,J 150MM FORCR</t>
  </si>
  <si>
    <t>71117</t>
  </si>
  <si>
    <t>SVINGTUD,U 200MM FORCR</t>
  </si>
  <si>
    <t>71119</t>
  </si>
  <si>
    <t>SVINGTUD,U 300MM FORCR</t>
  </si>
  <si>
    <t>71120</t>
  </si>
  <si>
    <t>SVINGTUD,U 350MM M/PERLA FORCR</t>
  </si>
  <si>
    <t>71121</t>
  </si>
  <si>
    <t>SVINGTUD,U 400MM FORCR</t>
  </si>
  <si>
    <t>71126</t>
  </si>
  <si>
    <t>ROSETTE Ø15 HVID</t>
  </si>
  <si>
    <t>71932</t>
  </si>
  <si>
    <t>Montagevejl. f. FODRV DN65 til DN300</t>
  </si>
  <si>
    <t>72007</t>
  </si>
  <si>
    <t>GREB, HOVEDHANE  GAS     BEARB</t>
  </si>
  <si>
    <t>72042</t>
  </si>
  <si>
    <t>/KONTRAPATRON NEOPERL TYPE DW15/DN10 GF</t>
  </si>
  <si>
    <t>72047</t>
  </si>
  <si>
    <t>TRÅDFILTER 30M/T Ø15</t>
  </si>
  <si>
    <t>72050</t>
  </si>
  <si>
    <t>Kapillarrør ø6/ø4 - 2 m</t>
  </si>
  <si>
    <t>72085</t>
  </si>
  <si>
    <t>GREB HOVEDHANE GAS RØD   LAKER</t>
  </si>
  <si>
    <t>72087</t>
  </si>
  <si>
    <t>TERMOELEMENT, 2133 CIRCON 2</t>
  </si>
  <si>
    <t>72098</t>
  </si>
  <si>
    <t>LØS NØGLE, OPTIMA</t>
  </si>
  <si>
    <t>72139</t>
  </si>
  <si>
    <t>1 OMLØBER, 3/4 FORSKR.</t>
  </si>
  <si>
    <t>72171</t>
  </si>
  <si>
    <t>M10 ØJEBOLT DIN 580 FZB</t>
  </si>
  <si>
    <t>72204</t>
  </si>
  <si>
    <t>AFSTANDSSTK. WAFER, AISI 304</t>
  </si>
  <si>
    <t>72206</t>
  </si>
  <si>
    <t>AFSTANDSSTK. DN250, AISI 304</t>
  </si>
  <si>
    <t>72208</t>
  </si>
  <si>
    <t>FORLÆNGERSTK. F/MØHLENHOFF</t>
  </si>
  <si>
    <t>72209</t>
  </si>
  <si>
    <t>Anti rotations styr DN50-65-80</t>
  </si>
  <si>
    <t>72210</t>
  </si>
  <si>
    <t>Anti rotations styr DN100-125-150</t>
  </si>
  <si>
    <t>72299</t>
  </si>
  <si>
    <t>HUS ALPHA DN50 F.FLANGER STØBT</t>
  </si>
  <si>
    <t>72304</t>
  </si>
  <si>
    <t>TRYKUDTAGSNÅL</t>
  </si>
  <si>
    <t>72305</t>
  </si>
  <si>
    <t>SLANGE 1500X6MM</t>
  </si>
  <si>
    <t>72306</t>
  </si>
  <si>
    <t>OVERGANGSFITTINGS 1/4" X Ø6</t>
  </si>
  <si>
    <t>72307</t>
  </si>
  <si>
    <t>MANOMETER M/FRESE LOGO</t>
  </si>
  <si>
    <t>72308</t>
  </si>
  <si>
    <t>HUS ALPHA DN50 F.FLANGER  BEARB</t>
  </si>
  <si>
    <t>72309</t>
  </si>
  <si>
    <t>HUS ALPHA DN65 F.FLANGER  STØBT</t>
  </si>
  <si>
    <t>72310</t>
  </si>
  <si>
    <t>HUS ALPHA DN65 F.FLANGER  BEARB</t>
  </si>
  <si>
    <t>72313</t>
  </si>
  <si>
    <t>HUS ALPHA DN100 F.FLANGER STØBT</t>
  </si>
  <si>
    <t>72314</t>
  </si>
  <si>
    <t>HUS ALPHA DN100 F.FLANGER  BEARB</t>
  </si>
  <si>
    <t>72314X</t>
  </si>
  <si>
    <t>Hus Alpha DN100, f. Flanger bear - M6</t>
  </si>
  <si>
    <t>72315</t>
  </si>
  <si>
    <t>HUS ALPHA DN150 F.FLANGER STØBT</t>
  </si>
  <si>
    <t>72316</t>
  </si>
  <si>
    <t>HUS ALPHA DN150 F.FLANGER  BEARB</t>
  </si>
  <si>
    <t>72316X</t>
  </si>
  <si>
    <t>Hus Alpha DN150, f. Flanger bear - M6</t>
  </si>
  <si>
    <t>72317</t>
  </si>
  <si>
    <t>HUS ALPHA DN200 F.FLANGER STØBT</t>
  </si>
  <si>
    <t>72318</t>
  </si>
  <si>
    <t>HUS ALPHA DN200 F.FLANGER  BEARB</t>
  </si>
  <si>
    <t>72318X</t>
  </si>
  <si>
    <t>Hus Alpha DN200, f. Flanger bear - M6</t>
  </si>
  <si>
    <t>72319</t>
  </si>
  <si>
    <t>HUS ALPHA DN250 F.FLANGER STØBT</t>
  </si>
  <si>
    <t>72320</t>
  </si>
  <si>
    <t>HUS ALPHA DN250 F.FLANGER  BEARB</t>
  </si>
  <si>
    <t>72320X</t>
  </si>
  <si>
    <t>Hus Alpha DN250, f. Flanger bear - M6</t>
  </si>
  <si>
    <t>72321</t>
  </si>
  <si>
    <t>HUS ALPHA DN300 F.FLANGER STØBT</t>
  </si>
  <si>
    <t>72322</t>
  </si>
  <si>
    <t>HUS ALPHA DN300 F.FLANGER  BEARB</t>
  </si>
  <si>
    <t>72322X</t>
  </si>
  <si>
    <t>Hus Alpha DN300, f. Flanger bear - M6</t>
  </si>
  <si>
    <t>72323</t>
  </si>
  <si>
    <t>HUS ALPHA DN350 F.FLANGER STØBT</t>
  </si>
  <si>
    <t>72324</t>
  </si>
  <si>
    <t>HUS ALPHA DN350 F.FLANGER  BEARB</t>
  </si>
  <si>
    <t>72324X</t>
  </si>
  <si>
    <t>Hus Alpha DN350, f. Flanger bear - M6</t>
  </si>
  <si>
    <t>72341</t>
  </si>
  <si>
    <t>HUS ALPHA DN125 F.FLANGER STØBT</t>
  </si>
  <si>
    <t>72342</t>
  </si>
  <si>
    <t>HUS ALPHA DN125 F.FLANGER BEARB.</t>
  </si>
  <si>
    <t>72342X</t>
  </si>
  <si>
    <t>Hus Alpha DN125, f. Flanger bear - M6</t>
  </si>
  <si>
    <t>72343</t>
  </si>
  <si>
    <t>HUS ALPHA DN80 F.FLANGER STØBT</t>
  </si>
  <si>
    <t>72344</t>
  </si>
  <si>
    <t>HUS ALPHA DN80 F.FLANGER BEARB.</t>
  </si>
  <si>
    <t>72348</t>
  </si>
  <si>
    <t>Topstykke u/kontra 1/2"</t>
  </si>
  <si>
    <t>72350</t>
  </si>
  <si>
    <t>Topstykke u/kontra M20x1.5</t>
  </si>
  <si>
    <t>72352</t>
  </si>
  <si>
    <t>/Topstykke 1/2",Gårdpost/støvkap/firkant</t>
  </si>
  <si>
    <t>72354</t>
  </si>
  <si>
    <t>Topstykke 1/2" u/kontra m/greb</t>
  </si>
  <si>
    <t>72355</t>
  </si>
  <si>
    <t>KONTRAPATRON SYSTEMPLAST F/AFTAP</t>
  </si>
  <si>
    <t>72357</t>
  </si>
  <si>
    <t>HUS ALPHA DN400 F.FLANGER STØBT</t>
  </si>
  <si>
    <t>72358</t>
  </si>
  <si>
    <t>HUS ALPHA DN400 F.FLANGER BEARB</t>
  </si>
  <si>
    <t>72360</t>
  </si>
  <si>
    <t>HUS ALPHA DN450 F.FLANGER BEARB</t>
  </si>
  <si>
    <t>72361</t>
  </si>
  <si>
    <t>HUS ALPHA DN500 F.FLANGER STØBT</t>
  </si>
  <si>
    <t>72362</t>
  </si>
  <si>
    <t>HUS ALPHA DN500 F.FLANGER BEARB</t>
  </si>
  <si>
    <t>72365</t>
  </si>
  <si>
    <t>HUS ALPHA DN600 F.FLANGER STØBT</t>
  </si>
  <si>
    <t>72366</t>
  </si>
  <si>
    <t>HUS ALPHA DN600 F.FLANGER BEARB</t>
  </si>
  <si>
    <t>72367</t>
  </si>
  <si>
    <t>HUS ALPHA DN800 F.FLANGER STØBT</t>
  </si>
  <si>
    <t>72368</t>
  </si>
  <si>
    <t>HUS ALPHA DN800 F.FLANGER BEARB</t>
  </si>
  <si>
    <t>72380</t>
  </si>
  <si>
    <t>72394</t>
  </si>
  <si>
    <t>SPINDELFORLÆNGER, MODULA</t>
  </si>
  <si>
    <t>72397</t>
  </si>
  <si>
    <t>Slange 1500x6mm</t>
  </si>
  <si>
    <t>72438</t>
  </si>
  <si>
    <t>Cu-rør blød ø3±0,05 x 0,7 x 1000</t>
  </si>
  <si>
    <t>72450</t>
  </si>
  <si>
    <t>KUGLEHANE DN15 MUFFE x 1" OML.</t>
  </si>
  <si>
    <t>72451</t>
  </si>
  <si>
    <t>KUGLEHANE DN20 MUFFE x 1" OML.</t>
  </si>
  <si>
    <t>72452</t>
  </si>
  <si>
    <t>KUGLEHANE DN25 MUFFE x 5/4" OML.</t>
  </si>
  <si>
    <t>72453</t>
  </si>
  <si>
    <t>KUGLEHANE DN32 MUFFE x 2" OML.</t>
  </si>
  <si>
    <t>72454</t>
  </si>
  <si>
    <t>KUGLEHANE DN40 MUFFE x 2" OML.</t>
  </si>
  <si>
    <t>72455</t>
  </si>
  <si>
    <t>KUGLEHANE DN50 MUFFE x 2" OML</t>
  </si>
  <si>
    <t>72456</t>
  </si>
  <si>
    <t>T-STK DN15 M/M M/KGH &amp; UDTAG</t>
  </si>
  <si>
    <t>72457</t>
  </si>
  <si>
    <t>T-STK DN20 M/M M/KGH &amp; UDTAG</t>
  </si>
  <si>
    <t>72458</t>
  </si>
  <si>
    <t>T-STK DN25 M/M M/KGH &amp; UDTAG</t>
  </si>
  <si>
    <t>72459</t>
  </si>
  <si>
    <t>T-STK DN32 M/M M/KGH &amp; UDTAG</t>
  </si>
  <si>
    <t>72460</t>
  </si>
  <si>
    <t>T-STK DN40 M/M M/KGH &amp; UDTAG</t>
  </si>
  <si>
    <t>72461</t>
  </si>
  <si>
    <t>T-STK DN50 M/M M/KGH &amp; UDTAG</t>
  </si>
  <si>
    <t>72472</t>
  </si>
  <si>
    <t>KUGLE 3/4 F. B&amp;G</t>
  </si>
  <si>
    <t>72473</t>
  </si>
  <si>
    <t>KUGLE 11/4 F. B&amp;G</t>
  </si>
  <si>
    <t>72474</t>
  </si>
  <si>
    <t>TÆTNINGSRING 3/4 PTFE F. B&amp;G</t>
  </si>
  <si>
    <t>72476</t>
  </si>
  <si>
    <t>MEDBRINGER 3/4 F. B&amp;G</t>
  </si>
  <si>
    <t>72477</t>
  </si>
  <si>
    <t>MEDBRINGER 11/4 F. B&amp;G</t>
  </si>
  <si>
    <t>72478</t>
  </si>
  <si>
    <t>MUFFE 3/4 NPT F. B&amp;G</t>
  </si>
  <si>
    <t>72479</t>
  </si>
  <si>
    <t>MUFFE 11/4 NPT F. B&amp;G</t>
  </si>
  <si>
    <t>72484</t>
  </si>
  <si>
    <t>MØTRIK 3/4 m/nylon låsning F. B&amp;G</t>
  </si>
  <si>
    <t>72497</t>
  </si>
  <si>
    <t>RØRHOLDER T/BRUSERØR 16x18MM FORK</t>
  </si>
  <si>
    <t>72505</t>
  </si>
  <si>
    <t>MUFFE 3/4 ISO 228 DZR</t>
  </si>
  <si>
    <t>72510</t>
  </si>
  <si>
    <t xml:space="preserve">FILTER, SNAVSSAMLER DN15 </t>
  </si>
  <si>
    <t>72511</t>
  </si>
  <si>
    <t>FILTER, SNAVSSAMLER DN20 32M/T 0.5mm</t>
  </si>
  <si>
    <t>72512</t>
  </si>
  <si>
    <t>FILTER, SNAVSSAMLER DN25 32M/T 0.5mm</t>
  </si>
  <si>
    <t>72513</t>
  </si>
  <si>
    <t>FILTER, SNAVSSAMLER DN32 32M/T 0.5mm</t>
  </si>
  <si>
    <t>72514</t>
  </si>
  <si>
    <t>FILTER, SNAVSSAMLER DN40 32M/T 0.5mm</t>
  </si>
  <si>
    <t>72515</t>
  </si>
  <si>
    <t>FILTER, SNAVSSAMLER DN50 32M/T 0.5mm</t>
  </si>
  <si>
    <t>72573</t>
  </si>
  <si>
    <t>HUS ALPHA DN100 F.FLANGER PN25</t>
  </si>
  <si>
    <t>72574</t>
  </si>
  <si>
    <t>HUS ALPHA DN125 F.FLANGER PN25</t>
  </si>
  <si>
    <t>72575</t>
  </si>
  <si>
    <t>HUS ALPHA DN150 F.FLANGER PN25</t>
  </si>
  <si>
    <t>72576</t>
  </si>
  <si>
    <t>HUS ALPHA DN200 F.FLANGER PN25</t>
  </si>
  <si>
    <t>72577</t>
  </si>
  <si>
    <t>HUS ALPHA DN250 F.FLANGER PN25</t>
  </si>
  <si>
    <t>72578</t>
  </si>
  <si>
    <t>HUS ALPHA DN300 F.FLANGER PN25</t>
  </si>
  <si>
    <t>72579</t>
  </si>
  <si>
    <t>HUS ALPHA DN350 F.FLANGER PN25</t>
  </si>
  <si>
    <t>72580</t>
  </si>
  <si>
    <t>HUS ALPHA DN400 F.FLANGER PN25</t>
  </si>
  <si>
    <t>72581</t>
  </si>
  <si>
    <t>HUS ALPHA DN450 F.FLANGER PN25</t>
  </si>
  <si>
    <t>72582</t>
  </si>
  <si>
    <t>HUS ALPHA DN500 F.FLANGER PN25</t>
  </si>
  <si>
    <t>72583</t>
  </si>
  <si>
    <t>HUS ALPHA DN600 F.FLANGER PN25</t>
  </si>
  <si>
    <t>72588</t>
  </si>
  <si>
    <t>Ø15x1 (LANGT) CU-HÅRDT EN 12449</t>
  </si>
  <si>
    <t>72590</t>
  </si>
  <si>
    <t>TOPSTYKKE F. GÅRDPOSTEHANE</t>
  </si>
  <si>
    <t>72592</t>
  </si>
  <si>
    <t>Ø22x1 (LANG) CU-HÅRDT EN 12449</t>
  </si>
  <si>
    <t>72593</t>
  </si>
  <si>
    <t>KUGLE 3/4, MODULA</t>
  </si>
  <si>
    <t>72595</t>
  </si>
  <si>
    <t>Pakdåse</t>
  </si>
  <si>
    <t>72596</t>
  </si>
  <si>
    <t>MEDBR. MODULA II</t>
  </si>
  <si>
    <t>72597</t>
  </si>
  <si>
    <t>KUGLE 3/4 FORKR. MODULA II</t>
  </si>
  <si>
    <t>72598</t>
  </si>
  <si>
    <t>MØTRIK M8 M/NYLON LÅSNING</t>
  </si>
  <si>
    <t>72611</t>
  </si>
  <si>
    <t>BRYSTNIPPEL 1" x 3/4" DPCV SYS</t>
  </si>
  <si>
    <t>72613</t>
  </si>
  <si>
    <t>Dæksel, PICV DN65</t>
  </si>
  <si>
    <t>72614</t>
  </si>
  <si>
    <t>DÆKSEL, PICV DN65</t>
  </si>
  <si>
    <t>72615</t>
  </si>
  <si>
    <t>HUS PICV DN65 PN16</t>
  </si>
  <si>
    <t>72616</t>
  </si>
  <si>
    <t>HUS PICV DN65 PN25</t>
  </si>
  <si>
    <t>72617</t>
  </si>
  <si>
    <t>HUS  PICV DN65 ANSI 125</t>
  </si>
  <si>
    <t>72618</t>
  </si>
  <si>
    <t>HUS PICV DN65 ANSI 250</t>
  </si>
  <si>
    <t>72623</t>
  </si>
  <si>
    <t>NØGLE F. GÅRDPOSTEHANE</t>
  </si>
  <si>
    <t>72624</t>
  </si>
  <si>
    <t>Ø8x1 (KORT) CU-HÅRDT EN 12449</t>
  </si>
  <si>
    <t>72625</t>
  </si>
  <si>
    <t>Ø8x1 (LANG) CU-HÅRDT EN 12449</t>
  </si>
  <si>
    <t>72626</t>
  </si>
  <si>
    <t>72627</t>
  </si>
  <si>
    <t>HUS PICV DN50 PN16</t>
  </si>
  <si>
    <t>72628</t>
  </si>
  <si>
    <t>HUS PICV DN50 PN25</t>
  </si>
  <si>
    <t>72629</t>
  </si>
  <si>
    <t>DÆKSEL STØBT, PICV DN50</t>
  </si>
  <si>
    <t>72630</t>
  </si>
  <si>
    <t>DÆKSEL PICV DN50</t>
  </si>
  <si>
    <t>72632</t>
  </si>
  <si>
    <t>HUS PICV DN80 PN16/25</t>
  </si>
  <si>
    <t>72633</t>
  </si>
  <si>
    <t>DÆKSEL STØBT, PICV DN80</t>
  </si>
  <si>
    <t>72634</t>
  </si>
  <si>
    <t>DÆKSEL PICV DN80</t>
  </si>
  <si>
    <t>72635</t>
  </si>
  <si>
    <t>HUS PICV DN80 ANSI 125</t>
  </si>
  <si>
    <t>72636</t>
  </si>
  <si>
    <t>HUS PICV DN80 ANSI 250</t>
  </si>
  <si>
    <t>72637</t>
  </si>
  <si>
    <t>GREB 1/2" - 3/4" COMPACT PICV B&amp;G</t>
  </si>
  <si>
    <t>72638</t>
  </si>
  <si>
    <t>KUGLE 1/2, 3-VEJS MODULA IV FORC</t>
  </si>
  <si>
    <t>72640</t>
  </si>
  <si>
    <t>Svejseflange DN50 PN16 (000623 060)</t>
  </si>
  <si>
    <t>72641</t>
  </si>
  <si>
    <t>Svejseflange DN65 PN16 (000623 076)</t>
  </si>
  <si>
    <t>72642</t>
  </si>
  <si>
    <t>Svejseflange DN80 PN16 (000623 089)</t>
  </si>
  <si>
    <t>72643</t>
  </si>
  <si>
    <t>Svejseflange DN100 PN16 (000623 108)</t>
  </si>
  <si>
    <t>72644</t>
  </si>
  <si>
    <t>Svejseflange DN125 PN16</t>
  </si>
  <si>
    <t>72645</t>
  </si>
  <si>
    <t>Svejseflange DN50 PN25 (000625 060)</t>
  </si>
  <si>
    <t>72646</t>
  </si>
  <si>
    <t>Svejseflange DN65 PN25 (000625 076)</t>
  </si>
  <si>
    <t>72647</t>
  </si>
  <si>
    <t>Svejseflange DN80 PN25 (000625 089)</t>
  </si>
  <si>
    <t>72648</t>
  </si>
  <si>
    <t>Svejseflange DN100 PN25 (000625 108)</t>
  </si>
  <si>
    <t>72649</t>
  </si>
  <si>
    <t>Svejseflange DN125 PN25</t>
  </si>
  <si>
    <t>72650</t>
  </si>
  <si>
    <t>Svejsereduktion DN50/65 (014740 076)</t>
  </si>
  <si>
    <t>72651</t>
  </si>
  <si>
    <t>Svejsereduktion DN65/80 (014740 089)</t>
  </si>
  <si>
    <t>72652</t>
  </si>
  <si>
    <t>Svejsereduktion DN65/100 (014748 112)</t>
  </si>
  <si>
    <t>72653</t>
  </si>
  <si>
    <t>Svejsereduktion DN65/125</t>
  </si>
  <si>
    <t>72654</t>
  </si>
  <si>
    <t>Greb, Frese, kort model 63mm</t>
  </si>
  <si>
    <t>72655</t>
  </si>
  <si>
    <t>T-stk DN15 M/M M/KGH &amp; dræn</t>
  </si>
  <si>
    <t>72656</t>
  </si>
  <si>
    <t>Hus PICV DN80 PN16/25 Støbt</t>
  </si>
  <si>
    <t>72658</t>
  </si>
  <si>
    <t>Dæksel PICV DN100 PN25 Støbt</t>
  </si>
  <si>
    <t>72659</t>
  </si>
  <si>
    <t>Dæksel PICV DN100 PN25</t>
  </si>
  <si>
    <t>72660</t>
  </si>
  <si>
    <t>Trykudtagsnippel Type EP8SS Blå - 1/4"</t>
  </si>
  <si>
    <t>72661</t>
  </si>
  <si>
    <t>Trykudtagsnippel Type EP8SS Rød - 1/4"</t>
  </si>
  <si>
    <t>72662</t>
  </si>
  <si>
    <t>Hus Støbt PICV DN50 PN16</t>
  </si>
  <si>
    <t>72663</t>
  </si>
  <si>
    <t>Hus Støbt PICV DN50 PN25</t>
  </si>
  <si>
    <t>72664</t>
  </si>
  <si>
    <t>Hus Støbt PICV DN65 PN16</t>
  </si>
  <si>
    <t>72665</t>
  </si>
  <si>
    <t>Hus Støbt PICV DN65 PN25</t>
  </si>
  <si>
    <t>72666</t>
  </si>
  <si>
    <t>Hus Støbt PICV DN65 ANSI 125</t>
  </si>
  <si>
    <t>72667</t>
  </si>
  <si>
    <t>Hus Støbt PICV DN65 ANSI 250</t>
  </si>
  <si>
    <t>72668</t>
  </si>
  <si>
    <t>Hus Støbt PICV DN80 ANSI 125</t>
  </si>
  <si>
    <t>72669</t>
  </si>
  <si>
    <t>Hus Støbt PICV DN80 ANSI 250</t>
  </si>
  <si>
    <t>72671</t>
  </si>
  <si>
    <t>Hus Støbt PICV DN100 PN16/25</t>
  </si>
  <si>
    <t>72672</t>
  </si>
  <si>
    <t>Hus Støbt PICV DN100 ANSI 125</t>
  </si>
  <si>
    <t>72673</t>
  </si>
  <si>
    <t>Hus Støbt PICV DN100 ANSI 250</t>
  </si>
  <si>
    <t>72674</t>
  </si>
  <si>
    <t>Hus Støbt PICV DN125 PN16/25-Dimensioner</t>
  </si>
  <si>
    <t>72675</t>
  </si>
  <si>
    <t>Hus Støbt PICV DN125 PN16</t>
  </si>
  <si>
    <t>72676</t>
  </si>
  <si>
    <t>Hus Støbt PICV DN125 PN25</t>
  </si>
  <si>
    <t>72677</t>
  </si>
  <si>
    <t>Hus Støbt PICV DN125 ANSI 125</t>
  </si>
  <si>
    <t>72678</t>
  </si>
  <si>
    <t>Hus Støbt PICV DN125 ANSI 250</t>
  </si>
  <si>
    <t>72679</t>
  </si>
  <si>
    <t>Hus Støbt PICV DN150 PN16/25-Dimensioner</t>
  </si>
  <si>
    <t>72680</t>
  </si>
  <si>
    <t>Hus Støbt PICV DN150 PN16</t>
  </si>
  <si>
    <t>72681</t>
  </si>
  <si>
    <t>Hus Støbt PICV DN150 PN25</t>
  </si>
  <si>
    <t>72682</t>
  </si>
  <si>
    <t>Hus Støbt PICV DN150 ANSI 125</t>
  </si>
  <si>
    <t>72683</t>
  </si>
  <si>
    <t>Hus Støbt PICV DN150 ANSI 250</t>
  </si>
  <si>
    <t>72684</t>
  </si>
  <si>
    <t>Hus PICV DN100 PN16</t>
  </si>
  <si>
    <t>72685</t>
  </si>
  <si>
    <t>Hus PICV DN100 PN25</t>
  </si>
  <si>
    <t>72686</t>
  </si>
  <si>
    <t>Hus PICV DN100 ANSI 125</t>
  </si>
  <si>
    <t>72687</t>
  </si>
  <si>
    <t>Hus PICV DN100 ANSI 250</t>
  </si>
  <si>
    <t>72688</t>
  </si>
  <si>
    <t>Hus PICV DN125 PN16</t>
  </si>
  <si>
    <t>72689</t>
  </si>
  <si>
    <t>Hus PICV DN125 PN25</t>
  </si>
  <si>
    <t>72690</t>
  </si>
  <si>
    <t>Hus PICV DN125 ANSI 125</t>
  </si>
  <si>
    <t>72691</t>
  </si>
  <si>
    <t>Hus PICV DN125 ANSI 250</t>
  </si>
  <si>
    <t>72692</t>
  </si>
  <si>
    <t>Hus PICV DN150 PN16</t>
  </si>
  <si>
    <t>72693</t>
  </si>
  <si>
    <t>Hus PICV DN150 PN25</t>
  </si>
  <si>
    <t>72694</t>
  </si>
  <si>
    <t>Hus PICV DN150 ANSI 125</t>
  </si>
  <si>
    <t>72695</t>
  </si>
  <si>
    <t>Hus PICV DN150 ANSI 250</t>
  </si>
  <si>
    <t>72696</t>
  </si>
  <si>
    <t>Trykudtagsnippel Type EP8EXSS Blå-G1/4"</t>
  </si>
  <si>
    <t>72697</t>
  </si>
  <si>
    <t>Trykudtagsnippel Type EP8EXSS Rød-G1/4"</t>
  </si>
  <si>
    <t>72698</t>
  </si>
  <si>
    <t>Greb, Frese, kort model 63mm bearb.</t>
  </si>
  <si>
    <t>72699</t>
  </si>
  <si>
    <t>Inspektions skrue</t>
  </si>
  <si>
    <t>72700</t>
  </si>
  <si>
    <t>Hus Wafer DN25, AISI 316L</t>
  </si>
  <si>
    <t>72701</t>
  </si>
  <si>
    <t>Hus Wafer DN50, AISI 316L</t>
  </si>
  <si>
    <t>72702</t>
  </si>
  <si>
    <t>Hus Wafer DN65, AISI 316L</t>
  </si>
  <si>
    <t>72703</t>
  </si>
  <si>
    <t>Hus Wafer DN80, AISI 316L</t>
  </si>
  <si>
    <t>72704</t>
  </si>
  <si>
    <t>Hus Wafer DN100, AISI 316L</t>
  </si>
  <si>
    <t>72705</t>
  </si>
  <si>
    <t>Hus Wafer DN40, AISI 316L</t>
  </si>
  <si>
    <t>72706</t>
  </si>
  <si>
    <t>google</t>
  </si>
  <si>
    <t>72707</t>
  </si>
  <si>
    <t>Hus Wafer DN50 Flange Dc=96, AISI 316L</t>
  </si>
  <si>
    <t>72708</t>
  </si>
  <si>
    <t>Hus Wafer DN50 Flange Dc=108, AISI 316L</t>
  </si>
  <si>
    <t>72720</t>
  </si>
  <si>
    <t>Dæksel PICV DN125 PN25 Støbt</t>
  </si>
  <si>
    <t>72721</t>
  </si>
  <si>
    <t>Dæksel PICV DN125 PN25</t>
  </si>
  <si>
    <t>72722</t>
  </si>
  <si>
    <t>Dæksel PICV DN150 PN25 Støbt</t>
  </si>
  <si>
    <t>72723</t>
  </si>
  <si>
    <t>Dæksel PICV DN150 PN25</t>
  </si>
  <si>
    <t>72725</t>
  </si>
  <si>
    <t>Overgangsstykke Schneider Actuator</t>
  </si>
  <si>
    <t>72727</t>
  </si>
  <si>
    <t>Special Bolt M10x1,5 SA (ø25 anlæg)</t>
  </si>
  <si>
    <t>72728</t>
  </si>
  <si>
    <t>Tre-vejs ventil DN25 Honeywell</t>
  </si>
  <si>
    <t>72729</t>
  </si>
  <si>
    <t>Rørstykke ø28x1,5 m/omløber og holder</t>
  </si>
  <si>
    <t>72730</t>
  </si>
  <si>
    <t>Klemring mbo 28, u/kappe, ø4,0xø11,5 RF</t>
  </si>
  <si>
    <t>72731</t>
  </si>
  <si>
    <t>Trykudtagsnippel Type EP8-B-7-NAB-G1/4"</t>
  </si>
  <si>
    <t>72732</t>
  </si>
  <si>
    <t>Trykudtagsnippel Type EP8-R-7-NAB-G1/4"</t>
  </si>
  <si>
    <t>72733</t>
  </si>
  <si>
    <t>Honeywell Termostat</t>
  </si>
  <si>
    <t>72734</t>
  </si>
  <si>
    <t>Rørstykke m/omløber og holder</t>
  </si>
  <si>
    <t>72735</t>
  </si>
  <si>
    <t>Kugle 2" AISI 304</t>
  </si>
  <si>
    <t>72736</t>
  </si>
  <si>
    <t>Kugle 2-1/2" AISI 304</t>
  </si>
  <si>
    <t>72737</t>
  </si>
  <si>
    <t>Trykudtagsnippel ARI</t>
  </si>
  <si>
    <t>72738</t>
  </si>
  <si>
    <t>M10 ØJEBOLT DIN 580 A4</t>
  </si>
  <si>
    <t>72739</t>
  </si>
  <si>
    <t>Kobling DN25/32 inkl. fiber pakning</t>
  </si>
  <si>
    <t>72740</t>
  </si>
  <si>
    <t>Dæksel LPV DN65 Støbt</t>
  </si>
  <si>
    <t>72741</t>
  </si>
  <si>
    <t>Dæksel LPV DN65</t>
  </si>
  <si>
    <t>72742</t>
  </si>
  <si>
    <t>Sæde LPV DN65 Støbt</t>
  </si>
  <si>
    <t>72743</t>
  </si>
  <si>
    <t>Sæde LPV DN65</t>
  </si>
  <si>
    <t>72744</t>
  </si>
  <si>
    <t>Fixtur SIGMA DN50-80</t>
  </si>
  <si>
    <t>72745</t>
  </si>
  <si>
    <t>Fixtur SIGMA DN100-150</t>
  </si>
  <si>
    <t>72746</t>
  </si>
  <si>
    <t>U-bøjle</t>
  </si>
  <si>
    <t>72747</t>
  </si>
  <si>
    <t>Holder med styr for spindel</t>
  </si>
  <si>
    <t>72748</t>
  </si>
  <si>
    <t>Holder for spindel</t>
  </si>
  <si>
    <t>72749</t>
  </si>
  <si>
    <t>Spindel for SIGMA DN50-80</t>
  </si>
  <si>
    <t>72750</t>
  </si>
  <si>
    <t>Spindel for SIGMA DN100-150</t>
  </si>
  <si>
    <t>72751</t>
  </si>
  <si>
    <t>Håndhjul SIGMA</t>
  </si>
  <si>
    <t>72752</t>
  </si>
  <si>
    <t>Dæksel LPV DN50 Støbt</t>
  </si>
  <si>
    <t>72753</t>
  </si>
  <si>
    <t>Dæksel LPV DN50</t>
  </si>
  <si>
    <t>72754</t>
  </si>
  <si>
    <t>Sæde LPV DN50 Støbt</t>
  </si>
  <si>
    <t>72755</t>
  </si>
  <si>
    <t>Sæde LPV DN50</t>
  </si>
  <si>
    <t>72756</t>
  </si>
  <si>
    <t>Dæksel LPV DN80 Støbt</t>
  </si>
  <si>
    <t>72757</t>
  </si>
  <si>
    <t>Dæksel LPV DN80</t>
  </si>
  <si>
    <t>72758</t>
  </si>
  <si>
    <t>Sæde LPV DN80 Støbt</t>
  </si>
  <si>
    <t>72759</t>
  </si>
  <si>
    <t>Sæde LPV DN80</t>
  </si>
  <si>
    <t>72760</t>
  </si>
  <si>
    <t>Split DIN 94 - 3,2 x 22, A2</t>
  </si>
  <si>
    <t>72761</t>
  </si>
  <si>
    <t>Dæksel LPV DN100 Støbt</t>
  </si>
  <si>
    <t>72762</t>
  </si>
  <si>
    <t>Dæksel LPV DN100</t>
  </si>
  <si>
    <t>72763</t>
  </si>
  <si>
    <t>Sæde LPV DN100 Støbt</t>
  </si>
  <si>
    <t>72764</t>
  </si>
  <si>
    <t>Sæde LPV DN100</t>
  </si>
  <si>
    <t>72765</t>
  </si>
  <si>
    <t>Dæksel LPV DN125 Støbt</t>
  </si>
  <si>
    <t>72766</t>
  </si>
  <si>
    <t>Dæksel LPV DN125</t>
  </si>
  <si>
    <t>72767</t>
  </si>
  <si>
    <t>Sæde LPV DN125 Støbt</t>
  </si>
  <si>
    <t>72768</t>
  </si>
  <si>
    <t>Sæde LPV DN125</t>
  </si>
  <si>
    <t>72769</t>
  </si>
  <si>
    <t>Dæksel LPV DN150 Støbt</t>
  </si>
  <si>
    <t>72770</t>
  </si>
  <si>
    <t>Dæksel LPV DN150</t>
  </si>
  <si>
    <t>72771</t>
  </si>
  <si>
    <t>Sæde LPV DN150 Støbt</t>
  </si>
  <si>
    <t>72772</t>
  </si>
  <si>
    <t>Sæde LPV DN150</t>
  </si>
  <si>
    <t>72774</t>
  </si>
  <si>
    <t>Haydon-Kerk Stepper Motor 5 Volt</t>
  </si>
  <si>
    <t>72776</t>
  </si>
  <si>
    <t>Hus PICV DN200 PN16</t>
  </si>
  <si>
    <t>72777</t>
  </si>
  <si>
    <t>Hus PICV DN200 PN25</t>
  </si>
  <si>
    <t>72778</t>
  </si>
  <si>
    <t>Hus PICV DN200 ANSI 125</t>
  </si>
  <si>
    <t>72779</t>
  </si>
  <si>
    <t>Hus PICV DN200 ANSI 250</t>
  </si>
  <si>
    <t>72781</t>
  </si>
  <si>
    <t>Hus PICV DN250 PN16</t>
  </si>
  <si>
    <t>72782</t>
  </si>
  <si>
    <t>Hus PICV DN250 PN25</t>
  </si>
  <si>
    <t>72783</t>
  </si>
  <si>
    <t>Hus PICV DN250 ANSI 125</t>
  </si>
  <si>
    <t>72786</t>
  </si>
  <si>
    <t>Hus PICV DN300 PN16</t>
  </si>
  <si>
    <t>72787</t>
  </si>
  <si>
    <t>Hus PICV DN300 PN25</t>
  </si>
  <si>
    <t>72788</t>
  </si>
  <si>
    <t>Hus PICV DN300 ANSI 125</t>
  </si>
  <si>
    <t>72790</t>
  </si>
  <si>
    <t>Dæksel PICV DN250/300 Støbt</t>
  </si>
  <si>
    <t>72791</t>
  </si>
  <si>
    <t>Dæksel PICV DN250/300</t>
  </si>
  <si>
    <t>72792</t>
  </si>
  <si>
    <t>Montageplade Snitmodel</t>
  </si>
  <si>
    <t>72803</t>
  </si>
  <si>
    <t>Haydon-Kerk Stepper Motor 12 Volt</t>
  </si>
  <si>
    <t>72805</t>
  </si>
  <si>
    <t>Tre-vejs ventil DN15</t>
  </si>
  <si>
    <t>72806</t>
  </si>
  <si>
    <t>Greb, sort Alpha DN 20</t>
  </si>
  <si>
    <t>72807</t>
  </si>
  <si>
    <t>Greb, Bray Alpha 1 1/4</t>
  </si>
  <si>
    <t>72808</t>
  </si>
  <si>
    <t>72809</t>
  </si>
  <si>
    <t>72810</t>
  </si>
  <si>
    <t>Koblings sæt (2stk) DN25 N inkl. fiberpakning</t>
  </si>
  <si>
    <t>72812</t>
  </si>
  <si>
    <t>Koblings sæt (2stk) DN15 N inkl. fiberpakning</t>
  </si>
  <si>
    <t>72813</t>
  </si>
  <si>
    <t>Frese Delta T Controller</t>
  </si>
  <si>
    <t>72813-CIRCUITBOARD</t>
  </si>
  <si>
    <t>Circuitboard</t>
  </si>
  <si>
    <t>72814</t>
  </si>
  <si>
    <t>72814-BOTTOM</t>
  </si>
  <si>
    <t>Frese Optimizer Controller - Bottom</t>
  </si>
  <si>
    <t>72814-CIRCUITBOARD</t>
  </si>
  <si>
    <t>72814-STICKER</t>
  </si>
  <si>
    <t>Sticker/Label for Controller</t>
  </si>
  <si>
    <t>72814-TOP</t>
  </si>
  <si>
    <t>Frese Optimizer Controller - Top</t>
  </si>
  <si>
    <t>72815</t>
  </si>
  <si>
    <t>Frese Room Thermostat</t>
  </si>
  <si>
    <t>72816</t>
  </si>
  <si>
    <t>Adapter f. aktuator LPICV DN250/300</t>
  </si>
  <si>
    <t>72817</t>
  </si>
  <si>
    <t>Samson Adapter M32 Optima Compact</t>
  </si>
  <si>
    <t>72818</t>
  </si>
  <si>
    <t>Hus PICV DN50 PN25 NPT</t>
  </si>
  <si>
    <t>72819</t>
  </si>
  <si>
    <t>Monteringsfod til Tilslutningssokkel (DIN-Skinne)</t>
  </si>
  <si>
    <t>72820</t>
  </si>
  <si>
    <t>Rør-monteringsbeslag ø22</t>
  </si>
  <si>
    <t>72821</t>
  </si>
  <si>
    <t>Rør-monteringsbeslag ø35</t>
  </si>
  <si>
    <t>72822</t>
  </si>
  <si>
    <t>Delta T temperatur føler</t>
  </si>
  <si>
    <t>72823</t>
  </si>
  <si>
    <t>Strip til Delta T sentor DN100-DN300</t>
  </si>
  <si>
    <t>72824</t>
  </si>
  <si>
    <t>Koblings sæt (2stk) DN25 N, DZR inkl. fiberpakning</t>
  </si>
  <si>
    <t>72825</t>
  </si>
  <si>
    <t>Koblings sæt (2stk) DN15 N DZR inkl. fiberpakning</t>
  </si>
  <si>
    <t>72826</t>
  </si>
  <si>
    <t>Trykudtags nål, vinklet 500mm</t>
  </si>
  <si>
    <t>72827</t>
  </si>
  <si>
    <t>Gummi slange Dunlop 1000 - 0,5 m spec. kobl.</t>
  </si>
  <si>
    <t>72828</t>
  </si>
  <si>
    <t>Kabel 2 m</t>
  </si>
  <si>
    <t>72829</t>
  </si>
  <si>
    <t>Manifold - 1 udtag</t>
  </si>
  <si>
    <t>72830</t>
  </si>
  <si>
    <t>Manifold - 2 udtag</t>
  </si>
  <si>
    <t>72831</t>
  </si>
  <si>
    <t>Nippel-rør 1 1/2"</t>
  </si>
  <si>
    <t>72832</t>
  </si>
  <si>
    <t>Forskruning</t>
  </si>
  <si>
    <t>72833</t>
  </si>
  <si>
    <t>Manifold - 1 udtag u/fremløb</t>
  </si>
  <si>
    <t>72834</t>
  </si>
  <si>
    <t>Manifold - 2 udtag u/fremløb</t>
  </si>
  <si>
    <t>72835</t>
  </si>
  <si>
    <t>72836</t>
  </si>
  <si>
    <t>Manifold - 4 udtag u/fremløb</t>
  </si>
  <si>
    <t>72837</t>
  </si>
  <si>
    <t>Manifold - 5 udtag u/fremløb</t>
  </si>
  <si>
    <t>72838</t>
  </si>
  <si>
    <t>72839</t>
  </si>
  <si>
    <t>Manifold - 4 udtag</t>
  </si>
  <si>
    <t>72840</t>
  </si>
  <si>
    <t>Manifold - 5 udtag</t>
  </si>
  <si>
    <t>72841</t>
  </si>
  <si>
    <t>Montage kit for Delta T controller</t>
  </si>
  <si>
    <t>72842</t>
  </si>
  <si>
    <t>Sædering for stempel DN50 PICV Cool</t>
  </si>
  <si>
    <t>72843</t>
  </si>
  <si>
    <t>Sædering for stempel DN65 PICV Cool</t>
  </si>
  <si>
    <t>72844</t>
  </si>
  <si>
    <t>Sædering for stempel DN80 PICV Cool</t>
  </si>
  <si>
    <t>72845</t>
  </si>
  <si>
    <t>Sædering for stempel DN100 PICV Cool</t>
  </si>
  <si>
    <t>72846</t>
  </si>
  <si>
    <t>Sædering for stempel DN125 PICV Cool</t>
  </si>
  <si>
    <t>72847</t>
  </si>
  <si>
    <t>Sædering for stempel DN150 PICV Cool</t>
  </si>
  <si>
    <t>72848</t>
  </si>
  <si>
    <t>Indv. guide for stempel DN50 PICV Cool</t>
  </si>
  <si>
    <t>72849</t>
  </si>
  <si>
    <t>Indv. guide for stempel DN65 PICV Cool</t>
  </si>
  <si>
    <t>72850</t>
  </si>
  <si>
    <t>Indv. guide for stempel DN80 PICV Cool</t>
  </si>
  <si>
    <t>72851</t>
  </si>
  <si>
    <t>Indv. guide for stempel DN100 PICV Cool</t>
  </si>
  <si>
    <t>72852</t>
  </si>
  <si>
    <t>Indv. guide for stempel DN125 PICV Cool</t>
  </si>
  <si>
    <t>72853</t>
  </si>
  <si>
    <t>Indv. guide for stempel DN150 PICV Cool</t>
  </si>
  <si>
    <t>72854</t>
  </si>
  <si>
    <t>Kit A - Kuterlite K911 1/2" x 15CU</t>
  </si>
  <si>
    <t>72855</t>
  </si>
  <si>
    <t>Kit B - 664DZ1 1/2" x 15SU</t>
  </si>
  <si>
    <t>72856</t>
  </si>
  <si>
    <t>Kit D - Kuterlite K911 1/2" x 22CU</t>
  </si>
  <si>
    <t>72857</t>
  </si>
  <si>
    <t>Kit E - 664DZ1 1/2" x 22SU</t>
  </si>
  <si>
    <t>72858</t>
  </si>
  <si>
    <t>Kit G - PO33627 - 1/2"x1/2" Hex Nipple</t>
  </si>
  <si>
    <t>72859</t>
  </si>
  <si>
    <t>Kit H - W156-15-001 - 1/2"x3/4" N/N</t>
  </si>
  <si>
    <t>72860</t>
  </si>
  <si>
    <t>Kit J - Kuterlite P903st 1/2"" x 15CU Muffe</t>
  </si>
  <si>
    <t>72882</t>
  </si>
  <si>
    <t>72883</t>
  </si>
  <si>
    <t>Aktuator 230V NC m/AUX signal.</t>
  </si>
  <si>
    <t>72884</t>
  </si>
  <si>
    <t>72885</t>
  </si>
  <si>
    <t>72886</t>
  </si>
  <si>
    <t>72887</t>
  </si>
  <si>
    <t>72888</t>
  </si>
  <si>
    <t>72889</t>
  </si>
  <si>
    <t>DN40-50 Aktuator 24 V AC/DC 0-10 V DC 15mm</t>
  </si>
  <si>
    <t>72890</t>
  </si>
  <si>
    <t>DN50-80 Aktuator 24 V AC/DC 0-10 V DC 20mm</t>
  </si>
  <si>
    <t>72891</t>
  </si>
  <si>
    <t>DN100-200 Aktuator 24 V AC/DC 0-10 V DC 40mm</t>
  </si>
  <si>
    <t>72892</t>
  </si>
  <si>
    <t>72893</t>
  </si>
  <si>
    <t>72894</t>
  </si>
  <si>
    <t>72895</t>
  </si>
  <si>
    <t>72896</t>
  </si>
  <si>
    <t>72897</t>
  </si>
  <si>
    <t>72898</t>
  </si>
  <si>
    <t>72899</t>
  </si>
  <si>
    <t>Rotary valve actuator w/ ISO-Bracket</t>
  </si>
  <si>
    <t>72900</t>
  </si>
  <si>
    <t>Hus Wafer DN100, Grooved Ends</t>
  </si>
  <si>
    <t>72902</t>
  </si>
  <si>
    <t>Hus Wafer DN150, Grooved Ends</t>
  </si>
  <si>
    <t>72904</t>
  </si>
  <si>
    <t>Hus Wafer DN200, Grooved Ends</t>
  </si>
  <si>
    <t>72910</t>
  </si>
  <si>
    <t>4 port ventil DN10 Kv 0,4</t>
  </si>
  <si>
    <t>72911</t>
  </si>
  <si>
    <t>4 port ventil DN10 Kv 0,63</t>
  </si>
  <si>
    <t>72912</t>
  </si>
  <si>
    <t>4 port ventil DN10 Kv 1,0</t>
  </si>
  <si>
    <t>72913</t>
  </si>
  <si>
    <t>4 port ventil DN10 Kv 1,6</t>
  </si>
  <si>
    <t>72914</t>
  </si>
  <si>
    <t>4 port ventil DN10 Kv 2,5</t>
  </si>
  <si>
    <t>72915</t>
  </si>
  <si>
    <t>Frese Sigfox Controller</t>
  </si>
  <si>
    <t>72915-BATTERI</t>
  </si>
  <si>
    <t>Litium batteri, 3,6V</t>
  </si>
  <si>
    <t>72915-BOTTOM</t>
  </si>
  <si>
    <t>Frese Sigfox Controller - Botton</t>
  </si>
  <si>
    <t>72915-CIRCUITBOARD</t>
  </si>
  <si>
    <t>Circuitboard Sigfox</t>
  </si>
  <si>
    <t>72915-STICKER</t>
  </si>
  <si>
    <t>Sticker/Label for Sigfox Controller</t>
  </si>
  <si>
    <t>72915-TOP</t>
  </si>
  <si>
    <t>Frese Sigfox Controller - Top</t>
  </si>
  <si>
    <t>72916</t>
  </si>
  <si>
    <t>Tryk/temp.-sensor med 1/4" ISO gevind m/JST</t>
  </si>
  <si>
    <t>72917</t>
  </si>
  <si>
    <t>Molex connector</t>
  </si>
  <si>
    <t>72918</t>
  </si>
  <si>
    <t>Nippelmuffe 1/2"- 3/8"</t>
  </si>
  <si>
    <t>72919</t>
  </si>
  <si>
    <t>Ekstern Antenne</t>
  </si>
  <si>
    <t>72920</t>
  </si>
  <si>
    <t>Rum temperatur sensor, NTC10K</t>
  </si>
  <si>
    <t>72921</t>
  </si>
  <si>
    <t>Hus Alpha DN15 ISO PT AISI 316 - Råemne</t>
  </si>
  <si>
    <t>72922</t>
  </si>
  <si>
    <t>Hus Alpha DN20 ISO PT AISI 316 - Råemne</t>
  </si>
  <si>
    <t>72923</t>
  </si>
  <si>
    <t>Hus Alpha DN15 ISO PT AISI 316</t>
  </si>
  <si>
    <t>72924</t>
  </si>
  <si>
    <t>Hus Alpha DN20 ISO PT AISI 316</t>
  </si>
  <si>
    <t>72925</t>
  </si>
  <si>
    <t>72926</t>
  </si>
  <si>
    <t>Special Bolt M10x1,5 SA (ø25 anlæg) for CAM lock</t>
  </si>
  <si>
    <t>72927</t>
  </si>
  <si>
    <t>Special Bolt M6x1 SA (ø20 anlæg) for CAM lock</t>
  </si>
  <si>
    <t>72928</t>
  </si>
  <si>
    <t>Molex connector Dual Row</t>
  </si>
  <si>
    <t>72929</t>
  </si>
  <si>
    <t>Kulge 6-port PICV DN15</t>
  </si>
  <si>
    <t>72930</t>
  </si>
  <si>
    <t>Kulge 6-port PICV DN20</t>
  </si>
  <si>
    <t>72931</t>
  </si>
  <si>
    <t>Hus Wafer DN50, EN 10088-2 1.4404 m/ forskruning</t>
  </si>
  <si>
    <t>72932</t>
  </si>
  <si>
    <t>Hus Wafer DN65, EN 10088-2 1.4404 m/ forskruning</t>
  </si>
  <si>
    <t>72933</t>
  </si>
  <si>
    <t>Hus Wafer DN80, EN 10088-2 1.4404 m/ forskruning</t>
  </si>
  <si>
    <t>72934</t>
  </si>
  <si>
    <t>Svejseforskruning</t>
  </si>
  <si>
    <t>72935</t>
  </si>
  <si>
    <t>Haydon-Kerk Stepper Motor 5 V, Delphi</t>
  </si>
  <si>
    <t>72936</t>
  </si>
  <si>
    <t>Haydon-Kerk Stepper Motor 12 V, Delphi</t>
  </si>
  <si>
    <t>72937</t>
  </si>
  <si>
    <t>Tryk/temp.-sensor med 1/4" ISO gevind</t>
  </si>
  <si>
    <t>72938</t>
  </si>
  <si>
    <t>Ledning m/JST - 2m</t>
  </si>
  <si>
    <t>72939</t>
  </si>
  <si>
    <t>72940</t>
  </si>
  <si>
    <t>Dobbelt skæring - ø12L</t>
  </si>
  <si>
    <t>72941</t>
  </si>
  <si>
    <t>Omløber - ø12L - M18x1,5</t>
  </si>
  <si>
    <t>72942</t>
  </si>
  <si>
    <t>Skilt blank 55 x 25 - AISI 316L</t>
  </si>
  <si>
    <t>72943</t>
  </si>
  <si>
    <t>Frese Sigfox Controller f. extern antenne</t>
  </si>
  <si>
    <t>72943-CIRCUITBOARD</t>
  </si>
  <si>
    <t>Circuitboard Sigfox f. extern antenne</t>
  </si>
  <si>
    <t>73000</t>
  </si>
  <si>
    <t>O-ring ø11,91xø2,62 70EPDM, EN681.1</t>
  </si>
  <si>
    <t>73003</t>
  </si>
  <si>
    <t>O-RING,Ø12X2 70 EPDM 281</t>
  </si>
  <si>
    <t>73008</t>
  </si>
  <si>
    <t>O-RING Ø11.11X1.78 70EPDM 281</t>
  </si>
  <si>
    <t>73014</t>
  </si>
  <si>
    <t>O-RING Ø5.28X1.78 NBR 70 NB702822</t>
  </si>
  <si>
    <t>73015</t>
  </si>
  <si>
    <t>O-RING Ø4.9X2.62 70EPDM 281</t>
  </si>
  <si>
    <t>73017</t>
  </si>
  <si>
    <t>O-RING Ø15X2 70EPDM 281</t>
  </si>
  <si>
    <t>73018</t>
  </si>
  <si>
    <t>O-RING Ø15.08X2.62 NBR 80 NB707101</t>
  </si>
  <si>
    <t>73028</t>
  </si>
  <si>
    <t>O-RING Ø6.3X2.4 NBR 70 NB702719</t>
  </si>
  <si>
    <t>73029</t>
  </si>
  <si>
    <t>O-RING Ø18.77X1.78 NBR 70</t>
  </si>
  <si>
    <t>73033</t>
  </si>
  <si>
    <t>O-RING Ø19.1X1.6 70EPDM 281</t>
  </si>
  <si>
    <t>73039</t>
  </si>
  <si>
    <t>O-RING, Ø6X2 70 EPDM 281</t>
  </si>
  <si>
    <t>73040</t>
  </si>
  <si>
    <t>O-ring ø5,28xø1,78 70EPDM, EN681.1</t>
  </si>
  <si>
    <t>73047</t>
  </si>
  <si>
    <t>O-RING, Ø30X2 70 EPDM 281</t>
  </si>
  <si>
    <t>73048</t>
  </si>
  <si>
    <t>O-RING Ø34.65X1.78 70EPDM 281</t>
  </si>
  <si>
    <t>73049</t>
  </si>
  <si>
    <t>O-RING, Ø21.89X2.62 NBR 70 NB702822</t>
  </si>
  <si>
    <t>73072</t>
  </si>
  <si>
    <t>/-RING,Ø22 x 2-281-LAVFRIK.BEH.</t>
  </si>
  <si>
    <t>73073</t>
  </si>
  <si>
    <t>O-RING, Ø28X2 70EPDM 281</t>
  </si>
  <si>
    <t>73075</t>
  </si>
  <si>
    <t>O-RING Ø11.5X3 70 EPDM 281</t>
  </si>
  <si>
    <t>73076</t>
  </si>
  <si>
    <t>O-RING Ø47.29X2.62 70EPDM 281</t>
  </si>
  <si>
    <t>73077</t>
  </si>
  <si>
    <t>O-RING Ø18.77X1.78 70EPDM 281</t>
  </si>
  <si>
    <t>73080</t>
  </si>
  <si>
    <t>O-RING Ø22X1.2 70EPDM 281</t>
  </si>
  <si>
    <t>73083</t>
  </si>
  <si>
    <t>O-RING,Ø48X3 85 EPDM 282</t>
  </si>
  <si>
    <t>73084</t>
  </si>
  <si>
    <t>O-RING,Ø32X2 70 EPDM 281</t>
  </si>
  <si>
    <t>73095</t>
  </si>
  <si>
    <t>O-RING Ø31.42X2.62 85EPDM 282</t>
  </si>
  <si>
    <t>73098</t>
  </si>
  <si>
    <t>O-RING, Ø42X2  70 EPDM 281</t>
  </si>
  <si>
    <t>73100</t>
  </si>
  <si>
    <t>/O-RING, Ø21.3X2.4 70EPDM 281</t>
  </si>
  <si>
    <t>73105</t>
  </si>
  <si>
    <t>/-RING, Ø25X2 70 EPDM 281</t>
  </si>
  <si>
    <t>73106</t>
  </si>
  <si>
    <t>O-RING Ø9.1X1.6 70EPDM 281</t>
  </si>
  <si>
    <t>73107</t>
  </si>
  <si>
    <t>O-RING Ø7.1X1.6 70EPDM 281</t>
  </si>
  <si>
    <t>73111</t>
  </si>
  <si>
    <t>O-RING Ø2.7X1.5 70EPDM 281</t>
  </si>
  <si>
    <t>73112</t>
  </si>
  <si>
    <t>O-RING Ø23.47X2.62 70EPDM 281</t>
  </si>
  <si>
    <t>73116</t>
  </si>
  <si>
    <t>O-RING Ø48,00X5,00 70EPDM 281</t>
  </si>
  <si>
    <t>73121</t>
  </si>
  <si>
    <t>O-ring ø15,08xø2,62 EPDM 70 281</t>
  </si>
  <si>
    <t>73122</t>
  </si>
  <si>
    <t>O-RING Ø7.3X2.4 70EPDM 281</t>
  </si>
  <si>
    <t>73125</t>
  </si>
  <si>
    <t>/O-RING Ø20.63X2.62 70EPDM 281</t>
  </si>
  <si>
    <t>73126</t>
  </si>
  <si>
    <t>O-RING Ø20X2 70 EPDM 281</t>
  </si>
  <si>
    <t>73140</t>
  </si>
  <si>
    <t>O-RING  Ø14X1 EPDM 281 70SH</t>
  </si>
  <si>
    <t>73142</t>
  </si>
  <si>
    <t>O-RING Ø48X3 70 EPDM 281</t>
  </si>
  <si>
    <t>73144</t>
  </si>
  <si>
    <t>O-ring ø10xø2 EPDM 281</t>
  </si>
  <si>
    <t>73154</t>
  </si>
  <si>
    <t>O-RING ø74.5x3 EPDM 281</t>
  </si>
  <si>
    <t>73155</t>
  </si>
  <si>
    <t>O-RING ø76x3 EPDM 281</t>
  </si>
  <si>
    <t>73157</t>
  </si>
  <si>
    <t>O-ring ø3.68 x 1.78 EPDM 281</t>
  </si>
  <si>
    <t>73158</t>
  </si>
  <si>
    <t>O-ring ø7.65 x 1.78 EPDM 281</t>
  </si>
  <si>
    <t>73159</t>
  </si>
  <si>
    <t>O-ring ø15.6 x 1.78 EPDM 281</t>
  </si>
  <si>
    <t>73160</t>
  </si>
  <si>
    <t>O-ring ø21.95 x 1.78 EPDM 281</t>
  </si>
  <si>
    <t>73161</t>
  </si>
  <si>
    <t>O-RING ø47 x 2 EPDM 281</t>
  </si>
  <si>
    <t>73162</t>
  </si>
  <si>
    <t>O-RING ø18 x 1 EPDM 281</t>
  </si>
  <si>
    <t>73164</t>
  </si>
  <si>
    <t>O-RING F. HUS ø68 x 2 EPDM281 70SH</t>
  </si>
  <si>
    <t>73166</t>
  </si>
  <si>
    <t>73168</t>
  </si>
  <si>
    <t>O-RING ø54 x 2  70 EPDM 281</t>
  </si>
  <si>
    <t>73171</t>
  </si>
  <si>
    <t>O-RING ø64,77 x 2,62  70 EPDM 281</t>
  </si>
  <si>
    <t>73173</t>
  </si>
  <si>
    <t>O-ring ø2,9xø1,78 70 EPDM 281</t>
  </si>
  <si>
    <t>73174</t>
  </si>
  <si>
    <t>O-RING ø18 x 1,5  70 EPDM 281</t>
  </si>
  <si>
    <t>73177</t>
  </si>
  <si>
    <t>O-RING ø23.52 x 1,78  70 EPDM 281</t>
  </si>
  <si>
    <t>73178</t>
  </si>
  <si>
    <t>O-RING ø50.52 x 1,78  70 EPDM 281</t>
  </si>
  <si>
    <t>73179</t>
  </si>
  <si>
    <t>O-RING ø16 x 2    70 EPDM 281</t>
  </si>
  <si>
    <t>73180</t>
  </si>
  <si>
    <t>O-RING, ø4 x 1    70 EPDM 281</t>
  </si>
  <si>
    <t>73181</t>
  </si>
  <si>
    <t>O-RING Ø10.77 X Ø2.62 80EPDM 282</t>
  </si>
  <si>
    <t>73182</t>
  </si>
  <si>
    <t>O-RING Ø15 x Ø2, EPDM 281</t>
  </si>
  <si>
    <t>73183</t>
  </si>
  <si>
    <t>O-ring Ø58,42 x Ø2,62  EPDM 281</t>
  </si>
  <si>
    <t>73184</t>
  </si>
  <si>
    <t>O-RING Ø82,02 x Ø2,62 EPDM 281</t>
  </si>
  <si>
    <t>73185</t>
  </si>
  <si>
    <t>O-RING Ø9.1x1.6 70 EPDM 281, lavfriktion</t>
  </si>
  <si>
    <t>73186</t>
  </si>
  <si>
    <t>O-RING Ø12 x1 70 EPDM 281</t>
  </si>
  <si>
    <t>73188</t>
  </si>
  <si>
    <t>O-RING Ø14 x 1.78  70 EPDM 281</t>
  </si>
  <si>
    <t>73189</t>
  </si>
  <si>
    <t>O-RING Ø24 x 2  70 EPDM 281</t>
  </si>
  <si>
    <t>73190</t>
  </si>
  <si>
    <t>O-RING Ø13 x 1 70 EPDM 281</t>
  </si>
  <si>
    <t>73192</t>
  </si>
  <si>
    <t>O-ring ø95xø2 - 70 EPDM 281</t>
  </si>
  <si>
    <t>73193</t>
  </si>
  <si>
    <t>O-ring ø140xø2 - 70 EPDM 281</t>
  </si>
  <si>
    <t>73194</t>
  </si>
  <si>
    <t>O-ring ø106 xø2 - 70 EPDM 281</t>
  </si>
  <si>
    <t>73195</t>
  </si>
  <si>
    <t>O-ring ø158,42xø2,62 - 70 EPDM</t>
  </si>
  <si>
    <t>73196</t>
  </si>
  <si>
    <t>O-ring ø202,87xø2,62 - 70 EPDM</t>
  </si>
  <si>
    <t>73197</t>
  </si>
  <si>
    <t>O-ring ø240,97xø2,62 - 80 FKM Viton</t>
  </si>
  <si>
    <t>73198</t>
  </si>
  <si>
    <t>O-ring ø20.29 x ø2.62 70 EPDM 281 PTFE</t>
  </si>
  <si>
    <t>73199</t>
  </si>
  <si>
    <t>O-ring ø101,27xø2,62 EPDM 281</t>
  </si>
  <si>
    <t>73200</t>
  </si>
  <si>
    <t>O-RING Ø13 x 1,5 EPDM 281</t>
  </si>
  <si>
    <t>73201</t>
  </si>
  <si>
    <t>O-ring ø126,67xø2,62 EPDM 281</t>
  </si>
  <si>
    <t>73202</t>
  </si>
  <si>
    <t>O-ring ø160xø3 EPDM 281</t>
  </si>
  <si>
    <t>73203</t>
  </si>
  <si>
    <t>O-ring ø6xø1 EPDM 281</t>
  </si>
  <si>
    <t>73204</t>
  </si>
  <si>
    <t>O-ring ø10,77xø2,62 70EPDM 55985 PC</t>
  </si>
  <si>
    <t>73205</t>
  </si>
  <si>
    <t>O-ring ø82,14xø3,53 70EPDM 55985 PC</t>
  </si>
  <si>
    <t>73206</t>
  </si>
  <si>
    <t>O-ring ø98,02xø3,53 70EPDM 55985 PC</t>
  </si>
  <si>
    <t>73207</t>
  </si>
  <si>
    <t>O-ring ø120,25xø3,53 70EPDM 55985 PC</t>
  </si>
  <si>
    <t>73208</t>
  </si>
  <si>
    <t>O-ring ø139,30xø3,53 70EPDM 55985 PC</t>
  </si>
  <si>
    <t>73209</t>
  </si>
  <si>
    <t>O-ring ø164,70xø3,53 70EPDM 55985 PC</t>
  </si>
  <si>
    <t>73210</t>
  </si>
  <si>
    <t>O-ring ø215,50xø3,53 70EPDM 55985 PC</t>
  </si>
  <si>
    <t>73211</t>
  </si>
  <si>
    <t>O-ring ø266,29xø3,53 70EPDM 55985 PC</t>
  </si>
  <si>
    <t>73212</t>
  </si>
  <si>
    <t>O-ring ø314,45xø3,53 70EPDM 55985 PC</t>
  </si>
  <si>
    <t>73213</t>
  </si>
  <si>
    <t>O-ring ø354,97xø6,99 70EPDM 55985 PC</t>
  </si>
  <si>
    <t>73214</t>
  </si>
  <si>
    <t>O-ring ø405,26xø6,99 70EPDM 55985 PC</t>
  </si>
  <si>
    <t>73215</t>
  </si>
  <si>
    <t>O-ring ø443,36xø6,99 70EPDM 55985 PC</t>
  </si>
  <si>
    <t>73216</t>
  </si>
  <si>
    <t>O-ring ø494,16xø6,99 70EPDM 55985 PC</t>
  </si>
  <si>
    <t>73217</t>
  </si>
  <si>
    <t>O-ring ø14,5xø2,1 EPDM 75 Shore</t>
  </si>
  <si>
    <t>73218</t>
  </si>
  <si>
    <t>O-ring ø265xø3 70 EPDM 291</t>
  </si>
  <si>
    <t>73219</t>
  </si>
  <si>
    <t>O-ring ø340xø3 70 FKM 598</t>
  </si>
  <si>
    <t>73221</t>
  </si>
  <si>
    <t>O-ring ø11,5xø1,5 EPDM 281</t>
  </si>
  <si>
    <t>73222</t>
  </si>
  <si>
    <t>X-ring ø17,17 x 1,78, 70 EPDM 281</t>
  </si>
  <si>
    <t>73223</t>
  </si>
  <si>
    <t>O-ring ø26,7x1,78 EPDM 281</t>
  </si>
  <si>
    <t>73224</t>
  </si>
  <si>
    <t>X-ring ø34,65 x 1,78, 70 EPDM 281</t>
  </si>
  <si>
    <t>73225</t>
  </si>
  <si>
    <t>O-Ring ø15xø2 - 80FKM</t>
  </si>
  <si>
    <t>73227</t>
  </si>
  <si>
    <t>O-Ring ø95xø2 - 80FKM</t>
  </si>
  <si>
    <t>73228</t>
  </si>
  <si>
    <t>O-Ring ø106xø2 - 80FKM</t>
  </si>
  <si>
    <t>73229</t>
  </si>
  <si>
    <t>O-Ring ø140xø2 - 80FKM</t>
  </si>
  <si>
    <t>73232</t>
  </si>
  <si>
    <t>O-Ring ø10,77xø2,62 - 80FKM</t>
  </si>
  <si>
    <t>73233</t>
  </si>
  <si>
    <t>O-Ring ø20xø2 - 80FKM</t>
  </si>
  <si>
    <t>73234</t>
  </si>
  <si>
    <t>O-ring ø47.29xø2.62 - 80FKM</t>
  </si>
  <si>
    <t>73235</t>
  </si>
  <si>
    <t>O-ring ø58,42xø2.62 - 80FKM</t>
  </si>
  <si>
    <t>73236</t>
  </si>
  <si>
    <t>O-ring ø82,02xø2.62 - 80FKM</t>
  </si>
  <si>
    <t>73237</t>
  </si>
  <si>
    <t>X-ring ø41 x 1,78, 70 EPDM 281</t>
  </si>
  <si>
    <t>73238</t>
  </si>
  <si>
    <t>O-ring ø40,99 x 1,78, 70 EPDM 281</t>
  </si>
  <si>
    <t>73239</t>
  </si>
  <si>
    <t>O-Ring ø10,77xø2,62 - 70 EPDM 291</t>
  </si>
  <si>
    <t>73240</t>
  </si>
  <si>
    <t>O-Ring ø20xø2 - 70 EPDM 291</t>
  </si>
  <si>
    <t>73241</t>
  </si>
  <si>
    <t>O-ring ø82,02xø2.62 - 70 EPDM 291</t>
  </si>
  <si>
    <t>73242</t>
  </si>
  <si>
    <t>O-Ring ø15xø2 - 70 EPDM 291</t>
  </si>
  <si>
    <t>73243</t>
  </si>
  <si>
    <t>O-Ring ø140xø2 - 70 EPDM 291</t>
  </si>
  <si>
    <t>73244</t>
  </si>
  <si>
    <t>O-Ring ø11,5xø3 - 70 EPDM 291</t>
  </si>
  <si>
    <t>73245</t>
  </si>
  <si>
    <t>O-ring ø106 xø2 - 70 EPDM 291</t>
  </si>
  <si>
    <t>73246</t>
  </si>
  <si>
    <t>O-ring ø58,42 x ø2,62  70 EPDM 291</t>
  </si>
  <si>
    <t>73247</t>
  </si>
  <si>
    <t>O-ring ø95xø2 - 70 EPDM 291</t>
  </si>
  <si>
    <t>73248</t>
  </si>
  <si>
    <t>O-ring ø47.29xø2.62 - 70 EPDM 291</t>
  </si>
  <si>
    <t>73249</t>
  </si>
  <si>
    <t>O-ring ø20,35xø1,78 EPDM 281</t>
  </si>
  <si>
    <t>73250</t>
  </si>
  <si>
    <t>O-ring ø80xø2 EPDM 281</t>
  </si>
  <si>
    <t>73251</t>
  </si>
  <si>
    <t>O-ring ø130xø2 EPDM 281</t>
  </si>
  <si>
    <t>73252</t>
  </si>
  <si>
    <t>O-ring ø210xø3 EPDM 281</t>
  </si>
  <si>
    <t>73255</t>
  </si>
  <si>
    <t>X-ring ø20,35 x 1,78, 70 EPDM 281</t>
  </si>
  <si>
    <t>73256</t>
  </si>
  <si>
    <t>O-Ring ø13xø1,5 - 70 EPDM 291</t>
  </si>
  <si>
    <t>73257</t>
  </si>
  <si>
    <t>O-Ring ø6xø1 - 70 EPDM 291</t>
  </si>
  <si>
    <t>73258</t>
  </si>
  <si>
    <t>O-Ring ø101,27xø2,62 - 70 EPDM 291</t>
  </si>
  <si>
    <t>73259</t>
  </si>
  <si>
    <t>O-ring ø20.29 x ø2.62 70 EPDM 291 PTFE</t>
  </si>
  <si>
    <t>73260</t>
  </si>
  <si>
    <t>O-ring ø158,42xø2,62 - 70 EPDM 291</t>
  </si>
  <si>
    <t>73261</t>
  </si>
  <si>
    <t>O-ring ø202,87xø2,62 - 70 EPDM 291</t>
  </si>
  <si>
    <t>73262</t>
  </si>
  <si>
    <t>O-ring ø126,67xø2,62 EPDM 291</t>
  </si>
  <si>
    <t>73263</t>
  </si>
  <si>
    <t>O-ring ø160xø3 EPDM 291</t>
  </si>
  <si>
    <t>73265</t>
  </si>
  <si>
    <t>O-ring ø45 x 1,5, 70 EPDM 281</t>
  </si>
  <si>
    <t>73266</t>
  </si>
  <si>
    <t>O-ring ø47,35 x 1,78, 70 EPDM 281</t>
  </si>
  <si>
    <t>73267</t>
  </si>
  <si>
    <t>O-ring ø60,05 x 1,78, 70 EPDM 281</t>
  </si>
  <si>
    <t>73268</t>
  </si>
  <si>
    <t>O-ring ø69,52 x ø2,62  70 EPDM 291</t>
  </si>
  <si>
    <t>73269</t>
  </si>
  <si>
    <t>O-ring ø9,5xø1,5 70 EPDM 281</t>
  </si>
  <si>
    <t>73270</t>
  </si>
  <si>
    <t>O-ring ø48xø3 - 80FKM</t>
  </si>
  <si>
    <t>73271</t>
  </si>
  <si>
    <t>O-ring ø68xø2 - 80FKM</t>
  </si>
  <si>
    <t>74003</t>
  </si>
  <si>
    <t>PAKNING Ø12XØ4X2 85 EPDM 282</t>
  </si>
  <si>
    <t>74004</t>
  </si>
  <si>
    <t>PAKNING Ø18XØ13.2X1.5 FIBER</t>
  </si>
  <si>
    <t>74005</t>
  </si>
  <si>
    <t>PAKNING Ø16X5  EPDM 90</t>
  </si>
  <si>
    <t>74007</t>
  </si>
  <si>
    <t>PAKNING Ø14.8XØ6X3 70 EPDM 281</t>
  </si>
  <si>
    <t>74016</t>
  </si>
  <si>
    <t>PAKNING Ø18XØ12.5X2 NITRIL 70</t>
  </si>
  <si>
    <t>74017</t>
  </si>
  <si>
    <t>/PAKNING Ø23XØ17X2 NITRIL 65</t>
  </si>
  <si>
    <t>74018</t>
  </si>
  <si>
    <t>PAKNING Ø23XØ16.3X2 NITRIL 65</t>
  </si>
  <si>
    <t>74021</t>
  </si>
  <si>
    <t>PAKNING Ø24XØ18.2X10     PP, HVID</t>
  </si>
  <si>
    <t>74045</t>
  </si>
  <si>
    <t>/PAKNING Ø28X2            NITRIL 70</t>
  </si>
  <si>
    <t>74054</t>
  </si>
  <si>
    <t>PAKNING Ø24.5XØ19.5X2    REINZ FJ-2637</t>
  </si>
  <si>
    <t>74072</t>
  </si>
  <si>
    <t>PAKNING Ø24.2XØ16.6X2 NBR</t>
  </si>
  <si>
    <t>74075</t>
  </si>
  <si>
    <t>/TÆTNINGSRING Ø14.1X1.7 PTFE</t>
  </si>
  <si>
    <t>74077</t>
  </si>
  <si>
    <t>PAKNING Ø25 x Ø12.3 x1.6 EPDM 80</t>
  </si>
  <si>
    <t>74085</t>
  </si>
  <si>
    <t>/ISO.SKIVE Ø16.6XØ12X0.5 PTFE</t>
  </si>
  <si>
    <t>74090</t>
  </si>
  <si>
    <t>/PAKNING,VÆGAFTAP LD-PE SKUM</t>
  </si>
  <si>
    <t>74102</t>
  </si>
  <si>
    <t>KEGLE, EV/EVS vers.1</t>
  </si>
  <si>
    <t>74104</t>
  </si>
  <si>
    <t>PAKNING Ø8.2XØ17.1X3.6 EPDM 80</t>
  </si>
  <si>
    <t>74105</t>
  </si>
  <si>
    <t>PAKNING Ø10.2XØ17.1X3.6 EPDM 80</t>
  </si>
  <si>
    <t>74106</t>
  </si>
  <si>
    <t>PAKNING Ø12.2XØ17.1X3.6 EPDM 80</t>
  </si>
  <si>
    <t>74107</t>
  </si>
  <si>
    <t>PAKNING Ø13XØ17.1X3.6 EPDM 80</t>
  </si>
  <si>
    <t>74108</t>
  </si>
  <si>
    <t>PAKNING Ø8.2XØ13.6X3.6 EPDM 80</t>
  </si>
  <si>
    <t>74109</t>
  </si>
  <si>
    <t>PAKNING Ø10.2XØ13.6X3.6 EPDM 80</t>
  </si>
  <si>
    <t>74112</t>
  </si>
  <si>
    <t>/PAKNING F. 3/8 SLUTMUFFE</t>
  </si>
  <si>
    <t>74113</t>
  </si>
  <si>
    <t>PAKNING F. 1/2 SLUTMUFFE</t>
  </si>
  <si>
    <t>74114</t>
  </si>
  <si>
    <t>/PAKNING F. 3/4 SLUTMUFFE</t>
  </si>
  <si>
    <t>74116</t>
  </si>
  <si>
    <t>/PAKNING Ø14.8XØ6X2,9 90 EPDM</t>
  </si>
  <si>
    <t>74119</t>
  </si>
  <si>
    <t>Membran, HRT80, forstærket f. indsats 10/11</t>
  </si>
  <si>
    <t>74120</t>
  </si>
  <si>
    <t>MEMBRAN TYPE 30 - 40</t>
  </si>
  <si>
    <t>74121</t>
  </si>
  <si>
    <t>MEMBRAN INDSATS TYPE 50/51/60</t>
  </si>
  <si>
    <t>74123</t>
  </si>
  <si>
    <t>GUMMIDÆMPER TYPE 11 EPDM 60SH</t>
  </si>
  <si>
    <t>74125</t>
  </si>
  <si>
    <t>GUMMIDÆMPER TYPE 60 EPDM 70SH</t>
  </si>
  <si>
    <t>74127</t>
  </si>
  <si>
    <t>DÆMPER TYPE 51/60 0,5mm. PTFE</t>
  </si>
  <si>
    <t>74128</t>
  </si>
  <si>
    <t>DÆMPER TYPE 60 0,8mm. PTFE</t>
  </si>
  <si>
    <t>74129</t>
  </si>
  <si>
    <t>DÆMPER TYPE 60 1,1mm.  PTFE</t>
  </si>
  <si>
    <t>74130</t>
  </si>
  <si>
    <t>DÆMPER TYPE 60 1,4mm PTFE</t>
  </si>
  <si>
    <t>74131</t>
  </si>
  <si>
    <t>DÆMPER TYPE 60 1,7mm PTFE</t>
  </si>
  <si>
    <t>74132</t>
  </si>
  <si>
    <t>DÆMPER TYPE 60 2,0mm PTFE</t>
  </si>
  <si>
    <t>74135</t>
  </si>
  <si>
    <t>MEMBRAN TYPE 10/11/20 U/VÆV</t>
  </si>
  <si>
    <t>74136</t>
  </si>
  <si>
    <t>MEMBRAN TYPE 30 - 40 U/VÆV</t>
  </si>
  <si>
    <t>74138</t>
  </si>
  <si>
    <t>/MEMBRAN F. REGUL.ENH. DN15-25 HNBR.</t>
  </si>
  <si>
    <t>74139</t>
  </si>
  <si>
    <t>/MEMBRAN F. REGUL.ENH. DN32 HNBR.</t>
  </si>
  <si>
    <t>74140</t>
  </si>
  <si>
    <t>SÆDEPAKNING EPDM 281</t>
  </si>
  <si>
    <t>74144</t>
  </si>
  <si>
    <t>/AFSTANDSSTYKKE DN15-32 EPDM 281 70Sh</t>
  </si>
  <si>
    <t>74145</t>
  </si>
  <si>
    <t>/AFSTANDSSTYKKE DND40-50 EPDM 281 70Sh</t>
  </si>
  <si>
    <t>74146</t>
  </si>
  <si>
    <t>/MEMBRAN F. REGUL.ENH. DN40-50</t>
  </si>
  <si>
    <t>74148</t>
  </si>
  <si>
    <t>MEMBRAN, PICV 65, W/FABRIC</t>
  </si>
  <si>
    <t>74149</t>
  </si>
  <si>
    <t>MEMBRAN, PICV DN50, W/FABRIC</t>
  </si>
  <si>
    <t>74150</t>
  </si>
  <si>
    <t>MEMBRAN, PICV DN80, W/FABRIC</t>
  </si>
  <si>
    <t>74151</t>
  </si>
  <si>
    <t>GUMMIPAKNING, OPTIMA COMPACT DN10-20</t>
  </si>
  <si>
    <t>74152</t>
  </si>
  <si>
    <t>Membran, HRT80, forstærket DN10-20 Optim</t>
  </si>
  <si>
    <t>74153</t>
  </si>
  <si>
    <t>PAKNING Ø18,5 x Ø12 x 1,5 KLINGERIT</t>
  </si>
  <si>
    <t>74154</t>
  </si>
  <si>
    <t>PAKNING Ø24 x Ø18 x 1,5 KLINGERIT</t>
  </si>
  <si>
    <t>74155</t>
  </si>
  <si>
    <t>PAKNING Ø30 x Ø24 x 1,5 KLINGERIT</t>
  </si>
  <si>
    <t>74156</t>
  </si>
  <si>
    <t>GUMMISÆDE OPTIMA COMPACT DN25</t>
  </si>
  <si>
    <t>74157</t>
  </si>
  <si>
    <t>Pakning DN65, højtryksplade (000685 076)</t>
  </si>
  <si>
    <t>74158</t>
  </si>
  <si>
    <t>Membran, HRT80, forstærket DN25-32 Optim</t>
  </si>
  <si>
    <t>74159</t>
  </si>
  <si>
    <t>Gummisæde restriktor Compact DN40/50</t>
  </si>
  <si>
    <t>74160</t>
  </si>
  <si>
    <t>Membran, PICV DN100, w/FABRIC</t>
  </si>
  <si>
    <t>74161</t>
  </si>
  <si>
    <t>Membran, HRT80, forstærket DN40-50 Optim</t>
  </si>
  <si>
    <t>74164</t>
  </si>
  <si>
    <t>Slange f. støjdæmpning PICV</t>
  </si>
  <si>
    <t>74165</t>
  </si>
  <si>
    <t>Membran, PICV DN125, w/FABRIC</t>
  </si>
  <si>
    <t>74166</t>
  </si>
  <si>
    <t>Membran, PICV DN150, w/FABRIC</t>
  </si>
  <si>
    <t>74167</t>
  </si>
  <si>
    <t>Kuglesæde f. 2"</t>
  </si>
  <si>
    <t>74168</t>
  </si>
  <si>
    <t>Kuglesæde f. 2-1/2"</t>
  </si>
  <si>
    <t>74169</t>
  </si>
  <si>
    <t>Pakning ø18xø13,4x1,7</t>
  </si>
  <si>
    <t>74170</t>
  </si>
  <si>
    <t>Membran, PICV DN250/DN300, w/FABRIC</t>
  </si>
  <si>
    <t>74171</t>
  </si>
  <si>
    <t>Membran DN15-25</t>
  </si>
  <si>
    <t>74172</t>
  </si>
  <si>
    <t>Pakning ø23xø6,2x2,9 EPDM 90</t>
  </si>
  <si>
    <t>74179</t>
  </si>
  <si>
    <t>Membran, PICV DN50 m/fiber EPDM 290</t>
  </si>
  <si>
    <t>74180</t>
  </si>
  <si>
    <t>Membran, PICV DN65 m/fiber EPDM 290</t>
  </si>
  <si>
    <t>74181</t>
  </si>
  <si>
    <t>Membran, PICV DN80 m/fiber EPDM 290</t>
  </si>
  <si>
    <t>74182</t>
  </si>
  <si>
    <t>Membran, PICV DN100 m/fiber EPDM 290</t>
  </si>
  <si>
    <t>74183</t>
  </si>
  <si>
    <t>Membran, PICV DN125 m/fiber EPDM 290</t>
  </si>
  <si>
    <t>74184</t>
  </si>
  <si>
    <t>Membran, PICV DN150/200 m/fiber EPDM 290</t>
  </si>
  <si>
    <t>74185</t>
  </si>
  <si>
    <t>Gummisæde f. stempel DN50 HCR</t>
  </si>
  <si>
    <t>74186</t>
  </si>
  <si>
    <t>Gummisæde f. stempel DN65 HCR</t>
  </si>
  <si>
    <t>74187</t>
  </si>
  <si>
    <t>Gummisæde f. stempel DN80 HCR</t>
  </si>
  <si>
    <t>74188</t>
  </si>
  <si>
    <t>Gummisæde f. stempel DN100 HCR</t>
  </si>
  <si>
    <t>74189</t>
  </si>
  <si>
    <t>Gummisæde f. stempel DN125 HCR</t>
  </si>
  <si>
    <t>74190</t>
  </si>
  <si>
    <t>Gummisæde f. stempel DN150/200 HCR</t>
  </si>
  <si>
    <t>74200</t>
  </si>
  <si>
    <t>Pakning ø18xø14x1</t>
  </si>
  <si>
    <t>74201</t>
  </si>
  <si>
    <t>Gummisæde on/off</t>
  </si>
  <si>
    <t>74202</t>
  </si>
  <si>
    <t>Gummisæde f. stempel DN50 EP</t>
  </si>
  <si>
    <t>74203</t>
  </si>
  <si>
    <t>Gummisæde f. stempel DN65 EP</t>
  </si>
  <si>
    <t>74204</t>
  </si>
  <si>
    <t>Gummisæde f. stempel DN80 EP</t>
  </si>
  <si>
    <t>74205</t>
  </si>
  <si>
    <t>Gummisæde f. stempel DN100 EP</t>
  </si>
  <si>
    <t>74206</t>
  </si>
  <si>
    <t>Gummisæde f. stempel DN125 EP</t>
  </si>
  <si>
    <t>74207</t>
  </si>
  <si>
    <t>Gummisæde f. stempel DN150-200 EP</t>
  </si>
  <si>
    <t>74208</t>
  </si>
  <si>
    <t>PAKNING Ø18,5 x Ø12 x 3 KLINGERIT</t>
  </si>
  <si>
    <t>74209</t>
  </si>
  <si>
    <t>Teflonskål DN15</t>
  </si>
  <si>
    <t>74210</t>
  </si>
  <si>
    <t>Teflonskål DN20</t>
  </si>
  <si>
    <t>74211</t>
  </si>
  <si>
    <t>Plast spindel 6-port PICV</t>
  </si>
  <si>
    <t>74212</t>
  </si>
  <si>
    <t>Adaptor f. roterende aktuator</t>
  </si>
  <si>
    <t>74213</t>
  </si>
  <si>
    <t>Membran indsats Type 50/51/60 High temp</t>
  </si>
  <si>
    <t>75003</t>
  </si>
  <si>
    <t>LÅSERING T.SVINGTUD SORT</t>
  </si>
  <si>
    <t>75006</t>
  </si>
  <si>
    <t>/KRONEGREB  RÅ</t>
  </si>
  <si>
    <t>75007</t>
  </si>
  <si>
    <t>/KRONEGREB, FORKROMET</t>
  </si>
  <si>
    <t>75008</t>
  </si>
  <si>
    <t>Kronegreb Rå</t>
  </si>
  <si>
    <t>75009</t>
  </si>
  <si>
    <t>Kronegreb forkromet</t>
  </si>
  <si>
    <t>75011</t>
  </si>
  <si>
    <t>Kronegreb Sort</t>
  </si>
  <si>
    <t>75015</t>
  </si>
  <si>
    <t>/MÆRKEKNAP, RØD</t>
  </si>
  <si>
    <t>75016</t>
  </si>
  <si>
    <t>/MÆRKEKNAP,BLÅ</t>
  </si>
  <si>
    <t>75060</t>
  </si>
  <si>
    <t>/SKIVE F.SP.POM C 9021 TF</t>
  </si>
  <si>
    <t>75076</t>
  </si>
  <si>
    <t>/GREB BL.VENTIL (BREFCO) CYCOLAC G100</t>
  </si>
  <si>
    <t>75090</t>
  </si>
  <si>
    <t>STYR, CIRCON, SORT POM-C</t>
  </si>
  <si>
    <t>75091</t>
  </si>
  <si>
    <t>SKALA, CIRCON, SORT     POM</t>
  </si>
  <si>
    <t>75092</t>
  </si>
  <si>
    <t>HÆTTE, CIRCON SORT     ABS+PC</t>
  </si>
  <si>
    <t>75093</t>
  </si>
  <si>
    <t>HÆTTE, TEMCON + SORT     ABS+PC</t>
  </si>
  <si>
    <t>75094</t>
  </si>
  <si>
    <t>HÆTTE,BY-PASS TEMCON+    ABS+PC</t>
  </si>
  <si>
    <t>75096</t>
  </si>
  <si>
    <t>SKALA BY-PASS TEMCON+    POM-C</t>
  </si>
  <si>
    <t>75097</t>
  </si>
  <si>
    <t>ISOLERINGSKAPPE TEMCON+</t>
  </si>
  <si>
    <t>75099</t>
  </si>
  <si>
    <t>/GREB BLÅT,1/2" SIKK.VENT FARVE UN-55171</t>
  </si>
  <si>
    <t>75125</t>
  </si>
  <si>
    <t>/STYR TIL VENTILKEGLE     INDKØB</t>
  </si>
  <si>
    <t>75128</t>
  </si>
  <si>
    <t>DÆKKAPPE BLANDEVENTIL SORT</t>
  </si>
  <si>
    <t>75131</t>
  </si>
  <si>
    <t>/EXTRUDERET PROFIL HALVKOBLING 1/2"</t>
  </si>
  <si>
    <t>75134</t>
  </si>
  <si>
    <t>/EXTRUDERET PROFIL HALVKOBLING 3/8</t>
  </si>
  <si>
    <t>75141</t>
  </si>
  <si>
    <t>/STRIPS F. 3/8 SLUTMUFFE SORT</t>
  </si>
  <si>
    <t>75142</t>
  </si>
  <si>
    <t>/STRIPS F. 3/8 SLUTMUFFE</t>
  </si>
  <si>
    <t>75143</t>
  </si>
  <si>
    <t>/STRIPS F. 1/2 SLUTMUFFE</t>
  </si>
  <si>
    <t>75144</t>
  </si>
  <si>
    <t>STRIPS F. 3/4 SLUTMUFFE</t>
  </si>
  <si>
    <t>75145</t>
  </si>
  <si>
    <t>GUMMIPROP F TRYKUDTAG EAF-50</t>
  </si>
  <si>
    <t>75160</t>
  </si>
  <si>
    <t>/STYR, GÅRDPOSTEHANE Ø18 PE</t>
  </si>
  <si>
    <t>75176</t>
  </si>
  <si>
    <t>HÆTTE F. TYPE C</t>
  </si>
  <si>
    <t>75181</t>
  </si>
  <si>
    <t>/GREB U/TRYK F. KGH</t>
  </si>
  <si>
    <t>75182</t>
  </si>
  <si>
    <t>Greb m/Frese logo f. KGH</t>
  </si>
  <si>
    <t>75185</t>
  </si>
  <si>
    <t>/BRIK F. GREB 2 BAR ABS</t>
  </si>
  <si>
    <t>75189</t>
  </si>
  <si>
    <t>/BRIK F. GREB 6 BAR ABS</t>
  </si>
  <si>
    <t>75193</t>
  </si>
  <si>
    <t>/HUS F. REG.ENHED DN15-25</t>
  </si>
  <si>
    <t>75194</t>
  </si>
  <si>
    <t>/LÅG, STYR F. REG.ENHED DN15-25</t>
  </si>
  <si>
    <t>75195</t>
  </si>
  <si>
    <t>/STEMPEL  F. REG.ENHED DN15-25</t>
  </si>
  <si>
    <t>75196</t>
  </si>
  <si>
    <t>/LÅG F. REG.ENHED DN15-25 2000 L/T</t>
  </si>
  <si>
    <t>75197</t>
  </si>
  <si>
    <t>/HUS F. REG.ENHED DN32</t>
  </si>
  <si>
    <t>75198</t>
  </si>
  <si>
    <t>/STEMPEL  F. REG.ENHED DN32</t>
  </si>
  <si>
    <t>75199</t>
  </si>
  <si>
    <t>/LÅG  F. REG.ENHED DN32</t>
  </si>
  <si>
    <t>75200</t>
  </si>
  <si>
    <t>/INDICATOR ABS PLASTIC 757k</t>
  </si>
  <si>
    <t>75201</t>
  </si>
  <si>
    <t>/INDICATOR DN15 500 l/h ABS PLASTIC 757k</t>
  </si>
  <si>
    <t>75203</t>
  </si>
  <si>
    <t>INDICATOR DN20 900 l/h ABS PLASTIC 757k</t>
  </si>
  <si>
    <t>75205</t>
  </si>
  <si>
    <t>INDICATOR DN25 1500 l/h ABS PLASTIC 757k</t>
  </si>
  <si>
    <t>75206</t>
  </si>
  <si>
    <t>INDICATOR DN25 2000 l/h ABS PLASTIC 757k</t>
  </si>
  <si>
    <t>75207</t>
  </si>
  <si>
    <t>INDICATOR DN32 3000 l/h ABS PLASTIC 757k</t>
  </si>
  <si>
    <t>75211</t>
  </si>
  <si>
    <t>FLOW RESTRICTOR DN15-25 500 L/H</t>
  </si>
  <si>
    <t>75212</t>
  </si>
  <si>
    <t>FLOW RESTRICTOR DN15-25 1500/2000 L/H</t>
  </si>
  <si>
    <t>75214</t>
  </si>
  <si>
    <t>FLOW RESTRICTOR DN20 900 L/H</t>
  </si>
  <si>
    <t>75215</t>
  </si>
  <si>
    <t>FLOW RESTRICTOR DN32 3000 L/H</t>
  </si>
  <si>
    <t>75216</t>
  </si>
  <si>
    <t>HÆTTE, CIRCON + RØD     ABS+PC</t>
  </si>
  <si>
    <t>75218</t>
  </si>
  <si>
    <t>HÆTTE, BY-PASS TEMCON+ RØD ABS+PC</t>
  </si>
  <si>
    <t>75221</t>
  </si>
  <si>
    <t>HUS, SPINDELFORLÆNGER, MODULA</t>
  </si>
  <si>
    <t>75222</t>
  </si>
  <si>
    <t>TÆTNINGSRING F. KUGLE, MODULA</t>
  </si>
  <si>
    <t>75223</t>
  </si>
  <si>
    <t>GREB HØJRE, MODULA</t>
  </si>
  <si>
    <t>75224</t>
  </si>
  <si>
    <t>GREB VENSTRE, MODULA</t>
  </si>
  <si>
    <t>75225</t>
  </si>
  <si>
    <t>TÆTNINGSRING DN15-25, MODULA</t>
  </si>
  <si>
    <t>75226</t>
  </si>
  <si>
    <t>TÆTNINGSRING, PROP DN15, MODULA</t>
  </si>
  <si>
    <t>75227</t>
  </si>
  <si>
    <t>TÆTNINGSRING, PROP DN20, MODULA</t>
  </si>
  <si>
    <t>75228</t>
  </si>
  <si>
    <t>TÆTNINGSRING, PROP DN25, MODULA</t>
  </si>
  <si>
    <t>75229</t>
  </si>
  <si>
    <t>RESTRICTOR DN15 PPO 20% GLAS</t>
  </si>
  <si>
    <t>75230</t>
  </si>
  <si>
    <t>HUS RESTRICTOR DN15 PPO</t>
  </si>
  <si>
    <t>75231</t>
  </si>
  <si>
    <t>SKALA DN15/50 ABS, GREB</t>
  </si>
  <si>
    <t>75233</t>
  </si>
  <si>
    <t>MÆRKEKNAP FOR GREB ABS</t>
  </si>
  <si>
    <t>75234</t>
  </si>
  <si>
    <t>HUS RESTRICTOR DN20 PPO</t>
  </si>
  <si>
    <t>75235</t>
  </si>
  <si>
    <t>RESTRICTOR DN20 PPO 20% GLAS</t>
  </si>
  <si>
    <t>75236</t>
  </si>
  <si>
    <t>HUS RESTRICTOR DN25 PPO</t>
  </si>
  <si>
    <t>75237</t>
  </si>
  <si>
    <t>RESTRICTOR DN25 PPO 20% GLAS</t>
  </si>
  <si>
    <t>75238</t>
  </si>
  <si>
    <t>HUS RESTRICTOR DN32 PPO</t>
  </si>
  <si>
    <t>75239</t>
  </si>
  <si>
    <t>RESTRICTOR DN32 PPO 20% GLAS</t>
  </si>
  <si>
    <t>75240</t>
  </si>
  <si>
    <t>HUS RESTRICTOR DN40 PPO</t>
  </si>
  <si>
    <t>75241</t>
  </si>
  <si>
    <t>HUS RESTRICTOR DN50 PPO</t>
  </si>
  <si>
    <t>75242</t>
  </si>
  <si>
    <t>RESTRICTOR DN40 PPO 20% GLAS</t>
  </si>
  <si>
    <t>75243</t>
  </si>
  <si>
    <t>RESTRICTOR DN50 PPO 20% GLAS</t>
  </si>
  <si>
    <t>75244</t>
  </si>
  <si>
    <t>HUS F. REG.ENHED DN40-50 PPS 40% GLAS</t>
  </si>
  <si>
    <t>75245</t>
  </si>
  <si>
    <t>LÅG  F. REG.ENHED DN40-50 PPS 40% GLAS</t>
  </si>
  <si>
    <t>75246</t>
  </si>
  <si>
    <t>STEMPEL  F. REG.ENHED DN40-50</t>
  </si>
  <si>
    <t>75248</t>
  </si>
  <si>
    <t>GREB, MODULA II - V</t>
  </si>
  <si>
    <t>75249</t>
  </si>
  <si>
    <t>SPINDELFORLÆNGER, MODULA II</t>
  </si>
  <si>
    <t>75250</t>
  </si>
  <si>
    <t>HUS, SPINDELFORLÆNGER, MODULA II</t>
  </si>
  <si>
    <t>75251</t>
  </si>
  <si>
    <t>TÆTNINGSRING 1/2  MODULA II PTFE</t>
  </si>
  <si>
    <t>75252</t>
  </si>
  <si>
    <t>TÆTNINGSRING 3/4  MODULA II PTFE</t>
  </si>
  <si>
    <t>75253</t>
  </si>
  <si>
    <t>HUS REG.ENHED DPCV DN15-20</t>
  </si>
  <si>
    <t>75254</t>
  </si>
  <si>
    <t>PLASTMØTRIK DPCV DN15-20</t>
  </si>
  <si>
    <t>75255</t>
  </si>
  <si>
    <t>FJEDERSTYR DPCV DN15-20</t>
  </si>
  <si>
    <t>75257</t>
  </si>
  <si>
    <t>STYR DPCV DN15-20</t>
  </si>
  <si>
    <t>75258</t>
  </si>
  <si>
    <t>HUS REG.ENHED DPCV DN25-32</t>
  </si>
  <si>
    <t>75259</t>
  </si>
  <si>
    <t>PLASTMØTRIK DPCV DN25-32</t>
  </si>
  <si>
    <t>75260</t>
  </si>
  <si>
    <t>FJEDERSTYR DPCV DN25-32</t>
  </si>
  <si>
    <t>75261</t>
  </si>
  <si>
    <t>PLASTHÆTTE DPCV DN25-32</t>
  </si>
  <si>
    <t>75262</t>
  </si>
  <si>
    <t>STYR DPCV DN25-32</t>
  </si>
  <si>
    <t>75263</t>
  </si>
  <si>
    <t>HUS REG.ENHED DPCV DN40-50</t>
  </si>
  <si>
    <t>75264</t>
  </si>
  <si>
    <t>/PLASTMØTRIK DPCV DN40-50</t>
  </si>
  <si>
    <t>75265</t>
  </si>
  <si>
    <t>/FJEDERSTYR DPCV DN40-50</t>
  </si>
  <si>
    <t>75266</t>
  </si>
  <si>
    <t>/PLASTHÆTTE DPCV DN40-50</t>
  </si>
  <si>
    <t>75268</t>
  </si>
  <si>
    <t>STILLESKIVE POM C, FRESE/SIEMENS/B&amp;G</t>
  </si>
  <si>
    <t>75269</t>
  </si>
  <si>
    <t>INDIKATOR, OPTIMA</t>
  </si>
  <si>
    <t>75270</t>
  </si>
  <si>
    <t>INDICATOR DN15 500 l/h, OPTIMA</t>
  </si>
  <si>
    <t>75278</t>
  </si>
  <si>
    <t>GUMMISÆDE F. STEMPEL DN15-25</t>
  </si>
  <si>
    <t>75279</t>
  </si>
  <si>
    <t>STEMPEL DN15-25, REGULERINGS.ENHED</t>
  </si>
  <si>
    <t>75280</t>
  </si>
  <si>
    <t>GREB DN15/50 PPO 20% GLAS B&amp;G</t>
  </si>
  <si>
    <t>75281</t>
  </si>
  <si>
    <t>MÆRKEKNAP FOR GREB ABS B&amp;G</t>
  </si>
  <si>
    <t>75290</t>
  </si>
  <si>
    <t>HÆTTE DN15-50 OPTIMA B&amp;G</t>
  </si>
  <si>
    <t>75291</t>
  </si>
  <si>
    <t>HÆTTE DN15-50 OPTIMA FRESE SORT</t>
  </si>
  <si>
    <t>75295</t>
  </si>
  <si>
    <t>INDICATOR DN50 8500 l/t SIEMENS/FRESE OP</t>
  </si>
  <si>
    <t>75296</t>
  </si>
  <si>
    <t>HUS REG.ENHED DN15-25</t>
  </si>
  <si>
    <t>75297</t>
  </si>
  <si>
    <t>DÆKSEL REG.ENHED DN15-25</t>
  </si>
  <si>
    <t>75298</t>
  </si>
  <si>
    <t>INDICATOR DN40 31 GPM OPTIMA B&amp;G/SIEMENS</t>
  </si>
  <si>
    <t>75300</t>
  </si>
  <si>
    <t>HÆTTE DN15-50 UDEN LOGO, OPTIMA</t>
  </si>
  <si>
    <t>75301</t>
  </si>
  <si>
    <t>Skrabe-ring f. pakdåse PTFE 15% GRAFIT</t>
  </si>
  <si>
    <t>75302</t>
  </si>
  <si>
    <t>SKALA INDIKATOR, PICV DN65</t>
  </si>
  <si>
    <t>75303</t>
  </si>
  <si>
    <t>SKALA,  PICV DN50-65-80</t>
  </si>
  <si>
    <t>75304</t>
  </si>
  <si>
    <t>RESTRIKTOR, PICV DN65</t>
  </si>
  <si>
    <t>75306</t>
  </si>
  <si>
    <t>ISOLERINGSBRIK F. GÅRDPOSTEHANE</t>
  </si>
  <si>
    <t>75307</t>
  </si>
  <si>
    <t>Gummisæde f. stempel, DN65 PICV</t>
  </si>
  <si>
    <t>75308</t>
  </si>
  <si>
    <t>Gummisæde f. stempel, DN50 PICV</t>
  </si>
  <si>
    <t>75309</t>
  </si>
  <si>
    <t>RESTRIKTOR, PICV DN50</t>
  </si>
  <si>
    <t>75311</t>
  </si>
  <si>
    <t>RESTRIKTOR, PICV DN80</t>
  </si>
  <si>
    <t>75313</t>
  </si>
  <si>
    <t>Gummisæde f. stempel, DN80 PICV</t>
  </si>
  <si>
    <t>75315</t>
  </si>
  <si>
    <t>JUSTERSKRUE, DN10-20 10MY OPTIMA COMP.</t>
  </si>
  <si>
    <t>75317</t>
  </si>
  <si>
    <t>STEMPEL, DN10-20 OPTIMA COMPACT</t>
  </si>
  <si>
    <t>75318</t>
  </si>
  <si>
    <t>MEMBRANHOLDER, DN10-20 OPTIMA COMPACT</t>
  </si>
  <si>
    <t>75319</t>
  </si>
  <si>
    <t>RESTRICTOR, DN10-20 OPTIMA COMPACT</t>
  </si>
  <si>
    <t>75320</t>
  </si>
  <si>
    <t>INDVENDIG RESTRICTORDEL DN10-20 OPT COMP</t>
  </si>
  <si>
    <t>75322</t>
  </si>
  <si>
    <t>UDVENDIG RESTRICTORDEL DN10-20 OPT COMP</t>
  </si>
  <si>
    <t>75323</t>
  </si>
  <si>
    <t>TRIPOD, DN10-20 OPTIMA COMPACT</t>
  </si>
  <si>
    <t>75326</t>
  </si>
  <si>
    <t>Hætte DN10-32 Frese Sort Optima Compact</t>
  </si>
  <si>
    <t>75327</t>
  </si>
  <si>
    <t>Hætte DN10-32 Siemens Sort Optima Compact</t>
  </si>
  <si>
    <t>75328</t>
  </si>
  <si>
    <t>Hætte DN10-32 neutral Sort Optima Compact</t>
  </si>
  <si>
    <t>75329</t>
  </si>
  <si>
    <t>75336</t>
  </si>
  <si>
    <t>MEMBRANHOLDER OPTIMA COMPACT DN25</t>
  </si>
  <si>
    <t>75337</t>
  </si>
  <si>
    <t>STEMPEL OPTIMA COMPACT DN25</t>
  </si>
  <si>
    <t>75338</t>
  </si>
  <si>
    <t>FJEDERSTYR OPTIMA COMPACT DN25</t>
  </si>
  <si>
    <t>75339</t>
  </si>
  <si>
    <t>RESTRIKTOR OPTIMA COMPACT DN25</t>
  </si>
  <si>
    <t>75342</t>
  </si>
  <si>
    <t>PLASTHÆTTE DPCV DN40-50</t>
  </si>
  <si>
    <t>75343</t>
  </si>
  <si>
    <t>75344</t>
  </si>
  <si>
    <t>BLÅ STRIPS F. 1/8 SLUTMUFFE KORT</t>
  </si>
  <si>
    <t>75345</t>
  </si>
  <si>
    <t>RØD STRIPS F. 1/8 SLUTMUFFE KORT</t>
  </si>
  <si>
    <t>75353</t>
  </si>
  <si>
    <t>TÆTNINGSRING 3/4" NPTF COMPACT B&amp;G</t>
  </si>
  <si>
    <t>75354</t>
  </si>
  <si>
    <t>TÆTNINGSPROP 1/2 KUGLE MODULA IV, V</t>
  </si>
  <si>
    <t>75355</t>
  </si>
  <si>
    <t>GREB MODULA IV</t>
  </si>
  <si>
    <t>75364</t>
  </si>
  <si>
    <t>JUSTERSKIVE, OPTIMA COMPACT</t>
  </si>
  <si>
    <t>75365</t>
  </si>
  <si>
    <t>Skala Low 2,5mm Optima Compact</t>
  </si>
  <si>
    <t>75367</t>
  </si>
  <si>
    <t>Skala Low 5mm Optima Compact</t>
  </si>
  <si>
    <t>75368</t>
  </si>
  <si>
    <t>Skala High 2.5mm Optima Compact</t>
  </si>
  <si>
    <t>75369</t>
  </si>
  <si>
    <t>Skala High 4mm Optima Compact</t>
  </si>
  <si>
    <t>75370</t>
  </si>
  <si>
    <t>Skala High 5mm Optima Compact</t>
  </si>
  <si>
    <t>75371</t>
  </si>
  <si>
    <t>HÆTTE DN10-20  MMA BLÅ OPTIMA COMPACT</t>
  </si>
  <si>
    <t>75372</t>
  </si>
  <si>
    <t>Hætte, PV Compact DN15/20</t>
  </si>
  <si>
    <t>75373</t>
  </si>
  <si>
    <t>Beskyttelses hætte L-PICV</t>
  </si>
  <si>
    <t>75374</t>
  </si>
  <si>
    <t>Beskyttelses kappe for DN65 Flange</t>
  </si>
  <si>
    <t>75375</t>
  </si>
  <si>
    <t>Hætte DN10-32 Sauter Sort Optima Compact</t>
  </si>
  <si>
    <t>75376</t>
  </si>
  <si>
    <t>PTFE-ring for spindel</t>
  </si>
  <si>
    <t>75377</t>
  </si>
  <si>
    <t>Gummisæde, Optima Compact DN25/DN32</t>
  </si>
  <si>
    <t>75379</t>
  </si>
  <si>
    <t>75380</t>
  </si>
  <si>
    <t>Beskyttelses kappe for DN80 Flange</t>
  </si>
  <si>
    <t>75381</t>
  </si>
  <si>
    <t>Skala DN25-32 Optima Compact</t>
  </si>
  <si>
    <t>75382</t>
  </si>
  <si>
    <t>Justerskive, Optima Compact DN40/DN50</t>
  </si>
  <si>
    <t>75383</t>
  </si>
  <si>
    <t>Skala DN40-50 Optima Compact</t>
  </si>
  <si>
    <t>75384</t>
  </si>
  <si>
    <t>Fjederstyr Optima Compact DN40/DN50</t>
  </si>
  <si>
    <t>75385</t>
  </si>
  <si>
    <t>Restriktor, Optima Compact DN40/DN50</t>
  </si>
  <si>
    <t>75386</t>
  </si>
  <si>
    <t>Gummisæde, Optima Compact DN40/DN50</t>
  </si>
  <si>
    <t>75387</t>
  </si>
  <si>
    <t>Stempel Optima Compact DN40/DN50</t>
  </si>
  <si>
    <t>75388</t>
  </si>
  <si>
    <t>Membranholder,Optima Compact DN40/DN50</t>
  </si>
  <si>
    <t>75389</t>
  </si>
  <si>
    <t>Skala, PICV DN100-150</t>
  </si>
  <si>
    <t>75390</t>
  </si>
  <si>
    <t>Restriktor, PICV DN100</t>
  </si>
  <si>
    <t>75391</t>
  </si>
  <si>
    <t>Støjdæmpnings gummiindsats PICV DN100</t>
  </si>
  <si>
    <t>75392</t>
  </si>
  <si>
    <t>Gummisæde f. stempel DN100 PICV</t>
  </si>
  <si>
    <t>75393</t>
  </si>
  <si>
    <t>Skala DN25 Optima Compact B&amp;G</t>
  </si>
  <si>
    <t>75394</t>
  </si>
  <si>
    <t>Skala DN32 Optima Compact B&amp;G</t>
  </si>
  <si>
    <t>75395</t>
  </si>
  <si>
    <t>Hætte sort Optima Compact Controlli</t>
  </si>
  <si>
    <t>75396</t>
  </si>
  <si>
    <t>Gummisæde f. stempel DN125 PICV</t>
  </si>
  <si>
    <t>75397</t>
  </si>
  <si>
    <t>Gummisæde f. stempel DN150 PICV</t>
  </si>
  <si>
    <t>75398</t>
  </si>
  <si>
    <t>Restriktor, PICV DN125</t>
  </si>
  <si>
    <t>75399</t>
  </si>
  <si>
    <t>Restriktor, PICV DN150</t>
  </si>
  <si>
    <t>75400</t>
  </si>
  <si>
    <t>Støjdæmpnings gummiindsats PICV DN125</t>
  </si>
  <si>
    <t>75401</t>
  </si>
  <si>
    <t>Støjdæmpnings gummiindsats PICV DN150</t>
  </si>
  <si>
    <t>75402</t>
  </si>
  <si>
    <t>Hætte, PV Compact DN25/32</t>
  </si>
  <si>
    <t>75403</t>
  </si>
  <si>
    <t>Hætte, PV Compact DN40/50</t>
  </si>
  <si>
    <t>75404</t>
  </si>
  <si>
    <t>Iso-kappe for CirCon og TemCon del 1</t>
  </si>
  <si>
    <t>75405</t>
  </si>
  <si>
    <t>Iso-kappe for CirCon og TemCon del 2</t>
  </si>
  <si>
    <t>75406</t>
  </si>
  <si>
    <t>Velcro strop for montering af Iso-kapper</t>
  </si>
  <si>
    <t>75407</t>
  </si>
  <si>
    <t>Beskyttelses kappe for DN100 Flange</t>
  </si>
  <si>
    <t>75408</t>
  </si>
  <si>
    <t>Beskyttelses kappe for DN125 Flange</t>
  </si>
  <si>
    <t>75409</t>
  </si>
  <si>
    <t>Beskyttelses kappe for DN150 Flange</t>
  </si>
  <si>
    <t>75410</t>
  </si>
  <si>
    <t>Skala DN50-65-80 LPICV - plastemne</t>
  </si>
  <si>
    <t>75411</t>
  </si>
  <si>
    <t>Skala DN100-125-150 LPICV - plastemne</t>
  </si>
  <si>
    <t>75412</t>
  </si>
  <si>
    <t>Skala(GPM) DN65 LPICV Low flow - B&amp;G</t>
  </si>
  <si>
    <t>75413</t>
  </si>
  <si>
    <t>Skala(GPM) DN65 LPICV High flow - B&amp;G</t>
  </si>
  <si>
    <t>75414</t>
  </si>
  <si>
    <t>Skala(GPM) DN80 LPICV Low flow - B&amp;G</t>
  </si>
  <si>
    <t>75415</t>
  </si>
  <si>
    <t>Skala(GPM) DN80 LPICV High flow - B&amp;G</t>
  </si>
  <si>
    <t>75416</t>
  </si>
  <si>
    <t>Skala(GPM) DN100 LPICV Low flow - B&amp;G</t>
  </si>
  <si>
    <t>75417</t>
  </si>
  <si>
    <t>Skala(GPM) DN100 LPICV High flow - B&amp;G</t>
  </si>
  <si>
    <t>75418</t>
  </si>
  <si>
    <t>Skala(GPM) DN125 LPICV Low flow - B&amp;G</t>
  </si>
  <si>
    <t>75419</t>
  </si>
  <si>
    <t>Skala(GPM) DN125 LPICV High flow - B&amp;G</t>
  </si>
  <si>
    <t>75420</t>
  </si>
  <si>
    <t>Skala(GPM) DN150 LPICV Low flow - B&amp;G</t>
  </si>
  <si>
    <t>75421</t>
  </si>
  <si>
    <t>Skala(GPM) DN150 LPICV High flow - B&amp;G</t>
  </si>
  <si>
    <t>75422</t>
  </si>
  <si>
    <t>Greb Frese S Compact</t>
  </si>
  <si>
    <t>75423</t>
  </si>
  <si>
    <t>Skala Frese S Compact - plastemne</t>
  </si>
  <si>
    <t>75424</t>
  </si>
  <si>
    <t>Skala DN40 Optima Compact B&amp;G</t>
  </si>
  <si>
    <t>75425</t>
  </si>
  <si>
    <t>Skala DN50 Optima Compact B&amp;G</t>
  </si>
  <si>
    <t>75426</t>
  </si>
  <si>
    <t>Skala DN15/50 - plastemne</t>
  </si>
  <si>
    <t>75427</t>
  </si>
  <si>
    <t>Skala DN40/50 Optima Compact plastemne</t>
  </si>
  <si>
    <t>75431</t>
  </si>
  <si>
    <t>Beskyttelses kappe for DN50 Flange</t>
  </si>
  <si>
    <t>75432</t>
  </si>
  <si>
    <t>Gummisæde, Optima Compact DN10-DN25</t>
  </si>
  <si>
    <t>75434</t>
  </si>
  <si>
    <t>Skala DN32 Optima Compact GPM</t>
  </si>
  <si>
    <t>75435</t>
  </si>
  <si>
    <t>Skala DN40 Optima Compact GPM</t>
  </si>
  <si>
    <t>75436</t>
  </si>
  <si>
    <t>Skala DN50 Optima Compact GPM</t>
  </si>
  <si>
    <t>75438</t>
  </si>
  <si>
    <t>Skala Frese S Compact DN25 High B&amp;G</t>
  </si>
  <si>
    <t>75439</t>
  </si>
  <si>
    <t>Greb Frese S Compact B&amp;G</t>
  </si>
  <si>
    <t>75440</t>
  </si>
  <si>
    <t>Skala Frese S Compact</t>
  </si>
  <si>
    <t>75441</t>
  </si>
  <si>
    <t>Skala Frese S Compact DN15 Low B&amp;G</t>
  </si>
  <si>
    <t>75442</t>
  </si>
  <si>
    <t>Skala Frese S Compact DN15 High B&amp;G</t>
  </si>
  <si>
    <t>75443</t>
  </si>
  <si>
    <t>Skala Frese S Compact DN20 Low B&amp;G</t>
  </si>
  <si>
    <t>75444</t>
  </si>
  <si>
    <t>Skala Frese S Compact DN20 High B&amp;G</t>
  </si>
  <si>
    <t>75445</t>
  </si>
  <si>
    <t>Skala Frese S Compact DN25 Low B&amp;G</t>
  </si>
  <si>
    <t>75446</t>
  </si>
  <si>
    <t>Skala Frese S Compact DN25L High B&amp;G</t>
  </si>
  <si>
    <t>75447</t>
  </si>
  <si>
    <t>Skala Frese S Compact DN32 B&amp;G</t>
  </si>
  <si>
    <t>75448</t>
  </si>
  <si>
    <t>Skala Frese S Compact DN40 B&amp;G</t>
  </si>
  <si>
    <t>75449</t>
  </si>
  <si>
    <t>Skala Frese S Compact DN50 B&amp;G</t>
  </si>
  <si>
    <t>75450</t>
  </si>
  <si>
    <t>Hus HCR indsats</t>
  </si>
  <si>
    <t>75451</t>
  </si>
  <si>
    <t>Stempel HCR indsats</t>
  </si>
  <si>
    <t>75452</t>
  </si>
  <si>
    <t>Dæmper HCR indsats</t>
  </si>
  <si>
    <t>75453</t>
  </si>
  <si>
    <t>Membranholder HCR indsats</t>
  </si>
  <si>
    <t>75454</t>
  </si>
  <si>
    <t>Dæmper for fjeder HCR indsats</t>
  </si>
  <si>
    <t>75460</t>
  </si>
  <si>
    <t>Blænde 17,5mm HCR, Plast</t>
  </si>
  <si>
    <t>75461</t>
  </si>
  <si>
    <t>Blænde 38.5mm HCR, Plast</t>
  </si>
  <si>
    <t>75462</t>
  </si>
  <si>
    <t>Blænde 40,9mm HCR, Plast</t>
  </si>
  <si>
    <t>75463</t>
  </si>
  <si>
    <t>Blænde 41,3mm HCR, Plast</t>
  </si>
  <si>
    <t>75464</t>
  </si>
  <si>
    <t>Blænde 41,7mm HCR, Plast</t>
  </si>
  <si>
    <t>75465</t>
  </si>
  <si>
    <t>Blænde 42,0mm HCR, Plast</t>
  </si>
  <si>
    <t>75466</t>
  </si>
  <si>
    <t>Blænde 42,5mm HCR, Plast</t>
  </si>
  <si>
    <t>75467</t>
  </si>
  <si>
    <t>Blænde 43,0mm HCR, Plast</t>
  </si>
  <si>
    <t>75468</t>
  </si>
  <si>
    <t>Blænde 43,3mm HCR, Plast</t>
  </si>
  <si>
    <t>75469</t>
  </si>
  <si>
    <t>Blænde 44,0mm HCR, Plast</t>
  </si>
  <si>
    <t>75470</t>
  </si>
  <si>
    <t>Blænde 44,7mm HCR, Plast</t>
  </si>
  <si>
    <t>75471</t>
  </si>
  <si>
    <t>Blænde 12,0mm HCR, Plast</t>
  </si>
  <si>
    <t>75472</t>
  </si>
  <si>
    <t>Blænde 36,5mm HCR, Plast</t>
  </si>
  <si>
    <t>75473</t>
  </si>
  <si>
    <t>Blænde 20,0mm HCR, Plast</t>
  </si>
  <si>
    <t>75474</t>
  </si>
  <si>
    <t>Blænde 24,0mm HCR, Plast</t>
  </si>
  <si>
    <t>75475</t>
  </si>
  <si>
    <t>Blænde 28,0mm HCR, Plast</t>
  </si>
  <si>
    <t>75476</t>
  </si>
  <si>
    <t>Blænde 32,0mm HCR, Plast</t>
  </si>
  <si>
    <t>75477</t>
  </si>
  <si>
    <t>Blænde 16,2 mm HCR, Plast</t>
  </si>
  <si>
    <t>75478</t>
  </si>
  <si>
    <t>Blænde 22,7 mm HCR, Plast</t>
  </si>
  <si>
    <t>75479</t>
  </si>
  <si>
    <t>Blænde 25,2 mm HCR, Plast</t>
  </si>
  <si>
    <t>75480</t>
  </si>
  <si>
    <t>Blænde 26,4 mm HCR, Plast</t>
  </si>
  <si>
    <t>75481</t>
  </si>
  <si>
    <t>Blænde 27,4 mm HCR, Plast</t>
  </si>
  <si>
    <t>75482</t>
  </si>
  <si>
    <t>Blænde 29,6 mm HCR, Plast</t>
  </si>
  <si>
    <t>75483</t>
  </si>
  <si>
    <t>Blænde 30,3 mm HCR, Plast</t>
  </si>
  <si>
    <t>75484</t>
  </si>
  <si>
    <t>Blænde 31,3 mm HCR, Plast</t>
  </si>
  <si>
    <t>75485</t>
  </si>
  <si>
    <t>Blænde 32,5 mm HCR, Plast</t>
  </si>
  <si>
    <t>75486</t>
  </si>
  <si>
    <t>Blænde 33,3 mm HCR, Plast</t>
  </si>
  <si>
    <t>75487</t>
  </si>
  <si>
    <t>Blænde 34,1 mm HCR, Plast</t>
  </si>
  <si>
    <t>75488</t>
  </si>
  <si>
    <t>Blænde 34,9 mm HCR, Plast</t>
  </si>
  <si>
    <t>75489</t>
  </si>
  <si>
    <t>Blænde 35,6 mm HCR, Plast</t>
  </si>
  <si>
    <t>75490</t>
  </si>
  <si>
    <t>Blænde 37,1mm HCR, Plast</t>
  </si>
  <si>
    <t>75491</t>
  </si>
  <si>
    <t>Blænde 39,6 mm HCR, Plast</t>
  </si>
  <si>
    <t>75492</t>
  </si>
  <si>
    <t>Beskyttelses kappe for DN200 Flange</t>
  </si>
  <si>
    <t>75493</t>
  </si>
  <si>
    <t>Beskyttelses kappe for DN250 Flange</t>
  </si>
  <si>
    <t>75494</t>
  </si>
  <si>
    <t>Beskyttelses kappe for DN300 Flange</t>
  </si>
  <si>
    <t>75500</t>
  </si>
  <si>
    <t>Hætte, PV Compact DN15/20, MMA</t>
  </si>
  <si>
    <t>75501</t>
  </si>
  <si>
    <t>Hætte, PV Compact DN25/32, MMA</t>
  </si>
  <si>
    <t>75502</t>
  </si>
  <si>
    <t>Hætte, PV Compact DN40/50, MMA</t>
  </si>
  <si>
    <t>75503</t>
  </si>
  <si>
    <t>Hætte, PV Compact DN15/20, Frese</t>
  </si>
  <si>
    <t>75504</t>
  </si>
  <si>
    <t>Hætte, PV Compact DN25/32, Frese</t>
  </si>
  <si>
    <t>75505</t>
  </si>
  <si>
    <t>Hætte, PV Compact DN15/20, SANEXT</t>
  </si>
  <si>
    <t>75506</t>
  </si>
  <si>
    <t>Hætte, PV Compact DN25/32, SANEXT</t>
  </si>
  <si>
    <t>75507</t>
  </si>
  <si>
    <t>Hætte, LPV DN65</t>
  </si>
  <si>
    <t>75508</t>
  </si>
  <si>
    <t>Hætte, LPV DN150</t>
  </si>
  <si>
    <t>75509</t>
  </si>
  <si>
    <t>Hætte, LPV DN50</t>
  </si>
  <si>
    <t>75510</t>
  </si>
  <si>
    <t>Hætte, LPV DN80</t>
  </si>
  <si>
    <t>75511</t>
  </si>
  <si>
    <t>Hætte, LPV DN100</t>
  </si>
  <si>
    <t>75512</t>
  </si>
  <si>
    <t>Hætte, LPV DN125</t>
  </si>
  <si>
    <t>75513</t>
  </si>
  <si>
    <t>Beskyttelses hætte Optima Compact DN40/50</t>
  </si>
  <si>
    <t>75520</t>
  </si>
  <si>
    <t>Skrabe-ring f. pakdåse ø20 PTFE 15% GRAFIT</t>
  </si>
  <si>
    <t>75521</t>
  </si>
  <si>
    <t>Beskyttelses hætte Optima Compact DN40/50 Høj</t>
  </si>
  <si>
    <t>75522</t>
  </si>
  <si>
    <t>Plaststyr PV compact poss close off</t>
  </si>
  <si>
    <t>75523</t>
  </si>
  <si>
    <t>Plastkobling</t>
  </si>
  <si>
    <t>75524</t>
  </si>
  <si>
    <t>Restriktor, PICV DN250/DN300</t>
  </si>
  <si>
    <t>75525</t>
  </si>
  <si>
    <t>Støjdæmpnings gummiindsats PICV DN250/DN300</t>
  </si>
  <si>
    <t>75526</t>
  </si>
  <si>
    <t>Skala, PICV DN200</t>
  </si>
  <si>
    <t>75527</t>
  </si>
  <si>
    <t>Skala DN250/DN300 LPICV - plastemne</t>
  </si>
  <si>
    <t>75528</t>
  </si>
  <si>
    <t>Skala, PICV DN250/DN300</t>
  </si>
  <si>
    <t>75529</t>
  </si>
  <si>
    <t>Gummisæde f. stempel DN250/DN300 PICV</t>
  </si>
  <si>
    <t>75531</t>
  </si>
  <si>
    <t>Hus, Spindelforlænger, Modula VI</t>
  </si>
  <si>
    <t>75532</t>
  </si>
  <si>
    <t>Greb, Modula VI</t>
  </si>
  <si>
    <t>75533</t>
  </si>
  <si>
    <t>Skala Optima Compact DN10-32</t>
  </si>
  <si>
    <t>75534</t>
  </si>
  <si>
    <t>Spindelforlænger 3-vejs, Modula VI</t>
  </si>
  <si>
    <t>75535</t>
  </si>
  <si>
    <t>Hætte, DPCV DN15-20 - Bray</t>
  </si>
  <si>
    <t>75536</t>
  </si>
  <si>
    <t>Hætte, DPCV DN25-32 - Bray</t>
  </si>
  <si>
    <t>75537</t>
  </si>
  <si>
    <t>Hætte, DPCV DN40-50 - Bray</t>
  </si>
  <si>
    <t>75538</t>
  </si>
  <si>
    <t>Mærkeknap for greb - Bray</t>
  </si>
  <si>
    <t>75539</t>
  </si>
  <si>
    <t>Gummisæde, stempel DN15-25</t>
  </si>
  <si>
    <t>75540</t>
  </si>
  <si>
    <t>Stempel for reg. enhed DN15-25</t>
  </si>
  <si>
    <t>75541</t>
  </si>
  <si>
    <t>Gummisæde, stempel DN32 Optima</t>
  </si>
  <si>
    <t>75542</t>
  </si>
  <si>
    <t>Stempel for reg. enhed DN32</t>
  </si>
  <si>
    <t>75543</t>
  </si>
  <si>
    <t>Hus for reguleringsenhed DN32</t>
  </si>
  <si>
    <t>75544</t>
  </si>
  <si>
    <t>Gummisæde, stempel DN40-50 Optima</t>
  </si>
  <si>
    <t>75545</t>
  </si>
  <si>
    <t>Stempel for reg. enhed DN40-50</t>
  </si>
  <si>
    <t>75546</t>
  </si>
  <si>
    <t>Hus for reguleringsenhed DN40-50</t>
  </si>
  <si>
    <t>75547</t>
  </si>
  <si>
    <t>Spindellås PICV regulerings enhed DN65-300</t>
  </si>
  <si>
    <t>75548</t>
  </si>
  <si>
    <t>Skala Optima Bray DN40-50</t>
  </si>
  <si>
    <t>75549</t>
  </si>
  <si>
    <t>Justerskive, Optima Bray DN40-50</t>
  </si>
  <si>
    <t>75550</t>
  </si>
  <si>
    <t>Flowrestrictor, Optima DN40-50</t>
  </si>
  <si>
    <t>75551</t>
  </si>
  <si>
    <t>Skala, PICV DN250</t>
  </si>
  <si>
    <t>75552</t>
  </si>
  <si>
    <t>Restriktor, PICV DN250</t>
  </si>
  <si>
    <t>75553</t>
  </si>
  <si>
    <t>Nylon-adapter for greb</t>
  </si>
  <si>
    <t>75554</t>
  </si>
  <si>
    <t>Skala Optima Bray DN15-32</t>
  </si>
  <si>
    <t>75555</t>
  </si>
  <si>
    <t>Skala print Optima Bray DN15-32</t>
  </si>
  <si>
    <t>75556</t>
  </si>
  <si>
    <t>Skala print Optima Bray DN40-50</t>
  </si>
  <si>
    <t>75557</t>
  </si>
  <si>
    <t>Justerskive, Optima Bray DN15-32</t>
  </si>
  <si>
    <t>75558</t>
  </si>
  <si>
    <t>Flow restriktor DN32 Bay</t>
  </si>
  <si>
    <t>75559</t>
  </si>
  <si>
    <t>Guide DPRV DN15-32</t>
  </si>
  <si>
    <t>75560</t>
  </si>
  <si>
    <t>Guide DPRV DN25-32</t>
  </si>
  <si>
    <t>75563</t>
  </si>
  <si>
    <t>Hætte DPRV DN15-32</t>
  </si>
  <si>
    <t>75564</t>
  </si>
  <si>
    <t>Hætte DPRV DN15-32 Frese</t>
  </si>
  <si>
    <t>75565</t>
  </si>
  <si>
    <t>Flow restriktor DN15-25 Bray</t>
  </si>
  <si>
    <t>75566</t>
  </si>
  <si>
    <t>Dæksel, Reguleringsenhed Optima DN40</t>
  </si>
  <si>
    <t>75567</t>
  </si>
  <si>
    <t>Dæksel, Reguleringsenhed Optima DN50</t>
  </si>
  <si>
    <t>75568</t>
  </si>
  <si>
    <t>Håndtag, MODULA Direct ventre</t>
  </si>
  <si>
    <t>75569</t>
  </si>
  <si>
    <t>Håndtag, MODULA Direct højre</t>
  </si>
  <si>
    <t>75570</t>
  </si>
  <si>
    <t>Hætte, PV Compact DN40/50, SANEXT</t>
  </si>
  <si>
    <t>75571</t>
  </si>
  <si>
    <t>Skala DELTA Comp. DN15 Low x=2,5</t>
  </si>
  <si>
    <t>75572</t>
  </si>
  <si>
    <t>Skala DELTA Comp. DN15 Low x=4</t>
  </si>
  <si>
    <t>75573</t>
  </si>
  <si>
    <t>Skala DELTA Comp. DN15 HF / DN20 LH x=4</t>
  </si>
  <si>
    <t>75575</t>
  </si>
  <si>
    <t>Skala DELTA Comp. DN20 High x=4</t>
  </si>
  <si>
    <t>75576</t>
  </si>
  <si>
    <t>Skala DELTA Comp. DN25 x=4</t>
  </si>
  <si>
    <t>75577</t>
  </si>
  <si>
    <t>Skala DELTA Comp. DN32 x=4</t>
  </si>
  <si>
    <t>75578</t>
  </si>
  <si>
    <t>Hætte, PV Compact DN15/20, Neutral</t>
  </si>
  <si>
    <t>75579</t>
  </si>
  <si>
    <t>Iso-kappe overdel endestykke</t>
  </si>
  <si>
    <t>75580</t>
  </si>
  <si>
    <t>Iso-kappe prop bund</t>
  </si>
  <si>
    <t>75581</t>
  </si>
  <si>
    <t>Iso-kappe prop top</t>
  </si>
  <si>
    <t>75582</t>
  </si>
  <si>
    <t>Iso-kappe underdel</t>
  </si>
  <si>
    <t>75583</t>
  </si>
  <si>
    <t>Iso-kappe DN15-20-25 overdel ventre</t>
  </si>
  <si>
    <t>75584</t>
  </si>
  <si>
    <t>Iso-kappe DN15-20-25 overdel højre</t>
  </si>
  <si>
    <t>75585</t>
  </si>
  <si>
    <t>Hætte CirCon/Temcon, Rød B&amp;G</t>
  </si>
  <si>
    <t>75587</t>
  </si>
  <si>
    <t>Skala CirCon US</t>
  </si>
  <si>
    <t>75588</t>
  </si>
  <si>
    <t>Skala By-pass TemCon US</t>
  </si>
  <si>
    <t>75589</t>
  </si>
  <si>
    <t>Iso-kappe for CirCon og TemCon del 1 B&amp;G</t>
  </si>
  <si>
    <t>75590</t>
  </si>
  <si>
    <t>Iso-kappe for CirCon og TemCon del 2 B&amp;G</t>
  </si>
  <si>
    <t>75591</t>
  </si>
  <si>
    <t>75592</t>
  </si>
  <si>
    <t>Iso-kappe DN25L overdel ventre</t>
  </si>
  <si>
    <t>75593</t>
  </si>
  <si>
    <t>Iso-kappe DN25L overdel højre</t>
  </si>
  <si>
    <t>75594</t>
  </si>
  <si>
    <t>Hætte, PV Compact DN25/32, Neutral</t>
  </si>
  <si>
    <t>75595</t>
  </si>
  <si>
    <t>Beskyttelses hætte Optima Compact DN10/15/20/25/32</t>
  </si>
  <si>
    <t>75596</t>
  </si>
  <si>
    <t>Låserør/forstærkning til 75547</t>
  </si>
  <si>
    <t>75597</t>
  </si>
  <si>
    <t>Stempel PICV DN50 Cool</t>
  </si>
  <si>
    <t>75598</t>
  </si>
  <si>
    <t>Stempel PICV DN65 Cool</t>
  </si>
  <si>
    <t>75599</t>
  </si>
  <si>
    <t>Stempel PICV DN80 Cool</t>
  </si>
  <si>
    <t>75600</t>
  </si>
  <si>
    <t>Stempel PICV DN100 Cool</t>
  </si>
  <si>
    <t>75601</t>
  </si>
  <si>
    <t>Stempel PICV DN125 Cool</t>
  </si>
  <si>
    <t>75602</t>
  </si>
  <si>
    <t>Stempel PICV DN150 Cool</t>
  </si>
  <si>
    <t>75603</t>
  </si>
  <si>
    <t>Skala DN15 Optima Compact GPM 0,3-1,6</t>
  </si>
  <si>
    <t>75604</t>
  </si>
  <si>
    <t>Skala DN15 Optima Compact GPM 1-5,8</t>
  </si>
  <si>
    <t>75605</t>
  </si>
  <si>
    <t>Skala DN20 Optima Compact GPM 1,3-8</t>
  </si>
  <si>
    <t>75606</t>
  </si>
  <si>
    <t>Skala DN25 Optima Compact GPM 2.6-16</t>
  </si>
  <si>
    <t>75607</t>
  </si>
  <si>
    <t>Low Flow restriktor DN15-25 Bray</t>
  </si>
  <si>
    <t>75608</t>
  </si>
  <si>
    <t>Forindstillingsrestriktor on/off - Low</t>
  </si>
  <si>
    <t>75609</t>
  </si>
  <si>
    <t>Restriktor on/off</t>
  </si>
  <si>
    <t>75610</t>
  </si>
  <si>
    <t>Forindstillingsrestriktor on/off - High</t>
  </si>
  <si>
    <t>75611</t>
  </si>
  <si>
    <t>Dækknap</t>
  </si>
  <si>
    <t>75612</t>
  </si>
  <si>
    <t>Skala print on/off</t>
  </si>
  <si>
    <t>75613</t>
  </si>
  <si>
    <t>Forindstillingsrestriktor on/off - Mid</t>
  </si>
  <si>
    <t>75614</t>
  </si>
  <si>
    <t>Hætte CirCon/Temcon, sort</t>
  </si>
  <si>
    <t>75615</t>
  </si>
  <si>
    <t>Hætte CirCon/Temcon, rød</t>
  </si>
  <si>
    <t>75616</t>
  </si>
  <si>
    <t>Beskyttelses hætte On/off</t>
  </si>
  <si>
    <t>76000</t>
  </si>
  <si>
    <t>Skrue M3*10, A2 PH1</t>
  </si>
  <si>
    <t>76003</t>
  </si>
  <si>
    <t>PINOLSKRUE M4*5</t>
  </si>
  <si>
    <t>76005</t>
  </si>
  <si>
    <t>/SKRUE M4*6 RF A2</t>
  </si>
  <si>
    <t>76020</t>
  </si>
  <si>
    <t>SKRUE M6X16 DIN 912 A2 ISO 4762 Class 70 (eKanban)</t>
  </si>
  <si>
    <t>76021</t>
  </si>
  <si>
    <t>SKRUE M4X8 DIN 912 A2 ISO 4762 Class 70  (eKanban)</t>
  </si>
  <si>
    <t>76023</t>
  </si>
  <si>
    <t>SPÅNPLADESKRUE, A2 5X50MM</t>
  </si>
  <si>
    <t>76030</t>
  </si>
  <si>
    <t>BOLT M10X20 AISI 304 INDV. 6-KANT,DIN912</t>
  </si>
  <si>
    <t>76034</t>
  </si>
  <si>
    <t>Drivnitte 0x5mm</t>
  </si>
  <si>
    <t>76044</t>
  </si>
  <si>
    <t>SKRUE M4 x 5mm DIN 7985 (Z) A2</t>
  </si>
  <si>
    <t>76045</t>
  </si>
  <si>
    <t>SKRUE M5 x 6mm DIN 7985 (Z) A2</t>
  </si>
  <si>
    <t>76046</t>
  </si>
  <si>
    <t>SKRUE M5 x 12mm ISO 4027 A2</t>
  </si>
  <si>
    <t>76047</t>
  </si>
  <si>
    <t>SKRUE M12 x 30mm ISO 4017</t>
  </si>
  <si>
    <t>76048</t>
  </si>
  <si>
    <t>SKRUE PLUG G1/8A DIN 908 KVAL. A1</t>
  </si>
  <si>
    <t>76049</t>
  </si>
  <si>
    <t>SKRUE M12 x 35mm ISO 4017 - matr.A2</t>
  </si>
  <si>
    <t>76050</t>
  </si>
  <si>
    <t>Drivnitte for ø2</t>
  </si>
  <si>
    <t>76052</t>
  </si>
  <si>
    <t>Skrue med tork og skive M4x6 - matr. A2</t>
  </si>
  <si>
    <t>76053</t>
  </si>
  <si>
    <t>Skrue med tork og skive M5x8 - matr. A2</t>
  </si>
  <si>
    <t>76054</t>
  </si>
  <si>
    <t>Spånskrue 5,0x80/45 Varenr. 150197</t>
  </si>
  <si>
    <t>76055</t>
  </si>
  <si>
    <t>Brædbolt med møtrik M10x65 (101366)  (eKanban)</t>
  </si>
  <si>
    <t>76057</t>
  </si>
  <si>
    <t>Skrue M16 x 50mm ISO 4017 - . A2  (eKanban)</t>
  </si>
  <si>
    <t>76058</t>
  </si>
  <si>
    <t>SKRUE M4X12 DIN 912 A2 ISO 4762 Class 70 (eKanban)</t>
  </si>
  <si>
    <t>76059</t>
  </si>
  <si>
    <t>Skrue M20 x 50mm ISO 4017 - matr. A2</t>
  </si>
  <si>
    <t>76060</t>
  </si>
  <si>
    <t>Drivnitte ø2,86 x 6,35 (BN 689) A2</t>
  </si>
  <si>
    <t>76061</t>
  </si>
  <si>
    <t>Pinolskrue M5x5 DIN 916 A2</t>
  </si>
  <si>
    <t>76062</t>
  </si>
  <si>
    <t>Spånskrue 5,0x50/35 Varenr. 153134</t>
  </si>
  <si>
    <t>76063</t>
  </si>
  <si>
    <t>Brædbolt med møtrik M10x70</t>
  </si>
  <si>
    <t>76064</t>
  </si>
  <si>
    <t>Skrue M5x16 DIN 912 A2 ISO 4762</t>
  </si>
  <si>
    <t>76065</t>
  </si>
  <si>
    <t>Skrue M20 x 55mm ISO 4017 - matr. A2</t>
  </si>
  <si>
    <t>76066</t>
  </si>
  <si>
    <t>Selvskærende skrue K40x10</t>
  </si>
  <si>
    <t>76067</t>
  </si>
  <si>
    <t>Skrue M24 x 60mm ISO 4017 - matr. A2</t>
  </si>
  <si>
    <t>76068</t>
  </si>
  <si>
    <t>Bolt M8x20 DIN 912 8.8 FZB</t>
  </si>
  <si>
    <t>76069</t>
  </si>
  <si>
    <t>Brædbolt med møtrik M10x100 (1102753)</t>
  </si>
  <si>
    <t>76070</t>
  </si>
  <si>
    <t>Skrue M5 x 12mm ISO 4027 A4-70</t>
  </si>
  <si>
    <t>76071</t>
  </si>
  <si>
    <t>Skrue DIN 933 Duplex M12x30 kl 12.9</t>
  </si>
  <si>
    <t>76072</t>
  </si>
  <si>
    <t>Skrue DIN 933 Duplex M12x35 kl 12.9</t>
  </si>
  <si>
    <t>76073</t>
  </si>
  <si>
    <t>Skrue DIN 933 Duplex M16x50 kl 12.9</t>
  </si>
  <si>
    <t>76074</t>
  </si>
  <si>
    <t>Skrue DIN 933 Duplex M20x50 kl 12.9</t>
  </si>
  <si>
    <t>76077</t>
  </si>
  <si>
    <t>Skrue M4x14 DIN 966</t>
  </si>
  <si>
    <t>76078</t>
  </si>
  <si>
    <t>Bolt M10x25 ISO 4017 - A2</t>
  </si>
  <si>
    <t>76079</t>
  </si>
  <si>
    <t>Bolt M10x35 ISO 4762 - A2</t>
  </si>
  <si>
    <t>76080</t>
  </si>
  <si>
    <t>Bolt M10x60 ISO 4762 - A2</t>
  </si>
  <si>
    <t>77008</t>
  </si>
  <si>
    <t>MØTRIK M6 -  OPTIMA DN65</t>
  </si>
  <si>
    <t>77009</t>
  </si>
  <si>
    <t>MØTRIK M22 F. MEMBRAN, PICV DN65</t>
  </si>
  <si>
    <t>77010</t>
  </si>
  <si>
    <t>Møtrik M27 f. Membran, PICV DN100</t>
  </si>
  <si>
    <t>77011</t>
  </si>
  <si>
    <t>Møtrik M16X1,5</t>
  </si>
  <si>
    <t>77012</t>
  </si>
  <si>
    <t>Flangemøtrik m/fortand. 6923S FZB M8</t>
  </si>
  <si>
    <t>77013</t>
  </si>
  <si>
    <t>Møtrik M10 DIN 934</t>
  </si>
  <si>
    <t>77014</t>
  </si>
  <si>
    <t>Møtrik M16, DIN 934, A2 Delta Seal</t>
  </si>
  <si>
    <t>77015</t>
  </si>
  <si>
    <t>Møtrik M16, DIN 439, A2</t>
  </si>
  <si>
    <t>77018</t>
  </si>
  <si>
    <t>Møtrik M6, ISO 4035, Duplex</t>
  </si>
  <si>
    <t>77019</t>
  </si>
  <si>
    <t>Møtrik M4, ISO 4032, A2-70</t>
  </si>
  <si>
    <t>78001</t>
  </si>
  <si>
    <t>UNDERL.SKIVE, FEDTK.     BEARB      B925</t>
  </si>
  <si>
    <t>78013</t>
  </si>
  <si>
    <t>SKIVE, 3/8 RØRSAMLER     BEARB      F914</t>
  </si>
  <si>
    <t>78014</t>
  </si>
  <si>
    <t>SKIVE, 1/2 RØRSAMLER     BEARB      F914</t>
  </si>
  <si>
    <t>78015</t>
  </si>
  <si>
    <t>SKIVE, 3/4 RØRSAMLER     BEARB      F914</t>
  </si>
  <si>
    <t>78016</t>
  </si>
  <si>
    <t>SKIVE, 1" RØRSAMLER      BEARB      F914</t>
  </si>
  <si>
    <t>78017</t>
  </si>
  <si>
    <t>SKIVE, 5/4 RØRSAMLER     BEARB      F914</t>
  </si>
  <si>
    <t>78018</t>
  </si>
  <si>
    <t>SKIVE, 1 1/2  RØRSAMLER  BEARB      B83H</t>
  </si>
  <si>
    <t>78019</t>
  </si>
  <si>
    <t>SKIVE, 2"  RØRSAMLER</t>
  </si>
  <si>
    <t>78023</t>
  </si>
  <si>
    <t>SKIVE F/PAKDÅSE,CIRCON 2 BEARB</t>
  </si>
  <si>
    <t>78024</t>
  </si>
  <si>
    <t>SKIVE F/LÅS, CIRCON 2    INDKØB</t>
  </si>
  <si>
    <t>78025</t>
  </si>
  <si>
    <t>FJEDERSKIVE, CIRCON 2    BEARB</t>
  </si>
  <si>
    <t>78035</t>
  </si>
  <si>
    <t>SKIVE Ø25XØ10.5X2</t>
  </si>
  <si>
    <t>78036</t>
  </si>
  <si>
    <t>SKIVE Ø20XØ10,5X2  AISI 316</t>
  </si>
  <si>
    <t>78044</t>
  </si>
  <si>
    <t>SKIVE, Ø 4 -  ISO 7089</t>
  </si>
  <si>
    <t>78045</t>
  </si>
  <si>
    <t>GLIDE SKIVE Ø12.2 x ø8 x 0.5mm</t>
  </si>
  <si>
    <t>78046</t>
  </si>
  <si>
    <t>Bundskive Ø15 x 5.3 x1.2mm, DIN 9021</t>
  </si>
  <si>
    <t>78047</t>
  </si>
  <si>
    <t>SKIVE M6 ISO 7089</t>
  </si>
  <si>
    <t>78048</t>
  </si>
  <si>
    <t>SKIVE 10MM ISO 7603, PICV DN65-80</t>
  </si>
  <si>
    <t>78049</t>
  </si>
  <si>
    <t>Skive M10/Ø35  3/8.</t>
  </si>
  <si>
    <t>78050</t>
  </si>
  <si>
    <t>Skive ø12.4 x Ø10.1, PICV</t>
  </si>
  <si>
    <t>78051</t>
  </si>
  <si>
    <t>Skive ø20 x Ø10,4 x 3, LPV</t>
  </si>
  <si>
    <t>78052</t>
  </si>
  <si>
    <t>Skive M16 DIN 125, A16</t>
  </si>
  <si>
    <t>78053</t>
  </si>
  <si>
    <t>Skive A25 DIN 125, A2</t>
  </si>
  <si>
    <t>78055</t>
  </si>
  <si>
    <t>Skive M6 ISO 7089 A4</t>
  </si>
  <si>
    <t>78056</t>
  </si>
  <si>
    <t>Skive ø12,4 x ø10,1 HCR</t>
  </si>
  <si>
    <t>78057</t>
  </si>
  <si>
    <t>Skive ø32 x ø22,1 x 1,2</t>
  </si>
  <si>
    <t>78058</t>
  </si>
  <si>
    <t>Skive ø38 x ø22,1 x 1,2</t>
  </si>
  <si>
    <t>78059</t>
  </si>
  <si>
    <t>Skive ø50 x ø27,1 x 1,2</t>
  </si>
  <si>
    <t>78060</t>
  </si>
  <si>
    <t>Skive 6-port PICV</t>
  </si>
  <si>
    <t>78061</t>
  </si>
  <si>
    <t>Skive NL6ss</t>
  </si>
  <si>
    <t>78062</t>
  </si>
  <si>
    <t>Skive NL10ss</t>
  </si>
  <si>
    <t>79004</t>
  </si>
  <si>
    <t>LÅSERING TIL SPINDEL</t>
  </si>
  <si>
    <t>79038</t>
  </si>
  <si>
    <t>/SPRINGRING "G"</t>
  </si>
  <si>
    <t>79040</t>
  </si>
  <si>
    <t>KLEMRING FOR 3/8 RØRSAMLER</t>
  </si>
  <si>
    <t>79041</t>
  </si>
  <si>
    <t>KLEMRING FOR 1/2 RØRSAMLER</t>
  </si>
  <si>
    <t>79042</t>
  </si>
  <si>
    <t>KLEMRING FOR 3/4 RØRSAMLER</t>
  </si>
  <si>
    <t>79043</t>
  </si>
  <si>
    <t>KLEMRING FOR 1" RØRSAMLER</t>
  </si>
  <si>
    <t>79044</t>
  </si>
  <si>
    <t>KLEMRING FOR 1 1/4 RØRSAMLER</t>
  </si>
  <si>
    <t>79045</t>
  </si>
  <si>
    <t>KLEMRING FOR 1 1/2 RØRSAMLER</t>
  </si>
  <si>
    <t>79046</t>
  </si>
  <si>
    <t>KLEMRING FOR 2" RØRSAMLER</t>
  </si>
  <si>
    <t>79049</t>
  </si>
  <si>
    <t>SPRINGRING Ø19.7*2.0</t>
  </si>
  <si>
    <t>79119</t>
  </si>
  <si>
    <t>FJEDER TYPE 10</t>
  </si>
  <si>
    <t>79120</t>
  </si>
  <si>
    <t>FJEDER TYPE 11</t>
  </si>
  <si>
    <t>79121</t>
  </si>
  <si>
    <t>FJEDER TYPE 30</t>
  </si>
  <si>
    <t>79122</t>
  </si>
  <si>
    <t>FJEDER TYPE 40</t>
  </si>
  <si>
    <t>79123</t>
  </si>
  <si>
    <t>SPRINGRING TYPE 10/11 F.BLÆNDE</t>
  </si>
  <si>
    <t>79124</t>
  </si>
  <si>
    <t>SPRINGRING TYPE 30/40 F.BLÆNDE</t>
  </si>
  <si>
    <t>79125</t>
  </si>
  <si>
    <t>FJEDER TYPE 50</t>
  </si>
  <si>
    <t>79126</t>
  </si>
  <si>
    <t>FJEDER TYPE 60</t>
  </si>
  <si>
    <t>79128</t>
  </si>
  <si>
    <t>LÅSERING Ø81X2</t>
  </si>
  <si>
    <t>79133</t>
  </si>
  <si>
    <t>FJEDER TYPE 20</t>
  </si>
  <si>
    <t>79134</t>
  </si>
  <si>
    <t>/SPRINGRING Ø38.4 x Ø2.5</t>
  </si>
  <si>
    <t>79135</t>
  </si>
  <si>
    <t>SPRINGRING 2" KOBLING</t>
  </si>
  <si>
    <t>79137</t>
  </si>
  <si>
    <t>FJEDER F. REG.ENHED DN15-25</t>
  </si>
  <si>
    <t>79138</t>
  </si>
  <si>
    <t>Fjeder f. reg. enhed DN15-25 2000 l/t</t>
  </si>
  <si>
    <t>79139</t>
  </si>
  <si>
    <t>FJEDER F. REG.ENHED DN32</t>
  </si>
  <si>
    <t>79140</t>
  </si>
  <si>
    <t>TRYKFJEDER F. FORINDSTILLING</t>
  </si>
  <si>
    <t>79141</t>
  </si>
  <si>
    <t>SPRINGRING Ø6 Din 7993 RUSTRI W. 1.4310</t>
  </si>
  <si>
    <t>79142</t>
  </si>
  <si>
    <t>SEEGERRING fjederstål fornik</t>
  </si>
  <si>
    <t>79144</t>
  </si>
  <si>
    <t>Springring ø7 x ø0,8</t>
  </si>
  <si>
    <t>79145</t>
  </si>
  <si>
    <t>SEEGERRING  2.3 DIN 6799</t>
  </si>
  <si>
    <t>79146</t>
  </si>
  <si>
    <t>SPRINGRING ø22 x 2  MODULA II SS302</t>
  </si>
  <si>
    <t>79147</t>
  </si>
  <si>
    <t>FJEDER 10-30 kPa DPCV DN15</t>
  </si>
  <si>
    <t>79148</t>
  </si>
  <si>
    <t>FJEDER 20-60 kPa DPCV DN15</t>
  </si>
  <si>
    <t>79149</t>
  </si>
  <si>
    <t>FJEDER 10-30 kPa DPCV DN25</t>
  </si>
  <si>
    <t>79150</t>
  </si>
  <si>
    <t>FJEDER 20-60 kPa DPCV DN25</t>
  </si>
  <si>
    <t>79151</t>
  </si>
  <si>
    <t>FJEDER 20-80 kPa DPCV DN32</t>
  </si>
  <si>
    <t>79152</t>
  </si>
  <si>
    <t>FJEDER 20-80 kPa DPCV DN40</t>
  </si>
  <si>
    <t>79153</t>
  </si>
  <si>
    <t>FJEDER 20-80 kPa DPCV DN50</t>
  </si>
  <si>
    <t>79154</t>
  </si>
  <si>
    <t>FJEDER 10-30 kPa DPCV DN20</t>
  </si>
  <si>
    <t>79155</t>
  </si>
  <si>
    <t>FJEDER 20-60 kPa DPCV DN20</t>
  </si>
  <si>
    <t>79157</t>
  </si>
  <si>
    <t>FJEDER REG.ENHED DN15/25 LOW P</t>
  </si>
  <si>
    <t>79159</t>
  </si>
  <si>
    <t>FJEDER FORINDSTILLING OPTIMA DN40-50</t>
  </si>
  <si>
    <t>79160</t>
  </si>
  <si>
    <t>Spring Ring DIN 7993-A10</t>
  </si>
  <si>
    <t>79161</t>
  </si>
  <si>
    <t>FJEDER PICV DN65 LOW FLOW</t>
  </si>
  <si>
    <t>79162</t>
  </si>
  <si>
    <t>FJEDER PICV DN65 HIGH FLOW</t>
  </si>
  <si>
    <t>79163</t>
  </si>
  <si>
    <t>FJEDER TYPE 21 LP ALPHA INDSATS</t>
  </si>
  <si>
    <t>79164</t>
  </si>
  <si>
    <t>FJEDER PICV DN50 LOW FLOW</t>
  </si>
  <si>
    <t>79165</t>
  </si>
  <si>
    <t>FJEDER PICV DN50 HIGH FLOW</t>
  </si>
  <si>
    <t>79166</t>
  </si>
  <si>
    <t>FJEDER PICV DN80 LOW FLOW</t>
  </si>
  <si>
    <t>79167</t>
  </si>
  <si>
    <t>FJEDER PICV DN80 HIGH FLOW</t>
  </si>
  <si>
    <t>79168</t>
  </si>
  <si>
    <t>FJEDER ÅBNE/LUKKE, DN10-20 OPTIMA COMP.</t>
  </si>
  <si>
    <t>79169</t>
  </si>
  <si>
    <t>SEEGER RING DIN 6799-3,2, DN10-20 OPT. C</t>
  </si>
  <si>
    <t>79171</t>
  </si>
  <si>
    <t>FJEDER F. STEMPLE DN10-20 OPTIMA COMPACT</t>
  </si>
  <si>
    <t>79172</t>
  </si>
  <si>
    <t>SEEGERRING Rustfri fjederstål</t>
  </si>
  <si>
    <t>79173</t>
  </si>
  <si>
    <t>FJEDER f. STEMPEL. OPTIMA COMPACT DN25</t>
  </si>
  <si>
    <t>79175</t>
  </si>
  <si>
    <t>TRYKFJEDER F. FORINDSTILLING OPTIMA</t>
  </si>
  <si>
    <t>79176</t>
  </si>
  <si>
    <t>SEEGERRING Ø17 x Ø15</t>
  </si>
  <si>
    <t>79181</t>
  </si>
  <si>
    <t>Fjeder 5-30 kPa, PV Compact DN15/20</t>
  </si>
  <si>
    <t>79182</t>
  </si>
  <si>
    <t>FJEDER 20-60 kPa, PV COMPACT</t>
  </si>
  <si>
    <t>79183</t>
  </si>
  <si>
    <t>SPRINGRING RB 16, DIN 7993</t>
  </si>
  <si>
    <t>79186</t>
  </si>
  <si>
    <t>Fjeder f. stempel, Optima Compact</t>
  </si>
  <si>
    <t>79187</t>
  </si>
  <si>
    <t>Fjeder PICV DN100 High Flow</t>
  </si>
  <si>
    <t>79188</t>
  </si>
  <si>
    <t>Fjeder PICV DN100 Low Flow</t>
  </si>
  <si>
    <t>79190</t>
  </si>
  <si>
    <t>Spring Ring Ø31xØ2</t>
  </si>
  <si>
    <t>79191</t>
  </si>
  <si>
    <t>Låsering f. PICV DN50</t>
  </si>
  <si>
    <t>79193</t>
  </si>
  <si>
    <t>Låsering f. PICV DN65</t>
  </si>
  <si>
    <t>79195</t>
  </si>
  <si>
    <t>Låsering f. PICV DN80</t>
  </si>
  <si>
    <t>79197</t>
  </si>
  <si>
    <t>Fjeder PICV DN125 Low Flow</t>
  </si>
  <si>
    <t>79198</t>
  </si>
  <si>
    <t>Fjeder PICV DN125 High Flow</t>
  </si>
  <si>
    <t>79199</t>
  </si>
  <si>
    <t>Fjeder PICV DN150 Low Flow</t>
  </si>
  <si>
    <t>79200</t>
  </si>
  <si>
    <t>Fjeder PICV DN150 High Flow</t>
  </si>
  <si>
    <t>79201</t>
  </si>
  <si>
    <t>Fjeder 5-30 kPa, PV Compact DN25/32</t>
  </si>
  <si>
    <t>79202</t>
  </si>
  <si>
    <t>Fjeder 20-80 kPa, PV Compact DN25/32</t>
  </si>
  <si>
    <t>79204</t>
  </si>
  <si>
    <t>Fjeder insats HCR, Low Flow</t>
  </si>
  <si>
    <t>79205</t>
  </si>
  <si>
    <t>Fjeder insats HCR, High Flow</t>
  </si>
  <si>
    <t>79208</t>
  </si>
  <si>
    <t>Låsering ø81x2 - HASTELLOY C-276</t>
  </si>
  <si>
    <t>79209</t>
  </si>
  <si>
    <t>Fjeder 20-80 kPa, PV Compact DN40/50</t>
  </si>
  <si>
    <t>79210</t>
  </si>
  <si>
    <t>Fjeder f. Stempel DN 15/20 Frese Sigma</t>
  </si>
  <si>
    <t>79211</t>
  </si>
  <si>
    <t>Fjeder f. Stempel DN25 Frese S</t>
  </si>
  <si>
    <t>79212</t>
  </si>
  <si>
    <t>Fjeder for stempel UHF, DN20 Optima Compact</t>
  </si>
  <si>
    <t>79213</t>
  </si>
  <si>
    <t>Fjeder 20-80 kPa, PV Compact DN40</t>
  </si>
  <si>
    <t>79214</t>
  </si>
  <si>
    <t>Fjeder f. DN65 LPV 0,2-1 Bar</t>
  </si>
  <si>
    <t>79215</t>
  </si>
  <si>
    <t>Fjeder f. DN65 LPV 0,5-2 Bar</t>
  </si>
  <si>
    <t>79216</t>
  </si>
  <si>
    <t>Fjeder f. DN65 LPV 1,5-5 Bar</t>
  </si>
  <si>
    <t>79217</t>
  </si>
  <si>
    <t>Fjeder f. DN50 LPV 0,2-1 Bar</t>
  </si>
  <si>
    <t>79218</t>
  </si>
  <si>
    <t>Fjeder f. DN50 LPV 0,5-2 Bar</t>
  </si>
  <si>
    <t>79219</t>
  </si>
  <si>
    <t>Fjeder f. DN50 LPV 1,5-5 Bar</t>
  </si>
  <si>
    <t>79220</t>
  </si>
  <si>
    <t>Fjeder f. DN80 LPV 0,2-1 Bar</t>
  </si>
  <si>
    <t>79221</t>
  </si>
  <si>
    <t>Fjeder f. DN80 LPV 0,5-2 Bar</t>
  </si>
  <si>
    <t>79222</t>
  </si>
  <si>
    <t>Fjeder f. DN80 LPV 1,5-5 Bar</t>
  </si>
  <si>
    <t>79225</t>
  </si>
  <si>
    <t>Fjeder f. DN100 LPV 0,2-1 Bar</t>
  </si>
  <si>
    <t>79226</t>
  </si>
  <si>
    <t>Fjeder f. DN100 LPV 0,5-2 og 1,5-5 Bar</t>
  </si>
  <si>
    <t>79227</t>
  </si>
  <si>
    <t>Fjeder f. DN100 LPV 1,5-5 Bar</t>
  </si>
  <si>
    <t>79228</t>
  </si>
  <si>
    <t>Fjeder f. DN125 LPV Low</t>
  </si>
  <si>
    <t>79229</t>
  </si>
  <si>
    <t>Fjeder f. DN150 LPV</t>
  </si>
  <si>
    <t>79232</t>
  </si>
  <si>
    <t>Fjeder f. DN125/DN150 LPV High</t>
  </si>
  <si>
    <t>79234</t>
  </si>
  <si>
    <t>Låsering ø10 DIN471 A2</t>
  </si>
  <si>
    <t>79235</t>
  </si>
  <si>
    <t>Fjeder ALPHA Cool, 27 N</t>
  </si>
  <si>
    <t>79236</t>
  </si>
  <si>
    <t>Fjeder ALPHA Cool, 50 N</t>
  </si>
  <si>
    <t>79237</t>
  </si>
  <si>
    <t>Fjeder ALPHA Cool, 104 N</t>
  </si>
  <si>
    <t>79238</t>
  </si>
  <si>
    <t>Fjeder ALPHA Cool, 138 N</t>
  </si>
  <si>
    <t>79239</t>
  </si>
  <si>
    <t>Fjeder PICV DN250/DN300 Low Flow</t>
  </si>
  <si>
    <t>79240</t>
  </si>
  <si>
    <t>Fjeder PICV DN250/DN300 High Flow</t>
  </si>
  <si>
    <t>79241</t>
  </si>
  <si>
    <t>Fjeder PICV DN200 Low Flow</t>
  </si>
  <si>
    <t>79242</t>
  </si>
  <si>
    <t>Fjeder f. forindstilling</t>
  </si>
  <si>
    <t>79243</t>
  </si>
  <si>
    <t>Fjeder f. reg. enhed DN32 (H)</t>
  </si>
  <si>
    <t>79244</t>
  </si>
  <si>
    <t>Fjeder DPRV DN15-20</t>
  </si>
  <si>
    <t>79245</t>
  </si>
  <si>
    <t>Fjeder DPRV DN25-32</t>
  </si>
  <si>
    <t>79247</t>
  </si>
  <si>
    <t>Fjeder f. reg. enhed DN15-20</t>
  </si>
  <si>
    <t>79248</t>
  </si>
  <si>
    <t>Fjeder f. reg. enhed DN25</t>
  </si>
  <si>
    <t>79249</t>
  </si>
  <si>
    <t>Fjeder f. reg. enhed DN50</t>
  </si>
  <si>
    <t>79250</t>
  </si>
  <si>
    <t>Fjeder Type 20</t>
  </si>
  <si>
    <t>79251</t>
  </si>
  <si>
    <t>Springring type 10/11/20, blænde</t>
  </si>
  <si>
    <t>79252</t>
  </si>
  <si>
    <t>Springring ø15,6 x ø1,6</t>
  </si>
  <si>
    <t>79253</t>
  </si>
  <si>
    <t>Springring ø25,1 x ø2</t>
  </si>
  <si>
    <t>79254</t>
  </si>
  <si>
    <t>Låsering f. PICV DN50 HCR</t>
  </si>
  <si>
    <t>79255</t>
  </si>
  <si>
    <t>Låsering f. PICV DN65 HCR</t>
  </si>
  <si>
    <t>79256</t>
  </si>
  <si>
    <t>Låsering f. PICV DN80 HCR</t>
  </si>
  <si>
    <t>79258</t>
  </si>
  <si>
    <t>Fjeder PICV DN50 High Flow HCR</t>
  </si>
  <si>
    <t>79260</t>
  </si>
  <si>
    <t>Fjeder PICV DN65 High Flow HCR</t>
  </si>
  <si>
    <t>79262</t>
  </si>
  <si>
    <t>Fjeder PICV DN80 High Flow HCR</t>
  </si>
  <si>
    <t>79271</t>
  </si>
  <si>
    <t>Fjerder Optima Compact DN15/20 HCR</t>
  </si>
  <si>
    <t>79272</t>
  </si>
  <si>
    <t>Fjerder Optima Compact DN25/32 HCR</t>
  </si>
  <si>
    <t>79273</t>
  </si>
  <si>
    <t>Fjerder Optima Compact DN40 HCR</t>
  </si>
  <si>
    <t>79274</t>
  </si>
  <si>
    <t>Fjeder f. reg. enhed DN50 UHF Bray</t>
  </si>
  <si>
    <t>79276</t>
  </si>
  <si>
    <t>Fjeder Type 10 AISI 316</t>
  </si>
  <si>
    <t>79277</t>
  </si>
  <si>
    <t>Springring ø17,5x1,75</t>
  </si>
  <si>
    <t>79278</t>
  </si>
  <si>
    <t>Fjeder Type 20H</t>
  </si>
  <si>
    <t>79279</t>
  </si>
  <si>
    <t>Fjeder indsats on/off DN20/25</t>
  </si>
  <si>
    <t>79280</t>
  </si>
  <si>
    <t>Fjeder Type 20, AISI 316</t>
  </si>
  <si>
    <t>80013</t>
  </si>
  <si>
    <t>Spindel Forindstilling DN15-25</t>
  </si>
  <si>
    <t>80014</t>
  </si>
  <si>
    <t>Spindel Forindstilling DN32</t>
  </si>
  <si>
    <t>80015</t>
  </si>
  <si>
    <t>SPINDEL  OPTIMA DN40-50</t>
  </si>
  <si>
    <t>80016</t>
  </si>
  <si>
    <t>SPINDEL PICV DN65</t>
  </si>
  <si>
    <t>80017</t>
  </si>
  <si>
    <t>HOLDER FOR MEMBRAN, PICV DN50-65</t>
  </si>
  <si>
    <t>80019</t>
  </si>
  <si>
    <t>TREFOD,  PICV DN65 STØBT</t>
  </si>
  <si>
    <t>80020</t>
  </si>
  <si>
    <t>TREFOD, PICV DN65</t>
  </si>
  <si>
    <t>80021</t>
  </si>
  <si>
    <t>SÆDERING PICV DN65</t>
  </si>
  <si>
    <t>80023</t>
  </si>
  <si>
    <t>SÆDERING PICV DN50</t>
  </si>
  <si>
    <t>80024</t>
  </si>
  <si>
    <t>TREFOD,  PICV DN50 STØBT</t>
  </si>
  <si>
    <t>80025</t>
  </si>
  <si>
    <t>TREFOD, PICV DN50</t>
  </si>
  <si>
    <t>80026</t>
  </si>
  <si>
    <t>SPINDEL PICV DN50</t>
  </si>
  <si>
    <t>80027</t>
  </si>
  <si>
    <t>SPINDEL PICV DN80</t>
  </si>
  <si>
    <t>80029</t>
  </si>
  <si>
    <t>HOLDER FOR MEMBRAN, PICV DN80</t>
  </si>
  <si>
    <t>80030</t>
  </si>
  <si>
    <t>TREFOD,  PICV DN80 STØBT</t>
  </si>
  <si>
    <t>80031</t>
  </si>
  <si>
    <t>TREFOD, PICV DN80</t>
  </si>
  <si>
    <t>80032</t>
  </si>
  <si>
    <t>SÆDERING PICV DN80</t>
  </si>
  <si>
    <t>80033</t>
  </si>
  <si>
    <t>SPINDEL 5MM SL, DN10-20 OPTIMA COMPACT</t>
  </si>
  <si>
    <t>80035</t>
  </si>
  <si>
    <t>SPINDEL 4MM SL. DN10-20 OPTIMA COMPACT</t>
  </si>
  <si>
    <t>80036</t>
  </si>
  <si>
    <t>SPINDEL 2,5MM SL. DN10-20 OPTIMA COMPACT</t>
  </si>
  <si>
    <t>80037</t>
  </si>
  <si>
    <t>SPINDEL 5.5MM SL. OPTIMA COMPACT DN25L</t>
  </si>
  <si>
    <t>80038</t>
  </si>
  <si>
    <t>Spindel 13 mm SL Optima Compact DN40/50</t>
  </si>
  <si>
    <t>80039</t>
  </si>
  <si>
    <t>80040</t>
  </si>
  <si>
    <t>Holder for membran, PICV DN100</t>
  </si>
  <si>
    <t>80041</t>
  </si>
  <si>
    <t>Stempel reguleringsenhed støbt PICV DN50</t>
  </si>
  <si>
    <t>80042</t>
  </si>
  <si>
    <t>Stempel reguleringsenhed støbt PICV DN65</t>
  </si>
  <si>
    <t>80043</t>
  </si>
  <si>
    <t>80044</t>
  </si>
  <si>
    <t>Stempel reguleringsenhed PICV DN50</t>
  </si>
  <si>
    <t>80045</t>
  </si>
  <si>
    <t>80046</t>
  </si>
  <si>
    <t>Stempel reguleringsenhed PICV DN65</t>
  </si>
  <si>
    <t>80047</t>
  </si>
  <si>
    <t>Stempel reguleringsenhed støbt PICV DN80</t>
  </si>
  <si>
    <t>80048</t>
  </si>
  <si>
    <t>Stempel reguleringsenhed PICV DN80</t>
  </si>
  <si>
    <t>80049</t>
  </si>
  <si>
    <t>Holder for membran, PICV DN125</t>
  </si>
  <si>
    <t>80050</t>
  </si>
  <si>
    <t>Holder for membran, PICV DN150</t>
  </si>
  <si>
    <t>80051</t>
  </si>
  <si>
    <t>80052</t>
  </si>
  <si>
    <t>Spindel 5,5mm sl. Optima Comp. DN20/DN25</t>
  </si>
  <si>
    <t>80053</t>
  </si>
  <si>
    <t>Spindel 2,5 mm sl. Optima Comp. P</t>
  </si>
  <si>
    <t>80054</t>
  </si>
  <si>
    <t>Spindel 4 mm sl. Optima Comp. P</t>
  </si>
  <si>
    <t>80055</t>
  </si>
  <si>
    <t>Spindel 5 mm sl. Optima Comp. P</t>
  </si>
  <si>
    <t>80056</t>
  </si>
  <si>
    <t>Holder for membran, PICV DN250/DN300</t>
  </si>
  <si>
    <t>80057</t>
  </si>
  <si>
    <t>Spindel 2,5 mm sl. DN10-20 Optima Compact</t>
  </si>
  <si>
    <t>80143</t>
  </si>
  <si>
    <t>MEMBRANHOLDER TYPE 50/60 AISI 304</t>
  </si>
  <si>
    <t>80144</t>
  </si>
  <si>
    <t>HUS AISI 304 TYPE 50</t>
  </si>
  <si>
    <t>80145</t>
  </si>
  <si>
    <t>STEMPEL AISI 304 TYPE 50</t>
  </si>
  <si>
    <t>80146</t>
  </si>
  <si>
    <t>HUS AISI 304 TYPE 60 HIGH FLOW</t>
  </si>
  <si>
    <t>80147</t>
  </si>
  <si>
    <t>STEMPEL AISI 304 TYPE 60 HIGH FLOW</t>
  </si>
  <si>
    <t>80148</t>
  </si>
  <si>
    <t>DÆMPER AISI 304 INDSATS TYPE 50/60</t>
  </si>
  <si>
    <t>80149</t>
  </si>
  <si>
    <t>HUS AISI 316 INDSATS TYPE 50</t>
  </si>
  <si>
    <t>80150</t>
  </si>
  <si>
    <t>STEMPEL AISI 316 INDSATS TYPE 50</t>
  </si>
  <si>
    <t>80151</t>
  </si>
  <si>
    <t>FJEDERSTYR AISI 304 INDS. TYPE 50</t>
  </si>
  <si>
    <t>80152</t>
  </si>
  <si>
    <t>FJEDER AISI 316 INDSATS TYPE 50</t>
  </si>
  <si>
    <t>80153</t>
  </si>
  <si>
    <t>BLINDPROP AISI 304 TYPE 50/60</t>
  </si>
  <si>
    <t>80154</t>
  </si>
  <si>
    <t>SPRINGRING AISI 304 TYPE 50/60, INDSATS</t>
  </si>
  <si>
    <t>80155</t>
  </si>
  <si>
    <t>DÆMPER AISI 316 INDSATS TYPE 50/60</t>
  </si>
  <si>
    <t>80156</t>
  </si>
  <si>
    <t>MEMBRANHOLDER TYPE 50/60 AISI 316</t>
  </si>
  <si>
    <t>80160</t>
  </si>
  <si>
    <t>BLÆNDE 17.9MM TYPE 50,  AISI 304</t>
  </si>
  <si>
    <t>80161</t>
  </si>
  <si>
    <t>BLÆNDE 18.4MM TYPE 50,  AISI 304</t>
  </si>
  <si>
    <t>80162</t>
  </si>
  <si>
    <t>BLÆNDE 18.9MM TYPE 50,  AISI 304</t>
  </si>
  <si>
    <t>80163</t>
  </si>
  <si>
    <t>BLÆNDE 19.4MM TYPE 50,  AISI 304</t>
  </si>
  <si>
    <t>80164</t>
  </si>
  <si>
    <t>BLÆNDE 20.0MM TYPE 50,  AISI 304</t>
  </si>
  <si>
    <t>80165</t>
  </si>
  <si>
    <t>BLÆNDE 20.6MM TYPE 50,  AISI 304</t>
  </si>
  <si>
    <t>80166</t>
  </si>
  <si>
    <t>BLÆNDE 21.3MM TYPE 50,  AISI 304</t>
  </si>
  <si>
    <t>80167</t>
  </si>
  <si>
    <t>BLÆNDE 22.0MM TYPE 50,  AISI 304</t>
  </si>
  <si>
    <t>80168</t>
  </si>
  <si>
    <t>BLÆNDE 22.7MM TYPE 50,  AISI 304</t>
  </si>
  <si>
    <t>80169</t>
  </si>
  <si>
    <t>BLÆNDE 23.5MM TYPE 50,  AISI 304</t>
  </si>
  <si>
    <t>80170</t>
  </si>
  <si>
    <t>BLÆNDE 24.3MM TYPE 50,  AISI 304</t>
  </si>
  <si>
    <t>80171</t>
  </si>
  <si>
    <t>BLÆNDE 25.1MM TYPE 50,  AISI 304</t>
  </si>
  <si>
    <t>80172</t>
  </si>
  <si>
    <t>BLÆNDE 26.0MM TYPE 50,  AISI 304</t>
  </si>
  <si>
    <t>80173</t>
  </si>
  <si>
    <t>BLÆNDE 26.9MM TYPE 50,  AISI 304</t>
  </si>
  <si>
    <t>80174</t>
  </si>
  <si>
    <t>BLÆNDE 27.9MM TYPE 50,  AISI 304</t>
  </si>
  <si>
    <t>80175</t>
  </si>
  <si>
    <t>BLÆNDE 29.8MM TYPE 50,  AISI 304</t>
  </si>
  <si>
    <t>80176</t>
  </si>
  <si>
    <t>BLÆNDE 30.3MM TYPE 50,  AISI 304</t>
  </si>
  <si>
    <t>80177</t>
  </si>
  <si>
    <t>BLÆNDE 29.2MM TYPE 50,  AISI 304</t>
  </si>
  <si>
    <t>80178</t>
  </si>
  <si>
    <t>BLÆNDE 30.8MM TYPE 50,  AISI 304</t>
  </si>
  <si>
    <t>80179</t>
  </si>
  <si>
    <t>BLÆNDE 28.7MM TYPE 50,  AISI 304</t>
  </si>
  <si>
    <t>80180</t>
  </si>
  <si>
    <t>BLÆNDE 14,0MM TYPE 50,  AISI 304</t>
  </si>
  <si>
    <t>80185</t>
  </si>
  <si>
    <t>HUS TYPE 60 HIGH-FLOW AISI 316</t>
  </si>
  <si>
    <t>80186</t>
  </si>
  <si>
    <t>STEMPEL TYPE 60 HIGH FLOW AISI 316</t>
  </si>
  <si>
    <t>80187</t>
  </si>
  <si>
    <t>FJEDER INDSATS TYPE 60 AISI 316</t>
  </si>
  <si>
    <t>80195</t>
  </si>
  <si>
    <t>BLÆNDE 28.5MM TYPE 60,  AISI 304</t>
  </si>
  <si>
    <t>80196</t>
  </si>
  <si>
    <t>BLÆNDE 29.2MM TYPE 60,  AISI 304</t>
  </si>
  <si>
    <t>80197</t>
  </si>
  <si>
    <t>BLÆNDE 30.1MM TYPE 60, AISI 304</t>
  </si>
  <si>
    <t>80198</t>
  </si>
  <si>
    <t>BLÆNDE 30.5MM TYPE 60, AISI 304</t>
  </si>
  <si>
    <t>80199</t>
  </si>
  <si>
    <t>BLÆNDE 31.2MM TYPE 60, AISI 304</t>
  </si>
  <si>
    <t>80200</t>
  </si>
  <si>
    <t>BLÆNDE 31.9MM TYPE 60, AISI 304</t>
  </si>
  <si>
    <t>80201</t>
  </si>
  <si>
    <t>BLÆNDE 32.6MM TYPE 60, AISI 304</t>
  </si>
  <si>
    <t>80202</t>
  </si>
  <si>
    <t>BLÆNDE 33.2MM TYPE 60, AISI 304</t>
  </si>
  <si>
    <t>80203</t>
  </si>
  <si>
    <t>BLÆNDE 33.8MM TYPE 60, AISI 304</t>
  </si>
  <si>
    <t>80204</t>
  </si>
  <si>
    <t>BLÆNDE 34.4MM TYPE 60, AISI 304</t>
  </si>
  <si>
    <t>80205</t>
  </si>
  <si>
    <t>BLÆNDE 34.9MM TYPE 60, AISI 304</t>
  </si>
  <si>
    <t>80206</t>
  </si>
  <si>
    <t>BLÆNDE 35.6MM TYPE 60, AISI 304</t>
  </si>
  <si>
    <t>80207</t>
  </si>
  <si>
    <t>BLÆNDE 36.2MM TYPE 60, AISI 304</t>
  </si>
  <si>
    <t>80208</t>
  </si>
  <si>
    <t>BLÆNDE 36.7MM TYPE 60, AISI 304</t>
  </si>
  <si>
    <t>80209</t>
  </si>
  <si>
    <t>BLÆNDE 37.3MM TYPE 60, AISI 304</t>
  </si>
  <si>
    <t>80210</t>
  </si>
  <si>
    <t>BLÆNDE 37.9MM TYPE 60, AISI 304</t>
  </si>
  <si>
    <t>80211</t>
  </si>
  <si>
    <t>BLÆNDE 38.5MM TYPE 60, AISI 304</t>
  </si>
  <si>
    <t>80212</t>
  </si>
  <si>
    <t>BLÆNDE 39.1MM TYPE 60, AISI 304</t>
  </si>
  <si>
    <t>80213</t>
  </si>
  <si>
    <t>BLÆNDE 39.8MM TYPE 60, AISI 304</t>
  </si>
  <si>
    <t>80214</t>
  </si>
  <si>
    <t>BLÆNDE 39.3MM TYPE 60, AISI 304</t>
  </si>
  <si>
    <t>80215</t>
  </si>
  <si>
    <t>BLÆNDE 40.0MM TYPE 60, AISI 304</t>
  </si>
  <si>
    <t>80216</t>
  </si>
  <si>
    <t>BLÆNDE 40.7MM TYPE 60, AISI 304</t>
  </si>
  <si>
    <t>80217</t>
  </si>
  <si>
    <t>BLÆNDE 33.4MM TYPE 60, AISI 304</t>
  </si>
  <si>
    <t>80218</t>
  </si>
  <si>
    <t>Spindel for pakdåse AISI 304</t>
  </si>
  <si>
    <t>80219</t>
  </si>
  <si>
    <t>80220</t>
  </si>
  <si>
    <t>HUS FOR P/T PLUG B&amp;G</t>
  </si>
  <si>
    <t>80221</t>
  </si>
  <si>
    <t>SPINDELENDE 3/8"-24 UNF B&amp;G</t>
  </si>
  <si>
    <t>80224</t>
  </si>
  <si>
    <t>80225</t>
  </si>
  <si>
    <t>Sædering PICV DN100</t>
  </si>
  <si>
    <t>80226</t>
  </si>
  <si>
    <t>Spindel PICV DN100</t>
  </si>
  <si>
    <t>80227</t>
  </si>
  <si>
    <t>Stempel PICV DN100</t>
  </si>
  <si>
    <t>80228</t>
  </si>
  <si>
    <t>Fjeder Stålbånd PICV DN100</t>
  </si>
  <si>
    <t>80229</t>
  </si>
  <si>
    <t>Trefod Top, PICV DN100</t>
  </si>
  <si>
    <t>80230</t>
  </si>
  <si>
    <t>Trefod Pind, PICV DN100</t>
  </si>
  <si>
    <t>80231</t>
  </si>
  <si>
    <t>Trefod Bund, PICV DN100</t>
  </si>
  <si>
    <t>80233</t>
  </si>
  <si>
    <t>Stempel PICV DN100 støbt</t>
  </si>
  <si>
    <t>80234</t>
  </si>
  <si>
    <t>Trefod Top støbt, PICV DN100</t>
  </si>
  <si>
    <t>80235</t>
  </si>
  <si>
    <t>80236</t>
  </si>
  <si>
    <t>Trefod Top støbt, PICV DN125</t>
  </si>
  <si>
    <t>80237</t>
  </si>
  <si>
    <t>Trefod Top, PICV DN125</t>
  </si>
  <si>
    <t>80238</t>
  </si>
  <si>
    <t>Trefod Top støbt, PICV DN150</t>
  </si>
  <si>
    <t>80239</t>
  </si>
  <si>
    <t>Trefod Top, PICV DN150</t>
  </si>
  <si>
    <t>80240</t>
  </si>
  <si>
    <t>Sædering PICV DN125</t>
  </si>
  <si>
    <t>80241</t>
  </si>
  <si>
    <t>Sædering PICV DN150</t>
  </si>
  <si>
    <t>80242</t>
  </si>
  <si>
    <t>Spindel PICV DN125</t>
  </si>
  <si>
    <t>80243</t>
  </si>
  <si>
    <t>Spindel PICV DN150</t>
  </si>
  <si>
    <t>80244</t>
  </si>
  <si>
    <t>Trefod Pind, PICV DN125</t>
  </si>
  <si>
    <t>80245</t>
  </si>
  <si>
    <t>Trefod Bund, PICV DN125</t>
  </si>
  <si>
    <t>80246</t>
  </si>
  <si>
    <t>Trefod Pind, PICV DN150</t>
  </si>
  <si>
    <t>80247</t>
  </si>
  <si>
    <t>Trefod Bund, PICV DN150</t>
  </si>
  <si>
    <t>80248</t>
  </si>
  <si>
    <t>Stempel PICV DN125 støbt</t>
  </si>
  <si>
    <t>80249</t>
  </si>
  <si>
    <t>Stempel PICV DN125</t>
  </si>
  <si>
    <t>80250</t>
  </si>
  <si>
    <t>Fjeder Stålbånd PICV DN125</t>
  </si>
  <si>
    <t>80251</t>
  </si>
  <si>
    <t>Stempel PICV DN150 støbt</t>
  </si>
  <si>
    <t>80252</t>
  </si>
  <si>
    <t>Stempel PICV DN150</t>
  </si>
  <si>
    <t>80253</t>
  </si>
  <si>
    <t>Fjeder Stålbånd PICV DN150</t>
  </si>
  <si>
    <t>80254</t>
  </si>
  <si>
    <t>Keglestift CirCon AISI 316</t>
  </si>
  <si>
    <t>80255</t>
  </si>
  <si>
    <t>Pakdåse CirCon, AISI 316</t>
  </si>
  <si>
    <t>80256</t>
  </si>
  <si>
    <t>Glider By-pass TemCon AISI 316</t>
  </si>
  <si>
    <t>80257</t>
  </si>
  <si>
    <t>Låseskive TemCon AISI 316</t>
  </si>
  <si>
    <t>80258</t>
  </si>
  <si>
    <t>Dæksel, By-pass TemCon</t>
  </si>
  <si>
    <t>80259</t>
  </si>
  <si>
    <t>Stilleskrue, By-pass TemCon</t>
  </si>
  <si>
    <t>80260</t>
  </si>
  <si>
    <t>Adapter for aktuator Schneider</t>
  </si>
  <si>
    <t>80261</t>
  </si>
  <si>
    <t>Top for adapter Schneider</t>
  </si>
  <si>
    <t>80262</t>
  </si>
  <si>
    <t>Fjeder styr top, DN65 LPV, AISI 303</t>
  </si>
  <si>
    <t>80263</t>
  </si>
  <si>
    <t>Fjeder styr top, DN50 LPV, AISI 303</t>
  </si>
  <si>
    <t>80264</t>
  </si>
  <si>
    <t>Fjeder styr top, DN80 LPV, AISI 303</t>
  </si>
  <si>
    <t>80265</t>
  </si>
  <si>
    <t>Spindel, DN50 LPV</t>
  </si>
  <si>
    <t>80266</t>
  </si>
  <si>
    <t>Spindel Øvre del, DN50 LPV</t>
  </si>
  <si>
    <t>80267</t>
  </si>
  <si>
    <t>Spindel Øvre del, DN65 LPV</t>
  </si>
  <si>
    <t>80268</t>
  </si>
  <si>
    <t>Spindel Øvre del, DN80 LPV</t>
  </si>
  <si>
    <t>80269</t>
  </si>
  <si>
    <t>Spindel, DN100 LPV</t>
  </si>
  <si>
    <t>80270</t>
  </si>
  <si>
    <t>Spindel, DN125 LPV</t>
  </si>
  <si>
    <t>80271</t>
  </si>
  <si>
    <t>Spindel, DN150 LPV</t>
  </si>
  <si>
    <t>80272</t>
  </si>
  <si>
    <t>Spindel Øvre del, DN100 LPV</t>
  </si>
  <si>
    <t>80274</t>
  </si>
  <si>
    <t>Spindel Øvre del, DN150 LPV</t>
  </si>
  <si>
    <t>80275</t>
  </si>
  <si>
    <t>Fjeder styr top, DN100 LPV, AISI 303</t>
  </si>
  <si>
    <t>80276</t>
  </si>
  <si>
    <t>Fjeder styr top, DN100 LPV, AISI 303 (2 fjedre)</t>
  </si>
  <si>
    <t>80277</t>
  </si>
  <si>
    <t>Fjeder styr top, DN125 LPV, AISI 303</t>
  </si>
  <si>
    <t>80278</t>
  </si>
  <si>
    <t>Fjeder styr top, DN125 LPV, AISI 303 (2 fjedre)</t>
  </si>
  <si>
    <t>80279</t>
  </si>
  <si>
    <t>Fjeder styr top, DN150 LPV, AISI 303</t>
  </si>
  <si>
    <t>80280</t>
  </si>
  <si>
    <t>Fjeder styr top, DN150 LPV, AISI 303 (3 fjedre)</t>
  </si>
  <si>
    <t>80281</t>
  </si>
  <si>
    <t>Dæksel for el By-pass, AISI 304</t>
  </si>
  <si>
    <t>80282</t>
  </si>
  <si>
    <t>Guide for restriktor DN10-20 OC LF</t>
  </si>
  <si>
    <t>80283</t>
  </si>
  <si>
    <t>Guide for restriktor DN10-20 OC LF med dæmpning</t>
  </si>
  <si>
    <t>80284</t>
  </si>
  <si>
    <t>Guide for restriktor DN15-20 OC HF</t>
  </si>
  <si>
    <t>80285</t>
  </si>
  <si>
    <t>Guide for restriktor DN15-20 OC HF med dæmpning</t>
  </si>
  <si>
    <t>80286</t>
  </si>
  <si>
    <t>Spindel, DN65 LPV</t>
  </si>
  <si>
    <t>80287</t>
  </si>
  <si>
    <t>Spindel, DN80 LPV</t>
  </si>
  <si>
    <t>80288</t>
  </si>
  <si>
    <t>Omløber M28x1,5, Modula VI</t>
  </si>
  <si>
    <t>80289</t>
  </si>
  <si>
    <t>Blænde udløser for ALPHA Cool</t>
  </si>
  <si>
    <t>80290</t>
  </si>
  <si>
    <t>Fjeder styr top, DN150 LPV, AISI 303 (lille)</t>
  </si>
  <si>
    <t>80291</t>
  </si>
  <si>
    <t>Spindel PICV DN250/DN300</t>
  </si>
  <si>
    <t>80292</t>
  </si>
  <si>
    <t>Trefod Top støbt, PICV DN250/DN300</t>
  </si>
  <si>
    <t>80293</t>
  </si>
  <si>
    <t>Trefod Top, PICV DN250/DN300</t>
  </si>
  <si>
    <t>80294</t>
  </si>
  <si>
    <t>Trefod Bund, PICV DN250/DN300</t>
  </si>
  <si>
    <t>80295</t>
  </si>
  <si>
    <t>Trefod Pind, PICV DN250/DN300</t>
  </si>
  <si>
    <t>80296</t>
  </si>
  <si>
    <t>Stempel råemne PICV DN250/DN300 Svejst</t>
  </si>
  <si>
    <t>80297</t>
  </si>
  <si>
    <t>Stempel PICV DN250/DN300</t>
  </si>
  <si>
    <t>80298</t>
  </si>
  <si>
    <t>Fjeder Stålbånd PICV DN250/DN300</t>
  </si>
  <si>
    <t>80299</t>
  </si>
  <si>
    <t>Sædering PICV DN250/DN300</t>
  </si>
  <si>
    <t>80300</t>
  </si>
  <si>
    <t>Spindel, forindstilling Optima DN40-50</t>
  </si>
  <si>
    <t>80301</t>
  </si>
  <si>
    <t>Stop skrue, Frese S Compact  -            eKanban</t>
  </si>
  <si>
    <t>80302</t>
  </si>
  <si>
    <t>Spindel DN15-32</t>
  </si>
  <si>
    <t>80303</t>
  </si>
  <si>
    <t>Spindel DN40-50</t>
  </si>
  <si>
    <t>80304</t>
  </si>
  <si>
    <t>80305</t>
  </si>
  <si>
    <t>Dæmper, Indsats Type 10/11/20</t>
  </si>
  <si>
    <t>80306</t>
  </si>
  <si>
    <t>Membranholder Indsats Type 10, 11, 20</t>
  </si>
  <si>
    <t>80307</t>
  </si>
  <si>
    <t>Blænde 7.0 mm indsats type 20</t>
  </si>
  <si>
    <t>80308</t>
  </si>
  <si>
    <t>Blænde 7.4 mm indsats type 20</t>
  </si>
  <si>
    <t>80309</t>
  </si>
  <si>
    <t>Blænde 7.7 mm indsats type 20</t>
  </si>
  <si>
    <t>80310</t>
  </si>
  <si>
    <t>Blænde 8,2 mm indsats type 20</t>
  </si>
  <si>
    <t>80311</t>
  </si>
  <si>
    <t>Blænde 8,6 mm indsats type 20</t>
  </si>
  <si>
    <t>80312</t>
  </si>
  <si>
    <t>Blænde 8,8 mm indsats type 20</t>
  </si>
  <si>
    <t>80313</t>
  </si>
  <si>
    <t>Blænde 9,2 mm indsats type 20</t>
  </si>
  <si>
    <t>80314</t>
  </si>
  <si>
    <t>Blænde 9,4 mm indsats type 20</t>
  </si>
  <si>
    <t>80315</t>
  </si>
  <si>
    <t>Blænde 9,9 mm indsats type 20</t>
  </si>
  <si>
    <t>80316</t>
  </si>
  <si>
    <t>Blænde 10,3 mm indsats type 20</t>
  </si>
  <si>
    <t>80317</t>
  </si>
  <si>
    <t>Blænde 10,6 mm indsats type 20</t>
  </si>
  <si>
    <t>80318</t>
  </si>
  <si>
    <t>Blænde 10,9 mm indsats type 20</t>
  </si>
  <si>
    <t>80319</t>
  </si>
  <si>
    <t>80320</t>
  </si>
  <si>
    <t>Rør for stempel DN250/DN300</t>
  </si>
  <si>
    <t>80321</t>
  </si>
  <si>
    <t>Topplade for stempel DN250/DN300</t>
  </si>
  <si>
    <t>80322</t>
  </si>
  <si>
    <t>Skaft for stempel DN250/DN300</t>
  </si>
  <si>
    <t>80323</t>
  </si>
  <si>
    <t>Stift for stempel DN250/DN300</t>
  </si>
  <si>
    <t>80324</t>
  </si>
  <si>
    <t>Blænde 1,7 mm indsats type 20</t>
  </si>
  <si>
    <t>80325</t>
  </si>
  <si>
    <t>Blænde 2,3 mm indsats type 20</t>
  </si>
  <si>
    <t>80326</t>
  </si>
  <si>
    <t>Blænde 2,6 mm indsats type 20</t>
  </si>
  <si>
    <t>80327</t>
  </si>
  <si>
    <t>Blænde 3,0 mm indsats type 20</t>
  </si>
  <si>
    <t>80328</t>
  </si>
  <si>
    <t>Blænde 3,5 mm indsats type 20</t>
  </si>
  <si>
    <t>80329</t>
  </si>
  <si>
    <t>Blænde 4,0 mm indsats type 20</t>
  </si>
  <si>
    <t>80330</t>
  </si>
  <si>
    <t>Blænde 4,6 mm indsats type 20</t>
  </si>
  <si>
    <t>80331</t>
  </si>
  <si>
    <t>Blænde 5,1 mm indsats type 20</t>
  </si>
  <si>
    <t>80332</t>
  </si>
  <si>
    <t>Blænde 5,4 mm indsats type 20</t>
  </si>
  <si>
    <t>80333</t>
  </si>
  <si>
    <t>Blænde 5,8 mm indsats type 20</t>
  </si>
  <si>
    <t>80334</t>
  </si>
  <si>
    <t>Blænde 6,2 mm indsats type 20</t>
  </si>
  <si>
    <t>80335</t>
  </si>
  <si>
    <t>Blænde 6,6 mm indsats type 20</t>
  </si>
  <si>
    <t>80340</t>
  </si>
  <si>
    <t>Blænde 1,7 mm indsats type 20 AISI 316</t>
  </si>
  <si>
    <t>80341</t>
  </si>
  <si>
    <t>Blænde 2,3 mm indsats type 20 AISI 316</t>
  </si>
  <si>
    <t>80342</t>
  </si>
  <si>
    <t>Blænde 2,6 mm indsats type 20 AISI 316</t>
  </si>
  <si>
    <t>80343</t>
  </si>
  <si>
    <t>Blænde 3,0 mm indsats type 20 AISI 316</t>
  </si>
  <si>
    <t>80344</t>
  </si>
  <si>
    <t>Blænde 3,5 mm indsats type 20 AISI 316</t>
  </si>
  <si>
    <t>80345</t>
  </si>
  <si>
    <t>Blænde 4,0 mm indsats type 20 AISI316</t>
  </si>
  <si>
    <t>80346</t>
  </si>
  <si>
    <t>Blænde 4,6 mm indsats type 20 AISI 316</t>
  </si>
  <si>
    <t>80347</t>
  </si>
  <si>
    <t>Blænde 5,1 mm indsats type 20 AISI 316</t>
  </si>
  <si>
    <t>80348</t>
  </si>
  <si>
    <t>Blænde 2,0 mm indsats type 20 AISI 316</t>
  </si>
  <si>
    <t>80349</t>
  </si>
  <si>
    <t>Blænde 5,8 mm indsats type 20 AISI 316</t>
  </si>
  <si>
    <t>80350</t>
  </si>
  <si>
    <t>Blænde 10,6 mm indsats type 20 AISI 316</t>
  </si>
  <si>
    <t>80351</t>
  </si>
  <si>
    <t>Stempel reguleringsenhed støbt PICV DN50 HCR</t>
  </si>
  <si>
    <t>80352</t>
  </si>
  <si>
    <t>Stempel reguleringsenhed PICV DN50 HCR</t>
  </si>
  <si>
    <t>80353</t>
  </si>
  <si>
    <t>Stempel reguleringsenhed støbt PICV DN65 HCR</t>
  </si>
  <si>
    <t>80354</t>
  </si>
  <si>
    <t>Stempel reguleringsenhed PICV DN65 HCR</t>
  </si>
  <si>
    <t>80355</t>
  </si>
  <si>
    <t>Stempel reguleringsenhed støbt PICV DN80 HCR</t>
  </si>
  <si>
    <t>80356</t>
  </si>
  <si>
    <t>Stempel reguleringsenhed PICV DN80 HCR</t>
  </si>
  <si>
    <t>80363</t>
  </si>
  <si>
    <t>Spindel PICV DN50 HCR</t>
  </si>
  <si>
    <t>80364</t>
  </si>
  <si>
    <t>Spindel PICV DN65 HCR</t>
  </si>
  <si>
    <t>80365</t>
  </si>
  <si>
    <t>Spindel PICV DN80 HCR</t>
  </si>
  <si>
    <t>80369</t>
  </si>
  <si>
    <t>Guide f. Restriktor PICV DN50 HCR</t>
  </si>
  <si>
    <t>80370</t>
  </si>
  <si>
    <t>Guide f. Restriktor PICV DN65 HCR</t>
  </si>
  <si>
    <t>80371</t>
  </si>
  <si>
    <t>Guide f. Restriktor PICV DN80 HCR</t>
  </si>
  <si>
    <t>80379</t>
  </si>
  <si>
    <t>Restriktor PICV DN50 HCR</t>
  </si>
  <si>
    <t>80380</t>
  </si>
  <si>
    <t>Restriktor PICV DN65 HCR</t>
  </si>
  <si>
    <t>80381</t>
  </si>
  <si>
    <t>Restriktor PICV DN80 HCR</t>
  </si>
  <si>
    <t>80387</t>
  </si>
  <si>
    <t>Holder for membran, PICV DN50/65 HCR</t>
  </si>
  <si>
    <t>80388</t>
  </si>
  <si>
    <t>Holder for membran, PICV DN80 HCR</t>
  </si>
  <si>
    <t>80392</t>
  </si>
  <si>
    <t>Trefod, PICV DN50 Støbt HCR</t>
  </si>
  <si>
    <t>80393</t>
  </si>
  <si>
    <t>Trefod, PICV DN50 HCR</t>
  </si>
  <si>
    <t>80394</t>
  </si>
  <si>
    <t>Trefod, PICV DN65 Støbt HCR</t>
  </si>
  <si>
    <t>80395</t>
  </si>
  <si>
    <t>Trefod, PICV DN65 HCR</t>
  </si>
  <si>
    <t>80396</t>
  </si>
  <si>
    <t>Trefod, PICV DN80 Støbt HCR</t>
  </si>
  <si>
    <t>80397</t>
  </si>
  <si>
    <t>Trefod, PICV DN80 HCR</t>
  </si>
  <si>
    <t>80417</t>
  </si>
  <si>
    <t>Hus f. pakningsdåse, PICV HCR</t>
  </si>
  <si>
    <t>80418</t>
  </si>
  <si>
    <t>Holde skive ø17,9xø13,1x1 mm, AISI316L</t>
  </si>
  <si>
    <t>80419</t>
  </si>
  <si>
    <t>Skala indikator PICV EP</t>
  </si>
  <si>
    <t>80420</t>
  </si>
  <si>
    <t>Skala PICV DN50/65/80 HCR</t>
  </si>
  <si>
    <t>80423</t>
  </si>
  <si>
    <t>Møtrik M22 f. membran PICV DN50/65/80 HCR</t>
  </si>
  <si>
    <t>80425</t>
  </si>
  <si>
    <t>Dæksel PICV DN50 Støbt HCR</t>
  </si>
  <si>
    <t>80426</t>
  </si>
  <si>
    <t>Dæksel PICV DN50 HCR</t>
  </si>
  <si>
    <t>80427</t>
  </si>
  <si>
    <t>Dæksel PICV DN65 Støbt HCR</t>
  </si>
  <si>
    <t>80428</t>
  </si>
  <si>
    <t>Dæksel PICV DN65 HCR</t>
  </si>
  <si>
    <t>80429</t>
  </si>
  <si>
    <t>Dæksel PICV DN80 Støbt HCR</t>
  </si>
  <si>
    <t>80430</t>
  </si>
  <si>
    <t>Dæksel PICV DN80 HCR</t>
  </si>
  <si>
    <t>80437</t>
  </si>
  <si>
    <t>Skala PICV DN50/65/80 HCR u/print</t>
  </si>
  <si>
    <t>80439</t>
  </si>
  <si>
    <t>Hus PICV DN50 Støbt HCR</t>
  </si>
  <si>
    <t>80440</t>
  </si>
  <si>
    <t>Hus PICV DN65 Støbt HCR</t>
  </si>
  <si>
    <t>80441</t>
  </si>
  <si>
    <t>Hus PICV DN80 Støbt HCR</t>
  </si>
  <si>
    <t>80446</t>
  </si>
  <si>
    <t>Hus PICV DN50 PN16 HCR</t>
  </si>
  <si>
    <t>80447</t>
  </si>
  <si>
    <t>Hus PICV DN65 PN16 HCR</t>
  </si>
  <si>
    <t>80453</t>
  </si>
  <si>
    <t>Hus PICV DN50 PN25 HCR</t>
  </si>
  <si>
    <t>80454</t>
  </si>
  <si>
    <t>Hus PICV DN65 PN25 HCR</t>
  </si>
  <si>
    <t>80455</t>
  </si>
  <si>
    <t>Hus PICV DN80 PN16/PN25 HCR</t>
  </si>
  <si>
    <t>80460</t>
  </si>
  <si>
    <t>Sædering PICV DN50 HCR</t>
  </si>
  <si>
    <t>80461</t>
  </si>
  <si>
    <t>Sædering PICV DN65 HCR</t>
  </si>
  <si>
    <t>80462</t>
  </si>
  <si>
    <t>Sædering PICV DN80 HCR</t>
  </si>
  <si>
    <t>80463</t>
  </si>
  <si>
    <t>Sædering PICV DN100 HCR</t>
  </si>
  <si>
    <t>80464</t>
  </si>
  <si>
    <t>Sædering PICV DN125 HCR</t>
  </si>
  <si>
    <t>80465</t>
  </si>
  <si>
    <t>Sædering PICV DN150/200 HCR</t>
  </si>
  <si>
    <t>80466</t>
  </si>
  <si>
    <t>Guide f. restriktor, Optima Compact DN15/20 HCR</t>
  </si>
  <si>
    <t>80467</t>
  </si>
  <si>
    <t>Guide f. restriktor, Optima Compact DN25/32 HCR</t>
  </si>
  <si>
    <t>80468</t>
  </si>
  <si>
    <t>Guide f. restriktor, Optima Compact DN40 HCR</t>
  </si>
  <si>
    <t>80469</t>
  </si>
  <si>
    <t>Hus Optima Compact DN15 HCR</t>
  </si>
  <si>
    <t>80470</t>
  </si>
  <si>
    <t>Hus Optima Compact DN20 HCR</t>
  </si>
  <si>
    <t>80471</t>
  </si>
  <si>
    <t>Hus Optima Compact DN25 HCR</t>
  </si>
  <si>
    <t>80472</t>
  </si>
  <si>
    <t>Hus Optima Compact DN32 HCR</t>
  </si>
  <si>
    <t>80473</t>
  </si>
  <si>
    <t>Hus Optima Compact DN40 HCR</t>
  </si>
  <si>
    <t>80474</t>
  </si>
  <si>
    <t>Topstykke Optima Compact DN15/20 HCR</t>
  </si>
  <si>
    <t>80475</t>
  </si>
  <si>
    <t>Topstykke Optima Compact DN25/32 HCR</t>
  </si>
  <si>
    <t>80476</t>
  </si>
  <si>
    <t>Topstykke Optima Compact DN40 HCR</t>
  </si>
  <si>
    <t>80477</t>
  </si>
  <si>
    <t>Restriktor, Optima Compact DN15/20 HCR</t>
  </si>
  <si>
    <t>80478</t>
  </si>
  <si>
    <t>Restriktor, Optima Compact DN25/32 HCR</t>
  </si>
  <si>
    <t>80479</t>
  </si>
  <si>
    <t>Restriktor, Optima Compact DN40 HCR</t>
  </si>
  <si>
    <t>80480</t>
  </si>
  <si>
    <t>Ring for pakning,Optima Compact DN15/20 HCR</t>
  </si>
  <si>
    <t>80481</t>
  </si>
  <si>
    <t>Ring for pakning,Optima Compact DN25/32 HCR</t>
  </si>
  <si>
    <t>80482</t>
  </si>
  <si>
    <t>Ring for pakning,Optima Compact DN40 HCR</t>
  </si>
  <si>
    <t>80483</t>
  </si>
  <si>
    <t>Spindel 5,5mm slagl. Optima Compact DN15/20 HCR</t>
  </si>
  <si>
    <t>80484</t>
  </si>
  <si>
    <t>Spindel 5,5mm slagl. Optima Compact DN25/32 HCR</t>
  </si>
  <si>
    <t>80485</t>
  </si>
  <si>
    <t>Spindel, Optima Compact DN40 HCR</t>
  </si>
  <si>
    <t>80486</t>
  </si>
  <si>
    <t>Stempel, Optima Compact DN15/20 HCR</t>
  </si>
  <si>
    <t>80487</t>
  </si>
  <si>
    <t>Stempel, Optima Compact DN25/32 HCR</t>
  </si>
  <si>
    <t>80488</t>
  </si>
  <si>
    <t>Stempel, Optima Compact DN40 HCR</t>
  </si>
  <si>
    <t>80489</t>
  </si>
  <si>
    <t>Sædering, Optima Compact DN15/20 HCR</t>
  </si>
  <si>
    <t>80490</t>
  </si>
  <si>
    <t>Sædering, Optima Compact DN25/32 HCR</t>
  </si>
  <si>
    <t>80491</t>
  </si>
  <si>
    <t>Sædering, Optima Compact DN40 HCR</t>
  </si>
  <si>
    <t>80492</t>
  </si>
  <si>
    <t>Tripod, Optima Compact DN15/20 HCR</t>
  </si>
  <si>
    <t>80493</t>
  </si>
  <si>
    <t>Tripod, Optima Compact DN25/32 HCR</t>
  </si>
  <si>
    <t>80494</t>
  </si>
  <si>
    <t>Tripod, Optima Compact DN40 HCR</t>
  </si>
  <si>
    <t>80495</t>
  </si>
  <si>
    <t>Spindeladapter - Optima Compact HCR</t>
  </si>
  <si>
    <t>80496</t>
  </si>
  <si>
    <t>Låseskive f. pakdåse HCR</t>
  </si>
  <si>
    <t>80497</t>
  </si>
  <si>
    <t>Mellemskive pakdåse HCR</t>
  </si>
  <si>
    <t>80498</t>
  </si>
  <si>
    <t>Låseskive, Optima Compact HCR</t>
  </si>
  <si>
    <t>80499</t>
  </si>
  <si>
    <t>Skala Optima Compact DN15/25/32/40 HCR</t>
  </si>
  <si>
    <t>80500</t>
  </si>
  <si>
    <t>Skala inskription Optima Compact DN15/25/32/40 HCR</t>
  </si>
  <si>
    <t>80501</t>
  </si>
  <si>
    <t>Aktuator Autogrip Adaptor</t>
  </si>
  <si>
    <t>80502</t>
  </si>
  <si>
    <t>Spindel on/off</t>
  </si>
  <si>
    <t>80503</t>
  </si>
  <si>
    <t>Forstillingsspindel on/off</t>
  </si>
  <si>
    <t>80504</t>
  </si>
  <si>
    <t>Aktuator Adaptor Plade</t>
  </si>
  <si>
    <t>80505</t>
  </si>
  <si>
    <t>Springring AISI 316 Type 50/60, Indsats</t>
  </si>
  <si>
    <t>80506</t>
  </si>
  <si>
    <t>Blænde 17,9 mm Type 50, AISI 316</t>
  </si>
  <si>
    <t>80507</t>
  </si>
  <si>
    <t>Blænde 18,4 mm Type 50, AISI 316</t>
  </si>
  <si>
    <t>80508</t>
  </si>
  <si>
    <t>Blænde 18,9 mm Type 50, AISI 316</t>
  </si>
  <si>
    <t>80509</t>
  </si>
  <si>
    <t>Blænde 19,4 mm Type 50, AISI 316</t>
  </si>
  <si>
    <t>80510</t>
  </si>
  <si>
    <t>Blænde 20,0 mm Type 50, AISI 316</t>
  </si>
  <si>
    <t>80511</t>
  </si>
  <si>
    <t>Blænde 20,6 mm Type 50, AISI 316</t>
  </si>
  <si>
    <t>80512</t>
  </si>
  <si>
    <t>Blænde 21,3 mm Type 50, AISI 316</t>
  </si>
  <si>
    <t>80513</t>
  </si>
  <si>
    <t>Blænde 22,0 mm Type 50, AISI 316</t>
  </si>
  <si>
    <t>80514</t>
  </si>
  <si>
    <t>Blænde 22,7 mm Type 50, AISI 316</t>
  </si>
  <si>
    <t>80515</t>
  </si>
  <si>
    <t>Blænde 23,5 mm Type 50, AISI 316</t>
  </si>
  <si>
    <t>80516</t>
  </si>
  <si>
    <t>Blænde 24,3 mm Type 50, AISI 316</t>
  </si>
  <si>
    <t>80517</t>
  </si>
  <si>
    <t>Blænde 25,1 mm Type 50, AISI 316</t>
  </si>
  <si>
    <t>80518</t>
  </si>
  <si>
    <t>Blænde 26,0 mm Type 50, AISI 316</t>
  </si>
  <si>
    <t>80519</t>
  </si>
  <si>
    <t>Blænde 26,9 mm Type 50, AISI 316</t>
  </si>
  <si>
    <t>80520</t>
  </si>
  <si>
    <t>Blænde 27,9 mm Type 50, AISI 316</t>
  </si>
  <si>
    <t>80521</t>
  </si>
  <si>
    <t>Blænde 28,7 mm Type 50, AISI 316</t>
  </si>
  <si>
    <t>80522</t>
  </si>
  <si>
    <t>Blænde 29,2 mm Type 50, AISI 316</t>
  </si>
  <si>
    <t>80523</t>
  </si>
  <si>
    <t>Blænde 29,8 mm Type 50, AISI 316</t>
  </si>
  <si>
    <t>80524</t>
  </si>
  <si>
    <t>Blænde 30,3 mm Type 50, AISI 316</t>
  </si>
  <si>
    <t>80525</t>
  </si>
  <si>
    <t>Blænde 30,8 mm Type 50, AISI 316</t>
  </si>
  <si>
    <t>80526</t>
  </si>
  <si>
    <t>Blænde 17,0 mm Type 50, AISI 316</t>
  </si>
  <si>
    <t>80528</t>
  </si>
  <si>
    <t>Fjederstyr indsats type 50 AISI 316</t>
  </si>
  <si>
    <t>80529</t>
  </si>
  <si>
    <t>BlindpropType 50/60, AISI 316</t>
  </si>
  <si>
    <t>80530</t>
  </si>
  <si>
    <t>Blænde 28,5 mm Type 60, AISI 316</t>
  </si>
  <si>
    <t>80531</t>
  </si>
  <si>
    <t>Blænde 29,2 mm Type 60, AISI 316</t>
  </si>
  <si>
    <t>80532</t>
  </si>
  <si>
    <t>Blænde 30,1 mm Type 60, AISI 316</t>
  </si>
  <si>
    <t>80533</t>
  </si>
  <si>
    <t>Blænde 30,5 mm Type 60, AISI 316</t>
  </si>
  <si>
    <t>80534</t>
  </si>
  <si>
    <t>Blænde 31,2 mm Type 60, AISI 316</t>
  </si>
  <si>
    <t>80535</t>
  </si>
  <si>
    <t>Blænde 31,9 mm Type 60, AISI 316</t>
  </si>
  <si>
    <t>80536</t>
  </si>
  <si>
    <t>Blænde 32,6 mm Type 60, AISI 316</t>
  </si>
  <si>
    <t>80537</t>
  </si>
  <si>
    <t>Blænde 33,2 mm Type 60, AISI 316</t>
  </si>
  <si>
    <t>80538</t>
  </si>
  <si>
    <t>Blænde 33,8 mm Type 60, AISI 316</t>
  </si>
  <si>
    <t>80539</t>
  </si>
  <si>
    <t>Blænde 34,4 mm Type 60, AISI 316</t>
  </si>
  <si>
    <t>80540</t>
  </si>
  <si>
    <t>Blænde 34,9 mm Type 60, AISI 316</t>
  </si>
  <si>
    <t>80541</t>
  </si>
  <si>
    <t>Blænde 35,6 mm Type 60, AISI 316</t>
  </si>
  <si>
    <t>80542</t>
  </si>
  <si>
    <t>Blænde 36,2 mm Type 60, AISI 316</t>
  </si>
  <si>
    <t>80543</t>
  </si>
  <si>
    <t>Blænde 36,7 mm Type 60, AISI 316</t>
  </si>
  <si>
    <t>80544</t>
  </si>
  <si>
    <t>Blænde 37,3 mm Type 60, AISI 316</t>
  </si>
  <si>
    <t>80545</t>
  </si>
  <si>
    <t>Blænde 37,9 mm Type 60, AISI 316</t>
  </si>
  <si>
    <t>80546</t>
  </si>
  <si>
    <t>Blænde 38,5 mm Type 60, AISI 316</t>
  </si>
  <si>
    <t>80547</t>
  </si>
  <si>
    <t>Blænde 39,1 mm Type 60, AISI 316</t>
  </si>
  <si>
    <t>80548</t>
  </si>
  <si>
    <t>Blænde 39,3 mm Type 60, AISI 316</t>
  </si>
  <si>
    <t>80549</t>
  </si>
  <si>
    <t>Blænde 39,8 mm Type 60, AISI 316</t>
  </si>
  <si>
    <t>80550</t>
  </si>
  <si>
    <t>Blænde 40,0 mm Type 60, AISI 316</t>
  </si>
  <si>
    <t>80551</t>
  </si>
  <si>
    <t>Blænde 40,7 mm Type 60, AISI 316</t>
  </si>
  <si>
    <t>80552</t>
  </si>
  <si>
    <t>Blænde 40,7 mm H Type 60, AISI 316</t>
  </si>
  <si>
    <t>80555</t>
  </si>
  <si>
    <t>Prop R1/4" AISI 316</t>
  </si>
  <si>
    <t>80556</t>
  </si>
  <si>
    <t>Prop M32 x 1,5, Frese AISI 316</t>
  </si>
  <si>
    <t>80557</t>
  </si>
  <si>
    <t>Hus f. trykudtag R1/4" AISI316 L</t>
  </si>
  <si>
    <t>80558</t>
  </si>
  <si>
    <t>Bøsning f. trykudtag AISI 316L</t>
  </si>
  <si>
    <t>80559</t>
  </si>
  <si>
    <t>1/8" Slutmuffe, AISI 316L</t>
  </si>
  <si>
    <t>80560</t>
  </si>
  <si>
    <t>Hus for indsats type 20 AISI 316</t>
  </si>
  <si>
    <t>80561</t>
  </si>
  <si>
    <t>Stempel type 20 AISI 316L</t>
  </si>
  <si>
    <t>80562</t>
  </si>
  <si>
    <t>Dæmper, Indsats Type 10/11/20, AISI 316L</t>
  </si>
  <si>
    <t>80563</t>
  </si>
  <si>
    <t>Membranholder Indsats Type 10, 11, 20 AISI 316L</t>
  </si>
  <si>
    <t>80564</t>
  </si>
  <si>
    <t>Prop M32 x 1,5, Frese AISI 316 støbt</t>
  </si>
  <si>
    <t>80565</t>
  </si>
  <si>
    <t>Montageplade top</t>
  </si>
  <si>
    <t>80566</t>
  </si>
  <si>
    <t>Montageplade bund</t>
  </si>
  <si>
    <t>80567</t>
  </si>
  <si>
    <t>Spændebeslag</t>
  </si>
  <si>
    <t>80568</t>
  </si>
  <si>
    <t>Afstands pind</t>
  </si>
  <si>
    <t>80569</t>
  </si>
  <si>
    <t>Spindel adapter for Rotork aktuator</t>
  </si>
  <si>
    <t>80570</t>
  </si>
  <si>
    <t>On/off vedligeholdelsesværktøj</t>
  </si>
  <si>
    <t>80571</t>
  </si>
  <si>
    <t>Springring Type 10/20 - AISI316</t>
  </si>
  <si>
    <t>82200</t>
  </si>
  <si>
    <t>82202</t>
  </si>
  <si>
    <t>Aftapkuglehane DN8/DN15 - C69300</t>
  </si>
  <si>
    <t>82203</t>
  </si>
  <si>
    <t>84600</t>
  </si>
  <si>
    <t>VENTIL B&amp;G  MUFFE 1/2" NPT DN15/20</t>
  </si>
  <si>
    <t>84601</t>
  </si>
  <si>
    <t>VENTIL B&amp;G  MUFFE 3/4 NPT DN15/25</t>
  </si>
  <si>
    <t>84602</t>
  </si>
  <si>
    <t>VENTIL B&amp;G  MUFFE 1 NPT DN15/25</t>
  </si>
  <si>
    <t>84603</t>
  </si>
  <si>
    <t>VENTIL B&amp;G  MUFFE 1 NPT DN25/40</t>
  </si>
  <si>
    <t>84604</t>
  </si>
  <si>
    <t>VENTIL B&amp;G  MUFFE 1-1/4 NPT DN25/40</t>
  </si>
  <si>
    <t>84605</t>
  </si>
  <si>
    <t>VENTIL B&amp;G  MUFFE 1-1/2 NPT DN25/40</t>
  </si>
  <si>
    <t>84606</t>
  </si>
  <si>
    <t>VENTIL B&amp;G  MUFFE 1/2 SWT DN15/25</t>
  </si>
  <si>
    <t>84607</t>
  </si>
  <si>
    <t>VENTIL B&amp;G  MUFFE 3/4 SWT DN15/25</t>
  </si>
  <si>
    <t>84608</t>
  </si>
  <si>
    <t>VENTIL B&amp;G  MUFFE 1 SWT DN15/25</t>
  </si>
  <si>
    <t>84614</t>
  </si>
  <si>
    <t>FORLÆNGERSTYKKE DN8 4" P/T</t>
  </si>
  <si>
    <t>84615</t>
  </si>
  <si>
    <t>VENTIL B&amp;G  MUFFE 2 NPT DN50</t>
  </si>
  <si>
    <t>84616</t>
  </si>
  <si>
    <t>VENTIL B&amp;G  MUFFE 2-1/2 NPT DN65</t>
  </si>
  <si>
    <t>84617</t>
  </si>
  <si>
    <t>VENTIL B&amp;G  MUFFE 2 SWT DN25/40</t>
  </si>
  <si>
    <t>84618</t>
  </si>
  <si>
    <t>PROP MED O-RING/STRIPS</t>
  </si>
  <si>
    <t>84630</t>
  </si>
  <si>
    <t>Spindelforlænger DN15/20 m/Greb</t>
  </si>
  <si>
    <t>84631</t>
  </si>
  <si>
    <t>Spindelforlænger DN25 m/Greb</t>
  </si>
  <si>
    <t>84632</t>
  </si>
  <si>
    <t>Spindelforlænger DN32/40 m/Greb</t>
  </si>
  <si>
    <t>84633</t>
  </si>
  <si>
    <t>Spindelforlænger DN50 m/Greb</t>
  </si>
  <si>
    <t>84640</t>
  </si>
  <si>
    <t>ALPHA WAFER DN50 B&amp;G</t>
  </si>
  <si>
    <t>84641</t>
  </si>
  <si>
    <t>ALPHA WAFER DN65 B&amp;G</t>
  </si>
  <si>
    <t>84642</t>
  </si>
  <si>
    <t>ALPHA WAFER DN80 B&amp;G</t>
  </si>
  <si>
    <t>84643</t>
  </si>
  <si>
    <t>ALPHA WAFER DN100 B&amp;G</t>
  </si>
  <si>
    <t>84644</t>
  </si>
  <si>
    <t>ALPHA WAFER DN125 B&amp;G</t>
  </si>
  <si>
    <t>84645</t>
  </si>
  <si>
    <t>ALPHA WAFER DN150 B&amp;G</t>
  </si>
  <si>
    <t>84646</t>
  </si>
  <si>
    <t>ALPHA WAFER DN200 B&amp;G</t>
  </si>
  <si>
    <t>84647</t>
  </si>
  <si>
    <t>ALPHA WAFER DN250 B&amp;G</t>
  </si>
  <si>
    <t>84648</t>
  </si>
  <si>
    <t>ALPHA WAFER DN300 B&amp;G</t>
  </si>
  <si>
    <t>84649</t>
  </si>
  <si>
    <t>ALPHA WAFER DN350 B&amp;G</t>
  </si>
  <si>
    <t>84650</t>
  </si>
  <si>
    <t>ALPHA WAFER DN400 B&amp;G</t>
  </si>
  <si>
    <t>84651</t>
  </si>
  <si>
    <t>ALPHA WAFER DN450 B&amp;G</t>
  </si>
  <si>
    <t>84652</t>
  </si>
  <si>
    <t>ALPHA WAFER DN500 B&amp;G</t>
  </si>
  <si>
    <t>8725XX</t>
  </si>
  <si>
    <t>Kontrolværktøj</t>
  </si>
  <si>
    <t>88000</t>
  </si>
  <si>
    <t>SAPPHIRE-AQUA-SIL.</t>
  </si>
  <si>
    <t>88001</t>
  </si>
  <si>
    <t>FEDT TYPE: KLUBER NONTRUP ZB 91 DIN</t>
  </si>
  <si>
    <t>88004</t>
  </si>
  <si>
    <t>FEDT TYPE: KLUBER UNISILKON NCA 3001</t>
  </si>
  <si>
    <t>88005</t>
  </si>
  <si>
    <t>FEDT, KLUBER UNISILKON NCA 3001 2G. TUBE</t>
  </si>
  <si>
    <t>88010</t>
  </si>
  <si>
    <t>LOCK-TITE 609 FOR KNOB</t>
  </si>
  <si>
    <t>88011</t>
  </si>
  <si>
    <t>Fedt "Unisilkon Klüber LCA 3801"</t>
  </si>
  <si>
    <t>88012</t>
  </si>
  <si>
    <t>Fedt "Klüberbeta VR 67  17002"</t>
  </si>
  <si>
    <t>88100</t>
  </si>
  <si>
    <t>OLIE : DC 200 FLUID 350 CTS</t>
  </si>
  <si>
    <t>88200</t>
  </si>
  <si>
    <t>LOCTITE TYPE: 275</t>
  </si>
  <si>
    <t>88202</t>
  </si>
  <si>
    <t>LOCTITE TYPE 586 250 ml</t>
  </si>
  <si>
    <t>88203</t>
  </si>
  <si>
    <t>LOCTITE TYPE 272</t>
  </si>
  <si>
    <t>88204</t>
  </si>
  <si>
    <t>LOCTITE TYPE 510</t>
  </si>
  <si>
    <t>88205</t>
  </si>
  <si>
    <t>LOCTITE TYPE 245</t>
  </si>
  <si>
    <t>88206</t>
  </si>
  <si>
    <t>LOCTITE TYPE 7471</t>
  </si>
  <si>
    <t>88208</t>
  </si>
  <si>
    <t>PAKSNOR LOCK-TITE 55</t>
  </si>
  <si>
    <t>88209</t>
  </si>
  <si>
    <t>TEFLON-UNI TAPE</t>
  </si>
  <si>
    <t>88210</t>
  </si>
  <si>
    <t>LOCTITE TYPE 638</t>
  </si>
  <si>
    <t>88211</t>
  </si>
  <si>
    <t>LOCTITE TYPE 262</t>
  </si>
  <si>
    <t>88810</t>
  </si>
  <si>
    <t>L.Tite 567 all blind plug &amp; PT on NPT</t>
  </si>
  <si>
    <t>90014</t>
  </si>
  <si>
    <t>SAMLET UNION 3/4" (70115+70116)</t>
  </si>
  <si>
    <t>90041</t>
  </si>
  <si>
    <t>KUGLEHANE FRESE 1/4</t>
  </si>
  <si>
    <t>90042</t>
  </si>
  <si>
    <t>Ø3 KAPILLARRØR INCL. NIPLER</t>
  </si>
  <si>
    <t>90046</t>
  </si>
  <si>
    <t>Ø3 KAPILLARRØR INCL. NIPLER, 2 METER</t>
  </si>
  <si>
    <t>90047</t>
  </si>
  <si>
    <t>Ø6 kapillarrør 2 m inkl. G1/2 nippel</t>
  </si>
  <si>
    <t>90048</t>
  </si>
  <si>
    <t>Ø3 Kapillarrør incl. nipler 1 meter dæmpet</t>
  </si>
  <si>
    <t>90049</t>
  </si>
  <si>
    <t>Kuglehane 1/4, 3/4</t>
  </si>
  <si>
    <t>901000</t>
  </si>
  <si>
    <t>Trykudtagsnip.1/4" ISO x 3/8-24 UNF B110</t>
  </si>
  <si>
    <t>901001</t>
  </si>
  <si>
    <t>901010</t>
  </si>
  <si>
    <t>901011</t>
  </si>
  <si>
    <t>Modula IV, EXT 130mm</t>
  </si>
  <si>
    <t>901012</t>
  </si>
  <si>
    <t>Modula IV, EXT 170mm</t>
  </si>
  <si>
    <t>901015</t>
  </si>
  <si>
    <t>ALPHA INDSATS TYPE 10 TN/NK</t>
  </si>
  <si>
    <t>901018</t>
  </si>
  <si>
    <t>Regulation Unit DN100 Low Flow</t>
  </si>
  <si>
    <t>901019</t>
  </si>
  <si>
    <t>Regulation Unit DN100 High Flow</t>
  </si>
  <si>
    <t>901023</t>
  </si>
  <si>
    <t>Regulation Unit DN125 Low Flow</t>
  </si>
  <si>
    <t>901024</t>
  </si>
  <si>
    <t>Regulation Unit DN125 High Flow</t>
  </si>
  <si>
    <t>901025</t>
  </si>
  <si>
    <t>Regulation Unit DN150 Low Flow</t>
  </si>
  <si>
    <t>901026</t>
  </si>
  <si>
    <t>Regulation Unit DN150 High Flow</t>
  </si>
  <si>
    <t>901027</t>
  </si>
  <si>
    <t>Bypass regulering for TemCon</t>
  </si>
  <si>
    <t>901028</t>
  </si>
  <si>
    <t>Stempel, Compact DN15/20</t>
  </si>
  <si>
    <t>901029</t>
  </si>
  <si>
    <t>Stempel, Compact DN25/32</t>
  </si>
  <si>
    <t>901030</t>
  </si>
  <si>
    <t>MODULA III DN15, L=130mm</t>
  </si>
  <si>
    <t>901031</t>
  </si>
  <si>
    <t>MODULA III DN20, L=130mm</t>
  </si>
  <si>
    <t>901032</t>
  </si>
  <si>
    <t>MODULA III DN25, L=130mm</t>
  </si>
  <si>
    <t>901033</t>
  </si>
  <si>
    <t>MODULA III DN15, L=130mm, EXT</t>
  </si>
  <si>
    <t>901034</t>
  </si>
  <si>
    <t>MODULA III DN20, L=130mm, EXT</t>
  </si>
  <si>
    <t>901035</t>
  </si>
  <si>
    <t>MODULA III DN25, L=130mm, EXT</t>
  </si>
  <si>
    <t>901036</t>
  </si>
  <si>
    <t>MODULA III DN15, L=170mm</t>
  </si>
  <si>
    <t>901037</t>
  </si>
  <si>
    <t>MODULA III DN20, L=170mm</t>
  </si>
  <si>
    <t>901038</t>
  </si>
  <si>
    <t>MODULA III DN25, L=170mm</t>
  </si>
  <si>
    <t>901039</t>
  </si>
  <si>
    <t>MODULA III DN15, L=170mm, EXT</t>
  </si>
  <si>
    <t>901040</t>
  </si>
  <si>
    <t>MODULA III DN20, L=170mm, EXT</t>
  </si>
  <si>
    <t>901041</t>
  </si>
  <si>
    <t>MODULA III DN25, L=170mm, EXT</t>
  </si>
  <si>
    <t>901042</t>
  </si>
  <si>
    <t>Forindstilling, Optima Comp. Low 5  m/dæmpning</t>
  </si>
  <si>
    <t>901043</t>
  </si>
  <si>
    <t>T-stk DN15 M/M M/KGH,k.greb,dræn,adaptor</t>
  </si>
  <si>
    <t>901045</t>
  </si>
  <si>
    <t>Stempel, Compact DN40/50</t>
  </si>
  <si>
    <t>901046</t>
  </si>
  <si>
    <t>901051</t>
  </si>
  <si>
    <t>Regulation Unit DN100 Low Flow B&amp;G</t>
  </si>
  <si>
    <t>901052</t>
  </si>
  <si>
    <t>Regulation Unit DN100 High Flow B&amp;G</t>
  </si>
  <si>
    <t>901056</t>
  </si>
  <si>
    <t>Regulation Unit DN150 High Flow B&amp;G</t>
  </si>
  <si>
    <t>901059</t>
  </si>
  <si>
    <t>STK DN15 M/M M/KGH kort greb og dræn</t>
  </si>
  <si>
    <t>901060</t>
  </si>
  <si>
    <t>MODULA IV DN15, L=130mm</t>
  </si>
  <si>
    <t>901061</t>
  </si>
  <si>
    <t>MODULA IV DN20, L=130mm</t>
  </si>
  <si>
    <t>901062</t>
  </si>
  <si>
    <t>MODULA IV DN15, L=130mm, EXT</t>
  </si>
  <si>
    <t>901063</t>
  </si>
  <si>
    <t>MODULA IV DN20, L=130mm, EXT</t>
  </si>
  <si>
    <t>901064</t>
  </si>
  <si>
    <t>MODULA IV DN15, L=170mm</t>
  </si>
  <si>
    <t>901065</t>
  </si>
  <si>
    <t>MODULA IV DN20, L=170mm</t>
  </si>
  <si>
    <t>901066</t>
  </si>
  <si>
    <t>MODULA IV DN15, L=170mm, EXT</t>
  </si>
  <si>
    <t>901067</t>
  </si>
  <si>
    <t>MODULA IV DN20, L=170mm, EXT</t>
  </si>
  <si>
    <t>901068</t>
  </si>
  <si>
    <t>Forindstilling, Optima Comp. Low 2,5 m/dæmpning</t>
  </si>
  <si>
    <t>901069</t>
  </si>
  <si>
    <t>Forindstilling, Optima Comp. High 2,5 m/dæmpning</t>
  </si>
  <si>
    <t>901070</t>
  </si>
  <si>
    <t>Forindstilling, Optima Comp. High 5 m/dæmpning</t>
  </si>
  <si>
    <t>901080</t>
  </si>
  <si>
    <t>901081</t>
  </si>
  <si>
    <t>Alpha Indsats HCR Low flow</t>
  </si>
  <si>
    <t>901082</t>
  </si>
  <si>
    <t>Alpha Indsats HCR High flow</t>
  </si>
  <si>
    <t>901085</t>
  </si>
  <si>
    <t>Stilleskrue By-pass TemCon</t>
  </si>
  <si>
    <t>901086</t>
  </si>
  <si>
    <t>Forindstilling, Optima Compact 5,5</t>
  </si>
  <si>
    <t>901087</t>
  </si>
  <si>
    <t>Trykudtagsnippel 1/4, 110 mm ARI</t>
  </si>
  <si>
    <t>901088</t>
  </si>
  <si>
    <t>Forindstilling, Optima Comp. 2.5, 1600 l/h</t>
  </si>
  <si>
    <t>901089</t>
  </si>
  <si>
    <t>Forindstilling, Optima Comp. 2,5, 850 l/h Evinox</t>
  </si>
  <si>
    <t>901090</t>
  </si>
  <si>
    <t>Spindelsamling Opt. Comp. Low 2,5</t>
  </si>
  <si>
    <t>901091</t>
  </si>
  <si>
    <t>Spindelsamling Opt. Comp. High 2,5</t>
  </si>
  <si>
    <t>901092</t>
  </si>
  <si>
    <t>Spindelsamling Opt. Comp. High 4</t>
  </si>
  <si>
    <t>901093</t>
  </si>
  <si>
    <t>Spindelsamling Opt. Comp. Low 5</t>
  </si>
  <si>
    <t>901094</t>
  </si>
  <si>
    <t>Spindelsamling Opt. Comp. High 5</t>
  </si>
  <si>
    <t>901095</t>
  </si>
  <si>
    <t>Spindelsamling Opt. Comp. Low 2,5 m/dæmpning</t>
  </si>
  <si>
    <t>901096</t>
  </si>
  <si>
    <t>Spindelsamling Opt. Comp. High 2,5 m/dæmpning</t>
  </si>
  <si>
    <t>901097</t>
  </si>
  <si>
    <t>Spindelsamling Opt. Comp. Low 5 m/dæmpning</t>
  </si>
  <si>
    <t>901098</t>
  </si>
  <si>
    <t>Spindelsamling Opt. Comp. High 5 m/dæmpning</t>
  </si>
  <si>
    <t>901099</t>
  </si>
  <si>
    <t>901100</t>
  </si>
  <si>
    <t>901101</t>
  </si>
  <si>
    <t>901102</t>
  </si>
  <si>
    <t>901103</t>
  </si>
  <si>
    <t>901104</t>
  </si>
  <si>
    <t>901105</t>
  </si>
  <si>
    <t>901106</t>
  </si>
  <si>
    <t>901107</t>
  </si>
  <si>
    <t>901108</t>
  </si>
  <si>
    <t>901109</t>
  </si>
  <si>
    <t>901110</t>
  </si>
  <si>
    <t>Frese PV Compact DN15 M/M (5-30 kPa) PT</t>
  </si>
  <si>
    <t>901111</t>
  </si>
  <si>
    <t>Frese PV Compact DN15 M/M (20-60 kPa) PT</t>
  </si>
  <si>
    <t>901112</t>
  </si>
  <si>
    <t>Frese PV Compact DN20 M/M (5-30 kPa) PT</t>
  </si>
  <si>
    <t>901113</t>
  </si>
  <si>
    <t>Frese PV Compact DN20 M/M (20-60 kPa) PT</t>
  </si>
  <si>
    <t>901114</t>
  </si>
  <si>
    <t>Frese PV Compact DN25 M/M (5-30 kPa) PT</t>
  </si>
  <si>
    <t>901115</t>
  </si>
  <si>
    <t>Frese PV Compact DN25L M/M (20-80 kPa) PT</t>
  </si>
  <si>
    <t>901116</t>
  </si>
  <si>
    <t>Frese PV Compact DN32 M/M (20-80 kPa) PT</t>
  </si>
  <si>
    <t>901117</t>
  </si>
  <si>
    <t>Frese PV Compact DN40 M/M (20-80 kPa) PT</t>
  </si>
  <si>
    <t>901118</t>
  </si>
  <si>
    <t>Frese PV Compact DN50 M/M (20-80 kPa) PT</t>
  </si>
  <si>
    <t>901122</t>
  </si>
  <si>
    <t>T-stykke for kapillarrør og trykudtag</t>
  </si>
  <si>
    <t>901130</t>
  </si>
  <si>
    <t>Indsats PV Compact DN50</t>
  </si>
  <si>
    <t>901133</t>
  </si>
  <si>
    <t>Indsats PV Compact DN65</t>
  </si>
  <si>
    <t>901136</t>
  </si>
  <si>
    <t>Indsats PV Compact DN80</t>
  </si>
  <si>
    <t>901139</t>
  </si>
  <si>
    <t>Indsats PV Compact DN100</t>
  </si>
  <si>
    <t>901142</t>
  </si>
  <si>
    <t>Indsats PV Compact DN125</t>
  </si>
  <si>
    <t>901145</t>
  </si>
  <si>
    <t>Indsats PV Compact DN150</t>
  </si>
  <si>
    <t>901148</t>
  </si>
  <si>
    <t>Spindelsamling Opt. P Comp. 2,5 mm</t>
  </si>
  <si>
    <t>901149</t>
  </si>
  <si>
    <t>Spindelsamling Opt. P Comp.  4 mm</t>
  </si>
  <si>
    <t>901150</t>
  </si>
  <si>
    <t>Spindelsamling Opt. P Comp. 5 mm</t>
  </si>
  <si>
    <t>901151</t>
  </si>
  <si>
    <t>Forindstilling, Optima P Comp. 2,5 mm</t>
  </si>
  <si>
    <t>901152</t>
  </si>
  <si>
    <t>Forindstilling, Optima P Comp. 4 mm</t>
  </si>
  <si>
    <t>901153</t>
  </si>
  <si>
    <t>Forindstilling, Optima  P Comp. 5 mm</t>
  </si>
  <si>
    <t>901154</t>
  </si>
  <si>
    <t>Spindelsamling Opt. Comp. 5,5</t>
  </si>
  <si>
    <t>901155</t>
  </si>
  <si>
    <t>Pakdåse f. aktuatorkit TemCon</t>
  </si>
  <si>
    <t>901156</t>
  </si>
  <si>
    <t>Spindelsaml. Opt. Comp. 5 u/restriktor</t>
  </si>
  <si>
    <t>901157</t>
  </si>
  <si>
    <t>Forindstilling Opt. Comp. 5 u/skala</t>
  </si>
  <si>
    <t>901159</t>
  </si>
  <si>
    <t>Modula VI DN15</t>
  </si>
  <si>
    <t>901160</t>
  </si>
  <si>
    <t>Modula VI DN20</t>
  </si>
  <si>
    <t>901161</t>
  </si>
  <si>
    <t>Modula VI DN25</t>
  </si>
  <si>
    <t>901162</t>
  </si>
  <si>
    <t>Modula VI DN15, EXT</t>
  </si>
  <si>
    <t>901163</t>
  </si>
  <si>
    <t>Modula VI DN20, EXT</t>
  </si>
  <si>
    <t>901164</t>
  </si>
  <si>
    <t>Modula VI DN25, EXT</t>
  </si>
  <si>
    <t>901165</t>
  </si>
  <si>
    <t>T-Stykke DN15 m/brystnippel, P/T, Aftap, Slg-forsk</t>
  </si>
  <si>
    <t>901166</t>
  </si>
  <si>
    <t>T-Stykke DN20 m/brystnippel, P/T, Aftap, Slg-forsk</t>
  </si>
  <si>
    <t>901167</t>
  </si>
  <si>
    <t>ALPHA Cool Indsats, 27N</t>
  </si>
  <si>
    <t>901168</t>
  </si>
  <si>
    <t>ALPHA Cool Indsats, 50N</t>
  </si>
  <si>
    <t>901169</t>
  </si>
  <si>
    <t>ALPHA Cool Indsats, 104N</t>
  </si>
  <si>
    <t>901170</t>
  </si>
  <si>
    <t>ALPHA Cool Indsats, 138N</t>
  </si>
  <si>
    <t>901171</t>
  </si>
  <si>
    <t>Regulation Unit DN200 Low Flow</t>
  </si>
  <si>
    <t>901172</t>
  </si>
  <si>
    <t>Regulation Unit DN200 High Flow</t>
  </si>
  <si>
    <t>901173</t>
  </si>
  <si>
    <t>Regulation Unit DN250/DN300 Low Flow</t>
  </si>
  <si>
    <t>901174</t>
  </si>
  <si>
    <t>Regulation Unit DN250/DN300 High Flow</t>
  </si>
  <si>
    <t>901175</t>
  </si>
  <si>
    <t>T-stk DN25 M/M m/KGH, dræn, overg. f. kap.-rør</t>
  </si>
  <si>
    <t>901176</t>
  </si>
  <si>
    <t>MODULA VI DN15, L=130mm</t>
  </si>
  <si>
    <t>901177</t>
  </si>
  <si>
    <t>MODULA VI DN20, L=130mm</t>
  </si>
  <si>
    <t>901178</t>
  </si>
  <si>
    <t>MODULA VI DN25, L=130mm</t>
  </si>
  <si>
    <t>901179</t>
  </si>
  <si>
    <t>MODULA VI DN15, L=130mm, EXT</t>
  </si>
  <si>
    <t>901180</t>
  </si>
  <si>
    <t>MODULA VI DN20, L=130mm, EXT</t>
  </si>
  <si>
    <t>901181</t>
  </si>
  <si>
    <t>MODULA VI DN25, L=130mm, EXT</t>
  </si>
  <si>
    <t>901182</t>
  </si>
  <si>
    <t>MODULA VI DN15, L=170mm</t>
  </si>
  <si>
    <t>901183</t>
  </si>
  <si>
    <t>MODULA VI DN20, L=170mm</t>
  </si>
  <si>
    <t>901184</t>
  </si>
  <si>
    <t>MODULA VI DN25, L=170mm</t>
  </si>
  <si>
    <t>901185</t>
  </si>
  <si>
    <t>MODULA VI DN15, L=170mm, EXT</t>
  </si>
  <si>
    <t>901186</t>
  </si>
  <si>
    <t>MODULA VI DN20, L=170mm, EXT</t>
  </si>
  <si>
    <t>901187</t>
  </si>
  <si>
    <t>MODULA VI DN25, L=170mm, EXT</t>
  </si>
  <si>
    <t>901188</t>
  </si>
  <si>
    <t>Bray S DN15 M/M</t>
  </si>
  <si>
    <t>901189</t>
  </si>
  <si>
    <t>Bray S DN20 M/M</t>
  </si>
  <si>
    <t>901190</t>
  </si>
  <si>
    <t>Bray S DN25 M/M</t>
  </si>
  <si>
    <t>901191</t>
  </si>
  <si>
    <t>Bray S DN32 M/M</t>
  </si>
  <si>
    <t>901192</t>
  </si>
  <si>
    <t>Bray S DN40 M/M</t>
  </si>
  <si>
    <t>901193</t>
  </si>
  <si>
    <t>Bray S DN50 M/M</t>
  </si>
  <si>
    <t>901194</t>
  </si>
  <si>
    <t>Reg. enhed Optima DN15-25 LP (X)</t>
  </si>
  <si>
    <t>901195</t>
  </si>
  <si>
    <t>901196</t>
  </si>
  <si>
    <t>901199</t>
  </si>
  <si>
    <t>901200</t>
  </si>
  <si>
    <t>Modula VII DN15 40mm Venstre</t>
  </si>
  <si>
    <t>901201</t>
  </si>
  <si>
    <t>Modula VII DN15 40mm Højre</t>
  </si>
  <si>
    <t>901202</t>
  </si>
  <si>
    <t>Modula VII DN15 PT-stykke</t>
  </si>
  <si>
    <t>901203</t>
  </si>
  <si>
    <t>Modula VII DN15 T-stykke</t>
  </si>
  <si>
    <t>901204</t>
  </si>
  <si>
    <t>Regulation Unit DN250 Low Flow</t>
  </si>
  <si>
    <t>901205</t>
  </si>
  <si>
    <t>Regulation Unit DN250 High Flow</t>
  </si>
  <si>
    <t>901210</t>
  </si>
  <si>
    <t>Forindstilling Optima Bray, DN15-25</t>
  </si>
  <si>
    <t>901211</t>
  </si>
  <si>
    <t>Forindstilling Optima Bray, DN32</t>
  </si>
  <si>
    <t>901212</t>
  </si>
  <si>
    <t>Forindstilling Optima Bray, DN40</t>
  </si>
  <si>
    <t>901213</t>
  </si>
  <si>
    <t>Optima DN15 ISO M/M - Bray</t>
  </si>
  <si>
    <t>901214</t>
  </si>
  <si>
    <t>Optima DN20 ISO M/M - Bray</t>
  </si>
  <si>
    <t>901215</t>
  </si>
  <si>
    <t>Optima DN25 ISO M/M - Bray</t>
  </si>
  <si>
    <t>901216</t>
  </si>
  <si>
    <t>Optima DN32 ISO M/M - Bray</t>
  </si>
  <si>
    <t>901217</t>
  </si>
  <si>
    <t>Optima DN15 NPT M/M - Bray</t>
  </si>
  <si>
    <t>901218</t>
  </si>
  <si>
    <t>Optima DN20 NPT M/M - Bray</t>
  </si>
  <si>
    <t>901219</t>
  </si>
  <si>
    <t>Optima DN25 NPT M/M - Bray</t>
  </si>
  <si>
    <t>901220</t>
  </si>
  <si>
    <t>Optima DN32 NPT M/M - Bray</t>
  </si>
  <si>
    <t>901221</t>
  </si>
  <si>
    <t>901222</t>
  </si>
  <si>
    <t>T-PIECE DN15 1" P/T/ PLUG EXTENDED</t>
  </si>
  <si>
    <t>901223</t>
  </si>
  <si>
    <t>T-PIECE DN20 1" P/T/ PLUG EXTENDED</t>
  </si>
  <si>
    <t>901224</t>
  </si>
  <si>
    <t>T-PIECE DN25 1" P/T/ PLUG EXTENDED</t>
  </si>
  <si>
    <t>901225</t>
  </si>
  <si>
    <t>T-PIECE DN15 1" P/T, DRAIN HOSE EXTENDED</t>
  </si>
  <si>
    <t>901226</t>
  </si>
  <si>
    <t>T-PIECE DN20 1" P/T, DRAIN HOSE EXTENDED</t>
  </si>
  <si>
    <t>901227</t>
  </si>
  <si>
    <t>T-PIECE DN25 1" P/T, DRAIN HOSE EXTENDED</t>
  </si>
  <si>
    <t>901228</t>
  </si>
  <si>
    <t>STRAINER DN15 1" P/T/ PLUG EXTENDED</t>
  </si>
  <si>
    <t>901229</t>
  </si>
  <si>
    <t>STRAINER DN20 1" P/T/ PLUG EXTENDED</t>
  </si>
  <si>
    <t>901230</t>
  </si>
  <si>
    <t>STRAINER DN25 1" P/T/ PLUG EXTENDED</t>
  </si>
  <si>
    <t>901231</t>
  </si>
  <si>
    <t>STRAINER DN15 1" P/T, DRAIN HOSE EXTENDED</t>
  </si>
  <si>
    <t>901232</t>
  </si>
  <si>
    <t>STRAINER DN20 1" P/T, DRAIN HOSE EXTENDED</t>
  </si>
  <si>
    <t>901233</t>
  </si>
  <si>
    <t>STRAINER DN25 1" P/T, DRAIN HOSE EXTENDED</t>
  </si>
  <si>
    <t>901234</t>
  </si>
  <si>
    <t>901235</t>
  </si>
  <si>
    <t>Bray S DN15 M/M NPT</t>
  </si>
  <si>
    <t>901236</t>
  </si>
  <si>
    <t>Bray S DN20 M/M NPT</t>
  </si>
  <si>
    <t>901237</t>
  </si>
  <si>
    <t>Bray S DN25 M/M NPT</t>
  </si>
  <si>
    <t>901238</t>
  </si>
  <si>
    <t>Bray S DN32 M/M NPT</t>
  </si>
  <si>
    <t>901239</t>
  </si>
  <si>
    <t>Bray S DN40 M/M NPT</t>
  </si>
  <si>
    <t>901240</t>
  </si>
  <si>
    <t>Bray S DN50 M/M NPT</t>
  </si>
  <si>
    <t>901241</t>
  </si>
  <si>
    <t>Optima DN40 ISO M/M - Bray</t>
  </si>
  <si>
    <t>901242</t>
  </si>
  <si>
    <t>Optima DN50 ISO M/M - Bray</t>
  </si>
  <si>
    <t>901243</t>
  </si>
  <si>
    <t>Optima DN40 NPT M/M - Bray</t>
  </si>
  <si>
    <t>901244</t>
  </si>
  <si>
    <t>Optima DN50 NPT M/M - Bray</t>
  </si>
  <si>
    <t>901245</t>
  </si>
  <si>
    <t>Spindelsamling Opt. P Comp. Low 5 mm</t>
  </si>
  <si>
    <t>901246</t>
  </si>
  <si>
    <t>Forindstilling, Optima  P Comp. Low 5 mm</t>
  </si>
  <si>
    <t>901247</t>
  </si>
  <si>
    <t>Alpha Indsats type 20HP-S</t>
  </si>
  <si>
    <t>901249</t>
  </si>
  <si>
    <t>Regualtion Unit PICV DN50</t>
  </si>
  <si>
    <t>901250</t>
  </si>
  <si>
    <t>Regualtion Unit PICV DN65</t>
  </si>
  <si>
    <t>901251</t>
  </si>
  <si>
    <t>Regualtion Unit PICV DN80</t>
  </si>
  <si>
    <t>901252</t>
  </si>
  <si>
    <t>Regualtion Unit PICV DN100</t>
  </si>
  <si>
    <t>901253</t>
  </si>
  <si>
    <t>Regualtion Unit PICV DN125</t>
  </si>
  <si>
    <t>901254</t>
  </si>
  <si>
    <t>Regualtion Unit PICV DN150</t>
  </si>
  <si>
    <t>901255</t>
  </si>
  <si>
    <t>Regualtion Unit PICV DN200</t>
  </si>
  <si>
    <t>901256</t>
  </si>
  <si>
    <t>901257</t>
  </si>
  <si>
    <t>901258</t>
  </si>
  <si>
    <t>Forindstilling Optima Bray, DN50</t>
  </si>
  <si>
    <t>901273</t>
  </si>
  <si>
    <t>Reguleringsenhed PICV DN50 LF EP</t>
  </si>
  <si>
    <t>901274</t>
  </si>
  <si>
    <t>Reguleringsenhed PICV DN50 HF EP</t>
  </si>
  <si>
    <t>901275</t>
  </si>
  <si>
    <t>Reguleringsenhed PICV DN65 LF EP</t>
  </si>
  <si>
    <t>901276</t>
  </si>
  <si>
    <t>Reguleringsenhed PICV DN65 HF EP</t>
  </si>
  <si>
    <t>901277</t>
  </si>
  <si>
    <t>Reguleringsenhed PICV DN80 LF EP</t>
  </si>
  <si>
    <t>901278</t>
  </si>
  <si>
    <t>Reguleringsenhed PICV DN80 HF EP</t>
  </si>
  <si>
    <t>901287</t>
  </si>
  <si>
    <t>Reguleringsenhed PICV DN50 LF HCR EPDM</t>
  </si>
  <si>
    <t>901288</t>
  </si>
  <si>
    <t>Reguleringsenhed PICV DN50 HF HCR EPDM</t>
  </si>
  <si>
    <t>901289</t>
  </si>
  <si>
    <t>Reguleringsenhed PICV DN65 LF HCR EPDM</t>
  </si>
  <si>
    <t>901290</t>
  </si>
  <si>
    <t>Reguleringsenhed PICV DN65 HF HCR EPDM</t>
  </si>
  <si>
    <t>901291</t>
  </si>
  <si>
    <t>Reguleringsenhed PICV DN80 LF HCR EPDM</t>
  </si>
  <si>
    <t>901292</t>
  </si>
  <si>
    <t>Reguleringsenhed PICV DN80 HF HCR EPDM</t>
  </si>
  <si>
    <t>901293</t>
  </si>
  <si>
    <t>Reguleringsenhed PICV DN100 LF HCR EPDM</t>
  </si>
  <si>
    <t>901294</t>
  </si>
  <si>
    <t>Reguleringsenhed PICV DN100 HF HCR EPDM</t>
  </si>
  <si>
    <t>901295</t>
  </si>
  <si>
    <t>Reguleringsenhed PICV DN125 LF HCR EPDM</t>
  </si>
  <si>
    <t>901296</t>
  </si>
  <si>
    <t>Reguleringsenhed PICV DN125 HF HCR EPDM</t>
  </si>
  <si>
    <t>901297</t>
  </si>
  <si>
    <t>Reguleringsenhed PICV DN150 LF HCR EPDM</t>
  </si>
  <si>
    <t>901298</t>
  </si>
  <si>
    <t>Reguleringsenhed PICV DN150 HF HCR EPDM</t>
  </si>
  <si>
    <t>901299</t>
  </si>
  <si>
    <t>Reguleringsenhed PICV DN200 LF HCR EPDM</t>
  </si>
  <si>
    <t>901300</t>
  </si>
  <si>
    <t>Reguleringsenhed PICV DN200 HF HCR EPDM</t>
  </si>
  <si>
    <t>901301</t>
  </si>
  <si>
    <t>Trykudtagsnippel 1/4 NPT m/slutmuffe 1" (low lead)</t>
  </si>
  <si>
    <t>901302</t>
  </si>
  <si>
    <t>Forindstilling, SA Cartridge High 2,5 mm</t>
  </si>
  <si>
    <t>901303</t>
  </si>
  <si>
    <t>Forindstilling, SA Cartridge High 5 mm</t>
  </si>
  <si>
    <t>901304</t>
  </si>
  <si>
    <t>Forindstilling, SA Cartridge Low 2,5 mm</t>
  </si>
  <si>
    <t>901305</t>
  </si>
  <si>
    <t>Forindstilling, SA Cartridge Low 5 mm</t>
  </si>
  <si>
    <t>901306</t>
  </si>
  <si>
    <t>Aktuatoradaptor HCR</t>
  </si>
  <si>
    <t>901307</t>
  </si>
  <si>
    <t>Spindelsamling Opt. Comp. High 4 m/dæmp.</t>
  </si>
  <si>
    <t>901308</t>
  </si>
  <si>
    <t>Forindstilling, Optima Comp. High 4  m/dæmpning</t>
  </si>
  <si>
    <t>901310</t>
  </si>
  <si>
    <t>Topstykke On/Off Ventil</t>
  </si>
  <si>
    <t>901311</t>
  </si>
  <si>
    <t>On/off Indsats Low</t>
  </si>
  <si>
    <t>901312</t>
  </si>
  <si>
    <t>On/off Indsats High</t>
  </si>
  <si>
    <t>901313</t>
  </si>
  <si>
    <t>Forindstilling Optima Bray, DN15-20 Low</t>
  </si>
  <si>
    <t>901314</t>
  </si>
  <si>
    <t>901315</t>
  </si>
  <si>
    <t>901316</t>
  </si>
  <si>
    <t>901317</t>
  </si>
  <si>
    <t>901318</t>
  </si>
  <si>
    <t>Forindst. Optima Comp. UHF 2,5 m/dæmpning 1500 l/h</t>
  </si>
  <si>
    <t>901319</t>
  </si>
  <si>
    <t>On/off Indsats Mid</t>
  </si>
  <si>
    <t>901320</t>
  </si>
  <si>
    <t>Trykudtagsnippel R1/4" Blå, AISI 316L</t>
  </si>
  <si>
    <t>901321</t>
  </si>
  <si>
    <t>Trykudtagsnippel R1/4" Rød, AISI 316L</t>
  </si>
  <si>
    <t>901322</t>
  </si>
  <si>
    <t>Alpha Indsats Sanitary</t>
  </si>
  <si>
    <t>901323</t>
  </si>
  <si>
    <t>Spindel samling 6-port PICV</t>
  </si>
  <si>
    <t>901324</t>
  </si>
  <si>
    <t>Alpha indsats type 50 AISI 304 High Temp.</t>
  </si>
  <si>
    <t>901325</t>
  </si>
  <si>
    <t>Alpha indsats type 60 AISI 304 High Temp.</t>
  </si>
  <si>
    <t>901326</t>
  </si>
  <si>
    <t>Alpha indsats type 50 AISI 316 High Temp.</t>
  </si>
  <si>
    <t>901327</t>
  </si>
  <si>
    <t>Alpha indsats type 60 AISI 316 High Temp.</t>
  </si>
  <si>
    <t>901328</t>
  </si>
  <si>
    <t>Alpha Indsats type 20UHP-S</t>
  </si>
  <si>
    <t>901329</t>
  </si>
  <si>
    <t>Alpha indsats Type 70 AISI 304</t>
  </si>
  <si>
    <t>901330</t>
  </si>
  <si>
    <t>Alpha indsats Type 70 AISI 316</t>
  </si>
  <si>
    <t>901332</t>
  </si>
  <si>
    <t>901333</t>
  </si>
  <si>
    <t>Alpha Indsats type 20-M</t>
  </si>
  <si>
    <t>901400</t>
  </si>
  <si>
    <t>901401</t>
  </si>
  <si>
    <t>Optima Compact DN15 N/N HF 2,5 m/prop</t>
  </si>
  <si>
    <t>901402</t>
  </si>
  <si>
    <t>Optima Compact DN20 N/N UHF 2,5 m/prop</t>
  </si>
  <si>
    <t>901403</t>
  </si>
  <si>
    <t>Montagebeslag for Rotork</t>
  </si>
  <si>
    <t>90156</t>
  </si>
  <si>
    <t>1/2 AFTAP M.KUGLEAFSP.   SAMLET   DR</t>
  </si>
  <si>
    <t>90212</t>
  </si>
  <si>
    <t>CIRCON + M/M DN20        DR</t>
  </si>
  <si>
    <t>90213</t>
  </si>
  <si>
    <t>CIRCON + M/M DN20 M/KGH   DR</t>
  </si>
  <si>
    <t>90216</t>
  </si>
  <si>
    <t>KOBLING Ø12 CU/PEX        DR</t>
  </si>
  <si>
    <t>90217</t>
  </si>
  <si>
    <t>KOBLING Ø15 CU/PEX         DR</t>
  </si>
  <si>
    <t>90227</t>
  </si>
  <si>
    <t>VENTILKEGLE KONTRA</t>
  </si>
  <si>
    <t>90245</t>
  </si>
  <si>
    <t>TEMCON + M/M DN20 DR Kv 0.25</t>
  </si>
  <si>
    <t>90246</t>
  </si>
  <si>
    <t>TEMCON + M/M DN20 M/KGH. DR Kv 0.25</t>
  </si>
  <si>
    <t>90247</t>
  </si>
  <si>
    <t>TEMCON + N/N DN20 M/KGH DR Kv 0.25</t>
  </si>
  <si>
    <t>90250</t>
  </si>
  <si>
    <t>90251</t>
  </si>
  <si>
    <t>90283</t>
  </si>
  <si>
    <t>VENTILKEGLE GÅRDPOSTEHANE DR</t>
  </si>
  <si>
    <t>90300</t>
  </si>
  <si>
    <t>SIKK.GRUPPE 3/4 M/M M/KONTRA</t>
  </si>
  <si>
    <t>90301</t>
  </si>
  <si>
    <t>Sikk.gruppe 3/4" M/M m/kontra, insp.skru</t>
  </si>
  <si>
    <t>90304</t>
  </si>
  <si>
    <t>TRYKUDTAGSNIPPEL 1/4 M/OVERGANGSTK. BLÅ</t>
  </si>
  <si>
    <t>90305</t>
  </si>
  <si>
    <t>TRYKUDTAGSNIPPEL 1/4,60mm BLÅ</t>
  </si>
  <si>
    <t>90306</t>
  </si>
  <si>
    <t>TRYKUDTAGSNIPPEL 1/4,110mm  BLÅ</t>
  </si>
  <si>
    <t>90307</t>
  </si>
  <si>
    <t>KOMBIAFTAP 1/4 N/N BLÅ</t>
  </si>
  <si>
    <t>90309</t>
  </si>
  <si>
    <t>TRYKUDTAGSNIPPEL 1/4 M/OVERGANGSTK. RØD</t>
  </si>
  <si>
    <t>90310</t>
  </si>
  <si>
    <t>TRYKUDTAGSNIPPEL 1/4 60MM RØD</t>
  </si>
  <si>
    <t>90311</t>
  </si>
  <si>
    <t>TRYKUDTAGSNIPPEL 1/4 110MM RØD</t>
  </si>
  <si>
    <t>90312</t>
  </si>
  <si>
    <t>KOMBIAFTAP 1/4 N/N RØD</t>
  </si>
  <si>
    <t>90329</t>
  </si>
  <si>
    <t>Trykudtagsnippel 1/4 NPT m/slutmuffe 1"</t>
  </si>
  <si>
    <t>90336</t>
  </si>
  <si>
    <t>FRESE EVA BASIC HIGH</t>
  </si>
  <si>
    <t>90337</t>
  </si>
  <si>
    <t>90338</t>
  </si>
  <si>
    <t>TRYKUDTAGSNIPPEL 1/4 BLÅ</t>
  </si>
  <si>
    <t>90339</t>
  </si>
  <si>
    <t>TRYKUDTAGSNIPPEL 1/4 RØD</t>
  </si>
  <si>
    <t>90402</t>
  </si>
  <si>
    <t>Kuglehane DN15 M/N Fork DR</t>
  </si>
  <si>
    <t>90404</t>
  </si>
  <si>
    <t>KUGLEHANE DN10 N/N FORK DR</t>
  </si>
  <si>
    <t>90423</t>
  </si>
  <si>
    <t>KUGLEHANE DN15 N/N Ø15 RÅ DR</t>
  </si>
  <si>
    <t>90463</t>
  </si>
  <si>
    <t>BUNDHANE DN15 M/N M/SLUTM. DZR</t>
  </si>
  <si>
    <t>90599</t>
  </si>
  <si>
    <t>3/4 SLUTMUFFE M/STRIPS OG PAKNING</t>
  </si>
  <si>
    <t>90614</t>
  </si>
  <si>
    <t>/KUGLEHANE 1/4 F. KOMBIAFTAP RÅ DR</t>
  </si>
  <si>
    <t>90628</t>
  </si>
  <si>
    <t>ALPHA INDSATS TYPE 10HP</t>
  </si>
  <si>
    <t>90629</t>
  </si>
  <si>
    <t>ALPHA INDSATS TYPE 11HP</t>
  </si>
  <si>
    <t>90630</t>
  </si>
  <si>
    <t>ALPHA INDSATS TYPE 30HP</t>
  </si>
  <si>
    <t>90635</t>
  </si>
  <si>
    <t>RØR F.GÅRDPOSTEH. M/STYR</t>
  </si>
  <si>
    <t>90636</t>
  </si>
  <si>
    <t>ALPHA INDSATS TYPE 20HP</t>
  </si>
  <si>
    <t>90648</t>
  </si>
  <si>
    <t>ALPHA INDSATS TYPE 40 B&amp;G RÅ</t>
  </si>
  <si>
    <t>90649</t>
  </si>
  <si>
    <t>ALPHA INDSATS TYPE 40HP</t>
  </si>
  <si>
    <t>90657</t>
  </si>
  <si>
    <t>90658</t>
  </si>
  <si>
    <t>90659</t>
  </si>
  <si>
    <t>90660</t>
  </si>
  <si>
    <t>90661</t>
  </si>
  <si>
    <t>90670</t>
  </si>
  <si>
    <t>ALPHA M/M DN15 DR</t>
  </si>
  <si>
    <t>90671</t>
  </si>
  <si>
    <t>ALPHA M/M DN20 DR</t>
  </si>
  <si>
    <t>90672</t>
  </si>
  <si>
    <t>ALPHA M/M DN25 DR</t>
  </si>
  <si>
    <t>90673</t>
  </si>
  <si>
    <t>ALPHA M/M DN25 STOR DR</t>
  </si>
  <si>
    <t>90674</t>
  </si>
  <si>
    <t>ALPHA M/M DN32 DR</t>
  </si>
  <si>
    <t>90675</t>
  </si>
  <si>
    <t>ALPHA M/M DN40 DR</t>
  </si>
  <si>
    <t>90676</t>
  </si>
  <si>
    <t>ALPHA M/M DN50 DR</t>
  </si>
  <si>
    <t>90677</t>
  </si>
  <si>
    <t>FRESE ALPHA M/N DN15 DR</t>
  </si>
  <si>
    <t>90678</t>
  </si>
  <si>
    <t>FRESE ALPHA M/N DN20 DR</t>
  </si>
  <si>
    <t>90679</t>
  </si>
  <si>
    <t>FRESE ALPHA M/N DN25 DR</t>
  </si>
  <si>
    <t>90680</t>
  </si>
  <si>
    <t>FRESE ALPHA M/N DN25 STOR DR</t>
  </si>
  <si>
    <t>90681</t>
  </si>
  <si>
    <t>FRESE ALPHA M/N DN32 DR</t>
  </si>
  <si>
    <t>90682</t>
  </si>
  <si>
    <t>FRESE ALPHA M/N DN40 DR</t>
  </si>
  <si>
    <t>90687</t>
  </si>
  <si>
    <t>90688</t>
  </si>
  <si>
    <t>90689</t>
  </si>
  <si>
    <t>ALPHA INDSATS TYPE 50 AISI 316</t>
  </si>
  <si>
    <t>90690</t>
  </si>
  <si>
    <t>ALPHA INDSATS TYPE 60 AISI 316</t>
  </si>
  <si>
    <t>90691</t>
  </si>
  <si>
    <t>/REGULERINGSENHED DN15/25,  1500 L/T</t>
  </si>
  <si>
    <t>90692</t>
  </si>
  <si>
    <t>90693</t>
  </si>
  <si>
    <t>90724</t>
  </si>
  <si>
    <t>YDRE RØRSAMLING- LANG RÅFORK</t>
  </si>
  <si>
    <t>90729</t>
  </si>
  <si>
    <t>YDRE RØR, AFTAP- LANG</t>
  </si>
  <si>
    <t>90778</t>
  </si>
  <si>
    <t>FRESE S DN15 M/M High pressure</t>
  </si>
  <si>
    <t>90781</t>
  </si>
  <si>
    <t>FRESE S DN32 M/M High pressure</t>
  </si>
  <si>
    <t>90782</t>
  </si>
  <si>
    <t>FRESE S DN40 M/M High pressure</t>
  </si>
  <si>
    <t>90783</t>
  </si>
  <si>
    <t>FRESE S DN50 M/M High pressure</t>
  </si>
  <si>
    <t>90790</t>
  </si>
  <si>
    <t>/REG.ENHED DN40-50 FRESE S/PV, OPTIMA 40</t>
  </si>
  <si>
    <t>90791</t>
  </si>
  <si>
    <t>MODULA II DN15</t>
  </si>
  <si>
    <t>90792</t>
  </si>
  <si>
    <t>MODULA II DN20</t>
  </si>
  <si>
    <t>90793</t>
  </si>
  <si>
    <t>MODULA II DN25</t>
  </si>
  <si>
    <t>90794</t>
  </si>
  <si>
    <t>MODULA II DN15, EXT</t>
  </si>
  <si>
    <t>90796</t>
  </si>
  <si>
    <t>MODULA II DN25, EXT</t>
  </si>
  <si>
    <t>90797</t>
  </si>
  <si>
    <t>T-PIECE DN15 1" P/T/ PLUG</t>
  </si>
  <si>
    <t>90798</t>
  </si>
  <si>
    <t>T-PIECE DN20 1" P/T/ PLUG</t>
  </si>
  <si>
    <t>90799</t>
  </si>
  <si>
    <t>T-PIECE DN25 1" P/T/ PLUG</t>
  </si>
  <si>
    <t>90800</t>
  </si>
  <si>
    <t>T-PIECE DN15 1" P/T, DRAIN HOSE</t>
  </si>
  <si>
    <t>90801</t>
  </si>
  <si>
    <t>T-PIECE DN20 1" P/T, DRAIN HOSE</t>
  </si>
  <si>
    <t>90802</t>
  </si>
  <si>
    <t>T-PIECE DN25 1" P/T, DRAIN HOSE</t>
  </si>
  <si>
    <t>90803</t>
  </si>
  <si>
    <t>STRAINER DN15 1" P/T/ PLUG</t>
  </si>
  <si>
    <t>90804</t>
  </si>
  <si>
    <t>STRAINER DN20 1" P/T/ PLUG</t>
  </si>
  <si>
    <t>90805</t>
  </si>
  <si>
    <t>STRAINER DN25 1" P/T/ PLUG</t>
  </si>
  <si>
    <t>90806</t>
  </si>
  <si>
    <t>STRAINER DN15 1" P/T, DRAIN HOSE</t>
  </si>
  <si>
    <t>90807</t>
  </si>
  <si>
    <t>STRAINER DN20 1" P/T, DRAIN HOSE</t>
  </si>
  <si>
    <t>90808</t>
  </si>
  <si>
    <t>STRAINER DN25 1" P/T, DRAIN HOSE</t>
  </si>
  <si>
    <t>90809</t>
  </si>
  <si>
    <t>FRESE EVA HIGH DN15 M/M, PROPPER</t>
  </si>
  <si>
    <t>90810</t>
  </si>
  <si>
    <t>FRESE EVA HIGH DN20 M/M, PROPPER</t>
  </si>
  <si>
    <t>90811</t>
  </si>
  <si>
    <t>FRESE EVA HIGH DN25 M/M, PROPPER</t>
  </si>
  <si>
    <t>90812</t>
  </si>
  <si>
    <t>RAD.FORSKRUNING M/KGLHANE DN15 RÅ</t>
  </si>
  <si>
    <t>90813</t>
  </si>
  <si>
    <t>RAD.FORFORSKRUNING VI DN15 RÅ</t>
  </si>
  <si>
    <t>90814</t>
  </si>
  <si>
    <t>RAD.FORSKRUNING M/KGLHANE DN15 FORNIK</t>
  </si>
  <si>
    <t>90815</t>
  </si>
  <si>
    <t>90816</t>
  </si>
  <si>
    <t>FRESE EVA HIGH DN15 M/M, P/T</t>
  </si>
  <si>
    <t>90817</t>
  </si>
  <si>
    <t>FRESE EVA HIGH DN20 M/M, P/T</t>
  </si>
  <si>
    <t>90818</t>
  </si>
  <si>
    <t>FRESE EVA HIGH DN25 M/M, P/T</t>
  </si>
  <si>
    <t>90820</t>
  </si>
  <si>
    <t>REGULERINGSENHED DN15-20, DPCV</t>
  </si>
  <si>
    <t>90821</t>
  </si>
  <si>
    <t>REGULERINGSENHED DN25-32, DPCV</t>
  </si>
  <si>
    <t>90822</t>
  </si>
  <si>
    <t>/REGULERINGSENHED DN40-50, DPCV</t>
  </si>
  <si>
    <t>90823</t>
  </si>
  <si>
    <t>FRESE DPCV DN15, 5-30 kPa</t>
  </si>
  <si>
    <t>90824</t>
  </si>
  <si>
    <t>FRESE DPCV DN15, 20-60 kPa</t>
  </si>
  <si>
    <t>90825</t>
  </si>
  <si>
    <t>FRESE DPCV DN20, 5-30 kPa</t>
  </si>
  <si>
    <t>90826</t>
  </si>
  <si>
    <t>FRESE DPCV DN20, 20-60 kPa</t>
  </si>
  <si>
    <t>90827</t>
  </si>
  <si>
    <t>FRESE DPCV DN25, 5-30 kPa</t>
  </si>
  <si>
    <t>90828</t>
  </si>
  <si>
    <t>FRESE DPCV DN25, 20-60 kPa</t>
  </si>
  <si>
    <t>90829</t>
  </si>
  <si>
    <t>FRESE DPCV DN32, 20-80 kPa</t>
  </si>
  <si>
    <t>90844</t>
  </si>
  <si>
    <t>FRESE DPCV DN40, 20-80 kPa</t>
  </si>
  <si>
    <t>90846</t>
  </si>
  <si>
    <t>FORINDSTILLING DN15 x 2,7 GPM OPTIMA</t>
  </si>
  <si>
    <t>90847</t>
  </si>
  <si>
    <t>FORINDSTILLING DN15 x 7,5 GPM OPTIMA</t>
  </si>
  <si>
    <t>90849</t>
  </si>
  <si>
    <t>FORINDSTILLING DN20 x 8,9 GPM OPTIMA</t>
  </si>
  <si>
    <t>90850</t>
  </si>
  <si>
    <t>FORINDSTILLING DN25 x 7,5 GPM OPTIMA</t>
  </si>
  <si>
    <t>90851</t>
  </si>
  <si>
    <t>FORINDSTILLING DN25 x 8,9 GPM OPTIMA</t>
  </si>
  <si>
    <t>90852</t>
  </si>
  <si>
    <t>FORINDSTILLING DN32 x 13,2 GPM OPTIM</t>
  </si>
  <si>
    <t>90874</t>
  </si>
  <si>
    <t>REGULERINGSENHED OPTIMA DN50</t>
  </si>
  <si>
    <t>90875</t>
  </si>
  <si>
    <t>FORINDSTILLING DN40 7000 L/T OPTIMA</t>
  </si>
  <si>
    <t>90876</t>
  </si>
  <si>
    <t>FORINDSTILLING DN50 8500 L/T OPTIMA</t>
  </si>
  <si>
    <t>90880</t>
  </si>
  <si>
    <t>FORINDST. DN50 x37 GPM OPTIMA</t>
  </si>
  <si>
    <t>90883</t>
  </si>
  <si>
    <t>REGULERINGSENHED DN15-25 LP MÆRKET X</t>
  </si>
  <si>
    <t>90907</t>
  </si>
  <si>
    <t>Trykudtagsnippel 1/4 NPT m/slutmuffe/Rød</t>
  </si>
  <si>
    <t>90908</t>
  </si>
  <si>
    <t>Trykudtagsnippel 1/4 NPT m/slutmuffe/Blå</t>
  </si>
  <si>
    <t>90909</t>
  </si>
  <si>
    <t>FRESE S DN15 M/M LP</t>
  </si>
  <si>
    <t>90910</t>
  </si>
  <si>
    <t>FRESE S DN20 M/M LP</t>
  </si>
  <si>
    <t>90911</t>
  </si>
  <si>
    <t>FRESE S DN25 M/M LP</t>
  </si>
  <si>
    <t>90912</t>
  </si>
  <si>
    <t>MODULA IV DN15</t>
  </si>
  <si>
    <t>90913</t>
  </si>
  <si>
    <t>MODULA IV DN15 EXT</t>
  </si>
  <si>
    <t>90914</t>
  </si>
  <si>
    <t>MODULA IV DN20</t>
  </si>
  <si>
    <t>90915</t>
  </si>
  <si>
    <t>MODULA IV DN20 EXT</t>
  </si>
  <si>
    <t>90925</t>
  </si>
  <si>
    <t>90926</t>
  </si>
  <si>
    <t>90927</t>
  </si>
  <si>
    <t>90928</t>
  </si>
  <si>
    <t>90929</t>
  </si>
  <si>
    <t>90930</t>
  </si>
  <si>
    <t>90931</t>
  </si>
  <si>
    <t>90949</t>
  </si>
  <si>
    <t>REGULATION UNIT, PICV DN65 LOW FLOW</t>
  </si>
  <si>
    <t>90950</t>
  </si>
  <si>
    <t>SAFETY GROUP</t>
  </si>
  <si>
    <t>90951</t>
  </si>
  <si>
    <t>REGULATION UNIT, PICV DN65 HIGH FLOW</t>
  </si>
  <si>
    <t>90952</t>
  </si>
  <si>
    <t>90954</t>
  </si>
  <si>
    <t>INDRE RØRSAMLING- LANG MANGENOT</t>
  </si>
  <si>
    <t>90957</t>
  </si>
  <si>
    <t>MODULA III DN15</t>
  </si>
  <si>
    <t>90958</t>
  </si>
  <si>
    <t>MODULA III DN20</t>
  </si>
  <si>
    <t>90959</t>
  </si>
  <si>
    <t>MODULA III DN25</t>
  </si>
  <si>
    <t>90960</t>
  </si>
  <si>
    <t>MODULA III DN15, EXT</t>
  </si>
  <si>
    <t>90961</t>
  </si>
  <si>
    <t>MODULA III DN20, EXT</t>
  </si>
  <si>
    <t>90962</t>
  </si>
  <si>
    <t>MODULA III DN25, EXT</t>
  </si>
  <si>
    <t>90963</t>
  </si>
  <si>
    <t>REGULATION UNIT, PICV DN50 LOW FLOW</t>
  </si>
  <si>
    <t>90964</t>
  </si>
  <si>
    <t>REGULATION UNIT, PICV DN50 HIGH FLOW</t>
  </si>
  <si>
    <t>90965</t>
  </si>
  <si>
    <t>REGULATION UNIT, PICV DN80 LOW FLOW</t>
  </si>
  <si>
    <t>90966</t>
  </si>
  <si>
    <t>REGULATION UNIT, PICV DN80 HIGH FLOW</t>
  </si>
  <si>
    <t>90967</t>
  </si>
  <si>
    <t>FORINDSTILLING, OPT. COMP. LOW 2,5MM</t>
  </si>
  <si>
    <t>90969</t>
  </si>
  <si>
    <t>FORINDSTILLING, OPT. COMP. HIGH 2,5MM</t>
  </si>
  <si>
    <t>90972</t>
  </si>
  <si>
    <t>FORINDSTILLING, OPT. COMP. HIGH 4MM</t>
  </si>
  <si>
    <t>90973</t>
  </si>
  <si>
    <t>FORINDSTILLING, OPT. COMP. LOW 5MM</t>
  </si>
  <si>
    <t>90975</t>
  </si>
  <si>
    <t>FORINDSTILLING, OPT. COMP. HIGH 5MM</t>
  </si>
  <si>
    <t>90988</t>
  </si>
  <si>
    <t>MODULA V DN15 40MM VENSTRE</t>
  </si>
  <si>
    <t>90989</t>
  </si>
  <si>
    <t>MODULA V DN15 40MM VENSTRE EXT</t>
  </si>
  <si>
    <t>90991</t>
  </si>
  <si>
    <t>MODULA V DN15 40MM HØJRE EXT</t>
  </si>
  <si>
    <t>90992</t>
  </si>
  <si>
    <t>MODULA V DN20 50MM VENSTRE</t>
  </si>
  <si>
    <t>90993</t>
  </si>
  <si>
    <t>MODULA V DN20 50MM VENSTRE EXT</t>
  </si>
  <si>
    <t>90994</t>
  </si>
  <si>
    <t>MODULA V DN20 50MM HØJRE</t>
  </si>
  <si>
    <t>90995</t>
  </si>
  <si>
    <t>MODULA V DN20 50MM HØJRE EXT</t>
  </si>
  <si>
    <t>90996</t>
  </si>
  <si>
    <t>Topstykke uden kontra 1/2"</t>
  </si>
  <si>
    <t>90997</t>
  </si>
  <si>
    <t>Topstykke uden kontra M20x1,5</t>
  </si>
  <si>
    <t>90998</t>
  </si>
  <si>
    <t>90999</t>
  </si>
  <si>
    <t>91005</t>
  </si>
  <si>
    <t>ÆSKE, NR.5</t>
  </si>
  <si>
    <t>91006</t>
  </si>
  <si>
    <t>ÆSKE, NR.6</t>
  </si>
  <si>
    <t>91007</t>
  </si>
  <si>
    <t>ÆSKE, NR.7</t>
  </si>
  <si>
    <t>91008</t>
  </si>
  <si>
    <t>ÆSKE, NR.8</t>
  </si>
  <si>
    <t>91009</t>
  </si>
  <si>
    <t>ÆSKE, NR.9</t>
  </si>
  <si>
    <t>91050</t>
  </si>
  <si>
    <t>BØLGEPAPKASSE NR. 01A NEUTRAL</t>
  </si>
  <si>
    <t>91051</t>
  </si>
  <si>
    <t>OMSLAG UDEN/INDLAG NR. 07A</t>
  </si>
  <si>
    <t>91052</t>
  </si>
  <si>
    <t>BØLGEPAPKASSE T/COMPACT</t>
  </si>
  <si>
    <t>91053</t>
  </si>
  <si>
    <t>BØLGEPAPKASSE</t>
  </si>
  <si>
    <t>91054</t>
  </si>
  <si>
    <t>BØLGEPAPKASSE NR. 12A NEUTRAL</t>
  </si>
  <si>
    <t>91056</t>
  </si>
  <si>
    <t>BØLGEPAPKASSE 13A NEUTRAL</t>
  </si>
  <si>
    <t>91057</t>
  </si>
  <si>
    <t>BØLGEPAPKASSE T/OPTIMA DN15/20/25</t>
  </si>
  <si>
    <t>91063</t>
  </si>
  <si>
    <t>Bølgepapkasse 240x200x125</t>
  </si>
  <si>
    <t>91078</t>
  </si>
  <si>
    <t>ÆSKE, BRUN/NEUTRAL 290x175x85</t>
  </si>
  <si>
    <t>91079</t>
  </si>
  <si>
    <t>ÆSKE, BRUN/NEUTRAL 200x120x60</t>
  </si>
  <si>
    <t>91080</t>
  </si>
  <si>
    <t>Kantlister</t>
  </si>
  <si>
    <t>91082</t>
  </si>
  <si>
    <t>ÆSKE, NEUTRAL 189x141x50</t>
  </si>
  <si>
    <t>91084</t>
  </si>
  <si>
    <t>BØLGEPAPKASSE,NEUTRAL</t>
  </si>
  <si>
    <t>91090</t>
  </si>
  <si>
    <t>Modulkarton 20422 neutral</t>
  </si>
  <si>
    <t>91091</t>
  </si>
  <si>
    <t>Modulkarton 20222 neutral</t>
  </si>
  <si>
    <t>91095</t>
  </si>
  <si>
    <t>/ÆSKE, TEMCON+</t>
  </si>
  <si>
    <t>91096</t>
  </si>
  <si>
    <t>ÆSKE, BRUN/NEUTRAL 123x91x63</t>
  </si>
  <si>
    <t>91097</t>
  </si>
  <si>
    <t>KASSE, FROSTFRI GÅRDPOSTEHANE</t>
  </si>
  <si>
    <t>91099</t>
  </si>
  <si>
    <t>ÆSKE, KOMPRESSIONSKOBL.</t>
  </si>
  <si>
    <t>91100</t>
  </si>
  <si>
    <t>Æske, Brun 171x103x111</t>
  </si>
  <si>
    <t>91101</t>
  </si>
  <si>
    <t>Æske, Brun 270x160x215</t>
  </si>
  <si>
    <t>91113</t>
  </si>
  <si>
    <t>/ÆSKE NR.113</t>
  </si>
  <si>
    <t>91114</t>
  </si>
  <si>
    <t>Æske, Brun EVA DN15/20/25</t>
  </si>
  <si>
    <t>91116</t>
  </si>
  <si>
    <t>ÆSKE, Alpha DN25-40</t>
  </si>
  <si>
    <t>91119</t>
  </si>
  <si>
    <t>ÆSKE, BRUN NEUTRAL 235x140x70</t>
  </si>
  <si>
    <t>91121</t>
  </si>
  <si>
    <t>BOX, SAFETY GROUP</t>
  </si>
  <si>
    <t>91124</t>
  </si>
  <si>
    <t>ÆSKE, DN32</t>
  </si>
  <si>
    <t>91125</t>
  </si>
  <si>
    <t>ÆSKE, OPTIMA COMPACT</t>
  </si>
  <si>
    <t>91126</t>
  </si>
  <si>
    <t>ÆSKE, OPTIMA COMPACT, NEUTRAL</t>
  </si>
  <si>
    <t>91127</t>
  </si>
  <si>
    <t>/PAPRØR F. GÅRDPOSTEHANE 350MM</t>
  </si>
  <si>
    <t>91128</t>
  </si>
  <si>
    <t>PAPRØR F. GÅRDPOSTEHANE 450MM</t>
  </si>
  <si>
    <t>91129</t>
  </si>
  <si>
    <t>ÆSKE, OPTIMA DN15/20/25 NEUTRAL</t>
  </si>
  <si>
    <t>91130</t>
  </si>
  <si>
    <t>ÆSKE, OPTIMA DN 32, NEUTRAL</t>
  </si>
  <si>
    <t>91131</t>
  </si>
  <si>
    <t>ÆSKE, OPTIMA DN15/20/25, FRESE</t>
  </si>
  <si>
    <t>91132</t>
  </si>
  <si>
    <t>ÆSKE, OPTIMA DN 32, FRESE</t>
  </si>
  <si>
    <t>91133</t>
  </si>
  <si>
    <t>BØLGEPAPKASSE, OPTIMA DN 32, FRESE</t>
  </si>
  <si>
    <t>91134</t>
  </si>
  <si>
    <t>Bølgepapkasse, OPTIMA DN 65, FRESE</t>
  </si>
  <si>
    <t>91135</t>
  </si>
  <si>
    <t>Bølgepapkasse for Reduktioner, FRESE</t>
  </si>
  <si>
    <t>91136</t>
  </si>
  <si>
    <t>Æske, Optima Compact DN25-32, Frese</t>
  </si>
  <si>
    <t>91137</t>
  </si>
  <si>
    <t>Æske, Optima Compact DN25-32, Neutral</t>
  </si>
  <si>
    <t>91138</t>
  </si>
  <si>
    <t>Bølgepapkasse, Optima Compact DN25-32</t>
  </si>
  <si>
    <t>91139</t>
  </si>
  <si>
    <t>Æske, CirCon/TemCon</t>
  </si>
  <si>
    <t>91140</t>
  </si>
  <si>
    <t>Æske, TemCon Neutral</t>
  </si>
  <si>
    <t>91141</t>
  </si>
  <si>
    <t>Æske, Optima Compact DN40-50, Frese</t>
  </si>
  <si>
    <t>91142</t>
  </si>
  <si>
    <t>Æske, Optima Compact DN40-50, Neutral</t>
  </si>
  <si>
    <t>91143</t>
  </si>
  <si>
    <t>Bølgepapkasse, OPTIMA /SIGMA/PV DN 50, FRESE</t>
  </si>
  <si>
    <t>91144</t>
  </si>
  <si>
    <t>Bølgepapkasse, OPTIMA DN 80, FRESE</t>
  </si>
  <si>
    <t>91145</t>
  </si>
  <si>
    <t>Æske, Compact PV og S DN15-20, Frese</t>
  </si>
  <si>
    <t>91146</t>
  </si>
  <si>
    <t>Æske, Compact PV og S DN15-20, Neutral</t>
  </si>
  <si>
    <t>91147</t>
  </si>
  <si>
    <t>Bølgepapkasse for 10 stk. 91145/91146</t>
  </si>
  <si>
    <t>91148</t>
  </si>
  <si>
    <t>Bølgepapkasse for 5 stk. 91141/91142</t>
  </si>
  <si>
    <t>91149</t>
  </si>
  <si>
    <t>Bølgepapkasse for 01-1900</t>
  </si>
  <si>
    <t>91150</t>
  </si>
  <si>
    <t>Bølgepapkasse for 01-1901</t>
  </si>
  <si>
    <t>91151</t>
  </si>
  <si>
    <t>Æske, Compact PV DN40-50, Frese</t>
  </si>
  <si>
    <t>91152</t>
  </si>
  <si>
    <t>Æske, Compact PV DN40-50, Neutral</t>
  </si>
  <si>
    <t>91153</t>
  </si>
  <si>
    <t>Æske 263x260x92mm</t>
  </si>
  <si>
    <t>91154</t>
  </si>
  <si>
    <t>Æske ALPHA Cool 120x77x76</t>
  </si>
  <si>
    <t>91155</t>
  </si>
  <si>
    <t>Æske, grøn 147 x 125 x 81</t>
  </si>
  <si>
    <t>91156</t>
  </si>
  <si>
    <t>Æske, DPRV DN15-DN20</t>
  </si>
  <si>
    <t>91157</t>
  </si>
  <si>
    <t>Æske, DPRV DN25-DN32</t>
  </si>
  <si>
    <t>91158</t>
  </si>
  <si>
    <t>Æske, CirCon/TemCon B&amp;G</t>
  </si>
  <si>
    <t>91159</t>
  </si>
  <si>
    <t>Æske neutral, Optima DN32</t>
  </si>
  <si>
    <t>91160</t>
  </si>
  <si>
    <t>Æske grøn, Minikuglehane DN15</t>
  </si>
  <si>
    <t>91161</t>
  </si>
  <si>
    <t>Æske grøn, Minikuglehane DN15 m/greb</t>
  </si>
  <si>
    <t>91162</t>
  </si>
  <si>
    <t>Æske, Optima Bray DN40/50</t>
  </si>
  <si>
    <t>91163</t>
  </si>
  <si>
    <t>Bølgepapkasse 420x270x140</t>
  </si>
  <si>
    <t>91164</t>
  </si>
  <si>
    <t>Æske, 111 x 87 x 43 Ventil on/off</t>
  </si>
  <si>
    <t>91165</t>
  </si>
  <si>
    <t>Æske, 111 x 103 x 43 Ventil on/off</t>
  </si>
  <si>
    <t>91166</t>
  </si>
  <si>
    <t>Æske 6-port DN15</t>
  </si>
  <si>
    <t>91167</t>
  </si>
  <si>
    <t>Æske 6-port DN20</t>
  </si>
  <si>
    <t>91168</t>
  </si>
  <si>
    <t>Bølgepapkasse DN15/20/25</t>
  </si>
  <si>
    <t>91169</t>
  </si>
  <si>
    <t>Bølgepapkasse DN32/40</t>
  </si>
  <si>
    <t>91170</t>
  </si>
  <si>
    <t>Bølgepapkasse 238 x 186 x125</t>
  </si>
  <si>
    <t>91171</t>
  </si>
  <si>
    <t>Bølgepapkasse 238 x 218 x125</t>
  </si>
  <si>
    <t>91220</t>
  </si>
  <si>
    <t>MELLEMLAG 220*180mm.</t>
  </si>
  <si>
    <t>91221</t>
  </si>
  <si>
    <t>MELLEMLAG NR. 15, HELPALLE</t>
  </si>
  <si>
    <t>91222</t>
  </si>
  <si>
    <t>MELLEMLÆG 185x270mm</t>
  </si>
  <si>
    <t>91223</t>
  </si>
  <si>
    <t>MELLEMLÆG 145X245X1 til 91050</t>
  </si>
  <si>
    <t>91224</t>
  </si>
  <si>
    <t>INDLÆG halvpaller 60 x 80cm.</t>
  </si>
  <si>
    <t>91229</t>
  </si>
  <si>
    <t>INDLÆG F. ÆSKE 91230 (DN40-50)</t>
  </si>
  <si>
    <t>91230</t>
  </si>
  <si>
    <t>ÆSKE, DN40-50</t>
  </si>
  <si>
    <t>91233</t>
  </si>
  <si>
    <t>Mellemlæg  str. 212*335</t>
  </si>
  <si>
    <t>91234</t>
  </si>
  <si>
    <t>Indlæg(sæt) f. PICV DN65 til ks. 91134</t>
  </si>
  <si>
    <t>91235</t>
  </si>
  <si>
    <t>Indlæg(sæt) f. PICV DN50 til ks. 91143</t>
  </si>
  <si>
    <t>91236</t>
  </si>
  <si>
    <t>Indlæg(sæt) f. PICV DN80 til ks. 91144</t>
  </si>
  <si>
    <t>91237</t>
  </si>
  <si>
    <t>Mellemlæg for 91149</t>
  </si>
  <si>
    <t>91238</t>
  </si>
  <si>
    <t>Pap ruminddeling 6-delt for 91149</t>
  </si>
  <si>
    <t>91239</t>
  </si>
  <si>
    <t>Pap ruminddeling 6-delt for 91150</t>
  </si>
  <si>
    <t>91240</t>
  </si>
  <si>
    <t>Transportbakke med 25ø30 til ks 91153</t>
  </si>
  <si>
    <t>91244</t>
  </si>
  <si>
    <t>Transportbakke med 13ø48</t>
  </si>
  <si>
    <t>91245</t>
  </si>
  <si>
    <t>Transportbakke med 9ø60</t>
  </si>
  <si>
    <t>91246</t>
  </si>
  <si>
    <t>Transportbakke med 9ø44</t>
  </si>
  <si>
    <t>91247</t>
  </si>
  <si>
    <t>Transportbakke med 12ø48</t>
  </si>
  <si>
    <t>91248</t>
  </si>
  <si>
    <t>Transportbakke med 20ø17</t>
  </si>
  <si>
    <t>91249</t>
  </si>
  <si>
    <t>Skum form, Remote kit</t>
  </si>
  <si>
    <t>91250</t>
  </si>
  <si>
    <t>Kasse RFC kit 261x186x120</t>
  </si>
  <si>
    <t>91251</t>
  </si>
  <si>
    <t>Plade SEH 160x130x20</t>
  </si>
  <si>
    <t>91252</t>
  </si>
  <si>
    <t>Plade SEH 255x130x20</t>
  </si>
  <si>
    <t>91253</t>
  </si>
  <si>
    <t>Plade SEH 255x255x20</t>
  </si>
  <si>
    <t>91254</t>
  </si>
  <si>
    <t>Skum form, MODBUS kit</t>
  </si>
  <si>
    <t>91384</t>
  </si>
  <si>
    <t>Skillerumslægte 37x57x4200</t>
  </si>
  <si>
    <t>91385</t>
  </si>
  <si>
    <t>Transportramme Regualtion Unit DN50</t>
  </si>
  <si>
    <t>91386</t>
  </si>
  <si>
    <t>Transportramme Regualtion Unit DN65</t>
  </si>
  <si>
    <t>91387</t>
  </si>
  <si>
    <t>Transportramme Regualtion Unit DN80</t>
  </si>
  <si>
    <t>91388</t>
  </si>
  <si>
    <t>Transportramme Regualtion Unit DN100</t>
  </si>
  <si>
    <t>91389</t>
  </si>
  <si>
    <t>Transportramme Regualtion Unit DN125</t>
  </si>
  <si>
    <t>91390</t>
  </si>
  <si>
    <t>Transportramme Regualtion Unit DN150/200</t>
  </si>
  <si>
    <t>91391</t>
  </si>
  <si>
    <t>Transportramme Regualtion Unit DN250/300</t>
  </si>
  <si>
    <t>91392</t>
  </si>
  <si>
    <t>Lægte 50x30x650</t>
  </si>
  <si>
    <t>91393</t>
  </si>
  <si>
    <t>Stålbånd 16x0,5</t>
  </si>
  <si>
    <t>91394</t>
  </si>
  <si>
    <t>Skillerumslægte 37x57x155</t>
  </si>
  <si>
    <t>91395</t>
  </si>
  <si>
    <t>Krydsfiner 570x770x15</t>
  </si>
  <si>
    <t>91396</t>
  </si>
  <si>
    <t>Krydsfiner 350x400x18</t>
  </si>
  <si>
    <t>91397</t>
  </si>
  <si>
    <t>Bobleplast 250 x 1000</t>
  </si>
  <si>
    <t>91398</t>
  </si>
  <si>
    <t>Krydsfiner 270x560x18</t>
  </si>
  <si>
    <t>91399</t>
  </si>
  <si>
    <t>Skillerumslægte 37x57x310</t>
  </si>
  <si>
    <t>91406</t>
  </si>
  <si>
    <t>MINIGRIPPOSER 11-04</t>
  </si>
  <si>
    <t>91407</t>
  </si>
  <si>
    <t>MINIGRIPPOSER 11-16</t>
  </si>
  <si>
    <t>91408</t>
  </si>
  <si>
    <t>MINIGRIPPOSER 11-20</t>
  </si>
  <si>
    <t>91409</t>
  </si>
  <si>
    <t>MINIGRIPPOSER 11-24</t>
  </si>
  <si>
    <t>91413</t>
  </si>
  <si>
    <t>MINIGRIPPOSE 11-12</t>
  </si>
  <si>
    <t>91415</t>
  </si>
  <si>
    <t>GP-Planfolie 360mm x 70my</t>
  </si>
  <si>
    <t>91419</t>
  </si>
  <si>
    <t>TØRREPOSE 4 ENHEDER</t>
  </si>
  <si>
    <t>91424</t>
  </si>
  <si>
    <t>Minigrip Poser 350x250</t>
  </si>
  <si>
    <t>91425</t>
  </si>
  <si>
    <t>Minigrip Poser 175x250x0,05</t>
  </si>
  <si>
    <t>91500</t>
  </si>
  <si>
    <t>PALLERAMME/BULK</t>
  </si>
  <si>
    <t>91506</t>
  </si>
  <si>
    <t>HALVPALLEKARTON Højde 750mm.</t>
  </si>
  <si>
    <t>91507</t>
  </si>
  <si>
    <t>HALVPALLEKARTON højde 440mm.</t>
  </si>
  <si>
    <t>91524</t>
  </si>
  <si>
    <t>/ETIKETTE  HVID 80 x 30mm.</t>
  </si>
  <si>
    <t>91525</t>
  </si>
  <si>
    <t>ETIKETTE MODEL 1  HVID 90 x 50 mm</t>
  </si>
  <si>
    <t>91528</t>
  </si>
  <si>
    <t>ETIKETTE MODEL 2 NEUTRAL</t>
  </si>
  <si>
    <t>91530</t>
  </si>
  <si>
    <t>ETIKETTE  HVID 150x74mm.</t>
  </si>
  <si>
    <t>91531</t>
  </si>
  <si>
    <t>ETIKETTE  HVID 80 x 40mm.</t>
  </si>
  <si>
    <t>91571</t>
  </si>
  <si>
    <t>MÆRKEBRIK FRESE</t>
  </si>
  <si>
    <t>91572</t>
  </si>
  <si>
    <t>KABELBINDER 8" (Transparent) 3,6 x 200</t>
  </si>
  <si>
    <t>91581</t>
  </si>
  <si>
    <t>Skilt for Alpha Wafer</t>
  </si>
  <si>
    <t>91582</t>
  </si>
  <si>
    <t>Skilt for Alpha Wafer m/CE</t>
  </si>
  <si>
    <t>91585</t>
  </si>
  <si>
    <t>Etikette BOSS CirCon/TemCon</t>
  </si>
  <si>
    <t>91630</t>
  </si>
  <si>
    <t>MONTAGEVEJLEDNING CIRCON</t>
  </si>
  <si>
    <t>91633</t>
  </si>
  <si>
    <t>MONTAGEVEJLEDNING TEMCON +</t>
  </si>
  <si>
    <t>91639</t>
  </si>
  <si>
    <t>MONTAGEVEJL. CIRCON+ OPGRADERINGSELEMENT</t>
  </si>
  <si>
    <t>91646</t>
  </si>
  <si>
    <t>MONT.VEJL.PEX KOBL.</t>
  </si>
  <si>
    <t>91653</t>
  </si>
  <si>
    <t>MONTAGEVEJ.KOMP.KOBLINGER</t>
  </si>
  <si>
    <t>91657</t>
  </si>
  <si>
    <t>MONTAGEVEJLEDNING ALU-PEX KOBL.</t>
  </si>
  <si>
    <t>91665</t>
  </si>
  <si>
    <t>MONTAGEVEJLEDNING ALPHA</t>
  </si>
  <si>
    <t>91669</t>
  </si>
  <si>
    <t>MONTAGEVEJLEDNING, MANOMETER</t>
  </si>
  <si>
    <t>91681</t>
  </si>
  <si>
    <t>/MONTAGEVEJL. SIKK.GRP.</t>
  </si>
  <si>
    <t>91684</t>
  </si>
  <si>
    <t>LABEL FOR GÅRDPOSTEHANE</t>
  </si>
  <si>
    <t>91685</t>
  </si>
  <si>
    <t>MONTAGEVEJL. GÅRDPOSTEHANE</t>
  </si>
  <si>
    <t>91690</t>
  </si>
  <si>
    <t>MONTAGEVEJL. F. OPTIMA</t>
  </si>
  <si>
    <t>91692</t>
  </si>
  <si>
    <t>MONTAGEVEJL. BSS CIRCON+</t>
  </si>
  <si>
    <t>91693</t>
  </si>
  <si>
    <t>MONTAGEVEJL. BSS TEMCON+</t>
  </si>
  <si>
    <t>91694</t>
  </si>
  <si>
    <t>ADVARSELSLABEL FOR GÅRDPOSTEHANE</t>
  </si>
  <si>
    <t>91695</t>
  </si>
  <si>
    <t>MONTAGEVEJL. EVA HIGH FLOW</t>
  </si>
  <si>
    <t>91696</t>
  </si>
  <si>
    <t>MONTAGEVEJL. MODULA</t>
  </si>
  <si>
    <t>91698</t>
  </si>
  <si>
    <t>MONTAGEVEJL. FRESE S</t>
  </si>
  <si>
    <t>91699</t>
  </si>
  <si>
    <t>MONTAGEVEJL OPTIMA, SIEMENS</t>
  </si>
  <si>
    <t>91701</t>
  </si>
  <si>
    <t>RULLE M/STIKKERS SIEMENS</t>
  </si>
  <si>
    <t>91702</t>
  </si>
  <si>
    <t>MONTAGEVEJLEDNING DPCV DN15-50</t>
  </si>
  <si>
    <t>91703</t>
  </si>
  <si>
    <t>MONTAGEVEJLEDNING AKTUATOR KIT</t>
  </si>
  <si>
    <t>91706</t>
  </si>
  <si>
    <t>ADVARSELS SKILT SIEMENS</t>
  </si>
  <si>
    <t>91707</t>
  </si>
  <si>
    <t>RULLE M/STIKKERS</t>
  </si>
  <si>
    <t>91708</t>
  </si>
  <si>
    <t>MONTAGEVEJLEDNING, OPTIMA COMPACT</t>
  </si>
  <si>
    <t>91709</t>
  </si>
  <si>
    <t>91710</t>
  </si>
  <si>
    <t>MONTAGEVEJL. SIKK.VENT 3/4</t>
  </si>
  <si>
    <t>91711</t>
  </si>
  <si>
    <t>MONTAGEVEJL. SIKK.GRP.</t>
  </si>
  <si>
    <t>91712</t>
  </si>
  <si>
    <t>Montagevejl. f. Sikk.grp. m/ insp. skrue</t>
  </si>
  <si>
    <t>91717</t>
  </si>
  <si>
    <t>Skilt for Alpha Wafer, China</t>
  </si>
  <si>
    <t>91718</t>
  </si>
  <si>
    <t>Montagevejl. f. Optima DN50 - DN300</t>
  </si>
  <si>
    <t>91719</t>
  </si>
  <si>
    <t>Montagevejledning f. PV Compact</t>
  </si>
  <si>
    <t>91720</t>
  </si>
  <si>
    <t>Montagevejl. f. Optima Compact Sauter</t>
  </si>
  <si>
    <t>91721</t>
  </si>
  <si>
    <t>Montagevejl. f. Optima Compact Controlli</t>
  </si>
  <si>
    <t>91722</t>
  </si>
  <si>
    <t>Montagevejledning CirCon</t>
  </si>
  <si>
    <t>91723</t>
  </si>
  <si>
    <t>Montagevejledning TemCon</t>
  </si>
  <si>
    <t>91724</t>
  </si>
  <si>
    <t>Montagevejledning CirCon BSS</t>
  </si>
  <si>
    <t>91725</t>
  </si>
  <si>
    <t>Montagevejledning TemCon BSS</t>
  </si>
  <si>
    <t>91727</t>
  </si>
  <si>
    <t>Montagevejl. f. Frese S Compact</t>
  </si>
  <si>
    <t>91728</t>
  </si>
  <si>
    <t>Montagevejl. f. Frese SIGMA Compact DN50-300</t>
  </si>
  <si>
    <t>91730</t>
  </si>
  <si>
    <t>Montagevejl. f. Frese Optimizer</t>
  </si>
  <si>
    <t>91731</t>
  </si>
  <si>
    <t>Montagevejl. f. FODRV DN15 til DN50</t>
  </si>
  <si>
    <t>91732</t>
  </si>
  <si>
    <t>91733</t>
  </si>
  <si>
    <t>Montagevejl. f. Wafer DN50 til DN800 ARI</t>
  </si>
  <si>
    <t>91734</t>
  </si>
  <si>
    <t>Montagevejl. f. LPICV DN50 til DN150 ARI</t>
  </si>
  <si>
    <t>91736</t>
  </si>
  <si>
    <t>Montagevejl. f. LPICV DN50 til DN150 Siemens EU</t>
  </si>
  <si>
    <t>91737</t>
  </si>
  <si>
    <t>Montagevejledning f. PV Compact SANEXT</t>
  </si>
  <si>
    <t>91738</t>
  </si>
  <si>
    <t>Montagevejledning f. PV SIGMA Compact</t>
  </si>
  <si>
    <t>91739</t>
  </si>
  <si>
    <t>Montagevejledning f. Frese PV Compact</t>
  </si>
  <si>
    <t>91740</t>
  </si>
  <si>
    <t>Montagevejledning f. Frese Optima Compact P</t>
  </si>
  <si>
    <t>91741</t>
  </si>
  <si>
    <t>Montagevejl. f. VODRV DN15 til DN50</t>
  </si>
  <si>
    <t>91742</t>
  </si>
  <si>
    <t>Montagevejl. f. VODRV DN65 til DN500</t>
  </si>
  <si>
    <t>91743</t>
  </si>
  <si>
    <t>Montagevejl. f. DRV DN15 til DN50</t>
  </si>
  <si>
    <t>91744</t>
  </si>
  <si>
    <t>Montagevejl. f. DRV DN65 til DN500</t>
  </si>
  <si>
    <t>91745</t>
  </si>
  <si>
    <t>Montagevejl. EVA - Bray</t>
  </si>
  <si>
    <t>91746</t>
  </si>
  <si>
    <t>Montagevejl. f. FODRV DN15 til DN50 - Bray</t>
  </si>
  <si>
    <t>91747</t>
  </si>
  <si>
    <t>Montagevejl. f. FODRV DN65 til DN300 - Bray</t>
  </si>
  <si>
    <t>91748</t>
  </si>
  <si>
    <t>Montagevejl. f. VODRV DN15 til DN50 - Bray</t>
  </si>
  <si>
    <t>91749</t>
  </si>
  <si>
    <t>Montagevejl. f. VODRV DN65 til DN500 - Bray</t>
  </si>
  <si>
    <t>91750</t>
  </si>
  <si>
    <t>Montagevejl. f. DRV DN15 til DN50 - Bray</t>
  </si>
  <si>
    <t>91751</t>
  </si>
  <si>
    <t>Montagevejl. f. DRV DN65 til DN500 - Bray</t>
  </si>
  <si>
    <t>91752</t>
  </si>
  <si>
    <t>Montagevejl. f. Alpha - Bray</t>
  </si>
  <si>
    <t>91753</t>
  </si>
  <si>
    <t>Montagevejl. f. Optima Comp. DN15-DN50 - Bray</t>
  </si>
  <si>
    <t>91754</t>
  </si>
  <si>
    <t>Montagevejl. f. Optima Comp. DN65-DN150 - Bray</t>
  </si>
  <si>
    <t>91755</t>
  </si>
  <si>
    <t>Montagevejl. f. Optima Comp. DN15-DN50 ANSI - Bray</t>
  </si>
  <si>
    <t>91756</t>
  </si>
  <si>
    <t>Montagevejl. f. Optima Comp. DN65-DN150 ANSI -Bray</t>
  </si>
  <si>
    <t>91757</t>
  </si>
  <si>
    <t>Montagevejl. for Bray S</t>
  </si>
  <si>
    <t>91758</t>
  </si>
  <si>
    <t>Montagevejl. for Modula</t>
  </si>
  <si>
    <t>91759</t>
  </si>
  <si>
    <t>Montagevejl. for Modula Direct</t>
  </si>
  <si>
    <t>91760</t>
  </si>
  <si>
    <t>Montagevejl. for DPRV DN15-32</t>
  </si>
  <si>
    <t>91761</t>
  </si>
  <si>
    <t>Montagevejledning f. ALPHA Wafer</t>
  </si>
  <si>
    <t>91762</t>
  </si>
  <si>
    <t>Montagevejl. f. Frese Optimizer 6-way</t>
  </si>
  <si>
    <t>91764</t>
  </si>
  <si>
    <t>Montagevejl. for Frese Delta T Controller</t>
  </si>
  <si>
    <t>91768</t>
  </si>
  <si>
    <t>Montagevejl. f. Optima EP DN50 - DN200</t>
  </si>
  <si>
    <t>91769</t>
  </si>
  <si>
    <t>Montagevejl. f. Optima HCR DN50 - DN80</t>
  </si>
  <si>
    <t>91770</t>
  </si>
  <si>
    <t>Montagevejl. f Metalslange</t>
  </si>
  <si>
    <t>91771</t>
  </si>
  <si>
    <t>Montagevejl. f Iso-kappe Modula</t>
  </si>
  <si>
    <t>91772</t>
  </si>
  <si>
    <t>Montagevejl. f Flowvagt</t>
  </si>
  <si>
    <t>91773</t>
  </si>
  <si>
    <t>Montagevejl. f. Optima HCR DN15 - DN40</t>
  </si>
  <si>
    <t>91774</t>
  </si>
  <si>
    <t>Montagevejl. f. LPICV DN200 Siemens EU</t>
  </si>
  <si>
    <t>91775</t>
  </si>
  <si>
    <t xml:space="preserve">Montagevejl. f. Roterende Siemens aktuator </t>
  </si>
  <si>
    <t>91776</t>
  </si>
  <si>
    <t xml:space="preserve">Montagevejl. Siemens On/Off </t>
  </si>
  <si>
    <t>91892</t>
  </si>
  <si>
    <t>Dæk knap - sort</t>
  </si>
  <si>
    <t>91893</t>
  </si>
  <si>
    <t>Informations tag Siemens DN200</t>
  </si>
  <si>
    <t>91894</t>
  </si>
  <si>
    <t>Informations tag Siemens DN50-DN80</t>
  </si>
  <si>
    <t>91895</t>
  </si>
  <si>
    <t>Informations tag Siemens DN100-DN150</t>
  </si>
  <si>
    <t>91896</t>
  </si>
  <si>
    <t>Indlægsseddel termoelement Circon/Temcon</t>
  </si>
  <si>
    <t>91897</t>
  </si>
  <si>
    <t>Advarsels tag LPICV B&amp;G V1001806</t>
  </si>
  <si>
    <t>91898</t>
  </si>
  <si>
    <t>Label, V1000764G, ITT B&amp;G</t>
  </si>
  <si>
    <t>91899</t>
  </si>
  <si>
    <t>Advarsels label, P2000431, ITT B&amp;G</t>
  </si>
  <si>
    <t>91901</t>
  </si>
  <si>
    <t>Skilt for L-PICV Frese</t>
  </si>
  <si>
    <t>91903</t>
  </si>
  <si>
    <t>Skilt for LPICV B&amp;G</t>
  </si>
  <si>
    <t>91904</t>
  </si>
  <si>
    <t>Skilt for Wafer ARI</t>
  </si>
  <si>
    <t>91905</t>
  </si>
  <si>
    <t>Skilt for LPICV ARI m/ CE</t>
  </si>
  <si>
    <t>91906</t>
  </si>
  <si>
    <t>Skilt for LPICV Siemens US</t>
  </si>
  <si>
    <t>91907</t>
  </si>
  <si>
    <t>Skilt for LPICV Siemens EU m/ CE</t>
  </si>
  <si>
    <t>91908</t>
  </si>
  <si>
    <t>Skilt for LPICV Siemens EU u/ CE</t>
  </si>
  <si>
    <t>91909</t>
  </si>
  <si>
    <t>Skilt for LPICV ARI u/ CE</t>
  </si>
  <si>
    <t>91910</t>
  </si>
  <si>
    <t>Skilt for LPICV Frese u/ CE</t>
  </si>
  <si>
    <t>91911</t>
  </si>
  <si>
    <t>Skilte for LPV Frese m/ CE</t>
  </si>
  <si>
    <t>91912</t>
  </si>
  <si>
    <t>Skilte for LPV Frese u/ CE</t>
  </si>
  <si>
    <t>91913</t>
  </si>
  <si>
    <t>Skilt for Wafer Bray</t>
  </si>
  <si>
    <t>91914</t>
  </si>
  <si>
    <t>Skilt for L-PICV Bray u/ CE</t>
  </si>
  <si>
    <t>91915</t>
  </si>
  <si>
    <t>Skilt for L-PICV Bray m/ CE</t>
  </si>
  <si>
    <t>91916</t>
  </si>
  <si>
    <t>Skilt for statiske flangeventiler Bray u/ CE</t>
  </si>
  <si>
    <t>91917</t>
  </si>
  <si>
    <t>Skilt for statiske flangeventiler Bray m/ CE</t>
  </si>
  <si>
    <t>91918</t>
  </si>
  <si>
    <t>Skilt for LPICV Siemens m/ CE</t>
  </si>
  <si>
    <t>91919</t>
  </si>
  <si>
    <t>Skilt for LPICV Siemens u/ CE</t>
  </si>
  <si>
    <t>91920</t>
  </si>
  <si>
    <t>Skilt for L-PICV Bray u/ CE - Kina</t>
  </si>
  <si>
    <t>91921</t>
  </si>
  <si>
    <t>Skilt for L-PICV Bray m/ CE - Kina</t>
  </si>
  <si>
    <t>91922</t>
  </si>
  <si>
    <t>Skilt for LPICV Frese m/ CE</t>
  </si>
  <si>
    <t>91923</t>
  </si>
  <si>
    <t>91924</t>
  </si>
  <si>
    <t>Skilt for Optima Compact HCR</t>
  </si>
  <si>
    <t>91925</t>
  </si>
  <si>
    <t>Skilte for LPV Frese m/ CE, Kina</t>
  </si>
  <si>
    <t>91926</t>
  </si>
  <si>
    <t>Skilte for LPV Frese u/ CE, Kina</t>
  </si>
  <si>
    <t>91927</t>
  </si>
  <si>
    <t>Skilt for Wafer Alfa Laval m/CE</t>
  </si>
  <si>
    <t>91928</t>
  </si>
  <si>
    <t>Skilt for Optima Compact HCR m/ CE</t>
  </si>
  <si>
    <t>92000</t>
  </si>
  <si>
    <t>ADAPTOR ALU/PEX M/O-RING/PAKNING</t>
  </si>
  <si>
    <t>92001</t>
  </si>
  <si>
    <t>RØR F. 1/2 SLANGEFORSKR.M/PAKNING Fork</t>
  </si>
  <si>
    <t>92002</t>
  </si>
  <si>
    <t>/MEDBR. M/O-RING</t>
  </si>
  <si>
    <t>92004</t>
  </si>
  <si>
    <t>/1/2" O-RINGSHOLDER M/O-RING</t>
  </si>
  <si>
    <t>92005</t>
  </si>
  <si>
    <t>PROP 1/4 M/O-RING</t>
  </si>
  <si>
    <t>92006</t>
  </si>
  <si>
    <t>MEDBR. M/O-RING</t>
  </si>
  <si>
    <t>92008</t>
  </si>
  <si>
    <t>SPINDEL M/O-RING F.STOPVENTIL</t>
  </si>
  <si>
    <t>92014</t>
  </si>
  <si>
    <t>NIPPEL 3/8 M/O-RING</t>
  </si>
  <si>
    <t>92016</t>
  </si>
  <si>
    <t>1/2 SLUTMUFFE M/PAKNING</t>
  </si>
  <si>
    <t>92040</t>
  </si>
  <si>
    <t>1/2 TOPSTYKKE M/KONTRA</t>
  </si>
  <si>
    <t>92044</t>
  </si>
  <si>
    <t>OVERGANG F/KAPILLARRØR</t>
  </si>
  <si>
    <t>92049</t>
  </si>
  <si>
    <t>92050</t>
  </si>
  <si>
    <t>NIPPEL DN15 15mm CU-RØR U/KONTRA</t>
  </si>
  <si>
    <t>92051</t>
  </si>
  <si>
    <t>NIPPEL DN15 15mm CU-RØR M/KONTRA</t>
  </si>
  <si>
    <t>92053</t>
  </si>
  <si>
    <t>NIPPEL 1/2" - 1" M/ O-RING</t>
  </si>
  <si>
    <t>92054</t>
  </si>
  <si>
    <t>NIPPEL 3/4" - 1" M/ O-RING</t>
  </si>
  <si>
    <t>92055</t>
  </si>
  <si>
    <t>NIPPEL 1" - 11/4" M/ O-RING</t>
  </si>
  <si>
    <t>92056</t>
  </si>
  <si>
    <t>NIPPEL 11/4" - 2" M/ O-RING</t>
  </si>
  <si>
    <t>92057</t>
  </si>
  <si>
    <t>NIPPEL 11/2" - 2" M/ O-RING</t>
  </si>
  <si>
    <t>92058</t>
  </si>
  <si>
    <t>NIPPEL 2" - 2" M/ O-RING</t>
  </si>
  <si>
    <t>92060</t>
  </si>
  <si>
    <t>HUS DN15 M/RESTRICTOR/PAKNING FRESE S</t>
  </si>
  <si>
    <t>92062</t>
  </si>
  <si>
    <t>HUS DN25 M/RESTRICTOR/PAKNING FRESE S</t>
  </si>
  <si>
    <t>92063</t>
  </si>
  <si>
    <t>HUS DN32 M/RESTRICTOR/PAKNING FRESE S</t>
  </si>
  <si>
    <t>92066</t>
  </si>
  <si>
    <t>GREB DN15-50 M/SCALE FRESE S</t>
  </si>
  <si>
    <t>92067</t>
  </si>
  <si>
    <t>NIPPEL 1/2" M/3/4" OMLØBER</t>
  </si>
  <si>
    <t>92068</t>
  </si>
  <si>
    <t>NIPPEL 3/4" M/1" OMLØBER</t>
  </si>
  <si>
    <t>92069</t>
  </si>
  <si>
    <t>NIPPEL 1" M/11/4" OMLØBER</t>
  </si>
  <si>
    <t>92072</t>
  </si>
  <si>
    <t>T-STYKKE 1/4" M/OML/PT BLÅ, DPCV SYS</t>
  </si>
  <si>
    <t>92073</t>
  </si>
  <si>
    <t>T-STYKKE 1/4" M/OML/PT RØD, DPCV SYS/CIM</t>
  </si>
  <si>
    <t>92075</t>
  </si>
  <si>
    <t>LØFTESTANG M/PAKNINGSLÅS 10 BAR</t>
  </si>
  <si>
    <t>92076</t>
  </si>
  <si>
    <t>LØFTESTANG M/PAKNINGSLÅS 1,5 - 8 BAR</t>
  </si>
  <si>
    <t>92077</t>
  </si>
  <si>
    <t>PAKDÅSE, PICV DN50-150</t>
  </si>
  <si>
    <t>92078</t>
  </si>
  <si>
    <t>SPINDEL MONT. PICV DN65</t>
  </si>
  <si>
    <t>92079</t>
  </si>
  <si>
    <t>SPINDEL MONT. PICV DN50</t>
  </si>
  <si>
    <t>92080</t>
  </si>
  <si>
    <t>SPINDEL MONT. PICV DN80</t>
  </si>
  <si>
    <t>92081</t>
  </si>
  <si>
    <t>OVERDEL M/ JUSTERSKRUE</t>
  </si>
  <si>
    <t>92082</t>
  </si>
  <si>
    <t>92083</t>
  </si>
  <si>
    <t>92084</t>
  </si>
  <si>
    <t>T-stk 1/4" m/omløber og Kombiaftap</t>
  </si>
  <si>
    <t>92088</t>
  </si>
  <si>
    <t>MEDBR. MED P/T PLUG</t>
  </si>
  <si>
    <t>92089</t>
  </si>
  <si>
    <t>GREB MED ADVARSELS LABEL</t>
  </si>
  <si>
    <t>92090</t>
  </si>
  <si>
    <t>Spindel mont. PICV DN100</t>
  </si>
  <si>
    <t>92091</t>
  </si>
  <si>
    <t>Trefod samling, PICV DN100</t>
  </si>
  <si>
    <t>92092</t>
  </si>
  <si>
    <t>Stempel m/ Støjdæmper Indsats PICV DN100</t>
  </si>
  <si>
    <t>92093</t>
  </si>
  <si>
    <t>Guide f. Restriktor samling PICV DN100</t>
  </si>
  <si>
    <t>92094</t>
  </si>
  <si>
    <t>Stempel m/ Støjdæmper Indsats PICV DN50</t>
  </si>
  <si>
    <t>92095</t>
  </si>
  <si>
    <t>Stempel m/ Støjdæmper Indsats PICV DN65</t>
  </si>
  <si>
    <t>92096</t>
  </si>
  <si>
    <t>Stempel m/ Støjdæmper Indsats PICV DN80</t>
  </si>
  <si>
    <t>92097</t>
  </si>
  <si>
    <t>Støjdæmper Indsats PICV DN50</t>
  </si>
  <si>
    <t>92098</t>
  </si>
  <si>
    <t>Støjdæmper Indsats PICV DN65</t>
  </si>
  <si>
    <t>92099</t>
  </si>
  <si>
    <t>Støjdæmper Indsats PICV DN80</t>
  </si>
  <si>
    <t>92100</t>
  </si>
  <si>
    <t>Spindel mont. PICV DN125</t>
  </si>
  <si>
    <t>92101</t>
  </si>
  <si>
    <t>Trefod samling, PICV DN125</t>
  </si>
  <si>
    <t>92102</t>
  </si>
  <si>
    <t>Stempel m/ Støjdæmper Indsats PICV DN125</t>
  </si>
  <si>
    <t>92103</t>
  </si>
  <si>
    <t>Guide f. Restriktor samling PICV DN125</t>
  </si>
  <si>
    <t>92104</t>
  </si>
  <si>
    <t>Spindel mont. PICV DN150</t>
  </si>
  <si>
    <t>92105</t>
  </si>
  <si>
    <t>Trefod samling, PICV DN150</t>
  </si>
  <si>
    <t>92106</t>
  </si>
  <si>
    <t>Stempel m/ Støjdæmper Indsats PICV DN150</t>
  </si>
  <si>
    <t>92107</t>
  </si>
  <si>
    <t>Guide f. Restriktor samling PICV DN150</t>
  </si>
  <si>
    <t>92108</t>
  </si>
  <si>
    <t>Pakdåse ø20</t>
  </si>
  <si>
    <t>92109</t>
  </si>
  <si>
    <t>Nippel 1/2" m/ 3/4" omløber</t>
  </si>
  <si>
    <t>92110</t>
  </si>
  <si>
    <t>Spindel mont. PICV DN250/DN300</t>
  </si>
  <si>
    <t>92111</t>
  </si>
  <si>
    <t>Trefod samling, PICV DN250/DN300</t>
  </si>
  <si>
    <t>92112</t>
  </si>
  <si>
    <t>Stempel m/ Støjdæmper Indsats PICV DN250/300</t>
  </si>
  <si>
    <t>92113</t>
  </si>
  <si>
    <t>Guide f. Restriktor samling PICV DN250/DN300</t>
  </si>
  <si>
    <t>92114</t>
  </si>
  <si>
    <t>Spindel mont. PICV DN200</t>
  </si>
  <si>
    <t>92116</t>
  </si>
  <si>
    <t>Nippel 1" m/ 1 1/4" omløber</t>
  </si>
  <si>
    <t>92117</t>
  </si>
  <si>
    <t>Greb DN15-50 m/scala Bray S</t>
  </si>
  <si>
    <t>92118</t>
  </si>
  <si>
    <t>Spindel mont. PICV DN250</t>
  </si>
  <si>
    <t>92119</t>
  </si>
  <si>
    <t>Guide f. Restriktor samling PICV DN250</t>
  </si>
  <si>
    <t>92120</t>
  </si>
  <si>
    <t>Medbringer m/o-ring</t>
  </si>
  <si>
    <t>92121</t>
  </si>
  <si>
    <t>92122</t>
  </si>
  <si>
    <t>1/2" o-ringsholder m/o-ring</t>
  </si>
  <si>
    <t>92123</t>
  </si>
  <si>
    <t>Nippel 1/2" m/ 3/4" omløber L=99</t>
  </si>
  <si>
    <t>92150</t>
  </si>
  <si>
    <t>Stempel m/ Støjdæmper Indsats PICV DN50 HCR</t>
  </si>
  <si>
    <t>92151</t>
  </si>
  <si>
    <t>Stempel m/ Støjdæmper Indsats PICV DN65 HCR</t>
  </si>
  <si>
    <t>92153</t>
  </si>
  <si>
    <t>Stempel m/ Støjdæmper Indsats PICV DN80 HCR</t>
  </si>
  <si>
    <t>92158</t>
  </si>
  <si>
    <t>Støjdæmper Indsats PICV DN50 HCR</t>
  </si>
  <si>
    <t>92159</t>
  </si>
  <si>
    <t>Støjdæmper Indsats PICV DN65 HCR</t>
  </si>
  <si>
    <t>92160</t>
  </si>
  <si>
    <t>Støjdæmper Indsats PICV DN80 HCR</t>
  </si>
  <si>
    <t>92169</t>
  </si>
  <si>
    <t>Spindel mont. PICV DN50 EP</t>
  </si>
  <si>
    <t>92170</t>
  </si>
  <si>
    <t>Spindel mont. PICV DN65 EP</t>
  </si>
  <si>
    <t>92171</t>
  </si>
  <si>
    <t>Spindel mont. PICV DN80 EP</t>
  </si>
  <si>
    <t>92176</t>
  </si>
  <si>
    <t>PAKDÅSE, PICV DN50-150 EP</t>
  </si>
  <si>
    <t>92177</t>
  </si>
  <si>
    <t>Prop 1/4" m/ O-ring</t>
  </si>
  <si>
    <t>92178</t>
  </si>
  <si>
    <t>Guide f. Restriktor samling PICV DN100 EP</t>
  </si>
  <si>
    <t>92179</t>
  </si>
  <si>
    <t>Guide f. Restriktor samling PICV DN125 EP</t>
  </si>
  <si>
    <t>92180</t>
  </si>
  <si>
    <t>Guide f. Restriktor samling PICV DN150 EP</t>
  </si>
  <si>
    <t>92181</t>
  </si>
  <si>
    <t>Guide f. Restriktor samling PICV DN200 EP</t>
  </si>
  <si>
    <t>92182</t>
  </si>
  <si>
    <t>Spindel mont. PICV DN50 HCR EPDM</t>
  </si>
  <si>
    <t>92183</t>
  </si>
  <si>
    <t>Spindel mont. PICV DN65 HCR EPDM</t>
  </si>
  <si>
    <t>92184</t>
  </si>
  <si>
    <t>Spindel mont. PICV DN80 HCR EPDM</t>
  </si>
  <si>
    <t>92185</t>
  </si>
  <si>
    <t>Spindel mont. PICV DN100 HCR EPDM</t>
  </si>
  <si>
    <t>92186</t>
  </si>
  <si>
    <t>Spindel mont. PICV DN125 HCR EPDM</t>
  </si>
  <si>
    <t>92187</t>
  </si>
  <si>
    <t>Spindel mont. PICV DN150 HCR EPDM</t>
  </si>
  <si>
    <t>92188</t>
  </si>
  <si>
    <t>Spindel mont. PICV DN200 HCR EPDM</t>
  </si>
  <si>
    <t>92190</t>
  </si>
  <si>
    <t>Stempel mont. PICV DN50 Cool</t>
  </si>
  <si>
    <t>92191</t>
  </si>
  <si>
    <t>Stempel mont. PICV DN65 Cool</t>
  </si>
  <si>
    <t>92192</t>
  </si>
  <si>
    <t>Stempel mont. PICV DN80 Cool</t>
  </si>
  <si>
    <t>92193</t>
  </si>
  <si>
    <t>Stempel mont. PICV DN100 Cool</t>
  </si>
  <si>
    <t>92194</t>
  </si>
  <si>
    <t>Stempel mont. PICV DN125 Cool</t>
  </si>
  <si>
    <t>92195</t>
  </si>
  <si>
    <t>Stempel mont. PICV DN150 Cool</t>
  </si>
  <si>
    <t>92196</t>
  </si>
  <si>
    <t>Nippel 1/2" med 3/4" omløber, 72 mm</t>
  </si>
  <si>
    <t>92197</t>
  </si>
  <si>
    <t>92198</t>
  </si>
  <si>
    <t>Nippel 1" med 1 1/4" omløber, 68 mm</t>
  </si>
  <si>
    <t>93064</t>
  </si>
  <si>
    <t>Rullestempel for 70236</t>
  </si>
  <si>
    <t>93065</t>
  </si>
  <si>
    <t>Rullestempel for 70239</t>
  </si>
  <si>
    <t>93066</t>
  </si>
  <si>
    <t>Rullestempel for 70242</t>
  </si>
  <si>
    <t>93090</t>
  </si>
  <si>
    <t>Rullestempel for 68090</t>
  </si>
  <si>
    <t>93092</t>
  </si>
  <si>
    <t>Rullestempel for 68113</t>
  </si>
  <si>
    <t>93093</t>
  </si>
  <si>
    <t>Rullestempel for 68114</t>
  </si>
  <si>
    <t>93094</t>
  </si>
  <si>
    <t>Rullestempel for 68470</t>
  </si>
  <si>
    <t>93095</t>
  </si>
  <si>
    <t>Rullestempel for 68471</t>
  </si>
  <si>
    <t>93096</t>
  </si>
  <si>
    <t>Rullestempel for 68472</t>
  </si>
  <si>
    <t>93097</t>
  </si>
  <si>
    <t>Rullestempel for 68473, 68479</t>
  </si>
  <si>
    <t>93098</t>
  </si>
  <si>
    <t>Rullestempel for 70226, 70251</t>
  </si>
  <si>
    <t>93100</t>
  </si>
  <si>
    <t>Rullestempel for 70230, 70254</t>
  </si>
  <si>
    <t>93101</t>
  </si>
  <si>
    <t>Rullestempel for 70232, 70257</t>
  </si>
  <si>
    <t>93102</t>
  </si>
  <si>
    <t>Rullestempel for 70245</t>
  </si>
  <si>
    <t>93103</t>
  </si>
  <si>
    <t>Rullestempel for 70248</t>
  </si>
  <si>
    <t>93245</t>
  </si>
  <si>
    <t>Sitac approval</t>
  </si>
  <si>
    <t>93246</t>
  </si>
  <si>
    <t>STF approval</t>
  </si>
  <si>
    <t>93247</t>
  </si>
  <si>
    <t>VA logo</t>
  </si>
  <si>
    <t>93248</t>
  </si>
  <si>
    <t>SINTEK Produktionsertifikat PS 0078</t>
  </si>
  <si>
    <t>93249</t>
  </si>
  <si>
    <t>SINTEK Produktionsertifikat PS 0079</t>
  </si>
  <si>
    <t>93250</t>
  </si>
  <si>
    <t>Dråben - logo til drikkevand</t>
  </si>
  <si>
    <t>93251</t>
  </si>
  <si>
    <t>Certifikat iht. EN 10204-3.1</t>
  </si>
  <si>
    <t>93251.1</t>
  </si>
  <si>
    <t>93252</t>
  </si>
  <si>
    <t>Certificate iht EN 10204- 2.2</t>
  </si>
  <si>
    <t>93252.1</t>
  </si>
  <si>
    <t>93253</t>
  </si>
  <si>
    <t>Certificate of Compliance and Test</t>
  </si>
  <si>
    <t>93253.1</t>
  </si>
  <si>
    <t>93254</t>
  </si>
  <si>
    <t>93255</t>
  </si>
  <si>
    <t>3.1 Certificate including pressure test, Mærsk.</t>
  </si>
  <si>
    <t>93255.1</t>
  </si>
  <si>
    <t>93256</t>
  </si>
  <si>
    <t>Corrosion test ASTM A262, Practice E</t>
  </si>
  <si>
    <t>93256.1</t>
  </si>
  <si>
    <t>93257</t>
  </si>
  <si>
    <t>Surface preparation and coating (paint)</t>
  </si>
  <si>
    <t>93257.1</t>
  </si>
  <si>
    <t>93258</t>
  </si>
  <si>
    <t>Materiale Certificate 3.2 iht. EN10204</t>
  </si>
  <si>
    <t>93258.1</t>
  </si>
  <si>
    <t>93259</t>
  </si>
  <si>
    <t>Ultra Sonic Test (NDT)</t>
  </si>
  <si>
    <t>93259.1</t>
  </si>
  <si>
    <t>93260</t>
  </si>
  <si>
    <t>Dye Penetrant test &amp; dokumentation</t>
  </si>
  <si>
    <t>93261</t>
  </si>
  <si>
    <t>PMI Magneflux (NDT) test &amp; dokumentation</t>
  </si>
  <si>
    <t>93262</t>
  </si>
  <si>
    <t>Class Society Review or Inspection</t>
  </si>
  <si>
    <t>93263</t>
  </si>
  <si>
    <t>3.1 Product Specific Pressure Test DN15-DN40</t>
  </si>
  <si>
    <t>93264</t>
  </si>
  <si>
    <t>Bray logo</t>
  </si>
  <si>
    <t>93265</t>
  </si>
  <si>
    <t>Kiwa Logo</t>
  </si>
  <si>
    <t>93266</t>
  </si>
  <si>
    <t>Bray Commercial logo</t>
  </si>
  <si>
    <t>93268</t>
  </si>
  <si>
    <t>Kileblok med 2.3 Certifikat</t>
  </si>
  <si>
    <t>93269</t>
  </si>
  <si>
    <t>Opgradering fra 2.3 til 3.1 Certifikat - Kileblok</t>
  </si>
  <si>
    <t>95023</t>
  </si>
  <si>
    <t>Trykprøve instruktion</t>
  </si>
  <si>
    <t>95024</t>
  </si>
  <si>
    <t>95025</t>
  </si>
  <si>
    <t>95026</t>
  </si>
  <si>
    <t>95027</t>
  </si>
  <si>
    <t>95028</t>
  </si>
  <si>
    <t>95029</t>
  </si>
  <si>
    <t>95030</t>
  </si>
  <si>
    <t>95033</t>
  </si>
  <si>
    <t>95034</t>
  </si>
  <si>
    <t>95035</t>
  </si>
  <si>
    <t>95036</t>
  </si>
  <si>
    <t>95037</t>
  </si>
  <si>
    <t>95038</t>
  </si>
  <si>
    <t>95039</t>
  </si>
  <si>
    <t>95040</t>
  </si>
  <si>
    <t>95041</t>
  </si>
  <si>
    <t>95042</t>
  </si>
  <si>
    <t>95043</t>
  </si>
  <si>
    <t>95044</t>
  </si>
  <si>
    <t>95045</t>
  </si>
  <si>
    <t>95046</t>
  </si>
  <si>
    <t>95047</t>
  </si>
  <si>
    <t>95048</t>
  </si>
  <si>
    <t>95049</t>
  </si>
  <si>
    <t>95050</t>
  </si>
  <si>
    <t>95051</t>
  </si>
  <si>
    <t>95052</t>
  </si>
  <si>
    <t>95053</t>
  </si>
  <si>
    <t>95054</t>
  </si>
  <si>
    <t>95055</t>
  </si>
  <si>
    <t>95056</t>
  </si>
  <si>
    <t>95057</t>
  </si>
  <si>
    <t>Trykprøve Instruktion</t>
  </si>
  <si>
    <t>95058</t>
  </si>
  <si>
    <t>95059</t>
  </si>
  <si>
    <t>95060</t>
  </si>
  <si>
    <t>95061</t>
  </si>
  <si>
    <t>95062</t>
  </si>
  <si>
    <t>Trypprøve instruktion</t>
  </si>
  <si>
    <t>95063</t>
  </si>
  <si>
    <t>95064</t>
  </si>
  <si>
    <t>95065</t>
  </si>
  <si>
    <t>95066</t>
  </si>
  <si>
    <t>95067</t>
  </si>
  <si>
    <t>95068</t>
  </si>
  <si>
    <t>95069</t>
  </si>
  <si>
    <t>95070</t>
  </si>
  <si>
    <t>95071</t>
  </si>
  <si>
    <t>95072</t>
  </si>
  <si>
    <t>95073</t>
  </si>
  <si>
    <t>95074</t>
  </si>
  <si>
    <t>95075</t>
  </si>
  <si>
    <t>Trykprøveinstruktion</t>
  </si>
  <si>
    <t>95076</t>
  </si>
  <si>
    <t>95077</t>
  </si>
  <si>
    <t>95078</t>
  </si>
  <si>
    <t>95079</t>
  </si>
  <si>
    <t>95080</t>
  </si>
  <si>
    <t>95081</t>
  </si>
  <si>
    <t>95082</t>
  </si>
  <si>
    <t>95083</t>
  </si>
  <si>
    <t>95084</t>
  </si>
  <si>
    <t>95085</t>
  </si>
  <si>
    <t>95086</t>
  </si>
  <si>
    <t>95088</t>
  </si>
  <si>
    <t>95-5555</t>
  </si>
  <si>
    <t>95-5555-01</t>
  </si>
  <si>
    <t>Sp. return actuator/Stem down/MG600-SRD</t>
  </si>
  <si>
    <t>95-5555-02</t>
  </si>
  <si>
    <t>Sp. return actuator/Stem down/MG900-SRD</t>
  </si>
  <si>
    <t>95-5555-03</t>
  </si>
  <si>
    <t>Optima Aktuator kable 1,5m, ASY6L15</t>
  </si>
  <si>
    <t>95-5555-04</t>
  </si>
  <si>
    <t>Sauter Aktuator AVM 115S F132</t>
  </si>
  <si>
    <t>95-5555-05</t>
  </si>
  <si>
    <t>Flowmåler 857</t>
  </si>
  <si>
    <t>95-5555-06</t>
  </si>
  <si>
    <t>Kabel 5m for Aktuator 24V AC/DC</t>
  </si>
  <si>
    <t>95-5555-07</t>
  </si>
  <si>
    <t>Insulation for Modula Pro DN20</t>
  </si>
  <si>
    <t>95-5555-08</t>
  </si>
  <si>
    <t>Small demonstration wall</t>
  </si>
  <si>
    <t>95-5555-09</t>
  </si>
  <si>
    <t>Insulation for Modula Pro DN25</t>
  </si>
  <si>
    <t>95-5555-10</t>
  </si>
  <si>
    <t>Udgået</t>
  </si>
  <si>
    <t>95-5555-13</t>
  </si>
  <si>
    <t>CLA-VAL 200mm, 138-551 kPa, Model 640-75B</t>
  </si>
  <si>
    <t>95-5555-14</t>
  </si>
  <si>
    <t>CLA-VAL 250mm, 138-551 kPa, Model 640-75B</t>
  </si>
  <si>
    <t>95-5555-15</t>
  </si>
  <si>
    <t>CLA-VAL 300mm, 138-551 kPa, Model 640-75B</t>
  </si>
  <si>
    <t>95-5555-16</t>
  </si>
  <si>
    <t>CLA-VAL 350mm, 138-551 kPa</t>
  </si>
  <si>
    <t>95-5555-17</t>
  </si>
  <si>
    <t>CLA-VAL 400mm, 138-551 kPa, Model 640-75B</t>
  </si>
  <si>
    <t>95-5555-18</t>
  </si>
  <si>
    <t>CLA-VAL 450mm, 138-551 kPa, Model 640-75B</t>
  </si>
  <si>
    <t>95-5555-19</t>
  </si>
  <si>
    <t>Cover  til aktuator 53-1296</t>
  </si>
  <si>
    <t>95-5555-20</t>
  </si>
  <si>
    <t>Insulation for Modula Pro DN15</t>
  </si>
  <si>
    <t>95-5555-21</t>
  </si>
  <si>
    <t>Sauter Aktuator AVM 105S F132</t>
  </si>
  <si>
    <t>95-5555-22</t>
  </si>
  <si>
    <t>Failsafe Actuator , 0-10V IP54 rate, XM060</t>
  </si>
  <si>
    <t>95-5555-23</t>
  </si>
  <si>
    <t>Modulating actuator with position feedback 0-10V</t>
  </si>
  <si>
    <t>95-5555-24</t>
  </si>
  <si>
    <t>Failsafe actuator, 24v/0..10V   VMO60</t>
  </si>
  <si>
    <t>95-5555-25</t>
  </si>
  <si>
    <t>U-bøjle sæt til aktuatorer (type 1 - 7)</t>
  </si>
  <si>
    <t>95-5555-26</t>
  </si>
  <si>
    <t>Actuator  SSD-61 DN 15-32 24V (0-10V)</t>
  </si>
  <si>
    <t>95-5555-27</t>
  </si>
  <si>
    <t>Measuring Needles for Smart Balancing Unit</t>
  </si>
  <si>
    <t>95-5555-29</t>
  </si>
  <si>
    <t>ACTUATOR 230 V AC,  2.0 W (4.0 VA*)</t>
  </si>
  <si>
    <t>95-5555-30</t>
  </si>
  <si>
    <t>Actuator 230V, SAV, 3 point</t>
  </si>
  <si>
    <t>95-5555-31</t>
  </si>
  <si>
    <t>Actuator, Optima Compact 230V/3P Siemens branded</t>
  </si>
  <si>
    <t>95-5555-32</t>
  </si>
  <si>
    <t>95-5555-33</t>
  </si>
  <si>
    <t>Demo stand  with Delta T and Optima Compact</t>
  </si>
  <si>
    <t>95-5555-34</t>
  </si>
  <si>
    <t>Actuator, 24 Vac/Vdc, 120N, 4,3mm</t>
  </si>
  <si>
    <t>95-5555-39</t>
  </si>
  <si>
    <t>Calibration of Smart Balancing unit</t>
  </si>
  <si>
    <t>95-5555-40</t>
  </si>
  <si>
    <t>Repair of Smart Balancing unit</t>
  </si>
  <si>
    <t>95-5555-41</t>
  </si>
  <si>
    <t>Calibration of Manometer  Digitron 2023 KPA.</t>
  </si>
  <si>
    <t>95-5555-42</t>
  </si>
  <si>
    <t>Repair of Manometer Digitron 2023KPA.</t>
  </si>
  <si>
    <t>95-5555-43</t>
  </si>
  <si>
    <t>Halogen free cable 2 meter 3wires</t>
  </si>
  <si>
    <t>95-5555-44</t>
  </si>
  <si>
    <t>Unions DN15 x DN20</t>
  </si>
  <si>
    <t>95-5555-45</t>
  </si>
  <si>
    <t>Unions DN20 x DN25</t>
  </si>
  <si>
    <t>95-5555-47</t>
  </si>
  <si>
    <t>Kabel 3m for Aktuator 24V AC/DC</t>
  </si>
  <si>
    <t>95-5555-48</t>
  </si>
  <si>
    <t xml:space="preserve">Industrial Smartphone for Smart Balancing </t>
  </si>
  <si>
    <t>95-5555-49</t>
  </si>
  <si>
    <t>Actuator 24V AC/DC, 3-point 8,5mm w/o Cable</t>
  </si>
  <si>
    <t>95-5555-50</t>
  </si>
  <si>
    <t>Cable 3 Meters ASL 3-300-1</t>
  </si>
  <si>
    <t>95-5555-51</t>
  </si>
  <si>
    <t>Actuator On-Off 120VAC 2,5mm</t>
  </si>
  <si>
    <t>95-5555-52</t>
  </si>
  <si>
    <t>Actuator On-Off 120VAC 5,0mm</t>
  </si>
  <si>
    <t>95-7777</t>
  </si>
  <si>
    <t>MÅ IKKE SLETTES CFR 10/5/2001</t>
  </si>
  <si>
    <t>96-9995</t>
  </si>
  <si>
    <t>Palle - 1/1 EUR</t>
  </si>
  <si>
    <t>96-9996</t>
  </si>
  <si>
    <t>PALLE - 1/2 varmebeh.</t>
  </si>
  <si>
    <t>96-9997</t>
  </si>
  <si>
    <t>VÆRKTØJSOMKOSTNINGER</t>
  </si>
  <si>
    <t>96-9998</t>
  </si>
  <si>
    <t>Plastik (badekar)</t>
  </si>
  <si>
    <t>96-9999</t>
  </si>
  <si>
    <t>MÅ IKKE SLETTES 10/5/2001 CFR</t>
  </si>
  <si>
    <t>9998</t>
  </si>
  <si>
    <t>Spåner - AISI 304</t>
  </si>
  <si>
    <t>9999</t>
  </si>
  <si>
    <t>Spåner - Messing</t>
  </si>
  <si>
    <t>A1</t>
  </si>
  <si>
    <t>Anbrudsgebyr</t>
  </si>
  <si>
    <t>ALFA1</t>
  </si>
  <si>
    <t>Kobberloddet veksler</t>
  </si>
  <si>
    <t>ALFA2</t>
  </si>
  <si>
    <t>Fusionsloddet veksler</t>
  </si>
  <si>
    <t>ALFA3</t>
  </si>
  <si>
    <t>Pakningsforsynet/boltet veksler</t>
  </si>
  <si>
    <t>ALFA4</t>
  </si>
  <si>
    <t>Vekslere fra lager</t>
  </si>
  <si>
    <t>ALFA5</t>
  </si>
  <si>
    <t>Ben, fittings og isoleringer</t>
  </si>
  <si>
    <t>ALFA6</t>
  </si>
  <si>
    <t>Vekslere/Varer UDEN BONUS</t>
  </si>
  <si>
    <t>B</t>
  </si>
  <si>
    <t>B89060</t>
  </si>
  <si>
    <t>Provision</t>
  </si>
  <si>
    <t>B89101</t>
  </si>
  <si>
    <t>Provision Frese AB</t>
  </si>
  <si>
    <t>B89103</t>
  </si>
  <si>
    <t>Provision Frese LTD</t>
  </si>
  <si>
    <t>B89104</t>
  </si>
  <si>
    <t>Provision Durinck</t>
  </si>
  <si>
    <t>B89109</t>
  </si>
  <si>
    <t>Provision OY Frese</t>
  </si>
  <si>
    <t>B89110</t>
  </si>
  <si>
    <t>Provision Frese GmbH</t>
  </si>
  <si>
    <t>B89112</t>
  </si>
  <si>
    <t>Provision MST,Tyrkiet</t>
  </si>
  <si>
    <t>B89168</t>
  </si>
  <si>
    <t>Provision Proservice</t>
  </si>
  <si>
    <t>F1</t>
  </si>
  <si>
    <t>Fragt</t>
  </si>
  <si>
    <t>F2</t>
  </si>
  <si>
    <t>FFC03</t>
  </si>
  <si>
    <t>Digital Flowvagt - Frese Flowcloud Abonnement</t>
  </si>
  <si>
    <t>G1</t>
  </si>
  <si>
    <t>Ekspeditionsgebyr</t>
  </si>
  <si>
    <t>G10080</t>
  </si>
  <si>
    <t>Stem 1/2" Circuit Setter</t>
  </si>
  <si>
    <t>G10081</t>
  </si>
  <si>
    <t>Stem 3/4" Circuit Setter</t>
  </si>
  <si>
    <t>G10082</t>
  </si>
  <si>
    <t>Stem 1" Circuit Setter</t>
  </si>
  <si>
    <t>G10105</t>
  </si>
  <si>
    <t>Knob black 1/2" 3/4" Low Flow</t>
  </si>
  <si>
    <t>G10105COMPI</t>
  </si>
  <si>
    <t>Knob 1/2",3/4" low flow assembly</t>
  </si>
  <si>
    <t>G10106</t>
  </si>
  <si>
    <t>Indicator ring black 1/2" 3/4" Low Flow</t>
  </si>
  <si>
    <t>G10107</t>
  </si>
  <si>
    <t>Screw/Washer, 1/2" 3/4" 1"</t>
  </si>
  <si>
    <t>G10115</t>
  </si>
  <si>
    <t>Stem assembly 1/2"</t>
  </si>
  <si>
    <t>G10116</t>
  </si>
  <si>
    <t>Stem assembly 3/4"</t>
  </si>
  <si>
    <t>G10117</t>
  </si>
  <si>
    <t>Stem assembly 1"</t>
  </si>
  <si>
    <t>G2</t>
  </si>
  <si>
    <t>G3</t>
  </si>
  <si>
    <t>Gebyr - montering af indsats i vent.hus.</t>
  </si>
  <si>
    <t>G4</t>
  </si>
  <si>
    <t>Gebyr - special mærkning af indsats.</t>
  </si>
  <si>
    <t>G5</t>
  </si>
  <si>
    <t>Gebyr - pakning af indsats i ventilæske</t>
  </si>
  <si>
    <t>G92833</t>
  </si>
  <si>
    <t>Carton individually 1/2" 3/4"</t>
  </si>
  <si>
    <t>G95800</t>
  </si>
  <si>
    <t>Seat ring 1/2"</t>
  </si>
  <si>
    <t>G95801</t>
  </si>
  <si>
    <t>Seat ring 3/4"</t>
  </si>
  <si>
    <t>G95802</t>
  </si>
  <si>
    <t>Seat ring 1"</t>
  </si>
  <si>
    <t>G95803</t>
  </si>
  <si>
    <t>Seat ring 1-1/4"</t>
  </si>
  <si>
    <t>G95804</t>
  </si>
  <si>
    <t>Seat ring 1-1/2"</t>
  </si>
  <si>
    <t>G95805</t>
  </si>
  <si>
    <t>Seat ring 2"</t>
  </si>
  <si>
    <t>G95806</t>
  </si>
  <si>
    <t>Seat ring 2-1/2"</t>
  </si>
  <si>
    <t>G95807</t>
  </si>
  <si>
    <t>Seat ring 3"</t>
  </si>
  <si>
    <t>G95951</t>
  </si>
  <si>
    <t>Knob red 1/2" 3/4" 1"</t>
  </si>
  <si>
    <t>G95951COMPI</t>
  </si>
  <si>
    <t>Knob 1/2",3/4",1" assembly</t>
  </si>
  <si>
    <t>G95952</t>
  </si>
  <si>
    <t>Indicator ring 1/2" 3/4" 1"</t>
  </si>
  <si>
    <t>G96830</t>
  </si>
  <si>
    <t>Knob  assembly big valves.</t>
  </si>
  <si>
    <t>G96831</t>
  </si>
  <si>
    <t>Knob 1-1/4" 1-1/2" 2" 2-1/2" 3"</t>
  </si>
  <si>
    <t>G96832</t>
  </si>
  <si>
    <t>Lockwasher, 1-1/4" 1-1/2" 2" 2-1/2" 3"</t>
  </si>
  <si>
    <t>G96833</t>
  </si>
  <si>
    <t>Washer, 1-1/4" 1-1/2" 2" 2-1/2" 3"</t>
  </si>
  <si>
    <t>G96834</t>
  </si>
  <si>
    <t>Tap screw pan 1-1/4" 1-1/2" 2" 2-1/2" 3"</t>
  </si>
  <si>
    <t>G96835</t>
  </si>
  <si>
    <t>Stem assembly 1-1/4",1-1/2"</t>
  </si>
  <si>
    <t>G96836</t>
  </si>
  <si>
    <t>Stem 1-1/4" and 1-1/2" Circuit Setter</t>
  </si>
  <si>
    <t>G96837</t>
  </si>
  <si>
    <t>Stem assembly 2", 2-1/2", 3"</t>
  </si>
  <si>
    <t>G96838</t>
  </si>
  <si>
    <t>Stem 2" 2-1/2" and 3" Circuit Setter</t>
  </si>
  <si>
    <t>G96839</t>
  </si>
  <si>
    <t>Indicator stop 1-1/4" 1-1/2" 2" 2-1/2" 3</t>
  </si>
  <si>
    <t>G96840</t>
  </si>
  <si>
    <t>Tap Screw, 1-1/4" 1-1/2" 2" 2-1/2" 3"</t>
  </si>
  <si>
    <t>G99010-1</t>
  </si>
  <si>
    <t>Freight Denmark to China</t>
  </si>
  <si>
    <t>J04834</t>
  </si>
  <si>
    <t>Pipe plug, all sizes</t>
  </si>
  <si>
    <t>J04835</t>
  </si>
  <si>
    <t>3/4" NPT Pipe plug</t>
  </si>
  <si>
    <t>J04836</t>
  </si>
  <si>
    <t>1" NPT Pipe plug</t>
  </si>
  <si>
    <t>J91762</t>
  </si>
  <si>
    <t>Tap Screw, 1/2" 3/4" 1"</t>
  </si>
  <si>
    <t>J92333</t>
  </si>
  <si>
    <t>RETAINING RING STEM 1/2" - 3/4" - 1"</t>
  </si>
  <si>
    <t>J92342</t>
  </si>
  <si>
    <t>Retning_ring stem 11/4" - 11/2" - 2"</t>
  </si>
  <si>
    <t>J92351</t>
  </si>
  <si>
    <t>Retaining ring ball 1-1/4"</t>
  </si>
  <si>
    <t>J92352</t>
  </si>
  <si>
    <t>Retaining ring ball 1-1/2"</t>
  </si>
  <si>
    <t>J92353</t>
  </si>
  <si>
    <t>Retaining ring ball 2"</t>
  </si>
  <si>
    <t>J92354</t>
  </si>
  <si>
    <t>Retaining ring ball 2-1/2"</t>
  </si>
  <si>
    <t>J92355</t>
  </si>
  <si>
    <t>Retaining ring ball 3"</t>
  </si>
  <si>
    <t>J92356</t>
  </si>
  <si>
    <t>Retaining ring ball 1"</t>
  </si>
  <si>
    <t>J92537</t>
  </si>
  <si>
    <t>Retaining ring ball 3/4"</t>
  </si>
  <si>
    <t>J94111</t>
  </si>
  <si>
    <t>O-rings for stem 007 ø3,68xø1,78 EPDM</t>
  </si>
  <si>
    <t>J94112</t>
  </si>
  <si>
    <t>O-rings for stem 016 ø15,60xø1,78 EPDM</t>
  </si>
  <si>
    <t>J94113</t>
  </si>
  <si>
    <t>O-rings for stem 020 ø21,95xø1,78 EPDM</t>
  </si>
  <si>
    <t>J94114</t>
  </si>
  <si>
    <t>O-rings for stem 011 ø7,65xø1,78 EPDM</t>
  </si>
  <si>
    <t>J96704</t>
  </si>
  <si>
    <t>Label individually blank medium size</t>
  </si>
  <si>
    <t>J96705</t>
  </si>
  <si>
    <t>Label individually blank small size</t>
  </si>
  <si>
    <t>KINA</t>
  </si>
  <si>
    <t>VARER TIL KINA</t>
  </si>
  <si>
    <t>MBV-NPT-1/4-01</t>
  </si>
  <si>
    <t>Body</t>
  </si>
  <si>
    <t>MBV-NPT-1/4-02</t>
  </si>
  <si>
    <t>Strip</t>
  </si>
  <si>
    <t>MBV-NPT-1/4-03</t>
  </si>
  <si>
    <t>Slutmuffe</t>
  </si>
  <si>
    <t>MBV-NPT-1/4-04</t>
  </si>
  <si>
    <t>Pakning</t>
  </si>
  <si>
    <t>MBV-NPT-1/4-05</t>
  </si>
  <si>
    <t>Medbr,</t>
  </si>
  <si>
    <t>NB!!</t>
  </si>
  <si>
    <t>Nummer på o-ring medbringer</t>
  </si>
  <si>
    <t>P1</t>
  </si>
  <si>
    <t>Pakke</t>
  </si>
  <si>
    <t>P2</t>
  </si>
  <si>
    <t>Palle</t>
  </si>
  <si>
    <t>P2000431</t>
  </si>
  <si>
    <t>Label PROP 65 Warning Decal, small</t>
  </si>
  <si>
    <t>P2004400</t>
  </si>
  <si>
    <t>Warning-label Prop 65</t>
  </si>
  <si>
    <t>P81752</t>
  </si>
  <si>
    <t>Label individually blank big size</t>
  </si>
  <si>
    <t>P86596</t>
  </si>
  <si>
    <t>Check Valve OV25-HT</t>
  </si>
  <si>
    <t>PROCES</t>
  </si>
  <si>
    <t>Dummyvare til køretid i index og bearbejdning</t>
  </si>
  <si>
    <t>PROJEKTARB.</t>
  </si>
  <si>
    <t>Projekt arbejde</t>
  </si>
  <si>
    <t>PRØVEPRES</t>
  </si>
  <si>
    <t>RESERVERING AF TID TIL PROJEKTER</t>
  </si>
  <si>
    <t>QC KINA AC</t>
  </si>
  <si>
    <t>kvalitetskontrol</t>
  </si>
  <si>
    <t>QC KINA CS</t>
  </si>
  <si>
    <t>QC KINA DRV</t>
  </si>
  <si>
    <t>Kvalitetskontrol</t>
  </si>
  <si>
    <t>QC KINA UA</t>
  </si>
  <si>
    <t>QC KINA UBV</t>
  </si>
  <si>
    <t>QC KINA UBY</t>
  </si>
  <si>
    <t>QC-KINA</t>
  </si>
  <si>
    <t>QC-KINA-AC</t>
  </si>
  <si>
    <t>QC-KINA-CS</t>
  </si>
  <si>
    <t>QC-KINA-DRV</t>
  </si>
  <si>
    <t>QC-KINA-UA</t>
  </si>
  <si>
    <t>QC-KINA-UBV</t>
  </si>
  <si>
    <t>QC-KINA-UBY</t>
  </si>
  <si>
    <t>QJ/AM29.02-14</t>
  </si>
  <si>
    <t>Ball 1/2"</t>
  </si>
  <si>
    <t>QJ/AM29.02-18</t>
  </si>
  <si>
    <t>Ball 18 x 30mm 3/4"</t>
  </si>
  <si>
    <t>QJ/AM29.02-19</t>
  </si>
  <si>
    <t>Ball 3/4"</t>
  </si>
  <si>
    <t>QJ/AM29.02-24</t>
  </si>
  <si>
    <t>Ball 1"</t>
  </si>
  <si>
    <t>QJ/AM29.02-31</t>
  </si>
  <si>
    <t>Ball 1 1/4"</t>
  </si>
  <si>
    <t>QJ/AM29.02-39</t>
  </si>
  <si>
    <t>Ball 1 1/2"</t>
  </si>
  <si>
    <t>QJ/AM29.02-50</t>
  </si>
  <si>
    <t>Ball 2"</t>
  </si>
  <si>
    <t>QJ0295</t>
  </si>
  <si>
    <t>1/2" + 3/4" UBY REP STR</t>
  </si>
  <si>
    <t>QJ0296</t>
  </si>
  <si>
    <t>1" + 1 1/4" UBY REP STR</t>
  </si>
  <si>
    <t>QJ0297</t>
  </si>
  <si>
    <t>1 1/2" X 2" UBY REP STR</t>
  </si>
  <si>
    <t>R1</t>
  </si>
  <si>
    <t>Returgebyr - indland</t>
  </si>
  <si>
    <t>R2</t>
  </si>
  <si>
    <t>Returgebyr - udland</t>
  </si>
  <si>
    <t>RENOV</t>
  </si>
  <si>
    <t>Renovering af varer</t>
  </si>
  <si>
    <t>REP</t>
  </si>
  <si>
    <t>Reparation &amp; vedligehold</t>
  </si>
  <si>
    <t>S45003</t>
  </si>
  <si>
    <t>Service på 45003</t>
  </si>
  <si>
    <t>S45004</t>
  </si>
  <si>
    <t>Service på 45004</t>
  </si>
  <si>
    <t>S45052</t>
  </si>
  <si>
    <t>Service på 45052</t>
  </si>
  <si>
    <t>S45053</t>
  </si>
  <si>
    <t>Service på 45053</t>
  </si>
  <si>
    <t>S45054</t>
  </si>
  <si>
    <t>Service på 45054</t>
  </si>
  <si>
    <t>S45055</t>
  </si>
  <si>
    <t>Service på 45055</t>
  </si>
  <si>
    <t>S45056</t>
  </si>
  <si>
    <t>Service på 45056</t>
  </si>
  <si>
    <t>S45057</t>
  </si>
  <si>
    <t>service på 45057</t>
  </si>
  <si>
    <t>S45058</t>
  </si>
  <si>
    <t>Service på 45058</t>
  </si>
  <si>
    <t>S46360</t>
  </si>
  <si>
    <t>Service på R1 - R2</t>
  </si>
  <si>
    <t>SPECIAL</t>
  </si>
  <si>
    <t>( MOER/RING , KOGELKRAAN 81605 )</t>
  </si>
  <si>
    <t>SPECIEL</t>
  </si>
  <si>
    <t>TAG-1</t>
  </si>
  <si>
    <t>TESTHHB</t>
  </si>
  <si>
    <t>testhhb beskrivelse - ændring</t>
  </si>
  <si>
    <t>TESTHHB1</t>
  </si>
  <si>
    <t>testbeskrivelse testhhb1</t>
  </si>
  <si>
    <t>TESTVHP</t>
  </si>
  <si>
    <t>TESTVHP ITP</t>
  </si>
  <si>
    <t>UTID1</t>
  </si>
  <si>
    <t>U-tid diverse</t>
  </si>
  <si>
    <t>UTID2</t>
  </si>
  <si>
    <t>U-tid projekter</t>
  </si>
  <si>
    <t>UTID3</t>
  </si>
  <si>
    <t>U-tid investeringer</t>
  </si>
  <si>
    <t>UTID4</t>
  </si>
  <si>
    <t>U-tid rep. prod.værktøjer</t>
  </si>
  <si>
    <t>V1000003</t>
  </si>
  <si>
    <t>1/2" npt Circuit Setter rå</t>
  </si>
  <si>
    <t>V1000004</t>
  </si>
  <si>
    <t>1/2" npt Circuit Setter</t>
  </si>
  <si>
    <t>V1000005</t>
  </si>
  <si>
    <t>3/4" npt Circuit Setter rå</t>
  </si>
  <si>
    <t>V1000006</t>
  </si>
  <si>
    <t>3/4" npt Circuit Setter</t>
  </si>
  <si>
    <t>V1000007</t>
  </si>
  <si>
    <t>1" npt Circuit Setter</t>
  </si>
  <si>
    <t>V1000008</t>
  </si>
  <si>
    <t>V1000009</t>
  </si>
  <si>
    <t>1-1/4" npt Circuit Setter rå</t>
  </si>
  <si>
    <t>V1000010</t>
  </si>
  <si>
    <t>1-1/4" npt Circuit Setter</t>
  </si>
  <si>
    <t>V1000011</t>
  </si>
  <si>
    <t>1-1/2" npt Circuit Setter rå</t>
  </si>
  <si>
    <t>V1000012</t>
  </si>
  <si>
    <t>1-1/2" npt Circuit Setter</t>
  </si>
  <si>
    <t>V1000013</t>
  </si>
  <si>
    <t>2" npt Circuit Setter rå</t>
  </si>
  <si>
    <t>V1000014</t>
  </si>
  <si>
    <t>2" npt Circuit Setter</t>
  </si>
  <si>
    <t>V1000015</t>
  </si>
  <si>
    <t>2-1/2" npt Circuit Setter rå</t>
  </si>
  <si>
    <t>V1000016</t>
  </si>
  <si>
    <t>2-1/2" npt Circuit Setter</t>
  </si>
  <si>
    <t>V1000017</t>
  </si>
  <si>
    <t>3" npt Circuit Setter rå</t>
  </si>
  <si>
    <t>V1000018</t>
  </si>
  <si>
    <t>3" npt Circuit Setter</t>
  </si>
  <si>
    <t>V1000019</t>
  </si>
  <si>
    <t>1/2" Swt Circuit Setter rå</t>
  </si>
  <si>
    <t>V1000020</t>
  </si>
  <si>
    <t>1/2" Swt Circuit Setter</t>
  </si>
  <si>
    <t>V1000021</t>
  </si>
  <si>
    <t>3/4" Swt Circuit Setter rå</t>
  </si>
  <si>
    <t>V1000022</t>
  </si>
  <si>
    <t>3/4" Swt Circuit Setter</t>
  </si>
  <si>
    <t>V1000023</t>
  </si>
  <si>
    <t>1" Swt Circuit Setter rå</t>
  </si>
  <si>
    <t>V1000024</t>
  </si>
  <si>
    <t>1" Swt Circuit Setter</t>
  </si>
  <si>
    <t>V1000025</t>
  </si>
  <si>
    <t>1-1/4" Swt Circuit Setter rå</t>
  </si>
  <si>
    <t>V1000026</t>
  </si>
  <si>
    <t>1-1/4" Swt Circuit Setter</t>
  </si>
  <si>
    <t>V1000027</t>
  </si>
  <si>
    <t>1-1/2" Swt Circuit Setter rå</t>
  </si>
  <si>
    <t>V1000028</t>
  </si>
  <si>
    <t>1-1/2" Swt Circuit Setter</t>
  </si>
  <si>
    <t>V1000029</t>
  </si>
  <si>
    <t>2" Swt Circuit Setter rå</t>
  </si>
  <si>
    <t>V1000030</t>
  </si>
  <si>
    <t>2" Swt Circuit Setter</t>
  </si>
  <si>
    <t>V1000084</t>
  </si>
  <si>
    <t>Ball 1/2" Lead Free Circuit Setter</t>
  </si>
  <si>
    <t>V1000085</t>
  </si>
  <si>
    <t>V1000086</t>
  </si>
  <si>
    <t>Ball 3/4" Lead Free Circuit Setter</t>
  </si>
  <si>
    <t>V1000087</t>
  </si>
  <si>
    <t>V1000088</t>
  </si>
  <si>
    <t>Ball 1" Lead Free Circuit Setter</t>
  </si>
  <si>
    <t>V1000089</t>
  </si>
  <si>
    <t>Ball 1-1/4" Lead Free Circuit Setter</t>
  </si>
  <si>
    <t>V1000090</t>
  </si>
  <si>
    <t>Ball 1-1/2" Lead Free Circuit Setter</t>
  </si>
  <si>
    <t>V1000091</t>
  </si>
  <si>
    <t>Ball 2" Lead Free Circuit Setter</t>
  </si>
  <si>
    <t>V1000092</t>
  </si>
  <si>
    <t>Ball 2-1/2" Lead Free Circuit Setter</t>
  </si>
  <si>
    <t>V1000093</t>
  </si>
  <si>
    <t>Ball 3" Lead Free Circuit Setter</t>
  </si>
  <si>
    <t>V1000094</t>
  </si>
  <si>
    <t>Nameplate CS 1/2" npt Lead Free</t>
  </si>
  <si>
    <t>V1000095</t>
  </si>
  <si>
    <t>Nameplate CS 1/2" Swt Lead Free</t>
  </si>
  <si>
    <t>V1000096</t>
  </si>
  <si>
    <t>Nameplate CS 1/2" Swt Lead Free Low Flow</t>
  </si>
  <si>
    <t>V1000097</t>
  </si>
  <si>
    <t>Nameplate CS 3/4" npt Lead Free</t>
  </si>
  <si>
    <t>V1000098</t>
  </si>
  <si>
    <t>Nameplate CS 3/4" Swt Lead Free</t>
  </si>
  <si>
    <t>V1000099</t>
  </si>
  <si>
    <t>Nameplate CS 3/4" Swt Lead Free Low Flow</t>
  </si>
  <si>
    <t>V1000100</t>
  </si>
  <si>
    <t>Nameplate CS 1" npt Lead Free</t>
  </si>
  <si>
    <t>V1000101</t>
  </si>
  <si>
    <t>Nameplate CS 1" Swt Lead Free</t>
  </si>
  <si>
    <t>V1000102</t>
  </si>
  <si>
    <t>Nameplate CS 1-1/4" npt Lead Free</t>
  </si>
  <si>
    <t>V1000103</t>
  </si>
  <si>
    <t>Nameplate CS 1-1/4" Swt Lead Free</t>
  </si>
  <si>
    <t>V1000104</t>
  </si>
  <si>
    <t>Nameplate CS 1-1/2" npt Lead Free</t>
  </si>
  <si>
    <t>V1000105</t>
  </si>
  <si>
    <t>Nameplate CS 1-1/2" Swt Lead Free</t>
  </si>
  <si>
    <t>V1000106</t>
  </si>
  <si>
    <t>Nameplate CS 2" npt Lead Free</t>
  </si>
  <si>
    <t>V1000107</t>
  </si>
  <si>
    <t>Nameplate CS 2" Swt Lead Free</t>
  </si>
  <si>
    <t>V1000108</t>
  </si>
  <si>
    <t>Nameplate CS 2-1/2" npt Lead Free</t>
  </si>
  <si>
    <t>V1000109</t>
  </si>
  <si>
    <t>Nameplate CS 3" npt Lead Free</t>
  </si>
  <si>
    <t>V1000118</t>
  </si>
  <si>
    <t>Back up seat ring, Lead Free 1/2"</t>
  </si>
  <si>
    <t>V1000119</t>
  </si>
  <si>
    <t>Back up seat ring, Lead Free 3/4"</t>
  </si>
  <si>
    <t>V1000120</t>
  </si>
  <si>
    <t>Back up seat ring, Lead Free 1"</t>
  </si>
  <si>
    <t>V1000121</t>
  </si>
  <si>
    <t>Back up seat ring, Lead Free 1-1/4"</t>
  </si>
  <si>
    <t>V1000122</t>
  </si>
  <si>
    <t>Back up seat ring, Lead Free 1-1/2"</t>
  </si>
  <si>
    <t>V1000123</t>
  </si>
  <si>
    <t>Back up seat ring, Lead Free 2"</t>
  </si>
  <si>
    <t>V1000124</t>
  </si>
  <si>
    <t>Back up seat ring, Lead Free 2-1/2"</t>
  </si>
  <si>
    <t>V1000125</t>
  </si>
  <si>
    <t>Back up seat ring, Lead Free 3"</t>
  </si>
  <si>
    <t>V1000127</t>
  </si>
  <si>
    <t>Rotating stop</t>
  </si>
  <si>
    <t>V1000130</t>
  </si>
  <si>
    <t>Hex Lock Nut M8</t>
  </si>
  <si>
    <t>V1000131</t>
  </si>
  <si>
    <t>Hex Lock Nut M10</t>
  </si>
  <si>
    <t>V1000132</t>
  </si>
  <si>
    <t>M12 Hex Lock Nut</t>
  </si>
  <si>
    <t>V1000141</t>
  </si>
  <si>
    <t>Label 117414LF</t>
  </si>
  <si>
    <t>V1000142</t>
  </si>
  <si>
    <t>Label 117412LF</t>
  </si>
  <si>
    <t>V1000143</t>
  </si>
  <si>
    <t>Label 117410LF</t>
  </si>
  <si>
    <t>V1000144</t>
  </si>
  <si>
    <t>Label 117414LFM</t>
  </si>
  <si>
    <t>V1000145</t>
  </si>
  <si>
    <t>Label 117412LFM</t>
  </si>
  <si>
    <t>V1000146</t>
  </si>
  <si>
    <t>Label 117410LFM</t>
  </si>
  <si>
    <t>V1000147</t>
  </si>
  <si>
    <t>Label 117415LF</t>
  </si>
  <si>
    <t>V1000148</t>
  </si>
  <si>
    <t>Label 117413LF</t>
  </si>
  <si>
    <t>V1000149</t>
  </si>
  <si>
    <t>Label 117411LF</t>
  </si>
  <si>
    <t>V1000150</t>
  </si>
  <si>
    <t>Label 117415LFM</t>
  </si>
  <si>
    <t>V1000151</t>
  </si>
  <si>
    <t>Label 117413LFM</t>
  </si>
  <si>
    <t>V1000152</t>
  </si>
  <si>
    <t>Label 117411LFM</t>
  </si>
  <si>
    <t>V1000153</t>
  </si>
  <si>
    <t>Label 117416LF</t>
  </si>
  <si>
    <t>V1000154</t>
  </si>
  <si>
    <t>Label 117401LF</t>
  </si>
  <si>
    <t>V1000155</t>
  </si>
  <si>
    <t>Label 117416LFM</t>
  </si>
  <si>
    <t>V1000156</t>
  </si>
  <si>
    <t>Label 117401LFM</t>
  </si>
  <si>
    <t>V1000157</t>
  </si>
  <si>
    <t>Label 117103LF</t>
  </si>
  <si>
    <t>V1000158</t>
  </si>
  <si>
    <t>Label 117402LF</t>
  </si>
  <si>
    <t>V1000159</t>
  </si>
  <si>
    <t>Label 117103LFM</t>
  </si>
  <si>
    <t>V1000160</t>
  </si>
  <si>
    <t>Label 117402LFM</t>
  </si>
  <si>
    <t>V1000161</t>
  </si>
  <si>
    <t>Label 117104LF</t>
  </si>
  <si>
    <t>V1000162</t>
  </si>
  <si>
    <t>Label 117403LF</t>
  </si>
  <si>
    <t>V1000163</t>
  </si>
  <si>
    <t>Label 117104LFM</t>
  </si>
  <si>
    <t>V1000164</t>
  </si>
  <si>
    <t>Label 117403LFM</t>
  </si>
  <si>
    <t>V1000165</t>
  </si>
  <si>
    <t>Label 117105LF</t>
  </si>
  <si>
    <t>V1000166</t>
  </si>
  <si>
    <t>Label 117404LF</t>
  </si>
  <si>
    <t>V1000167</t>
  </si>
  <si>
    <t>Label 117105LFM</t>
  </si>
  <si>
    <t>V1000168</t>
  </si>
  <si>
    <t>Label 117404LFM</t>
  </si>
  <si>
    <t>V1000169</t>
  </si>
  <si>
    <t>Label 117106LF</t>
  </si>
  <si>
    <t>V1000170</t>
  </si>
  <si>
    <t>Label 117107LF</t>
  </si>
  <si>
    <t>V1000171</t>
  </si>
  <si>
    <t>Label, 132200</t>
  </si>
  <si>
    <t>V1000172</t>
  </si>
  <si>
    <t>Label, 132201</t>
  </si>
  <si>
    <t>V1000173</t>
  </si>
  <si>
    <t>Label, 132200 M</t>
  </si>
  <si>
    <t>V1000174</t>
  </si>
  <si>
    <t>Label, 132201 M</t>
  </si>
  <si>
    <t>V1000175</t>
  </si>
  <si>
    <t>Label, 132202</t>
  </si>
  <si>
    <t>V1000176</t>
  </si>
  <si>
    <t>Label, 132203</t>
  </si>
  <si>
    <t>V1000177</t>
  </si>
  <si>
    <t>Label, 132202 M</t>
  </si>
  <si>
    <t>V1000178</t>
  </si>
  <si>
    <t>Label, 132203 M</t>
  </si>
  <si>
    <t>V1000179</t>
  </si>
  <si>
    <t>Label, 132204</t>
  </si>
  <si>
    <t>V1000180</t>
  </si>
  <si>
    <t>Label, 132205</t>
  </si>
  <si>
    <t>V1000181</t>
  </si>
  <si>
    <t>Label, 132204 M</t>
  </si>
  <si>
    <t>V1000182</t>
  </si>
  <si>
    <t>Label, 132205 M</t>
  </si>
  <si>
    <t>V1000183</t>
  </si>
  <si>
    <t>Label, 132206</t>
  </si>
  <si>
    <t>V1000184</t>
  </si>
  <si>
    <t>Label, 132207</t>
  </si>
  <si>
    <t>V1000185</t>
  </si>
  <si>
    <t>Label, 132206 M</t>
  </si>
  <si>
    <t>V1000186</t>
  </si>
  <si>
    <t>Label, 132207 M</t>
  </si>
  <si>
    <t>V1000187</t>
  </si>
  <si>
    <t>Instruction Manual Lead Free</t>
  </si>
  <si>
    <t>V1000217</t>
  </si>
  <si>
    <t>Nameplate CS 1/2" NPT Lead Free</t>
  </si>
  <si>
    <t>V1000218</t>
  </si>
  <si>
    <t>Nameplate CS 1/2" SWT Lead Free</t>
  </si>
  <si>
    <t>V1000220</t>
  </si>
  <si>
    <t>Nameplate CS 3/4" NPT Lead Free</t>
  </si>
  <si>
    <t>V1000221</t>
  </si>
  <si>
    <t>Nameplate CS 3/4" SWT Lead Free</t>
  </si>
  <si>
    <t>V1000223</t>
  </si>
  <si>
    <t>Nameplate CS 1" NPT Lead Free</t>
  </si>
  <si>
    <t>V1000224</t>
  </si>
  <si>
    <t>Nameplate CS 1" SWT Lead Free</t>
  </si>
  <si>
    <t>V1000225</t>
  </si>
  <si>
    <t>Nameplate CS 1-1/4" NPT Lead Free</t>
  </si>
  <si>
    <t>V1000226</t>
  </si>
  <si>
    <t>Nameplate CS 1-1/4" SWT Lead Free</t>
  </si>
  <si>
    <t>V1000227</t>
  </si>
  <si>
    <t>Nameplate CS 1-1/2" NPT Lead Free</t>
  </si>
  <si>
    <t>V1000228</t>
  </si>
  <si>
    <t>Nameplate CS 1-1/2" SWT Lead Free</t>
  </si>
  <si>
    <t>V1000229</t>
  </si>
  <si>
    <t>Nameplate CS 2" NPT Lead Free</t>
  </si>
  <si>
    <t>V1000230</t>
  </si>
  <si>
    <t>Nameplate CS 2" SWT Lead Free</t>
  </si>
  <si>
    <t>V1000231</t>
  </si>
  <si>
    <t>Nameplate CS 2-1/2" NPT Lead Free</t>
  </si>
  <si>
    <t>V1000232</t>
  </si>
  <si>
    <t>Nameplate CS 3" NPT Lead Free</t>
  </si>
  <si>
    <t>V1000337</t>
  </si>
  <si>
    <t>M6 Hex Lock Nut</t>
  </si>
  <si>
    <t>V1000374</t>
  </si>
  <si>
    <t>1/2"&amp;3/4" Coil Valve Stem</t>
  </si>
  <si>
    <t>V1000375</t>
  </si>
  <si>
    <t>1" Coil Kit Valves Stem</t>
  </si>
  <si>
    <t>V1000376</t>
  </si>
  <si>
    <t>1 1/4" &amp; 1 1/2" Valve Stem</t>
  </si>
  <si>
    <t>V1000377</t>
  </si>
  <si>
    <t>2" Coil Kit Valve Stem</t>
  </si>
  <si>
    <t>V1000378</t>
  </si>
  <si>
    <t>1/2" Coil Kit Valve Ball</t>
  </si>
  <si>
    <t>V1000379</t>
  </si>
  <si>
    <t>Ball 3/4" Coil Kit Valve</t>
  </si>
  <si>
    <t>V1000380</t>
  </si>
  <si>
    <t>Ball 1" Coil Kit Valve</t>
  </si>
  <si>
    <t>V1000381</t>
  </si>
  <si>
    <t>Ball 1 1/4" Coil Kit Valve</t>
  </si>
  <si>
    <t>V1000382</t>
  </si>
  <si>
    <t>Ball 1 1/2" Coil Kit Valve</t>
  </si>
  <si>
    <t>V1000383</t>
  </si>
  <si>
    <t>Ball 2" Coil Kit Valve</t>
  </si>
  <si>
    <t>V1000384</t>
  </si>
  <si>
    <t>1/2" NPTF Ball Retainer</t>
  </si>
  <si>
    <t>V1000385</t>
  </si>
  <si>
    <t>1/2" SWT Ball Retainer</t>
  </si>
  <si>
    <t>V1000386</t>
  </si>
  <si>
    <t>3/4" NPTF Ball Retainer</t>
  </si>
  <si>
    <t>V1000387</t>
  </si>
  <si>
    <t>3/4" SWT Ball Retainer</t>
  </si>
  <si>
    <t>V1000388</t>
  </si>
  <si>
    <t>1" NPTF Ball Retainer</t>
  </si>
  <si>
    <t>V1000389</t>
  </si>
  <si>
    <t>1" SWT Ball Retainer</t>
  </si>
  <si>
    <t>V1000390</t>
  </si>
  <si>
    <t>1-1/4" NPTF Ball Retainer</t>
  </si>
  <si>
    <t>V1000391</t>
  </si>
  <si>
    <t>1-1/4" SWT Ball Retainer</t>
  </si>
  <si>
    <t>V1000392</t>
  </si>
  <si>
    <t>1-1/2" NPTF Ball Retainer</t>
  </si>
  <si>
    <t>V1000393</t>
  </si>
  <si>
    <t>1-1/2" SWT Ball Retainer</t>
  </si>
  <si>
    <t>V1000394</t>
  </si>
  <si>
    <t>2" NPTF Ball Retainer</t>
  </si>
  <si>
    <t>V1000395</t>
  </si>
  <si>
    <t>2" SWT Ball Retainer</t>
  </si>
  <si>
    <t>V1000399</t>
  </si>
  <si>
    <t>1/2" Valve Seat Teflon</t>
  </si>
  <si>
    <t>V1000400</t>
  </si>
  <si>
    <t>3/4" Valve Seat Teflon</t>
  </si>
  <si>
    <t>V1000401</t>
  </si>
  <si>
    <t>1" Valve Seat Teflon</t>
  </si>
  <si>
    <t>V1000402</t>
  </si>
  <si>
    <t>1-1/4" Valve Seat Teflon</t>
  </si>
  <si>
    <t>V1000403</t>
  </si>
  <si>
    <t>1-1/2" Valve Seat Teflon</t>
  </si>
  <si>
    <t>V1000404</t>
  </si>
  <si>
    <t>2" Valve Seat Teflon</t>
  </si>
  <si>
    <t>V1000405</t>
  </si>
  <si>
    <t>Stem O-Ring (#2-010)</t>
  </si>
  <si>
    <t>V1000406</t>
  </si>
  <si>
    <t>Stem O-Ring (#2-013)</t>
  </si>
  <si>
    <t>V1000407</t>
  </si>
  <si>
    <t>Stem O-Ring (#5-616)</t>
  </si>
  <si>
    <t>V1000408</t>
  </si>
  <si>
    <t>Valve Handle</t>
  </si>
  <si>
    <t>V1000409</t>
  </si>
  <si>
    <t>V1000410</t>
  </si>
  <si>
    <t>V1000411</t>
  </si>
  <si>
    <t>V1000449</t>
  </si>
  <si>
    <t>ZONE VALVE PLUNGER ASSY</t>
  </si>
  <si>
    <t>V1000606</t>
  </si>
  <si>
    <t>1/2" "A" Body Circuit Sentry Forged Body</t>
  </si>
  <si>
    <t>V1000607</t>
  </si>
  <si>
    <t>1/2" "A" Body Circuit Sentry Machined</t>
  </si>
  <si>
    <t>V1000608</t>
  </si>
  <si>
    <t>3/4" "A" Body Circuit Sentry Forged Body</t>
  </si>
  <si>
    <t>V1000609</t>
  </si>
  <si>
    <t>3/4" "A" Body Circuit Sentry Machined</t>
  </si>
  <si>
    <t>V1000610</t>
  </si>
  <si>
    <t>1" "A" Body Circuit Sentry Forged Body</t>
  </si>
  <si>
    <t>V1000611</t>
  </si>
  <si>
    <t>1" "A" Body Circuit Sentry Machined Body</t>
  </si>
  <si>
    <t>V1000612</t>
  </si>
  <si>
    <t>1" "B" Body Circuit Sentry Forged Body</t>
  </si>
  <si>
    <t>V1000613</t>
  </si>
  <si>
    <t>1" "B" Body Circuit Sentry Machined Body</t>
  </si>
  <si>
    <t>V1000614</t>
  </si>
  <si>
    <t>1 1/4" "B" Body Circuit Sentry Forged</t>
  </si>
  <si>
    <t>V1000615</t>
  </si>
  <si>
    <t>1 1/4" "B" Body Circuit Sentry Machined</t>
  </si>
  <si>
    <t>V1000616</t>
  </si>
  <si>
    <t>1 1/2" "B" Body Circuit Sentry Forged</t>
  </si>
  <si>
    <t>V1000617</t>
  </si>
  <si>
    <t>1 1/2" "B" Body Circuit Sentry Machined</t>
  </si>
  <si>
    <t>V1000618</t>
  </si>
  <si>
    <t>1 1/2" "C" Body Circuit Sentry Forged</t>
  </si>
  <si>
    <t>V1000619</t>
  </si>
  <si>
    <t>1 1/2" "C" Body Circuit Sentry Machined</t>
  </si>
  <si>
    <t>V1000620</t>
  </si>
  <si>
    <t>2" "C" Body Circuit Sentry Forged Body</t>
  </si>
  <si>
    <t>V1000621</t>
  </si>
  <si>
    <t>2" "C" Body Circuit Sentry Machined Body</t>
  </si>
  <si>
    <t>V1000622</t>
  </si>
  <si>
    <t>1/2" FNPT "A" Body circuit sentry</t>
  </si>
  <si>
    <t>V1000623</t>
  </si>
  <si>
    <t>1/2" SWT "A" Body circuit sentry</t>
  </si>
  <si>
    <t>V1000624</t>
  </si>
  <si>
    <t>3/4" FNPT "A" Body circuit sentry</t>
  </si>
  <si>
    <t>V1000625</t>
  </si>
  <si>
    <t>3/4" SWT "A" Body circuit sentry</t>
  </si>
  <si>
    <t>V1000626</t>
  </si>
  <si>
    <t>1" FNPT "A" Body circuit sentry</t>
  </si>
  <si>
    <t>V1000627</t>
  </si>
  <si>
    <t>1" SWT "A" Body circuit sentry</t>
  </si>
  <si>
    <t>V1000628</t>
  </si>
  <si>
    <t>1" FNPT "B" Body circuit sentry</t>
  </si>
  <si>
    <t>V1000629</t>
  </si>
  <si>
    <t>1" SWT "B" Body circuit sentry</t>
  </si>
  <si>
    <t>V1000630</t>
  </si>
  <si>
    <t>1-1/4" FNPT "B" Body circuit sentry</t>
  </si>
  <si>
    <t>V1000631</t>
  </si>
  <si>
    <t>1-1/4" SWT "B" Body circuit sentry</t>
  </si>
  <si>
    <t>V1000632</t>
  </si>
  <si>
    <t>1-1/2" FNPT "B" Body circuit sentry</t>
  </si>
  <si>
    <t>V1000633</t>
  </si>
  <si>
    <t>1-1/2" SWT "B" Body circuit sentry</t>
  </si>
  <si>
    <t>V1000634</t>
  </si>
  <si>
    <t>1-1/2" FNPT "C" Body circuit sentry</t>
  </si>
  <si>
    <t>V1000635</t>
  </si>
  <si>
    <t>1-1/2" SWT "C" Body circuit sentry</t>
  </si>
  <si>
    <t>V1000636</t>
  </si>
  <si>
    <t>2" FNPT "C" Body circuit sentry</t>
  </si>
  <si>
    <t>V1000637</t>
  </si>
  <si>
    <t>2" SWT "C" Body circuit sentry</t>
  </si>
  <si>
    <t>V1003422G</t>
  </si>
  <si>
    <t>Temp Setter Label</t>
  </si>
  <si>
    <t>V1003430G</t>
  </si>
  <si>
    <t>Temp Setter Master Label</t>
  </si>
  <si>
    <t>V1003439</t>
  </si>
  <si>
    <t>B&amp;G thermo. Mounting instruction</t>
  </si>
  <si>
    <t>V11106</t>
  </si>
  <si>
    <t>B &amp; G USA</t>
  </si>
  <si>
    <t>V11111</t>
  </si>
  <si>
    <t>Forhøjede licensafgifter</t>
  </si>
  <si>
    <t>V11113</t>
  </si>
  <si>
    <t>Licens - DPCV Clay Valve</t>
  </si>
  <si>
    <t>V11113-50</t>
  </si>
  <si>
    <t>Licens - DN50</t>
  </si>
  <si>
    <t>V11113-65</t>
  </si>
  <si>
    <t>Licens - DN65 / 2-1/2"</t>
  </si>
  <si>
    <t>V11113-80</t>
  </si>
  <si>
    <t>Licens - DN80 / 3"</t>
  </si>
  <si>
    <t>V11123</t>
  </si>
  <si>
    <t>Commission 3DV</t>
  </si>
  <si>
    <t>V11133</t>
  </si>
  <si>
    <t>Price adjustment - Balancing products</t>
  </si>
  <si>
    <t>V11134</t>
  </si>
  <si>
    <t>Price adjustment - Circuet Setter</t>
  </si>
  <si>
    <t>V11135</t>
  </si>
  <si>
    <t>Projekt rabat</t>
  </si>
  <si>
    <t>V11136</t>
  </si>
  <si>
    <t>Bonus indeværende år</t>
  </si>
  <si>
    <t>V11137</t>
  </si>
  <si>
    <t>Bonus sidste år</t>
  </si>
  <si>
    <t>V12021</t>
  </si>
  <si>
    <t>Viderefaktureret omkostninger Kina</t>
  </si>
  <si>
    <t>V17631</t>
  </si>
  <si>
    <t>Viderefakt. datterselskaber (marketing)</t>
  </si>
  <si>
    <t>V17804-1</t>
  </si>
  <si>
    <t>Circuit Sentry Re-design (Project Man.)</t>
  </si>
  <si>
    <t>V56871</t>
  </si>
  <si>
    <t>Warning label  1-1/4" 1-1/2" 2" 2-1/2" 3</t>
  </si>
  <si>
    <t>V56873</t>
  </si>
  <si>
    <t>Warning label 1/2" 3/4" 1"</t>
  </si>
  <si>
    <t>V57048</t>
  </si>
  <si>
    <t>Retaining_ring, Lead Free</t>
  </si>
  <si>
    <t>V57049</t>
  </si>
  <si>
    <t>V57414</t>
  </si>
  <si>
    <t>O-Ring for Cap C model (Frese73153)</t>
  </si>
  <si>
    <t>V57415</t>
  </si>
  <si>
    <t>O-Ring for Cap C model (Frese73155)</t>
  </si>
  <si>
    <t>V57789</t>
  </si>
  <si>
    <t>PT PLUG-LONG 2"</t>
  </si>
  <si>
    <t>V57802</t>
  </si>
  <si>
    <t>UNION NUT 3/4"</t>
  </si>
  <si>
    <t>V58047</t>
  </si>
  <si>
    <t>1/4" NPT PIPE PLUG</t>
  </si>
  <si>
    <t>V58050</t>
  </si>
  <si>
    <t>PT Plug-Short</t>
  </si>
  <si>
    <t>W156-15-01</t>
  </si>
  <si>
    <t>1/2"x3/4" N/N</t>
  </si>
  <si>
    <t>W49-15</t>
  </si>
  <si>
    <t>Filterkuglehane M/M 1/2"</t>
  </si>
  <si>
    <t>W49-15-1</t>
  </si>
  <si>
    <t>Hus Filter Kuglehane M/M 1/2"</t>
  </si>
  <si>
    <t>W49-20</t>
  </si>
  <si>
    <t>Filterkuglehane M/M 3/4"</t>
  </si>
  <si>
    <t>W49-20-1</t>
  </si>
  <si>
    <t>Hus Filter Kuglehane M/M 3/4"</t>
  </si>
  <si>
    <t>W49-20-2</t>
  </si>
  <si>
    <t>Kugleholder M32x1,5,  3/4"</t>
  </si>
  <si>
    <t>W49-25</t>
  </si>
  <si>
    <t>Filterkuglehane M/M 1"</t>
  </si>
  <si>
    <t>W49-25-1</t>
  </si>
  <si>
    <t>Hus Filter Kuglehane M/M 1"</t>
  </si>
  <si>
    <t>W49B-15</t>
  </si>
  <si>
    <t>Filterkuglehane NPT 1/2"</t>
  </si>
  <si>
    <t>W49B-15-1</t>
  </si>
  <si>
    <t>Hus Filter Kuglehane NPT M/M 1/2"</t>
  </si>
  <si>
    <t>W49B-15-2</t>
  </si>
  <si>
    <t>Kugleholder M27x1,5,  1/2"</t>
  </si>
  <si>
    <t>W49B-20</t>
  </si>
  <si>
    <t>Filterkuglehane NPT M/M 3/4"</t>
  </si>
  <si>
    <t>W49B-20-1</t>
  </si>
  <si>
    <t>Hus Filter Kuglehane NPT M/M 3/4"</t>
  </si>
  <si>
    <t>W49B-20-2</t>
  </si>
  <si>
    <t>Kugleholder M32x1,5,  NPT 3/4"</t>
  </si>
  <si>
    <t>W51-15</t>
  </si>
  <si>
    <t>Kuglehane M/T-Stykke M/M 1/2"</t>
  </si>
  <si>
    <t>W51-15-1</t>
  </si>
  <si>
    <t>Hus Kuglehane M/T-Stykke M/M 1/2"</t>
  </si>
  <si>
    <t>W51-20</t>
  </si>
  <si>
    <t>Kuglehane M/T-Stykke M/M 3/4"</t>
  </si>
  <si>
    <t>W51-20-1</t>
  </si>
  <si>
    <t>Hus Kuglehane M/T-Stykke M/M 3/4"</t>
  </si>
  <si>
    <t>W51-25</t>
  </si>
  <si>
    <t>Kuglehane M/T-Stykke M/M 1"</t>
  </si>
  <si>
    <t>W51-25-1</t>
  </si>
  <si>
    <t>Hus Kuglehane M/T-Stykke M/M 1"</t>
  </si>
  <si>
    <t>W51-32</t>
  </si>
  <si>
    <t>Kuglehane M/T-Stykke M/M 1 1/4"</t>
  </si>
  <si>
    <t>W51-32-1</t>
  </si>
  <si>
    <t>Hus Kuglehane M/T-Stykke M/M 1 1/4"</t>
  </si>
  <si>
    <t>W51-40</t>
  </si>
  <si>
    <t>Kuglehane M/T-Stykke M/M 1 1/2"</t>
  </si>
  <si>
    <t>W51-40-1</t>
  </si>
  <si>
    <t>Hus Kuglehane M/T-Stykke M/M 1 1/2"</t>
  </si>
  <si>
    <t>W51-50</t>
  </si>
  <si>
    <t>Kuglehane M/T-Stykke M/M 2"</t>
  </si>
  <si>
    <t>W51-50-1</t>
  </si>
  <si>
    <t>Hus Kuglehane M/T-Stykke M/M 2"</t>
  </si>
  <si>
    <t>W52-15</t>
  </si>
  <si>
    <t>Kuglehane M/Omløber M/M 1/2"</t>
  </si>
  <si>
    <t>W52-15-1</t>
  </si>
  <si>
    <t>Hus Kuglehane M/Omløber M/M 1/2"</t>
  </si>
  <si>
    <t>W52-15-20-2</t>
  </si>
  <si>
    <t>Overgangsstykke 1/2"-3/4"</t>
  </si>
  <si>
    <t>W52-15-20-3</t>
  </si>
  <si>
    <t>Omløber 1/2" - 3/4"</t>
  </si>
  <si>
    <t>W52-20</t>
  </si>
  <si>
    <t>Kuglehane M/Omløber M/M 3/4"</t>
  </si>
  <si>
    <t>W52-20-1</t>
  </si>
  <si>
    <t>Hus Kuglehane M/Omløber M/M 3/4"</t>
  </si>
  <si>
    <t>W52-25</t>
  </si>
  <si>
    <t>Kuglehane M/Omløber M/M 1"</t>
  </si>
  <si>
    <t>W52-25-1</t>
  </si>
  <si>
    <t>Hus Kuglehane M/Omløber M/M 1"</t>
  </si>
  <si>
    <t>W52-25-2</t>
  </si>
  <si>
    <t>Overgangsstykke 1/2"-1"</t>
  </si>
  <si>
    <t>W52-25-3</t>
  </si>
  <si>
    <t>Omløber 1"</t>
  </si>
  <si>
    <t>W52-32</t>
  </si>
  <si>
    <t>Kuglehane M/Omløber M/M 1 1/4"</t>
  </si>
  <si>
    <t>W52-32-1</t>
  </si>
  <si>
    <t>Hus Kuglehane M/Omløber M/M 1 1/4"</t>
  </si>
  <si>
    <t>W52-32-50-2</t>
  </si>
  <si>
    <t>Overgangsstykke 1 1/4"- 2"</t>
  </si>
  <si>
    <t>W52-32-50-3</t>
  </si>
  <si>
    <t>Omløber 1 1/4" - 2"</t>
  </si>
  <si>
    <t>W52-40</t>
  </si>
  <si>
    <t>Kuglehane M/Omløber M/M 1 1/2"</t>
  </si>
  <si>
    <t>W52-40-1</t>
  </si>
  <si>
    <t>Hus Kuglehane M/Omløber M/M 1 1/2"</t>
  </si>
  <si>
    <t>W52-50</t>
  </si>
  <si>
    <t>Kuglehane M/Omløber M/M 2"</t>
  </si>
  <si>
    <t>W52-50-1</t>
  </si>
  <si>
    <t>Hus Kuglehane M/Omløber M/M 2"</t>
  </si>
  <si>
    <t>W53 - 25 - 1A</t>
  </si>
  <si>
    <t>Kappe til 84631</t>
  </si>
  <si>
    <t>W53-15-2</t>
  </si>
  <si>
    <t>Spindel for spindelforlænger</t>
  </si>
  <si>
    <t>W64-15</t>
  </si>
  <si>
    <t>Kuglehane M/Greb M/M 1/2"</t>
  </si>
  <si>
    <t>W64-15-1</t>
  </si>
  <si>
    <t>Hus Kuglehane M/M 1/2"</t>
  </si>
  <si>
    <t>W64-20</t>
  </si>
  <si>
    <t>Kuglehane M/Greb M/M 3/4"</t>
  </si>
  <si>
    <t>W64-20-1</t>
  </si>
  <si>
    <t>Hus Kuglehane M/M 3/4"</t>
  </si>
  <si>
    <t>W64-25</t>
  </si>
  <si>
    <t>Kuglehane M/Greb M/M 1"</t>
  </si>
  <si>
    <t>W64-25-1</t>
  </si>
  <si>
    <t>Hus Kuglehane M/M 1"</t>
  </si>
  <si>
    <t>W64-32</t>
  </si>
  <si>
    <t>Kuglehane M/Greb M/M 1 1/4"</t>
  </si>
  <si>
    <t>W64-32-1</t>
  </si>
  <si>
    <t>Hus Kuglehane M/M 1 1/4"</t>
  </si>
  <si>
    <t>W64-40</t>
  </si>
  <si>
    <t>Kuglehane M/Greb M/M 1 1/2"</t>
  </si>
  <si>
    <t>W64-40-1</t>
  </si>
  <si>
    <t>Hus Kuglehane M/M 1 1/2"</t>
  </si>
  <si>
    <t>W64-50</t>
  </si>
  <si>
    <t>Kuglehane M/Greb M/M 2"</t>
  </si>
  <si>
    <t>W64-50-1</t>
  </si>
  <si>
    <t>Hus Kuglehane M/M 2"</t>
  </si>
  <si>
    <t>W83-15-1</t>
  </si>
  <si>
    <t>Snavssamler hus</t>
  </si>
  <si>
    <t>W83-15-2</t>
  </si>
  <si>
    <t>Prop, snavssamler DN15</t>
  </si>
  <si>
    <t>W94-15</t>
  </si>
  <si>
    <t>Kuglehane M/Greb M/N 1/2"</t>
  </si>
  <si>
    <t>W94-20</t>
  </si>
  <si>
    <t>Kuglehane M/Greb M/N 3/4"</t>
  </si>
  <si>
    <t>W94-25</t>
  </si>
  <si>
    <t>Kuglehane M/Greb M/N 1"</t>
  </si>
  <si>
    <t>W94-32</t>
  </si>
  <si>
    <t>Kuglehane M/Greb M/N 1 1/4"</t>
  </si>
  <si>
    <t>W94-40</t>
  </si>
  <si>
    <t>Kuglehane M/Greb M/N 1 1/2"</t>
  </si>
  <si>
    <t>W94-50</t>
  </si>
  <si>
    <t>Kuglehane M/Greb M/N 2"</t>
  </si>
  <si>
    <t>Y67305</t>
  </si>
  <si>
    <t>Viderefaktureret omkostninger (Tyskland)</t>
  </si>
  <si>
    <t>Y67307</t>
  </si>
  <si>
    <t>Viderefaktureret omkostninger (England)</t>
  </si>
  <si>
    <t>ZM10</t>
  </si>
  <si>
    <t>Self Lock Nut 1 1/4"-1 1/2"</t>
  </si>
  <si>
    <t>ZM12</t>
  </si>
  <si>
    <t>Self Lock Nut 1"</t>
  </si>
  <si>
    <t>ZM6</t>
  </si>
  <si>
    <t>Self Lock Nut 1/2"-3/4"</t>
  </si>
  <si>
    <t>ZM8</t>
  </si>
  <si>
    <t>0-10V / failsafe  open</t>
  </si>
  <si>
    <t>0-10V / failsafe  close</t>
  </si>
  <si>
    <t>53-1979</t>
  </si>
  <si>
    <t>58-8913</t>
  </si>
  <si>
    <t>58-8914</t>
  </si>
  <si>
    <t>58-8915</t>
  </si>
  <si>
    <t>230V AC</t>
  </si>
  <si>
    <t>Normally  Open</t>
  </si>
  <si>
    <t>Normally Closed</t>
  </si>
  <si>
    <t xml:space="preserve">4-20 mA </t>
  </si>
  <si>
    <t>IP65</t>
  </si>
  <si>
    <t>58-8932</t>
  </si>
  <si>
    <t>58-8930</t>
  </si>
  <si>
    <t>58-8934</t>
  </si>
  <si>
    <t>58-8933</t>
  </si>
  <si>
    <t>58-8931</t>
  </si>
  <si>
    <t>58-8935</t>
  </si>
  <si>
    <t>Grand Total</t>
  </si>
  <si>
    <t>Data from "Frese Valve Selection"</t>
  </si>
  <si>
    <t>Valve Part number</t>
  </si>
  <si>
    <t>Check: Valve count based on sheet "Tagging Sheets valves" and "Tagging sheet actuators"</t>
  </si>
  <si>
    <t>Actuator part number</t>
  </si>
  <si>
    <t>As a sanity check on that the tagging sheets and identical to the valve selection sheet. The valve counts should be similar in both boxes</t>
  </si>
  <si>
    <t>Valve count based on sheet "Frese Valve Selection"</t>
  </si>
  <si>
    <t>4-20 mA /0-10V, failsafe open</t>
  </si>
  <si>
    <t>IP66</t>
  </si>
  <si>
    <t>4-20 mA /0-10V, failsafe close</t>
  </si>
  <si>
    <t>SigmaOptima_rev1_9</t>
  </si>
  <si>
    <t>Optima Compact HCR</t>
  </si>
  <si>
    <t>1.4404 / AISI 316L</t>
  </si>
  <si>
    <t>1.4401 / AISI 316</t>
  </si>
  <si>
    <t>DN65</t>
  </si>
  <si>
    <t>DN80</t>
  </si>
  <si>
    <t>PN16/25/40</t>
  </si>
  <si>
    <t>53-1954</t>
  </si>
  <si>
    <t>53-5000</t>
  </si>
  <si>
    <t>53-5010</t>
  </si>
  <si>
    <t>53-5001</t>
  </si>
  <si>
    <t>53-5011</t>
  </si>
  <si>
    <t>53-5002</t>
  </si>
  <si>
    <t>53-5050</t>
  </si>
  <si>
    <t>53-5003</t>
  </si>
  <si>
    <t>53-5013</t>
  </si>
  <si>
    <t>53-5004</t>
  </si>
  <si>
    <t>53-5014</t>
  </si>
  <si>
    <t>53-5005</t>
  </si>
  <si>
    <t>53-5015</t>
  </si>
  <si>
    <t>53-5006</t>
  </si>
  <si>
    <t>53-5016</t>
  </si>
  <si>
    <t>53-5007</t>
  </si>
  <si>
    <t>53-5017</t>
  </si>
  <si>
    <t>53-5008</t>
  </si>
  <si>
    <t>53-5018</t>
  </si>
  <si>
    <t>Optima Compact VF</t>
  </si>
  <si>
    <t>53-5020</t>
  </si>
  <si>
    <t>53-5030</t>
  </si>
  <si>
    <t>53-5021</t>
  </si>
  <si>
    <t>53-5031</t>
  </si>
  <si>
    <t>53-5022</t>
  </si>
  <si>
    <t>53-5032</t>
  </si>
  <si>
    <t>53-5023</t>
  </si>
  <si>
    <t>53-5033</t>
  </si>
  <si>
    <t>53-5024</t>
  </si>
  <si>
    <t>53-5034</t>
  </si>
  <si>
    <t>53-5025</t>
  </si>
  <si>
    <t>53-5035</t>
  </si>
  <si>
    <t>53-5026</t>
  </si>
  <si>
    <t>53-5036</t>
  </si>
  <si>
    <t>53-5027</t>
  </si>
  <si>
    <t>53-5037</t>
  </si>
  <si>
    <t>53-5028</t>
  </si>
  <si>
    <t>53-5038</t>
  </si>
  <si>
    <t>53-5081</t>
  </si>
  <si>
    <t>53-5082</t>
  </si>
  <si>
    <t>53-5083</t>
  </si>
  <si>
    <t>53-5084</t>
  </si>
  <si>
    <t>53-5085</t>
  </si>
  <si>
    <t>53-5086</t>
  </si>
  <si>
    <t>53-5087</t>
  </si>
  <si>
    <t>53-5088</t>
  </si>
  <si>
    <t>53-5089</t>
  </si>
  <si>
    <t xml:space="preserve">Optima Compact Ultra </t>
  </si>
  <si>
    <t>53-5091</t>
  </si>
  <si>
    <t>53-5092</t>
  </si>
  <si>
    <t>53-5093</t>
  </si>
  <si>
    <t>53-5094</t>
  </si>
  <si>
    <t>53-5095</t>
  </si>
  <si>
    <t>53-5096</t>
  </si>
  <si>
    <t>53-5097</t>
  </si>
  <si>
    <t>53-5098</t>
  </si>
  <si>
    <t>53-5099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</si>
</sst>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color theme="0"/>
      <name val="Calibri"/>
      <family val="2"/>
    </font>
    <font>
      <sz val="8"/>
      <name val="Calibri"/>
      <family val="2"/>
      <scheme val="minor"/>
    </font>
    <font>
      <b/>
      <sz val="9"/>
      <color theme="2" tint="-0.499984740745262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2" tint="-0.499984740745262"/>
      <name val="Calibri"/>
      <family val="2"/>
      <scheme val="minor"/>
    </font>
    <font>
      <sz val="10"/>
      <color rgb="FF000000"/>
      <name val="Arial"/>
      <family val="2"/>
    </font>
    <font>
      <sz val="11"/>
      <color rgb="FF00000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0"/>
      <name val="Arial"/>
      <family val="2"/>
    </font>
    <font>
      <b/>
      <sz val="28"/>
      <color theme="1"/>
      <name val="Calibri"/>
      <family val="2"/>
      <scheme val="minor"/>
    </font>
    <font>
      <sz val="10"/>
      <name val="Arial"/>
      <family val="2"/>
    </font>
    <font>
      <i/>
      <sz val="1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rgb="FF3F3F76"/>
      <name val="Calibri"/>
      <family val="2"/>
      <scheme val="minor"/>
    </font>
    <font>
      <sz val="11"/>
      <color indexed="8"/>
      <name val="Calibri"/>
      <family val="2"/>
    </font>
    <font>
      <sz val="10"/>
      <name val="MS Sans Serif"/>
      <family val="2"/>
    </font>
    <font>
      <u/>
      <sz val="10"/>
      <color theme="10"/>
      <name val="Arial"/>
      <family val="2"/>
    </font>
    <font>
      <sz val="12"/>
      <color rgb="FF000000"/>
      <name val="Calibri"/>
      <family val="2"/>
      <scheme val="minor"/>
    </font>
    <font>
      <b/>
      <sz val="20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2388B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9"/>
        <bgColor theme="9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9" tint="0.59999389629810485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/>
      <top/>
      <bottom/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</borders>
  <cellStyleXfs count="5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31" fillId="0" borderId="0"/>
    <xf numFmtId="0" fontId="37" fillId="0" borderId="0" applyNumberForma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5" fillId="8" borderId="8" applyNumberFormat="0" applyFont="0" applyAlignment="0" applyProtection="0"/>
    <xf numFmtId="0" fontId="36" fillId="0" borderId="0"/>
  </cellStyleXfs>
  <cellXfs count="145">
    <xf numFmtId="0" fontId="0" fillId="0" borderId="0" xfId="0"/>
    <xf numFmtId="0" fontId="0" fillId="0" borderId="0" xfId="0" applyAlignment="1">
      <alignment horizontal="center"/>
    </xf>
    <xf numFmtId="0" fontId="0" fillId="0" borderId="10" xfId="0" applyBorder="1" applyAlignment="1">
      <alignment horizontal="center"/>
    </xf>
    <xf numFmtId="0" fontId="21" fillId="36" borderId="10" xfId="0" applyFont="1" applyFill="1" applyBorder="1" applyAlignment="1">
      <alignment horizontal="center" vertical="center" wrapText="1"/>
    </xf>
    <xf numFmtId="0" fontId="16" fillId="0" borderId="0" xfId="0" applyFont="1" applyAlignment="1">
      <alignment wrapText="1"/>
    </xf>
    <xf numFmtId="0" fontId="18" fillId="0" borderId="10" xfId="0" applyFont="1" applyBorder="1" applyAlignment="1">
      <alignment horizontal="center"/>
    </xf>
    <xf numFmtId="0" fontId="18" fillId="0" borderId="0" xfId="0" applyFont="1"/>
    <xf numFmtId="0" fontId="0" fillId="0" borderId="14" xfId="0" applyBorder="1"/>
    <xf numFmtId="0" fontId="16" fillId="0" borderId="0" xfId="0" applyFont="1"/>
    <xf numFmtId="0" fontId="16" fillId="35" borderId="10" xfId="0" applyFont="1" applyFill="1" applyBorder="1"/>
    <xf numFmtId="0" fontId="21" fillId="36" borderId="0" xfId="0" applyFont="1" applyFill="1" applyAlignment="1">
      <alignment horizontal="center" vertical="center" wrapText="1"/>
    </xf>
    <xf numFmtId="0" fontId="19" fillId="33" borderId="0" xfId="0" applyFont="1" applyFill="1" applyAlignment="1">
      <alignment horizontal="center"/>
    </xf>
    <xf numFmtId="0" fontId="24" fillId="0" borderId="0" xfId="0" applyFont="1"/>
    <xf numFmtId="0" fontId="25" fillId="0" borderId="0" xfId="0" applyFont="1"/>
    <xf numFmtId="0" fontId="0" fillId="0" borderId="11" xfId="0" applyBorder="1"/>
    <xf numFmtId="0" fontId="0" fillId="37" borderId="10" xfId="0" applyFill="1" applyBorder="1"/>
    <xf numFmtId="0" fontId="21" fillId="36" borderId="13" xfId="0" applyFont="1" applyFill="1" applyBorder="1" applyAlignment="1">
      <alignment horizontal="center" vertical="center" wrapText="1"/>
    </xf>
    <xf numFmtId="0" fontId="23" fillId="35" borderId="0" xfId="0" applyFont="1" applyFill="1" applyAlignment="1">
      <alignment horizontal="center"/>
    </xf>
    <xf numFmtId="0" fontId="0" fillId="0" borderId="10" xfId="0" applyBorder="1"/>
    <xf numFmtId="0" fontId="26" fillId="37" borderId="10" xfId="0" applyFont="1" applyFill="1" applyBorder="1" applyAlignment="1">
      <alignment vertical="center"/>
    </xf>
    <xf numFmtId="0" fontId="27" fillId="37" borderId="10" xfId="0" applyFont="1" applyFill="1" applyBorder="1" applyAlignment="1">
      <alignment vertical="center"/>
    </xf>
    <xf numFmtId="0" fontId="0" fillId="37" borderId="0" xfId="0" applyFill="1"/>
    <xf numFmtId="0" fontId="28" fillId="0" borderId="10" xfId="0" applyFont="1" applyBorder="1"/>
    <xf numFmtId="0" fontId="28" fillId="0" borderId="10" xfId="0" applyFont="1" applyBorder="1" applyAlignment="1">
      <alignment horizontal="center"/>
    </xf>
    <xf numFmtId="0" fontId="29" fillId="38" borderId="18" xfId="0" applyFont="1" applyFill="1" applyBorder="1" applyAlignment="1">
      <alignment horizontal="left" vertical="center"/>
    </xf>
    <xf numFmtId="0" fontId="29" fillId="38" borderId="10" xfId="0" applyFont="1" applyFill="1" applyBorder="1" applyAlignment="1">
      <alignment horizontal="center"/>
    </xf>
    <xf numFmtId="164" fontId="29" fillId="39" borderId="10" xfId="0" applyNumberFormat="1" applyFont="1" applyFill="1" applyBorder="1" applyAlignment="1">
      <alignment horizontal="center"/>
    </xf>
    <xf numFmtId="164" fontId="29" fillId="40" borderId="19" xfId="0" applyNumberFormat="1" applyFont="1" applyFill="1" applyBorder="1" applyAlignment="1">
      <alignment horizontal="center"/>
    </xf>
    <xf numFmtId="0" fontId="29" fillId="0" borderId="18" xfId="0" applyFont="1" applyBorder="1" applyAlignment="1">
      <alignment horizontal="left" vertical="center"/>
    </xf>
    <xf numFmtId="0" fontId="29" fillId="0" borderId="10" xfId="0" applyFont="1" applyBorder="1" applyAlignment="1">
      <alignment horizontal="center"/>
    </xf>
    <xf numFmtId="0" fontId="29" fillId="41" borderId="18" xfId="0" applyFont="1" applyFill="1" applyBorder="1" applyAlignment="1">
      <alignment horizontal="left" vertical="center"/>
    </xf>
    <xf numFmtId="0" fontId="29" fillId="41" borderId="10" xfId="0" applyFont="1" applyFill="1" applyBorder="1" applyAlignment="1">
      <alignment horizontal="center"/>
    </xf>
    <xf numFmtId="1" fontId="29" fillId="40" borderId="19" xfId="0" applyNumberFormat="1" applyFont="1" applyFill="1" applyBorder="1" applyAlignment="1">
      <alignment horizontal="center"/>
    </xf>
    <xf numFmtId="0" fontId="29" fillId="41" borderId="20" xfId="0" applyFont="1" applyFill="1" applyBorder="1" applyAlignment="1">
      <alignment horizontal="left" vertical="center"/>
    </xf>
    <xf numFmtId="0" fontId="29" fillId="41" borderId="21" xfId="0" applyFont="1" applyFill="1" applyBorder="1" applyAlignment="1">
      <alignment horizontal="center"/>
    </xf>
    <xf numFmtId="164" fontId="29" fillId="39" borderId="21" xfId="0" applyNumberFormat="1" applyFont="1" applyFill="1" applyBorder="1" applyAlignment="1">
      <alignment horizontal="center"/>
    </xf>
    <xf numFmtId="1" fontId="29" fillId="40" borderId="22" xfId="0" applyNumberFormat="1" applyFont="1" applyFill="1" applyBorder="1" applyAlignment="1">
      <alignment horizontal="center"/>
    </xf>
    <xf numFmtId="0" fontId="0" fillId="0" borderId="0" xfId="0" applyAlignment="1">
      <alignment vertical="top"/>
    </xf>
    <xf numFmtId="0" fontId="0" fillId="0" borderId="10" xfId="0" applyBorder="1" applyAlignment="1">
      <alignment vertical="top" wrapText="1"/>
    </xf>
    <xf numFmtId="0" fontId="0" fillId="0" borderId="23" xfId="0" applyBorder="1" applyAlignment="1">
      <alignment vertical="top" wrapText="1"/>
    </xf>
    <xf numFmtId="0" fontId="16" fillId="0" borderId="10" xfId="0" applyFont="1" applyBorder="1" applyAlignment="1">
      <alignment vertical="top"/>
    </xf>
    <xf numFmtId="0" fontId="30" fillId="0" borderId="0" xfId="0" applyFont="1"/>
    <xf numFmtId="0" fontId="21" fillId="36" borderId="24" xfId="0" applyFont="1" applyFill="1" applyBorder="1" applyAlignment="1">
      <alignment horizontal="center" vertical="center" wrapText="1"/>
    </xf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0" fillId="0" borderId="23" xfId="0" applyBorder="1"/>
    <xf numFmtId="0" fontId="0" fillId="0" borderId="17" xfId="0" applyBorder="1"/>
    <xf numFmtId="0" fontId="0" fillId="0" borderId="28" xfId="0" applyBorder="1"/>
    <xf numFmtId="0" fontId="0" fillId="0" borderId="29" xfId="0" applyBorder="1"/>
    <xf numFmtId="0" fontId="0" fillId="0" borderId="15" xfId="0" applyBorder="1"/>
    <xf numFmtId="0" fontId="0" fillId="0" borderId="12" xfId="0" applyBorder="1"/>
    <xf numFmtId="11" fontId="0" fillId="0" borderId="0" xfId="0" applyNumberFormat="1"/>
    <xf numFmtId="0" fontId="29" fillId="38" borderId="18" xfId="42" applyFont="1" applyFill="1" applyBorder="1" applyAlignment="1">
      <alignment horizontal="left" vertical="center"/>
    </xf>
    <xf numFmtId="0" fontId="29" fillId="38" borderId="10" xfId="42" applyFont="1" applyFill="1" applyBorder="1" applyAlignment="1">
      <alignment horizontal="center"/>
    </xf>
    <xf numFmtId="164" fontId="29" fillId="39" borderId="10" xfId="42" applyNumberFormat="1" applyFont="1" applyFill="1" applyBorder="1" applyAlignment="1">
      <alignment horizontal="center"/>
    </xf>
    <xf numFmtId="1" fontId="29" fillId="40" borderId="19" xfId="42" applyNumberFormat="1" applyFont="1" applyFill="1" applyBorder="1" applyAlignment="1">
      <alignment horizontal="center"/>
    </xf>
    <xf numFmtId="0" fontId="29" fillId="0" borderId="18" xfId="42" applyFont="1" applyBorder="1" applyAlignment="1">
      <alignment horizontal="left" vertical="center"/>
    </xf>
    <xf numFmtId="0" fontId="29" fillId="0" borderId="10" xfId="42" applyFont="1" applyBorder="1" applyAlignment="1">
      <alignment horizontal="center"/>
    </xf>
    <xf numFmtId="0" fontId="29" fillId="0" borderId="20" xfId="42" applyFont="1" applyBorder="1" applyAlignment="1">
      <alignment horizontal="left" vertical="center"/>
    </xf>
    <xf numFmtId="0" fontId="29" fillId="0" borderId="21" xfId="42" applyFont="1" applyBorder="1" applyAlignment="1">
      <alignment horizontal="center"/>
    </xf>
    <xf numFmtId="164" fontId="29" fillId="39" borderId="21" xfId="42" applyNumberFormat="1" applyFont="1" applyFill="1" applyBorder="1" applyAlignment="1">
      <alignment horizontal="center"/>
    </xf>
    <xf numFmtId="1" fontId="29" fillId="40" borderId="22" xfId="42" applyNumberFormat="1" applyFont="1" applyFill="1" applyBorder="1" applyAlignment="1">
      <alignment horizontal="center"/>
    </xf>
    <xf numFmtId="0" fontId="29" fillId="0" borderId="20" xfId="0" applyFont="1" applyBorder="1" applyAlignment="1">
      <alignment horizontal="left" vertical="center"/>
    </xf>
    <xf numFmtId="0" fontId="29" fillId="0" borderId="21" xfId="0" applyFont="1" applyBorder="1" applyAlignment="1">
      <alignment horizontal="center"/>
    </xf>
    <xf numFmtId="164" fontId="29" fillId="40" borderId="22" xfId="0" applyNumberFormat="1" applyFont="1" applyFill="1" applyBorder="1" applyAlignment="1">
      <alignment horizontal="center"/>
    </xf>
    <xf numFmtId="164" fontId="0" fillId="0" borderId="0" xfId="0" applyNumberFormat="1"/>
    <xf numFmtId="0" fontId="23" fillId="35" borderId="11" xfId="0" applyFont="1" applyFill="1" applyBorder="1" applyAlignment="1">
      <alignment horizontal="center"/>
    </xf>
    <xf numFmtId="0" fontId="0" fillId="42" borderId="30" xfId="0" applyFill="1" applyBorder="1"/>
    <xf numFmtId="0" fontId="0" fillId="42" borderId="31" xfId="0" applyFill="1" applyBorder="1"/>
    <xf numFmtId="0" fontId="0" fillId="42" borderId="32" xfId="0" applyFill="1" applyBorder="1"/>
    <xf numFmtId="0" fontId="0" fillId="0" borderId="30" xfId="0" applyBorder="1"/>
    <xf numFmtId="0" fontId="0" fillId="0" borderId="31" xfId="0" applyBorder="1"/>
    <xf numFmtId="0" fontId="0" fillId="0" borderId="32" xfId="0" applyBorder="1"/>
    <xf numFmtId="0" fontId="13" fillId="43" borderId="30" xfId="0" applyFont="1" applyFill="1" applyBorder="1"/>
    <xf numFmtId="0" fontId="13" fillId="43" borderId="31" xfId="0" applyFont="1" applyFill="1" applyBorder="1"/>
    <xf numFmtId="0" fontId="13" fillId="43" borderId="32" xfId="0" applyFont="1" applyFill="1" applyBorder="1"/>
    <xf numFmtId="0" fontId="16" fillId="0" borderId="10" xfId="0" applyFont="1" applyBorder="1" applyAlignment="1">
      <alignment vertical="top" wrapText="1"/>
    </xf>
    <xf numFmtId="0" fontId="32" fillId="0" borderId="0" xfId="0" applyFont="1"/>
    <xf numFmtId="0" fontId="0" fillId="0" borderId="0" xfId="0" applyAlignment="1">
      <alignment wrapText="1"/>
    </xf>
    <xf numFmtId="0" fontId="0" fillId="37" borderId="13" xfId="0" applyFill="1" applyBorder="1"/>
    <xf numFmtId="0" fontId="26" fillId="37" borderId="13" xfId="0" applyFont="1" applyFill="1" applyBorder="1" applyAlignment="1">
      <alignment vertical="center"/>
    </xf>
    <xf numFmtId="0" fontId="27" fillId="37" borderId="13" xfId="0" applyFont="1" applyFill="1" applyBorder="1" applyAlignment="1">
      <alignment vertical="center"/>
    </xf>
    <xf numFmtId="0" fontId="9" fillId="5" borderId="4" xfId="9" applyAlignment="1" applyProtection="1">
      <alignment horizontal="center"/>
      <protection locked="0"/>
    </xf>
    <xf numFmtId="0" fontId="0" fillId="0" borderId="0" xfId="0" applyProtection="1">
      <protection locked="0"/>
    </xf>
    <xf numFmtId="0" fontId="9" fillId="5" borderId="4" xfId="9" applyProtection="1">
      <protection locked="0"/>
    </xf>
    <xf numFmtId="0" fontId="0" fillId="0" borderId="10" xfId="0" applyBorder="1" applyProtection="1">
      <protection locked="0"/>
    </xf>
    <xf numFmtId="0" fontId="18" fillId="0" borderId="0" xfId="0" applyFont="1" applyAlignment="1">
      <alignment horizontal="center"/>
    </xf>
    <xf numFmtId="0" fontId="18" fillId="0" borderId="0" xfId="0" quotePrefix="1" applyFont="1" applyAlignment="1">
      <alignment horizontal="center"/>
    </xf>
    <xf numFmtId="164" fontId="18" fillId="0" borderId="0" xfId="0" applyNumberFormat="1" applyFont="1" applyAlignment="1">
      <alignment horizontal="center"/>
    </xf>
    <xf numFmtId="0" fontId="0" fillId="42" borderId="33" xfId="0" applyFill="1" applyBorder="1"/>
    <xf numFmtId="0" fontId="0" fillId="0" borderId="33" xfId="0" applyBorder="1"/>
    <xf numFmtId="0" fontId="9" fillId="5" borderId="4" xfId="9" applyAlignment="1" applyProtection="1">
      <alignment horizontal="center" vertical="center"/>
      <protection locked="0"/>
    </xf>
    <xf numFmtId="0" fontId="18" fillId="0" borderId="16" xfId="9" applyFont="1" applyFill="1" applyBorder="1" applyAlignment="1" applyProtection="1">
      <alignment horizontal="center"/>
      <protection locked="0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16" fillId="0" borderId="10" xfId="0" applyFont="1" applyBorder="1" applyAlignment="1">
      <alignment horizontal="center"/>
    </xf>
    <xf numFmtId="0" fontId="9" fillId="5" borderId="34" xfId="9" applyBorder="1" applyAlignment="1" applyProtection="1">
      <alignment horizontal="center"/>
      <protection locked="0"/>
    </xf>
    <xf numFmtId="164" fontId="0" fillId="0" borderId="10" xfId="0" applyNumberFormat="1" applyBorder="1"/>
    <xf numFmtId="1" fontId="0" fillId="0" borderId="10" xfId="0" applyNumberFormat="1" applyBorder="1"/>
    <xf numFmtId="0" fontId="16" fillId="35" borderId="15" xfId="0" applyFont="1" applyFill="1" applyBorder="1" applyAlignment="1">
      <alignment horizontal="center"/>
    </xf>
    <xf numFmtId="0" fontId="16" fillId="35" borderId="12" xfId="0" applyFont="1" applyFill="1" applyBorder="1" applyAlignment="1">
      <alignment horizontal="center"/>
    </xf>
    <xf numFmtId="0" fontId="16" fillId="35" borderId="14" xfId="0" applyFont="1" applyFill="1" applyBorder="1" applyAlignment="1">
      <alignment horizontal="center"/>
    </xf>
    <xf numFmtId="0" fontId="16" fillId="35" borderId="10" xfId="0" applyFont="1" applyFill="1" applyBorder="1" applyAlignment="1">
      <alignment horizontal="center"/>
    </xf>
    <xf numFmtId="0" fontId="20" fillId="34" borderId="0" xfId="0" applyFont="1" applyFill="1" applyAlignment="1">
      <alignment horizontal="center"/>
    </xf>
    <xf numFmtId="14" fontId="18" fillId="0" borderId="16" xfId="9" applyNumberFormat="1" applyFont="1" applyFill="1" applyBorder="1" applyAlignment="1" applyProtection="1">
      <alignment horizontal="center"/>
      <protection locked="0"/>
    </xf>
    <xf numFmtId="0" fontId="18" fillId="0" borderId="24" xfId="0" applyFont="1" applyBorder="1" applyAlignment="1">
      <alignment horizontal="center"/>
    </xf>
    <xf numFmtId="0" fontId="0" fillId="0" borderId="24" xfId="0" applyBorder="1"/>
    <xf numFmtId="0" fontId="18" fillId="0" borderId="10" xfId="0" applyFont="1" applyBorder="1" applyAlignment="1" applyProtection="1">
      <alignment horizontal="left"/>
      <protection locked="0"/>
    </xf>
    <xf numFmtId="0" fontId="18" fillId="0" borderId="10" xfId="0" applyFont="1" applyBorder="1" applyAlignment="1" applyProtection="1">
      <alignment horizontal="left" vertical="center"/>
      <protection locked="0"/>
    </xf>
    <xf numFmtId="1" fontId="0" fillId="0" borderId="10" xfId="0" applyNumberFormat="1" applyBorder="1" applyAlignment="1" applyProtection="1">
      <alignment horizontal="center"/>
      <protection locked="0"/>
    </xf>
    <xf numFmtId="0" fontId="18" fillId="0" borderId="10" xfId="0" applyFont="1" applyBorder="1" applyAlignment="1" applyProtection="1">
      <alignment horizontal="center" vertical="center"/>
      <protection locked="0"/>
    </xf>
    <xf numFmtId="0" fontId="18" fillId="0" borderId="10" xfId="0" applyFont="1" applyBorder="1" applyAlignment="1" applyProtection="1">
      <alignment horizontal="center"/>
      <protection locked="0"/>
    </xf>
    <xf numFmtId="0" fontId="18" fillId="0" borderId="13" xfId="0" applyFont="1" applyBorder="1" applyAlignment="1">
      <alignment horizontal="center"/>
    </xf>
    <xf numFmtId="0" fontId="0" fillId="0" borderId="13" xfId="0" applyBorder="1"/>
    <xf numFmtId="0" fontId="18" fillId="0" borderId="10" xfId="0" quotePrefix="1" applyFont="1" applyBorder="1" applyAlignment="1" applyProtection="1">
      <alignment horizontal="center"/>
      <protection locked="0"/>
    </xf>
    <xf numFmtId="0" fontId="18" fillId="0" borderId="10" xfId="0" quotePrefix="1" applyFont="1" applyBorder="1" applyAlignment="1">
      <alignment horizontal="center"/>
    </xf>
    <xf numFmtId="0" fontId="16" fillId="45" borderId="0" xfId="0" applyFont="1" applyFill="1"/>
    <xf numFmtId="0" fontId="0" fillId="45" borderId="0" xfId="0" applyFill="1"/>
    <xf numFmtId="0" fontId="20" fillId="45" borderId="0" xfId="0" applyFont="1" applyFill="1"/>
    <xf numFmtId="0" fontId="20" fillId="45" borderId="0" xfId="0" applyFont="1" applyFill="1" applyAlignment="1">
      <alignment horizontal="center"/>
    </xf>
    <xf numFmtId="0" fontId="39" fillId="45" borderId="0" xfId="0" applyFont="1" applyFill="1"/>
    <xf numFmtId="0" fontId="39" fillId="45" borderId="0" xfId="0" applyFont="1" applyFill="1" applyAlignment="1">
      <alignment horizontal="center"/>
    </xf>
    <xf numFmtId="1" fontId="18" fillId="0" borderId="10" xfId="0" quotePrefix="1" applyNumberFormat="1" applyFont="1" applyBorder="1" applyAlignment="1" applyProtection="1">
      <alignment horizontal="center"/>
      <protection locked="0"/>
    </xf>
    <xf numFmtId="0" fontId="38" fillId="0" borderId="10" xfId="0" applyFont="1" applyBorder="1" applyAlignment="1" applyProtection="1">
      <alignment horizontal="center" vertical="center" wrapText="1"/>
      <protection locked="0"/>
    </xf>
    <xf numFmtId="0" fontId="0" fillId="0" borderId="10" xfId="0" applyBorder="1" applyAlignment="1" applyProtection="1">
      <alignment horizontal="center"/>
      <protection locked="0"/>
    </xf>
    <xf numFmtId="0" fontId="16" fillId="35" borderId="15" xfId="0" applyFont="1" applyFill="1" applyBorder="1" applyAlignment="1">
      <alignment horizontal="center"/>
    </xf>
    <xf numFmtId="0" fontId="16" fillId="35" borderId="12" xfId="0" applyFont="1" applyFill="1" applyBorder="1" applyAlignment="1">
      <alignment horizontal="center"/>
    </xf>
    <xf numFmtId="0" fontId="16" fillId="35" borderId="14" xfId="0" applyFont="1" applyFill="1" applyBorder="1" applyAlignment="1">
      <alignment horizontal="center"/>
    </xf>
    <xf numFmtId="0" fontId="19" fillId="33" borderId="11" xfId="0" applyFont="1" applyFill="1" applyBorder="1" applyAlignment="1">
      <alignment horizontal="center"/>
    </xf>
    <xf numFmtId="0" fontId="16" fillId="35" borderId="10" xfId="0" applyFont="1" applyFill="1" applyBorder="1" applyAlignment="1">
      <alignment horizontal="center"/>
    </xf>
    <xf numFmtId="0" fontId="16" fillId="35" borderId="0" xfId="0" applyFont="1" applyFill="1" applyAlignment="1">
      <alignment horizontal="center" wrapText="1"/>
    </xf>
    <xf numFmtId="0" fontId="16" fillId="35" borderId="0" xfId="0" applyFont="1" applyFill="1" applyAlignment="1">
      <alignment horizontal="center"/>
    </xf>
    <xf numFmtId="0" fontId="20" fillId="34" borderId="0" xfId="0" applyFont="1" applyFill="1" applyAlignment="1">
      <alignment horizontal="center"/>
    </xf>
    <xf numFmtId="0" fontId="34" fillId="5" borderId="4" xfId="9" applyFont="1" applyAlignment="1">
      <alignment horizontal="center" wrapText="1"/>
    </xf>
    <xf numFmtId="0" fontId="33" fillId="44" borderId="0" xfId="0" applyFont="1" applyFill="1" applyAlignment="1">
      <alignment horizontal="center"/>
    </xf>
    <xf numFmtId="0" fontId="40" fillId="37" borderId="25" xfId="0" applyFont="1" applyFill="1" applyBorder="1" applyAlignment="1">
      <alignment horizontal="left" vertical="top" wrapText="1"/>
    </xf>
    <xf numFmtId="0" fontId="40" fillId="37" borderId="26" xfId="0" applyFont="1" applyFill="1" applyBorder="1" applyAlignment="1">
      <alignment horizontal="left" vertical="top" wrapText="1"/>
    </xf>
    <xf numFmtId="0" fontId="40" fillId="37" borderId="27" xfId="0" applyFont="1" applyFill="1" applyBorder="1" applyAlignment="1">
      <alignment horizontal="left" vertical="top" wrapText="1"/>
    </xf>
    <xf numFmtId="0" fontId="40" fillId="37" borderId="23" xfId="0" applyFont="1" applyFill="1" applyBorder="1" applyAlignment="1">
      <alignment horizontal="left" vertical="top" wrapText="1"/>
    </xf>
    <xf numFmtId="0" fontId="40" fillId="37" borderId="0" xfId="0" applyFont="1" applyFill="1" applyAlignment="1">
      <alignment horizontal="left" vertical="top" wrapText="1"/>
    </xf>
    <xf numFmtId="0" fontId="40" fillId="37" borderId="17" xfId="0" applyFont="1" applyFill="1" applyBorder="1" applyAlignment="1">
      <alignment horizontal="left" vertical="top" wrapText="1"/>
    </xf>
    <xf numFmtId="0" fontId="40" fillId="37" borderId="28" xfId="0" applyFont="1" applyFill="1" applyBorder="1" applyAlignment="1">
      <alignment horizontal="left" vertical="top" wrapText="1"/>
    </xf>
    <xf numFmtId="0" fontId="40" fillId="37" borderId="11" xfId="0" applyFont="1" applyFill="1" applyBorder="1" applyAlignment="1">
      <alignment horizontal="left" vertical="top" wrapText="1"/>
    </xf>
    <xf numFmtId="0" fontId="40" fillId="37" borderId="29" xfId="0" applyFont="1" applyFill="1" applyBorder="1" applyAlignment="1">
      <alignment horizontal="left" vertical="top" wrapText="1"/>
    </xf>
  </cellXfs>
  <cellStyles count="5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 2" xfId="43" xr:uid="{49DC4AC2-0CBE-4F68-A8B2-FA3756471405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BEC457B-41A7-4DB1-843B-E122B4BB5E45}"/>
    <cellStyle name="Normal 2 2" xfId="44" xr:uid="{4A2CA33F-924A-4D9C-9679-9DF264A9AF9A}"/>
    <cellStyle name="Normal 2 2 2" xfId="45" xr:uid="{117318E3-9252-45C5-BD27-E4AA577399AD}"/>
    <cellStyle name="Normal 2 3" xfId="46" xr:uid="{2661DBBF-258D-493F-B8B7-4A31EC73CD80}"/>
    <cellStyle name="Normal 2 4" xfId="47" xr:uid="{D1F874C0-ED7F-44D8-B4C1-0FDEA7917F27}"/>
    <cellStyle name="Normal 3" xfId="48" xr:uid="{2C3ED444-2616-4068-8812-F4643B0E56AF}"/>
    <cellStyle name="Normal 3 2" xfId="49" xr:uid="{F60A6876-5B69-4CB6-B382-1D7D7F5CC063}"/>
    <cellStyle name="Normal 3 3" xfId="52" xr:uid="{F247A340-09CD-4E2C-A596-80C70E124521}"/>
    <cellStyle name="Normal 4" xfId="50" xr:uid="{329A21B4-0659-4834-A060-7A437025F20F}"/>
    <cellStyle name="Note" xfId="15" builtinId="10" customBuiltin="1"/>
    <cellStyle name="Note 2" xfId="51" xr:uid="{BF6B143B-B413-4EA7-9FD3-7F7AF2035FF4}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8"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32845</xdr:colOff>
      <xdr:row>9</xdr:row>
      <xdr:rowOff>6569</xdr:rowOff>
    </xdr:from>
    <xdr:to>
      <xdr:col>18</xdr:col>
      <xdr:colOff>870114</xdr:colOff>
      <xdr:row>10</xdr:row>
      <xdr:rowOff>70309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1C8693-2E9F-4B82-99DC-E270B7AF7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4245" y="120869"/>
          <a:ext cx="1451351" cy="330441"/>
        </a:xfrm>
        <a:prstGeom prst="rect">
          <a:avLst/>
        </a:prstGeom>
      </xdr:spPr>
    </xdr:pic>
    <xdr:clientData/>
  </xdr:twoCellAnchor>
  <xdr:twoCellAnchor editAs="oneCell">
    <xdr:from>
      <xdr:col>1</xdr:col>
      <xdr:colOff>201705</xdr:colOff>
      <xdr:row>1</xdr:row>
      <xdr:rowOff>71349</xdr:rowOff>
    </xdr:from>
    <xdr:to>
      <xdr:col>1</xdr:col>
      <xdr:colOff>1669676</xdr:colOff>
      <xdr:row>2</xdr:row>
      <xdr:rowOff>18918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99956A-6BDF-4C7B-B458-7EE82ABEF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793" y="261849"/>
          <a:ext cx="1467971" cy="407010"/>
        </a:xfrm>
        <a:prstGeom prst="rect">
          <a:avLst/>
        </a:prstGeom>
      </xdr:spPr>
    </xdr:pic>
    <xdr:clientData/>
  </xdr:twoCellAnchor>
  <xdr:twoCellAnchor editAs="oneCell">
    <xdr:from>
      <xdr:col>17</xdr:col>
      <xdr:colOff>32845</xdr:colOff>
      <xdr:row>9</xdr:row>
      <xdr:rowOff>6569</xdr:rowOff>
    </xdr:from>
    <xdr:to>
      <xdr:col>18</xdr:col>
      <xdr:colOff>874596</xdr:colOff>
      <xdr:row>10</xdr:row>
      <xdr:rowOff>3635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3654A01-5069-47B4-98C1-01E5DB0DC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77620" y="120869"/>
          <a:ext cx="1451351" cy="33044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23</xdr:row>
      <xdr:rowOff>138112</xdr:rowOff>
    </xdr:from>
    <xdr:to>
      <xdr:col>10</xdr:col>
      <xdr:colOff>1005543</xdr:colOff>
      <xdr:row>105</xdr:row>
      <xdr:rowOff>108533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9CF9241-F88A-4EF9-B666-5F439EC6F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7188" y="8805862"/>
          <a:ext cx="11125855" cy="15591421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11</xdr:col>
      <xdr:colOff>500062</xdr:colOff>
      <xdr:row>23</xdr:row>
      <xdr:rowOff>138112</xdr:rowOff>
    </xdr:from>
    <xdr:to>
      <xdr:col>23</xdr:col>
      <xdr:colOff>717097</xdr:colOff>
      <xdr:row>105</xdr:row>
      <xdr:rowOff>123955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2FD9E79-1EF8-4759-8181-407B6C132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20562" y="8805862"/>
          <a:ext cx="11082338" cy="15606843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32845</xdr:colOff>
      <xdr:row>1</xdr:row>
      <xdr:rowOff>6569</xdr:rowOff>
    </xdr:from>
    <xdr:to>
      <xdr:col>17</xdr:col>
      <xdr:colOff>836497</xdr:colOff>
      <xdr:row>2</xdr:row>
      <xdr:rowOff>3635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A08501-D92D-4EF3-B026-A9771A4EB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77620" y="120869"/>
          <a:ext cx="1451351" cy="33044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1479176</xdr:colOff>
      <xdr:row>4</xdr:row>
      <xdr:rowOff>123555</xdr:rowOff>
    </xdr:from>
    <xdr:to>
      <xdr:col>14</xdr:col>
      <xdr:colOff>112057</xdr:colOff>
      <xdr:row>19</xdr:row>
      <xdr:rowOff>183911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3A5DDE-FCEA-4506-9AD3-1F17EF485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6558" y="1266555"/>
          <a:ext cx="2073087" cy="3108356"/>
        </a:xfrm>
        <a:prstGeom prst="rect">
          <a:avLst/>
        </a:prstGeom>
      </xdr:spPr>
    </xdr:pic>
    <xdr:clientData/>
  </xdr:twoCellAnchor>
  <xdr:twoCellAnchor>
    <xdr:from>
      <xdr:col>10</xdr:col>
      <xdr:colOff>638735</xdr:colOff>
      <xdr:row>2</xdr:row>
      <xdr:rowOff>56029</xdr:rowOff>
    </xdr:from>
    <xdr:to>
      <xdr:col>16</xdr:col>
      <xdr:colOff>22410</xdr:colOff>
      <xdr:row>4</xdr:row>
      <xdr:rowOff>56029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9256519-4854-44AB-A85F-DB79D0455CEE}"/>
            </a:ext>
          </a:extLst>
        </xdr:cNvPr>
        <xdr:cNvSpPr txBox="1"/>
      </xdr:nvSpPr>
      <xdr:spPr>
        <a:xfrm>
          <a:off x="8606117" y="437029"/>
          <a:ext cx="4034117" cy="762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/>
            <a:t>Note:</a:t>
          </a:r>
          <a:r>
            <a:rPr lang="en-US" sz="1400" b="1" baseline="0"/>
            <a:t> please right click  and press refresh on each of the two tables to get updated valve and actuator count</a:t>
          </a:r>
          <a:endParaRPr lang="en-US" sz="1400" b="1"/>
        </a:p>
      </xdr:txBody>
    </xdr:sp>
    <xdr:clientData/>
  </xdr:twoCellAnchor>
  <xdr:twoCellAnchor>
    <xdr:from>
      <xdr:col>10</xdr:col>
      <xdr:colOff>1445559</xdr:colOff>
      <xdr:row>8</xdr:row>
      <xdr:rowOff>100853</xdr:rowOff>
    </xdr:from>
    <xdr:to>
      <xdr:col>14</xdr:col>
      <xdr:colOff>134471</xdr:colOff>
      <xdr:row>10</xdr:row>
      <xdr:rowOff>44824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6AA4A7AA-2935-4D5A-83C4-B18AA62D1112}"/>
            </a:ext>
          </a:extLst>
        </xdr:cNvPr>
        <xdr:cNvSpPr/>
      </xdr:nvSpPr>
      <xdr:spPr>
        <a:xfrm>
          <a:off x="9412941" y="2005853"/>
          <a:ext cx="2129118" cy="324971"/>
        </a:xfrm>
        <a:prstGeom prst="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246529</xdr:colOff>
      <xdr:row>0</xdr:row>
      <xdr:rowOff>33616</xdr:rowOff>
    </xdr:from>
    <xdr:to>
      <xdr:col>16</xdr:col>
      <xdr:colOff>526676</xdr:colOff>
      <xdr:row>1001</xdr:row>
      <xdr:rowOff>157161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86C99646-6640-48B8-A994-EA16ECB48F25}"/>
            </a:ext>
          </a:extLst>
        </xdr:cNvPr>
        <xdr:cNvSpPr/>
      </xdr:nvSpPr>
      <xdr:spPr>
        <a:xfrm>
          <a:off x="246529" y="33616"/>
          <a:ext cx="12662647" cy="191671295"/>
        </a:xfrm>
        <a:prstGeom prst="rect">
          <a:avLst/>
        </a:prstGeom>
        <a:noFill/>
        <a:ln w="762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437030</xdr:colOff>
      <xdr:row>2</xdr:row>
      <xdr:rowOff>22413</xdr:rowOff>
    </xdr:from>
    <xdr:to>
      <xdr:col>16</xdr:col>
      <xdr:colOff>156882</xdr:colOff>
      <xdr:row>23</xdr:row>
      <xdr:rowOff>168090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CD01D3E6-D1FB-4F4F-BCBA-D5BB8A3E1412}"/>
            </a:ext>
          </a:extLst>
        </xdr:cNvPr>
        <xdr:cNvSpPr/>
      </xdr:nvSpPr>
      <xdr:spPr>
        <a:xfrm>
          <a:off x="8460442" y="661148"/>
          <a:ext cx="4370293" cy="4717677"/>
        </a:xfrm>
        <a:prstGeom prst="rect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17</xdr:col>
      <xdr:colOff>256053</xdr:colOff>
      <xdr:row>0</xdr:row>
      <xdr:rowOff>66954</xdr:rowOff>
    </xdr:from>
    <xdr:to>
      <xdr:col>33</xdr:col>
      <xdr:colOff>333374</xdr:colOff>
      <xdr:row>1002</xdr:row>
      <xdr:rowOff>-1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FB5CB293-7694-4339-8BF9-EF6EA410E2BB}"/>
            </a:ext>
          </a:extLst>
        </xdr:cNvPr>
        <xdr:cNvSpPr/>
      </xdr:nvSpPr>
      <xdr:spPr>
        <a:xfrm>
          <a:off x="13210053" y="66954"/>
          <a:ext cx="12174071" cy="191671295"/>
        </a:xfrm>
        <a:prstGeom prst="rect">
          <a:avLst/>
        </a:prstGeom>
        <a:noFill/>
        <a:ln w="762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27</xdr:col>
      <xdr:colOff>511468</xdr:colOff>
      <xdr:row>5</xdr:row>
      <xdr:rowOff>5892</xdr:rowOff>
    </xdr:from>
    <xdr:to>
      <xdr:col>31</xdr:col>
      <xdr:colOff>151277</xdr:colOff>
      <xdr:row>21</xdr:row>
      <xdr:rowOff>66248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E1A9C1B-8534-4D71-B70D-94F190E11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799968" y="1788428"/>
          <a:ext cx="2089095" cy="3108356"/>
        </a:xfrm>
        <a:prstGeom prst="rect">
          <a:avLst/>
        </a:prstGeom>
      </xdr:spPr>
    </xdr:pic>
    <xdr:clientData/>
  </xdr:twoCellAnchor>
  <xdr:twoCellAnchor>
    <xdr:from>
      <xdr:col>26</xdr:col>
      <xdr:colOff>283348</xdr:colOff>
      <xdr:row>2</xdr:row>
      <xdr:rowOff>319366</xdr:rowOff>
    </xdr:from>
    <xdr:to>
      <xdr:col>33</xdr:col>
      <xdr:colOff>61630</xdr:colOff>
      <xdr:row>4</xdr:row>
      <xdr:rowOff>319366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CF7CBF21-1A5B-40F4-AFD6-07EB7DAE5F89}"/>
            </a:ext>
          </a:extLst>
        </xdr:cNvPr>
        <xdr:cNvSpPr txBox="1"/>
      </xdr:nvSpPr>
      <xdr:spPr>
        <a:xfrm>
          <a:off x="21959527" y="958902"/>
          <a:ext cx="4064532" cy="762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/>
            <a:t>Note:</a:t>
          </a:r>
          <a:r>
            <a:rPr lang="en-US" sz="1400" b="1" baseline="0"/>
            <a:t> please right click  and press refresh on each of the two tables to get updated valve and actuator count</a:t>
          </a:r>
          <a:endParaRPr lang="en-US" sz="1400" b="1"/>
        </a:p>
      </xdr:txBody>
    </xdr:sp>
    <xdr:clientData/>
  </xdr:twoCellAnchor>
  <xdr:twoCellAnchor>
    <xdr:from>
      <xdr:col>26</xdr:col>
      <xdr:colOff>81643</xdr:colOff>
      <xdr:row>2</xdr:row>
      <xdr:rowOff>285750</xdr:rowOff>
    </xdr:from>
    <xdr:to>
      <xdr:col>33</xdr:col>
      <xdr:colOff>196102</xdr:colOff>
      <xdr:row>25</xdr:row>
      <xdr:rowOff>50427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A053C5AB-85FC-4B26-99C7-9E2AC8E9DDCC}"/>
            </a:ext>
          </a:extLst>
        </xdr:cNvPr>
        <xdr:cNvSpPr/>
      </xdr:nvSpPr>
      <xdr:spPr>
        <a:xfrm>
          <a:off x="21757822" y="925286"/>
          <a:ext cx="4400709" cy="4717677"/>
        </a:xfrm>
        <a:prstGeom prst="rect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asmus Frimann Nielsen" refreshedDate="44280.614566666663" createdVersion="6" refreshedVersion="6" minRefreshableVersion="3" recordCount="995" xr:uid="{9B88513F-A582-49FD-88CF-4F7D896274D8}">
  <cacheSource type="worksheet">
    <worksheetSource ref="S5:T1000" sheet="Valve Count"/>
  </cacheSource>
  <cacheFields count="2">
    <cacheField name="Valve part nr." numFmtId="0">
      <sharedItems count="1">
        <s v=""/>
      </sharedItems>
    </cacheField>
    <cacheField name="Actuator part nr. " numFmtId="0">
      <sharedItems containsSemiMixedTypes="0" containsString="0" containsNumber="1" containsInteger="1" minValue="0" maxValue="0" count="1">
        <n v="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asmus Frimann Nielsen" refreshedDate="44280.614922222223" createdVersion="6" refreshedVersion="6" minRefreshableVersion="3" recordCount="995" xr:uid="{5114D91F-5CDD-45D1-B071-A25BDF259A84}">
  <cacheSource type="worksheet">
    <worksheetSource ref="B5:C1000" sheet="Valve Count"/>
  </cacheSource>
  <cacheFields count="2">
    <cacheField name="Valve part nr." numFmtId="0">
      <sharedItems containsSemiMixedTypes="0" containsString="0" containsNumber="1" containsInteger="1" minValue="0" maxValue="0" count="1">
        <n v="0"/>
      </sharedItems>
    </cacheField>
    <cacheField name="Actuator part nr. " numFmtId="0">
      <sharedItems containsSemiMixedTypes="0" containsString="0" containsNumber="1" containsInteger="1" minValue="0" maxValue="0" count="1">
        <n v="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95"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95"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2155E0-4FF7-433D-BEEE-454B66AD268F}" name="PivotTable4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Actuator part number">
  <location ref="Y3:Z5" firstHeaderRow="1" firstDataRow="1" firstDataCol="1"/>
  <pivotFields count="2">
    <pivotField showAll="0"/>
    <pivotField axis="axisRow" dataField="1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Count of Actuator part nr. " fld="1" subtotal="count" baseField="1" baseItem="0"/>
  </dataFields>
  <formats count="2">
    <format dxfId="1">
      <pivotArea field="1" type="button" dataOnly="0" labelOnly="1" outline="0" axis="axisRow" fieldPosition="0"/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EA6DF6-7652-4CE6-88B8-A497C7198E93}" name="PivotTable3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Valve Part number">
  <location ref="V3:W5" firstHeaderRow="1" firstDataRow="1" firstDataCol="1"/>
  <pivotFields count="2">
    <pivotField axis="axisRow" dataField="1" showAll="0">
      <items count="2">
        <item x="0"/>
        <item t="default"/>
      </items>
    </pivotField>
    <pivotField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Count of Valve part nr." fld="0" subtotal="count" baseField="0" baseItem="0"/>
  </dataFields>
  <formats count="2">
    <format dxfId="3">
      <pivotArea field="0" type="button" dataOnly="0" labelOnly="1" outline="0" axis="axisRow" fieldPosition="0"/>
    </format>
    <format dxfId="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2607D7F-207F-4470-A6C0-36A27CB6CAF5}" name="PivotTable1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valve part nr.">
  <location ref="F3:G5" firstHeaderRow="1" firstDataRow="1" firstDataCol="1"/>
  <pivotFields count="2">
    <pivotField axis="axisRow" dataField="1" showAll="0">
      <items count="2">
        <item x="0"/>
        <item t="default"/>
      </items>
    </pivotField>
    <pivotField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Count of Valve part nr." fld="0" subtotal="count" baseField="0" baseItem="0"/>
  </dataFields>
  <formats count="2">
    <format dxfId="5">
      <pivotArea field="0" type="button" dataOnly="0" labelOnly="1" outline="0" axis="axisRow" fieldPosition="0"/>
    </format>
    <format dxfId="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1B4F4BE-E968-4E84-BFD3-D6FDCFAB575D}" name="PivotTable2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Actuator part nr.">
  <location ref="I3:J5" firstHeaderRow="1" firstDataRow="1" firstDataCol="1"/>
  <pivotFields count="2">
    <pivotField showAll="0"/>
    <pivotField axis="axisRow" dataField="1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Count of Actuator part nr. " fld="1" subtotal="count" baseField="0" baseItem="0"/>
  </dataFields>
  <formats count="2">
    <format dxfId="7">
      <pivotArea field="1" type="button" dataOnly="0" labelOnly="1" outline="0" axis="axisRow" fieldPosition="0"/>
    </format>
    <format dxfId="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drawing" Target="../drawings/drawing3.xml"/><Relationship Id="rId5" Type="http://schemas.openxmlformats.org/officeDocument/2006/relationships/printerSettings" Target="../printerSettings/printerSettings5.bin"/><Relationship Id="rId4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89FA4-A6C9-4729-A811-2B4A2A09966B}">
  <dimension ref="B2:AP110"/>
  <sheetViews>
    <sheetView zoomScale="70" zoomScaleNormal="70" workbookViewId="0">
      <selection activeCell="C15" sqref="C15"/>
    </sheetView>
  </sheetViews>
  <sheetFormatPr defaultRowHeight="15"/>
  <cols>
    <col min="1" max="1" width="2.5703125" customWidth="1"/>
    <col min="2" max="2" width="27.7109375" customWidth="1"/>
    <col min="3" max="3" width="22.28515625" customWidth="1"/>
    <col min="4" max="4" width="15.5703125" customWidth="1"/>
    <col min="5" max="5" width="16.85546875" customWidth="1"/>
    <col min="6" max="6" width="19.28515625" customWidth="1"/>
    <col min="7" max="7" width="13.28515625" customWidth="1"/>
    <col min="8" max="8" width="14.5703125" customWidth="1"/>
    <col min="9" max="9" width="15.5703125" customWidth="1"/>
    <col min="11" max="11" width="17.140625" customWidth="1"/>
    <col min="12" max="12" width="13" customWidth="1"/>
    <col min="13" max="13" width="15.140625" customWidth="1"/>
    <col min="14" max="14" width="13.7109375" customWidth="1"/>
    <col min="15" max="15" width="15.85546875" customWidth="1"/>
    <col min="16" max="16" width="18" customWidth="1"/>
    <col min="19" max="19" width="16.28515625" bestFit="1" customWidth="1"/>
    <col min="20" max="27" width="13.28515625" customWidth="1"/>
    <col min="28" max="28" width="10.42578125" customWidth="1"/>
    <col min="29" max="29" width="15.28515625" customWidth="1"/>
    <col min="30" max="30" width="15.85546875" customWidth="1"/>
  </cols>
  <sheetData>
    <row r="2" spans="2:42" ht="36">
      <c r="B2" s="41" t="s">
        <v>0</v>
      </c>
      <c r="O2" s="8"/>
    </row>
    <row r="4" spans="2:42">
      <c r="C4" s="8" t="s">
        <v>1</v>
      </c>
    </row>
    <row r="6" spans="2:42">
      <c r="C6" t="s">
        <v>2</v>
      </c>
    </row>
    <row r="7" spans="2:42">
      <c r="C7" t="s">
        <v>3</v>
      </c>
    </row>
    <row r="8" spans="2:42">
      <c r="C8" s="78" t="s">
        <v>4</v>
      </c>
    </row>
    <row r="10" spans="2:42" ht="26.25">
      <c r="C10" s="129" t="s">
        <v>5</v>
      </c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1"/>
      <c r="R10" s="104" t="s">
        <v>6</v>
      </c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104"/>
      <c r="AJ10" s="104"/>
      <c r="AK10" s="104"/>
      <c r="AL10" s="104"/>
      <c r="AM10" s="104"/>
      <c r="AN10" s="104"/>
      <c r="AO10" s="104"/>
      <c r="AP10" s="104"/>
    </row>
    <row r="11" spans="2:42">
      <c r="C11" s="130" t="s">
        <v>7</v>
      </c>
      <c r="D11" s="130"/>
      <c r="E11" s="130" t="s">
        <v>8</v>
      </c>
      <c r="F11" s="130"/>
      <c r="G11" s="130"/>
      <c r="H11" s="130"/>
      <c r="I11" s="130"/>
      <c r="J11" s="130"/>
      <c r="K11" s="126" t="s">
        <v>9</v>
      </c>
      <c r="L11" s="128"/>
      <c r="M11" s="9" t="s">
        <v>10</v>
      </c>
      <c r="N11" s="130" t="s">
        <v>11</v>
      </c>
      <c r="O11" s="130"/>
      <c r="P11" s="103" t="s">
        <v>12</v>
      </c>
      <c r="R11" s="100" t="s">
        <v>8</v>
      </c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2"/>
      <c r="AG11" s="126" t="s">
        <v>9</v>
      </c>
      <c r="AH11" s="127"/>
      <c r="AI11" s="127"/>
      <c r="AJ11" s="127"/>
      <c r="AK11" s="127"/>
      <c r="AL11" s="127"/>
      <c r="AM11" s="127"/>
      <c r="AN11" s="128"/>
      <c r="AP11" s="103" t="s">
        <v>12</v>
      </c>
    </row>
    <row r="12" spans="2:42">
      <c r="C12" s="17">
        <v>1</v>
      </c>
      <c r="D12" s="17">
        <v>2</v>
      </c>
      <c r="E12" s="17">
        <v>3</v>
      </c>
      <c r="F12" s="17">
        <v>4</v>
      </c>
      <c r="G12" s="17">
        <v>5</v>
      </c>
      <c r="H12" s="17">
        <v>6</v>
      </c>
      <c r="I12" s="17">
        <v>7</v>
      </c>
      <c r="J12" s="17">
        <v>8</v>
      </c>
      <c r="K12" s="17">
        <v>9</v>
      </c>
      <c r="L12" s="17">
        <v>10</v>
      </c>
      <c r="M12" s="17">
        <v>11</v>
      </c>
      <c r="N12" s="17">
        <v>12</v>
      </c>
      <c r="O12" s="17">
        <v>13</v>
      </c>
      <c r="P12" s="17">
        <v>14</v>
      </c>
      <c r="R12" s="67">
        <v>15</v>
      </c>
      <c r="S12" s="67">
        <f>R12+1</f>
        <v>16</v>
      </c>
      <c r="T12" s="67">
        <f t="shared" ref="T12:AC12" si="0">S12+1</f>
        <v>17</v>
      </c>
      <c r="U12" s="67">
        <f t="shared" si="0"/>
        <v>18</v>
      </c>
      <c r="V12" s="67">
        <f t="shared" si="0"/>
        <v>19</v>
      </c>
      <c r="W12" s="67">
        <f t="shared" si="0"/>
        <v>20</v>
      </c>
      <c r="X12" s="67">
        <f t="shared" si="0"/>
        <v>21</v>
      </c>
      <c r="Y12" s="67">
        <f t="shared" si="0"/>
        <v>22</v>
      </c>
      <c r="Z12" s="67">
        <f t="shared" si="0"/>
        <v>23</v>
      </c>
      <c r="AA12" s="67">
        <f t="shared" si="0"/>
        <v>24</v>
      </c>
      <c r="AB12" s="67">
        <f t="shared" si="0"/>
        <v>25</v>
      </c>
      <c r="AC12" s="67">
        <f t="shared" si="0"/>
        <v>26</v>
      </c>
      <c r="AD12" s="17">
        <v>31</v>
      </c>
      <c r="AE12" s="17">
        <v>32</v>
      </c>
      <c r="AF12" s="13"/>
      <c r="AG12" s="67">
        <v>33</v>
      </c>
      <c r="AH12" s="67">
        <f>AG12+1</f>
        <v>34</v>
      </c>
      <c r="AI12" s="67">
        <f t="shared" ref="AI12:AN12" si="1">AH12+1</f>
        <v>35</v>
      </c>
      <c r="AJ12" s="67">
        <f t="shared" si="1"/>
        <v>36</v>
      </c>
      <c r="AK12" s="67">
        <f t="shared" si="1"/>
        <v>37</v>
      </c>
      <c r="AL12" s="67">
        <f t="shared" si="1"/>
        <v>38</v>
      </c>
      <c r="AM12" s="67">
        <f t="shared" si="1"/>
        <v>39</v>
      </c>
      <c r="AN12" s="67">
        <f t="shared" si="1"/>
        <v>40</v>
      </c>
      <c r="AO12" s="13"/>
      <c r="AP12" s="17">
        <v>41</v>
      </c>
    </row>
    <row r="13" spans="2:42" ht="60">
      <c r="B13" s="37"/>
      <c r="C13" s="16" t="s">
        <v>7</v>
      </c>
      <c r="D13" s="16" t="s">
        <v>13</v>
      </c>
      <c r="E13" s="16" t="s">
        <v>14</v>
      </c>
      <c r="F13" s="16" t="s">
        <v>15</v>
      </c>
      <c r="G13" s="16" t="s">
        <v>16</v>
      </c>
      <c r="H13" s="16" t="s">
        <v>17</v>
      </c>
      <c r="I13" s="10" t="s">
        <v>18</v>
      </c>
      <c r="J13" s="16" t="s">
        <v>19</v>
      </c>
      <c r="K13" s="16" t="s">
        <v>20</v>
      </c>
      <c r="L13" s="16" t="s">
        <v>21</v>
      </c>
      <c r="M13" s="16" t="s">
        <v>22</v>
      </c>
      <c r="N13" s="16" t="s">
        <v>23</v>
      </c>
      <c r="O13" s="16" t="s">
        <v>24</v>
      </c>
      <c r="P13" s="3" t="s">
        <v>12</v>
      </c>
      <c r="R13" s="3" t="s">
        <v>25</v>
      </c>
      <c r="S13" s="3" t="s">
        <v>17</v>
      </c>
      <c r="T13" s="3" t="s">
        <v>26</v>
      </c>
      <c r="U13" s="3" t="s">
        <v>27</v>
      </c>
      <c r="V13" s="3" t="s">
        <v>28</v>
      </c>
      <c r="W13" s="3" t="s">
        <v>29</v>
      </c>
      <c r="X13" s="3" t="s">
        <v>30</v>
      </c>
      <c r="Y13" s="3" t="s">
        <v>31</v>
      </c>
      <c r="Z13" s="3" t="s">
        <v>32</v>
      </c>
      <c r="AA13" s="3" t="s">
        <v>33</v>
      </c>
      <c r="AB13" s="3" t="s">
        <v>34</v>
      </c>
      <c r="AC13" s="3" t="s">
        <v>35</v>
      </c>
      <c r="AD13" s="3" t="s">
        <v>36</v>
      </c>
      <c r="AE13" s="3" t="s">
        <v>37</v>
      </c>
      <c r="AF13" s="4"/>
      <c r="AG13" s="3" t="s">
        <v>38</v>
      </c>
      <c r="AH13" s="3" t="s">
        <v>39</v>
      </c>
      <c r="AI13" s="3" t="s">
        <v>40</v>
      </c>
      <c r="AJ13" s="3" t="s">
        <v>41</v>
      </c>
      <c r="AK13" s="3" t="s">
        <v>42</v>
      </c>
      <c r="AL13" s="3" t="s">
        <v>43</v>
      </c>
      <c r="AM13" s="3" t="s">
        <v>44</v>
      </c>
      <c r="AN13" s="3" t="s">
        <v>37</v>
      </c>
      <c r="AP13" s="3" t="s">
        <v>12</v>
      </c>
    </row>
    <row r="14" spans="2:42" ht="195.75" customHeight="1">
      <c r="B14" s="40" t="s">
        <v>45</v>
      </c>
      <c r="C14" s="38" t="s">
        <v>46</v>
      </c>
      <c r="D14" s="38" t="s">
        <v>47</v>
      </c>
      <c r="E14" s="38" t="s">
        <v>48</v>
      </c>
      <c r="F14" s="38" t="s">
        <v>49</v>
      </c>
      <c r="G14" s="38" t="s">
        <v>50</v>
      </c>
      <c r="H14" s="38" t="s">
        <v>51</v>
      </c>
      <c r="I14" s="38" t="s">
        <v>52</v>
      </c>
      <c r="J14" s="38" t="s">
        <v>53</v>
      </c>
      <c r="K14" s="38" t="s">
        <v>54</v>
      </c>
      <c r="L14" s="38" t="s">
        <v>55</v>
      </c>
      <c r="M14" s="38" t="s">
        <v>56</v>
      </c>
      <c r="N14" s="38" t="s">
        <v>57</v>
      </c>
      <c r="O14" s="38" t="s">
        <v>58</v>
      </c>
      <c r="P14" s="38" t="s">
        <v>59</v>
      </c>
      <c r="R14" s="39" t="s">
        <v>60</v>
      </c>
      <c r="S14" s="39" t="s">
        <v>61</v>
      </c>
      <c r="T14" s="39" t="s">
        <v>61</v>
      </c>
      <c r="U14" s="39" t="s">
        <v>61</v>
      </c>
      <c r="V14" s="39" t="s">
        <v>61</v>
      </c>
      <c r="W14" s="39" t="s">
        <v>61</v>
      </c>
      <c r="X14" s="39" t="s">
        <v>61</v>
      </c>
      <c r="Y14" s="39" t="s">
        <v>61</v>
      </c>
      <c r="Z14" s="39" t="s">
        <v>61</v>
      </c>
      <c r="AA14" s="39" t="s">
        <v>61</v>
      </c>
      <c r="AB14" s="39" t="s">
        <v>62</v>
      </c>
      <c r="AC14" s="39" t="s">
        <v>63</v>
      </c>
      <c r="AD14" s="39" t="s">
        <v>64</v>
      </c>
      <c r="AE14" s="38" t="s">
        <v>65</v>
      </c>
      <c r="AG14" s="38" t="s">
        <v>66</v>
      </c>
      <c r="AH14" s="38" t="s">
        <v>67</v>
      </c>
      <c r="AI14" s="38" t="s">
        <v>67</v>
      </c>
      <c r="AJ14" s="38" t="s">
        <v>67</v>
      </c>
      <c r="AK14" s="38" t="s">
        <v>67</v>
      </c>
      <c r="AL14" s="38" t="s">
        <v>67</v>
      </c>
      <c r="AM14" s="38" t="s">
        <v>67</v>
      </c>
      <c r="AN14" s="38" t="s">
        <v>67</v>
      </c>
      <c r="AP14" s="38" t="s">
        <v>68</v>
      </c>
    </row>
    <row r="15" spans="2:42" ht="29.25" customHeight="1">
      <c r="B15" s="77" t="s">
        <v>69</v>
      </c>
      <c r="C15" s="38" t="s">
        <v>70</v>
      </c>
      <c r="D15" s="38" t="s">
        <v>71</v>
      </c>
      <c r="E15" s="38" t="s">
        <v>72</v>
      </c>
      <c r="F15" s="38" t="s">
        <v>73</v>
      </c>
      <c r="G15" s="38" t="s">
        <v>74</v>
      </c>
      <c r="H15" s="38" t="s">
        <v>75</v>
      </c>
      <c r="I15" s="38" t="s">
        <v>76</v>
      </c>
      <c r="J15" s="18">
        <v>760</v>
      </c>
      <c r="K15" s="38" t="s">
        <v>77</v>
      </c>
      <c r="L15" s="38" t="s">
        <v>78</v>
      </c>
      <c r="M15" s="38" t="s">
        <v>79</v>
      </c>
      <c r="N15" s="38" t="s">
        <v>80</v>
      </c>
      <c r="O15" s="38" t="s">
        <v>79</v>
      </c>
      <c r="P15" s="38" t="s">
        <v>81</v>
      </c>
      <c r="R15" s="2" t="s">
        <v>82</v>
      </c>
      <c r="S15" s="2" t="s">
        <v>75</v>
      </c>
      <c r="T15" s="2" t="s">
        <v>83</v>
      </c>
      <c r="U15" s="2">
        <v>5.5</v>
      </c>
      <c r="V15" s="2">
        <v>0</v>
      </c>
      <c r="W15" s="2">
        <v>0</v>
      </c>
      <c r="X15" s="2" t="s">
        <v>84</v>
      </c>
      <c r="Y15" s="2" t="s">
        <v>85</v>
      </c>
      <c r="Z15" s="2" t="s">
        <v>86</v>
      </c>
      <c r="AA15" s="2" t="s">
        <v>87</v>
      </c>
      <c r="AB15" s="2" t="s">
        <v>88</v>
      </c>
      <c r="AC15" s="2">
        <v>2.2000000000000002</v>
      </c>
      <c r="AD15" s="2">
        <v>18.2</v>
      </c>
      <c r="AE15" s="2"/>
      <c r="AG15" s="2" t="s">
        <v>89</v>
      </c>
      <c r="AH15" s="2" t="s">
        <v>90</v>
      </c>
      <c r="AI15" s="2" t="s">
        <v>91</v>
      </c>
      <c r="AJ15" s="2" t="s">
        <v>92</v>
      </c>
      <c r="AK15" s="2" t="s">
        <v>93</v>
      </c>
      <c r="AL15" s="2" t="s">
        <v>94</v>
      </c>
      <c r="AM15" s="2" t="s">
        <v>95</v>
      </c>
      <c r="AN15" s="1">
        <v>1.5</v>
      </c>
      <c r="AP15" s="18" t="s">
        <v>96</v>
      </c>
    </row>
    <row r="16" spans="2:42" ht="29.25" customHeight="1">
      <c r="B16" s="77" t="s">
        <v>97</v>
      </c>
      <c r="C16" s="2" t="s">
        <v>98</v>
      </c>
      <c r="D16" s="2" t="s">
        <v>98</v>
      </c>
      <c r="E16" s="2" t="s">
        <v>98</v>
      </c>
      <c r="F16" s="2" t="s">
        <v>98</v>
      </c>
      <c r="G16" s="2"/>
      <c r="H16" s="2"/>
      <c r="I16" s="2"/>
      <c r="J16" s="2"/>
      <c r="K16" s="2"/>
      <c r="L16" s="2"/>
      <c r="M16" s="2"/>
      <c r="N16" s="2"/>
      <c r="O16" s="2"/>
      <c r="P16" s="2"/>
      <c r="R16" s="2" t="s">
        <v>98</v>
      </c>
      <c r="S16" s="2"/>
      <c r="T16" s="2"/>
      <c r="U16" s="2"/>
      <c r="V16" s="2"/>
      <c r="W16" s="2"/>
      <c r="X16" s="2"/>
      <c r="Y16" s="2"/>
      <c r="Z16" s="2"/>
      <c r="AA16" s="2"/>
      <c r="AB16" s="2" t="s">
        <v>98</v>
      </c>
      <c r="AC16" s="2" t="s">
        <v>98</v>
      </c>
      <c r="AD16" s="2" t="s">
        <v>98</v>
      </c>
      <c r="AE16" s="2"/>
      <c r="AG16" s="2" t="s">
        <v>98</v>
      </c>
      <c r="AH16" s="2"/>
      <c r="AI16" s="2"/>
      <c r="AJ16" s="2"/>
      <c r="AK16" s="2"/>
      <c r="AL16" s="2"/>
      <c r="AM16" s="2"/>
      <c r="AN16" s="18"/>
      <c r="AP16" s="18"/>
    </row>
    <row r="17" spans="2:42" ht="29.25" customHeight="1">
      <c r="B17" s="77" t="s">
        <v>99</v>
      </c>
      <c r="C17" s="2" t="s">
        <v>98</v>
      </c>
      <c r="D17" s="2" t="s">
        <v>98</v>
      </c>
      <c r="E17" s="2" t="s">
        <v>98</v>
      </c>
      <c r="F17" s="2" t="s">
        <v>98</v>
      </c>
      <c r="G17" s="2"/>
      <c r="H17" s="2"/>
      <c r="I17" s="2"/>
      <c r="J17" s="2"/>
      <c r="K17" s="2"/>
      <c r="L17" s="2"/>
      <c r="M17" s="2"/>
      <c r="N17" s="2"/>
      <c r="O17" s="2"/>
      <c r="P17" s="2"/>
      <c r="R17" s="2" t="s">
        <v>98</v>
      </c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G17" s="2" t="s">
        <v>98</v>
      </c>
      <c r="AH17" s="2"/>
      <c r="AI17" s="2"/>
      <c r="AJ17" s="2"/>
      <c r="AK17" s="2"/>
      <c r="AL17" s="2"/>
      <c r="AM17" s="2"/>
      <c r="AN17" s="18"/>
      <c r="AP17" s="18"/>
    </row>
    <row r="18" spans="2:42" ht="29.25" customHeight="1">
      <c r="B18" s="77" t="s">
        <v>100</v>
      </c>
      <c r="C18" s="2" t="s">
        <v>101</v>
      </c>
      <c r="D18" s="2"/>
      <c r="E18" s="2"/>
      <c r="F18" s="2"/>
      <c r="G18" s="2"/>
      <c r="H18" s="2"/>
      <c r="I18" s="2"/>
      <c r="J18" s="2" t="s">
        <v>98</v>
      </c>
      <c r="K18" s="2" t="s">
        <v>98</v>
      </c>
      <c r="L18" s="2" t="s">
        <v>98</v>
      </c>
      <c r="M18" s="2"/>
      <c r="N18" s="2"/>
      <c r="O18" s="2"/>
      <c r="P18" s="2"/>
    </row>
    <row r="23" spans="2:42" ht="36">
      <c r="B23" s="41" t="s">
        <v>102</v>
      </c>
    </row>
    <row r="109" spans="3:3">
      <c r="C109" s="96" t="s">
        <v>103</v>
      </c>
    </row>
    <row r="110" spans="3:3">
      <c r="C110" s="2" t="s">
        <v>15207</v>
      </c>
    </row>
  </sheetData>
  <sheetProtection algorithmName="SHA-512" hashValue="yoC+5GyGJlds7ujSuC8mkcaK/w7hrkVQq3/0YDor2IStVV9BYo5ZHduHi+D6L0nQ0y3AxgMTmxH2BQkIM5iJTg==" saltValue="LKvBcA6wE28n5WSPR8C50Q==" spinCount="100000" sheet="1" objects="1" scenarios="1"/>
  <mergeCells count="6">
    <mergeCell ref="AG11:AN11"/>
    <mergeCell ref="C10:O10"/>
    <mergeCell ref="C11:D11"/>
    <mergeCell ref="E11:J11"/>
    <mergeCell ref="K11:L11"/>
    <mergeCell ref="N11:O11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BW1000"/>
  <sheetViews>
    <sheetView tabSelected="1" zoomScale="70" zoomScaleNormal="70" workbookViewId="0">
      <selection activeCell="E18" sqref="E18"/>
    </sheetView>
  </sheetViews>
  <sheetFormatPr defaultRowHeight="15"/>
  <cols>
    <col min="1" max="1" width="1.42578125" customWidth="1"/>
    <col min="2" max="2" width="15.28515625" bestFit="1" customWidth="1"/>
    <col min="3" max="3" width="20.28515625" bestFit="1" customWidth="1"/>
    <col min="4" max="4" width="20.7109375" customWidth="1"/>
    <col min="5" max="5" width="18.5703125" customWidth="1"/>
    <col min="6" max="6" width="36.28515625" bestFit="1" customWidth="1"/>
    <col min="7" max="7" width="22.42578125" customWidth="1"/>
    <col min="8" max="8" width="15.28515625" customWidth="1"/>
    <col min="9" max="9" width="11.85546875" customWidth="1"/>
    <col min="10" max="10" width="12" customWidth="1"/>
    <col min="11" max="11" width="10" customWidth="1"/>
    <col min="12" max="12" width="12" customWidth="1"/>
    <col min="13" max="13" width="8.5703125" customWidth="1"/>
    <col min="14" max="14" width="22.42578125" bestFit="1" customWidth="1"/>
    <col min="15" max="15" width="20.140625" bestFit="1" customWidth="1"/>
    <col min="16" max="16" width="4" customWidth="1"/>
    <col min="17" max="17" width="9.7109375" bestFit="1" customWidth="1"/>
    <col min="18" max="18" width="23.7109375" customWidth="1"/>
    <col min="19" max="19" width="12.85546875" bestFit="1" customWidth="1"/>
    <col min="20" max="22" width="12.85546875" customWidth="1"/>
    <col min="23" max="23" width="13.85546875" customWidth="1"/>
    <col min="24" max="24" width="15.42578125" bestFit="1" customWidth="1"/>
    <col min="25" max="25" width="15.42578125" customWidth="1"/>
    <col min="26" max="26" width="14.85546875" bestFit="1" customWidth="1"/>
    <col min="27" max="27" width="10.85546875" style="84" customWidth="1"/>
    <col min="28" max="28" width="15.7109375" style="84" bestFit="1" customWidth="1"/>
    <col min="29" max="29" width="16" style="84" bestFit="1" customWidth="1"/>
    <col min="30" max="30" width="15.28515625" bestFit="1" customWidth="1"/>
    <col min="31" max="31" width="5.42578125" customWidth="1"/>
    <col min="32" max="32" width="9.7109375" bestFit="1" customWidth="1"/>
    <col min="34" max="34" width="30" bestFit="1" customWidth="1"/>
    <col min="35" max="35" width="12" bestFit="1" customWidth="1"/>
    <col min="37" max="37" width="16.85546875" bestFit="1" customWidth="1"/>
    <col min="40" max="40" width="2.28515625" customWidth="1"/>
    <col min="41" max="41" width="38.28515625" bestFit="1" customWidth="1"/>
    <col min="43" max="43" width="15" bestFit="1" customWidth="1"/>
    <col min="44" max="44" width="12.85546875" bestFit="1" customWidth="1"/>
    <col min="45" max="45" width="17" bestFit="1" customWidth="1"/>
    <col min="46" max="46" width="9.140625" hidden="1" customWidth="1"/>
    <col min="47" max="47" width="33.7109375" hidden="1" customWidth="1"/>
    <col min="48" max="48" width="9.140625" hidden="1" customWidth="1"/>
    <col min="49" max="49" width="12.140625" hidden="1" customWidth="1"/>
    <col min="50" max="50" width="24.5703125" hidden="1" customWidth="1"/>
    <col min="51" max="51" width="12.140625" hidden="1" customWidth="1"/>
    <col min="52" max="57" width="9.140625" hidden="1" customWidth="1"/>
    <col min="58" max="58" width="12.85546875" hidden="1" customWidth="1"/>
    <col min="59" max="73" width="9.140625" hidden="1" customWidth="1"/>
    <col min="74" max="74" width="24" hidden="1" customWidth="1"/>
    <col min="75" max="75" width="27" customWidth="1"/>
  </cols>
  <sheetData>
    <row r="1" spans="2:74" ht="9" customHeight="1">
      <c r="AA1"/>
      <c r="AB1"/>
      <c r="AC1"/>
    </row>
    <row r="2" spans="2:74" ht="26.25">
      <c r="B2" s="129" t="s">
        <v>5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1"/>
      <c r="Q2" s="133" t="s">
        <v>6</v>
      </c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Q2" s="9" t="s">
        <v>104</v>
      </c>
      <c r="AR2" s="93"/>
      <c r="AT2" s="135" t="s">
        <v>105</v>
      </c>
      <c r="AU2" s="135"/>
      <c r="AV2" s="135"/>
      <c r="AW2" s="135"/>
      <c r="AX2" s="135"/>
      <c r="AY2" s="135"/>
      <c r="AZ2" s="135"/>
      <c r="BA2" s="135"/>
      <c r="BB2" s="135"/>
      <c r="BC2" s="135"/>
      <c r="BD2" s="135"/>
      <c r="BE2" s="135"/>
      <c r="BF2" s="135"/>
      <c r="BG2" s="135"/>
      <c r="BH2" s="135"/>
      <c r="BI2" s="135"/>
      <c r="BJ2" s="135"/>
      <c r="BK2" s="135"/>
      <c r="BL2" s="135"/>
      <c r="BM2" s="135"/>
      <c r="BN2" s="135"/>
      <c r="BO2" s="135"/>
      <c r="BP2" s="135"/>
      <c r="BQ2" s="135"/>
      <c r="BR2" s="135"/>
      <c r="BS2" s="135"/>
      <c r="BT2" s="135"/>
      <c r="BU2" s="135"/>
      <c r="BV2" s="135"/>
    </row>
    <row r="3" spans="2:74">
      <c r="B3" s="130" t="s">
        <v>7</v>
      </c>
      <c r="C3" s="130"/>
      <c r="D3" s="130" t="s">
        <v>8</v>
      </c>
      <c r="E3" s="130"/>
      <c r="F3" s="130"/>
      <c r="G3" s="130"/>
      <c r="H3" s="130"/>
      <c r="I3" s="130"/>
      <c r="J3" s="126" t="s">
        <v>9</v>
      </c>
      <c r="K3" s="128"/>
      <c r="L3" s="9" t="s">
        <v>10</v>
      </c>
      <c r="M3" s="130" t="s">
        <v>11</v>
      </c>
      <c r="N3" s="130"/>
      <c r="O3" s="103" t="s">
        <v>12</v>
      </c>
      <c r="Q3" s="126" t="s">
        <v>8</v>
      </c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8"/>
      <c r="AF3" s="126" t="s">
        <v>9</v>
      </c>
      <c r="AG3" s="127"/>
      <c r="AH3" s="127"/>
      <c r="AI3" s="127"/>
      <c r="AJ3" s="127"/>
      <c r="AK3" s="127"/>
      <c r="AL3" s="127"/>
      <c r="AM3" s="128"/>
      <c r="AO3" s="103" t="s">
        <v>12</v>
      </c>
      <c r="AQ3" s="9" t="s">
        <v>106</v>
      </c>
      <c r="AR3" s="93"/>
    </row>
    <row r="4" spans="2:74">
      <c r="B4" s="17">
        <v>1</v>
      </c>
      <c r="C4" s="17">
        <v>2</v>
      </c>
      <c r="D4" s="17">
        <v>3</v>
      </c>
      <c r="E4" s="17">
        <v>4</v>
      </c>
      <c r="F4" s="17">
        <v>5</v>
      </c>
      <c r="G4" s="17">
        <v>6</v>
      </c>
      <c r="H4" s="17">
        <v>7</v>
      </c>
      <c r="I4" s="17">
        <v>8</v>
      </c>
      <c r="J4" s="17">
        <v>9</v>
      </c>
      <c r="K4" s="17">
        <v>10</v>
      </c>
      <c r="L4" s="17">
        <v>11</v>
      </c>
      <c r="M4" s="17">
        <v>12</v>
      </c>
      <c r="N4" s="17">
        <v>13</v>
      </c>
      <c r="O4" s="17">
        <v>14</v>
      </c>
      <c r="P4" s="12"/>
      <c r="Q4" s="67">
        <v>15</v>
      </c>
      <c r="R4" s="67">
        <f>Q4+1</f>
        <v>16</v>
      </c>
      <c r="S4" s="67">
        <f t="shared" ref="S4" si="0">R4+1</f>
        <v>17</v>
      </c>
      <c r="T4" s="67">
        <f t="shared" ref="T4" si="1">S4+1</f>
        <v>18</v>
      </c>
      <c r="U4" s="67">
        <f t="shared" ref="U4" si="2">T4+1</f>
        <v>19</v>
      </c>
      <c r="V4" s="67">
        <f t="shared" ref="V4" si="3">U4+1</f>
        <v>20</v>
      </c>
      <c r="W4" s="67">
        <f t="shared" ref="W4" si="4">V4+1</f>
        <v>21</v>
      </c>
      <c r="X4" s="67">
        <f t="shared" ref="X4" si="5">W4+1</f>
        <v>22</v>
      </c>
      <c r="Y4" s="67">
        <f t="shared" ref="Y4" si="6">X4+1</f>
        <v>23</v>
      </c>
      <c r="Z4" s="67">
        <f t="shared" ref="Z4" si="7">Y4+1</f>
        <v>24</v>
      </c>
      <c r="AA4" s="67">
        <f t="shared" ref="AA4" si="8">Z4+1</f>
        <v>25</v>
      </c>
      <c r="AB4" s="67">
        <f t="shared" ref="AB4" si="9">AA4+1</f>
        <v>26</v>
      </c>
      <c r="AC4" s="17">
        <v>31</v>
      </c>
      <c r="AD4" s="17">
        <v>32</v>
      </c>
      <c r="AE4" s="13"/>
      <c r="AF4" s="67">
        <v>33</v>
      </c>
      <c r="AG4" s="67">
        <f>AF4+1</f>
        <v>34</v>
      </c>
      <c r="AH4" s="67">
        <f t="shared" ref="AH4:AM4" si="10">AG4+1</f>
        <v>35</v>
      </c>
      <c r="AI4" s="67">
        <f t="shared" si="10"/>
        <v>36</v>
      </c>
      <c r="AJ4" s="67">
        <f t="shared" si="10"/>
        <v>37</v>
      </c>
      <c r="AK4" s="67">
        <f t="shared" si="10"/>
        <v>38</v>
      </c>
      <c r="AL4" s="67">
        <f t="shared" si="10"/>
        <v>39</v>
      </c>
      <c r="AM4" s="67">
        <f t="shared" si="10"/>
        <v>40</v>
      </c>
      <c r="AN4" s="13"/>
      <c r="AO4" s="17">
        <v>41</v>
      </c>
      <c r="AQ4" s="9" t="s">
        <v>107</v>
      </c>
      <c r="AR4" s="105"/>
      <c r="AU4" s="134" t="s">
        <v>108</v>
      </c>
      <c r="AV4" s="134"/>
      <c r="BD4" s="131" t="s">
        <v>109</v>
      </c>
      <c r="BE4" s="132"/>
      <c r="BF4" s="132"/>
      <c r="BG4" s="132"/>
      <c r="BH4" s="132"/>
      <c r="BI4" s="132"/>
      <c r="BJ4" s="132"/>
      <c r="BL4" s="131" t="s">
        <v>110</v>
      </c>
      <c r="BM4" s="131"/>
      <c r="BN4" s="131"/>
      <c r="BO4" s="131"/>
      <c r="BP4" s="131"/>
      <c r="BQ4" s="131"/>
      <c r="BR4" s="131"/>
      <c r="BS4" s="131"/>
    </row>
    <row r="5" spans="2:74" ht="60">
      <c r="B5" s="16" t="s">
        <v>7</v>
      </c>
      <c r="C5" s="16" t="s">
        <v>13</v>
      </c>
      <c r="D5" s="16" t="s">
        <v>14</v>
      </c>
      <c r="E5" s="16" t="s">
        <v>15</v>
      </c>
      <c r="F5" s="16" t="s">
        <v>16</v>
      </c>
      <c r="G5" s="16" t="s">
        <v>17</v>
      </c>
      <c r="H5" s="10" t="s">
        <v>18</v>
      </c>
      <c r="I5" s="16" t="s">
        <v>19</v>
      </c>
      <c r="J5" s="16" t="s">
        <v>20</v>
      </c>
      <c r="K5" s="16" t="s">
        <v>21</v>
      </c>
      <c r="L5" s="16" t="s">
        <v>22</v>
      </c>
      <c r="M5" s="16" t="s">
        <v>23</v>
      </c>
      <c r="N5" s="16" t="s">
        <v>24</v>
      </c>
      <c r="O5" s="16" t="s">
        <v>12</v>
      </c>
      <c r="Q5" s="3" t="s">
        <v>25</v>
      </c>
      <c r="R5" s="3" t="s">
        <v>17</v>
      </c>
      <c r="S5" s="3" t="s">
        <v>26</v>
      </c>
      <c r="T5" s="3" t="s">
        <v>27</v>
      </c>
      <c r="U5" s="3" t="s">
        <v>28</v>
      </c>
      <c r="V5" s="3" t="s">
        <v>29</v>
      </c>
      <c r="W5" s="3" t="s">
        <v>30</v>
      </c>
      <c r="X5" s="3" t="s">
        <v>31</v>
      </c>
      <c r="Y5" s="3" t="s">
        <v>32</v>
      </c>
      <c r="Z5" s="3" t="s">
        <v>33</v>
      </c>
      <c r="AA5" s="3" t="s">
        <v>34</v>
      </c>
      <c r="AB5" s="3" t="s">
        <v>35</v>
      </c>
      <c r="AC5" s="3" t="s">
        <v>36</v>
      </c>
      <c r="AD5" s="3" t="s">
        <v>37</v>
      </c>
      <c r="AE5" s="4"/>
      <c r="AF5" s="3" t="s">
        <v>38</v>
      </c>
      <c r="AG5" s="3" t="s">
        <v>39</v>
      </c>
      <c r="AH5" s="3" t="s">
        <v>40</v>
      </c>
      <c r="AI5" s="3" t="s">
        <v>41</v>
      </c>
      <c r="AJ5" s="3" t="s">
        <v>42</v>
      </c>
      <c r="AK5" s="3" t="s">
        <v>43</v>
      </c>
      <c r="AL5" s="3" t="s">
        <v>44</v>
      </c>
      <c r="AM5" s="3" t="s">
        <v>37</v>
      </c>
      <c r="AO5" s="3" t="s">
        <v>12</v>
      </c>
      <c r="AU5" t="s">
        <v>111</v>
      </c>
      <c r="AV5" t="s">
        <v>112</v>
      </c>
      <c r="AW5" t="s">
        <v>113</v>
      </c>
      <c r="AX5" t="s">
        <v>114</v>
      </c>
      <c r="AY5" t="s">
        <v>115</v>
      </c>
      <c r="BB5" t="s">
        <v>116</v>
      </c>
      <c r="BD5" t="s">
        <v>117</v>
      </c>
      <c r="BE5" t="s">
        <v>118</v>
      </c>
      <c r="BF5" t="s">
        <v>119</v>
      </c>
      <c r="BG5" t="s">
        <v>120</v>
      </c>
      <c r="BH5" t="s">
        <v>121</v>
      </c>
      <c r="BI5" t="s">
        <v>122</v>
      </c>
      <c r="BJ5" t="s">
        <v>123</v>
      </c>
      <c r="BL5" s="79" t="s">
        <v>124</v>
      </c>
      <c r="BM5" s="79" t="s">
        <v>125</v>
      </c>
      <c r="BN5" s="79" t="s">
        <v>126</v>
      </c>
      <c r="BO5" s="79" t="s">
        <v>127</v>
      </c>
      <c r="BP5" s="79" t="s">
        <v>128</v>
      </c>
      <c r="BQ5" s="79" t="s">
        <v>129</v>
      </c>
      <c r="BR5" s="79" t="s">
        <v>130</v>
      </c>
      <c r="BS5" s="79" t="s">
        <v>131</v>
      </c>
      <c r="BU5" s="79" t="s">
        <v>132</v>
      </c>
      <c r="BV5" s="79" t="s">
        <v>133</v>
      </c>
    </row>
    <row r="6" spans="2:74">
      <c r="B6" s="115"/>
      <c r="C6" s="115"/>
      <c r="D6" s="123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84"/>
      <c r="Q6" s="83"/>
      <c r="R6" s="22" t="e">
        <f>VLOOKUP('Frese Valve Selection'!$Q6,'Partnumber data valves'!$B$4:$K$1001,2,FALSE)</f>
        <v>#N/A</v>
      </c>
      <c r="S6" s="23" t="e">
        <f>VLOOKUP('Frese Valve Selection'!$Q6,'Partnumber data valves'!$B$4:$K$1001,3,FALSE)</f>
        <v>#N/A</v>
      </c>
      <c r="T6" s="23" t="e">
        <f>VLOOKUP('Frese Valve Selection'!$Q6,'Partnumber data valves'!$B$4:$K$1001,4,FALSE)</f>
        <v>#N/A</v>
      </c>
      <c r="U6" s="23" t="e">
        <f>VLOOKUP('Frese Valve Selection'!$Q6,'Partnumber data valves'!$B$4:$K$1001,5,FALSE)</f>
        <v>#N/A</v>
      </c>
      <c r="V6" s="23" t="e">
        <f>VLOOKUP('Frese Valve Selection'!$Q6,'Partnumber data valves'!$B$4:$K$1001,6,FALSE)</f>
        <v>#N/A</v>
      </c>
      <c r="W6" s="23" t="e">
        <f>VLOOKUP('Frese Valve Selection'!$Q6,'Partnumber data valves'!$B$4:$K$1001,7,FALSE)</f>
        <v>#N/A</v>
      </c>
      <c r="X6" s="23" t="e">
        <f>VLOOKUP('Frese Valve Selection'!$Q6,'Partnumber data valves'!$B$4:$K$1001,8,FALSE)</f>
        <v>#N/A</v>
      </c>
      <c r="Y6" s="23" t="e">
        <f>VLOOKUP('Frese Valve Selection'!$Q6,'Partnumber data valves'!$B$4:$K$1001,9,FALSE)</f>
        <v>#N/A</v>
      </c>
      <c r="Z6" s="23" t="e">
        <f>VLOOKUP('Frese Valve Selection'!$Q6,'Partnumber data valves'!$B$4:$K$1001,10,FALSE)</f>
        <v>#N/A</v>
      </c>
      <c r="AA6" s="97">
        <f t="shared" ref="AA6:AA15" si="11">I6</f>
        <v>0</v>
      </c>
      <c r="AB6" s="98" t="e">
        <f>ROUND(AU6,1)</f>
        <v>#N/A</v>
      </c>
      <c r="AC6" s="99" t="e">
        <f>ROUND(AV6,0)</f>
        <v>#N/A</v>
      </c>
      <c r="AD6" s="23" t="e">
        <f>VLOOKUP(Q6,'Weight table'!$A$2:$C$10000,3,FALSE)</f>
        <v>#N/A</v>
      </c>
      <c r="AF6" s="83"/>
      <c r="AG6" s="23" t="str">
        <f>IF(OR(ISBLANK($AF6),$AF6="N/A"),"",VLOOKUP($AF6,'Part number data actuators'!$B$3:$H$202,2,FALSE))</f>
        <v/>
      </c>
      <c r="AH6" s="23" t="str">
        <f>IF(OR(ISBLANK($AF6),$AF6="N/A"),"",VLOOKUP($AF6,'Part number data actuators'!$B$3:$H$202,3,FALSE))</f>
        <v/>
      </c>
      <c r="AI6" s="23" t="str">
        <f>IF(OR(ISBLANK($AF6),$AF6="N/A"),"",VLOOKUP($AF6,'Part number data actuators'!$B$3:$H$202,4,FALSE))</f>
        <v/>
      </c>
      <c r="AJ6" s="23" t="str">
        <f>IF(OR(ISBLANK($AF6),$AF6="N/A"),"",VLOOKUP($AF6,'Part number data actuators'!$B$3:$H$202,5,FALSE))</f>
        <v/>
      </c>
      <c r="AK6" s="23" t="str">
        <f>IF(OR(ISBLANK($AF6),$AF6="N/A"),"",VLOOKUP($AF6,'Part number data actuators'!$B$3:$H$202,6,FALSE))</f>
        <v/>
      </c>
      <c r="AL6" s="23" t="str">
        <f>IF(OR(ISBLANK($AF6),$AF6="N/A"),"",VLOOKUP($AF6,'Part number data actuators'!$B$3:$H$202,7,FALSE))</f>
        <v/>
      </c>
      <c r="AM6" s="5" t="str">
        <f>IF(OR(ISBLANK($AF6),$AF6="N/A"),"",VLOOKUP(AF6,'Weight table'!$A$2:$C$10000,3,FALSE))</f>
        <v/>
      </c>
      <c r="AO6" s="116"/>
      <c r="AR6" s="87"/>
      <c r="AS6" s="87"/>
      <c r="AU6" s="66" t="e">
        <f>IF(AW6,
BD6*AA6^6+BE6*AA6^5+BF6*AA6^4+BG6*AA6^3+BH6*AA6^2+BI6*AA6+BJ6,
"Out of flow range")</f>
        <v>#N/A</v>
      </c>
      <c r="AV6" s="66" t="e">
        <f>IF(AW6,
IF(AA6&lt;BL6,BM6,IF(BN6="flow",AX6,IF(BN6="preset",AY6,"not available"))),
"Out of flow range")</f>
        <v>#N/A</v>
      </c>
      <c r="AW6" t="e">
        <f>IF(AND(AA6&gt;=BU6,AA6&lt;=BV6),TRUE,FALSE)</f>
        <v>#N/A</v>
      </c>
      <c r="AX6" s="66" t="e">
        <f t="shared" ref="AX6" si="12">BO6*AA6^4+BP6*AA6^3+BQ6*AA6^2+BR6*AA6+BS6</f>
        <v>#N/A</v>
      </c>
      <c r="AY6" s="66" t="e">
        <f>BO6*AU6^4+BP6*AU6^3+BQ6*AU6^2+BR6*AU6+BS6</f>
        <v>#N/A</v>
      </c>
      <c r="BB6" s="6" t="e">
        <f>MATCH(Q6,'Partnumber data valves'!$B$4:$B$1001,0)</f>
        <v>#N/A</v>
      </c>
      <c r="BC6" s="6"/>
      <c r="BD6" t="e">
        <f>INDEX('Partnumber data valves'!$B$4:$AC$1001,$BB6,13)</f>
        <v>#N/A</v>
      </c>
      <c r="BE6" t="e">
        <f>INDEX('Partnumber data valves'!$B$4:$AC$1001,$BB6,14)</f>
        <v>#N/A</v>
      </c>
      <c r="BF6" t="e">
        <f>INDEX('Partnumber data valves'!$B$4:$AC$1001,$BB6,15)</f>
        <v>#N/A</v>
      </c>
      <c r="BG6" t="e">
        <f>INDEX('Partnumber data valves'!$B$4:$AC$1001,$BB6,16)</f>
        <v>#N/A</v>
      </c>
      <c r="BH6" t="e">
        <f>INDEX('Partnumber data valves'!$B$4:$AC$1001,$BB6,17)</f>
        <v>#N/A</v>
      </c>
      <c r="BI6" t="e">
        <f>INDEX('Partnumber data valves'!$B$4:$AC$1001,$BB6,18)</f>
        <v>#N/A</v>
      </c>
      <c r="BJ6" t="e">
        <f>INDEX('Partnumber data valves'!$B$4:$AC$1001,$BB6,19)</f>
        <v>#N/A</v>
      </c>
      <c r="BL6" t="e">
        <f>INDEX('Partnumber data valves'!$B$4:$AC$1001,$BB6,21)</f>
        <v>#N/A</v>
      </c>
      <c r="BM6" t="e">
        <f>INDEX('Partnumber data valves'!$B$4:$AC$1001,$BB6,22)</f>
        <v>#N/A</v>
      </c>
      <c r="BN6" t="e">
        <f>INDEX('Partnumber data valves'!$B$4:$AC$1001,$BB6,23)</f>
        <v>#N/A</v>
      </c>
      <c r="BO6" t="e">
        <f>INDEX('Partnumber data valves'!$B$4:$AC$1001,$BB6,24)</f>
        <v>#N/A</v>
      </c>
      <c r="BP6" t="e">
        <f>INDEX('Partnumber data valves'!$B$4:$AC$1001,$BB6,25)</f>
        <v>#N/A</v>
      </c>
      <c r="BQ6" t="e">
        <f>INDEX('Partnumber data valves'!$B$4:$AC$1001,$BB6,26)</f>
        <v>#N/A</v>
      </c>
      <c r="BR6" t="e">
        <f>INDEX('Partnumber data valves'!$B$4:$AC$1001,$BB6,27)</f>
        <v>#N/A</v>
      </c>
      <c r="BS6" t="e">
        <f>INDEX('Partnumber data valves'!$B$4:$AC$1001,$BB6,28)</f>
        <v>#N/A</v>
      </c>
      <c r="BU6" s="66" t="e">
        <f>INDEX('Partnumber data valves'!$B$4:$AC$1001,$BB6,5)</f>
        <v>#N/A</v>
      </c>
      <c r="BV6" s="66" t="e">
        <f>INDEX('Partnumber data valves'!$B$4:$AC$1001,$BB6,6)</f>
        <v>#N/A</v>
      </c>
    </row>
    <row r="7" spans="2:74">
      <c r="B7" s="115"/>
      <c r="C7" s="115"/>
      <c r="D7" s="123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Q7" s="83"/>
      <c r="R7" s="22" t="e">
        <f>VLOOKUP('Frese Valve Selection'!$Q7,'Partnumber data valves'!$B$4:$K$1001,2,FALSE)</f>
        <v>#N/A</v>
      </c>
      <c r="S7" s="23" t="e">
        <f>VLOOKUP('Frese Valve Selection'!$Q7,'Partnumber data valves'!$B$4:$K$1001,3,FALSE)</f>
        <v>#N/A</v>
      </c>
      <c r="T7" s="23" t="e">
        <f>VLOOKUP('Frese Valve Selection'!$Q7,'Partnumber data valves'!$B$4:$K$1001,4,FALSE)</f>
        <v>#N/A</v>
      </c>
      <c r="U7" s="23" t="e">
        <f>VLOOKUP('Frese Valve Selection'!$Q7,'Partnumber data valves'!$B$4:$K$1001,5,FALSE)</f>
        <v>#N/A</v>
      </c>
      <c r="V7" s="23" t="e">
        <f>VLOOKUP('Frese Valve Selection'!$Q7,'Partnumber data valves'!$B$4:$K$1001,6,FALSE)</f>
        <v>#N/A</v>
      </c>
      <c r="W7" s="23" t="e">
        <f>VLOOKUP('Frese Valve Selection'!$Q7,'Partnumber data valves'!$B$4:$K$1001,7,FALSE)</f>
        <v>#N/A</v>
      </c>
      <c r="X7" s="23" t="e">
        <f>VLOOKUP('Frese Valve Selection'!$Q7,'Partnumber data valves'!$B$4:$K$1001,8,FALSE)</f>
        <v>#N/A</v>
      </c>
      <c r="Y7" s="23" t="e">
        <f>VLOOKUP('Frese Valve Selection'!$Q7,'Partnumber data valves'!$B$4:$K$1001,9,FALSE)</f>
        <v>#N/A</v>
      </c>
      <c r="Z7" s="23" t="e">
        <f>VLOOKUP('Frese Valve Selection'!$Q7,'Partnumber data valves'!$B$4:$K$1001,10,FALSE)</f>
        <v>#N/A</v>
      </c>
      <c r="AA7" s="97">
        <f t="shared" si="11"/>
        <v>0</v>
      </c>
      <c r="AB7" s="98" t="e">
        <f t="shared" ref="AB7:AB20" si="13">ROUND(AU7,1)</f>
        <v>#N/A</v>
      </c>
      <c r="AC7" s="99" t="e">
        <f t="shared" ref="AC7:AC20" si="14">ROUND(AV7,0)</f>
        <v>#N/A</v>
      </c>
      <c r="AD7" s="23" t="e">
        <f>VLOOKUP(Q7,'Weight table'!$A$2:$C$10000,3,FALSE)</f>
        <v>#N/A</v>
      </c>
      <c r="AE7" s="6"/>
      <c r="AF7" s="92"/>
      <c r="AG7" s="23" t="str">
        <f>IF(OR(ISBLANK($AF7),$AF7="N/A"),"",VLOOKUP($AF7,'Part number data actuators'!$B$3:$H$202,2,FALSE))</f>
        <v/>
      </c>
      <c r="AH7" s="23" t="str">
        <f>IF(OR(ISBLANK($AF7),$AF7="N/A"),"",VLOOKUP($AF7,'Part number data actuators'!$B$3:$H$202,3,FALSE))</f>
        <v/>
      </c>
      <c r="AI7" s="23" t="str">
        <f>IF(OR(ISBLANK($AF7),$AF7="N/A"),"",VLOOKUP($AF7,'Part number data actuators'!$B$3:$H$202,4,FALSE))</f>
        <v/>
      </c>
      <c r="AJ7" s="23" t="str">
        <f>IF(OR(ISBLANK($AF7),$AF7="N/A"),"",VLOOKUP($AF7,'Part number data actuators'!$B$3:$H$202,5,FALSE))</f>
        <v/>
      </c>
      <c r="AK7" s="23" t="str">
        <f>IF(OR(ISBLANK($AF7),$AF7="N/A"),"",VLOOKUP($AF7,'Part number data actuators'!$B$3:$H$202,6,FALSE))</f>
        <v/>
      </c>
      <c r="AL7" s="23" t="str">
        <f>IF(OR(ISBLANK($AF7),$AF7="N/A"),"",VLOOKUP($AF7,'Part number data actuators'!$B$3:$H$202,7,FALSE))</f>
        <v/>
      </c>
      <c r="AM7" s="5" t="str">
        <f>IF(OR(ISBLANK($AF7),$AF7="N/A"),"",VLOOKUP(AF7,'Weight table'!$A$2:$C$10000,3,FALSE))</f>
        <v/>
      </c>
      <c r="AO7" s="116"/>
      <c r="AR7" s="87"/>
      <c r="AS7" s="87"/>
      <c r="AU7" s="66" t="e">
        <f t="shared" ref="AU7:AU16" si="15">IF(AW7,
BD7*AA7^6+BE7*AA7^5+BF7*AA7^4+BG7*AA7^3+BH7*AA7^2+BI7*AA7+BJ7,
"Out of flow range")</f>
        <v>#N/A</v>
      </c>
      <c r="AV7" s="66" t="e">
        <f t="shared" ref="AV7:AV16" si="16">IF(AW7,
IF(AA7&lt;BL7,BM7,IF(BN7="flow",AX7,IF(BN7="preset",AY7,"not available"))),
"Out of flow range")</f>
        <v>#N/A</v>
      </c>
      <c r="AW7" t="e">
        <f t="shared" ref="AW7:AW16" si="17">IF(AND(AA7&gt;=BU7,AA7&lt;=BV7),TRUE,FALSE)</f>
        <v>#N/A</v>
      </c>
      <c r="AX7" s="66" t="e">
        <f t="shared" ref="AX7:AX16" si="18">BO7*AA7^4+BP7*AA7^3+BQ7*AA7^2+BR7*AA7+BS7</f>
        <v>#N/A</v>
      </c>
      <c r="AY7" s="66" t="e">
        <f t="shared" ref="AY7:AY16" si="19">BO7*AU7^4+BP7*AU7^3+BQ7*AU7^2+BR7*AU7+BS7</f>
        <v>#N/A</v>
      </c>
      <c r="BB7" s="6" t="e">
        <f>MATCH(Q7,'Partnumber data valves'!$B$4:$B$1001,0)</f>
        <v>#N/A</v>
      </c>
      <c r="BC7" s="6"/>
      <c r="BD7" t="e">
        <f>INDEX('Partnumber data valves'!$B$4:$AC$1001,$BB7,13)</f>
        <v>#N/A</v>
      </c>
      <c r="BE7" t="e">
        <f>INDEX('Partnumber data valves'!$B$4:$AC$1001,$BB7,14)</f>
        <v>#N/A</v>
      </c>
      <c r="BF7" t="e">
        <f>INDEX('Partnumber data valves'!$B$4:$AC$1001,$BB7,15)</f>
        <v>#N/A</v>
      </c>
      <c r="BG7" t="e">
        <f>INDEX('Partnumber data valves'!$B$4:$AC$1001,$BB7,16)</f>
        <v>#N/A</v>
      </c>
      <c r="BH7" t="e">
        <f>INDEX('Partnumber data valves'!$B$4:$AC$1001,$BB7,17)</f>
        <v>#N/A</v>
      </c>
      <c r="BI7" t="e">
        <f>INDEX('Partnumber data valves'!$B$4:$AC$1001,$BB7,18)</f>
        <v>#N/A</v>
      </c>
      <c r="BJ7" t="e">
        <f>INDEX('Partnumber data valves'!$B$4:$AC$1001,$BB7,19)</f>
        <v>#N/A</v>
      </c>
      <c r="BL7" t="e">
        <f>INDEX('Partnumber data valves'!$B$4:$AC$1001,$BB7,21)</f>
        <v>#N/A</v>
      </c>
      <c r="BM7" t="e">
        <f>INDEX('Partnumber data valves'!$B$4:$AC$1001,$BB7,22)</f>
        <v>#N/A</v>
      </c>
      <c r="BN7" t="e">
        <f>INDEX('Partnumber data valves'!$B$4:$AC$1001,$BB7,23)</f>
        <v>#N/A</v>
      </c>
      <c r="BO7" t="e">
        <f>INDEX('Partnumber data valves'!$B$4:$AC$1001,$BB7,24)</f>
        <v>#N/A</v>
      </c>
      <c r="BP7" t="e">
        <f>INDEX('Partnumber data valves'!$B$4:$AC$1001,$BB7,25)</f>
        <v>#N/A</v>
      </c>
      <c r="BQ7" t="e">
        <f>INDEX('Partnumber data valves'!$B$4:$AC$1001,$BB7,26)</f>
        <v>#N/A</v>
      </c>
      <c r="BR7" t="e">
        <f>INDEX('Partnumber data valves'!$B$4:$AC$1001,$BB7,27)</f>
        <v>#N/A</v>
      </c>
      <c r="BS7" t="e">
        <f>INDEX('Partnumber data valves'!$B$4:$AC$1001,$BB7,28)</f>
        <v>#N/A</v>
      </c>
      <c r="BU7" s="66" t="e">
        <f>INDEX('Partnumber data valves'!$B$4:$AC$1001,$BB7,5)</f>
        <v>#N/A</v>
      </c>
      <c r="BV7" s="66" t="e">
        <f>INDEX('Partnumber data valves'!$B$4:$AC$1001,$BB7,6)</f>
        <v>#N/A</v>
      </c>
    </row>
    <row r="8" spans="2:74" ht="15" customHeight="1">
      <c r="B8" s="115"/>
      <c r="C8" s="115"/>
      <c r="D8" s="115"/>
      <c r="E8" s="115"/>
      <c r="F8" s="115"/>
      <c r="G8" s="115"/>
      <c r="H8" s="115"/>
      <c r="I8" s="115"/>
      <c r="J8" s="115"/>
      <c r="K8" s="115"/>
      <c r="L8" s="115"/>
      <c r="M8" s="115"/>
      <c r="N8" s="115"/>
      <c r="O8" s="115"/>
      <c r="Q8" s="83"/>
      <c r="R8" s="22" t="e">
        <f>VLOOKUP('Frese Valve Selection'!$Q8,'Partnumber data valves'!$B$4:$K$1001,2,FALSE)</f>
        <v>#N/A</v>
      </c>
      <c r="S8" s="23" t="e">
        <f>VLOOKUP('Frese Valve Selection'!$Q8,'Partnumber data valves'!$B$4:$K$1001,3,FALSE)</f>
        <v>#N/A</v>
      </c>
      <c r="T8" s="23" t="e">
        <f>VLOOKUP('Frese Valve Selection'!$Q8,'Partnumber data valves'!$B$4:$K$1001,4,FALSE)</f>
        <v>#N/A</v>
      </c>
      <c r="U8" s="23" t="e">
        <f>VLOOKUP('Frese Valve Selection'!$Q8,'Partnumber data valves'!$B$4:$K$1001,5,FALSE)</f>
        <v>#N/A</v>
      </c>
      <c r="V8" s="23" t="e">
        <f>VLOOKUP('Frese Valve Selection'!$Q8,'Partnumber data valves'!$B$4:$K$1001,6,FALSE)</f>
        <v>#N/A</v>
      </c>
      <c r="W8" s="23" t="e">
        <f>VLOOKUP('Frese Valve Selection'!$Q8,'Partnumber data valves'!$B$4:$K$1001,7,FALSE)</f>
        <v>#N/A</v>
      </c>
      <c r="X8" s="23" t="e">
        <f>VLOOKUP('Frese Valve Selection'!$Q8,'Partnumber data valves'!$B$4:$K$1001,8,FALSE)</f>
        <v>#N/A</v>
      </c>
      <c r="Y8" s="23" t="e">
        <f>VLOOKUP('Frese Valve Selection'!$Q8,'Partnumber data valves'!$B$4:$K$1001,9,FALSE)</f>
        <v>#N/A</v>
      </c>
      <c r="Z8" s="23" t="e">
        <f>VLOOKUP('Frese Valve Selection'!$Q8,'Partnumber data valves'!$B$4:$K$1001,10,FALSE)</f>
        <v>#N/A</v>
      </c>
      <c r="AA8" s="97">
        <f t="shared" si="11"/>
        <v>0</v>
      </c>
      <c r="AB8" s="98" t="e">
        <f t="shared" si="13"/>
        <v>#N/A</v>
      </c>
      <c r="AC8" s="99" t="e">
        <f t="shared" si="14"/>
        <v>#N/A</v>
      </c>
      <c r="AD8" s="23" t="e">
        <f>VLOOKUP(Q8,'Weight table'!$A$2:$C$10000,3,FALSE)</f>
        <v>#N/A</v>
      </c>
      <c r="AE8" s="6"/>
      <c r="AF8" s="83"/>
      <c r="AG8" s="23" t="str">
        <f>IF(OR(ISBLANK($AF8),$AF8="N/A"),"",VLOOKUP($AF8,'Part number data actuators'!$B$3:$H$202,2,FALSE))</f>
        <v/>
      </c>
      <c r="AH8" s="23" t="str">
        <f>IF(OR(ISBLANK($AF8),$AF8="N/A"),"",VLOOKUP($AF8,'Part number data actuators'!$B$3:$H$202,3,FALSE))</f>
        <v/>
      </c>
      <c r="AI8" s="23" t="str">
        <f>IF(OR(ISBLANK($AF8),$AF8="N/A"),"",VLOOKUP($AF8,'Part number data actuators'!$B$3:$H$202,4,FALSE))</f>
        <v/>
      </c>
      <c r="AJ8" s="23" t="str">
        <f>IF(OR(ISBLANK($AF8),$AF8="N/A"),"",VLOOKUP($AF8,'Part number data actuators'!$B$3:$H$202,5,FALSE))</f>
        <v/>
      </c>
      <c r="AK8" s="23" t="str">
        <f>IF(OR(ISBLANK($AF8),$AF8="N/A"),"",VLOOKUP($AF8,'Part number data actuators'!$B$3:$H$202,6,FALSE))</f>
        <v/>
      </c>
      <c r="AL8" s="23" t="str">
        <f>IF(OR(ISBLANK($AF8),$AF8="N/A"),"",VLOOKUP($AF8,'Part number data actuators'!$B$3:$H$202,7,FALSE))</f>
        <v/>
      </c>
      <c r="AM8" s="5" t="str">
        <f>IF(OR(ISBLANK($AF8),$AF8="N/A"),"",VLOOKUP(AF8,'Weight table'!$A$2:$C$10000,3,FALSE))</f>
        <v/>
      </c>
      <c r="AO8" s="116"/>
      <c r="AR8" s="88"/>
      <c r="AS8" s="88"/>
      <c r="AU8" s="66" t="e">
        <f t="shared" si="15"/>
        <v>#N/A</v>
      </c>
      <c r="AV8" s="66" t="e">
        <f t="shared" si="16"/>
        <v>#N/A</v>
      </c>
      <c r="AW8" t="e">
        <f t="shared" si="17"/>
        <v>#N/A</v>
      </c>
      <c r="AX8" s="66" t="e">
        <f t="shared" si="18"/>
        <v>#N/A</v>
      </c>
      <c r="AY8" s="66" t="e">
        <f t="shared" si="19"/>
        <v>#N/A</v>
      </c>
      <c r="BB8" s="6" t="e">
        <f>MATCH(Q8,'Partnumber data valves'!$B$4:$B$1001,0)</f>
        <v>#N/A</v>
      </c>
      <c r="BC8" s="6"/>
      <c r="BD8" t="e">
        <f>INDEX('Partnumber data valves'!$B$4:$AC$1001,$BB8,13)</f>
        <v>#N/A</v>
      </c>
      <c r="BE8" t="e">
        <f>INDEX('Partnumber data valves'!$B$4:$AC$1001,$BB8,14)</f>
        <v>#N/A</v>
      </c>
      <c r="BF8" t="e">
        <f>INDEX('Partnumber data valves'!$B$4:$AC$1001,$BB8,15)</f>
        <v>#N/A</v>
      </c>
      <c r="BG8" t="e">
        <f>INDEX('Partnumber data valves'!$B$4:$AC$1001,$BB8,16)</f>
        <v>#N/A</v>
      </c>
      <c r="BH8" t="e">
        <f>INDEX('Partnumber data valves'!$B$4:$AC$1001,$BB8,17)</f>
        <v>#N/A</v>
      </c>
      <c r="BI8" t="e">
        <f>INDEX('Partnumber data valves'!$B$4:$AC$1001,$BB8,18)</f>
        <v>#N/A</v>
      </c>
      <c r="BJ8" t="e">
        <f>INDEX('Partnumber data valves'!$B$4:$AC$1001,$BB8,19)</f>
        <v>#N/A</v>
      </c>
      <c r="BL8" t="e">
        <f>INDEX('Partnumber data valves'!$B$4:$AC$1001,$BB8,21)</f>
        <v>#N/A</v>
      </c>
      <c r="BM8" t="e">
        <f>INDEX('Partnumber data valves'!$B$4:$AC$1001,$BB8,22)</f>
        <v>#N/A</v>
      </c>
      <c r="BN8" t="e">
        <f>INDEX('Partnumber data valves'!$B$4:$AC$1001,$BB8,23)</f>
        <v>#N/A</v>
      </c>
      <c r="BO8" t="e">
        <f>INDEX('Partnumber data valves'!$B$4:$AC$1001,$BB8,24)</f>
        <v>#N/A</v>
      </c>
      <c r="BP8" t="e">
        <f>INDEX('Partnumber data valves'!$B$4:$AC$1001,$BB8,25)</f>
        <v>#N/A</v>
      </c>
      <c r="BQ8" t="e">
        <f>INDEX('Partnumber data valves'!$B$4:$AC$1001,$BB8,26)</f>
        <v>#N/A</v>
      </c>
      <c r="BR8" t="e">
        <f>INDEX('Partnumber data valves'!$B$4:$AC$1001,$BB8,27)</f>
        <v>#N/A</v>
      </c>
      <c r="BS8" t="e">
        <f>INDEX('Partnumber data valves'!$B$4:$AC$1001,$BB8,28)</f>
        <v>#N/A</v>
      </c>
      <c r="BU8" s="66" t="e">
        <f>INDEX('Partnumber data valves'!$B$4:$AC$1001,$BB8,5)</f>
        <v>#N/A</v>
      </c>
      <c r="BV8" s="66" t="e">
        <f>INDEX('Partnumber data valves'!$B$4:$AC$1001,$BB8,6)</f>
        <v>#N/A</v>
      </c>
    </row>
    <row r="9" spans="2:74">
      <c r="B9" s="115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Q9" s="83"/>
      <c r="R9" s="22" t="e">
        <f>VLOOKUP('Frese Valve Selection'!$Q9,'Partnumber data valves'!$B$4:$K$1001,2,FALSE)</f>
        <v>#N/A</v>
      </c>
      <c r="S9" s="23" t="e">
        <f>VLOOKUP('Frese Valve Selection'!$Q9,'Partnumber data valves'!$B$4:$K$1001,3,FALSE)</f>
        <v>#N/A</v>
      </c>
      <c r="T9" s="23" t="e">
        <f>VLOOKUP('Frese Valve Selection'!$Q9,'Partnumber data valves'!$B$4:$K$1001,4,FALSE)</f>
        <v>#N/A</v>
      </c>
      <c r="U9" s="23" t="e">
        <f>VLOOKUP('Frese Valve Selection'!$Q9,'Partnumber data valves'!$B$4:$K$1001,5,FALSE)</f>
        <v>#N/A</v>
      </c>
      <c r="V9" s="23" t="e">
        <f>VLOOKUP('Frese Valve Selection'!$Q9,'Partnumber data valves'!$B$4:$K$1001,6,FALSE)</f>
        <v>#N/A</v>
      </c>
      <c r="W9" s="23" t="e">
        <f>VLOOKUP('Frese Valve Selection'!$Q9,'Partnumber data valves'!$B$4:$K$1001,7,FALSE)</f>
        <v>#N/A</v>
      </c>
      <c r="X9" s="23" t="e">
        <f>VLOOKUP('Frese Valve Selection'!$Q9,'Partnumber data valves'!$B$4:$K$1001,8,FALSE)</f>
        <v>#N/A</v>
      </c>
      <c r="Y9" s="23" t="e">
        <f>VLOOKUP('Frese Valve Selection'!$Q9,'Partnumber data valves'!$B$4:$K$1001,9,FALSE)</f>
        <v>#N/A</v>
      </c>
      <c r="Z9" s="23" t="e">
        <f>VLOOKUP('Frese Valve Selection'!$Q9,'Partnumber data valves'!$B$4:$K$1001,10,FALSE)</f>
        <v>#N/A</v>
      </c>
      <c r="AA9" s="97">
        <f t="shared" si="11"/>
        <v>0</v>
      </c>
      <c r="AB9" s="98" t="e">
        <f t="shared" si="13"/>
        <v>#N/A</v>
      </c>
      <c r="AC9" s="99" t="e">
        <f t="shared" si="14"/>
        <v>#N/A</v>
      </c>
      <c r="AD9" s="23" t="e">
        <f>VLOOKUP(Q9,'Weight table'!$A$2:$C$10000,3,FALSE)</f>
        <v>#N/A</v>
      </c>
      <c r="AE9" s="6"/>
      <c r="AF9" s="83"/>
      <c r="AG9" s="23" t="str">
        <f>IF(OR(ISBLANK($AF9),$AF9="N/A"),"",VLOOKUP($AF9,'Part number data actuators'!$B$3:$H$202,2,FALSE))</f>
        <v/>
      </c>
      <c r="AH9" s="23" t="str">
        <f>IF(OR(ISBLANK($AF9),$AF9="N/A"),"",VLOOKUP($AF9,'Part number data actuators'!$B$3:$H$202,3,FALSE))</f>
        <v/>
      </c>
      <c r="AI9" s="23" t="str">
        <f>IF(OR(ISBLANK($AF9),$AF9="N/A"),"",VLOOKUP($AF9,'Part number data actuators'!$B$3:$H$202,4,FALSE))</f>
        <v/>
      </c>
      <c r="AJ9" s="23" t="str">
        <f>IF(OR(ISBLANK($AF9),$AF9="N/A"),"",VLOOKUP($AF9,'Part number data actuators'!$B$3:$H$202,5,FALSE))</f>
        <v/>
      </c>
      <c r="AK9" s="23" t="str">
        <f>IF(OR(ISBLANK($AF9),$AF9="N/A"),"",VLOOKUP($AF9,'Part number data actuators'!$B$3:$H$202,6,FALSE))</f>
        <v/>
      </c>
      <c r="AL9" s="23" t="str">
        <f>IF(OR(ISBLANK($AF9),$AF9="N/A"),"",VLOOKUP($AF9,'Part number data actuators'!$B$3:$H$202,7,FALSE))</f>
        <v/>
      </c>
      <c r="AM9" s="5" t="str">
        <f>IF(OR(ISBLANK($AF9),$AF9="N/A"),"",VLOOKUP(AF9,'Weight table'!$A$2:$C$10000,3,FALSE))</f>
        <v/>
      </c>
      <c r="AO9" s="116"/>
      <c r="AR9" s="87"/>
      <c r="AS9" s="87"/>
      <c r="AU9" s="66" t="e">
        <f t="shared" si="15"/>
        <v>#N/A</v>
      </c>
      <c r="AV9" s="66" t="e">
        <f t="shared" si="16"/>
        <v>#N/A</v>
      </c>
      <c r="AW9" t="e">
        <f t="shared" si="17"/>
        <v>#N/A</v>
      </c>
      <c r="AX9" s="66" t="e">
        <f t="shared" si="18"/>
        <v>#N/A</v>
      </c>
      <c r="AY9" s="66" t="e">
        <f t="shared" si="19"/>
        <v>#N/A</v>
      </c>
      <c r="BB9" s="6" t="e">
        <f>MATCH(Q9,'Partnumber data valves'!$B$4:$B$1001,0)</f>
        <v>#N/A</v>
      </c>
      <c r="BC9" s="6"/>
      <c r="BD9" t="e">
        <f>INDEX('Partnumber data valves'!$B$4:$AC$1001,$BB9,13)</f>
        <v>#N/A</v>
      </c>
      <c r="BE9" t="e">
        <f>INDEX('Partnumber data valves'!$B$4:$AC$1001,$BB9,14)</f>
        <v>#N/A</v>
      </c>
      <c r="BF9" t="e">
        <f>INDEX('Partnumber data valves'!$B$4:$AC$1001,$BB9,15)</f>
        <v>#N/A</v>
      </c>
      <c r="BG9" t="e">
        <f>INDEX('Partnumber data valves'!$B$4:$AC$1001,$BB9,16)</f>
        <v>#N/A</v>
      </c>
      <c r="BH9" t="e">
        <f>INDEX('Partnumber data valves'!$B$4:$AC$1001,$BB9,17)</f>
        <v>#N/A</v>
      </c>
      <c r="BI9" t="e">
        <f>INDEX('Partnumber data valves'!$B$4:$AC$1001,$BB9,18)</f>
        <v>#N/A</v>
      </c>
      <c r="BJ9" t="e">
        <f>INDEX('Partnumber data valves'!$B$4:$AC$1001,$BB9,19)</f>
        <v>#N/A</v>
      </c>
      <c r="BL9" t="e">
        <f>INDEX('Partnumber data valves'!$B$4:$AC$1001,$BB9,21)</f>
        <v>#N/A</v>
      </c>
      <c r="BM9" t="e">
        <f>INDEX('Partnumber data valves'!$B$4:$AC$1001,$BB9,22)</f>
        <v>#N/A</v>
      </c>
      <c r="BN9" t="e">
        <f>INDEX('Partnumber data valves'!$B$4:$AC$1001,$BB9,23)</f>
        <v>#N/A</v>
      </c>
      <c r="BO9" t="e">
        <f>INDEX('Partnumber data valves'!$B$4:$AC$1001,$BB9,24)</f>
        <v>#N/A</v>
      </c>
      <c r="BP9" t="e">
        <f>INDEX('Partnumber data valves'!$B$4:$AC$1001,$BB9,25)</f>
        <v>#N/A</v>
      </c>
      <c r="BQ9" t="e">
        <f>INDEX('Partnumber data valves'!$B$4:$AC$1001,$BB9,26)</f>
        <v>#N/A</v>
      </c>
      <c r="BR9" t="e">
        <f>INDEX('Partnumber data valves'!$B$4:$AC$1001,$BB9,27)</f>
        <v>#N/A</v>
      </c>
      <c r="BS9" t="e">
        <f>INDEX('Partnumber data valves'!$B$4:$AC$1001,$BB9,28)</f>
        <v>#N/A</v>
      </c>
      <c r="BU9" s="66" t="e">
        <f>INDEX('Partnumber data valves'!$B$4:$AC$1001,$BB9,5)</f>
        <v>#N/A</v>
      </c>
      <c r="BV9" s="66" t="e">
        <f>INDEX('Partnumber data valves'!$B$4:$AC$1001,$BB9,6)</f>
        <v>#N/A</v>
      </c>
    </row>
    <row r="10" spans="2:74">
      <c r="B10" s="115"/>
      <c r="C10" s="115"/>
      <c r="D10" s="115"/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Q10" s="83"/>
      <c r="R10" s="22" t="e">
        <f>VLOOKUP('Frese Valve Selection'!$Q10,'Partnumber data valves'!$B$4:$K$1001,2,FALSE)</f>
        <v>#N/A</v>
      </c>
      <c r="S10" s="23" t="e">
        <f>VLOOKUP('Frese Valve Selection'!$Q10,'Partnumber data valves'!$B$4:$K$1001,3,FALSE)</f>
        <v>#N/A</v>
      </c>
      <c r="T10" s="23" t="e">
        <f>VLOOKUP('Frese Valve Selection'!$Q10,'Partnumber data valves'!$B$4:$K$1001,4,FALSE)</f>
        <v>#N/A</v>
      </c>
      <c r="U10" s="23" t="e">
        <f>VLOOKUP('Frese Valve Selection'!$Q10,'Partnumber data valves'!$B$4:$K$1001,5,FALSE)</f>
        <v>#N/A</v>
      </c>
      <c r="V10" s="23" t="e">
        <f>VLOOKUP('Frese Valve Selection'!$Q10,'Partnumber data valves'!$B$4:$K$1001,6,FALSE)</f>
        <v>#N/A</v>
      </c>
      <c r="W10" s="23" t="e">
        <f>VLOOKUP('Frese Valve Selection'!$Q10,'Partnumber data valves'!$B$4:$K$1001,7,FALSE)</f>
        <v>#N/A</v>
      </c>
      <c r="X10" s="23" t="e">
        <f>VLOOKUP('Frese Valve Selection'!$Q10,'Partnumber data valves'!$B$4:$K$1001,8,FALSE)</f>
        <v>#N/A</v>
      </c>
      <c r="Y10" s="23" t="e">
        <f>VLOOKUP('Frese Valve Selection'!$Q10,'Partnumber data valves'!$B$4:$K$1001,9,FALSE)</f>
        <v>#N/A</v>
      </c>
      <c r="Z10" s="23" t="e">
        <f>VLOOKUP('Frese Valve Selection'!$Q10,'Partnumber data valves'!$B$4:$K$1001,10,FALSE)</f>
        <v>#N/A</v>
      </c>
      <c r="AA10" s="97">
        <f t="shared" si="11"/>
        <v>0</v>
      </c>
      <c r="AB10" s="98" t="e">
        <f t="shared" si="13"/>
        <v>#N/A</v>
      </c>
      <c r="AC10" s="99" t="e">
        <f t="shared" si="14"/>
        <v>#N/A</v>
      </c>
      <c r="AD10" s="23" t="e">
        <f>VLOOKUP(Q10,'Weight table'!$A$2:$C$10000,3,FALSE)</f>
        <v>#N/A</v>
      </c>
      <c r="AE10" s="6"/>
      <c r="AF10" s="83"/>
      <c r="AG10" s="23" t="str">
        <f>IF(OR(ISBLANK($AF10),$AF10="N/A"),"",VLOOKUP($AF10,'Part number data actuators'!$B$3:$H$202,2,FALSE))</f>
        <v/>
      </c>
      <c r="AH10" s="23" t="str">
        <f>IF(OR(ISBLANK($AF10),$AF10="N/A"),"",VLOOKUP($AF10,'Part number data actuators'!$B$3:$H$202,3,FALSE))</f>
        <v/>
      </c>
      <c r="AI10" s="23" t="str">
        <f>IF(OR(ISBLANK($AF10),$AF10="N/A"),"",VLOOKUP($AF10,'Part number data actuators'!$B$3:$H$202,4,FALSE))</f>
        <v/>
      </c>
      <c r="AJ10" s="23" t="str">
        <f>IF(OR(ISBLANK($AF10),$AF10="N/A"),"",VLOOKUP($AF10,'Part number data actuators'!$B$3:$H$202,5,FALSE))</f>
        <v/>
      </c>
      <c r="AK10" s="23" t="str">
        <f>IF(OR(ISBLANK($AF10),$AF10="N/A"),"",VLOOKUP($AF10,'Part number data actuators'!$B$3:$H$202,6,FALSE))</f>
        <v/>
      </c>
      <c r="AL10" s="23" t="str">
        <f>IF(OR(ISBLANK($AF10),$AF10="N/A"),"",VLOOKUP($AF10,'Part number data actuators'!$B$3:$H$202,7,FALSE))</f>
        <v/>
      </c>
      <c r="AM10" s="5" t="str">
        <f>IF(OR(ISBLANK($AF10),$AF10="N/A"),"",VLOOKUP(AF10,'Weight table'!$A$2:$C$10000,3,FALSE))</f>
        <v/>
      </c>
      <c r="AO10" s="116"/>
      <c r="AR10" s="88"/>
      <c r="AS10" s="88"/>
      <c r="AU10" s="66" t="e">
        <f t="shared" si="15"/>
        <v>#N/A</v>
      </c>
      <c r="AV10" s="66" t="e">
        <f t="shared" si="16"/>
        <v>#N/A</v>
      </c>
      <c r="AW10" t="e">
        <f t="shared" si="17"/>
        <v>#N/A</v>
      </c>
      <c r="AX10" s="66" t="e">
        <f t="shared" si="18"/>
        <v>#N/A</v>
      </c>
      <c r="AY10" s="66" t="e">
        <f t="shared" si="19"/>
        <v>#N/A</v>
      </c>
      <c r="BB10" s="6" t="e">
        <f>MATCH(Q10,'Partnumber data valves'!$B$4:$B$1001,0)</f>
        <v>#N/A</v>
      </c>
      <c r="BC10" s="6"/>
      <c r="BD10" t="e">
        <f>INDEX('Partnumber data valves'!$B$4:$AC$1001,$BB10,13)</f>
        <v>#N/A</v>
      </c>
      <c r="BE10" t="e">
        <f>INDEX('Partnumber data valves'!$B$4:$AC$1001,$BB10,14)</f>
        <v>#N/A</v>
      </c>
      <c r="BF10" t="e">
        <f>INDEX('Partnumber data valves'!$B$4:$AC$1001,$BB10,15)</f>
        <v>#N/A</v>
      </c>
      <c r="BG10" t="e">
        <f>INDEX('Partnumber data valves'!$B$4:$AC$1001,$BB10,16)</f>
        <v>#N/A</v>
      </c>
      <c r="BH10" t="e">
        <f>INDEX('Partnumber data valves'!$B$4:$AC$1001,$BB10,17)</f>
        <v>#N/A</v>
      </c>
      <c r="BI10" t="e">
        <f>INDEX('Partnumber data valves'!$B$4:$AC$1001,$BB10,18)</f>
        <v>#N/A</v>
      </c>
      <c r="BJ10" t="e">
        <f>INDEX('Partnumber data valves'!$B$4:$AC$1001,$BB10,19)</f>
        <v>#N/A</v>
      </c>
      <c r="BL10" t="e">
        <f>INDEX('Partnumber data valves'!$B$4:$AC$1001,$BB10,21)</f>
        <v>#N/A</v>
      </c>
      <c r="BM10" t="e">
        <f>INDEX('Partnumber data valves'!$B$4:$AC$1001,$BB10,22)</f>
        <v>#N/A</v>
      </c>
      <c r="BN10" t="e">
        <f>INDEX('Partnumber data valves'!$B$4:$AC$1001,$BB10,23)</f>
        <v>#N/A</v>
      </c>
      <c r="BO10" t="e">
        <f>INDEX('Partnumber data valves'!$B$4:$AC$1001,$BB10,24)</f>
        <v>#N/A</v>
      </c>
      <c r="BP10" t="e">
        <f>INDEX('Partnumber data valves'!$B$4:$AC$1001,$BB10,25)</f>
        <v>#N/A</v>
      </c>
      <c r="BQ10" t="e">
        <f>INDEX('Partnumber data valves'!$B$4:$AC$1001,$BB10,26)</f>
        <v>#N/A</v>
      </c>
      <c r="BR10" t="e">
        <f>INDEX('Partnumber data valves'!$B$4:$AC$1001,$BB10,27)</f>
        <v>#N/A</v>
      </c>
      <c r="BS10" t="e">
        <f>INDEX('Partnumber data valves'!$B$4:$AC$1001,$BB10,28)</f>
        <v>#N/A</v>
      </c>
      <c r="BU10" s="66" t="e">
        <f>INDEX('Partnumber data valves'!$B$4:$AC$1001,$BB10,5)</f>
        <v>#N/A</v>
      </c>
      <c r="BV10" s="66" t="e">
        <f>INDEX('Partnumber data valves'!$B$4:$AC$1001,$BB10,6)</f>
        <v>#N/A</v>
      </c>
    </row>
    <row r="11" spans="2:74" ht="15" customHeight="1">
      <c r="B11" s="115"/>
      <c r="C11" s="115"/>
      <c r="D11" s="115"/>
      <c r="E11" s="115"/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Q11" s="83"/>
      <c r="R11" s="22" t="e">
        <f>VLOOKUP('Frese Valve Selection'!$Q11,'Partnumber data valves'!$B$4:$K$1001,2,FALSE)</f>
        <v>#N/A</v>
      </c>
      <c r="S11" s="23" t="e">
        <f>VLOOKUP('Frese Valve Selection'!$Q11,'Partnumber data valves'!$B$4:$K$1001,3,FALSE)</f>
        <v>#N/A</v>
      </c>
      <c r="T11" s="23" t="e">
        <f>VLOOKUP('Frese Valve Selection'!$Q11,'Partnumber data valves'!$B$4:$K$1001,4,FALSE)</f>
        <v>#N/A</v>
      </c>
      <c r="U11" s="23" t="e">
        <f>VLOOKUP('Frese Valve Selection'!$Q11,'Partnumber data valves'!$B$4:$K$1001,5,FALSE)</f>
        <v>#N/A</v>
      </c>
      <c r="V11" s="23" t="e">
        <f>VLOOKUP('Frese Valve Selection'!$Q11,'Partnumber data valves'!$B$4:$K$1001,6,FALSE)</f>
        <v>#N/A</v>
      </c>
      <c r="W11" s="23" t="e">
        <f>VLOOKUP('Frese Valve Selection'!$Q11,'Partnumber data valves'!$B$4:$K$1001,7,FALSE)</f>
        <v>#N/A</v>
      </c>
      <c r="X11" s="23" t="e">
        <f>VLOOKUP('Frese Valve Selection'!$Q11,'Partnumber data valves'!$B$4:$K$1001,8,FALSE)</f>
        <v>#N/A</v>
      </c>
      <c r="Y11" s="23" t="e">
        <f>VLOOKUP('Frese Valve Selection'!$Q11,'Partnumber data valves'!$B$4:$K$1001,9,FALSE)</f>
        <v>#N/A</v>
      </c>
      <c r="Z11" s="23" t="e">
        <f>VLOOKUP('Frese Valve Selection'!$Q11,'Partnumber data valves'!$B$4:$K$1001,10,FALSE)</f>
        <v>#N/A</v>
      </c>
      <c r="AA11" s="97">
        <f t="shared" si="11"/>
        <v>0</v>
      </c>
      <c r="AB11" s="98" t="e">
        <f t="shared" si="13"/>
        <v>#N/A</v>
      </c>
      <c r="AC11" s="99" t="e">
        <f t="shared" si="14"/>
        <v>#N/A</v>
      </c>
      <c r="AD11" s="23" t="e">
        <f>VLOOKUP(Q11,'Weight table'!$A$2:$C$10000,3,FALSE)</f>
        <v>#N/A</v>
      </c>
      <c r="AF11" s="83"/>
      <c r="AG11" s="23" t="str">
        <f>IF(OR(ISBLANK($AF11),$AF11="N/A"),"",VLOOKUP($AF11,'Part number data actuators'!$B$3:$H$202,2,FALSE))</f>
        <v/>
      </c>
      <c r="AH11" s="23" t="str">
        <f>IF(OR(ISBLANK($AF11),$AF11="N/A"),"",VLOOKUP($AF11,'Part number data actuators'!$B$3:$H$202,3,FALSE))</f>
        <v/>
      </c>
      <c r="AI11" s="23" t="str">
        <f>IF(OR(ISBLANK($AF11),$AF11="N/A"),"",VLOOKUP($AF11,'Part number data actuators'!$B$3:$H$202,4,FALSE))</f>
        <v/>
      </c>
      <c r="AJ11" s="23" t="str">
        <f>IF(OR(ISBLANK($AF11),$AF11="N/A"),"",VLOOKUP($AF11,'Part number data actuators'!$B$3:$H$202,5,FALSE))</f>
        <v/>
      </c>
      <c r="AK11" s="23" t="str">
        <f>IF(OR(ISBLANK($AF11),$AF11="N/A"),"",VLOOKUP($AF11,'Part number data actuators'!$B$3:$H$202,6,FALSE))</f>
        <v/>
      </c>
      <c r="AL11" s="23" t="str">
        <f>IF(OR(ISBLANK($AF11),$AF11="N/A"),"",VLOOKUP($AF11,'Part number data actuators'!$B$3:$H$202,7,FALSE))</f>
        <v/>
      </c>
      <c r="AM11" s="5" t="str">
        <f>IF(OR(ISBLANK($AF11),$AF11="N/A"),"",VLOOKUP(AF11,'Weight table'!$A$2:$C$10000,3,FALSE))</f>
        <v/>
      </c>
      <c r="AO11" s="116"/>
      <c r="AR11" s="88"/>
      <c r="AS11" s="88"/>
      <c r="AU11" s="66" t="e">
        <f t="shared" si="15"/>
        <v>#N/A</v>
      </c>
      <c r="AV11" s="66" t="e">
        <f t="shared" si="16"/>
        <v>#N/A</v>
      </c>
      <c r="AW11" t="e">
        <f t="shared" si="17"/>
        <v>#N/A</v>
      </c>
      <c r="AX11" s="66" t="e">
        <f t="shared" si="18"/>
        <v>#N/A</v>
      </c>
      <c r="AY11" s="66" t="e">
        <f t="shared" si="19"/>
        <v>#N/A</v>
      </c>
      <c r="BB11" s="6" t="e">
        <f>MATCH(Q11,'Partnumber data valves'!$B$4:$B$1001,0)</f>
        <v>#N/A</v>
      </c>
      <c r="BC11" s="6"/>
      <c r="BD11" t="e">
        <f>INDEX('Partnumber data valves'!$B$4:$AC$1001,$BB11,13)</f>
        <v>#N/A</v>
      </c>
      <c r="BE11" t="e">
        <f>INDEX('Partnumber data valves'!$B$4:$AC$1001,$BB11,14)</f>
        <v>#N/A</v>
      </c>
      <c r="BF11" t="e">
        <f>INDEX('Partnumber data valves'!$B$4:$AC$1001,$BB11,15)</f>
        <v>#N/A</v>
      </c>
      <c r="BG11" t="e">
        <f>INDEX('Partnumber data valves'!$B$4:$AC$1001,$BB11,16)</f>
        <v>#N/A</v>
      </c>
      <c r="BH11" t="e">
        <f>INDEX('Partnumber data valves'!$B$4:$AC$1001,$BB11,17)</f>
        <v>#N/A</v>
      </c>
      <c r="BI11" t="e">
        <f>INDEX('Partnumber data valves'!$B$4:$AC$1001,$BB11,18)</f>
        <v>#N/A</v>
      </c>
      <c r="BJ11" t="e">
        <f>INDEX('Partnumber data valves'!$B$4:$AC$1001,$BB11,19)</f>
        <v>#N/A</v>
      </c>
      <c r="BL11" t="e">
        <f>INDEX('Partnumber data valves'!$B$4:$AC$1001,$BB11,21)</f>
        <v>#N/A</v>
      </c>
      <c r="BM11" t="e">
        <f>INDEX('Partnumber data valves'!$B$4:$AC$1001,$BB11,22)</f>
        <v>#N/A</v>
      </c>
      <c r="BN11" t="e">
        <f>INDEX('Partnumber data valves'!$B$4:$AC$1001,$BB11,23)</f>
        <v>#N/A</v>
      </c>
      <c r="BO11" t="e">
        <f>INDEX('Partnumber data valves'!$B$4:$AC$1001,$BB11,24)</f>
        <v>#N/A</v>
      </c>
      <c r="BP11" t="e">
        <f>INDEX('Partnumber data valves'!$B$4:$AC$1001,$BB11,25)</f>
        <v>#N/A</v>
      </c>
      <c r="BQ11" t="e">
        <f>INDEX('Partnumber data valves'!$B$4:$AC$1001,$BB11,26)</f>
        <v>#N/A</v>
      </c>
      <c r="BR11" t="e">
        <f>INDEX('Partnumber data valves'!$B$4:$AC$1001,$BB11,27)</f>
        <v>#N/A</v>
      </c>
      <c r="BS11" t="e">
        <f>INDEX('Partnumber data valves'!$B$4:$AC$1001,$BB11,28)</f>
        <v>#N/A</v>
      </c>
      <c r="BU11" s="66" t="e">
        <f>INDEX('Partnumber data valves'!$B$4:$AC$1001,$BB11,5)</f>
        <v>#N/A</v>
      </c>
      <c r="BV11" s="66" t="e">
        <f>INDEX('Partnumber data valves'!$B$4:$AC$1001,$BB11,6)</f>
        <v>#N/A</v>
      </c>
    </row>
    <row r="12" spans="2:74">
      <c r="B12" s="115"/>
      <c r="C12" s="115"/>
      <c r="D12" s="115"/>
      <c r="E12" s="115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Q12" s="83"/>
      <c r="R12" s="22" t="e">
        <f>VLOOKUP('Frese Valve Selection'!$Q12,'Partnumber data valves'!$B$4:$K$1001,2,FALSE)</f>
        <v>#N/A</v>
      </c>
      <c r="S12" s="23" t="e">
        <f>VLOOKUP('Frese Valve Selection'!$Q12,'Partnumber data valves'!$B$4:$K$1001,3,FALSE)</f>
        <v>#N/A</v>
      </c>
      <c r="T12" s="23" t="e">
        <f>VLOOKUP('Frese Valve Selection'!$Q12,'Partnumber data valves'!$B$4:$K$1001,4,FALSE)</f>
        <v>#N/A</v>
      </c>
      <c r="U12" s="23" t="e">
        <f>VLOOKUP('Frese Valve Selection'!$Q12,'Partnumber data valves'!$B$4:$K$1001,5,FALSE)</f>
        <v>#N/A</v>
      </c>
      <c r="V12" s="23" t="e">
        <f>VLOOKUP('Frese Valve Selection'!$Q12,'Partnumber data valves'!$B$4:$K$1001,6,FALSE)</f>
        <v>#N/A</v>
      </c>
      <c r="W12" s="23" t="e">
        <f>VLOOKUP('Frese Valve Selection'!$Q12,'Partnumber data valves'!$B$4:$K$1001,7,FALSE)</f>
        <v>#N/A</v>
      </c>
      <c r="X12" s="23" t="e">
        <f>VLOOKUP('Frese Valve Selection'!$Q12,'Partnumber data valves'!$B$4:$K$1001,8,FALSE)</f>
        <v>#N/A</v>
      </c>
      <c r="Y12" s="23" t="e">
        <f>VLOOKUP('Frese Valve Selection'!$Q12,'Partnumber data valves'!$B$4:$K$1001,9,FALSE)</f>
        <v>#N/A</v>
      </c>
      <c r="Z12" s="23" t="e">
        <f>VLOOKUP('Frese Valve Selection'!$Q12,'Partnumber data valves'!$B$4:$K$1001,10,FALSE)</f>
        <v>#N/A</v>
      </c>
      <c r="AA12" s="97">
        <f t="shared" si="11"/>
        <v>0</v>
      </c>
      <c r="AB12" s="98" t="e">
        <f t="shared" si="13"/>
        <v>#N/A</v>
      </c>
      <c r="AC12" s="99" t="e">
        <f t="shared" si="14"/>
        <v>#N/A</v>
      </c>
      <c r="AD12" s="23" t="e">
        <f>VLOOKUP(Q12,'Weight table'!$A$2:$C$10000,3,FALSE)</f>
        <v>#N/A</v>
      </c>
      <c r="AF12" s="83"/>
      <c r="AG12" s="23" t="str">
        <f>IF(OR(ISBLANK($AF12),$AF12="N/A"),"",VLOOKUP($AF12,'Part number data actuators'!$B$3:$H$202,2,FALSE))</f>
        <v/>
      </c>
      <c r="AH12" s="23" t="str">
        <f>IF(OR(ISBLANK($AF12),$AF12="N/A"),"",VLOOKUP($AF12,'Part number data actuators'!$B$3:$H$202,3,FALSE))</f>
        <v/>
      </c>
      <c r="AI12" s="23" t="str">
        <f>IF(OR(ISBLANK($AF12),$AF12="N/A"),"",VLOOKUP($AF12,'Part number data actuators'!$B$3:$H$202,4,FALSE))</f>
        <v/>
      </c>
      <c r="AJ12" s="23" t="str">
        <f>IF(OR(ISBLANK($AF12),$AF12="N/A"),"",VLOOKUP($AF12,'Part number data actuators'!$B$3:$H$202,5,FALSE))</f>
        <v/>
      </c>
      <c r="AK12" s="23" t="str">
        <f>IF(OR(ISBLANK($AF12),$AF12="N/A"),"",VLOOKUP($AF12,'Part number data actuators'!$B$3:$H$202,6,FALSE))</f>
        <v/>
      </c>
      <c r="AL12" s="23" t="str">
        <f>IF(OR(ISBLANK($AF12),$AF12="N/A"),"",VLOOKUP($AF12,'Part number data actuators'!$B$3:$H$202,7,FALSE))</f>
        <v/>
      </c>
      <c r="AM12" s="5" t="str">
        <f>IF(OR(ISBLANK($AF12),$AF12="N/A"),"",VLOOKUP(AF12,'Weight table'!$A$2:$C$10000,3,FALSE))</f>
        <v/>
      </c>
      <c r="AO12" s="116"/>
      <c r="AR12" s="87"/>
      <c r="AS12" s="87"/>
      <c r="AU12" s="66" t="e">
        <f t="shared" si="15"/>
        <v>#N/A</v>
      </c>
      <c r="AV12" s="66" t="e">
        <f t="shared" si="16"/>
        <v>#N/A</v>
      </c>
      <c r="AW12" t="e">
        <f t="shared" si="17"/>
        <v>#N/A</v>
      </c>
      <c r="AX12" s="66" t="e">
        <f t="shared" si="18"/>
        <v>#N/A</v>
      </c>
      <c r="AY12" s="66" t="e">
        <f t="shared" si="19"/>
        <v>#N/A</v>
      </c>
      <c r="BB12" s="6" t="e">
        <f>MATCH(Q12,'Partnumber data valves'!$B$4:$B$1001,0)</f>
        <v>#N/A</v>
      </c>
      <c r="BC12" s="6"/>
      <c r="BD12" t="e">
        <f>INDEX('Partnumber data valves'!$B$4:$AC$1001,$BB12,13)</f>
        <v>#N/A</v>
      </c>
      <c r="BE12" t="e">
        <f>INDEX('Partnumber data valves'!$B$4:$AC$1001,$BB12,14)</f>
        <v>#N/A</v>
      </c>
      <c r="BF12" t="e">
        <f>INDEX('Partnumber data valves'!$B$4:$AC$1001,$BB12,15)</f>
        <v>#N/A</v>
      </c>
      <c r="BG12" t="e">
        <f>INDEX('Partnumber data valves'!$B$4:$AC$1001,$BB12,16)</f>
        <v>#N/A</v>
      </c>
      <c r="BH12" t="e">
        <f>INDEX('Partnumber data valves'!$B$4:$AC$1001,$BB12,17)</f>
        <v>#N/A</v>
      </c>
      <c r="BI12" t="e">
        <f>INDEX('Partnumber data valves'!$B$4:$AC$1001,$BB12,18)</f>
        <v>#N/A</v>
      </c>
      <c r="BJ12" t="e">
        <f>INDEX('Partnumber data valves'!$B$4:$AC$1001,$BB12,19)</f>
        <v>#N/A</v>
      </c>
      <c r="BL12" t="e">
        <f>INDEX('Partnumber data valves'!$B$4:$AC$1001,$BB12,21)</f>
        <v>#N/A</v>
      </c>
      <c r="BM12" t="e">
        <f>INDEX('Partnumber data valves'!$B$4:$AC$1001,$BB12,22)</f>
        <v>#N/A</v>
      </c>
      <c r="BN12" t="e">
        <f>INDEX('Partnumber data valves'!$B$4:$AC$1001,$BB12,23)</f>
        <v>#N/A</v>
      </c>
      <c r="BO12" t="e">
        <f>INDEX('Partnumber data valves'!$B$4:$AC$1001,$BB12,24)</f>
        <v>#N/A</v>
      </c>
      <c r="BP12" t="e">
        <f>INDEX('Partnumber data valves'!$B$4:$AC$1001,$BB12,25)</f>
        <v>#N/A</v>
      </c>
      <c r="BQ12" t="e">
        <f>INDEX('Partnumber data valves'!$B$4:$AC$1001,$BB12,26)</f>
        <v>#N/A</v>
      </c>
      <c r="BR12" t="e">
        <f>INDEX('Partnumber data valves'!$B$4:$AC$1001,$BB12,27)</f>
        <v>#N/A</v>
      </c>
      <c r="BS12" t="e">
        <f>INDEX('Partnumber data valves'!$B$4:$AC$1001,$BB12,28)</f>
        <v>#N/A</v>
      </c>
      <c r="BU12" s="66" t="e">
        <f>INDEX('Partnumber data valves'!$B$4:$AC$1001,$BB12,5)</f>
        <v>#N/A</v>
      </c>
      <c r="BV12" s="66" t="e">
        <f>INDEX('Partnumber data valves'!$B$4:$AC$1001,$BB12,6)</f>
        <v>#N/A</v>
      </c>
    </row>
    <row r="13" spans="2:74" ht="15" customHeight="1">
      <c r="B13" s="115"/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Q13" s="83"/>
      <c r="R13" s="22" t="e">
        <f>VLOOKUP('Frese Valve Selection'!$Q13,'Partnumber data valves'!$B$4:$K$1001,2,FALSE)</f>
        <v>#N/A</v>
      </c>
      <c r="S13" s="23" t="e">
        <f>VLOOKUP('Frese Valve Selection'!$Q13,'Partnumber data valves'!$B$4:$K$1001,3,FALSE)</f>
        <v>#N/A</v>
      </c>
      <c r="T13" s="23" t="e">
        <f>VLOOKUP('Frese Valve Selection'!$Q13,'Partnumber data valves'!$B$4:$K$1001,4,FALSE)</f>
        <v>#N/A</v>
      </c>
      <c r="U13" s="23" t="e">
        <f>VLOOKUP('Frese Valve Selection'!$Q13,'Partnumber data valves'!$B$4:$K$1001,5,FALSE)</f>
        <v>#N/A</v>
      </c>
      <c r="V13" s="23" t="e">
        <f>VLOOKUP('Frese Valve Selection'!$Q13,'Partnumber data valves'!$B$4:$K$1001,6,FALSE)</f>
        <v>#N/A</v>
      </c>
      <c r="W13" s="23" t="e">
        <f>VLOOKUP('Frese Valve Selection'!$Q13,'Partnumber data valves'!$B$4:$K$1001,7,FALSE)</f>
        <v>#N/A</v>
      </c>
      <c r="X13" s="23" t="e">
        <f>VLOOKUP('Frese Valve Selection'!$Q13,'Partnumber data valves'!$B$4:$K$1001,8,FALSE)</f>
        <v>#N/A</v>
      </c>
      <c r="Y13" s="23" t="e">
        <f>VLOOKUP('Frese Valve Selection'!$Q13,'Partnumber data valves'!$B$4:$K$1001,9,FALSE)</f>
        <v>#N/A</v>
      </c>
      <c r="Z13" s="23" t="e">
        <f>VLOOKUP('Frese Valve Selection'!$Q13,'Partnumber data valves'!$B$4:$K$1001,10,FALSE)</f>
        <v>#N/A</v>
      </c>
      <c r="AA13" s="97">
        <f t="shared" si="11"/>
        <v>0</v>
      </c>
      <c r="AB13" s="98" t="e">
        <f t="shared" si="13"/>
        <v>#N/A</v>
      </c>
      <c r="AC13" s="99" t="e">
        <f t="shared" si="14"/>
        <v>#N/A</v>
      </c>
      <c r="AD13" s="23" t="e">
        <f>VLOOKUP(Q13,'Weight table'!$A$2:$C$10000,3,FALSE)</f>
        <v>#N/A</v>
      </c>
      <c r="AF13" s="92"/>
      <c r="AG13" s="23" t="str">
        <f>IF(OR(ISBLANK($AF13),$AF13="N/A"),"",VLOOKUP($AF13,'Part number data actuators'!$B$3:$H$202,2,FALSE))</f>
        <v/>
      </c>
      <c r="AH13" s="23" t="str">
        <f>IF(OR(ISBLANK($AF13),$AF13="N/A"),"",VLOOKUP($AF13,'Part number data actuators'!$B$3:$H$202,3,FALSE))</f>
        <v/>
      </c>
      <c r="AI13" s="23" t="str">
        <f>IF(OR(ISBLANK($AF13),$AF13="N/A"),"",VLOOKUP($AF13,'Part number data actuators'!$B$3:$H$202,4,FALSE))</f>
        <v/>
      </c>
      <c r="AJ13" s="23" t="str">
        <f>IF(OR(ISBLANK($AF13),$AF13="N/A"),"",VLOOKUP($AF13,'Part number data actuators'!$B$3:$H$202,5,FALSE))</f>
        <v/>
      </c>
      <c r="AK13" s="23" t="str">
        <f>IF(OR(ISBLANK($AF13),$AF13="N/A"),"",VLOOKUP($AF13,'Part number data actuators'!$B$3:$H$202,6,FALSE))</f>
        <v/>
      </c>
      <c r="AL13" s="23" t="str">
        <f>IF(OR(ISBLANK($AF13),$AF13="N/A"),"",VLOOKUP($AF13,'Part number data actuators'!$B$3:$H$202,7,FALSE))</f>
        <v/>
      </c>
      <c r="AM13" s="5" t="str">
        <f>IF(OR(ISBLANK($AF13),$AF13="N/A"),"",VLOOKUP(AF13,'Weight table'!$A$2:$C$10000,3,FALSE))</f>
        <v/>
      </c>
      <c r="AO13" s="116"/>
      <c r="AR13" s="88"/>
      <c r="AS13" s="88"/>
      <c r="AU13" s="66" t="e">
        <f t="shared" si="15"/>
        <v>#N/A</v>
      </c>
      <c r="AV13" s="66" t="e">
        <f t="shared" si="16"/>
        <v>#N/A</v>
      </c>
      <c r="AW13" t="e">
        <f t="shared" si="17"/>
        <v>#N/A</v>
      </c>
      <c r="AX13" s="66" t="e">
        <f t="shared" si="18"/>
        <v>#N/A</v>
      </c>
      <c r="AY13" s="66" t="e">
        <f t="shared" si="19"/>
        <v>#N/A</v>
      </c>
      <c r="BB13" s="6" t="e">
        <f>MATCH(Q13,'Partnumber data valves'!$B$4:$B$1001,0)</f>
        <v>#N/A</v>
      </c>
      <c r="BC13" s="6"/>
      <c r="BD13" t="e">
        <f>INDEX('Partnumber data valves'!$B$4:$AC$1001,$BB13,13)</f>
        <v>#N/A</v>
      </c>
      <c r="BE13" t="e">
        <f>INDEX('Partnumber data valves'!$B$4:$AC$1001,$BB13,14)</f>
        <v>#N/A</v>
      </c>
      <c r="BF13" t="e">
        <f>INDEX('Partnumber data valves'!$B$4:$AC$1001,$BB13,15)</f>
        <v>#N/A</v>
      </c>
      <c r="BG13" t="e">
        <f>INDEX('Partnumber data valves'!$B$4:$AC$1001,$BB13,16)</f>
        <v>#N/A</v>
      </c>
      <c r="BH13" t="e">
        <f>INDEX('Partnumber data valves'!$B$4:$AC$1001,$BB13,17)</f>
        <v>#N/A</v>
      </c>
      <c r="BI13" t="e">
        <f>INDEX('Partnumber data valves'!$B$4:$AC$1001,$BB13,18)</f>
        <v>#N/A</v>
      </c>
      <c r="BJ13" t="e">
        <f>INDEX('Partnumber data valves'!$B$4:$AC$1001,$BB13,19)</f>
        <v>#N/A</v>
      </c>
      <c r="BL13" t="e">
        <f>INDEX('Partnumber data valves'!$B$4:$AC$1001,$BB13,21)</f>
        <v>#N/A</v>
      </c>
      <c r="BM13" t="e">
        <f>INDEX('Partnumber data valves'!$B$4:$AC$1001,$BB13,22)</f>
        <v>#N/A</v>
      </c>
      <c r="BN13" t="e">
        <f>INDEX('Partnumber data valves'!$B$4:$AC$1001,$BB13,23)</f>
        <v>#N/A</v>
      </c>
      <c r="BO13" t="e">
        <f>INDEX('Partnumber data valves'!$B$4:$AC$1001,$BB13,24)</f>
        <v>#N/A</v>
      </c>
      <c r="BP13" t="e">
        <f>INDEX('Partnumber data valves'!$B$4:$AC$1001,$BB13,25)</f>
        <v>#N/A</v>
      </c>
      <c r="BQ13" t="e">
        <f>INDEX('Partnumber data valves'!$B$4:$AC$1001,$BB13,26)</f>
        <v>#N/A</v>
      </c>
      <c r="BR13" t="e">
        <f>INDEX('Partnumber data valves'!$B$4:$AC$1001,$BB13,27)</f>
        <v>#N/A</v>
      </c>
      <c r="BS13" t="e">
        <f>INDEX('Partnumber data valves'!$B$4:$AC$1001,$BB13,28)</f>
        <v>#N/A</v>
      </c>
      <c r="BU13" s="66" t="e">
        <f>INDEX('Partnumber data valves'!$B$4:$AC$1001,$BB13,5)</f>
        <v>#N/A</v>
      </c>
      <c r="BV13" s="66" t="e">
        <f>INDEX('Partnumber data valves'!$B$4:$AC$1001,$BB13,6)</f>
        <v>#N/A</v>
      </c>
    </row>
    <row r="14" spans="2:74">
      <c r="B14" s="115"/>
      <c r="C14" s="115"/>
      <c r="D14" s="115"/>
      <c r="E14" s="115"/>
      <c r="F14" s="115"/>
      <c r="G14" s="115"/>
      <c r="H14" s="115"/>
      <c r="I14" s="115"/>
      <c r="J14" s="115"/>
      <c r="K14" s="115"/>
      <c r="L14" s="115"/>
      <c r="M14" s="115"/>
      <c r="N14" s="115"/>
      <c r="O14" s="115"/>
      <c r="Q14" s="83"/>
      <c r="R14" s="22" t="e">
        <f>VLOOKUP('Frese Valve Selection'!$Q14,'Partnumber data valves'!$B$4:$K$1001,2,FALSE)</f>
        <v>#N/A</v>
      </c>
      <c r="S14" s="23" t="e">
        <f>VLOOKUP('Frese Valve Selection'!$Q14,'Partnumber data valves'!$B$4:$K$1001,3,FALSE)</f>
        <v>#N/A</v>
      </c>
      <c r="T14" s="23" t="e">
        <f>VLOOKUP('Frese Valve Selection'!$Q14,'Partnumber data valves'!$B$4:$K$1001,4,FALSE)</f>
        <v>#N/A</v>
      </c>
      <c r="U14" s="23" t="e">
        <f>VLOOKUP('Frese Valve Selection'!$Q14,'Partnumber data valves'!$B$4:$K$1001,5,FALSE)</f>
        <v>#N/A</v>
      </c>
      <c r="V14" s="23" t="e">
        <f>VLOOKUP('Frese Valve Selection'!$Q14,'Partnumber data valves'!$B$4:$K$1001,6,FALSE)</f>
        <v>#N/A</v>
      </c>
      <c r="W14" s="23" t="e">
        <f>VLOOKUP('Frese Valve Selection'!$Q14,'Partnumber data valves'!$B$4:$K$1001,7,FALSE)</f>
        <v>#N/A</v>
      </c>
      <c r="X14" s="23" t="e">
        <f>VLOOKUP('Frese Valve Selection'!$Q14,'Partnumber data valves'!$B$4:$K$1001,8,FALSE)</f>
        <v>#N/A</v>
      </c>
      <c r="Y14" s="23" t="e">
        <f>VLOOKUP('Frese Valve Selection'!$Q14,'Partnumber data valves'!$B$4:$K$1001,9,FALSE)</f>
        <v>#N/A</v>
      </c>
      <c r="Z14" s="23" t="e">
        <f>VLOOKUP('Frese Valve Selection'!$Q14,'Partnumber data valves'!$B$4:$K$1001,10,FALSE)</f>
        <v>#N/A</v>
      </c>
      <c r="AA14" s="97">
        <f t="shared" si="11"/>
        <v>0</v>
      </c>
      <c r="AB14" s="98" t="e">
        <f t="shared" si="13"/>
        <v>#N/A</v>
      </c>
      <c r="AC14" s="99" t="e">
        <f t="shared" si="14"/>
        <v>#N/A</v>
      </c>
      <c r="AD14" s="23" t="e">
        <f>VLOOKUP(Q14,'Weight table'!$A$2:$C$10000,3,FALSE)</f>
        <v>#N/A</v>
      </c>
      <c r="AF14" s="92"/>
      <c r="AG14" s="23" t="str">
        <f>IF(OR(ISBLANK($AF14),$AF14="N/A"),"",VLOOKUP($AF14,'Part number data actuators'!$B$3:$H$202,2,FALSE))</f>
        <v/>
      </c>
      <c r="AH14" s="23" t="str">
        <f>IF(OR(ISBLANK($AF14),$AF14="N/A"),"",VLOOKUP($AF14,'Part number data actuators'!$B$3:$H$202,3,FALSE))</f>
        <v/>
      </c>
      <c r="AI14" s="23" t="str">
        <f>IF(OR(ISBLANK($AF14),$AF14="N/A"),"",VLOOKUP($AF14,'Part number data actuators'!$B$3:$H$202,4,FALSE))</f>
        <v/>
      </c>
      <c r="AJ14" s="23" t="str">
        <f>IF(OR(ISBLANK($AF14),$AF14="N/A"),"",VLOOKUP($AF14,'Part number data actuators'!$B$3:$H$202,5,FALSE))</f>
        <v/>
      </c>
      <c r="AK14" s="23" t="str">
        <f>IF(OR(ISBLANK($AF14),$AF14="N/A"),"",VLOOKUP($AF14,'Part number data actuators'!$B$3:$H$202,6,FALSE))</f>
        <v/>
      </c>
      <c r="AL14" s="23" t="str">
        <f>IF(OR(ISBLANK($AF14),$AF14="N/A"),"",VLOOKUP($AF14,'Part number data actuators'!$B$3:$H$202,7,FALSE))</f>
        <v/>
      </c>
      <c r="AM14" s="5" t="str">
        <f>IF(OR(ISBLANK($AF14),$AF14="N/A"),"",VLOOKUP(AF14,'Weight table'!$A$2:$C$10000,3,FALSE))</f>
        <v/>
      </c>
      <c r="AO14" s="116"/>
      <c r="AR14" s="87"/>
      <c r="AS14" s="87"/>
      <c r="AU14" s="66" t="e">
        <f t="shared" si="15"/>
        <v>#N/A</v>
      </c>
      <c r="AV14" s="66" t="e">
        <f t="shared" si="16"/>
        <v>#N/A</v>
      </c>
      <c r="AW14" t="e">
        <f t="shared" si="17"/>
        <v>#N/A</v>
      </c>
      <c r="AX14" s="66" t="e">
        <f t="shared" si="18"/>
        <v>#N/A</v>
      </c>
      <c r="AY14" s="66" t="e">
        <f t="shared" si="19"/>
        <v>#N/A</v>
      </c>
      <c r="BB14" s="6" t="e">
        <f>MATCH(Q14,'Partnumber data valves'!$B$4:$B$1001,0)</f>
        <v>#N/A</v>
      </c>
      <c r="BC14" s="6"/>
      <c r="BD14" t="e">
        <f>INDEX('Partnumber data valves'!$B$4:$AC$1001,$BB14,13)</f>
        <v>#N/A</v>
      </c>
      <c r="BE14" t="e">
        <f>INDEX('Partnumber data valves'!$B$4:$AC$1001,$BB14,14)</f>
        <v>#N/A</v>
      </c>
      <c r="BF14" t="e">
        <f>INDEX('Partnumber data valves'!$B$4:$AC$1001,$BB14,15)</f>
        <v>#N/A</v>
      </c>
      <c r="BG14" t="e">
        <f>INDEX('Partnumber data valves'!$B$4:$AC$1001,$BB14,16)</f>
        <v>#N/A</v>
      </c>
      <c r="BH14" t="e">
        <f>INDEX('Partnumber data valves'!$B$4:$AC$1001,$BB14,17)</f>
        <v>#N/A</v>
      </c>
      <c r="BI14" t="e">
        <f>INDEX('Partnumber data valves'!$B$4:$AC$1001,$BB14,18)</f>
        <v>#N/A</v>
      </c>
      <c r="BJ14" t="e">
        <f>INDEX('Partnumber data valves'!$B$4:$AC$1001,$BB14,19)</f>
        <v>#N/A</v>
      </c>
      <c r="BL14" t="e">
        <f>INDEX('Partnumber data valves'!$B$4:$AC$1001,$BB14,21)</f>
        <v>#N/A</v>
      </c>
      <c r="BM14" t="e">
        <f>INDEX('Partnumber data valves'!$B$4:$AC$1001,$BB14,22)</f>
        <v>#N/A</v>
      </c>
      <c r="BN14" t="e">
        <f>INDEX('Partnumber data valves'!$B$4:$AC$1001,$BB14,23)</f>
        <v>#N/A</v>
      </c>
      <c r="BO14" t="e">
        <f>INDEX('Partnumber data valves'!$B$4:$AC$1001,$BB14,24)</f>
        <v>#N/A</v>
      </c>
      <c r="BP14" t="e">
        <f>INDEX('Partnumber data valves'!$B$4:$AC$1001,$BB14,25)</f>
        <v>#N/A</v>
      </c>
      <c r="BQ14" t="e">
        <f>INDEX('Partnumber data valves'!$B$4:$AC$1001,$BB14,26)</f>
        <v>#N/A</v>
      </c>
      <c r="BR14" t="e">
        <f>INDEX('Partnumber data valves'!$B$4:$AC$1001,$BB14,27)</f>
        <v>#N/A</v>
      </c>
      <c r="BS14" t="e">
        <f>INDEX('Partnumber data valves'!$B$4:$AC$1001,$BB14,28)</f>
        <v>#N/A</v>
      </c>
      <c r="BU14" s="66" t="e">
        <f>INDEX('Partnumber data valves'!$B$4:$AC$1001,$BB14,5)</f>
        <v>#N/A</v>
      </c>
      <c r="BV14" s="66" t="e">
        <f>INDEX('Partnumber data valves'!$B$4:$AC$1001,$BB14,6)</f>
        <v>#N/A</v>
      </c>
    </row>
    <row r="15" spans="2:74" ht="15" customHeight="1">
      <c r="B15" s="115"/>
      <c r="C15" s="115"/>
      <c r="D15" s="115"/>
      <c r="E15" s="115"/>
      <c r="F15" s="115"/>
      <c r="G15" s="115"/>
      <c r="H15" s="115"/>
      <c r="I15" s="115"/>
      <c r="J15" s="115"/>
      <c r="K15" s="115"/>
      <c r="L15" s="115"/>
      <c r="M15" s="115"/>
      <c r="N15" s="115"/>
      <c r="O15" s="115"/>
      <c r="Q15" s="83"/>
      <c r="R15" s="22" t="e">
        <f>VLOOKUP('Frese Valve Selection'!$Q15,'Partnumber data valves'!$B$4:$K$1001,2,FALSE)</f>
        <v>#N/A</v>
      </c>
      <c r="S15" s="23" t="e">
        <f>VLOOKUP('Frese Valve Selection'!$Q15,'Partnumber data valves'!$B$4:$K$1001,3,FALSE)</f>
        <v>#N/A</v>
      </c>
      <c r="T15" s="23" t="e">
        <f>VLOOKUP('Frese Valve Selection'!$Q15,'Partnumber data valves'!$B$4:$K$1001,4,FALSE)</f>
        <v>#N/A</v>
      </c>
      <c r="U15" s="23" t="e">
        <f>VLOOKUP('Frese Valve Selection'!$Q15,'Partnumber data valves'!$B$4:$K$1001,5,FALSE)</f>
        <v>#N/A</v>
      </c>
      <c r="V15" s="23" t="e">
        <f>VLOOKUP('Frese Valve Selection'!$Q15,'Partnumber data valves'!$B$4:$K$1001,6,FALSE)</f>
        <v>#N/A</v>
      </c>
      <c r="W15" s="23" t="e">
        <f>VLOOKUP('Frese Valve Selection'!$Q15,'Partnumber data valves'!$B$4:$K$1001,7,FALSE)</f>
        <v>#N/A</v>
      </c>
      <c r="X15" s="23" t="e">
        <f>VLOOKUP('Frese Valve Selection'!$Q15,'Partnumber data valves'!$B$4:$K$1001,8,FALSE)</f>
        <v>#N/A</v>
      </c>
      <c r="Y15" s="23" t="e">
        <f>VLOOKUP('Frese Valve Selection'!$Q15,'Partnumber data valves'!$B$4:$K$1001,9,FALSE)</f>
        <v>#N/A</v>
      </c>
      <c r="Z15" s="23" t="e">
        <f>VLOOKUP('Frese Valve Selection'!$Q15,'Partnumber data valves'!$B$4:$K$1001,10,FALSE)</f>
        <v>#N/A</v>
      </c>
      <c r="AA15" s="97">
        <f t="shared" si="11"/>
        <v>0</v>
      </c>
      <c r="AB15" s="98" t="e">
        <f t="shared" si="13"/>
        <v>#N/A</v>
      </c>
      <c r="AC15" s="99" t="e">
        <f t="shared" si="14"/>
        <v>#N/A</v>
      </c>
      <c r="AD15" s="23" t="e">
        <f>VLOOKUP(Q15,'Weight table'!$A$2:$C$10000,3,FALSE)</f>
        <v>#N/A</v>
      </c>
      <c r="AF15" s="83"/>
      <c r="AG15" s="23" t="str">
        <f>IF(OR(ISBLANK($AF15),$AF15="N/A"),"",VLOOKUP($AF15,'Part number data actuators'!$B$3:$H$202,2,FALSE))</f>
        <v/>
      </c>
      <c r="AH15" s="23" t="str">
        <f>IF(OR(ISBLANK($AF15),$AF15="N/A"),"",VLOOKUP($AF15,'Part number data actuators'!$B$3:$H$202,3,FALSE))</f>
        <v/>
      </c>
      <c r="AI15" s="23" t="str">
        <f>IF(OR(ISBLANK($AF15),$AF15="N/A"),"",VLOOKUP($AF15,'Part number data actuators'!$B$3:$H$202,4,FALSE))</f>
        <v/>
      </c>
      <c r="AJ15" s="23" t="str">
        <f>IF(OR(ISBLANK($AF15),$AF15="N/A"),"",VLOOKUP($AF15,'Part number data actuators'!$B$3:$H$202,5,FALSE))</f>
        <v/>
      </c>
      <c r="AK15" s="23" t="str">
        <f>IF(OR(ISBLANK($AF15),$AF15="N/A"),"",VLOOKUP($AF15,'Part number data actuators'!$B$3:$H$202,6,FALSE))</f>
        <v/>
      </c>
      <c r="AL15" s="23" t="str">
        <f>IF(OR(ISBLANK($AF15),$AF15="N/A"),"",VLOOKUP($AF15,'Part number data actuators'!$B$3:$H$202,7,FALSE))</f>
        <v/>
      </c>
      <c r="AM15" s="5" t="str">
        <f>IF(OR(ISBLANK($AF15),$AF15="N/A"),"",VLOOKUP(AF15,'Weight table'!$A$2:$C$10000,3,FALSE))</f>
        <v/>
      </c>
      <c r="AO15" s="116"/>
      <c r="AR15" s="87"/>
      <c r="AS15" s="87"/>
      <c r="AU15" s="66" t="e">
        <f t="shared" si="15"/>
        <v>#N/A</v>
      </c>
      <c r="AV15" s="66" t="e">
        <f t="shared" si="16"/>
        <v>#N/A</v>
      </c>
      <c r="AW15" t="e">
        <f t="shared" si="17"/>
        <v>#N/A</v>
      </c>
      <c r="AX15" s="66" t="e">
        <f t="shared" si="18"/>
        <v>#N/A</v>
      </c>
      <c r="AY15" s="66" t="e">
        <f t="shared" si="19"/>
        <v>#N/A</v>
      </c>
      <c r="BB15" s="6" t="e">
        <f>MATCH(Q15,'Partnumber data valves'!$B$4:$B$1001,0)</f>
        <v>#N/A</v>
      </c>
      <c r="BC15" s="6"/>
      <c r="BD15" t="e">
        <f>INDEX('Partnumber data valves'!$B$4:$AC$1001,$BB15,13)</f>
        <v>#N/A</v>
      </c>
      <c r="BE15" t="e">
        <f>INDEX('Partnumber data valves'!$B$4:$AC$1001,$BB15,14)</f>
        <v>#N/A</v>
      </c>
      <c r="BF15" t="e">
        <f>INDEX('Partnumber data valves'!$B$4:$AC$1001,$BB15,15)</f>
        <v>#N/A</v>
      </c>
      <c r="BG15" t="e">
        <f>INDEX('Partnumber data valves'!$B$4:$AC$1001,$BB15,16)</f>
        <v>#N/A</v>
      </c>
      <c r="BH15" t="e">
        <f>INDEX('Partnumber data valves'!$B$4:$AC$1001,$BB15,17)</f>
        <v>#N/A</v>
      </c>
      <c r="BI15" t="e">
        <f>INDEX('Partnumber data valves'!$B$4:$AC$1001,$BB15,18)</f>
        <v>#N/A</v>
      </c>
      <c r="BJ15" t="e">
        <f>INDEX('Partnumber data valves'!$B$4:$AC$1001,$BB15,19)</f>
        <v>#N/A</v>
      </c>
      <c r="BL15" t="e">
        <f>INDEX('Partnumber data valves'!$B$4:$AC$1001,$BB15,21)</f>
        <v>#N/A</v>
      </c>
      <c r="BM15" t="e">
        <f>INDEX('Partnumber data valves'!$B$4:$AC$1001,$BB15,22)</f>
        <v>#N/A</v>
      </c>
      <c r="BN15" t="e">
        <f>INDEX('Partnumber data valves'!$B$4:$AC$1001,$BB15,23)</f>
        <v>#N/A</v>
      </c>
      <c r="BO15" t="e">
        <f>INDEX('Partnumber data valves'!$B$4:$AC$1001,$BB15,24)</f>
        <v>#N/A</v>
      </c>
      <c r="BP15" t="e">
        <f>INDEX('Partnumber data valves'!$B$4:$AC$1001,$BB15,25)</f>
        <v>#N/A</v>
      </c>
      <c r="BQ15" t="e">
        <f>INDEX('Partnumber data valves'!$B$4:$AC$1001,$BB15,26)</f>
        <v>#N/A</v>
      </c>
      <c r="BR15" t="e">
        <f>INDEX('Partnumber data valves'!$B$4:$AC$1001,$BB15,27)</f>
        <v>#N/A</v>
      </c>
      <c r="BS15" t="e">
        <f>INDEX('Partnumber data valves'!$B$4:$AC$1001,$BB15,28)</f>
        <v>#N/A</v>
      </c>
      <c r="BU15" s="66" t="e">
        <f>INDEX('Partnumber data valves'!$B$4:$AC$1001,$BB15,5)</f>
        <v>#N/A</v>
      </c>
      <c r="BV15" s="66" t="e">
        <f>INDEX('Partnumber data valves'!$B$4:$AC$1001,$BB15,6)</f>
        <v>#N/A</v>
      </c>
    </row>
    <row r="16" spans="2:74">
      <c r="B16" s="115"/>
      <c r="C16" s="115"/>
      <c r="D16" s="115"/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Q16" s="83"/>
      <c r="R16" s="22" t="e">
        <f>VLOOKUP('Frese Valve Selection'!$Q16,'Partnumber data valves'!$B$4:$K$1001,2,FALSE)</f>
        <v>#N/A</v>
      </c>
      <c r="S16" s="23" t="e">
        <f>VLOOKUP('Frese Valve Selection'!$Q16,'Partnumber data valves'!$B$4:$K$1001,3,FALSE)</f>
        <v>#N/A</v>
      </c>
      <c r="T16" s="23" t="e">
        <f>VLOOKUP('Frese Valve Selection'!$Q16,'Partnumber data valves'!$B$4:$K$1001,4,FALSE)</f>
        <v>#N/A</v>
      </c>
      <c r="U16" s="23" t="e">
        <f>VLOOKUP('Frese Valve Selection'!$Q16,'Partnumber data valves'!$B$4:$K$1001,5,FALSE)</f>
        <v>#N/A</v>
      </c>
      <c r="V16" s="23" t="e">
        <f>VLOOKUP('Frese Valve Selection'!$Q16,'Partnumber data valves'!$B$4:$K$1001,6,FALSE)</f>
        <v>#N/A</v>
      </c>
      <c r="W16" s="23" t="e">
        <f>VLOOKUP('Frese Valve Selection'!$Q16,'Partnumber data valves'!$B$4:$K$1001,7,FALSE)</f>
        <v>#N/A</v>
      </c>
      <c r="X16" s="23" t="e">
        <f>VLOOKUP('Frese Valve Selection'!$Q16,'Partnumber data valves'!$B$4:$K$1001,8,FALSE)</f>
        <v>#N/A</v>
      </c>
      <c r="Y16" s="23" t="e">
        <f>VLOOKUP('Frese Valve Selection'!$Q16,'Partnumber data valves'!$B$4:$K$1001,9,FALSE)</f>
        <v>#N/A</v>
      </c>
      <c r="Z16" s="23" t="e">
        <f>VLOOKUP('Frese Valve Selection'!$Q16,'Partnumber data valves'!$B$4:$K$1001,10,FALSE)</f>
        <v>#N/A</v>
      </c>
      <c r="AA16" s="97">
        <f t="shared" ref="AA16:AA79" si="20">I16</f>
        <v>0</v>
      </c>
      <c r="AB16" s="98" t="e">
        <f t="shared" si="13"/>
        <v>#N/A</v>
      </c>
      <c r="AC16" s="99" t="e">
        <f t="shared" si="14"/>
        <v>#N/A</v>
      </c>
      <c r="AD16" s="23" t="e">
        <f>VLOOKUP(Q16,'Weight table'!$A$2:$C$10000,3,FALSE)</f>
        <v>#N/A</v>
      </c>
      <c r="AF16" s="83"/>
      <c r="AG16" s="23" t="str">
        <f>IF(OR(ISBLANK($AF16),$AF16="N/A"),"",VLOOKUP($AF16,'Part number data actuators'!$B$3:$H$202,2,FALSE))</f>
        <v/>
      </c>
      <c r="AH16" s="23" t="str">
        <f>IF(OR(ISBLANK($AF16),$AF16="N/A"),"",VLOOKUP($AF16,'Part number data actuators'!$B$3:$H$202,3,FALSE))</f>
        <v/>
      </c>
      <c r="AI16" s="23" t="str">
        <f>IF(OR(ISBLANK($AF16),$AF16="N/A"),"",VLOOKUP($AF16,'Part number data actuators'!$B$3:$H$202,4,FALSE))</f>
        <v/>
      </c>
      <c r="AJ16" s="23" t="str">
        <f>IF(OR(ISBLANK($AF16),$AF16="N/A"),"",VLOOKUP($AF16,'Part number data actuators'!$B$3:$H$202,5,FALSE))</f>
        <v/>
      </c>
      <c r="AK16" s="23" t="str">
        <f>IF(OR(ISBLANK($AF16),$AF16="N/A"),"",VLOOKUP($AF16,'Part number data actuators'!$B$3:$H$202,6,FALSE))</f>
        <v/>
      </c>
      <c r="AL16" s="23" t="str">
        <f>IF(OR(ISBLANK($AF16),$AF16="N/A"),"",VLOOKUP($AF16,'Part number data actuators'!$B$3:$H$202,7,FALSE))</f>
        <v/>
      </c>
      <c r="AM16" s="5" t="str">
        <f>IF(OR(ISBLANK($AF16),$AF16="N/A"),"",VLOOKUP(AF16,'Weight table'!$A$2:$C$10000,3,FALSE))</f>
        <v/>
      </c>
      <c r="AO16" s="116"/>
      <c r="AR16" s="87"/>
      <c r="AS16" s="87"/>
      <c r="AU16" s="66" t="e">
        <f t="shared" si="15"/>
        <v>#N/A</v>
      </c>
      <c r="AV16" s="66" t="e">
        <f t="shared" si="16"/>
        <v>#N/A</v>
      </c>
      <c r="AW16" t="e">
        <f t="shared" si="17"/>
        <v>#N/A</v>
      </c>
      <c r="AX16" s="66" t="e">
        <f t="shared" si="18"/>
        <v>#N/A</v>
      </c>
      <c r="AY16" s="66" t="e">
        <f t="shared" si="19"/>
        <v>#N/A</v>
      </c>
      <c r="BB16" s="6" t="e">
        <f>MATCH(Q16,'Partnumber data valves'!$B$4:$B$1001,0)</f>
        <v>#N/A</v>
      </c>
      <c r="BC16" s="6"/>
      <c r="BD16" t="e">
        <f>INDEX('Partnumber data valves'!$B$4:$AC$1001,$BB16,13)</f>
        <v>#N/A</v>
      </c>
      <c r="BE16" t="e">
        <f>INDEX('Partnumber data valves'!$B$4:$AC$1001,$BB16,14)</f>
        <v>#N/A</v>
      </c>
      <c r="BF16" t="e">
        <f>INDEX('Partnumber data valves'!$B$4:$AC$1001,$BB16,15)</f>
        <v>#N/A</v>
      </c>
      <c r="BG16" t="e">
        <f>INDEX('Partnumber data valves'!$B$4:$AC$1001,$BB16,16)</f>
        <v>#N/A</v>
      </c>
      <c r="BH16" t="e">
        <f>INDEX('Partnumber data valves'!$B$4:$AC$1001,$BB16,17)</f>
        <v>#N/A</v>
      </c>
      <c r="BI16" t="e">
        <f>INDEX('Partnumber data valves'!$B$4:$AC$1001,$BB16,18)</f>
        <v>#N/A</v>
      </c>
      <c r="BJ16" t="e">
        <f>INDEX('Partnumber data valves'!$B$4:$AC$1001,$BB16,19)</f>
        <v>#N/A</v>
      </c>
      <c r="BL16" t="e">
        <f>INDEX('Partnumber data valves'!$B$4:$AC$1001,$BB16,21)</f>
        <v>#N/A</v>
      </c>
      <c r="BM16" t="e">
        <f>INDEX('Partnumber data valves'!$B$4:$AC$1001,$BB16,22)</f>
        <v>#N/A</v>
      </c>
      <c r="BN16" t="e">
        <f>INDEX('Partnumber data valves'!$B$4:$AC$1001,$BB16,23)</f>
        <v>#N/A</v>
      </c>
      <c r="BO16" t="e">
        <f>INDEX('Partnumber data valves'!$B$4:$AC$1001,$BB16,24)</f>
        <v>#N/A</v>
      </c>
      <c r="BP16" t="e">
        <f>INDEX('Partnumber data valves'!$B$4:$AC$1001,$BB16,25)</f>
        <v>#N/A</v>
      </c>
      <c r="BQ16" t="e">
        <f>INDEX('Partnumber data valves'!$B$4:$AC$1001,$BB16,26)</f>
        <v>#N/A</v>
      </c>
      <c r="BR16" t="e">
        <f>INDEX('Partnumber data valves'!$B$4:$AC$1001,$BB16,27)</f>
        <v>#N/A</v>
      </c>
      <c r="BS16" t="e">
        <f>INDEX('Partnumber data valves'!$B$4:$AC$1001,$BB16,28)</f>
        <v>#N/A</v>
      </c>
      <c r="BU16" s="66" t="e">
        <f>INDEX('Partnumber data valves'!$B$4:$AC$1001,$BB16,5)</f>
        <v>#N/A</v>
      </c>
      <c r="BV16" s="66" t="e">
        <f>INDEX('Partnumber data valves'!$B$4:$AC$1001,$BB16,6)</f>
        <v>#N/A</v>
      </c>
    </row>
    <row r="17" spans="2:74" ht="15" customHeight="1">
      <c r="B17" s="115"/>
      <c r="C17" s="115"/>
      <c r="D17" s="115"/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Q17" s="83"/>
      <c r="R17" s="22" t="e">
        <f>VLOOKUP('Frese Valve Selection'!$Q17,'Partnumber data valves'!$B$4:$K$1001,2,FALSE)</f>
        <v>#N/A</v>
      </c>
      <c r="S17" s="23" t="e">
        <f>VLOOKUP('Frese Valve Selection'!$Q17,'Partnumber data valves'!$B$4:$K$1001,3,FALSE)</f>
        <v>#N/A</v>
      </c>
      <c r="T17" s="23" t="e">
        <f>VLOOKUP('Frese Valve Selection'!$Q17,'Partnumber data valves'!$B$4:$K$1001,4,FALSE)</f>
        <v>#N/A</v>
      </c>
      <c r="U17" s="23" t="e">
        <f>VLOOKUP('Frese Valve Selection'!$Q17,'Partnumber data valves'!$B$4:$K$1001,5,FALSE)</f>
        <v>#N/A</v>
      </c>
      <c r="V17" s="23" t="e">
        <f>VLOOKUP('Frese Valve Selection'!$Q17,'Partnumber data valves'!$B$4:$K$1001,6,FALSE)</f>
        <v>#N/A</v>
      </c>
      <c r="W17" s="23" t="e">
        <f>VLOOKUP('Frese Valve Selection'!$Q17,'Partnumber data valves'!$B$4:$K$1001,7,FALSE)</f>
        <v>#N/A</v>
      </c>
      <c r="X17" s="23" t="e">
        <f>VLOOKUP('Frese Valve Selection'!$Q17,'Partnumber data valves'!$B$4:$K$1001,8,FALSE)</f>
        <v>#N/A</v>
      </c>
      <c r="Y17" s="23" t="e">
        <f>VLOOKUP('Frese Valve Selection'!$Q17,'Partnumber data valves'!$B$4:$K$1001,9,FALSE)</f>
        <v>#N/A</v>
      </c>
      <c r="Z17" s="23" t="e">
        <f>VLOOKUP('Frese Valve Selection'!$Q17,'Partnumber data valves'!$B$4:$K$1001,10,FALSE)</f>
        <v>#N/A</v>
      </c>
      <c r="AA17" s="97">
        <f t="shared" si="20"/>
        <v>0</v>
      </c>
      <c r="AB17" s="98" t="e">
        <f t="shared" si="13"/>
        <v>#N/A</v>
      </c>
      <c r="AC17" s="99" t="e">
        <f t="shared" si="14"/>
        <v>#N/A</v>
      </c>
      <c r="AD17" s="23" t="e">
        <f>VLOOKUP(Q17,'Weight table'!$A$2:$C$10000,3,FALSE)</f>
        <v>#N/A</v>
      </c>
      <c r="AF17" s="83"/>
      <c r="AG17" s="23" t="str">
        <f>IF(OR(ISBLANK($AF17),$AF17="N/A"),"",VLOOKUP($AF17,'Part number data actuators'!$B$3:$H$202,2,FALSE))</f>
        <v/>
      </c>
      <c r="AH17" s="23" t="str">
        <f>IF(OR(ISBLANK($AF17),$AF17="N/A"),"",VLOOKUP($AF17,'Part number data actuators'!$B$3:$H$202,3,FALSE))</f>
        <v/>
      </c>
      <c r="AI17" s="23" t="str">
        <f>IF(OR(ISBLANK($AF17),$AF17="N/A"),"",VLOOKUP($AF17,'Part number data actuators'!$B$3:$H$202,4,FALSE))</f>
        <v/>
      </c>
      <c r="AJ17" s="23" t="str">
        <f>IF(OR(ISBLANK($AF17),$AF17="N/A"),"",VLOOKUP($AF17,'Part number data actuators'!$B$3:$H$202,5,FALSE))</f>
        <v/>
      </c>
      <c r="AK17" s="23" t="str">
        <f>IF(OR(ISBLANK($AF17),$AF17="N/A"),"",VLOOKUP($AF17,'Part number data actuators'!$B$3:$H$202,6,FALSE))</f>
        <v/>
      </c>
      <c r="AL17" s="23" t="str">
        <f>IF(OR(ISBLANK($AF17),$AF17="N/A"),"",VLOOKUP($AF17,'Part number data actuators'!$B$3:$H$202,7,FALSE))</f>
        <v/>
      </c>
      <c r="AM17" s="5" t="str">
        <f>IF(OR(ISBLANK($AF17),$AF17="N/A"),"",VLOOKUP(AF17,'Weight table'!$A$2:$C$10000,3,FALSE))</f>
        <v/>
      </c>
      <c r="AO17" s="86"/>
      <c r="AR17" s="87"/>
      <c r="AS17" s="87"/>
      <c r="AU17" s="66" t="e">
        <f t="shared" ref="AU17:AU80" si="21">IF(AW17,
BD17*AA17^6+BE17*AA17^5+BF17*AA17^4+BG17*AA17^3+BH17*AA17^2+BI17*AA17+BJ17,
"Out of flow range")</f>
        <v>#N/A</v>
      </c>
      <c r="AV17" s="66" t="e">
        <f t="shared" ref="AV17:AV80" si="22">IF(AW17,
IF(AA17&lt;BL17,BM17,IF(BN17="flow",AX17,IF(BN17="preset",AY17,"not available"))),
"Out of flow range")</f>
        <v>#N/A</v>
      </c>
      <c r="AW17" t="e">
        <f t="shared" ref="AW17:AW80" si="23">IF(AND(AA17&gt;=BU17,AA17&lt;=BV17),TRUE,FALSE)</f>
        <v>#N/A</v>
      </c>
      <c r="AX17" s="66" t="e">
        <f t="shared" ref="AX17:AX80" si="24">BO17*AA17^4+BP17*AA17^3+BQ17*AA17^2+BR17*AA17+BS17</f>
        <v>#N/A</v>
      </c>
      <c r="AY17" s="66" t="e">
        <f t="shared" ref="AY17:AY80" si="25">BO17*AU17^4+BP17*AU17^3+BQ17*AU17^2+BR17*AU17+BS17</f>
        <v>#N/A</v>
      </c>
      <c r="BB17" s="6" t="e">
        <f>MATCH(Q17,'Partnumber data valves'!$B$4:$B$1001,0)</f>
        <v>#N/A</v>
      </c>
      <c r="BC17" s="6"/>
      <c r="BD17" t="e">
        <f>INDEX('Partnumber data valves'!$B$4:$AC$1001,$BB17,13)</f>
        <v>#N/A</v>
      </c>
      <c r="BE17" t="e">
        <f>INDEX('Partnumber data valves'!$B$4:$AC$1001,$BB17,14)</f>
        <v>#N/A</v>
      </c>
      <c r="BF17" t="e">
        <f>INDEX('Partnumber data valves'!$B$4:$AC$1001,$BB17,15)</f>
        <v>#N/A</v>
      </c>
      <c r="BG17" t="e">
        <f>INDEX('Partnumber data valves'!$B$4:$AC$1001,$BB17,16)</f>
        <v>#N/A</v>
      </c>
      <c r="BH17" t="e">
        <f>INDEX('Partnumber data valves'!$B$4:$AC$1001,$BB17,17)</f>
        <v>#N/A</v>
      </c>
      <c r="BI17" t="e">
        <f>INDEX('Partnumber data valves'!$B$4:$AC$1001,$BB17,18)</f>
        <v>#N/A</v>
      </c>
      <c r="BJ17" t="e">
        <f>INDEX('Partnumber data valves'!$B$4:$AC$1001,$BB17,19)</f>
        <v>#N/A</v>
      </c>
      <c r="BL17" t="e">
        <f>INDEX('Partnumber data valves'!$B$4:$AC$1001,$BB17,21)</f>
        <v>#N/A</v>
      </c>
      <c r="BM17" t="e">
        <f>INDEX('Partnumber data valves'!$B$4:$AC$1001,$BB17,22)</f>
        <v>#N/A</v>
      </c>
      <c r="BN17" t="e">
        <f>INDEX('Partnumber data valves'!$B$4:$AC$1001,$BB17,23)</f>
        <v>#N/A</v>
      </c>
      <c r="BO17" t="e">
        <f>INDEX('Partnumber data valves'!$B$4:$AC$1001,$BB17,24)</f>
        <v>#N/A</v>
      </c>
      <c r="BP17" t="e">
        <f>INDEX('Partnumber data valves'!$B$4:$AC$1001,$BB17,25)</f>
        <v>#N/A</v>
      </c>
      <c r="BQ17" t="e">
        <f>INDEX('Partnumber data valves'!$B$4:$AC$1001,$BB17,26)</f>
        <v>#N/A</v>
      </c>
      <c r="BR17" t="e">
        <f>INDEX('Partnumber data valves'!$B$4:$AC$1001,$BB17,27)</f>
        <v>#N/A</v>
      </c>
      <c r="BS17" t="e">
        <f>INDEX('Partnumber data valves'!$B$4:$AC$1001,$BB17,28)</f>
        <v>#N/A</v>
      </c>
      <c r="BU17" s="66" t="e">
        <f>INDEX('Partnumber data valves'!$B$4:$AC$1001,$BB17,5)</f>
        <v>#N/A</v>
      </c>
      <c r="BV17" s="66" t="e">
        <f>INDEX('Partnumber data valves'!$B$4:$AC$1001,$BB17,6)</f>
        <v>#N/A</v>
      </c>
    </row>
    <row r="18" spans="2:74"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Q18" s="83"/>
      <c r="R18" s="22" t="e">
        <f>VLOOKUP('Frese Valve Selection'!$Q18,'Partnumber data valves'!$B$4:$K$1001,2,FALSE)</f>
        <v>#N/A</v>
      </c>
      <c r="S18" s="23" t="e">
        <f>VLOOKUP('Frese Valve Selection'!$Q18,'Partnumber data valves'!$B$4:$K$1001,3,FALSE)</f>
        <v>#N/A</v>
      </c>
      <c r="T18" s="23" t="e">
        <f>VLOOKUP('Frese Valve Selection'!$Q18,'Partnumber data valves'!$B$4:$K$1001,4,FALSE)</f>
        <v>#N/A</v>
      </c>
      <c r="U18" s="23" t="e">
        <f>VLOOKUP('Frese Valve Selection'!$Q18,'Partnumber data valves'!$B$4:$K$1001,5,FALSE)</f>
        <v>#N/A</v>
      </c>
      <c r="V18" s="23" t="e">
        <f>VLOOKUP('Frese Valve Selection'!$Q18,'Partnumber data valves'!$B$4:$K$1001,6,FALSE)</f>
        <v>#N/A</v>
      </c>
      <c r="W18" s="23" t="e">
        <f>VLOOKUP('Frese Valve Selection'!$Q18,'Partnumber data valves'!$B$4:$K$1001,7,FALSE)</f>
        <v>#N/A</v>
      </c>
      <c r="X18" s="23" t="e">
        <f>VLOOKUP('Frese Valve Selection'!$Q18,'Partnumber data valves'!$B$4:$K$1001,8,FALSE)</f>
        <v>#N/A</v>
      </c>
      <c r="Y18" s="23" t="e">
        <f>VLOOKUP('Frese Valve Selection'!$Q18,'Partnumber data valves'!$B$4:$K$1001,9,FALSE)</f>
        <v>#N/A</v>
      </c>
      <c r="Z18" s="23" t="e">
        <f>VLOOKUP('Frese Valve Selection'!$Q18,'Partnumber data valves'!$B$4:$K$1001,10,FALSE)</f>
        <v>#N/A</v>
      </c>
      <c r="AA18" s="97">
        <f t="shared" si="20"/>
        <v>0</v>
      </c>
      <c r="AB18" s="98" t="e">
        <f t="shared" si="13"/>
        <v>#N/A</v>
      </c>
      <c r="AC18" s="99" t="e">
        <f t="shared" si="14"/>
        <v>#N/A</v>
      </c>
      <c r="AD18" s="23" t="e">
        <f>VLOOKUP(Q18,'Weight table'!$A$2:$C$10000,3,FALSE)</f>
        <v>#N/A</v>
      </c>
      <c r="AF18" s="83"/>
      <c r="AG18" s="23" t="str">
        <f>IF(OR(ISBLANK($AF18),$AF18="N/A"),"",VLOOKUP($AF18,'Part number data actuators'!$B$3:$H$202,2,FALSE))</f>
        <v/>
      </c>
      <c r="AH18" s="23" t="str">
        <f>IF(OR(ISBLANK($AF18),$AF18="N/A"),"",VLOOKUP($AF18,'Part number data actuators'!$B$3:$H$202,3,FALSE))</f>
        <v/>
      </c>
      <c r="AI18" s="23" t="str">
        <f>IF(OR(ISBLANK($AF18),$AF18="N/A"),"",VLOOKUP($AF18,'Part number data actuators'!$B$3:$H$202,4,FALSE))</f>
        <v/>
      </c>
      <c r="AJ18" s="23" t="str">
        <f>IF(OR(ISBLANK($AF18),$AF18="N/A"),"",VLOOKUP($AF18,'Part number data actuators'!$B$3:$H$202,5,FALSE))</f>
        <v/>
      </c>
      <c r="AK18" s="23" t="str">
        <f>IF(OR(ISBLANK($AF18),$AF18="N/A"),"",VLOOKUP($AF18,'Part number data actuators'!$B$3:$H$202,6,FALSE))</f>
        <v/>
      </c>
      <c r="AL18" s="23" t="str">
        <f>IF(OR(ISBLANK($AF18),$AF18="N/A"),"",VLOOKUP($AF18,'Part number data actuators'!$B$3:$H$202,7,FALSE))</f>
        <v/>
      </c>
      <c r="AM18" s="5" t="str">
        <f>IF(OR(ISBLANK($AF18),$AF18="N/A"),"",VLOOKUP(AF18,'Weight table'!$A$2:$C$10000,3,FALSE))</f>
        <v/>
      </c>
      <c r="AO18" s="86"/>
      <c r="AR18" s="87"/>
      <c r="AS18" s="87"/>
      <c r="AU18" s="66" t="e">
        <f t="shared" si="21"/>
        <v>#N/A</v>
      </c>
      <c r="AV18" s="66" t="e">
        <f t="shared" si="22"/>
        <v>#N/A</v>
      </c>
      <c r="AW18" t="e">
        <f t="shared" si="23"/>
        <v>#N/A</v>
      </c>
      <c r="AX18" s="66" t="e">
        <f t="shared" si="24"/>
        <v>#N/A</v>
      </c>
      <c r="AY18" s="66" t="e">
        <f t="shared" si="25"/>
        <v>#N/A</v>
      </c>
      <c r="BB18" s="6" t="e">
        <f>MATCH(Q18,'Partnumber data valves'!$B$4:$B$1001,0)</f>
        <v>#N/A</v>
      </c>
      <c r="BC18" s="6"/>
      <c r="BD18" t="e">
        <f>INDEX('Partnumber data valves'!$B$4:$AC$1001,$BB18,13)</f>
        <v>#N/A</v>
      </c>
      <c r="BE18" t="e">
        <f>INDEX('Partnumber data valves'!$B$4:$AC$1001,$BB18,14)</f>
        <v>#N/A</v>
      </c>
      <c r="BF18" t="e">
        <f>INDEX('Partnumber data valves'!$B$4:$AC$1001,$BB18,15)</f>
        <v>#N/A</v>
      </c>
      <c r="BG18" t="e">
        <f>INDEX('Partnumber data valves'!$B$4:$AC$1001,$BB18,16)</f>
        <v>#N/A</v>
      </c>
      <c r="BH18" t="e">
        <f>INDEX('Partnumber data valves'!$B$4:$AC$1001,$BB18,17)</f>
        <v>#N/A</v>
      </c>
      <c r="BI18" t="e">
        <f>INDEX('Partnumber data valves'!$B$4:$AC$1001,$BB18,18)</f>
        <v>#N/A</v>
      </c>
      <c r="BJ18" t="e">
        <f>INDEX('Partnumber data valves'!$B$4:$AC$1001,$BB18,19)</f>
        <v>#N/A</v>
      </c>
      <c r="BL18" t="e">
        <f>INDEX('Partnumber data valves'!$B$4:$AC$1001,$BB18,21)</f>
        <v>#N/A</v>
      </c>
      <c r="BM18" t="e">
        <f>INDEX('Partnumber data valves'!$B$4:$AC$1001,$BB18,22)</f>
        <v>#N/A</v>
      </c>
      <c r="BN18" t="e">
        <f>INDEX('Partnumber data valves'!$B$4:$AC$1001,$BB18,23)</f>
        <v>#N/A</v>
      </c>
      <c r="BO18" t="e">
        <f>INDEX('Partnumber data valves'!$B$4:$AC$1001,$BB18,24)</f>
        <v>#N/A</v>
      </c>
      <c r="BP18" t="e">
        <f>INDEX('Partnumber data valves'!$B$4:$AC$1001,$BB18,25)</f>
        <v>#N/A</v>
      </c>
      <c r="BQ18" t="e">
        <f>INDEX('Partnumber data valves'!$B$4:$AC$1001,$BB18,26)</f>
        <v>#N/A</v>
      </c>
      <c r="BR18" t="e">
        <f>INDEX('Partnumber data valves'!$B$4:$AC$1001,$BB18,27)</f>
        <v>#N/A</v>
      </c>
      <c r="BS18" t="e">
        <f>INDEX('Partnumber data valves'!$B$4:$AC$1001,$BB18,28)</f>
        <v>#N/A</v>
      </c>
      <c r="BU18" s="66" t="e">
        <f>INDEX('Partnumber data valves'!$B$4:$AC$1001,$BB18,5)</f>
        <v>#N/A</v>
      </c>
      <c r="BV18" s="66" t="e">
        <f>INDEX('Partnumber data valves'!$B$4:$AC$1001,$BB18,6)</f>
        <v>#N/A</v>
      </c>
    </row>
    <row r="19" spans="2:74">
      <c r="B19" s="115"/>
      <c r="C19" s="115"/>
      <c r="D19" s="115"/>
      <c r="E19" s="115"/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Q19" s="83"/>
      <c r="R19" s="22" t="e">
        <f>VLOOKUP('Frese Valve Selection'!$Q19,'Partnumber data valves'!$B$4:$K$1001,2,FALSE)</f>
        <v>#N/A</v>
      </c>
      <c r="S19" s="23" t="e">
        <f>VLOOKUP('Frese Valve Selection'!$Q19,'Partnumber data valves'!$B$4:$K$1001,3,FALSE)</f>
        <v>#N/A</v>
      </c>
      <c r="T19" s="23" t="e">
        <f>VLOOKUP('Frese Valve Selection'!$Q19,'Partnumber data valves'!$B$4:$K$1001,4,FALSE)</f>
        <v>#N/A</v>
      </c>
      <c r="U19" s="23" t="e">
        <f>VLOOKUP('Frese Valve Selection'!$Q19,'Partnumber data valves'!$B$4:$K$1001,5,FALSE)</f>
        <v>#N/A</v>
      </c>
      <c r="V19" s="23" t="e">
        <f>VLOOKUP('Frese Valve Selection'!$Q19,'Partnumber data valves'!$B$4:$K$1001,6,FALSE)</f>
        <v>#N/A</v>
      </c>
      <c r="W19" s="23" t="e">
        <f>VLOOKUP('Frese Valve Selection'!$Q19,'Partnumber data valves'!$B$4:$K$1001,7,FALSE)</f>
        <v>#N/A</v>
      </c>
      <c r="X19" s="23" t="e">
        <f>VLOOKUP('Frese Valve Selection'!$Q19,'Partnumber data valves'!$B$4:$K$1001,8,FALSE)</f>
        <v>#N/A</v>
      </c>
      <c r="Y19" s="23" t="e">
        <f>VLOOKUP('Frese Valve Selection'!$Q19,'Partnumber data valves'!$B$4:$K$1001,9,FALSE)</f>
        <v>#N/A</v>
      </c>
      <c r="Z19" s="23" t="e">
        <f>VLOOKUP('Frese Valve Selection'!$Q19,'Partnumber data valves'!$B$4:$K$1001,10,FALSE)</f>
        <v>#N/A</v>
      </c>
      <c r="AA19" s="97">
        <f t="shared" si="20"/>
        <v>0</v>
      </c>
      <c r="AB19" s="98" t="e">
        <f t="shared" si="13"/>
        <v>#N/A</v>
      </c>
      <c r="AC19" s="99" t="e">
        <f t="shared" si="14"/>
        <v>#N/A</v>
      </c>
      <c r="AD19" s="23" t="e">
        <f>VLOOKUP(Q19,'Weight table'!$A$2:$C$10000,3,FALSE)</f>
        <v>#N/A</v>
      </c>
      <c r="AF19" s="92"/>
      <c r="AG19" s="23" t="str">
        <f>IF(OR(ISBLANK($AF19),$AF19="N/A"),"",VLOOKUP($AF19,'Part number data actuators'!$B$3:$H$202,2,FALSE))</f>
        <v/>
      </c>
      <c r="AH19" s="23" t="str">
        <f>IF(OR(ISBLANK($AF19),$AF19="N/A"),"",VLOOKUP($AF19,'Part number data actuators'!$B$3:$H$202,3,FALSE))</f>
        <v/>
      </c>
      <c r="AI19" s="23" t="str">
        <f>IF(OR(ISBLANK($AF19),$AF19="N/A"),"",VLOOKUP($AF19,'Part number data actuators'!$B$3:$H$202,4,FALSE))</f>
        <v/>
      </c>
      <c r="AJ19" s="23" t="str">
        <f>IF(OR(ISBLANK($AF19),$AF19="N/A"),"",VLOOKUP($AF19,'Part number data actuators'!$B$3:$H$202,5,FALSE))</f>
        <v/>
      </c>
      <c r="AK19" s="23" t="str">
        <f>IF(OR(ISBLANK($AF19),$AF19="N/A"),"",VLOOKUP($AF19,'Part number data actuators'!$B$3:$H$202,6,FALSE))</f>
        <v/>
      </c>
      <c r="AL19" s="23" t="str">
        <f>IF(OR(ISBLANK($AF19),$AF19="N/A"),"",VLOOKUP($AF19,'Part number data actuators'!$B$3:$H$202,7,FALSE))</f>
        <v/>
      </c>
      <c r="AM19" s="5" t="str">
        <f>IF(OR(ISBLANK($AF19),$AF19="N/A"),"",VLOOKUP(AF19,'Weight table'!$A$2:$C$10000,3,FALSE))</f>
        <v/>
      </c>
      <c r="AO19" s="86"/>
      <c r="AR19" s="87"/>
      <c r="AS19" s="87"/>
      <c r="AU19" s="66" t="e">
        <f t="shared" si="21"/>
        <v>#N/A</v>
      </c>
      <c r="AV19" s="66" t="e">
        <f t="shared" si="22"/>
        <v>#N/A</v>
      </c>
      <c r="AW19" t="e">
        <f t="shared" si="23"/>
        <v>#N/A</v>
      </c>
      <c r="AX19" s="66" t="e">
        <f t="shared" si="24"/>
        <v>#N/A</v>
      </c>
      <c r="AY19" s="66" t="e">
        <f t="shared" si="25"/>
        <v>#N/A</v>
      </c>
      <c r="BB19" s="6" t="e">
        <f>MATCH(Q19,'Partnumber data valves'!$B$4:$B$1001,0)</f>
        <v>#N/A</v>
      </c>
      <c r="BC19" s="6"/>
      <c r="BD19" t="e">
        <f>INDEX('Partnumber data valves'!$B$4:$AC$1001,$BB19,13)</f>
        <v>#N/A</v>
      </c>
      <c r="BE19" t="e">
        <f>INDEX('Partnumber data valves'!$B$4:$AC$1001,$BB19,14)</f>
        <v>#N/A</v>
      </c>
      <c r="BF19" t="e">
        <f>INDEX('Partnumber data valves'!$B$4:$AC$1001,$BB19,15)</f>
        <v>#N/A</v>
      </c>
      <c r="BG19" t="e">
        <f>INDEX('Partnumber data valves'!$B$4:$AC$1001,$BB19,16)</f>
        <v>#N/A</v>
      </c>
      <c r="BH19" t="e">
        <f>INDEX('Partnumber data valves'!$B$4:$AC$1001,$BB19,17)</f>
        <v>#N/A</v>
      </c>
      <c r="BI19" t="e">
        <f>INDEX('Partnumber data valves'!$B$4:$AC$1001,$BB19,18)</f>
        <v>#N/A</v>
      </c>
      <c r="BJ19" t="e">
        <f>INDEX('Partnumber data valves'!$B$4:$AC$1001,$BB19,19)</f>
        <v>#N/A</v>
      </c>
      <c r="BL19" t="e">
        <f>INDEX('Partnumber data valves'!$B$4:$AC$1001,$BB19,21)</f>
        <v>#N/A</v>
      </c>
      <c r="BM19" t="e">
        <f>INDEX('Partnumber data valves'!$B$4:$AC$1001,$BB19,22)</f>
        <v>#N/A</v>
      </c>
      <c r="BN19" t="e">
        <f>INDEX('Partnumber data valves'!$B$4:$AC$1001,$BB19,23)</f>
        <v>#N/A</v>
      </c>
      <c r="BO19" t="e">
        <f>INDEX('Partnumber data valves'!$B$4:$AC$1001,$BB19,24)</f>
        <v>#N/A</v>
      </c>
      <c r="BP19" t="e">
        <f>INDEX('Partnumber data valves'!$B$4:$AC$1001,$BB19,25)</f>
        <v>#N/A</v>
      </c>
      <c r="BQ19" t="e">
        <f>INDEX('Partnumber data valves'!$B$4:$AC$1001,$BB19,26)</f>
        <v>#N/A</v>
      </c>
      <c r="BR19" t="e">
        <f>INDEX('Partnumber data valves'!$B$4:$AC$1001,$BB19,27)</f>
        <v>#N/A</v>
      </c>
      <c r="BS19" t="e">
        <f>INDEX('Partnumber data valves'!$B$4:$AC$1001,$BB19,28)</f>
        <v>#N/A</v>
      </c>
      <c r="BU19" s="66" t="e">
        <f>INDEX('Partnumber data valves'!$B$4:$AC$1001,$BB19,5)</f>
        <v>#N/A</v>
      </c>
      <c r="BV19" s="66" t="e">
        <f>INDEX('Partnumber data valves'!$B$4:$AC$1001,$BB19,6)</f>
        <v>#N/A</v>
      </c>
    </row>
    <row r="20" spans="2:74">
      <c r="B20" s="115"/>
      <c r="C20" s="115"/>
      <c r="D20" s="115"/>
      <c r="E20" s="115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Q20" s="83"/>
      <c r="R20" s="22" t="e">
        <f>VLOOKUP('Frese Valve Selection'!$Q20,'Partnumber data valves'!$B$4:$K$1001,2,FALSE)</f>
        <v>#N/A</v>
      </c>
      <c r="S20" s="23" t="e">
        <f>VLOOKUP('Frese Valve Selection'!$Q20,'Partnumber data valves'!$B$4:$K$1001,3,FALSE)</f>
        <v>#N/A</v>
      </c>
      <c r="T20" s="23" t="e">
        <f>VLOOKUP('Frese Valve Selection'!$Q20,'Partnumber data valves'!$B$4:$K$1001,4,FALSE)</f>
        <v>#N/A</v>
      </c>
      <c r="U20" s="23" t="e">
        <f>VLOOKUP('Frese Valve Selection'!$Q20,'Partnumber data valves'!$B$4:$K$1001,5,FALSE)</f>
        <v>#N/A</v>
      </c>
      <c r="V20" s="23" t="e">
        <f>VLOOKUP('Frese Valve Selection'!$Q20,'Partnumber data valves'!$B$4:$K$1001,6,FALSE)</f>
        <v>#N/A</v>
      </c>
      <c r="W20" s="23" t="e">
        <f>VLOOKUP('Frese Valve Selection'!$Q20,'Partnumber data valves'!$B$4:$K$1001,7,FALSE)</f>
        <v>#N/A</v>
      </c>
      <c r="X20" s="23" t="e">
        <f>VLOOKUP('Frese Valve Selection'!$Q20,'Partnumber data valves'!$B$4:$K$1001,8,FALSE)</f>
        <v>#N/A</v>
      </c>
      <c r="Y20" s="23" t="e">
        <f>VLOOKUP('Frese Valve Selection'!$Q20,'Partnumber data valves'!$B$4:$K$1001,9,FALSE)</f>
        <v>#N/A</v>
      </c>
      <c r="Z20" s="23" t="e">
        <f>VLOOKUP('Frese Valve Selection'!$Q20,'Partnumber data valves'!$B$4:$K$1001,10,FALSE)</f>
        <v>#N/A</v>
      </c>
      <c r="AA20" s="97">
        <f t="shared" ref="AA20" si="26">I20</f>
        <v>0</v>
      </c>
      <c r="AB20" s="98" t="e">
        <f t="shared" si="13"/>
        <v>#N/A</v>
      </c>
      <c r="AC20" s="99" t="e">
        <f t="shared" si="14"/>
        <v>#N/A</v>
      </c>
      <c r="AD20" s="23" t="e">
        <f>VLOOKUP(Q20,'Weight table'!$A$2:$C$10000,3,FALSE)</f>
        <v>#N/A</v>
      </c>
      <c r="AF20" s="92"/>
      <c r="AG20" s="23" t="str">
        <f>IF(OR(ISBLANK($AF20),$AF20="N/A"),"",VLOOKUP($AF20,'Part number data actuators'!$B$3:$H$202,2,FALSE))</f>
        <v/>
      </c>
      <c r="AH20" s="23" t="str">
        <f>IF(OR(ISBLANK($AF20),$AF20="N/A"),"",VLOOKUP($AF20,'Part number data actuators'!$B$3:$H$202,3,FALSE))</f>
        <v/>
      </c>
      <c r="AI20" s="23" t="str">
        <f>IF(OR(ISBLANK($AF20),$AF20="N/A"),"",VLOOKUP($AF20,'Part number data actuators'!$B$3:$H$202,4,FALSE))</f>
        <v/>
      </c>
      <c r="AJ20" s="23" t="str">
        <f>IF(OR(ISBLANK($AF20),$AF20="N/A"),"",VLOOKUP($AF20,'Part number data actuators'!$B$3:$H$202,5,FALSE))</f>
        <v/>
      </c>
      <c r="AK20" s="23" t="str">
        <f>IF(OR(ISBLANK($AF20),$AF20="N/A"),"",VLOOKUP($AF20,'Part number data actuators'!$B$3:$H$202,6,FALSE))</f>
        <v/>
      </c>
      <c r="AL20" s="23" t="str">
        <f>IF(OR(ISBLANK($AF20),$AF20="N/A"),"",VLOOKUP($AF20,'Part number data actuators'!$B$3:$H$202,7,FALSE))</f>
        <v/>
      </c>
      <c r="AM20" s="5" t="str">
        <f>IF(OR(ISBLANK($AF20),$AF20="N/A"),"",VLOOKUP(AF20,'Weight table'!$A$2:$C$10000,3,FALSE))</f>
        <v/>
      </c>
      <c r="AO20" s="86"/>
      <c r="AR20" s="87"/>
      <c r="AS20" s="87"/>
      <c r="AU20" s="66" t="e">
        <f t="shared" si="21"/>
        <v>#N/A</v>
      </c>
      <c r="AV20" s="66" t="e">
        <f t="shared" si="22"/>
        <v>#N/A</v>
      </c>
      <c r="AW20" t="e">
        <f t="shared" si="23"/>
        <v>#N/A</v>
      </c>
      <c r="AX20" s="66" t="e">
        <f t="shared" si="24"/>
        <v>#N/A</v>
      </c>
      <c r="AY20" s="66" t="e">
        <f t="shared" si="25"/>
        <v>#N/A</v>
      </c>
      <c r="BB20" s="6" t="e">
        <f>MATCH(Q20,'Partnumber data valves'!$B$4:$B$1001,0)</f>
        <v>#N/A</v>
      </c>
      <c r="BC20" s="6"/>
      <c r="BD20" t="e">
        <f>INDEX('Partnumber data valves'!$B$4:$AC$1001,$BB20,13)</f>
        <v>#N/A</v>
      </c>
      <c r="BE20" t="e">
        <f>INDEX('Partnumber data valves'!$B$4:$AC$1001,$BB20,14)</f>
        <v>#N/A</v>
      </c>
      <c r="BF20" t="e">
        <f>INDEX('Partnumber data valves'!$B$4:$AC$1001,$BB20,15)</f>
        <v>#N/A</v>
      </c>
      <c r="BG20" t="e">
        <f>INDEX('Partnumber data valves'!$B$4:$AC$1001,$BB20,16)</f>
        <v>#N/A</v>
      </c>
      <c r="BH20" t="e">
        <f>INDEX('Partnumber data valves'!$B$4:$AC$1001,$BB20,17)</f>
        <v>#N/A</v>
      </c>
      <c r="BI20" t="e">
        <f>INDEX('Partnumber data valves'!$B$4:$AC$1001,$BB20,18)</f>
        <v>#N/A</v>
      </c>
      <c r="BJ20" t="e">
        <f>INDEX('Partnumber data valves'!$B$4:$AC$1001,$BB20,19)</f>
        <v>#N/A</v>
      </c>
      <c r="BL20" t="e">
        <f>INDEX('Partnumber data valves'!$B$4:$AC$1001,$BB20,21)</f>
        <v>#N/A</v>
      </c>
      <c r="BM20" t="e">
        <f>INDEX('Partnumber data valves'!$B$4:$AC$1001,$BB20,22)</f>
        <v>#N/A</v>
      </c>
      <c r="BN20" t="e">
        <f>INDEX('Partnumber data valves'!$B$4:$AC$1001,$BB20,23)</f>
        <v>#N/A</v>
      </c>
      <c r="BO20" t="e">
        <f>INDEX('Partnumber data valves'!$B$4:$AC$1001,$BB20,24)</f>
        <v>#N/A</v>
      </c>
      <c r="BP20" t="e">
        <f>INDEX('Partnumber data valves'!$B$4:$AC$1001,$BB20,25)</f>
        <v>#N/A</v>
      </c>
      <c r="BQ20" t="e">
        <f>INDEX('Partnumber data valves'!$B$4:$AC$1001,$BB20,26)</f>
        <v>#N/A</v>
      </c>
      <c r="BR20" t="e">
        <f>INDEX('Partnumber data valves'!$B$4:$AC$1001,$BB20,27)</f>
        <v>#N/A</v>
      </c>
      <c r="BS20" t="e">
        <f>INDEX('Partnumber data valves'!$B$4:$AC$1001,$BB20,28)</f>
        <v>#N/A</v>
      </c>
      <c r="BU20" s="66" t="e">
        <f>INDEX('Partnumber data valves'!$B$4:$AC$1001,$BB20,5)</f>
        <v>#N/A</v>
      </c>
      <c r="BV20" s="66" t="e">
        <f>INDEX('Partnumber data valves'!$B$4:$AC$1001,$BB20,6)</f>
        <v>#N/A</v>
      </c>
    </row>
    <row r="21" spans="2:74"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Q21" s="83"/>
      <c r="R21" s="22" t="e">
        <f>VLOOKUP('Frese Valve Selection'!$Q21,'Partnumber data valves'!$B$4:$K$1001,2,FALSE)</f>
        <v>#N/A</v>
      </c>
      <c r="S21" s="23" t="e">
        <f>VLOOKUP('Frese Valve Selection'!$Q21,'Partnumber data valves'!$B$4:$K$1001,3,FALSE)</f>
        <v>#N/A</v>
      </c>
      <c r="T21" s="23" t="e">
        <f>VLOOKUP('Frese Valve Selection'!$Q21,'Partnumber data valves'!$B$4:$K$1001,4,FALSE)</f>
        <v>#N/A</v>
      </c>
      <c r="U21" s="23" t="e">
        <f>VLOOKUP('Frese Valve Selection'!$Q21,'Partnumber data valves'!$B$4:$K$1001,5,FALSE)</f>
        <v>#N/A</v>
      </c>
      <c r="V21" s="23" t="e">
        <f>VLOOKUP('Frese Valve Selection'!$Q21,'Partnumber data valves'!$B$4:$K$1001,6,FALSE)</f>
        <v>#N/A</v>
      </c>
      <c r="W21" s="23" t="e">
        <f>VLOOKUP('Frese Valve Selection'!$Q21,'Partnumber data valves'!$B$4:$K$1001,7,FALSE)</f>
        <v>#N/A</v>
      </c>
      <c r="X21" s="23" t="e">
        <f>VLOOKUP('Frese Valve Selection'!$Q21,'Partnumber data valves'!$B$4:$K$1001,8,FALSE)</f>
        <v>#N/A</v>
      </c>
      <c r="Y21" s="23" t="e">
        <f>VLOOKUP('Frese Valve Selection'!$Q21,'Partnumber data valves'!$B$4:$K$1001,9,FALSE)</f>
        <v>#N/A</v>
      </c>
      <c r="Z21" s="23" t="e">
        <f>VLOOKUP('Frese Valve Selection'!$Q21,'Partnumber data valves'!$B$4:$K$1001,10,FALSE)</f>
        <v>#N/A</v>
      </c>
      <c r="AA21" s="97">
        <f t="shared" si="20"/>
        <v>0</v>
      </c>
      <c r="AB21" s="98" t="e">
        <f t="shared" ref="AB21:AB70" si="27">ROUND(AU21,1)</f>
        <v>#N/A</v>
      </c>
      <c r="AC21" s="99" t="e">
        <f t="shared" ref="AC21:AC70" si="28">ROUND(AV21,0)</f>
        <v>#N/A</v>
      </c>
      <c r="AD21" s="23" t="e">
        <f>VLOOKUP(Q21,'Weight table'!$A$2:$C$10000,3,FALSE)</f>
        <v>#N/A</v>
      </c>
      <c r="AF21" s="83"/>
      <c r="AG21" s="23" t="str">
        <f>IF(OR(ISBLANK($AF21),$AF21="N/A"),"",VLOOKUP($AF21,'Part number data actuators'!$B$3:$H$202,2,FALSE))</f>
        <v/>
      </c>
      <c r="AH21" s="23" t="str">
        <f>IF(OR(ISBLANK($AF21),$AF21="N/A"),"",VLOOKUP($AF21,'Part number data actuators'!$B$3:$H$202,3,FALSE))</f>
        <v/>
      </c>
      <c r="AI21" s="23" t="str">
        <f>IF(OR(ISBLANK($AF21),$AF21="N/A"),"",VLOOKUP($AF21,'Part number data actuators'!$B$3:$H$202,4,FALSE))</f>
        <v/>
      </c>
      <c r="AJ21" s="23" t="str">
        <f>IF(OR(ISBLANK($AF21),$AF21="N/A"),"",VLOOKUP($AF21,'Part number data actuators'!$B$3:$H$202,5,FALSE))</f>
        <v/>
      </c>
      <c r="AK21" s="23" t="str">
        <f>IF(OR(ISBLANK($AF21),$AF21="N/A"),"",VLOOKUP($AF21,'Part number data actuators'!$B$3:$H$202,6,FALSE))</f>
        <v/>
      </c>
      <c r="AL21" s="23" t="str">
        <f>IF(OR(ISBLANK($AF21),$AF21="N/A"),"",VLOOKUP($AF21,'Part number data actuators'!$B$3:$H$202,7,FALSE))</f>
        <v/>
      </c>
      <c r="AM21" s="5" t="str">
        <f>IF(OR(ISBLANK($AF21),$AF21="N/A"),"",VLOOKUP(AF21,'Weight table'!$A$2:$C$10000,3,FALSE))</f>
        <v/>
      </c>
      <c r="AO21" s="86"/>
      <c r="AR21" s="87"/>
      <c r="AS21" s="87"/>
      <c r="AU21" s="66" t="e">
        <f t="shared" si="21"/>
        <v>#N/A</v>
      </c>
      <c r="AV21" s="66" t="e">
        <f t="shared" si="22"/>
        <v>#N/A</v>
      </c>
      <c r="AW21" t="e">
        <f t="shared" si="23"/>
        <v>#N/A</v>
      </c>
      <c r="AX21" s="66" t="e">
        <f t="shared" si="24"/>
        <v>#N/A</v>
      </c>
      <c r="AY21" s="66" t="e">
        <f t="shared" si="25"/>
        <v>#N/A</v>
      </c>
      <c r="BB21" s="6" t="e">
        <f>MATCH(Q21,'Partnumber data valves'!$B$4:$B$1001,0)</f>
        <v>#N/A</v>
      </c>
      <c r="BC21" s="6"/>
      <c r="BD21" t="e">
        <f>INDEX('Partnumber data valves'!$B$4:$AC$1001,$BB21,13)</f>
        <v>#N/A</v>
      </c>
      <c r="BE21" t="e">
        <f>INDEX('Partnumber data valves'!$B$4:$AC$1001,$BB21,14)</f>
        <v>#N/A</v>
      </c>
      <c r="BF21" t="e">
        <f>INDEX('Partnumber data valves'!$B$4:$AC$1001,$BB21,15)</f>
        <v>#N/A</v>
      </c>
      <c r="BG21" t="e">
        <f>INDEX('Partnumber data valves'!$B$4:$AC$1001,$BB21,16)</f>
        <v>#N/A</v>
      </c>
      <c r="BH21" t="e">
        <f>INDEX('Partnumber data valves'!$B$4:$AC$1001,$BB21,17)</f>
        <v>#N/A</v>
      </c>
      <c r="BI21" t="e">
        <f>INDEX('Partnumber data valves'!$B$4:$AC$1001,$BB21,18)</f>
        <v>#N/A</v>
      </c>
      <c r="BJ21" t="e">
        <f>INDEX('Partnumber data valves'!$B$4:$AC$1001,$BB21,19)</f>
        <v>#N/A</v>
      </c>
      <c r="BL21" t="e">
        <f>INDEX('Partnumber data valves'!$B$4:$AC$1001,$BB21,21)</f>
        <v>#N/A</v>
      </c>
      <c r="BM21" t="e">
        <f>INDEX('Partnumber data valves'!$B$4:$AC$1001,$BB21,22)</f>
        <v>#N/A</v>
      </c>
      <c r="BN21" t="e">
        <f>INDEX('Partnumber data valves'!$B$4:$AC$1001,$BB21,23)</f>
        <v>#N/A</v>
      </c>
      <c r="BO21" t="e">
        <f>INDEX('Partnumber data valves'!$B$4:$AC$1001,$BB21,24)</f>
        <v>#N/A</v>
      </c>
      <c r="BP21" t="e">
        <f>INDEX('Partnumber data valves'!$B$4:$AC$1001,$BB21,25)</f>
        <v>#N/A</v>
      </c>
      <c r="BQ21" t="e">
        <f>INDEX('Partnumber data valves'!$B$4:$AC$1001,$BB21,26)</f>
        <v>#N/A</v>
      </c>
      <c r="BR21" t="e">
        <f>INDEX('Partnumber data valves'!$B$4:$AC$1001,$BB21,27)</f>
        <v>#N/A</v>
      </c>
      <c r="BS21" t="e">
        <f>INDEX('Partnumber data valves'!$B$4:$AC$1001,$BB21,28)</f>
        <v>#N/A</v>
      </c>
      <c r="BU21" s="66" t="e">
        <f>INDEX('Partnumber data valves'!$B$4:$AC$1001,$BB21,5)</f>
        <v>#N/A</v>
      </c>
      <c r="BV21" s="66" t="e">
        <f>INDEX('Partnumber data valves'!$B$4:$AC$1001,$BB21,6)</f>
        <v>#N/A</v>
      </c>
    </row>
    <row r="22" spans="2:74">
      <c r="B22" s="115"/>
      <c r="C22" s="115"/>
      <c r="D22" s="115"/>
      <c r="E22" s="115"/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Q22" s="83"/>
      <c r="R22" s="22" t="e">
        <f>VLOOKUP('Frese Valve Selection'!$Q22,'Partnumber data valves'!$B$4:$K$1001,2,FALSE)</f>
        <v>#N/A</v>
      </c>
      <c r="S22" s="23" t="e">
        <f>VLOOKUP('Frese Valve Selection'!$Q22,'Partnumber data valves'!$B$4:$K$1001,3,FALSE)</f>
        <v>#N/A</v>
      </c>
      <c r="T22" s="23" t="e">
        <f>VLOOKUP('Frese Valve Selection'!$Q22,'Partnumber data valves'!$B$4:$K$1001,4,FALSE)</f>
        <v>#N/A</v>
      </c>
      <c r="U22" s="23" t="e">
        <f>VLOOKUP('Frese Valve Selection'!$Q22,'Partnumber data valves'!$B$4:$K$1001,5,FALSE)</f>
        <v>#N/A</v>
      </c>
      <c r="V22" s="23" t="e">
        <f>VLOOKUP('Frese Valve Selection'!$Q22,'Partnumber data valves'!$B$4:$K$1001,6,FALSE)</f>
        <v>#N/A</v>
      </c>
      <c r="W22" s="23" t="e">
        <f>VLOOKUP('Frese Valve Selection'!$Q22,'Partnumber data valves'!$B$4:$K$1001,7,FALSE)</f>
        <v>#N/A</v>
      </c>
      <c r="X22" s="23" t="e">
        <f>VLOOKUP('Frese Valve Selection'!$Q22,'Partnumber data valves'!$B$4:$K$1001,8,FALSE)</f>
        <v>#N/A</v>
      </c>
      <c r="Y22" s="23" t="e">
        <f>VLOOKUP('Frese Valve Selection'!$Q22,'Partnumber data valves'!$B$4:$K$1001,9,FALSE)</f>
        <v>#N/A</v>
      </c>
      <c r="Z22" s="23" t="e">
        <f>VLOOKUP('Frese Valve Selection'!$Q22,'Partnumber data valves'!$B$4:$K$1001,10,FALSE)</f>
        <v>#N/A</v>
      </c>
      <c r="AA22" s="97">
        <f t="shared" si="20"/>
        <v>0</v>
      </c>
      <c r="AB22" s="98" t="e">
        <f t="shared" si="27"/>
        <v>#N/A</v>
      </c>
      <c r="AC22" s="99" t="e">
        <f t="shared" si="28"/>
        <v>#N/A</v>
      </c>
      <c r="AD22" s="23" t="e">
        <f>VLOOKUP(Q22,'Weight table'!$A$2:$C$10000,3,FALSE)</f>
        <v>#N/A</v>
      </c>
      <c r="AF22" s="83"/>
      <c r="AG22" s="23" t="str">
        <f>IF(OR(ISBLANK($AF22),$AF22="N/A"),"",VLOOKUP($AF22,'Part number data actuators'!$B$3:$H$202,2,FALSE))</f>
        <v/>
      </c>
      <c r="AH22" s="23" t="str">
        <f>IF(OR(ISBLANK($AF22),$AF22="N/A"),"",VLOOKUP($AF22,'Part number data actuators'!$B$3:$H$202,3,FALSE))</f>
        <v/>
      </c>
      <c r="AI22" s="23" t="str">
        <f>IF(OR(ISBLANK($AF22),$AF22="N/A"),"",VLOOKUP($AF22,'Part number data actuators'!$B$3:$H$202,4,FALSE))</f>
        <v/>
      </c>
      <c r="AJ22" s="23" t="str">
        <f>IF(OR(ISBLANK($AF22),$AF22="N/A"),"",VLOOKUP($AF22,'Part number data actuators'!$B$3:$H$202,5,FALSE))</f>
        <v/>
      </c>
      <c r="AK22" s="23" t="str">
        <f>IF(OR(ISBLANK($AF22),$AF22="N/A"),"",VLOOKUP($AF22,'Part number data actuators'!$B$3:$H$202,6,FALSE))</f>
        <v/>
      </c>
      <c r="AL22" s="23" t="str">
        <f>IF(OR(ISBLANK($AF22),$AF22="N/A"),"",VLOOKUP($AF22,'Part number data actuators'!$B$3:$H$202,7,FALSE))</f>
        <v/>
      </c>
      <c r="AM22" s="5" t="str">
        <f>IF(OR(ISBLANK($AF22),$AF22="N/A"),"",VLOOKUP(AF22,'Weight table'!$A$2:$C$10000,3,FALSE))</f>
        <v/>
      </c>
      <c r="AO22" s="86"/>
      <c r="AR22" s="87"/>
      <c r="AS22" s="87"/>
      <c r="AU22" s="66" t="e">
        <f t="shared" si="21"/>
        <v>#N/A</v>
      </c>
      <c r="AV22" s="66" t="e">
        <f t="shared" si="22"/>
        <v>#N/A</v>
      </c>
      <c r="AW22" t="e">
        <f t="shared" si="23"/>
        <v>#N/A</v>
      </c>
      <c r="AX22" s="66" t="e">
        <f t="shared" si="24"/>
        <v>#N/A</v>
      </c>
      <c r="AY22" s="66" t="e">
        <f t="shared" si="25"/>
        <v>#N/A</v>
      </c>
      <c r="BB22" s="6" t="e">
        <f>MATCH(Q22,'Partnumber data valves'!$B$4:$B$1001,0)</f>
        <v>#N/A</v>
      </c>
      <c r="BC22" s="6"/>
      <c r="BD22" t="e">
        <f>INDEX('Partnumber data valves'!$B$4:$AC$1001,$BB22,13)</f>
        <v>#N/A</v>
      </c>
      <c r="BE22" t="e">
        <f>INDEX('Partnumber data valves'!$B$4:$AC$1001,$BB22,14)</f>
        <v>#N/A</v>
      </c>
      <c r="BF22" t="e">
        <f>INDEX('Partnumber data valves'!$B$4:$AC$1001,$BB22,15)</f>
        <v>#N/A</v>
      </c>
      <c r="BG22" t="e">
        <f>INDEX('Partnumber data valves'!$B$4:$AC$1001,$BB22,16)</f>
        <v>#N/A</v>
      </c>
      <c r="BH22" t="e">
        <f>INDEX('Partnumber data valves'!$B$4:$AC$1001,$BB22,17)</f>
        <v>#N/A</v>
      </c>
      <c r="BI22" t="e">
        <f>INDEX('Partnumber data valves'!$B$4:$AC$1001,$BB22,18)</f>
        <v>#N/A</v>
      </c>
      <c r="BJ22" t="e">
        <f>INDEX('Partnumber data valves'!$B$4:$AC$1001,$BB22,19)</f>
        <v>#N/A</v>
      </c>
      <c r="BL22" t="e">
        <f>INDEX('Partnumber data valves'!$B$4:$AC$1001,$BB22,21)</f>
        <v>#N/A</v>
      </c>
      <c r="BM22" t="e">
        <f>INDEX('Partnumber data valves'!$B$4:$AC$1001,$BB22,22)</f>
        <v>#N/A</v>
      </c>
      <c r="BN22" t="e">
        <f>INDEX('Partnumber data valves'!$B$4:$AC$1001,$BB22,23)</f>
        <v>#N/A</v>
      </c>
      <c r="BO22" t="e">
        <f>INDEX('Partnumber data valves'!$B$4:$AC$1001,$BB22,24)</f>
        <v>#N/A</v>
      </c>
      <c r="BP22" t="e">
        <f>INDEX('Partnumber data valves'!$B$4:$AC$1001,$BB22,25)</f>
        <v>#N/A</v>
      </c>
      <c r="BQ22" t="e">
        <f>INDEX('Partnumber data valves'!$B$4:$AC$1001,$BB22,26)</f>
        <v>#N/A</v>
      </c>
      <c r="BR22" t="e">
        <f>INDEX('Partnumber data valves'!$B$4:$AC$1001,$BB22,27)</f>
        <v>#N/A</v>
      </c>
      <c r="BS22" t="e">
        <f>INDEX('Partnumber data valves'!$B$4:$AC$1001,$BB22,28)</f>
        <v>#N/A</v>
      </c>
      <c r="BU22" s="66" t="e">
        <f>INDEX('Partnumber data valves'!$B$4:$AC$1001,$BB22,5)</f>
        <v>#N/A</v>
      </c>
      <c r="BV22" s="66" t="e">
        <f>INDEX('Partnumber data valves'!$B$4:$AC$1001,$BB22,6)</f>
        <v>#N/A</v>
      </c>
    </row>
    <row r="23" spans="2:74">
      <c r="B23" s="115"/>
      <c r="C23" s="115"/>
      <c r="D23" s="115"/>
      <c r="E23" s="115"/>
      <c r="F23" s="115"/>
      <c r="G23" s="115"/>
      <c r="H23" s="115"/>
      <c r="I23" s="115"/>
      <c r="J23" s="115"/>
      <c r="K23" s="115"/>
      <c r="L23" s="115"/>
      <c r="M23" s="115"/>
      <c r="N23" s="115"/>
      <c r="O23" s="115"/>
      <c r="Q23" s="83"/>
      <c r="R23" s="22" t="e">
        <f>VLOOKUP('Frese Valve Selection'!$Q23,'Partnumber data valves'!$B$4:$K$1001,2,FALSE)</f>
        <v>#N/A</v>
      </c>
      <c r="S23" s="23" t="e">
        <f>VLOOKUP('Frese Valve Selection'!$Q23,'Partnumber data valves'!$B$4:$K$1001,3,FALSE)</f>
        <v>#N/A</v>
      </c>
      <c r="T23" s="23" t="e">
        <f>VLOOKUP('Frese Valve Selection'!$Q23,'Partnumber data valves'!$B$4:$K$1001,4,FALSE)</f>
        <v>#N/A</v>
      </c>
      <c r="U23" s="23" t="e">
        <f>VLOOKUP('Frese Valve Selection'!$Q23,'Partnumber data valves'!$B$4:$K$1001,5,FALSE)</f>
        <v>#N/A</v>
      </c>
      <c r="V23" s="23" t="e">
        <f>VLOOKUP('Frese Valve Selection'!$Q23,'Partnumber data valves'!$B$4:$K$1001,6,FALSE)</f>
        <v>#N/A</v>
      </c>
      <c r="W23" s="23" t="e">
        <f>VLOOKUP('Frese Valve Selection'!$Q23,'Partnumber data valves'!$B$4:$K$1001,7,FALSE)</f>
        <v>#N/A</v>
      </c>
      <c r="X23" s="23" t="e">
        <f>VLOOKUP('Frese Valve Selection'!$Q23,'Partnumber data valves'!$B$4:$K$1001,8,FALSE)</f>
        <v>#N/A</v>
      </c>
      <c r="Y23" s="23" t="e">
        <f>VLOOKUP('Frese Valve Selection'!$Q23,'Partnumber data valves'!$B$4:$K$1001,9,FALSE)</f>
        <v>#N/A</v>
      </c>
      <c r="Z23" s="23" t="e">
        <f>VLOOKUP('Frese Valve Selection'!$Q23,'Partnumber data valves'!$B$4:$K$1001,10,FALSE)</f>
        <v>#N/A</v>
      </c>
      <c r="AA23" s="97">
        <f t="shared" si="20"/>
        <v>0</v>
      </c>
      <c r="AB23" s="98" t="e">
        <f t="shared" si="27"/>
        <v>#N/A</v>
      </c>
      <c r="AC23" s="99" t="e">
        <f t="shared" si="28"/>
        <v>#N/A</v>
      </c>
      <c r="AD23" s="23" t="e">
        <f>VLOOKUP(Q23,'Weight table'!$A$2:$C$10000,3,FALSE)</f>
        <v>#N/A</v>
      </c>
      <c r="AF23" s="83"/>
      <c r="AG23" s="23" t="str">
        <f>IF(OR(ISBLANK($AF23),$AF23="N/A"),"",VLOOKUP($AF23,'Part number data actuators'!$B$3:$H$202,2,FALSE))</f>
        <v/>
      </c>
      <c r="AH23" s="23" t="str">
        <f>IF(OR(ISBLANK($AF23),$AF23="N/A"),"",VLOOKUP($AF23,'Part number data actuators'!$B$3:$H$202,3,FALSE))</f>
        <v/>
      </c>
      <c r="AI23" s="23" t="str">
        <f>IF(OR(ISBLANK($AF23),$AF23="N/A"),"",VLOOKUP($AF23,'Part number data actuators'!$B$3:$H$202,4,FALSE))</f>
        <v/>
      </c>
      <c r="AJ23" s="23" t="str">
        <f>IF(OR(ISBLANK($AF23),$AF23="N/A"),"",VLOOKUP($AF23,'Part number data actuators'!$B$3:$H$202,5,FALSE))</f>
        <v/>
      </c>
      <c r="AK23" s="23" t="str">
        <f>IF(OR(ISBLANK($AF23),$AF23="N/A"),"",VLOOKUP($AF23,'Part number data actuators'!$B$3:$H$202,6,FALSE))</f>
        <v/>
      </c>
      <c r="AL23" s="23" t="str">
        <f>IF(OR(ISBLANK($AF23),$AF23="N/A"),"",VLOOKUP($AF23,'Part number data actuators'!$B$3:$H$202,7,FALSE))</f>
        <v/>
      </c>
      <c r="AM23" s="5" t="str">
        <f>IF(OR(ISBLANK($AF23),$AF23="N/A"),"",VLOOKUP(AF23,'Weight table'!$A$2:$C$10000,3,FALSE))</f>
        <v/>
      </c>
      <c r="AO23" s="86"/>
      <c r="AR23" s="87"/>
      <c r="AS23" s="87"/>
      <c r="AU23" s="66" t="e">
        <f t="shared" si="21"/>
        <v>#N/A</v>
      </c>
      <c r="AV23" s="66" t="e">
        <f t="shared" si="22"/>
        <v>#N/A</v>
      </c>
      <c r="AW23" t="e">
        <f t="shared" si="23"/>
        <v>#N/A</v>
      </c>
      <c r="AX23" s="66" t="e">
        <f t="shared" si="24"/>
        <v>#N/A</v>
      </c>
      <c r="AY23" s="66" t="e">
        <f t="shared" si="25"/>
        <v>#N/A</v>
      </c>
      <c r="BB23" s="6" t="e">
        <f>MATCH(Q23,'Partnumber data valves'!$B$4:$B$1001,0)</f>
        <v>#N/A</v>
      </c>
      <c r="BC23" s="6"/>
      <c r="BD23" t="e">
        <f>INDEX('Partnumber data valves'!$B$4:$AC$1001,$BB23,13)</f>
        <v>#N/A</v>
      </c>
      <c r="BE23" t="e">
        <f>INDEX('Partnumber data valves'!$B$4:$AC$1001,$BB23,14)</f>
        <v>#N/A</v>
      </c>
      <c r="BF23" t="e">
        <f>INDEX('Partnumber data valves'!$B$4:$AC$1001,$BB23,15)</f>
        <v>#N/A</v>
      </c>
      <c r="BG23" t="e">
        <f>INDEX('Partnumber data valves'!$B$4:$AC$1001,$BB23,16)</f>
        <v>#N/A</v>
      </c>
      <c r="BH23" t="e">
        <f>INDEX('Partnumber data valves'!$B$4:$AC$1001,$BB23,17)</f>
        <v>#N/A</v>
      </c>
      <c r="BI23" t="e">
        <f>INDEX('Partnumber data valves'!$B$4:$AC$1001,$BB23,18)</f>
        <v>#N/A</v>
      </c>
      <c r="BJ23" t="e">
        <f>INDEX('Partnumber data valves'!$B$4:$AC$1001,$BB23,19)</f>
        <v>#N/A</v>
      </c>
      <c r="BL23" t="e">
        <f>INDEX('Partnumber data valves'!$B$4:$AC$1001,$BB23,21)</f>
        <v>#N/A</v>
      </c>
      <c r="BM23" t="e">
        <f>INDEX('Partnumber data valves'!$B$4:$AC$1001,$BB23,22)</f>
        <v>#N/A</v>
      </c>
      <c r="BN23" t="e">
        <f>INDEX('Partnumber data valves'!$B$4:$AC$1001,$BB23,23)</f>
        <v>#N/A</v>
      </c>
      <c r="BO23" t="e">
        <f>INDEX('Partnumber data valves'!$B$4:$AC$1001,$BB23,24)</f>
        <v>#N/A</v>
      </c>
      <c r="BP23" t="e">
        <f>INDEX('Partnumber data valves'!$B$4:$AC$1001,$BB23,25)</f>
        <v>#N/A</v>
      </c>
      <c r="BQ23" t="e">
        <f>INDEX('Partnumber data valves'!$B$4:$AC$1001,$BB23,26)</f>
        <v>#N/A</v>
      </c>
      <c r="BR23" t="e">
        <f>INDEX('Partnumber data valves'!$B$4:$AC$1001,$BB23,27)</f>
        <v>#N/A</v>
      </c>
      <c r="BS23" t="e">
        <f>INDEX('Partnumber data valves'!$B$4:$AC$1001,$BB23,28)</f>
        <v>#N/A</v>
      </c>
      <c r="BU23" s="66" t="e">
        <f>INDEX('Partnumber data valves'!$B$4:$AC$1001,$BB23,5)</f>
        <v>#N/A</v>
      </c>
      <c r="BV23" s="66" t="e">
        <f>INDEX('Partnumber data valves'!$B$4:$AC$1001,$BB23,6)</f>
        <v>#N/A</v>
      </c>
    </row>
    <row r="24" spans="2:74">
      <c r="B24" s="115"/>
      <c r="C24" s="115"/>
      <c r="D24" s="115"/>
      <c r="E24" s="115"/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Q24" s="83"/>
      <c r="R24" s="22" t="e">
        <f>VLOOKUP('Frese Valve Selection'!$Q24,'Partnumber data valves'!$B$4:$K$1001,2,FALSE)</f>
        <v>#N/A</v>
      </c>
      <c r="S24" s="23" t="e">
        <f>VLOOKUP('Frese Valve Selection'!$Q24,'Partnumber data valves'!$B$4:$K$1001,3,FALSE)</f>
        <v>#N/A</v>
      </c>
      <c r="T24" s="23" t="e">
        <f>VLOOKUP('Frese Valve Selection'!$Q24,'Partnumber data valves'!$B$4:$K$1001,4,FALSE)</f>
        <v>#N/A</v>
      </c>
      <c r="U24" s="23" t="e">
        <f>VLOOKUP('Frese Valve Selection'!$Q24,'Partnumber data valves'!$B$4:$K$1001,5,FALSE)</f>
        <v>#N/A</v>
      </c>
      <c r="V24" s="23" t="e">
        <f>VLOOKUP('Frese Valve Selection'!$Q24,'Partnumber data valves'!$B$4:$K$1001,6,FALSE)</f>
        <v>#N/A</v>
      </c>
      <c r="W24" s="23" t="e">
        <f>VLOOKUP('Frese Valve Selection'!$Q24,'Partnumber data valves'!$B$4:$K$1001,7,FALSE)</f>
        <v>#N/A</v>
      </c>
      <c r="X24" s="23" t="e">
        <f>VLOOKUP('Frese Valve Selection'!$Q24,'Partnumber data valves'!$B$4:$K$1001,8,FALSE)</f>
        <v>#N/A</v>
      </c>
      <c r="Y24" s="23" t="e">
        <f>VLOOKUP('Frese Valve Selection'!$Q24,'Partnumber data valves'!$B$4:$K$1001,9,FALSE)</f>
        <v>#N/A</v>
      </c>
      <c r="Z24" s="23" t="e">
        <f>VLOOKUP('Frese Valve Selection'!$Q24,'Partnumber data valves'!$B$4:$K$1001,10,FALSE)</f>
        <v>#N/A</v>
      </c>
      <c r="AA24" s="97">
        <f t="shared" si="20"/>
        <v>0</v>
      </c>
      <c r="AB24" s="98" t="e">
        <f t="shared" si="27"/>
        <v>#N/A</v>
      </c>
      <c r="AC24" s="99" t="e">
        <f t="shared" si="28"/>
        <v>#N/A</v>
      </c>
      <c r="AD24" s="23" t="e">
        <f>VLOOKUP(Q24,'Weight table'!$A$2:$C$10000,3,FALSE)</f>
        <v>#N/A</v>
      </c>
      <c r="AF24" s="83"/>
      <c r="AG24" s="23" t="str">
        <f>IF(OR(ISBLANK($AF24),$AF24="N/A"),"",VLOOKUP($AF24,'Part number data actuators'!$B$3:$H$202,2,FALSE))</f>
        <v/>
      </c>
      <c r="AH24" s="23" t="str">
        <f>IF(OR(ISBLANK($AF24),$AF24="N/A"),"",VLOOKUP($AF24,'Part number data actuators'!$B$3:$H$202,3,FALSE))</f>
        <v/>
      </c>
      <c r="AI24" s="23" t="str">
        <f>IF(OR(ISBLANK($AF24),$AF24="N/A"),"",VLOOKUP($AF24,'Part number data actuators'!$B$3:$H$202,4,FALSE))</f>
        <v/>
      </c>
      <c r="AJ24" s="23" t="str">
        <f>IF(OR(ISBLANK($AF24),$AF24="N/A"),"",VLOOKUP($AF24,'Part number data actuators'!$B$3:$H$202,5,FALSE))</f>
        <v/>
      </c>
      <c r="AK24" s="23" t="str">
        <f>IF(OR(ISBLANK($AF24),$AF24="N/A"),"",VLOOKUP($AF24,'Part number data actuators'!$B$3:$H$202,6,FALSE))</f>
        <v/>
      </c>
      <c r="AL24" s="23" t="str">
        <f>IF(OR(ISBLANK($AF24),$AF24="N/A"),"",VLOOKUP($AF24,'Part number data actuators'!$B$3:$H$202,7,FALSE))</f>
        <v/>
      </c>
      <c r="AM24" s="5" t="str">
        <f>IF(OR(ISBLANK($AF24),$AF24="N/A"),"",VLOOKUP(AF24,'Weight table'!$A$2:$C$10000,3,FALSE))</f>
        <v/>
      </c>
      <c r="AO24" s="86"/>
      <c r="AR24" s="87"/>
      <c r="AS24" s="87"/>
      <c r="AU24" s="66" t="e">
        <f t="shared" si="21"/>
        <v>#N/A</v>
      </c>
      <c r="AV24" s="66" t="e">
        <f t="shared" si="22"/>
        <v>#N/A</v>
      </c>
      <c r="AW24" t="e">
        <f t="shared" si="23"/>
        <v>#N/A</v>
      </c>
      <c r="AX24" s="66" t="e">
        <f t="shared" si="24"/>
        <v>#N/A</v>
      </c>
      <c r="AY24" s="66" t="e">
        <f t="shared" si="25"/>
        <v>#N/A</v>
      </c>
      <c r="BB24" s="6" t="e">
        <f>MATCH(Q24,'Partnumber data valves'!$B$4:$B$1001,0)</f>
        <v>#N/A</v>
      </c>
      <c r="BC24" s="6"/>
      <c r="BD24" t="e">
        <f>INDEX('Partnumber data valves'!$B$4:$AC$1001,$BB24,13)</f>
        <v>#N/A</v>
      </c>
      <c r="BE24" t="e">
        <f>INDEX('Partnumber data valves'!$B$4:$AC$1001,$BB24,14)</f>
        <v>#N/A</v>
      </c>
      <c r="BF24" t="e">
        <f>INDEX('Partnumber data valves'!$B$4:$AC$1001,$BB24,15)</f>
        <v>#N/A</v>
      </c>
      <c r="BG24" t="e">
        <f>INDEX('Partnumber data valves'!$B$4:$AC$1001,$BB24,16)</f>
        <v>#N/A</v>
      </c>
      <c r="BH24" t="e">
        <f>INDEX('Partnumber data valves'!$B$4:$AC$1001,$BB24,17)</f>
        <v>#N/A</v>
      </c>
      <c r="BI24" t="e">
        <f>INDEX('Partnumber data valves'!$B$4:$AC$1001,$BB24,18)</f>
        <v>#N/A</v>
      </c>
      <c r="BJ24" t="e">
        <f>INDEX('Partnumber data valves'!$B$4:$AC$1001,$BB24,19)</f>
        <v>#N/A</v>
      </c>
      <c r="BL24" t="e">
        <f>INDEX('Partnumber data valves'!$B$4:$AC$1001,$BB24,21)</f>
        <v>#N/A</v>
      </c>
      <c r="BM24" t="e">
        <f>INDEX('Partnumber data valves'!$B$4:$AC$1001,$BB24,22)</f>
        <v>#N/A</v>
      </c>
      <c r="BN24" t="e">
        <f>INDEX('Partnumber data valves'!$B$4:$AC$1001,$BB24,23)</f>
        <v>#N/A</v>
      </c>
      <c r="BO24" t="e">
        <f>INDEX('Partnumber data valves'!$B$4:$AC$1001,$BB24,24)</f>
        <v>#N/A</v>
      </c>
      <c r="BP24" t="e">
        <f>INDEX('Partnumber data valves'!$B$4:$AC$1001,$BB24,25)</f>
        <v>#N/A</v>
      </c>
      <c r="BQ24" t="e">
        <f>INDEX('Partnumber data valves'!$B$4:$AC$1001,$BB24,26)</f>
        <v>#N/A</v>
      </c>
      <c r="BR24" t="e">
        <f>INDEX('Partnumber data valves'!$B$4:$AC$1001,$BB24,27)</f>
        <v>#N/A</v>
      </c>
      <c r="BS24" t="e">
        <f>INDEX('Partnumber data valves'!$B$4:$AC$1001,$BB24,28)</f>
        <v>#N/A</v>
      </c>
      <c r="BU24" s="66" t="e">
        <f>INDEX('Partnumber data valves'!$B$4:$AC$1001,$BB24,5)</f>
        <v>#N/A</v>
      </c>
      <c r="BV24" s="66" t="e">
        <f>INDEX('Partnumber data valves'!$B$4:$AC$1001,$BB24,6)</f>
        <v>#N/A</v>
      </c>
    </row>
    <row r="25" spans="2:74">
      <c r="B25" s="115"/>
      <c r="C25" s="115"/>
      <c r="D25" s="115"/>
      <c r="E25" s="115"/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Q25" s="83"/>
      <c r="R25" s="22" t="e">
        <f>VLOOKUP('Frese Valve Selection'!$Q25,'Partnumber data valves'!$B$4:$K$1001,2,FALSE)</f>
        <v>#N/A</v>
      </c>
      <c r="S25" s="23" t="e">
        <f>VLOOKUP('Frese Valve Selection'!$Q25,'Partnumber data valves'!$B$4:$K$1001,3,FALSE)</f>
        <v>#N/A</v>
      </c>
      <c r="T25" s="23" t="e">
        <f>VLOOKUP('Frese Valve Selection'!$Q25,'Partnumber data valves'!$B$4:$K$1001,4,FALSE)</f>
        <v>#N/A</v>
      </c>
      <c r="U25" s="23" t="e">
        <f>VLOOKUP('Frese Valve Selection'!$Q25,'Partnumber data valves'!$B$4:$K$1001,5,FALSE)</f>
        <v>#N/A</v>
      </c>
      <c r="V25" s="23" t="e">
        <f>VLOOKUP('Frese Valve Selection'!$Q25,'Partnumber data valves'!$B$4:$K$1001,6,FALSE)</f>
        <v>#N/A</v>
      </c>
      <c r="W25" s="23" t="e">
        <f>VLOOKUP('Frese Valve Selection'!$Q25,'Partnumber data valves'!$B$4:$K$1001,7,FALSE)</f>
        <v>#N/A</v>
      </c>
      <c r="X25" s="23" t="e">
        <f>VLOOKUP('Frese Valve Selection'!$Q25,'Partnumber data valves'!$B$4:$K$1001,8,FALSE)</f>
        <v>#N/A</v>
      </c>
      <c r="Y25" s="23" t="e">
        <f>VLOOKUP('Frese Valve Selection'!$Q25,'Partnumber data valves'!$B$4:$K$1001,9,FALSE)</f>
        <v>#N/A</v>
      </c>
      <c r="Z25" s="23" t="e">
        <f>VLOOKUP('Frese Valve Selection'!$Q25,'Partnumber data valves'!$B$4:$K$1001,10,FALSE)</f>
        <v>#N/A</v>
      </c>
      <c r="AA25" s="97">
        <f t="shared" si="20"/>
        <v>0</v>
      </c>
      <c r="AB25" s="98" t="e">
        <f t="shared" si="27"/>
        <v>#N/A</v>
      </c>
      <c r="AC25" s="99" t="e">
        <f t="shared" si="28"/>
        <v>#N/A</v>
      </c>
      <c r="AD25" s="23" t="e">
        <f>VLOOKUP(Q25,'Weight table'!$A$2:$C$10000,3,FALSE)</f>
        <v>#N/A</v>
      </c>
      <c r="AF25" s="83"/>
      <c r="AG25" s="23" t="str">
        <f>IF(OR(ISBLANK($AF25),$AF25="N/A"),"",VLOOKUP($AF25,'Part number data actuators'!$B$3:$H$202,2,FALSE))</f>
        <v/>
      </c>
      <c r="AH25" s="23" t="str">
        <f>IF(OR(ISBLANK($AF25),$AF25="N/A"),"",VLOOKUP($AF25,'Part number data actuators'!$B$3:$H$202,3,FALSE))</f>
        <v/>
      </c>
      <c r="AI25" s="23" t="str">
        <f>IF(OR(ISBLANK($AF25),$AF25="N/A"),"",VLOOKUP($AF25,'Part number data actuators'!$B$3:$H$202,4,FALSE))</f>
        <v/>
      </c>
      <c r="AJ25" s="23" t="str">
        <f>IF(OR(ISBLANK($AF25),$AF25="N/A"),"",VLOOKUP($AF25,'Part number data actuators'!$B$3:$H$202,5,FALSE))</f>
        <v/>
      </c>
      <c r="AK25" s="23" t="str">
        <f>IF(OR(ISBLANK($AF25),$AF25="N/A"),"",VLOOKUP($AF25,'Part number data actuators'!$B$3:$H$202,6,FALSE))</f>
        <v/>
      </c>
      <c r="AL25" s="23" t="str">
        <f>IF(OR(ISBLANK($AF25),$AF25="N/A"),"",VLOOKUP($AF25,'Part number data actuators'!$B$3:$H$202,7,FALSE))</f>
        <v/>
      </c>
      <c r="AM25" s="5" t="str">
        <f>IF(OR(ISBLANK($AF25),$AF25="N/A"),"",VLOOKUP(AF25,'Weight table'!$A$2:$C$10000,3,FALSE))</f>
        <v/>
      </c>
      <c r="AO25" s="86"/>
      <c r="AR25" s="88"/>
      <c r="AS25" s="88"/>
      <c r="AU25" s="66" t="e">
        <f t="shared" si="21"/>
        <v>#N/A</v>
      </c>
      <c r="AV25" s="66" t="e">
        <f t="shared" si="22"/>
        <v>#N/A</v>
      </c>
      <c r="AW25" t="e">
        <f t="shared" si="23"/>
        <v>#N/A</v>
      </c>
      <c r="AX25" s="66" t="e">
        <f t="shared" si="24"/>
        <v>#N/A</v>
      </c>
      <c r="AY25" s="66" t="e">
        <f t="shared" si="25"/>
        <v>#N/A</v>
      </c>
      <c r="BB25" s="6" t="e">
        <f>MATCH(Q25,'Partnumber data valves'!$B$4:$B$1001,0)</f>
        <v>#N/A</v>
      </c>
      <c r="BC25" s="6"/>
      <c r="BD25" t="e">
        <f>INDEX('Partnumber data valves'!$B$4:$AC$1001,$BB25,13)</f>
        <v>#N/A</v>
      </c>
      <c r="BE25" t="e">
        <f>INDEX('Partnumber data valves'!$B$4:$AC$1001,$BB25,14)</f>
        <v>#N/A</v>
      </c>
      <c r="BF25" t="e">
        <f>INDEX('Partnumber data valves'!$B$4:$AC$1001,$BB25,15)</f>
        <v>#N/A</v>
      </c>
      <c r="BG25" t="e">
        <f>INDEX('Partnumber data valves'!$B$4:$AC$1001,$BB25,16)</f>
        <v>#N/A</v>
      </c>
      <c r="BH25" t="e">
        <f>INDEX('Partnumber data valves'!$B$4:$AC$1001,$BB25,17)</f>
        <v>#N/A</v>
      </c>
      <c r="BI25" t="e">
        <f>INDEX('Partnumber data valves'!$B$4:$AC$1001,$BB25,18)</f>
        <v>#N/A</v>
      </c>
      <c r="BJ25" t="e">
        <f>INDEX('Partnumber data valves'!$B$4:$AC$1001,$BB25,19)</f>
        <v>#N/A</v>
      </c>
      <c r="BL25" t="e">
        <f>INDEX('Partnumber data valves'!$B$4:$AC$1001,$BB25,21)</f>
        <v>#N/A</v>
      </c>
      <c r="BM25" t="e">
        <f>INDEX('Partnumber data valves'!$B$4:$AC$1001,$BB25,22)</f>
        <v>#N/A</v>
      </c>
      <c r="BN25" t="e">
        <f>INDEX('Partnumber data valves'!$B$4:$AC$1001,$BB25,23)</f>
        <v>#N/A</v>
      </c>
      <c r="BO25" t="e">
        <f>INDEX('Partnumber data valves'!$B$4:$AC$1001,$BB25,24)</f>
        <v>#N/A</v>
      </c>
      <c r="BP25" t="e">
        <f>INDEX('Partnumber data valves'!$B$4:$AC$1001,$BB25,25)</f>
        <v>#N/A</v>
      </c>
      <c r="BQ25" t="e">
        <f>INDEX('Partnumber data valves'!$B$4:$AC$1001,$BB25,26)</f>
        <v>#N/A</v>
      </c>
      <c r="BR25" t="e">
        <f>INDEX('Partnumber data valves'!$B$4:$AC$1001,$BB25,27)</f>
        <v>#N/A</v>
      </c>
      <c r="BS25" t="e">
        <f>INDEX('Partnumber data valves'!$B$4:$AC$1001,$BB25,28)</f>
        <v>#N/A</v>
      </c>
      <c r="BU25" s="66" t="e">
        <f>INDEX('Partnumber data valves'!$B$4:$AC$1001,$BB25,5)</f>
        <v>#N/A</v>
      </c>
      <c r="BV25" s="66" t="e">
        <f>INDEX('Partnumber data valves'!$B$4:$AC$1001,$BB25,6)</f>
        <v>#N/A</v>
      </c>
    </row>
    <row r="26" spans="2:74">
      <c r="B26" s="115"/>
      <c r="C26" s="115"/>
      <c r="D26" s="115"/>
      <c r="E26" s="115"/>
      <c r="F26" s="115"/>
      <c r="G26" s="115"/>
      <c r="H26" s="115"/>
      <c r="I26" s="115"/>
      <c r="J26" s="115"/>
      <c r="K26" s="115"/>
      <c r="L26" s="115"/>
      <c r="M26" s="115"/>
      <c r="N26" s="115"/>
      <c r="O26" s="115"/>
      <c r="Q26" s="83"/>
      <c r="R26" s="22" t="e">
        <f>VLOOKUP('Frese Valve Selection'!$Q26,'Partnumber data valves'!$B$4:$K$1001,2,FALSE)</f>
        <v>#N/A</v>
      </c>
      <c r="S26" s="23" t="e">
        <f>VLOOKUP('Frese Valve Selection'!$Q26,'Partnumber data valves'!$B$4:$K$1001,3,FALSE)</f>
        <v>#N/A</v>
      </c>
      <c r="T26" s="23" t="e">
        <f>VLOOKUP('Frese Valve Selection'!$Q26,'Partnumber data valves'!$B$4:$K$1001,4,FALSE)</f>
        <v>#N/A</v>
      </c>
      <c r="U26" s="23" t="e">
        <f>VLOOKUP('Frese Valve Selection'!$Q26,'Partnumber data valves'!$B$4:$K$1001,5,FALSE)</f>
        <v>#N/A</v>
      </c>
      <c r="V26" s="23" t="e">
        <f>VLOOKUP('Frese Valve Selection'!$Q26,'Partnumber data valves'!$B$4:$K$1001,6,FALSE)</f>
        <v>#N/A</v>
      </c>
      <c r="W26" s="23" t="e">
        <f>VLOOKUP('Frese Valve Selection'!$Q26,'Partnumber data valves'!$B$4:$K$1001,7,FALSE)</f>
        <v>#N/A</v>
      </c>
      <c r="X26" s="23" t="e">
        <f>VLOOKUP('Frese Valve Selection'!$Q26,'Partnumber data valves'!$B$4:$K$1001,8,FALSE)</f>
        <v>#N/A</v>
      </c>
      <c r="Y26" s="23" t="e">
        <f>VLOOKUP('Frese Valve Selection'!$Q26,'Partnumber data valves'!$B$4:$K$1001,9,FALSE)</f>
        <v>#N/A</v>
      </c>
      <c r="Z26" s="23" t="e">
        <f>VLOOKUP('Frese Valve Selection'!$Q26,'Partnumber data valves'!$B$4:$K$1001,10,FALSE)</f>
        <v>#N/A</v>
      </c>
      <c r="AA26" s="97">
        <f t="shared" si="20"/>
        <v>0</v>
      </c>
      <c r="AB26" s="98" t="e">
        <f t="shared" si="27"/>
        <v>#N/A</v>
      </c>
      <c r="AC26" s="99" t="e">
        <f t="shared" si="28"/>
        <v>#N/A</v>
      </c>
      <c r="AD26" s="23" t="e">
        <f>VLOOKUP(Q26,'Weight table'!$A$2:$C$10000,3,FALSE)</f>
        <v>#N/A</v>
      </c>
      <c r="AF26" s="83"/>
      <c r="AG26" s="23" t="str">
        <f>IF(OR(ISBLANK($AF26),$AF26="N/A"),"",VLOOKUP($AF26,'Part number data actuators'!$B$3:$H$202,2,FALSE))</f>
        <v/>
      </c>
      <c r="AH26" s="23" t="str">
        <f>IF(OR(ISBLANK($AF26),$AF26="N/A"),"",VLOOKUP($AF26,'Part number data actuators'!$B$3:$H$202,3,FALSE))</f>
        <v/>
      </c>
      <c r="AI26" s="23" t="str">
        <f>IF(OR(ISBLANK($AF26),$AF26="N/A"),"",VLOOKUP($AF26,'Part number data actuators'!$B$3:$H$202,4,FALSE))</f>
        <v/>
      </c>
      <c r="AJ26" s="23" t="str">
        <f>IF(OR(ISBLANK($AF26),$AF26="N/A"),"",VLOOKUP($AF26,'Part number data actuators'!$B$3:$H$202,5,FALSE))</f>
        <v/>
      </c>
      <c r="AK26" s="23" t="str">
        <f>IF(OR(ISBLANK($AF26),$AF26="N/A"),"",VLOOKUP($AF26,'Part number data actuators'!$B$3:$H$202,6,FALSE))</f>
        <v/>
      </c>
      <c r="AL26" s="23" t="str">
        <f>IF(OR(ISBLANK($AF26),$AF26="N/A"),"",VLOOKUP($AF26,'Part number data actuators'!$B$3:$H$202,7,FALSE))</f>
        <v/>
      </c>
      <c r="AM26" s="5" t="str">
        <f>IF(OR(ISBLANK($AF26),$AF26="N/A"),"",VLOOKUP(AF26,'Weight table'!$A$2:$C$10000,3,FALSE))</f>
        <v/>
      </c>
      <c r="AO26" s="86"/>
      <c r="AR26" s="87"/>
      <c r="AS26" s="87"/>
      <c r="AU26" s="66" t="e">
        <f t="shared" si="21"/>
        <v>#N/A</v>
      </c>
      <c r="AV26" s="66" t="e">
        <f t="shared" si="22"/>
        <v>#N/A</v>
      </c>
      <c r="AW26" t="e">
        <f t="shared" si="23"/>
        <v>#N/A</v>
      </c>
      <c r="AX26" s="66" t="e">
        <f t="shared" si="24"/>
        <v>#N/A</v>
      </c>
      <c r="AY26" s="66" t="e">
        <f t="shared" si="25"/>
        <v>#N/A</v>
      </c>
      <c r="BB26" s="6" t="e">
        <f>MATCH(Q26,'Partnumber data valves'!$B$4:$B$1001,0)</f>
        <v>#N/A</v>
      </c>
      <c r="BC26" s="6"/>
      <c r="BD26" t="e">
        <f>INDEX('Partnumber data valves'!$B$4:$AC$1001,$BB26,13)</f>
        <v>#N/A</v>
      </c>
      <c r="BE26" t="e">
        <f>INDEX('Partnumber data valves'!$B$4:$AC$1001,$BB26,14)</f>
        <v>#N/A</v>
      </c>
      <c r="BF26" t="e">
        <f>INDEX('Partnumber data valves'!$B$4:$AC$1001,$BB26,15)</f>
        <v>#N/A</v>
      </c>
      <c r="BG26" t="e">
        <f>INDEX('Partnumber data valves'!$B$4:$AC$1001,$BB26,16)</f>
        <v>#N/A</v>
      </c>
      <c r="BH26" t="e">
        <f>INDEX('Partnumber data valves'!$B$4:$AC$1001,$BB26,17)</f>
        <v>#N/A</v>
      </c>
      <c r="BI26" t="e">
        <f>INDEX('Partnumber data valves'!$B$4:$AC$1001,$BB26,18)</f>
        <v>#N/A</v>
      </c>
      <c r="BJ26" t="e">
        <f>INDEX('Partnumber data valves'!$B$4:$AC$1001,$BB26,19)</f>
        <v>#N/A</v>
      </c>
      <c r="BL26" t="e">
        <f>INDEX('Partnumber data valves'!$B$4:$AC$1001,$BB26,21)</f>
        <v>#N/A</v>
      </c>
      <c r="BM26" t="e">
        <f>INDEX('Partnumber data valves'!$B$4:$AC$1001,$BB26,22)</f>
        <v>#N/A</v>
      </c>
      <c r="BN26" t="e">
        <f>INDEX('Partnumber data valves'!$B$4:$AC$1001,$BB26,23)</f>
        <v>#N/A</v>
      </c>
      <c r="BO26" t="e">
        <f>INDEX('Partnumber data valves'!$B$4:$AC$1001,$BB26,24)</f>
        <v>#N/A</v>
      </c>
      <c r="BP26" t="e">
        <f>INDEX('Partnumber data valves'!$B$4:$AC$1001,$BB26,25)</f>
        <v>#N/A</v>
      </c>
      <c r="BQ26" t="e">
        <f>INDEX('Partnumber data valves'!$B$4:$AC$1001,$BB26,26)</f>
        <v>#N/A</v>
      </c>
      <c r="BR26" t="e">
        <f>INDEX('Partnumber data valves'!$B$4:$AC$1001,$BB26,27)</f>
        <v>#N/A</v>
      </c>
      <c r="BS26" t="e">
        <f>INDEX('Partnumber data valves'!$B$4:$AC$1001,$BB26,28)</f>
        <v>#N/A</v>
      </c>
      <c r="BU26" s="66" t="e">
        <f>INDEX('Partnumber data valves'!$B$4:$AC$1001,$BB26,5)</f>
        <v>#N/A</v>
      </c>
      <c r="BV26" s="66" t="e">
        <f>INDEX('Partnumber data valves'!$B$4:$AC$1001,$BB26,6)</f>
        <v>#N/A</v>
      </c>
    </row>
    <row r="27" spans="2:74">
      <c r="B27" s="115"/>
      <c r="C27" s="115"/>
      <c r="D27" s="115"/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Q27" s="83"/>
      <c r="R27" s="22" t="e">
        <f>VLOOKUP('Frese Valve Selection'!$Q27,'Partnumber data valves'!$B$4:$K$1001,2,FALSE)</f>
        <v>#N/A</v>
      </c>
      <c r="S27" s="23" t="e">
        <f>VLOOKUP('Frese Valve Selection'!$Q27,'Partnumber data valves'!$B$4:$K$1001,3,FALSE)</f>
        <v>#N/A</v>
      </c>
      <c r="T27" s="23" t="e">
        <f>VLOOKUP('Frese Valve Selection'!$Q27,'Partnumber data valves'!$B$4:$K$1001,4,FALSE)</f>
        <v>#N/A</v>
      </c>
      <c r="U27" s="23" t="e">
        <f>VLOOKUP('Frese Valve Selection'!$Q27,'Partnumber data valves'!$B$4:$K$1001,5,FALSE)</f>
        <v>#N/A</v>
      </c>
      <c r="V27" s="23" t="e">
        <f>VLOOKUP('Frese Valve Selection'!$Q27,'Partnumber data valves'!$B$4:$K$1001,6,FALSE)</f>
        <v>#N/A</v>
      </c>
      <c r="W27" s="23" t="e">
        <f>VLOOKUP('Frese Valve Selection'!$Q27,'Partnumber data valves'!$B$4:$K$1001,7,FALSE)</f>
        <v>#N/A</v>
      </c>
      <c r="X27" s="23" t="e">
        <f>VLOOKUP('Frese Valve Selection'!$Q27,'Partnumber data valves'!$B$4:$K$1001,8,FALSE)</f>
        <v>#N/A</v>
      </c>
      <c r="Y27" s="23" t="e">
        <f>VLOOKUP('Frese Valve Selection'!$Q27,'Partnumber data valves'!$B$4:$K$1001,9,FALSE)</f>
        <v>#N/A</v>
      </c>
      <c r="Z27" s="23" t="e">
        <f>VLOOKUP('Frese Valve Selection'!$Q27,'Partnumber data valves'!$B$4:$K$1001,10,FALSE)</f>
        <v>#N/A</v>
      </c>
      <c r="AA27" s="97">
        <f t="shared" si="20"/>
        <v>0</v>
      </c>
      <c r="AB27" s="98" t="e">
        <f t="shared" si="27"/>
        <v>#N/A</v>
      </c>
      <c r="AC27" s="99" t="e">
        <f t="shared" si="28"/>
        <v>#N/A</v>
      </c>
      <c r="AD27" s="23" t="e">
        <f>VLOOKUP(Q27,'Weight table'!$A$2:$C$10000,3,FALSE)</f>
        <v>#N/A</v>
      </c>
      <c r="AF27" s="83"/>
      <c r="AG27" s="23" t="str">
        <f>IF(OR(ISBLANK($AF27),$AF27="N/A"),"",VLOOKUP($AF27,'Part number data actuators'!$B$3:$H$202,2,FALSE))</f>
        <v/>
      </c>
      <c r="AH27" s="23" t="str">
        <f>IF(OR(ISBLANK($AF27),$AF27="N/A"),"",VLOOKUP($AF27,'Part number data actuators'!$B$3:$H$202,3,FALSE))</f>
        <v/>
      </c>
      <c r="AI27" s="23" t="str">
        <f>IF(OR(ISBLANK($AF27),$AF27="N/A"),"",VLOOKUP($AF27,'Part number data actuators'!$B$3:$H$202,4,FALSE))</f>
        <v/>
      </c>
      <c r="AJ27" s="23" t="str">
        <f>IF(OR(ISBLANK($AF27),$AF27="N/A"),"",VLOOKUP($AF27,'Part number data actuators'!$B$3:$H$202,5,FALSE))</f>
        <v/>
      </c>
      <c r="AK27" s="23" t="str">
        <f>IF(OR(ISBLANK($AF27),$AF27="N/A"),"",VLOOKUP($AF27,'Part number data actuators'!$B$3:$H$202,6,FALSE))</f>
        <v/>
      </c>
      <c r="AL27" s="23" t="str">
        <f>IF(OR(ISBLANK($AF27),$AF27="N/A"),"",VLOOKUP($AF27,'Part number data actuators'!$B$3:$H$202,7,FALSE))</f>
        <v/>
      </c>
      <c r="AM27" s="5" t="str">
        <f>IF(OR(ISBLANK($AF27),$AF27="N/A"),"",VLOOKUP(AF27,'Weight table'!$A$2:$C$10000,3,FALSE))</f>
        <v/>
      </c>
      <c r="AO27" s="86"/>
      <c r="AR27" s="89"/>
      <c r="AS27" s="87"/>
      <c r="AU27" s="66" t="e">
        <f t="shared" si="21"/>
        <v>#N/A</v>
      </c>
      <c r="AV27" s="66" t="e">
        <f t="shared" si="22"/>
        <v>#N/A</v>
      </c>
      <c r="AW27" t="e">
        <f t="shared" si="23"/>
        <v>#N/A</v>
      </c>
      <c r="AX27" s="66" t="e">
        <f t="shared" si="24"/>
        <v>#N/A</v>
      </c>
      <c r="AY27" s="66" t="e">
        <f t="shared" si="25"/>
        <v>#N/A</v>
      </c>
      <c r="BB27" s="6" t="e">
        <f>MATCH(Q27,'Partnumber data valves'!$B$4:$B$1001,0)</f>
        <v>#N/A</v>
      </c>
      <c r="BC27" s="6"/>
      <c r="BD27" t="e">
        <f>INDEX('Partnumber data valves'!$B$4:$AC$1001,$BB27,13)</f>
        <v>#N/A</v>
      </c>
      <c r="BE27" t="e">
        <f>INDEX('Partnumber data valves'!$B$4:$AC$1001,$BB27,14)</f>
        <v>#N/A</v>
      </c>
      <c r="BF27" t="e">
        <f>INDEX('Partnumber data valves'!$B$4:$AC$1001,$BB27,15)</f>
        <v>#N/A</v>
      </c>
      <c r="BG27" t="e">
        <f>INDEX('Partnumber data valves'!$B$4:$AC$1001,$BB27,16)</f>
        <v>#N/A</v>
      </c>
      <c r="BH27" t="e">
        <f>INDEX('Partnumber data valves'!$B$4:$AC$1001,$BB27,17)</f>
        <v>#N/A</v>
      </c>
      <c r="BI27" t="e">
        <f>INDEX('Partnumber data valves'!$B$4:$AC$1001,$BB27,18)</f>
        <v>#N/A</v>
      </c>
      <c r="BJ27" t="e">
        <f>INDEX('Partnumber data valves'!$B$4:$AC$1001,$BB27,19)</f>
        <v>#N/A</v>
      </c>
      <c r="BL27" t="e">
        <f>INDEX('Partnumber data valves'!$B$4:$AC$1001,$BB27,21)</f>
        <v>#N/A</v>
      </c>
      <c r="BM27" t="e">
        <f>INDEX('Partnumber data valves'!$B$4:$AC$1001,$BB27,22)</f>
        <v>#N/A</v>
      </c>
      <c r="BN27" t="e">
        <f>INDEX('Partnumber data valves'!$B$4:$AC$1001,$BB27,23)</f>
        <v>#N/A</v>
      </c>
      <c r="BO27" t="e">
        <f>INDEX('Partnumber data valves'!$B$4:$AC$1001,$BB27,24)</f>
        <v>#N/A</v>
      </c>
      <c r="BP27" t="e">
        <f>INDEX('Partnumber data valves'!$B$4:$AC$1001,$BB27,25)</f>
        <v>#N/A</v>
      </c>
      <c r="BQ27" t="e">
        <f>INDEX('Partnumber data valves'!$B$4:$AC$1001,$BB27,26)</f>
        <v>#N/A</v>
      </c>
      <c r="BR27" t="e">
        <f>INDEX('Partnumber data valves'!$B$4:$AC$1001,$BB27,27)</f>
        <v>#N/A</v>
      </c>
      <c r="BS27" t="e">
        <f>INDEX('Partnumber data valves'!$B$4:$AC$1001,$BB27,28)</f>
        <v>#N/A</v>
      </c>
      <c r="BU27" s="66" t="e">
        <f>INDEX('Partnumber data valves'!$B$4:$AC$1001,$BB27,5)</f>
        <v>#N/A</v>
      </c>
      <c r="BV27" s="66" t="e">
        <f>INDEX('Partnumber data valves'!$B$4:$AC$1001,$BB27,6)</f>
        <v>#N/A</v>
      </c>
    </row>
    <row r="28" spans="2:74">
      <c r="B28" s="115"/>
      <c r="C28" s="115"/>
      <c r="D28" s="115"/>
      <c r="E28" s="115"/>
      <c r="F28" s="115"/>
      <c r="G28" s="115"/>
      <c r="H28" s="115"/>
      <c r="I28" s="115"/>
      <c r="J28" s="115"/>
      <c r="K28" s="115"/>
      <c r="L28" s="115"/>
      <c r="M28" s="115"/>
      <c r="N28" s="115"/>
      <c r="O28" s="115"/>
      <c r="Q28" s="83"/>
      <c r="R28" s="22" t="e">
        <f>VLOOKUP('Frese Valve Selection'!$Q28,'Partnumber data valves'!$B$4:$K$1001,2,FALSE)</f>
        <v>#N/A</v>
      </c>
      <c r="S28" s="23" t="e">
        <f>VLOOKUP('Frese Valve Selection'!$Q28,'Partnumber data valves'!$B$4:$K$1001,3,FALSE)</f>
        <v>#N/A</v>
      </c>
      <c r="T28" s="23" t="e">
        <f>VLOOKUP('Frese Valve Selection'!$Q28,'Partnumber data valves'!$B$4:$K$1001,4,FALSE)</f>
        <v>#N/A</v>
      </c>
      <c r="U28" s="23" t="e">
        <f>VLOOKUP('Frese Valve Selection'!$Q28,'Partnumber data valves'!$B$4:$K$1001,5,FALSE)</f>
        <v>#N/A</v>
      </c>
      <c r="V28" s="23" t="e">
        <f>VLOOKUP('Frese Valve Selection'!$Q28,'Partnumber data valves'!$B$4:$K$1001,6,FALSE)</f>
        <v>#N/A</v>
      </c>
      <c r="W28" s="23" t="e">
        <f>VLOOKUP('Frese Valve Selection'!$Q28,'Partnumber data valves'!$B$4:$K$1001,7,FALSE)</f>
        <v>#N/A</v>
      </c>
      <c r="X28" s="23" t="e">
        <f>VLOOKUP('Frese Valve Selection'!$Q28,'Partnumber data valves'!$B$4:$K$1001,8,FALSE)</f>
        <v>#N/A</v>
      </c>
      <c r="Y28" s="23" t="e">
        <f>VLOOKUP('Frese Valve Selection'!$Q28,'Partnumber data valves'!$B$4:$K$1001,9,FALSE)</f>
        <v>#N/A</v>
      </c>
      <c r="Z28" s="23" t="e">
        <f>VLOOKUP('Frese Valve Selection'!$Q28,'Partnumber data valves'!$B$4:$K$1001,10,FALSE)</f>
        <v>#N/A</v>
      </c>
      <c r="AA28" s="97">
        <f t="shared" si="20"/>
        <v>0</v>
      </c>
      <c r="AB28" s="98" t="e">
        <f t="shared" si="27"/>
        <v>#N/A</v>
      </c>
      <c r="AC28" s="99" t="e">
        <f t="shared" si="28"/>
        <v>#N/A</v>
      </c>
      <c r="AD28" s="23" t="e">
        <f>VLOOKUP(Q28,'Weight table'!$A$2:$C$10000,3,FALSE)</f>
        <v>#N/A</v>
      </c>
      <c r="AF28" s="83"/>
      <c r="AG28" s="23" t="str">
        <f>IF(OR(ISBLANK($AF28),$AF28="N/A"),"",VLOOKUP($AF28,'Part number data actuators'!$B$3:$H$202,2,FALSE))</f>
        <v/>
      </c>
      <c r="AH28" s="23" t="str">
        <f>IF(OR(ISBLANK($AF28),$AF28="N/A"),"",VLOOKUP($AF28,'Part number data actuators'!$B$3:$H$202,3,FALSE))</f>
        <v/>
      </c>
      <c r="AI28" s="23" t="str">
        <f>IF(OR(ISBLANK($AF28),$AF28="N/A"),"",VLOOKUP($AF28,'Part number data actuators'!$B$3:$H$202,4,FALSE))</f>
        <v/>
      </c>
      <c r="AJ28" s="23" t="str">
        <f>IF(OR(ISBLANK($AF28),$AF28="N/A"),"",VLOOKUP($AF28,'Part number data actuators'!$B$3:$H$202,5,FALSE))</f>
        <v/>
      </c>
      <c r="AK28" s="23" t="str">
        <f>IF(OR(ISBLANK($AF28),$AF28="N/A"),"",VLOOKUP($AF28,'Part number data actuators'!$B$3:$H$202,6,FALSE))</f>
        <v/>
      </c>
      <c r="AL28" s="23" t="str">
        <f>IF(OR(ISBLANK($AF28),$AF28="N/A"),"",VLOOKUP($AF28,'Part number data actuators'!$B$3:$H$202,7,FALSE))</f>
        <v/>
      </c>
      <c r="AM28" s="5" t="str">
        <f>IF(OR(ISBLANK($AF28),$AF28="N/A"),"",VLOOKUP(AF28,'Weight table'!$A$2:$C$10000,3,FALSE))</f>
        <v/>
      </c>
      <c r="AO28" s="86"/>
      <c r="AR28" s="89"/>
      <c r="AS28" s="87"/>
      <c r="AU28" s="66" t="e">
        <f t="shared" si="21"/>
        <v>#N/A</v>
      </c>
      <c r="AV28" s="66" t="e">
        <f t="shared" si="22"/>
        <v>#N/A</v>
      </c>
      <c r="AW28" t="e">
        <f t="shared" si="23"/>
        <v>#N/A</v>
      </c>
      <c r="AX28" s="66" t="e">
        <f t="shared" si="24"/>
        <v>#N/A</v>
      </c>
      <c r="AY28" s="66" t="e">
        <f t="shared" si="25"/>
        <v>#N/A</v>
      </c>
      <c r="BB28" s="6" t="e">
        <f>MATCH(Q28,'Partnumber data valves'!$B$4:$B$1001,0)</f>
        <v>#N/A</v>
      </c>
      <c r="BC28" s="6"/>
      <c r="BD28" t="e">
        <f>INDEX('Partnumber data valves'!$B$4:$AC$1001,$BB28,13)</f>
        <v>#N/A</v>
      </c>
      <c r="BE28" t="e">
        <f>INDEX('Partnumber data valves'!$B$4:$AC$1001,$BB28,14)</f>
        <v>#N/A</v>
      </c>
      <c r="BF28" t="e">
        <f>INDEX('Partnumber data valves'!$B$4:$AC$1001,$BB28,15)</f>
        <v>#N/A</v>
      </c>
      <c r="BG28" t="e">
        <f>INDEX('Partnumber data valves'!$B$4:$AC$1001,$BB28,16)</f>
        <v>#N/A</v>
      </c>
      <c r="BH28" t="e">
        <f>INDEX('Partnumber data valves'!$B$4:$AC$1001,$BB28,17)</f>
        <v>#N/A</v>
      </c>
      <c r="BI28" t="e">
        <f>INDEX('Partnumber data valves'!$B$4:$AC$1001,$BB28,18)</f>
        <v>#N/A</v>
      </c>
      <c r="BJ28" t="e">
        <f>INDEX('Partnumber data valves'!$B$4:$AC$1001,$BB28,19)</f>
        <v>#N/A</v>
      </c>
      <c r="BL28" t="e">
        <f>INDEX('Partnumber data valves'!$B$4:$AC$1001,$BB28,21)</f>
        <v>#N/A</v>
      </c>
      <c r="BM28" t="e">
        <f>INDEX('Partnumber data valves'!$B$4:$AC$1001,$BB28,22)</f>
        <v>#N/A</v>
      </c>
      <c r="BN28" t="e">
        <f>INDEX('Partnumber data valves'!$B$4:$AC$1001,$BB28,23)</f>
        <v>#N/A</v>
      </c>
      <c r="BO28" t="e">
        <f>INDEX('Partnumber data valves'!$B$4:$AC$1001,$BB28,24)</f>
        <v>#N/A</v>
      </c>
      <c r="BP28" t="e">
        <f>INDEX('Partnumber data valves'!$B$4:$AC$1001,$BB28,25)</f>
        <v>#N/A</v>
      </c>
      <c r="BQ28" t="e">
        <f>INDEX('Partnumber data valves'!$B$4:$AC$1001,$BB28,26)</f>
        <v>#N/A</v>
      </c>
      <c r="BR28" t="e">
        <f>INDEX('Partnumber data valves'!$B$4:$AC$1001,$BB28,27)</f>
        <v>#N/A</v>
      </c>
      <c r="BS28" t="e">
        <f>INDEX('Partnumber data valves'!$B$4:$AC$1001,$BB28,28)</f>
        <v>#N/A</v>
      </c>
      <c r="BU28" s="66" t="e">
        <f>INDEX('Partnumber data valves'!$B$4:$AC$1001,$BB28,5)</f>
        <v>#N/A</v>
      </c>
      <c r="BV28" s="66" t="e">
        <f>INDEX('Partnumber data valves'!$B$4:$AC$1001,$BB28,6)</f>
        <v>#N/A</v>
      </c>
    </row>
    <row r="29" spans="2:74">
      <c r="B29" s="115"/>
      <c r="C29" s="115"/>
      <c r="D29" s="115"/>
      <c r="E29" s="115"/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Q29" s="83"/>
      <c r="R29" s="22" t="e">
        <f>VLOOKUP('Frese Valve Selection'!$Q29,'Partnumber data valves'!$B$4:$K$1001,2,FALSE)</f>
        <v>#N/A</v>
      </c>
      <c r="S29" s="23" t="e">
        <f>VLOOKUP('Frese Valve Selection'!$Q29,'Partnumber data valves'!$B$4:$K$1001,3,FALSE)</f>
        <v>#N/A</v>
      </c>
      <c r="T29" s="23" t="e">
        <f>VLOOKUP('Frese Valve Selection'!$Q29,'Partnumber data valves'!$B$4:$K$1001,4,FALSE)</f>
        <v>#N/A</v>
      </c>
      <c r="U29" s="23" t="e">
        <f>VLOOKUP('Frese Valve Selection'!$Q29,'Partnumber data valves'!$B$4:$K$1001,5,FALSE)</f>
        <v>#N/A</v>
      </c>
      <c r="V29" s="23" t="e">
        <f>VLOOKUP('Frese Valve Selection'!$Q29,'Partnumber data valves'!$B$4:$K$1001,6,FALSE)</f>
        <v>#N/A</v>
      </c>
      <c r="W29" s="23" t="e">
        <f>VLOOKUP('Frese Valve Selection'!$Q29,'Partnumber data valves'!$B$4:$K$1001,7,FALSE)</f>
        <v>#N/A</v>
      </c>
      <c r="X29" s="23" t="e">
        <f>VLOOKUP('Frese Valve Selection'!$Q29,'Partnumber data valves'!$B$4:$K$1001,8,FALSE)</f>
        <v>#N/A</v>
      </c>
      <c r="Y29" s="23" t="e">
        <f>VLOOKUP('Frese Valve Selection'!$Q29,'Partnumber data valves'!$B$4:$K$1001,9,FALSE)</f>
        <v>#N/A</v>
      </c>
      <c r="Z29" s="23" t="e">
        <f>VLOOKUP('Frese Valve Selection'!$Q29,'Partnumber data valves'!$B$4:$K$1001,10,FALSE)</f>
        <v>#N/A</v>
      </c>
      <c r="AA29" s="97">
        <f t="shared" si="20"/>
        <v>0</v>
      </c>
      <c r="AB29" s="98" t="e">
        <f t="shared" si="27"/>
        <v>#N/A</v>
      </c>
      <c r="AC29" s="99" t="e">
        <f t="shared" si="28"/>
        <v>#N/A</v>
      </c>
      <c r="AD29" s="23" t="e">
        <f>VLOOKUP(Q29,'Weight table'!$A$2:$C$10000,3,FALSE)</f>
        <v>#N/A</v>
      </c>
      <c r="AF29" s="83"/>
      <c r="AG29" s="23" t="str">
        <f>IF(OR(ISBLANK($AF29),$AF29="N/A"),"",VLOOKUP($AF29,'Part number data actuators'!$B$3:$H$202,2,FALSE))</f>
        <v/>
      </c>
      <c r="AH29" s="23" t="str">
        <f>IF(OR(ISBLANK($AF29),$AF29="N/A"),"",VLOOKUP($AF29,'Part number data actuators'!$B$3:$H$202,3,FALSE))</f>
        <v/>
      </c>
      <c r="AI29" s="23" t="str">
        <f>IF(OR(ISBLANK($AF29),$AF29="N/A"),"",VLOOKUP($AF29,'Part number data actuators'!$B$3:$H$202,4,FALSE))</f>
        <v/>
      </c>
      <c r="AJ29" s="23" t="str">
        <f>IF(OR(ISBLANK($AF29),$AF29="N/A"),"",VLOOKUP($AF29,'Part number data actuators'!$B$3:$H$202,5,FALSE))</f>
        <v/>
      </c>
      <c r="AK29" s="23" t="str">
        <f>IF(OR(ISBLANK($AF29),$AF29="N/A"),"",VLOOKUP($AF29,'Part number data actuators'!$B$3:$H$202,6,FALSE))</f>
        <v/>
      </c>
      <c r="AL29" s="23" t="str">
        <f>IF(OR(ISBLANK($AF29),$AF29="N/A"),"",VLOOKUP($AF29,'Part number data actuators'!$B$3:$H$202,7,FALSE))</f>
        <v/>
      </c>
      <c r="AM29" s="5" t="str">
        <f>IF(OR(ISBLANK($AF29),$AF29="N/A"),"",VLOOKUP(AF29,'Weight table'!$A$2:$C$10000,3,FALSE))</f>
        <v/>
      </c>
      <c r="AO29" s="86"/>
      <c r="AR29" s="87"/>
      <c r="AS29" s="87"/>
      <c r="AU29" s="66" t="e">
        <f t="shared" si="21"/>
        <v>#N/A</v>
      </c>
      <c r="AV29" s="66" t="e">
        <f t="shared" si="22"/>
        <v>#N/A</v>
      </c>
      <c r="AW29" t="e">
        <f t="shared" si="23"/>
        <v>#N/A</v>
      </c>
      <c r="AX29" s="66" t="e">
        <f t="shared" si="24"/>
        <v>#N/A</v>
      </c>
      <c r="AY29" s="66" t="e">
        <f t="shared" si="25"/>
        <v>#N/A</v>
      </c>
      <c r="BB29" s="6" t="e">
        <f>MATCH(Q29,'Partnumber data valves'!$B$4:$B$1001,0)</f>
        <v>#N/A</v>
      </c>
      <c r="BC29" s="6"/>
      <c r="BD29" t="e">
        <f>INDEX('Partnumber data valves'!$B$4:$AC$1001,$BB29,13)</f>
        <v>#N/A</v>
      </c>
      <c r="BE29" t="e">
        <f>INDEX('Partnumber data valves'!$B$4:$AC$1001,$BB29,14)</f>
        <v>#N/A</v>
      </c>
      <c r="BF29" t="e">
        <f>INDEX('Partnumber data valves'!$B$4:$AC$1001,$BB29,15)</f>
        <v>#N/A</v>
      </c>
      <c r="BG29" t="e">
        <f>INDEX('Partnumber data valves'!$B$4:$AC$1001,$BB29,16)</f>
        <v>#N/A</v>
      </c>
      <c r="BH29" t="e">
        <f>INDEX('Partnumber data valves'!$B$4:$AC$1001,$BB29,17)</f>
        <v>#N/A</v>
      </c>
      <c r="BI29" t="e">
        <f>INDEX('Partnumber data valves'!$B$4:$AC$1001,$BB29,18)</f>
        <v>#N/A</v>
      </c>
      <c r="BJ29" t="e">
        <f>INDEX('Partnumber data valves'!$B$4:$AC$1001,$BB29,19)</f>
        <v>#N/A</v>
      </c>
      <c r="BL29" t="e">
        <f>INDEX('Partnumber data valves'!$B$4:$AC$1001,$BB29,21)</f>
        <v>#N/A</v>
      </c>
      <c r="BM29" t="e">
        <f>INDEX('Partnumber data valves'!$B$4:$AC$1001,$BB29,22)</f>
        <v>#N/A</v>
      </c>
      <c r="BN29" t="e">
        <f>INDEX('Partnumber data valves'!$B$4:$AC$1001,$BB29,23)</f>
        <v>#N/A</v>
      </c>
      <c r="BO29" t="e">
        <f>INDEX('Partnumber data valves'!$B$4:$AC$1001,$BB29,24)</f>
        <v>#N/A</v>
      </c>
      <c r="BP29" t="e">
        <f>INDEX('Partnumber data valves'!$B$4:$AC$1001,$BB29,25)</f>
        <v>#N/A</v>
      </c>
      <c r="BQ29" t="e">
        <f>INDEX('Partnumber data valves'!$B$4:$AC$1001,$BB29,26)</f>
        <v>#N/A</v>
      </c>
      <c r="BR29" t="e">
        <f>INDEX('Partnumber data valves'!$B$4:$AC$1001,$BB29,27)</f>
        <v>#N/A</v>
      </c>
      <c r="BS29" t="e">
        <f>INDEX('Partnumber data valves'!$B$4:$AC$1001,$BB29,28)</f>
        <v>#N/A</v>
      </c>
      <c r="BU29" s="66" t="e">
        <f>INDEX('Partnumber data valves'!$B$4:$AC$1001,$BB29,5)</f>
        <v>#N/A</v>
      </c>
      <c r="BV29" s="66" t="e">
        <f>INDEX('Partnumber data valves'!$B$4:$AC$1001,$BB29,6)</f>
        <v>#N/A</v>
      </c>
    </row>
    <row r="30" spans="2:74">
      <c r="B30" s="115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Q30" s="83"/>
      <c r="R30" s="22" t="e">
        <f>VLOOKUP('Frese Valve Selection'!$Q30,'Partnumber data valves'!$B$4:$K$1001,2,FALSE)</f>
        <v>#N/A</v>
      </c>
      <c r="S30" s="23" t="e">
        <f>VLOOKUP('Frese Valve Selection'!$Q30,'Partnumber data valves'!$B$4:$K$1001,3,FALSE)</f>
        <v>#N/A</v>
      </c>
      <c r="T30" s="23" t="e">
        <f>VLOOKUP('Frese Valve Selection'!$Q30,'Partnumber data valves'!$B$4:$K$1001,4,FALSE)</f>
        <v>#N/A</v>
      </c>
      <c r="U30" s="23" t="e">
        <f>VLOOKUP('Frese Valve Selection'!$Q30,'Partnumber data valves'!$B$4:$K$1001,5,FALSE)</f>
        <v>#N/A</v>
      </c>
      <c r="V30" s="23" t="e">
        <f>VLOOKUP('Frese Valve Selection'!$Q30,'Partnumber data valves'!$B$4:$K$1001,6,FALSE)</f>
        <v>#N/A</v>
      </c>
      <c r="W30" s="23" t="e">
        <f>VLOOKUP('Frese Valve Selection'!$Q30,'Partnumber data valves'!$B$4:$K$1001,7,FALSE)</f>
        <v>#N/A</v>
      </c>
      <c r="X30" s="23" t="e">
        <f>VLOOKUP('Frese Valve Selection'!$Q30,'Partnumber data valves'!$B$4:$K$1001,8,FALSE)</f>
        <v>#N/A</v>
      </c>
      <c r="Y30" s="23" t="e">
        <f>VLOOKUP('Frese Valve Selection'!$Q30,'Partnumber data valves'!$B$4:$K$1001,9,FALSE)</f>
        <v>#N/A</v>
      </c>
      <c r="Z30" s="23" t="e">
        <f>VLOOKUP('Frese Valve Selection'!$Q30,'Partnumber data valves'!$B$4:$K$1001,10,FALSE)</f>
        <v>#N/A</v>
      </c>
      <c r="AA30" s="97">
        <f t="shared" si="20"/>
        <v>0</v>
      </c>
      <c r="AB30" s="98" t="e">
        <f t="shared" si="27"/>
        <v>#N/A</v>
      </c>
      <c r="AC30" s="99" t="e">
        <f t="shared" si="28"/>
        <v>#N/A</v>
      </c>
      <c r="AD30" s="23" t="e">
        <f>VLOOKUP(Q30,'Weight table'!$A$2:$C$10000,3,FALSE)</f>
        <v>#N/A</v>
      </c>
      <c r="AF30" s="83"/>
      <c r="AG30" s="23" t="str">
        <f>IF(OR(ISBLANK($AF30),$AF30="N/A"),"",VLOOKUP($AF30,'Part number data actuators'!$B$3:$H$202,2,FALSE))</f>
        <v/>
      </c>
      <c r="AH30" s="23" t="str">
        <f>IF(OR(ISBLANK($AF30),$AF30="N/A"),"",VLOOKUP($AF30,'Part number data actuators'!$B$3:$H$202,3,FALSE))</f>
        <v/>
      </c>
      <c r="AI30" s="23" t="str">
        <f>IF(OR(ISBLANK($AF30),$AF30="N/A"),"",VLOOKUP($AF30,'Part number data actuators'!$B$3:$H$202,4,FALSE))</f>
        <v/>
      </c>
      <c r="AJ30" s="23" t="str">
        <f>IF(OR(ISBLANK($AF30),$AF30="N/A"),"",VLOOKUP($AF30,'Part number data actuators'!$B$3:$H$202,5,FALSE))</f>
        <v/>
      </c>
      <c r="AK30" s="23" t="str">
        <f>IF(OR(ISBLANK($AF30),$AF30="N/A"),"",VLOOKUP($AF30,'Part number data actuators'!$B$3:$H$202,6,FALSE))</f>
        <v/>
      </c>
      <c r="AL30" s="23" t="str">
        <f>IF(OR(ISBLANK($AF30),$AF30="N/A"),"",VLOOKUP($AF30,'Part number data actuators'!$B$3:$H$202,7,FALSE))</f>
        <v/>
      </c>
      <c r="AM30" s="5" t="str">
        <f>IF(OR(ISBLANK($AF30),$AF30="N/A"),"",VLOOKUP(AF30,'Weight table'!$A$2:$C$10000,3,FALSE))</f>
        <v/>
      </c>
      <c r="AO30" s="86"/>
      <c r="AR30" s="87"/>
      <c r="AS30" s="87"/>
      <c r="AU30" s="66" t="e">
        <f t="shared" si="21"/>
        <v>#N/A</v>
      </c>
      <c r="AV30" s="66" t="e">
        <f t="shared" si="22"/>
        <v>#N/A</v>
      </c>
      <c r="AW30" t="e">
        <f t="shared" si="23"/>
        <v>#N/A</v>
      </c>
      <c r="AX30" s="66" t="e">
        <f t="shared" si="24"/>
        <v>#N/A</v>
      </c>
      <c r="AY30" s="66" t="e">
        <f t="shared" si="25"/>
        <v>#N/A</v>
      </c>
      <c r="BB30" s="6" t="e">
        <f>MATCH(Q30,'Partnumber data valves'!$B$4:$B$1001,0)</f>
        <v>#N/A</v>
      </c>
      <c r="BC30" s="6"/>
      <c r="BD30" t="e">
        <f>INDEX('Partnumber data valves'!$B$4:$AC$1001,$BB30,13)</f>
        <v>#N/A</v>
      </c>
      <c r="BE30" t="e">
        <f>INDEX('Partnumber data valves'!$B$4:$AC$1001,$BB30,14)</f>
        <v>#N/A</v>
      </c>
      <c r="BF30" t="e">
        <f>INDEX('Partnumber data valves'!$B$4:$AC$1001,$BB30,15)</f>
        <v>#N/A</v>
      </c>
      <c r="BG30" t="e">
        <f>INDEX('Partnumber data valves'!$B$4:$AC$1001,$BB30,16)</f>
        <v>#N/A</v>
      </c>
      <c r="BH30" t="e">
        <f>INDEX('Partnumber data valves'!$B$4:$AC$1001,$BB30,17)</f>
        <v>#N/A</v>
      </c>
      <c r="BI30" t="e">
        <f>INDEX('Partnumber data valves'!$B$4:$AC$1001,$BB30,18)</f>
        <v>#N/A</v>
      </c>
      <c r="BJ30" t="e">
        <f>INDEX('Partnumber data valves'!$B$4:$AC$1001,$BB30,19)</f>
        <v>#N/A</v>
      </c>
      <c r="BL30" t="e">
        <f>INDEX('Partnumber data valves'!$B$4:$AC$1001,$BB30,21)</f>
        <v>#N/A</v>
      </c>
      <c r="BM30" t="e">
        <f>INDEX('Partnumber data valves'!$B$4:$AC$1001,$BB30,22)</f>
        <v>#N/A</v>
      </c>
      <c r="BN30" t="e">
        <f>INDEX('Partnumber data valves'!$B$4:$AC$1001,$BB30,23)</f>
        <v>#N/A</v>
      </c>
      <c r="BO30" t="e">
        <f>INDEX('Partnumber data valves'!$B$4:$AC$1001,$BB30,24)</f>
        <v>#N/A</v>
      </c>
      <c r="BP30" t="e">
        <f>INDEX('Partnumber data valves'!$B$4:$AC$1001,$BB30,25)</f>
        <v>#N/A</v>
      </c>
      <c r="BQ30" t="e">
        <f>INDEX('Partnumber data valves'!$B$4:$AC$1001,$BB30,26)</f>
        <v>#N/A</v>
      </c>
      <c r="BR30" t="e">
        <f>INDEX('Partnumber data valves'!$B$4:$AC$1001,$BB30,27)</f>
        <v>#N/A</v>
      </c>
      <c r="BS30" t="e">
        <f>INDEX('Partnumber data valves'!$B$4:$AC$1001,$BB30,28)</f>
        <v>#N/A</v>
      </c>
      <c r="BU30" s="66" t="e">
        <f>INDEX('Partnumber data valves'!$B$4:$AC$1001,$BB30,5)</f>
        <v>#N/A</v>
      </c>
      <c r="BV30" s="66" t="e">
        <f>INDEX('Partnumber data valves'!$B$4:$AC$1001,$BB30,6)</f>
        <v>#N/A</v>
      </c>
    </row>
    <row r="31" spans="2:74">
      <c r="B31" s="115"/>
      <c r="C31" s="115"/>
      <c r="D31" s="115"/>
      <c r="E31" s="115"/>
      <c r="F31" s="115"/>
      <c r="G31" s="115"/>
      <c r="H31" s="115"/>
      <c r="I31" s="115"/>
      <c r="J31" s="115"/>
      <c r="K31" s="115"/>
      <c r="L31" s="115"/>
      <c r="M31" s="115"/>
      <c r="N31" s="115"/>
      <c r="O31" s="115"/>
      <c r="Q31" s="83"/>
      <c r="R31" s="22" t="e">
        <f>VLOOKUP('Frese Valve Selection'!$Q31,'Partnumber data valves'!$B$4:$K$1001,2,FALSE)</f>
        <v>#N/A</v>
      </c>
      <c r="S31" s="23" t="e">
        <f>VLOOKUP('Frese Valve Selection'!$Q31,'Partnumber data valves'!$B$4:$K$1001,3,FALSE)</f>
        <v>#N/A</v>
      </c>
      <c r="T31" s="23" t="e">
        <f>VLOOKUP('Frese Valve Selection'!$Q31,'Partnumber data valves'!$B$4:$K$1001,4,FALSE)</f>
        <v>#N/A</v>
      </c>
      <c r="U31" s="23" t="e">
        <f>VLOOKUP('Frese Valve Selection'!$Q31,'Partnumber data valves'!$B$4:$K$1001,5,FALSE)</f>
        <v>#N/A</v>
      </c>
      <c r="V31" s="23" t="e">
        <f>VLOOKUP('Frese Valve Selection'!$Q31,'Partnumber data valves'!$B$4:$K$1001,6,FALSE)</f>
        <v>#N/A</v>
      </c>
      <c r="W31" s="23" t="e">
        <f>VLOOKUP('Frese Valve Selection'!$Q31,'Partnumber data valves'!$B$4:$K$1001,7,FALSE)</f>
        <v>#N/A</v>
      </c>
      <c r="X31" s="23" t="e">
        <f>VLOOKUP('Frese Valve Selection'!$Q31,'Partnumber data valves'!$B$4:$K$1001,8,FALSE)</f>
        <v>#N/A</v>
      </c>
      <c r="Y31" s="23" t="e">
        <f>VLOOKUP('Frese Valve Selection'!$Q31,'Partnumber data valves'!$B$4:$K$1001,9,FALSE)</f>
        <v>#N/A</v>
      </c>
      <c r="Z31" s="23" t="e">
        <f>VLOOKUP('Frese Valve Selection'!$Q31,'Partnumber data valves'!$B$4:$K$1001,10,FALSE)</f>
        <v>#N/A</v>
      </c>
      <c r="AA31" s="97">
        <f t="shared" si="20"/>
        <v>0</v>
      </c>
      <c r="AB31" s="98" t="e">
        <f t="shared" si="27"/>
        <v>#N/A</v>
      </c>
      <c r="AC31" s="99" t="e">
        <f t="shared" si="28"/>
        <v>#N/A</v>
      </c>
      <c r="AD31" s="23" t="e">
        <f>VLOOKUP(Q31,'Weight table'!$A$2:$C$10000,3,FALSE)</f>
        <v>#N/A</v>
      </c>
      <c r="AF31" s="83"/>
      <c r="AG31" s="23" t="str">
        <f>IF(OR(ISBLANK($AF31),$AF31="N/A"),"",VLOOKUP($AF31,'Part number data actuators'!$B$3:$H$202,2,FALSE))</f>
        <v/>
      </c>
      <c r="AH31" s="23" t="str">
        <f>IF(OR(ISBLANK($AF31),$AF31="N/A"),"",VLOOKUP($AF31,'Part number data actuators'!$B$3:$H$202,3,FALSE))</f>
        <v/>
      </c>
      <c r="AI31" s="23" t="str">
        <f>IF(OR(ISBLANK($AF31),$AF31="N/A"),"",VLOOKUP($AF31,'Part number data actuators'!$B$3:$H$202,4,FALSE))</f>
        <v/>
      </c>
      <c r="AJ31" s="23" t="str">
        <f>IF(OR(ISBLANK($AF31),$AF31="N/A"),"",VLOOKUP($AF31,'Part number data actuators'!$B$3:$H$202,5,FALSE))</f>
        <v/>
      </c>
      <c r="AK31" s="23" t="str">
        <f>IF(OR(ISBLANK($AF31),$AF31="N/A"),"",VLOOKUP($AF31,'Part number data actuators'!$B$3:$H$202,6,FALSE))</f>
        <v/>
      </c>
      <c r="AL31" s="23" t="str">
        <f>IF(OR(ISBLANK($AF31),$AF31="N/A"),"",VLOOKUP($AF31,'Part number data actuators'!$B$3:$H$202,7,FALSE))</f>
        <v/>
      </c>
      <c r="AM31" s="5" t="str">
        <f>IF(OR(ISBLANK($AF31),$AF31="N/A"),"",VLOOKUP(AF31,'Weight table'!$A$2:$C$10000,3,FALSE))</f>
        <v/>
      </c>
      <c r="AO31" s="86"/>
      <c r="AR31" s="87"/>
      <c r="AS31" s="87"/>
      <c r="AU31" s="66" t="e">
        <f t="shared" si="21"/>
        <v>#N/A</v>
      </c>
      <c r="AV31" s="66" t="e">
        <f t="shared" si="22"/>
        <v>#N/A</v>
      </c>
      <c r="AW31" t="e">
        <f t="shared" si="23"/>
        <v>#N/A</v>
      </c>
      <c r="AX31" s="66" t="e">
        <f t="shared" si="24"/>
        <v>#N/A</v>
      </c>
      <c r="AY31" s="66" t="e">
        <f t="shared" si="25"/>
        <v>#N/A</v>
      </c>
      <c r="BB31" s="6" t="e">
        <f>MATCH(Q31,'Partnumber data valves'!$B$4:$B$1001,0)</f>
        <v>#N/A</v>
      </c>
      <c r="BC31" s="6"/>
      <c r="BD31" t="e">
        <f>INDEX('Partnumber data valves'!$B$4:$AC$1001,$BB31,13)</f>
        <v>#N/A</v>
      </c>
      <c r="BE31" t="e">
        <f>INDEX('Partnumber data valves'!$B$4:$AC$1001,$BB31,14)</f>
        <v>#N/A</v>
      </c>
      <c r="BF31" t="e">
        <f>INDEX('Partnumber data valves'!$B$4:$AC$1001,$BB31,15)</f>
        <v>#N/A</v>
      </c>
      <c r="BG31" t="e">
        <f>INDEX('Partnumber data valves'!$B$4:$AC$1001,$BB31,16)</f>
        <v>#N/A</v>
      </c>
      <c r="BH31" t="e">
        <f>INDEX('Partnumber data valves'!$B$4:$AC$1001,$BB31,17)</f>
        <v>#N/A</v>
      </c>
      <c r="BI31" t="e">
        <f>INDEX('Partnumber data valves'!$B$4:$AC$1001,$BB31,18)</f>
        <v>#N/A</v>
      </c>
      <c r="BJ31" t="e">
        <f>INDEX('Partnumber data valves'!$B$4:$AC$1001,$BB31,19)</f>
        <v>#N/A</v>
      </c>
      <c r="BL31" t="e">
        <f>INDEX('Partnumber data valves'!$B$4:$AC$1001,$BB31,21)</f>
        <v>#N/A</v>
      </c>
      <c r="BM31" t="e">
        <f>INDEX('Partnumber data valves'!$B$4:$AC$1001,$BB31,22)</f>
        <v>#N/A</v>
      </c>
      <c r="BN31" t="e">
        <f>INDEX('Partnumber data valves'!$B$4:$AC$1001,$BB31,23)</f>
        <v>#N/A</v>
      </c>
      <c r="BO31" t="e">
        <f>INDEX('Partnumber data valves'!$B$4:$AC$1001,$BB31,24)</f>
        <v>#N/A</v>
      </c>
      <c r="BP31" t="e">
        <f>INDEX('Partnumber data valves'!$B$4:$AC$1001,$BB31,25)</f>
        <v>#N/A</v>
      </c>
      <c r="BQ31" t="e">
        <f>INDEX('Partnumber data valves'!$B$4:$AC$1001,$BB31,26)</f>
        <v>#N/A</v>
      </c>
      <c r="BR31" t="e">
        <f>INDEX('Partnumber data valves'!$B$4:$AC$1001,$BB31,27)</f>
        <v>#N/A</v>
      </c>
      <c r="BS31" t="e">
        <f>INDEX('Partnumber data valves'!$B$4:$AC$1001,$BB31,28)</f>
        <v>#N/A</v>
      </c>
      <c r="BU31" s="66" t="e">
        <f>INDEX('Partnumber data valves'!$B$4:$AC$1001,$BB31,5)</f>
        <v>#N/A</v>
      </c>
      <c r="BV31" s="66" t="e">
        <f>INDEX('Partnumber data valves'!$B$4:$AC$1001,$BB31,6)</f>
        <v>#N/A</v>
      </c>
    </row>
    <row r="32" spans="2:74"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Q32" s="83"/>
      <c r="R32" s="22" t="e">
        <f>VLOOKUP('Frese Valve Selection'!$Q32,'Partnumber data valves'!$B$4:$K$1001,2,FALSE)</f>
        <v>#N/A</v>
      </c>
      <c r="S32" s="23" t="e">
        <f>VLOOKUP('Frese Valve Selection'!$Q32,'Partnumber data valves'!$B$4:$K$1001,3,FALSE)</f>
        <v>#N/A</v>
      </c>
      <c r="T32" s="23" t="e">
        <f>VLOOKUP('Frese Valve Selection'!$Q32,'Partnumber data valves'!$B$4:$K$1001,4,FALSE)</f>
        <v>#N/A</v>
      </c>
      <c r="U32" s="23" t="e">
        <f>VLOOKUP('Frese Valve Selection'!$Q32,'Partnumber data valves'!$B$4:$K$1001,5,FALSE)</f>
        <v>#N/A</v>
      </c>
      <c r="V32" s="23" t="e">
        <f>VLOOKUP('Frese Valve Selection'!$Q32,'Partnumber data valves'!$B$4:$K$1001,6,FALSE)</f>
        <v>#N/A</v>
      </c>
      <c r="W32" s="23" t="e">
        <f>VLOOKUP('Frese Valve Selection'!$Q32,'Partnumber data valves'!$B$4:$K$1001,7,FALSE)</f>
        <v>#N/A</v>
      </c>
      <c r="X32" s="23" t="e">
        <f>VLOOKUP('Frese Valve Selection'!$Q32,'Partnumber data valves'!$B$4:$K$1001,8,FALSE)</f>
        <v>#N/A</v>
      </c>
      <c r="Y32" s="23" t="e">
        <f>VLOOKUP('Frese Valve Selection'!$Q32,'Partnumber data valves'!$B$4:$K$1001,9,FALSE)</f>
        <v>#N/A</v>
      </c>
      <c r="Z32" s="23" t="e">
        <f>VLOOKUP('Frese Valve Selection'!$Q32,'Partnumber data valves'!$B$4:$K$1001,10,FALSE)</f>
        <v>#N/A</v>
      </c>
      <c r="AA32" s="97">
        <f t="shared" si="20"/>
        <v>0</v>
      </c>
      <c r="AB32" s="98" t="e">
        <f t="shared" si="27"/>
        <v>#N/A</v>
      </c>
      <c r="AC32" s="99" t="e">
        <f t="shared" si="28"/>
        <v>#N/A</v>
      </c>
      <c r="AD32" s="23" t="e">
        <f>VLOOKUP(Q32,'Weight table'!$A$2:$C$10000,3,FALSE)</f>
        <v>#N/A</v>
      </c>
      <c r="AF32" s="83"/>
      <c r="AG32" s="23" t="str">
        <f>IF(OR(ISBLANK($AF32),$AF32="N/A"),"",VLOOKUP($AF32,'Part number data actuators'!$B$3:$H$202,2,FALSE))</f>
        <v/>
      </c>
      <c r="AH32" s="23" t="str">
        <f>IF(OR(ISBLANK($AF32),$AF32="N/A"),"",VLOOKUP($AF32,'Part number data actuators'!$B$3:$H$202,3,FALSE))</f>
        <v/>
      </c>
      <c r="AI32" s="23" t="str">
        <f>IF(OR(ISBLANK($AF32),$AF32="N/A"),"",VLOOKUP($AF32,'Part number data actuators'!$B$3:$H$202,4,FALSE))</f>
        <v/>
      </c>
      <c r="AJ32" s="23" t="str">
        <f>IF(OR(ISBLANK($AF32),$AF32="N/A"),"",VLOOKUP($AF32,'Part number data actuators'!$B$3:$H$202,5,FALSE))</f>
        <v/>
      </c>
      <c r="AK32" s="23" t="str">
        <f>IF(OR(ISBLANK($AF32),$AF32="N/A"),"",VLOOKUP($AF32,'Part number data actuators'!$B$3:$H$202,6,FALSE))</f>
        <v/>
      </c>
      <c r="AL32" s="23" t="str">
        <f>IF(OR(ISBLANK($AF32),$AF32="N/A"),"",VLOOKUP($AF32,'Part number data actuators'!$B$3:$H$202,7,FALSE))</f>
        <v/>
      </c>
      <c r="AM32" s="5" t="str">
        <f>IF(OR(ISBLANK($AF32),$AF32="N/A"),"",VLOOKUP(AF32,'Weight table'!$A$2:$C$10000,3,FALSE))</f>
        <v/>
      </c>
      <c r="AO32" s="86"/>
      <c r="AR32" s="88"/>
      <c r="AS32" s="88"/>
      <c r="AU32" s="66" t="e">
        <f t="shared" si="21"/>
        <v>#N/A</v>
      </c>
      <c r="AV32" s="66" t="e">
        <f t="shared" si="22"/>
        <v>#N/A</v>
      </c>
      <c r="AW32" t="e">
        <f t="shared" si="23"/>
        <v>#N/A</v>
      </c>
      <c r="AX32" s="66" t="e">
        <f t="shared" si="24"/>
        <v>#N/A</v>
      </c>
      <c r="AY32" s="66" t="e">
        <f t="shared" si="25"/>
        <v>#N/A</v>
      </c>
      <c r="BB32" s="6" t="e">
        <f>MATCH(Q32,'Partnumber data valves'!$B$4:$B$1001,0)</f>
        <v>#N/A</v>
      </c>
      <c r="BC32" s="6"/>
      <c r="BD32" t="e">
        <f>INDEX('Partnumber data valves'!$B$4:$AC$1001,$BB32,13)</f>
        <v>#N/A</v>
      </c>
      <c r="BE32" t="e">
        <f>INDEX('Partnumber data valves'!$B$4:$AC$1001,$BB32,14)</f>
        <v>#N/A</v>
      </c>
      <c r="BF32" t="e">
        <f>INDEX('Partnumber data valves'!$B$4:$AC$1001,$BB32,15)</f>
        <v>#N/A</v>
      </c>
      <c r="BG32" t="e">
        <f>INDEX('Partnumber data valves'!$B$4:$AC$1001,$BB32,16)</f>
        <v>#N/A</v>
      </c>
      <c r="BH32" t="e">
        <f>INDEX('Partnumber data valves'!$B$4:$AC$1001,$BB32,17)</f>
        <v>#N/A</v>
      </c>
      <c r="BI32" t="e">
        <f>INDEX('Partnumber data valves'!$B$4:$AC$1001,$BB32,18)</f>
        <v>#N/A</v>
      </c>
      <c r="BJ32" t="e">
        <f>INDEX('Partnumber data valves'!$B$4:$AC$1001,$BB32,19)</f>
        <v>#N/A</v>
      </c>
      <c r="BL32" t="e">
        <f>INDEX('Partnumber data valves'!$B$4:$AC$1001,$BB32,21)</f>
        <v>#N/A</v>
      </c>
      <c r="BM32" t="e">
        <f>INDEX('Partnumber data valves'!$B$4:$AC$1001,$BB32,22)</f>
        <v>#N/A</v>
      </c>
      <c r="BN32" t="e">
        <f>INDEX('Partnumber data valves'!$B$4:$AC$1001,$BB32,23)</f>
        <v>#N/A</v>
      </c>
      <c r="BO32" t="e">
        <f>INDEX('Partnumber data valves'!$B$4:$AC$1001,$BB32,24)</f>
        <v>#N/A</v>
      </c>
      <c r="BP32" t="e">
        <f>INDEX('Partnumber data valves'!$B$4:$AC$1001,$BB32,25)</f>
        <v>#N/A</v>
      </c>
      <c r="BQ32" t="e">
        <f>INDEX('Partnumber data valves'!$B$4:$AC$1001,$BB32,26)</f>
        <v>#N/A</v>
      </c>
      <c r="BR32" t="e">
        <f>INDEX('Partnumber data valves'!$B$4:$AC$1001,$BB32,27)</f>
        <v>#N/A</v>
      </c>
      <c r="BS32" t="e">
        <f>INDEX('Partnumber data valves'!$B$4:$AC$1001,$BB32,28)</f>
        <v>#N/A</v>
      </c>
      <c r="BU32" s="66" t="e">
        <f>INDEX('Partnumber data valves'!$B$4:$AC$1001,$BB32,5)</f>
        <v>#N/A</v>
      </c>
      <c r="BV32" s="66" t="e">
        <f>INDEX('Partnumber data valves'!$B$4:$AC$1001,$BB32,6)</f>
        <v>#N/A</v>
      </c>
    </row>
    <row r="33" spans="2:74">
      <c r="B33" s="115"/>
      <c r="C33" s="115"/>
      <c r="D33" s="115"/>
      <c r="E33" s="115"/>
      <c r="F33" s="115"/>
      <c r="G33" s="115"/>
      <c r="H33" s="115"/>
      <c r="I33" s="115"/>
      <c r="J33" s="115"/>
      <c r="K33" s="115"/>
      <c r="L33" s="115"/>
      <c r="M33" s="115"/>
      <c r="N33" s="115"/>
      <c r="O33" s="115"/>
      <c r="Q33" s="83"/>
      <c r="R33" s="22" t="e">
        <f>VLOOKUP('Frese Valve Selection'!$Q33,'Partnumber data valves'!$B$4:$K$1001,2,FALSE)</f>
        <v>#N/A</v>
      </c>
      <c r="S33" s="23" t="e">
        <f>VLOOKUP('Frese Valve Selection'!$Q33,'Partnumber data valves'!$B$4:$K$1001,3,FALSE)</f>
        <v>#N/A</v>
      </c>
      <c r="T33" s="23" t="e">
        <f>VLOOKUP('Frese Valve Selection'!$Q33,'Partnumber data valves'!$B$4:$K$1001,4,FALSE)</f>
        <v>#N/A</v>
      </c>
      <c r="U33" s="23" t="e">
        <f>VLOOKUP('Frese Valve Selection'!$Q33,'Partnumber data valves'!$B$4:$K$1001,5,FALSE)</f>
        <v>#N/A</v>
      </c>
      <c r="V33" s="23" t="e">
        <f>VLOOKUP('Frese Valve Selection'!$Q33,'Partnumber data valves'!$B$4:$K$1001,6,FALSE)</f>
        <v>#N/A</v>
      </c>
      <c r="W33" s="23" t="e">
        <f>VLOOKUP('Frese Valve Selection'!$Q33,'Partnumber data valves'!$B$4:$K$1001,7,FALSE)</f>
        <v>#N/A</v>
      </c>
      <c r="X33" s="23" t="e">
        <f>VLOOKUP('Frese Valve Selection'!$Q33,'Partnumber data valves'!$B$4:$K$1001,8,FALSE)</f>
        <v>#N/A</v>
      </c>
      <c r="Y33" s="23" t="e">
        <f>VLOOKUP('Frese Valve Selection'!$Q33,'Partnumber data valves'!$B$4:$K$1001,9,FALSE)</f>
        <v>#N/A</v>
      </c>
      <c r="Z33" s="23" t="e">
        <f>VLOOKUP('Frese Valve Selection'!$Q33,'Partnumber data valves'!$B$4:$K$1001,10,FALSE)</f>
        <v>#N/A</v>
      </c>
      <c r="AA33" s="97">
        <f t="shared" si="20"/>
        <v>0</v>
      </c>
      <c r="AB33" s="98" t="e">
        <f t="shared" si="27"/>
        <v>#N/A</v>
      </c>
      <c r="AC33" s="99" t="e">
        <f t="shared" si="28"/>
        <v>#N/A</v>
      </c>
      <c r="AD33" s="23" t="e">
        <f>VLOOKUP(Q33,'Weight table'!$A$2:$C$10000,3,FALSE)</f>
        <v>#N/A</v>
      </c>
      <c r="AF33" s="83"/>
      <c r="AG33" s="23" t="str">
        <f>IF(OR(ISBLANK($AF33),$AF33="N/A"),"",VLOOKUP($AF33,'Part number data actuators'!$B$3:$H$202,2,FALSE))</f>
        <v/>
      </c>
      <c r="AH33" s="23" t="str">
        <f>IF(OR(ISBLANK($AF33),$AF33="N/A"),"",VLOOKUP($AF33,'Part number data actuators'!$B$3:$H$202,3,FALSE))</f>
        <v/>
      </c>
      <c r="AI33" s="23" t="str">
        <f>IF(OR(ISBLANK($AF33),$AF33="N/A"),"",VLOOKUP($AF33,'Part number data actuators'!$B$3:$H$202,4,FALSE))</f>
        <v/>
      </c>
      <c r="AJ33" s="23" t="str">
        <f>IF(OR(ISBLANK($AF33),$AF33="N/A"),"",VLOOKUP($AF33,'Part number data actuators'!$B$3:$H$202,5,FALSE))</f>
        <v/>
      </c>
      <c r="AK33" s="23" t="str">
        <f>IF(OR(ISBLANK($AF33),$AF33="N/A"),"",VLOOKUP($AF33,'Part number data actuators'!$B$3:$H$202,6,FALSE))</f>
        <v/>
      </c>
      <c r="AL33" s="23" t="str">
        <f>IF(OR(ISBLANK($AF33),$AF33="N/A"),"",VLOOKUP($AF33,'Part number data actuators'!$B$3:$H$202,7,FALSE))</f>
        <v/>
      </c>
      <c r="AM33" s="5" t="str">
        <f>IF(OR(ISBLANK($AF33),$AF33="N/A"),"",VLOOKUP(AF33,'Weight table'!$A$2:$C$10000,3,FALSE))</f>
        <v/>
      </c>
      <c r="AO33" s="86"/>
      <c r="AR33" s="88"/>
      <c r="AS33" s="88"/>
      <c r="AU33" s="66" t="e">
        <f t="shared" si="21"/>
        <v>#N/A</v>
      </c>
      <c r="AV33" s="66" t="e">
        <f t="shared" si="22"/>
        <v>#N/A</v>
      </c>
      <c r="AW33" t="e">
        <f t="shared" si="23"/>
        <v>#N/A</v>
      </c>
      <c r="AX33" s="66" t="e">
        <f t="shared" si="24"/>
        <v>#N/A</v>
      </c>
      <c r="AY33" s="66" t="e">
        <f t="shared" si="25"/>
        <v>#N/A</v>
      </c>
      <c r="BB33" s="6" t="e">
        <f>MATCH(Q33,'Partnumber data valves'!$B$4:$B$1001,0)</f>
        <v>#N/A</v>
      </c>
      <c r="BC33" s="6"/>
      <c r="BD33" t="e">
        <f>INDEX('Partnumber data valves'!$B$4:$AC$1001,$BB33,13)</f>
        <v>#N/A</v>
      </c>
      <c r="BE33" t="e">
        <f>INDEX('Partnumber data valves'!$B$4:$AC$1001,$BB33,14)</f>
        <v>#N/A</v>
      </c>
      <c r="BF33" t="e">
        <f>INDEX('Partnumber data valves'!$B$4:$AC$1001,$BB33,15)</f>
        <v>#N/A</v>
      </c>
      <c r="BG33" t="e">
        <f>INDEX('Partnumber data valves'!$B$4:$AC$1001,$BB33,16)</f>
        <v>#N/A</v>
      </c>
      <c r="BH33" t="e">
        <f>INDEX('Partnumber data valves'!$B$4:$AC$1001,$BB33,17)</f>
        <v>#N/A</v>
      </c>
      <c r="BI33" t="e">
        <f>INDEX('Partnumber data valves'!$B$4:$AC$1001,$BB33,18)</f>
        <v>#N/A</v>
      </c>
      <c r="BJ33" t="e">
        <f>INDEX('Partnumber data valves'!$B$4:$AC$1001,$BB33,19)</f>
        <v>#N/A</v>
      </c>
      <c r="BL33" t="e">
        <f>INDEX('Partnumber data valves'!$B$4:$AC$1001,$BB33,21)</f>
        <v>#N/A</v>
      </c>
      <c r="BM33" t="e">
        <f>INDEX('Partnumber data valves'!$B$4:$AC$1001,$BB33,22)</f>
        <v>#N/A</v>
      </c>
      <c r="BN33" t="e">
        <f>INDEX('Partnumber data valves'!$B$4:$AC$1001,$BB33,23)</f>
        <v>#N/A</v>
      </c>
      <c r="BO33" t="e">
        <f>INDEX('Partnumber data valves'!$B$4:$AC$1001,$BB33,24)</f>
        <v>#N/A</v>
      </c>
      <c r="BP33" t="e">
        <f>INDEX('Partnumber data valves'!$B$4:$AC$1001,$BB33,25)</f>
        <v>#N/A</v>
      </c>
      <c r="BQ33" t="e">
        <f>INDEX('Partnumber data valves'!$B$4:$AC$1001,$BB33,26)</f>
        <v>#N/A</v>
      </c>
      <c r="BR33" t="e">
        <f>INDEX('Partnumber data valves'!$B$4:$AC$1001,$BB33,27)</f>
        <v>#N/A</v>
      </c>
      <c r="BS33" t="e">
        <f>INDEX('Partnumber data valves'!$B$4:$AC$1001,$BB33,28)</f>
        <v>#N/A</v>
      </c>
      <c r="BU33" s="66" t="e">
        <f>INDEX('Partnumber data valves'!$B$4:$AC$1001,$BB33,5)</f>
        <v>#N/A</v>
      </c>
      <c r="BV33" s="66" t="e">
        <f>INDEX('Partnumber data valves'!$B$4:$AC$1001,$BB33,6)</f>
        <v>#N/A</v>
      </c>
    </row>
    <row r="34" spans="2:74">
      <c r="B34" s="115"/>
      <c r="C34" s="115"/>
      <c r="D34" s="115"/>
      <c r="E34" s="115"/>
      <c r="F34" s="115"/>
      <c r="G34" s="115"/>
      <c r="H34" s="115"/>
      <c r="I34" s="115"/>
      <c r="J34" s="115"/>
      <c r="K34" s="115"/>
      <c r="L34" s="115"/>
      <c r="M34" s="115"/>
      <c r="N34" s="115"/>
      <c r="O34" s="115"/>
      <c r="Q34" s="83"/>
      <c r="R34" s="22" t="e">
        <f>VLOOKUP('Frese Valve Selection'!$Q34,'Partnumber data valves'!$B$4:$K$1001,2,FALSE)</f>
        <v>#N/A</v>
      </c>
      <c r="S34" s="23" t="e">
        <f>VLOOKUP('Frese Valve Selection'!$Q34,'Partnumber data valves'!$B$4:$K$1001,3,FALSE)</f>
        <v>#N/A</v>
      </c>
      <c r="T34" s="23" t="e">
        <f>VLOOKUP('Frese Valve Selection'!$Q34,'Partnumber data valves'!$B$4:$K$1001,4,FALSE)</f>
        <v>#N/A</v>
      </c>
      <c r="U34" s="23" t="e">
        <f>VLOOKUP('Frese Valve Selection'!$Q34,'Partnumber data valves'!$B$4:$K$1001,5,FALSE)</f>
        <v>#N/A</v>
      </c>
      <c r="V34" s="23" t="e">
        <f>VLOOKUP('Frese Valve Selection'!$Q34,'Partnumber data valves'!$B$4:$K$1001,6,FALSE)</f>
        <v>#N/A</v>
      </c>
      <c r="W34" s="23" t="e">
        <f>VLOOKUP('Frese Valve Selection'!$Q34,'Partnumber data valves'!$B$4:$K$1001,7,FALSE)</f>
        <v>#N/A</v>
      </c>
      <c r="X34" s="23" t="e">
        <f>VLOOKUP('Frese Valve Selection'!$Q34,'Partnumber data valves'!$B$4:$K$1001,8,FALSE)</f>
        <v>#N/A</v>
      </c>
      <c r="Y34" s="23" t="e">
        <f>VLOOKUP('Frese Valve Selection'!$Q34,'Partnumber data valves'!$B$4:$K$1001,9,FALSE)</f>
        <v>#N/A</v>
      </c>
      <c r="Z34" s="23" t="e">
        <f>VLOOKUP('Frese Valve Selection'!$Q34,'Partnumber data valves'!$B$4:$K$1001,10,FALSE)</f>
        <v>#N/A</v>
      </c>
      <c r="AA34" s="97">
        <f t="shared" si="20"/>
        <v>0</v>
      </c>
      <c r="AB34" s="98" t="e">
        <f t="shared" si="27"/>
        <v>#N/A</v>
      </c>
      <c r="AC34" s="99" t="e">
        <f t="shared" si="28"/>
        <v>#N/A</v>
      </c>
      <c r="AD34" s="23" t="e">
        <f>VLOOKUP(Q34,'Weight table'!$A$2:$C$10000,3,FALSE)</f>
        <v>#N/A</v>
      </c>
      <c r="AF34" s="83"/>
      <c r="AG34" s="23" t="str">
        <f>IF(OR(ISBLANK($AF34),$AF34="N/A"),"",VLOOKUP($AF34,'Part number data actuators'!$B$3:$H$202,2,FALSE))</f>
        <v/>
      </c>
      <c r="AH34" s="23" t="str">
        <f>IF(OR(ISBLANK($AF34),$AF34="N/A"),"",VLOOKUP($AF34,'Part number data actuators'!$B$3:$H$202,3,FALSE))</f>
        <v/>
      </c>
      <c r="AI34" s="23" t="str">
        <f>IF(OR(ISBLANK($AF34),$AF34="N/A"),"",VLOOKUP($AF34,'Part number data actuators'!$B$3:$H$202,4,FALSE))</f>
        <v/>
      </c>
      <c r="AJ34" s="23" t="str">
        <f>IF(OR(ISBLANK($AF34),$AF34="N/A"),"",VLOOKUP($AF34,'Part number data actuators'!$B$3:$H$202,5,FALSE))</f>
        <v/>
      </c>
      <c r="AK34" s="23" t="str">
        <f>IF(OR(ISBLANK($AF34),$AF34="N/A"),"",VLOOKUP($AF34,'Part number data actuators'!$B$3:$H$202,6,FALSE))</f>
        <v/>
      </c>
      <c r="AL34" s="23" t="str">
        <f>IF(OR(ISBLANK($AF34),$AF34="N/A"),"",VLOOKUP($AF34,'Part number data actuators'!$B$3:$H$202,7,FALSE))</f>
        <v/>
      </c>
      <c r="AM34" s="5" t="str">
        <f>IF(OR(ISBLANK($AF34),$AF34="N/A"),"",VLOOKUP(AF34,'Weight table'!$A$2:$C$10000,3,FALSE))</f>
        <v/>
      </c>
      <c r="AO34" s="86"/>
      <c r="AR34" s="88"/>
      <c r="AS34" s="88"/>
      <c r="AU34" s="66" t="e">
        <f t="shared" si="21"/>
        <v>#N/A</v>
      </c>
      <c r="AV34" s="66" t="e">
        <f t="shared" si="22"/>
        <v>#N/A</v>
      </c>
      <c r="AW34" t="e">
        <f t="shared" si="23"/>
        <v>#N/A</v>
      </c>
      <c r="AX34" s="66" t="e">
        <f t="shared" si="24"/>
        <v>#N/A</v>
      </c>
      <c r="AY34" s="66" t="e">
        <f t="shared" si="25"/>
        <v>#N/A</v>
      </c>
      <c r="BB34" s="6" t="e">
        <f>MATCH(Q34,'Partnumber data valves'!$B$4:$B$1001,0)</f>
        <v>#N/A</v>
      </c>
      <c r="BC34" s="6"/>
      <c r="BD34" t="e">
        <f>INDEX('Partnumber data valves'!$B$4:$AC$1001,$BB34,13)</f>
        <v>#N/A</v>
      </c>
      <c r="BE34" t="e">
        <f>INDEX('Partnumber data valves'!$B$4:$AC$1001,$BB34,14)</f>
        <v>#N/A</v>
      </c>
      <c r="BF34" t="e">
        <f>INDEX('Partnumber data valves'!$B$4:$AC$1001,$BB34,15)</f>
        <v>#N/A</v>
      </c>
      <c r="BG34" t="e">
        <f>INDEX('Partnumber data valves'!$B$4:$AC$1001,$BB34,16)</f>
        <v>#N/A</v>
      </c>
      <c r="BH34" t="e">
        <f>INDEX('Partnumber data valves'!$B$4:$AC$1001,$BB34,17)</f>
        <v>#N/A</v>
      </c>
      <c r="BI34" t="e">
        <f>INDEX('Partnumber data valves'!$B$4:$AC$1001,$BB34,18)</f>
        <v>#N/A</v>
      </c>
      <c r="BJ34" t="e">
        <f>INDEX('Partnumber data valves'!$B$4:$AC$1001,$BB34,19)</f>
        <v>#N/A</v>
      </c>
      <c r="BL34" t="e">
        <f>INDEX('Partnumber data valves'!$B$4:$AC$1001,$BB34,21)</f>
        <v>#N/A</v>
      </c>
      <c r="BM34" t="e">
        <f>INDEX('Partnumber data valves'!$B$4:$AC$1001,$BB34,22)</f>
        <v>#N/A</v>
      </c>
      <c r="BN34" t="e">
        <f>INDEX('Partnumber data valves'!$B$4:$AC$1001,$BB34,23)</f>
        <v>#N/A</v>
      </c>
      <c r="BO34" t="e">
        <f>INDEX('Partnumber data valves'!$B$4:$AC$1001,$BB34,24)</f>
        <v>#N/A</v>
      </c>
      <c r="BP34" t="e">
        <f>INDEX('Partnumber data valves'!$B$4:$AC$1001,$BB34,25)</f>
        <v>#N/A</v>
      </c>
      <c r="BQ34" t="e">
        <f>INDEX('Partnumber data valves'!$B$4:$AC$1001,$BB34,26)</f>
        <v>#N/A</v>
      </c>
      <c r="BR34" t="e">
        <f>INDEX('Partnumber data valves'!$B$4:$AC$1001,$BB34,27)</f>
        <v>#N/A</v>
      </c>
      <c r="BS34" t="e">
        <f>INDEX('Partnumber data valves'!$B$4:$AC$1001,$BB34,28)</f>
        <v>#N/A</v>
      </c>
      <c r="BU34" s="66" t="e">
        <f>INDEX('Partnumber data valves'!$B$4:$AC$1001,$BB34,5)</f>
        <v>#N/A</v>
      </c>
      <c r="BV34" s="66" t="e">
        <f>INDEX('Partnumber data valves'!$B$4:$AC$1001,$BB34,6)</f>
        <v>#N/A</v>
      </c>
    </row>
    <row r="35" spans="2:74">
      <c r="B35" s="115"/>
      <c r="C35" s="115"/>
      <c r="D35" s="115"/>
      <c r="E35" s="115"/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Q35" s="83"/>
      <c r="R35" s="22" t="e">
        <f>VLOOKUP('Frese Valve Selection'!$Q35,'Partnumber data valves'!$B$4:$K$1001,2,FALSE)</f>
        <v>#N/A</v>
      </c>
      <c r="S35" s="23" t="e">
        <f>VLOOKUP('Frese Valve Selection'!$Q35,'Partnumber data valves'!$B$4:$K$1001,3,FALSE)</f>
        <v>#N/A</v>
      </c>
      <c r="T35" s="23" t="e">
        <f>VLOOKUP('Frese Valve Selection'!$Q35,'Partnumber data valves'!$B$4:$K$1001,4,FALSE)</f>
        <v>#N/A</v>
      </c>
      <c r="U35" s="23" t="e">
        <f>VLOOKUP('Frese Valve Selection'!$Q35,'Partnumber data valves'!$B$4:$K$1001,5,FALSE)</f>
        <v>#N/A</v>
      </c>
      <c r="V35" s="23" t="e">
        <f>VLOOKUP('Frese Valve Selection'!$Q35,'Partnumber data valves'!$B$4:$K$1001,6,FALSE)</f>
        <v>#N/A</v>
      </c>
      <c r="W35" s="23" t="e">
        <f>VLOOKUP('Frese Valve Selection'!$Q35,'Partnumber data valves'!$B$4:$K$1001,7,FALSE)</f>
        <v>#N/A</v>
      </c>
      <c r="X35" s="23" t="e">
        <f>VLOOKUP('Frese Valve Selection'!$Q35,'Partnumber data valves'!$B$4:$K$1001,8,FALSE)</f>
        <v>#N/A</v>
      </c>
      <c r="Y35" s="23" t="e">
        <f>VLOOKUP('Frese Valve Selection'!$Q35,'Partnumber data valves'!$B$4:$K$1001,9,FALSE)</f>
        <v>#N/A</v>
      </c>
      <c r="Z35" s="23" t="e">
        <f>VLOOKUP('Frese Valve Selection'!$Q35,'Partnumber data valves'!$B$4:$K$1001,10,FALSE)</f>
        <v>#N/A</v>
      </c>
      <c r="AA35" s="97">
        <f t="shared" si="20"/>
        <v>0</v>
      </c>
      <c r="AB35" s="98" t="e">
        <f t="shared" si="27"/>
        <v>#N/A</v>
      </c>
      <c r="AC35" s="99" t="e">
        <f t="shared" si="28"/>
        <v>#N/A</v>
      </c>
      <c r="AD35" s="23" t="e">
        <f>VLOOKUP(Q35,'Weight table'!$A$2:$C$10000,3,FALSE)</f>
        <v>#N/A</v>
      </c>
      <c r="AF35" s="83"/>
      <c r="AG35" s="23" t="str">
        <f>IF(OR(ISBLANK($AF35),$AF35="N/A"),"",VLOOKUP($AF35,'Part number data actuators'!$B$3:$H$202,2,FALSE))</f>
        <v/>
      </c>
      <c r="AH35" s="23" t="str">
        <f>IF(OR(ISBLANK($AF35),$AF35="N/A"),"",VLOOKUP($AF35,'Part number data actuators'!$B$3:$H$202,3,FALSE))</f>
        <v/>
      </c>
      <c r="AI35" s="23" t="str">
        <f>IF(OR(ISBLANK($AF35),$AF35="N/A"),"",VLOOKUP($AF35,'Part number data actuators'!$B$3:$H$202,4,FALSE))</f>
        <v/>
      </c>
      <c r="AJ35" s="23" t="str">
        <f>IF(OR(ISBLANK($AF35),$AF35="N/A"),"",VLOOKUP($AF35,'Part number data actuators'!$B$3:$H$202,5,FALSE))</f>
        <v/>
      </c>
      <c r="AK35" s="23" t="str">
        <f>IF(OR(ISBLANK($AF35),$AF35="N/A"),"",VLOOKUP($AF35,'Part number data actuators'!$B$3:$H$202,6,FALSE))</f>
        <v/>
      </c>
      <c r="AL35" s="23" t="str">
        <f>IF(OR(ISBLANK($AF35),$AF35="N/A"),"",VLOOKUP($AF35,'Part number data actuators'!$B$3:$H$202,7,FALSE))</f>
        <v/>
      </c>
      <c r="AM35" s="5" t="str">
        <f>IF(OR(ISBLANK($AF35),$AF35="N/A"),"",VLOOKUP(AF35,'Weight table'!$A$2:$C$10000,3,FALSE))</f>
        <v/>
      </c>
      <c r="AO35" s="86"/>
      <c r="AR35" s="88"/>
      <c r="AS35" s="88"/>
      <c r="AU35" s="66" t="e">
        <f t="shared" si="21"/>
        <v>#N/A</v>
      </c>
      <c r="AV35" s="66" t="e">
        <f t="shared" si="22"/>
        <v>#N/A</v>
      </c>
      <c r="AW35" t="e">
        <f t="shared" si="23"/>
        <v>#N/A</v>
      </c>
      <c r="AX35" s="66" t="e">
        <f t="shared" si="24"/>
        <v>#N/A</v>
      </c>
      <c r="AY35" s="66" t="e">
        <f t="shared" si="25"/>
        <v>#N/A</v>
      </c>
      <c r="BB35" s="6" t="e">
        <f>MATCH(Q35,'Partnumber data valves'!$B$4:$B$1001,0)</f>
        <v>#N/A</v>
      </c>
      <c r="BC35" s="6"/>
      <c r="BD35" t="e">
        <f>INDEX('Partnumber data valves'!$B$4:$AC$1001,$BB35,13)</f>
        <v>#N/A</v>
      </c>
      <c r="BE35" t="e">
        <f>INDEX('Partnumber data valves'!$B$4:$AC$1001,$BB35,14)</f>
        <v>#N/A</v>
      </c>
      <c r="BF35" t="e">
        <f>INDEX('Partnumber data valves'!$B$4:$AC$1001,$BB35,15)</f>
        <v>#N/A</v>
      </c>
      <c r="BG35" t="e">
        <f>INDEX('Partnumber data valves'!$B$4:$AC$1001,$BB35,16)</f>
        <v>#N/A</v>
      </c>
      <c r="BH35" t="e">
        <f>INDEX('Partnumber data valves'!$B$4:$AC$1001,$BB35,17)</f>
        <v>#N/A</v>
      </c>
      <c r="BI35" t="e">
        <f>INDEX('Partnumber data valves'!$B$4:$AC$1001,$BB35,18)</f>
        <v>#N/A</v>
      </c>
      <c r="BJ35" t="e">
        <f>INDEX('Partnumber data valves'!$B$4:$AC$1001,$BB35,19)</f>
        <v>#N/A</v>
      </c>
      <c r="BL35" t="e">
        <f>INDEX('Partnumber data valves'!$B$4:$AC$1001,$BB35,21)</f>
        <v>#N/A</v>
      </c>
      <c r="BM35" t="e">
        <f>INDEX('Partnumber data valves'!$B$4:$AC$1001,$BB35,22)</f>
        <v>#N/A</v>
      </c>
      <c r="BN35" t="e">
        <f>INDEX('Partnumber data valves'!$B$4:$AC$1001,$BB35,23)</f>
        <v>#N/A</v>
      </c>
      <c r="BO35" t="e">
        <f>INDEX('Partnumber data valves'!$B$4:$AC$1001,$BB35,24)</f>
        <v>#N/A</v>
      </c>
      <c r="BP35" t="e">
        <f>INDEX('Partnumber data valves'!$B$4:$AC$1001,$BB35,25)</f>
        <v>#N/A</v>
      </c>
      <c r="BQ35" t="e">
        <f>INDEX('Partnumber data valves'!$B$4:$AC$1001,$BB35,26)</f>
        <v>#N/A</v>
      </c>
      <c r="BR35" t="e">
        <f>INDEX('Partnumber data valves'!$B$4:$AC$1001,$BB35,27)</f>
        <v>#N/A</v>
      </c>
      <c r="BS35" t="e">
        <f>INDEX('Partnumber data valves'!$B$4:$AC$1001,$BB35,28)</f>
        <v>#N/A</v>
      </c>
      <c r="BU35" s="66" t="e">
        <f>INDEX('Partnumber data valves'!$B$4:$AC$1001,$BB35,5)</f>
        <v>#N/A</v>
      </c>
      <c r="BV35" s="66" t="e">
        <f>INDEX('Partnumber data valves'!$B$4:$AC$1001,$BB35,6)</f>
        <v>#N/A</v>
      </c>
    </row>
    <row r="36" spans="2:74">
      <c r="B36" s="115"/>
      <c r="C36" s="115"/>
      <c r="D36" s="115"/>
      <c r="E36" s="115"/>
      <c r="F36" s="115"/>
      <c r="G36" s="115"/>
      <c r="H36" s="115"/>
      <c r="I36" s="115"/>
      <c r="J36" s="115"/>
      <c r="K36" s="115"/>
      <c r="L36" s="115"/>
      <c r="M36" s="115"/>
      <c r="N36" s="115"/>
      <c r="O36" s="115"/>
      <c r="Q36" s="83"/>
      <c r="R36" s="22" t="e">
        <f>VLOOKUP('Frese Valve Selection'!$Q36,'Partnumber data valves'!$B$4:$K$1001,2,FALSE)</f>
        <v>#N/A</v>
      </c>
      <c r="S36" s="23" t="e">
        <f>VLOOKUP('Frese Valve Selection'!$Q36,'Partnumber data valves'!$B$4:$K$1001,3,FALSE)</f>
        <v>#N/A</v>
      </c>
      <c r="T36" s="23" t="e">
        <f>VLOOKUP('Frese Valve Selection'!$Q36,'Partnumber data valves'!$B$4:$K$1001,4,FALSE)</f>
        <v>#N/A</v>
      </c>
      <c r="U36" s="23" t="e">
        <f>VLOOKUP('Frese Valve Selection'!$Q36,'Partnumber data valves'!$B$4:$K$1001,5,FALSE)</f>
        <v>#N/A</v>
      </c>
      <c r="V36" s="23" t="e">
        <f>VLOOKUP('Frese Valve Selection'!$Q36,'Partnumber data valves'!$B$4:$K$1001,6,FALSE)</f>
        <v>#N/A</v>
      </c>
      <c r="W36" s="23" t="e">
        <f>VLOOKUP('Frese Valve Selection'!$Q36,'Partnumber data valves'!$B$4:$K$1001,7,FALSE)</f>
        <v>#N/A</v>
      </c>
      <c r="X36" s="23" t="e">
        <f>VLOOKUP('Frese Valve Selection'!$Q36,'Partnumber data valves'!$B$4:$K$1001,8,FALSE)</f>
        <v>#N/A</v>
      </c>
      <c r="Y36" s="23" t="e">
        <f>VLOOKUP('Frese Valve Selection'!$Q36,'Partnumber data valves'!$B$4:$K$1001,9,FALSE)</f>
        <v>#N/A</v>
      </c>
      <c r="Z36" s="23" t="e">
        <f>VLOOKUP('Frese Valve Selection'!$Q36,'Partnumber data valves'!$B$4:$K$1001,10,FALSE)</f>
        <v>#N/A</v>
      </c>
      <c r="AA36" s="97">
        <f t="shared" si="20"/>
        <v>0</v>
      </c>
      <c r="AB36" s="98" t="e">
        <f t="shared" si="27"/>
        <v>#N/A</v>
      </c>
      <c r="AC36" s="99" t="e">
        <f t="shared" si="28"/>
        <v>#N/A</v>
      </c>
      <c r="AD36" s="23" t="e">
        <f>VLOOKUP(Q36,'Weight table'!$A$2:$C$10000,3,FALSE)</f>
        <v>#N/A</v>
      </c>
      <c r="AF36" s="83"/>
      <c r="AG36" s="23" t="str">
        <f>IF(OR(ISBLANK($AF36),$AF36="N/A"),"",VLOOKUP($AF36,'Part number data actuators'!$B$3:$H$202,2,FALSE))</f>
        <v/>
      </c>
      <c r="AH36" s="23" t="str">
        <f>IF(OR(ISBLANK($AF36),$AF36="N/A"),"",VLOOKUP($AF36,'Part number data actuators'!$B$3:$H$202,3,FALSE))</f>
        <v/>
      </c>
      <c r="AI36" s="23" t="str">
        <f>IF(OR(ISBLANK($AF36),$AF36="N/A"),"",VLOOKUP($AF36,'Part number data actuators'!$B$3:$H$202,4,FALSE))</f>
        <v/>
      </c>
      <c r="AJ36" s="23" t="str">
        <f>IF(OR(ISBLANK($AF36),$AF36="N/A"),"",VLOOKUP($AF36,'Part number data actuators'!$B$3:$H$202,5,FALSE))</f>
        <v/>
      </c>
      <c r="AK36" s="23" t="str">
        <f>IF(OR(ISBLANK($AF36),$AF36="N/A"),"",VLOOKUP($AF36,'Part number data actuators'!$B$3:$H$202,6,FALSE))</f>
        <v/>
      </c>
      <c r="AL36" s="23" t="str">
        <f>IF(OR(ISBLANK($AF36),$AF36="N/A"),"",VLOOKUP($AF36,'Part number data actuators'!$B$3:$H$202,7,FALSE))</f>
        <v/>
      </c>
      <c r="AM36" s="5" t="str">
        <f>IF(OR(ISBLANK($AF36),$AF36="N/A"),"",VLOOKUP(AF36,'Weight table'!$A$2:$C$10000,3,FALSE))</f>
        <v/>
      </c>
      <c r="AO36" s="86"/>
      <c r="AR36" s="89"/>
      <c r="AS36" s="87"/>
      <c r="AU36" s="66" t="e">
        <f t="shared" si="21"/>
        <v>#N/A</v>
      </c>
      <c r="AV36" s="66" t="e">
        <f t="shared" si="22"/>
        <v>#N/A</v>
      </c>
      <c r="AW36" t="e">
        <f t="shared" si="23"/>
        <v>#N/A</v>
      </c>
      <c r="AX36" s="66" t="e">
        <f t="shared" si="24"/>
        <v>#N/A</v>
      </c>
      <c r="AY36" s="66" t="e">
        <f t="shared" si="25"/>
        <v>#N/A</v>
      </c>
      <c r="BB36" s="6" t="e">
        <f>MATCH(Q36,'Partnumber data valves'!$B$4:$B$1001,0)</f>
        <v>#N/A</v>
      </c>
      <c r="BC36" s="6"/>
      <c r="BD36" t="e">
        <f>INDEX('Partnumber data valves'!$B$4:$AC$1001,$BB36,13)</f>
        <v>#N/A</v>
      </c>
      <c r="BE36" t="e">
        <f>INDEX('Partnumber data valves'!$B$4:$AC$1001,$BB36,14)</f>
        <v>#N/A</v>
      </c>
      <c r="BF36" t="e">
        <f>INDEX('Partnumber data valves'!$B$4:$AC$1001,$BB36,15)</f>
        <v>#N/A</v>
      </c>
      <c r="BG36" t="e">
        <f>INDEX('Partnumber data valves'!$B$4:$AC$1001,$BB36,16)</f>
        <v>#N/A</v>
      </c>
      <c r="BH36" t="e">
        <f>INDEX('Partnumber data valves'!$B$4:$AC$1001,$BB36,17)</f>
        <v>#N/A</v>
      </c>
      <c r="BI36" t="e">
        <f>INDEX('Partnumber data valves'!$B$4:$AC$1001,$BB36,18)</f>
        <v>#N/A</v>
      </c>
      <c r="BJ36" t="e">
        <f>INDEX('Partnumber data valves'!$B$4:$AC$1001,$BB36,19)</f>
        <v>#N/A</v>
      </c>
      <c r="BL36" t="e">
        <f>INDEX('Partnumber data valves'!$B$4:$AC$1001,$BB36,21)</f>
        <v>#N/A</v>
      </c>
      <c r="BM36" t="e">
        <f>INDEX('Partnumber data valves'!$B$4:$AC$1001,$BB36,22)</f>
        <v>#N/A</v>
      </c>
      <c r="BN36" t="e">
        <f>INDEX('Partnumber data valves'!$B$4:$AC$1001,$BB36,23)</f>
        <v>#N/A</v>
      </c>
      <c r="BO36" t="e">
        <f>INDEX('Partnumber data valves'!$B$4:$AC$1001,$BB36,24)</f>
        <v>#N/A</v>
      </c>
      <c r="BP36" t="e">
        <f>INDEX('Partnumber data valves'!$B$4:$AC$1001,$BB36,25)</f>
        <v>#N/A</v>
      </c>
      <c r="BQ36" t="e">
        <f>INDEX('Partnumber data valves'!$B$4:$AC$1001,$BB36,26)</f>
        <v>#N/A</v>
      </c>
      <c r="BR36" t="e">
        <f>INDEX('Partnumber data valves'!$B$4:$AC$1001,$BB36,27)</f>
        <v>#N/A</v>
      </c>
      <c r="BS36" t="e">
        <f>INDEX('Partnumber data valves'!$B$4:$AC$1001,$BB36,28)</f>
        <v>#N/A</v>
      </c>
      <c r="BU36" s="66" t="e">
        <f>INDEX('Partnumber data valves'!$B$4:$AC$1001,$BB36,5)</f>
        <v>#N/A</v>
      </c>
      <c r="BV36" s="66" t="e">
        <f>INDEX('Partnumber data valves'!$B$4:$AC$1001,$BB36,6)</f>
        <v>#N/A</v>
      </c>
    </row>
    <row r="37" spans="2:74">
      <c r="B37" s="115"/>
      <c r="C37" s="115"/>
      <c r="D37" s="115"/>
      <c r="E37" s="115"/>
      <c r="F37" s="115"/>
      <c r="G37" s="115"/>
      <c r="H37" s="115"/>
      <c r="I37" s="115"/>
      <c r="J37" s="115"/>
      <c r="K37" s="115"/>
      <c r="L37" s="115"/>
      <c r="M37" s="115"/>
      <c r="N37" s="115"/>
      <c r="O37" s="115"/>
      <c r="Q37" s="83"/>
      <c r="R37" s="22" t="e">
        <f>VLOOKUP('Frese Valve Selection'!$Q37,'Partnumber data valves'!$B$4:$K$1001,2,FALSE)</f>
        <v>#N/A</v>
      </c>
      <c r="S37" s="23" t="e">
        <f>VLOOKUP('Frese Valve Selection'!$Q37,'Partnumber data valves'!$B$4:$K$1001,3,FALSE)</f>
        <v>#N/A</v>
      </c>
      <c r="T37" s="23" t="e">
        <f>VLOOKUP('Frese Valve Selection'!$Q37,'Partnumber data valves'!$B$4:$K$1001,4,FALSE)</f>
        <v>#N/A</v>
      </c>
      <c r="U37" s="23" t="e">
        <f>VLOOKUP('Frese Valve Selection'!$Q37,'Partnumber data valves'!$B$4:$K$1001,5,FALSE)</f>
        <v>#N/A</v>
      </c>
      <c r="V37" s="23" t="e">
        <f>VLOOKUP('Frese Valve Selection'!$Q37,'Partnumber data valves'!$B$4:$K$1001,6,FALSE)</f>
        <v>#N/A</v>
      </c>
      <c r="W37" s="23" t="e">
        <f>VLOOKUP('Frese Valve Selection'!$Q37,'Partnumber data valves'!$B$4:$K$1001,7,FALSE)</f>
        <v>#N/A</v>
      </c>
      <c r="X37" s="23" t="e">
        <f>VLOOKUP('Frese Valve Selection'!$Q37,'Partnumber data valves'!$B$4:$K$1001,8,FALSE)</f>
        <v>#N/A</v>
      </c>
      <c r="Y37" s="23" t="e">
        <f>VLOOKUP('Frese Valve Selection'!$Q37,'Partnumber data valves'!$B$4:$K$1001,9,FALSE)</f>
        <v>#N/A</v>
      </c>
      <c r="Z37" s="23" t="e">
        <f>VLOOKUP('Frese Valve Selection'!$Q37,'Partnumber data valves'!$B$4:$K$1001,10,FALSE)</f>
        <v>#N/A</v>
      </c>
      <c r="AA37" s="97">
        <f t="shared" si="20"/>
        <v>0</v>
      </c>
      <c r="AB37" s="98" t="e">
        <f t="shared" si="27"/>
        <v>#N/A</v>
      </c>
      <c r="AC37" s="99" t="e">
        <f t="shared" si="28"/>
        <v>#N/A</v>
      </c>
      <c r="AD37" s="23" t="e">
        <f>VLOOKUP(Q37,'Weight table'!$A$2:$C$10000,3,FALSE)</f>
        <v>#N/A</v>
      </c>
      <c r="AF37" s="83"/>
      <c r="AG37" s="23" t="str">
        <f>IF(OR(ISBLANK($AF37),$AF37="N/A"),"",VLOOKUP($AF37,'Part number data actuators'!$B$3:$H$202,2,FALSE))</f>
        <v/>
      </c>
      <c r="AH37" s="23" t="str">
        <f>IF(OR(ISBLANK($AF37),$AF37="N/A"),"",VLOOKUP($AF37,'Part number data actuators'!$B$3:$H$202,3,FALSE))</f>
        <v/>
      </c>
      <c r="AI37" s="23" t="str">
        <f>IF(OR(ISBLANK($AF37),$AF37="N/A"),"",VLOOKUP($AF37,'Part number data actuators'!$B$3:$H$202,4,FALSE))</f>
        <v/>
      </c>
      <c r="AJ37" s="23" t="str">
        <f>IF(OR(ISBLANK($AF37),$AF37="N/A"),"",VLOOKUP($AF37,'Part number data actuators'!$B$3:$H$202,5,FALSE))</f>
        <v/>
      </c>
      <c r="AK37" s="23" t="str">
        <f>IF(OR(ISBLANK($AF37),$AF37="N/A"),"",VLOOKUP($AF37,'Part number data actuators'!$B$3:$H$202,6,FALSE))</f>
        <v/>
      </c>
      <c r="AL37" s="23" t="str">
        <f>IF(OR(ISBLANK($AF37),$AF37="N/A"),"",VLOOKUP($AF37,'Part number data actuators'!$B$3:$H$202,7,FALSE))</f>
        <v/>
      </c>
      <c r="AM37" s="5" t="str">
        <f>IF(OR(ISBLANK($AF37),$AF37="N/A"),"",VLOOKUP(AF37,'Weight table'!$A$2:$C$10000,3,FALSE))</f>
        <v/>
      </c>
      <c r="AO37" s="86"/>
      <c r="AR37" s="87"/>
      <c r="AS37" s="87"/>
      <c r="AU37" s="66" t="e">
        <f t="shared" si="21"/>
        <v>#N/A</v>
      </c>
      <c r="AV37" s="66" t="e">
        <f t="shared" si="22"/>
        <v>#N/A</v>
      </c>
      <c r="AW37" t="e">
        <f t="shared" si="23"/>
        <v>#N/A</v>
      </c>
      <c r="AX37" s="66" t="e">
        <f t="shared" si="24"/>
        <v>#N/A</v>
      </c>
      <c r="AY37" s="66" t="e">
        <f t="shared" si="25"/>
        <v>#N/A</v>
      </c>
      <c r="BB37" s="6" t="e">
        <f>MATCH(Q37,'Partnumber data valves'!$B$4:$B$1001,0)</f>
        <v>#N/A</v>
      </c>
      <c r="BC37" s="6"/>
      <c r="BD37" t="e">
        <f>INDEX('Partnumber data valves'!$B$4:$AC$1001,$BB37,13)</f>
        <v>#N/A</v>
      </c>
      <c r="BE37" t="e">
        <f>INDEX('Partnumber data valves'!$B$4:$AC$1001,$BB37,14)</f>
        <v>#N/A</v>
      </c>
      <c r="BF37" t="e">
        <f>INDEX('Partnumber data valves'!$B$4:$AC$1001,$BB37,15)</f>
        <v>#N/A</v>
      </c>
      <c r="BG37" t="e">
        <f>INDEX('Partnumber data valves'!$B$4:$AC$1001,$BB37,16)</f>
        <v>#N/A</v>
      </c>
      <c r="BH37" t="e">
        <f>INDEX('Partnumber data valves'!$B$4:$AC$1001,$BB37,17)</f>
        <v>#N/A</v>
      </c>
      <c r="BI37" t="e">
        <f>INDEX('Partnumber data valves'!$B$4:$AC$1001,$BB37,18)</f>
        <v>#N/A</v>
      </c>
      <c r="BJ37" t="e">
        <f>INDEX('Partnumber data valves'!$B$4:$AC$1001,$BB37,19)</f>
        <v>#N/A</v>
      </c>
      <c r="BL37" t="e">
        <f>INDEX('Partnumber data valves'!$B$4:$AC$1001,$BB37,21)</f>
        <v>#N/A</v>
      </c>
      <c r="BM37" t="e">
        <f>INDEX('Partnumber data valves'!$B$4:$AC$1001,$BB37,22)</f>
        <v>#N/A</v>
      </c>
      <c r="BN37" t="e">
        <f>INDEX('Partnumber data valves'!$B$4:$AC$1001,$BB37,23)</f>
        <v>#N/A</v>
      </c>
      <c r="BO37" t="e">
        <f>INDEX('Partnumber data valves'!$B$4:$AC$1001,$BB37,24)</f>
        <v>#N/A</v>
      </c>
      <c r="BP37" t="e">
        <f>INDEX('Partnumber data valves'!$B$4:$AC$1001,$BB37,25)</f>
        <v>#N/A</v>
      </c>
      <c r="BQ37" t="e">
        <f>INDEX('Partnumber data valves'!$B$4:$AC$1001,$BB37,26)</f>
        <v>#N/A</v>
      </c>
      <c r="BR37" t="e">
        <f>INDEX('Partnumber data valves'!$B$4:$AC$1001,$BB37,27)</f>
        <v>#N/A</v>
      </c>
      <c r="BS37" t="e">
        <f>INDEX('Partnumber data valves'!$B$4:$AC$1001,$BB37,28)</f>
        <v>#N/A</v>
      </c>
      <c r="BU37" s="66" t="e">
        <f>INDEX('Partnumber data valves'!$B$4:$AC$1001,$BB37,5)</f>
        <v>#N/A</v>
      </c>
      <c r="BV37" s="66" t="e">
        <f>INDEX('Partnumber data valves'!$B$4:$AC$1001,$BB37,6)</f>
        <v>#N/A</v>
      </c>
    </row>
    <row r="38" spans="2:74">
      <c r="B38" s="115"/>
      <c r="C38" s="115"/>
      <c r="D38" s="115"/>
      <c r="E38" s="115"/>
      <c r="F38" s="115"/>
      <c r="G38" s="115"/>
      <c r="H38" s="115"/>
      <c r="I38" s="115"/>
      <c r="J38" s="115"/>
      <c r="K38" s="115"/>
      <c r="L38" s="115"/>
      <c r="M38" s="115"/>
      <c r="N38" s="115"/>
      <c r="O38" s="115"/>
      <c r="Q38" s="83"/>
      <c r="R38" s="22" t="e">
        <f>VLOOKUP('Frese Valve Selection'!$Q38,'Partnumber data valves'!$B$4:$K$1001,2,FALSE)</f>
        <v>#N/A</v>
      </c>
      <c r="S38" s="23" t="e">
        <f>VLOOKUP('Frese Valve Selection'!$Q38,'Partnumber data valves'!$B$4:$K$1001,3,FALSE)</f>
        <v>#N/A</v>
      </c>
      <c r="T38" s="23" t="e">
        <f>VLOOKUP('Frese Valve Selection'!$Q38,'Partnumber data valves'!$B$4:$K$1001,4,FALSE)</f>
        <v>#N/A</v>
      </c>
      <c r="U38" s="23" t="e">
        <f>VLOOKUP('Frese Valve Selection'!$Q38,'Partnumber data valves'!$B$4:$K$1001,5,FALSE)</f>
        <v>#N/A</v>
      </c>
      <c r="V38" s="23" t="e">
        <f>VLOOKUP('Frese Valve Selection'!$Q38,'Partnumber data valves'!$B$4:$K$1001,6,FALSE)</f>
        <v>#N/A</v>
      </c>
      <c r="W38" s="23" t="e">
        <f>VLOOKUP('Frese Valve Selection'!$Q38,'Partnumber data valves'!$B$4:$K$1001,7,FALSE)</f>
        <v>#N/A</v>
      </c>
      <c r="X38" s="23" t="e">
        <f>VLOOKUP('Frese Valve Selection'!$Q38,'Partnumber data valves'!$B$4:$K$1001,8,FALSE)</f>
        <v>#N/A</v>
      </c>
      <c r="Y38" s="23" t="e">
        <f>VLOOKUP('Frese Valve Selection'!$Q38,'Partnumber data valves'!$B$4:$K$1001,9,FALSE)</f>
        <v>#N/A</v>
      </c>
      <c r="Z38" s="23" t="e">
        <f>VLOOKUP('Frese Valve Selection'!$Q38,'Partnumber data valves'!$B$4:$K$1001,10,FALSE)</f>
        <v>#N/A</v>
      </c>
      <c r="AA38" s="97">
        <f t="shared" si="20"/>
        <v>0</v>
      </c>
      <c r="AB38" s="98" t="e">
        <f t="shared" si="27"/>
        <v>#N/A</v>
      </c>
      <c r="AC38" s="99" t="e">
        <f t="shared" si="28"/>
        <v>#N/A</v>
      </c>
      <c r="AD38" s="23" t="e">
        <f>VLOOKUP(Q38,'Weight table'!$A$2:$C$10000,3,FALSE)</f>
        <v>#N/A</v>
      </c>
      <c r="AF38" s="83"/>
      <c r="AG38" s="23" t="str">
        <f>IF(OR(ISBLANK($AF38),$AF38="N/A"),"",VLOOKUP($AF38,'Part number data actuators'!$B$3:$H$202,2,FALSE))</f>
        <v/>
      </c>
      <c r="AH38" s="23" t="str">
        <f>IF(OR(ISBLANK($AF38),$AF38="N/A"),"",VLOOKUP($AF38,'Part number data actuators'!$B$3:$H$202,3,FALSE))</f>
        <v/>
      </c>
      <c r="AI38" s="23" t="str">
        <f>IF(OR(ISBLANK($AF38),$AF38="N/A"),"",VLOOKUP($AF38,'Part number data actuators'!$B$3:$H$202,4,FALSE))</f>
        <v/>
      </c>
      <c r="AJ38" s="23" t="str">
        <f>IF(OR(ISBLANK($AF38),$AF38="N/A"),"",VLOOKUP($AF38,'Part number data actuators'!$B$3:$H$202,5,FALSE))</f>
        <v/>
      </c>
      <c r="AK38" s="23" t="str">
        <f>IF(OR(ISBLANK($AF38),$AF38="N/A"),"",VLOOKUP($AF38,'Part number data actuators'!$B$3:$H$202,6,FALSE))</f>
        <v/>
      </c>
      <c r="AL38" s="23" t="str">
        <f>IF(OR(ISBLANK($AF38),$AF38="N/A"),"",VLOOKUP($AF38,'Part number data actuators'!$B$3:$H$202,7,FALSE))</f>
        <v/>
      </c>
      <c r="AM38" s="5" t="str">
        <f>IF(OR(ISBLANK($AF38),$AF38="N/A"),"",VLOOKUP(AF38,'Weight table'!$A$2:$C$10000,3,FALSE))</f>
        <v/>
      </c>
      <c r="AO38" s="86"/>
      <c r="AR38" s="87"/>
      <c r="AS38" s="87"/>
      <c r="AU38" s="66" t="e">
        <f t="shared" si="21"/>
        <v>#N/A</v>
      </c>
      <c r="AV38" s="66" t="e">
        <f t="shared" si="22"/>
        <v>#N/A</v>
      </c>
      <c r="AW38" t="e">
        <f t="shared" si="23"/>
        <v>#N/A</v>
      </c>
      <c r="AX38" s="66" t="e">
        <f t="shared" si="24"/>
        <v>#N/A</v>
      </c>
      <c r="AY38" s="66" t="e">
        <f t="shared" si="25"/>
        <v>#N/A</v>
      </c>
      <c r="BB38" s="6" t="e">
        <f>MATCH(Q38,'Partnumber data valves'!$B$4:$B$1001,0)</f>
        <v>#N/A</v>
      </c>
      <c r="BC38" s="6"/>
      <c r="BD38" t="e">
        <f>INDEX('Partnumber data valves'!$B$4:$AC$1001,$BB38,13)</f>
        <v>#N/A</v>
      </c>
      <c r="BE38" t="e">
        <f>INDEX('Partnumber data valves'!$B$4:$AC$1001,$BB38,14)</f>
        <v>#N/A</v>
      </c>
      <c r="BF38" t="e">
        <f>INDEX('Partnumber data valves'!$B$4:$AC$1001,$BB38,15)</f>
        <v>#N/A</v>
      </c>
      <c r="BG38" t="e">
        <f>INDEX('Partnumber data valves'!$B$4:$AC$1001,$BB38,16)</f>
        <v>#N/A</v>
      </c>
      <c r="BH38" t="e">
        <f>INDEX('Partnumber data valves'!$B$4:$AC$1001,$BB38,17)</f>
        <v>#N/A</v>
      </c>
      <c r="BI38" t="e">
        <f>INDEX('Partnumber data valves'!$B$4:$AC$1001,$BB38,18)</f>
        <v>#N/A</v>
      </c>
      <c r="BJ38" t="e">
        <f>INDEX('Partnumber data valves'!$B$4:$AC$1001,$BB38,19)</f>
        <v>#N/A</v>
      </c>
      <c r="BL38" t="e">
        <f>INDEX('Partnumber data valves'!$B$4:$AC$1001,$BB38,21)</f>
        <v>#N/A</v>
      </c>
      <c r="BM38" t="e">
        <f>INDEX('Partnumber data valves'!$B$4:$AC$1001,$BB38,22)</f>
        <v>#N/A</v>
      </c>
      <c r="BN38" t="e">
        <f>INDEX('Partnumber data valves'!$B$4:$AC$1001,$BB38,23)</f>
        <v>#N/A</v>
      </c>
      <c r="BO38" t="e">
        <f>INDEX('Partnumber data valves'!$B$4:$AC$1001,$BB38,24)</f>
        <v>#N/A</v>
      </c>
      <c r="BP38" t="e">
        <f>INDEX('Partnumber data valves'!$B$4:$AC$1001,$BB38,25)</f>
        <v>#N/A</v>
      </c>
      <c r="BQ38" t="e">
        <f>INDEX('Partnumber data valves'!$B$4:$AC$1001,$BB38,26)</f>
        <v>#N/A</v>
      </c>
      <c r="BR38" t="e">
        <f>INDEX('Partnumber data valves'!$B$4:$AC$1001,$BB38,27)</f>
        <v>#N/A</v>
      </c>
      <c r="BS38" t="e">
        <f>INDEX('Partnumber data valves'!$B$4:$AC$1001,$BB38,28)</f>
        <v>#N/A</v>
      </c>
      <c r="BU38" s="66" t="e">
        <f>INDEX('Partnumber data valves'!$B$4:$AC$1001,$BB38,5)</f>
        <v>#N/A</v>
      </c>
      <c r="BV38" s="66" t="e">
        <f>INDEX('Partnumber data valves'!$B$4:$AC$1001,$BB38,6)</f>
        <v>#N/A</v>
      </c>
    </row>
    <row r="39" spans="2:74">
      <c r="B39" s="115"/>
      <c r="C39" s="115"/>
      <c r="D39" s="115"/>
      <c r="E39" s="115"/>
      <c r="F39" s="115"/>
      <c r="G39" s="115"/>
      <c r="H39" s="115"/>
      <c r="I39" s="115"/>
      <c r="J39" s="115"/>
      <c r="K39" s="115"/>
      <c r="L39" s="115"/>
      <c r="M39" s="115"/>
      <c r="N39" s="115"/>
      <c r="O39" s="115"/>
      <c r="Q39" s="83"/>
      <c r="R39" s="22" t="e">
        <f>VLOOKUP('Frese Valve Selection'!$Q39,'Partnumber data valves'!$B$4:$K$1001,2,FALSE)</f>
        <v>#N/A</v>
      </c>
      <c r="S39" s="23" t="e">
        <f>VLOOKUP('Frese Valve Selection'!$Q39,'Partnumber data valves'!$B$4:$K$1001,3,FALSE)</f>
        <v>#N/A</v>
      </c>
      <c r="T39" s="23" t="e">
        <f>VLOOKUP('Frese Valve Selection'!$Q39,'Partnumber data valves'!$B$4:$K$1001,4,FALSE)</f>
        <v>#N/A</v>
      </c>
      <c r="U39" s="23" t="e">
        <f>VLOOKUP('Frese Valve Selection'!$Q39,'Partnumber data valves'!$B$4:$K$1001,5,FALSE)</f>
        <v>#N/A</v>
      </c>
      <c r="V39" s="23" t="e">
        <f>VLOOKUP('Frese Valve Selection'!$Q39,'Partnumber data valves'!$B$4:$K$1001,6,FALSE)</f>
        <v>#N/A</v>
      </c>
      <c r="W39" s="23" t="e">
        <f>VLOOKUP('Frese Valve Selection'!$Q39,'Partnumber data valves'!$B$4:$K$1001,7,FALSE)</f>
        <v>#N/A</v>
      </c>
      <c r="X39" s="23" t="e">
        <f>VLOOKUP('Frese Valve Selection'!$Q39,'Partnumber data valves'!$B$4:$K$1001,8,FALSE)</f>
        <v>#N/A</v>
      </c>
      <c r="Y39" s="23" t="e">
        <f>VLOOKUP('Frese Valve Selection'!$Q39,'Partnumber data valves'!$B$4:$K$1001,9,FALSE)</f>
        <v>#N/A</v>
      </c>
      <c r="Z39" s="23" t="e">
        <f>VLOOKUP('Frese Valve Selection'!$Q39,'Partnumber data valves'!$B$4:$K$1001,10,FALSE)</f>
        <v>#N/A</v>
      </c>
      <c r="AA39" s="97">
        <f t="shared" si="20"/>
        <v>0</v>
      </c>
      <c r="AB39" s="98" t="e">
        <f t="shared" si="27"/>
        <v>#N/A</v>
      </c>
      <c r="AC39" s="99" t="e">
        <f t="shared" si="28"/>
        <v>#N/A</v>
      </c>
      <c r="AD39" s="23" t="e">
        <f>VLOOKUP(Q39,'Weight table'!$A$2:$C$10000,3,FALSE)</f>
        <v>#N/A</v>
      </c>
      <c r="AF39" s="83"/>
      <c r="AG39" s="23" t="str">
        <f>IF(OR(ISBLANK($AF39),$AF39="N/A"),"",VLOOKUP($AF39,'Part number data actuators'!$B$3:$H$202,2,FALSE))</f>
        <v/>
      </c>
      <c r="AH39" s="23" t="str">
        <f>IF(OR(ISBLANK($AF39),$AF39="N/A"),"",VLOOKUP($AF39,'Part number data actuators'!$B$3:$H$202,3,FALSE))</f>
        <v/>
      </c>
      <c r="AI39" s="23" t="str">
        <f>IF(OR(ISBLANK($AF39),$AF39="N/A"),"",VLOOKUP($AF39,'Part number data actuators'!$B$3:$H$202,4,FALSE))</f>
        <v/>
      </c>
      <c r="AJ39" s="23" t="str">
        <f>IF(OR(ISBLANK($AF39),$AF39="N/A"),"",VLOOKUP($AF39,'Part number data actuators'!$B$3:$H$202,5,FALSE))</f>
        <v/>
      </c>
      <c r="AK39" s="23" t="str">
        <f>IF(OR(ISBLANK($AF39),$AF39="N/A"),"",VLOOKUP($AF39,'Part number data actuators'!$B$3:$H$202,6,FALSE))</f>
        <v/>
      </c>
      <c r="AL39" s="23" t="str">
        <f>IF(OR(ISBLANK($AF39),$AF39="N/A"),"",VLOOKUP($AF39,'Part number data actuators'!$B$3:$H$202,7,FALSE))</f>
        <v/>
      </c>
      <c r="AM39" s="5" t="str">
        <f>IF(OR(ISBLANK($AF39),$AF39="N/A"),"",VLOOKUP(AF39,'Weight table'!$A$2:$C$10000,3,FALSE))</f>
        <v/>
      </c>
      <c r="AO39" s="86"/>
      <c r="AR39" s="88"/>
      <c r="AS39" s="88"/>
      <c r="AU39" s="66" t="e">
        <f t="shared" si="21"/>
        <v>#N/A</v>
      </c>
      <c r="AV39" s="66" t="e">
        <f t="shared" si="22"/>
        <v>#N/A</v>
      </c>
      <c r="AW39" t="e">
        <f t="shared" si="23"/>
        <v>#N/A</v>
      </c>
      <c r="AX39" s="66" t="e">
        <f t="shared" si="24"/>
        <v>#N/A</v>
      </c>
      <c r="AY39" s="66" t="e">
        <f t="shared" si="25"/>
        <v>#N/A</v>
      </c>
      <c r="BB39" s="6" t="e">
        <f>MATCH(Q39,'Partnumber data valves'!$B$4:$B$1001,0)</f>
        <v>#N/A</v>
      </c>
      <c r="BC39" s="6"/>
      <c r="BD39" t="e">
        <f>INDEX('Partnumber data valves'!$B$4:$AC$1001,$BB39,13)</f>
        <v>#N/A</v>
      </c>
      <c r="BE39" t="e">
        <f>INDEX('Partnumber data valves'!$B$4:$AC$1001,$BB39,14)</f>
        <v>#N/A</v>
      </c>
      <c r="BF39" t="e">
        <f>INDEX('Partnumber data valves'!$B$4:$AC$1001,$BB39,15)</f>
        <v>#N/A</v>
      </c>
      <c r="BG39" t="e">
        <f>INDEX('Partnumber data valves'!$B$4:$AC$1001,$BB39,16)</f>
        <v>#N/A</v>
      </c>
      <c r="BH39" t="e">
        <f>INDEX('Partnumber data valves'!$B$4:$AC$1001,$BB39,17)</f>
        <v>#N/A</v>
      </c>
      <c r="BI39" t="e">
        <f>INDEX('Partnumber data valves'!$B$4:$AC$1001,$BB39,18)</f>
        <v>#N/A</v>
      </c>
      <c r="BJ39" t="e">
        <f>INDEX('Partnumber data valves'!$B$4:$AC$1001,$BB39,19)</f>
        <v>#N/A</v>
      </c>
      <c r="BL39" t="e">
        <f>INDEX('Partnumber data valves'!$B$4:$AC$1001,$BB39,21)</f>
        <v>#N/A</v>
      </c>
      <c r="BM39" t="e">
        <f>INDEX('Partnumber data valves'!$B$4:$AC$1001,$BB39,22)</f>
        <v>#N/A</v>
      </c>
      <c r="BN39" t="e">
        <f>INDEX('Partnumber data valves'!$B$4:$AC$1001,$BB39,23)</f>
        <v>#N/A</v>
      </c>
      <c r="BO39" t="e">
        <f>INDEX('Partnumber data valves'!$B$4:$AC$1001,$BB39,24)</f>
        <v>#N/A</v>
      </c>
      <c r="BP39" t="e">
        <f>INDEX('Partnumber data valves'!$B$4:$AC$1001,$BB39,25)</f>
        <v>#N/A</v>
      </c>
      <c r="BQ39" t="e">
        <f>INDEX('Partnumber data valves'!$B$4:$AC$1001,$BB39,26)</f>
        <v>#N/A</v>
      </c>
      <c r="BR39" t="e">
        <f>INDEX('Partnumber data valves'!$B$4:$AC$1001,$BB39,27)</f>
        <v>#N/A</v>
      </c>
      <c r="BS39" t="e">
        <f>INDEX('Partnumber data valves'!$B$4:$AC$1001,$BB39,28)</f>
        <v>#N/A</v>
      </c>
      <c r="BU39" s="66" t="e">
        <f>INDEX('Partnumber data valves'!$B$4:$AC$1001,$BB39,5)</f>
        <v>#N/A</v>
      </c>
      <c r="BV39" s="66" t="e">
        <f>INDEX('Partnumber data valves'!$B$4:$AC$1001,$BB39,6)</f>
        <v>#N/A</v>
      </c>
    </row>
    <row r="40" spans="2:74">
      <c r="B40" s="115"/>
      <c r="C40" s="115"/>
      <c r="D40" s="115"/>
      <c r="E40" s="115"/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Q40" s="83"/>
      <c r="R40" s="22" t="e">
        <f>VLOOKUP('Frese Valve Selection'!$Q40,'Partnumber data valves'!$B$4:$K$1001,2,FALSE)</f>
        <v>#N/A</v>
      </c>
      <c r="S40" s="23" t="e">
        <f>VLOOKUP('Frese Valve Selection'!$Q40,'Partnumber data valves'!$B$4:$K$1001,3,FALSE)</f>
        <v>#N/A</v>
      </c>
      <c r="T40" s="23" t="e">
        <f>VLOOKUP('Frese Valve Selection'!$Q40,'Partnumber data valves'!$B$4:$K$1001,4,FALSE)</f>
        <v>#N/A</v>
      </c>
      <c r="U40" s="23" t="e">
        <f>VLOOKUP('Frese Valve Selection'!$Q40,'Partnumber data valves'!$B$4:$K$1001,5,FALSE)</f>
        <v>#N/A</v>
      </c>
      <c r="V40" s="23" t="e">
        <f>VLOOKUP('Frese Valve Selection'!$Q40,'Partnumber data valves'!$B$4:$K$1001,6,FALSE)</f>
        <v>#N/A</v>
      </c>
      <c r="W40" s="23" t="e">
        <f>VLOOKUP('Frese Valve Selection'!$Q40,'Partnumber data valves'!$B$4:$K$1001,7,FALSE)</f>
        <v>#N/A</v>
      </c>
      <c r="X40" s="23" t="e">
        <f>VLOOKUP('Frese Valve Selection'!$Q40,'Partnumber data valves'!$B$4:$K$1001,8,FALSE)</f>
        <v>#N/A</v>
      </c>
      <c r="Y40" s="23" t="e">
        <f>VLOOKUP('Frese Valve Selection'!$Q40,'Partnumber data valves'!$B$4:$K$1001,9,FALSE)</f>
        <v>#N/A</v>
      </c>
      <c r="Z40" s="23" t="e">
        <f>VLOOKUP('Frese Valve Selection'!$Q40,'Partnumber data valves'!$B$4:$K$1001,10,FALSE)</f>
        <v>#N/A</v>
      </c>
      <c r="AA40" s="97">
        <f t="shared" si="20"/>
        <v>0</v>
      </c>
      <c r="AB40" s="98" t="e">
        <f t="shared" si="27"/>
        <v>#N/A</v>
      </c>
      <c r="AC40" s="99" t="e">
        <f t="shared" si="28"/>
        <v>#N/A</v>
      </c>
      <c r="AD40" s="23" t="e">
        <f>VLOOKUP(Q40,'Weight table'!$A$2:$C$10000,3,FALSE)</f>
        <v>#N/A</v>
      </c>
      <c r="AF40" s="83"/>
      <c r="AG40" s="23" t="str">
        <f>IF(OR(ISBLANK($AF40),$AF40="N/A"),"",VLOOKUP($AF40,'Part number data actuators'!$B$3:$H$202,2,FALSE))</f>
        <v/>
      </c>
      <c r="AH40" s="23" t="str">
        <f>IF(OR(ISBLANK($AF40),$AF40="N/A"),"",VLOOKUP($AF40,'Part number data actuators'!$B$3:$H$202,3,FALSE))</f>
        <v/>
      </c>
      <c r="AI40" s="23" t="str">
        <f>IF(OR(ISBLANK($AF40),$AF40="N/A"),"",VLOOKUP($AF40,'Part number data actuators'!$B$3:$H$202,4,FALSE))</f>
        <v/>
      </c>
      <c r="AJ40" s="23" t="str">
        <f>IF(OR(ISBLANK($AF40),$AF40="N/A"),"",VLOOKUP($AF40,'Part number data actuators'!$B$3:$H$202,5,FALSE))</f>
        <v/>
      </c>
      <c r="AK40" s="23" t="str">
        <f>IF(OR(ISBLANK($AF40),$AF40="N/A"),"",VLOOKUP($AF40,'Part number data actuators'!$B$3:$H$202,6,FALSE))</f>
        <v/>
      </c>
      <c r="AL40" s="23" t="str">
        <f>IF(OR(ISBLANK($AF40),$AF40="N/A"),"",VLOOKUP($AF40,'Part number data actuators'!$B$3:$H$202,7,FALSE))</f>
        <v/>
      </c>
      <c r="AM40" s="5" t="str">
        <f>IF(OR(ISBLANK($AF40),$AF40="N/A"),"",VLOOKUP(AF40,'Weight table'!$A$2:$C$10000,3,FALSE))</f>
        <v/>
      </c>
      <c r="AO40" s="86"/>
      <c r="AR40" s="87"/>
      <c r="AS40" s="87"/>
      <c r="AU40" s="66" t="e">
        <f t="shared" si="21"/>
        <v>#N/A</v>
      </c>
      <c r="AV40" s="66" t="e">
        <f t="shared" si="22"/>
        <v>#N/A</v>
      </c>
      <c r="AW40" t="e">
        <f t="shared" si="23"/>
        <v>#N/A</v>
      </c>
      <c r="AX40" s="66" t="e">
        <f t="shared" si="24"/>
        <v>#N/A</v>
      </c>
      <c r="AY40" s="66" t="e">
        <f t="shared" si="25"/>
        <v>#N/A</v>
      </c>
      <c r="BB40" s="6" t="e">
        <f>MATCH(Q40,'Partnumber data valves'!$B$4:$B$1001,0)</f>
        <v>#N/A</v>
      </c>
      <c r="BC40" s="6"/>
      <c r="BD40" t="e">
        <f>INDEX('Partnumber data valves'!$B$4:$AC$1001,$BB40,13)</f>
        <v>#N/A</v>
      </c>
      <c r="BE40" t="e">
        <f>INDEX('Partnumber data valves'!$B$4:$AC$1001,$BB40,14)</f>
        <v>#N/A</v>
      </c>
      <c r="BF40" t="e">
        <f>INDEX('Partnumber data valves'!$B$4:$AC$1001,$BB40,15)</f>
        <v>#N/A</v>
      </c>
      <c r="BG40" t="e">
        <f>INDEX('Partnumber data valves'!$B$4:$AC$1001,$BB40,16)</f>
        <v>#N/A</v>
      </c>
      <c r="BH40" t="e">
        <f>INDEX('Partnumber data valves'!$B$4:$AC$1001,$BB40,17)</f>
        <v>#N/A</v>
      </c>
      <c r="BI40" t="e">
        <f>INDEX('Partnumber data valves'!$B$4:$AC$1001,$BB40,18)</f>
        <v>#N/A</v>
      </c>
      <c r="BJ40" t="e">
        <f>INDEX('Partnumber data valves'!$B$4:$AC$1001,$BB40,19)</f>
        <v>#N/A</v>
      </c>
      <c r="BL40" t="e">
        <f>INDEX('Partnumber data valves'!$B$4:$AC$1001,$BB40,21)</f>
        <v>#N/A</v>
      </c>
      <c r="BM40" t="e">
        <f>INDEX('Partnumber data valves'!$B$4:$AC$1001,$BB40,22)</f>
        <v>#N/A</v>
      </c>
      <c r="BN40" t="e">
        <f>INDEX('Partnumber data valves'!$B$4:$AC$1001,$BB40,23)</f>
        <v>#N/A</v>
      </c>
      <c r="BO40" t="e">
        <f>INDEX('Partnumber data valves'!$B$4:$AC$1001,$BB40,24)</f>
        <v>#N/A</v>
      </c>
      <c r="BP40" t="e">
        <f>INDEX('Partnumber data valves'!$B$4:$AC$1001,$BB40,25)</f>
        <v>#N/A</v>
      </c>
      <c r="BQ40" t="e">
        <f>INDEX('Partnumber data valves'!$B$4:$AC$1001,$BB40,26)</f>
        <v>#N/A</v>
      </c>
      <c r="BR40" t="e">
        <f>INDEX('Partnumber data valves'!$B$4:$AC$1001,$BB40,27)</f>
        <v>#N/A</v>
      </c>
      <c r="BS40" t="e">
        <f>INDEX('Partnumber data valves'!$B$4:$AC$1001,$BB40,28)</f>
        <v>#N/A</v>
      </c>
      <c r="BU40" s="66" t="e">
        <f>INDEX('Partnumber data valves'!$B$4:$AC$1001,$BB40,5)</f>
        <v>#N/A</v>
      </c>
      <c r="BV40" s="66" t="e">
        <f>INDEX('Partnumber data valves'!$B$4:$AC$1001,$BB40,6)</f>
        <v>#N/A</v>
      </c>
    </row>
    <row r="41" spans="2:74">
      <c r="B41" s="115"/>
      <c r="C41" s="115"/>
      <c r="D41" s="115"/>
      <c r="E41" s="115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Q41" s="83"/>
      <c r="R41" s="22" t="e">
        <f>VLOOKUP('Frese Valve Selection'!$Q41,'Partnumber data valves'!$B$4:$K$1001,2,FALSE)</f>
        <v>#N/A</v>
      </c>
      <c r="S41" s="23" t="e">
        <f>VLOOKUP('Frese Valve Selection'!$Q41,'Partnumber data valves'!$B$4:$K$1001,3,FALSE)</f>
        <v>#N/A</v>
      </c>
      <c r="T41" s="23" t="e">
        <f>VLOOKUP('Frese Valve Selection'!$Q41,'Partnumber data valves'!$B$4:$K$1001,4,FALSE)</f>
        <v>#N/A</v>
      </c>
      <c r="U41" s="23" t="e">
        <f>VLOOKUP('Frese Valve Selection'!$Q41,'Partnumber data valves'!$B$4:$K$1001,5,FALSE)</f>
        <v>#N/A</v>
      </c>
      <c r="V41" s="23" t="e">
        <f>VLOOKUP('Frese Valve Selection'!$Q41,'Partnumber data valves'!$B$4:$K$1001,6,FALSE)</f>
        <v>#N/A</v>
      </c>
      <c r="W41" s="23" t="e">
        <f>VLOOKUP('Frese Valve Selection'!$Q41,'Partnumber data valves'!$B$4:$K$1001,7,FALSE)</f>
        <v>#N/A</v>
      </c>
      <c r="X41" s="23" t="e">
        <f>VLOOKUP('Frese Valve Selection'!$Q41,'Partnumber data valves'!$B$4:$K$1001,8,FALSE)</f>
        <v>#N/A</v>
      </c>
      <c r="Y41" s="23" t="e">
        <f>VLOOKUP('Frese Valve Selection'!$Q41,'Partnumber data valves'!$B$4:$K$1001,9,FALSE)</f>
        <v>#N/A</v>
      </c>
      <c r="Z41" s="23" t="e">
        <f>VLOOKUP('Frese Valve Selection'!$Q41,'Partnumber data valves'!$B$4:$K$1001,10,FALSE)</f>
        <v>#N/A</v>
      </c>
      <c r="AA41" s="97">
        <f t="shared" si="20"/>
        <v>0</v>
      </c>
      <c r="AB41" s="98" t="e">
        <f t="shared" si="27"/>
        <v>#N/A</v>
      </c>
      <c r="AC41" s="99" t="e">
        <f t="shared" si="28"/>
        <v>#N/A</v>
      </c>
      <c r="AD41" s="23" t="e">
        <f>VLOOKUP(Q41,'Weight table'!$A$2:$C$10000,3,FALSE)</f>
        <v>#N/A</v>
      </c>
      <c r="AF41" s="83"/>
      <c r="AG41" s="23" t="str">
        <f>IF(OR(ISBLANK($AF41),$AF41="N/A"),"",VLOOKUP($AF41,'Part number data actuators'!$B$3:$H$202,2,FALSE))</f>
        <v/>
      </c>
      <c r="AH41" s="23" t="str">
        <f>IF(OR(ISBLANK($AF41),$AF41="N/A"),"",VLOOKUP($AF41,'Part number data actuators'!$B$3:$H$202,3,FALSE))</f>
        <v/>
      </c>
      <c r="AI41" s="23" t="str">
        <f>IF(OR(ISBLANK($AF41),$AF41="N/A"),"",VLOOKUP($AF41,'Part number data actuators'!$B$3:$H$202,4,FALSE))</f>
        <v/>
      </c>
      <c r="AJ41" s="23" t="str">
        <f>IF(OR(ISBLANK($AF41),$AF41="N/A"),"",VLOOKUP($AF41,'Part number data actuators'!$B$3:$H$202,5,FALSE))</f>
        <v/>
      </c>
      <c r="AK41" s="23" t="str">
        <f>IF(OR(ISBLANK($AF41),$AF41="N/A"),"",VLOOKUP($AF41,'Part number data actuators'!$B$3:$H$202,6,FALSE))</f>
        <v/>
      </c>
      <c r="AL41" s="23" t="str">
        <f>IF(OR(ISBLANK($AF41),$AF41="N/A"),"",VLOOKUP($AF41,'Part number data actuators'!$B$3:$H$202,7,FALSE))</f>
        <v/>
      </c>
      <c r="AM41" s="5" t="str">
        <f>IF(OR(ISBLANK($AF41),$AF41="N/A"),"",VLOOKUP(AF41,'Weight table'!$A$2:$C$10000,3,FALSE))</f>
        <v/>
      </c>
      <c r="AO41" s="86"/>
      <c r="AR41" s="87"/>
      <c r="AS41" s="87"/>
      <c r="AU41" s="66" t="e">
        <f t="shared" si="21"/>
        <v>#N/A</v>
      </c>
      <c r="AV41" s="66" t="e">
        <f t="shared" si="22"/>
        <v>#N/A</v>
      </c>
      <c r="AW41" t="e">
        <f t="shared" si="23"/>
        <v>#N/A</v>
      </c>
      <c r="AX41" s="66" t="e">
        <f t="shared" si="24"/>
        <v>#N/A</v>
      </c>
      <c r="AY41" s="66" t="e">
        <f t="shared" si="25"/>
        <v>#N/A</v>
      </c>
      <c r="BB41" s="6" t="e">
        <f>MATCH(Q41,'Partnumber data valves'!$B$4:$B$1001,0)</f>
        <v>#N/A</v>
      </c>
      <c r="BC41" s="6"/>
      <c r="BD41" t="e">
        <f>INDEX('Partnumber data valves'!$B$4:$AC$1001,$BB41,13)</f>
        <v>#N/A</v>
      </c>
      <c r="BE41" t="e">
        <f>INDEX('Partnumber data valves'!$B$4:$AC$1001,$BB41,14)</f>
        <v>#N/A</v>
      </c>
      <c r="BF41" t="e">
        <f>INDEX('Partnumber data valves'!$B$4:$AC$1001,$BB41,15)</f>
        <v>#N/A</v>
      </c>
      <c r="BG41" t="e">
        <f>INDEX('Partnumber data valves'!$B$4:$AC$1001,$BB41,16)</f>
        <v>#N/A</v>
      </c>
      <c r="BH41" t="e">
        <f>INDEX('Partnumber data valves'!$B$4:$AC$1001,$BB41,17)</f>
        <v>#N/A</v>
      </c>
      <c r="BI41" t="e">
        <f>INDEX('Partnumber data valves'!$B$4:$AC$1001,$BB41,18)</f>
        <v>#N/A</v>
      </c>
      <c r="BJ41" t="e">
        <f>INDEX('Partnumber data valves'!$B$4:$AC$1001,$BB41,19)</f>
        <v>#N/A</v>
      </c>
      <c r="BL41" t="e">
        <f>INDEX('Partnumber data valves'!$B$4:$AC$1001,$BB41,21)</f>
        <v>#N/A</v>
      </c>
      <c r="BM41" t="e">
        <f>INDEX('Partnumber data valves'!$B$4:$AC$1001,$BB41,22)</f>
        <v>#N/A</v>
      </c>
      <c r="BN41" t="e">
        <f>INDEX('Partnumber data valves'!$B$4:$AC$1001,$BB41,23)</f>
        <v>#N/A</v>
      </c>
      <c r="BO41" t="e">
        <f>INDEX('Partnumber data valves'!$B$4:$AC$1001,$BB41,24)</f>
        <v>#N/A</v>
      </c>
      <c r="BP41" t="e">
        <f>INDEX('Partnumber data valves'!$B$4:$AC$1001,$BB41,25)</f>
        <v>#N/A</v>
      </c>
      <c r="BQ41" t="e">
        <f>INDEX('Partnumber data valves'!$B$4:$AC$1001,$BB41,26)</f>
        <v>#N/A</v>
      </c>
      <c r="BR41" t="e">
        <f>INDEX('Partnumber data valves'!$B$4:$AC$1001,$BB41,27)</f>
        <v>#N/A</v>
      </c>
      <c r="BS41" t="e">
        <f>INDEX('Partnumber data valves'!$B$4:$AC$1001,$BB41,28)</f>
        <v>#N/A</v>
      </c>
      <c r="BU41" s="66" t="e">
        <f>INDEX('Partnumber data valves'!$B$4:$AC$1001,$BB41,5)</f>
        <v>#N/A</v>
      </c>
      <c r="BV41" s="66" t="e">
        <f>INDEX('Partnumber data valves'!$B$4:$AC$1001,$BB41,6)</f>
        <v>#N/A</v>
      </c>
    </row>
    <row r="42" spans="2:74">
      <c r="B42" s="115"/>
      <c r="C42" s="115"/>
      <c r="D42" s="115"/>
      <c r="E42" s="115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Q42" s="83"/>
      <c r="R42" s="22" t="e">
        <f>VLOOKUP('Frese Valve Selection'!$Q42,'Partnumber data valves'!$B$4:$K$1001,2,FALSE)</f>
        <v>#N/A</v>
      </c>
      <c r="S42" s="23" t="e">
        <f>VLOOKUP('Frese Valve Selection'!$Q42,'Partnumber data valves'!$B$4:$K$1001,3,FALSE)</f>
        <v>#N/A</v>
      </c>
      <c r="T42" s="23" t="e">
        <f>VLOOKUP('Frese Valve Selection'!$Q42,'Partnumber data valves'!$B$4:$K$1001,4,FALSE)</f>
        <v>#N/A</v>
      </c>
      <c r="U42" s="23" t="e">
        <f>VLOOKUP('Frese Valve Selection'!$Q42,'Partnumber data valves'!$B$4:$K$1001,5,FALSE)</f>
        <v>#N/A</v>
      </c>
      <c r="V42" s="23" t="e">
        <f>VLOOKUP('Frese Valve Selection'!$Q42,'Partnumber data valves'!$B$4:$K$1001,6,FALSE)</f>
        <v>#N/A</v>
      </c>
      <c r="W42" s="23" t="e">
        <f>VLOOKUP('Frese Valve Selection'!$Q42,'Partnumber data valves'!$B$4:$K$1001,7,FALSE)</f>
        <v>#N/A</v>
      </c>
      <c r="X42" s="23" t="e">
        <f>VLOOKUP('Frese Valve Selection'!$Q42,'Partnumber data valves'!$B$4:$K$1001,8,FALSE)</f>
        <v>#N/A</v>
      </c>
      <c r="Y42" s="23" t="e">
        <f>VLOOKUP('Frese Valve Selection'!$Q42,'Partnumber data valves'!$B$4:$K$1001,9,FALSE)</f>
        <v>#N/A</v>
      </c>
      <c r="Z42" s="23" t="e">
        <f>VLOOKUP('Frese Valve Selection'!$Q42,'Partnumber data valves'!$B$4:$K$1001,10,FALSE)</f>
        <v>#N/A</v>
      </c>
      <c r="AA42" s="97">
        <f t="shared" si="20"/>
        <v>0</v>
      </c>
      <c r="AB42" s="98" t="e">
        <f t="shared" si="27"/>
        <v>#N/A</v>
      </c>
      <c r="AC42" s="99" t="e">
        <f t="shared" si="28"/>
        <v>#N/A</v>
      </c>
      <c r="AD42" s="23" t="e">
        <f>VLOOKUP(Q42,'Weight table'!$A$2:$C$10000,3,FALSE)</f>
        <v>#N/A</v>
      </c>
      <c r="AF42" s="83"/>
      <c r="AG42" s="23" t="str">
        <f>IF(OR(ISBLANK($AF42),$AF42="N/A"),"",VLOOKUP($AF42,'Part number data actuators'!$B$3:$H$202,2,FALSE))</f>
        <v/>
      </c>
      <c r="AH42" s="23" t="str">
        <f>IF(OR(ISBLANK($AF42),$AF42="N/A"),"",VLOOKUP($AF42,'Part number data actuators'!$B$3:$H$202,3,FALSE))</f>
        <v/>
      </c>
      <c r="AI42" s="23" t="str">
        <f>IF(OR(ISBLANK($AF42),$AF42="N/A"),"",VLOOKUP($AF42,'Part number data actuators'!$B$3:$H$202,4,FALSE))</f>
        <v/>
      </c>
      <c r="AJ42" s="23" t="str">
        <f>IF(OR(ISBLANK($AF42),$AF42="N/A"),"",VLOOKUP($AF42,'Part number data actuators'!$B$3:$H$202,5,FALSE))</f>
        <v/>
      </c>
      <c r="AK42" s="23" t="str">
        <f>IF(OR(ISBLANK($AF42),$AF42="N/A"),"",VLOOKUP($AF42,'Part number data actuators'!$B$3:$H$202,6,FALSE))</f>
        <v/>
      </c>
      <c r="AL42" s="23" t="str">
        <f>IF(OR(ISBLANK($AF42),$AF42="N/A"),"",VLOOKUP($AF42,'Part number data actuators'!$B$3:$H$202,7,FALSE))</f>
        <v/>
      </c>
      <c r="AM42" s="5" t="str">
        <f>IF(OR(ISBLANK($AF42),$AF42="N/A"),"",VLOOKUP(AF42,'Weight table'!$A$2:$C$10000,3,FALSE))</f>
        <v/>
      </c>
      <c r="AO42" s="86"/>
      <c r="AR42" s="87"/>
      <c r="AS42" s="87"/>
      <c r="AU42" s="66" t="e">
        <f t="shared" si="21"/>
        <v>#N/A</v>
      </c>
      <c r="AV42" s="66" t="e">
        <f t="shared" si="22"/>
        <v>#N/A</v>
      </c>
      <c r="AW42" t="e">
        <f t="shared" si="23"/>
        <v>#N/A</v>
      </c>
      <c r="AX42" s="66" t="e">
        <f t="shared" si="24"/>
        <v>#N/A</v>
      </c>
      <c r="AY42" s="66" t="e">
        <f t="shared" si="25"/>
        <v>#N/A</v>
      </c>
      <c r="BB42" s="6" t="e">
        <f>MATCH(Q42,'Partnumber data valves'!$B$4:$B$1001,0)</f>
        <v>#N/A</v>
      </c>
      <c r="BC42" s="6"/>
      <c r="BD42" t="e">
        <f>INDEX('Partnumber data valves'!$B$4:$AC$1001,$BB42,13)</f>
        <v>#N/A</v>
      </c>
      <c r="BE42" t="e">
        <f>INDEX('Partnumber data valves'!$B$4:$AC$1001,$BB42,14)</f>
        <v>#N/A</v>
      </c>
      <c r="BF42" t="e">
        <f>INDEX('Partnumber data valves'!$B$4:$AC$1001,$BB42,15)</f>
        <v>#N/A</v>
      </c>
      <c r="BG42" t="e">
        <f>INDEX('Partnumber data valves'!$B$4:$AC$1001,$BB42,16)</f>
        <v>#N/A</v>
      </c>
      <c r="BH42" t="e">
        <f>INDEX('Partnumber data valves'!$B$4:$AC$1001,$BB42,17)</f>
        <v>#N/A</v>
      </c>
      <c r="BI42" t="e">
        <f>INDEX('Partnumber data valves'!$B$4:$AC$1001,$BB42,18)</f>
        <v>#N/A</v>
      </c>
      <c r="BJ42" t="e">
        <f>INDEX('Partnumber data valves'!$B$4:$AC$1001,$BB42,19)</f>
        <v>#N/A</v>
      </c>
      <c r="BL42" t="e">
        <f>INDEX('Partnumber data valves'!$B$4:$AC$1001,$BB42,21)</f>
        <v>#N/A</v>
      </c>
      <c r="BM42" t="e">
        <f>INDEX('Partnumber data valves'!$B$4:$AC$1001,$BB42,22)</f>
        <v>#N/A</v>
      </c>
      <c r="BN42" t="e">
        <f>INDEX('Partnumber data valves'!$B$4:$AC$1001,$BB42,23)</f>
        <v>#N/A</v>
      </c>
      <c r="BO42" t="e">
        <f>INDEX('Partnumber data valves'!$B$4:$AC$1001,$BB42,24)</f>
        <v>#N/A</v>
      </c>
      <c r="BP42" t="e">
        <f>INDEX('Partnumber data valves'!$B$4:$AC$1001,$BB42,25)</f>
        <v>#N/A</v>
      </c>
      <c r="BQ42" t="e">
        <f>INDEX('Partnumber data valves'!$B$4:$AC$1001,$BB42,26)</f>
        <v>#N/A</v>
      </c>
      <c r="BR42" t="e">
        <f>INDEX('Partnumber data valves'!$B$4:$AC$1001,$BB42,27)</f>
        <v>#N/A</v>
      </c>
      <c r="BS42" t="e">
        <f>INDEX('Partnumber data valves'!$B$4:$AC$1001,$BB42,28)</f>
        <v>#N/A</v>
      </c>
      <c r="BU42" s="66" t="e">
        <f>INDEX('Partnumber data valves'!$B$4:$AC$1001,$BB42,5)</f>
        <v>#N/A</v>
      </c>
      <c r="BV42" s="66" t="e">
        <f>INDEX('Partnumber data valves'!$B$4:$AC$1001,$BB42,6)</f>
        <v>#N/A</v>
      </c>
    </row>
    <row r="43" spans="2:74">
      <c r="B43" s="115"/>
      <c r="C43" s="115"/>
      <c r="D43" s="115"/>
      <c r="E43" s="115"/>
      <c r="F43" s="115"/>
      <c r="G43" s="115"/>
      <c r="H43" s="115"/>
      <c r="I43" s="115"/>
      <c r="J43" s="115"/>
      <c r="K43" s="115"/>
      <c r="L43" s="115"/>
      <c r="M43" s="115"/>
      <c r="N43" s="115"/>
      <c r="O43" s="115"/>
      <c r="Q43" s="83"/>
      <c r="R43" s="22" t="e">
        <f>VLOOKUP('Frese Valve Selection'!$Q43,'Partnumber data valves'!$B$4:$K$1001,2,FALSE)</f>
        <v>#N/A</v>
      </c>
      <c r="S43" s="23" t="e">
        <f>VLOOKUP('Frese Valve Selection'!$Q43,'Partnumber data valves'!$B$4:$K$1001,3,FALSE)</f>
        <v>#N/A</v>
      </c>
      <c r="T43" s="23" t="e">
        <f>VLOOKUP('Frese Valve Selection'!$Q43,'Partnumber data valves'!$B$4:$K$1001,4,FALSE)</f>
        <v>#N/A</v>
      </c>
      <c r="U43" s="23" t="e">
        <f>VLOOKUP('Frese Valve Selection'!$Q43,'Partnumber data valves'!$B$4:$K$1001,5,FALSE)</f>
        <v>#N/A</v>
      </c>
      <c r="V43" s="23" t="e">
        <f>VLOOKUP('Frese Valve Selection'!$Q43,'Partnumber data valves'!$B$4:$K$1001,6,FALSE)</f>
        <v>#N/A</v>
      </c>
      <c r="W43" s="23" t="e">
        <f>VLOOKUP('Frese Valve Selection'!$Q43,'Partnumber data valves'!$B$4:$K$1001,7,FALSE)</f>
        <v>#N/A</v>
      </c>
      <c r="X43" s="23" t="e">
        <f>VLOOKUP('Frese Valve Selection'!$Q43,'Partnumber data valves'!$B$4:$K$1001,8,FALSE)</f>
        <v>#N/A</v>
      </c>
      <c r="Y43" s="23" t="e">
        <f>VLOOKUP('Frese Valve Selection'!$Q43,'Partnumber data valves'!$B$4:$K$1001,9,FALSE)</f>
        <v>#N/A</v>
      </c>
      <c r="Z43" s="23" t="e">
        <f>VLOOKUP('Frese Valve Selection'!$Q43,'Partnumber data valves'!$B$4:$K$1001,10,FALSE)</f>
        <v>#N/A</v>
      </c>
      <c r="AA43" s="97">
        <f t="shared" si="20"/>
        <v>0</v>
      </c>
      <c r="AB43" s="98" t="e">
        <f t="shared" si="27"/>
        <v>#N/A</v>
      </c>
      <c r="AC43" s="99" t="e">
        <f t="shared" si="28"/>
        <v>#N/A</v>
      </c>
      <c r="AD43" s="23" t="e">
        <f>VLOOKUP(Q43,'Weight table'!$A$2:$C$10000,3,FALSE)</f>
        <v>#N/A</v>
      </c>
      <c r="AF43" s="83"/>
      <c r="AG43" s="23" t="str">
        <f>IF(OR(ISBLANK($AF43),$AF43="N/A"),"",VLOOKUP($AF43,'Part number data actuators'!$B$3:$H$202,2,FALSE))</f>
        <v/>
      </c>
      <c r="AH43" s="23" t="str">
        <f>IF(OR(ISBLANK($AF43),$AF43="N/A"),"",VLOOKUP($AF43,'Part number data actuators'!$B$3:$H$202,3,FALSE))</f>
        <v/>
      </c>
      <c r="AI43" s="23" t="str">
        <f>IF(OR(ISBLANK($AF43),$AF43="N/A"),"",VLOOKUP($AF43,'Part number data actuators'!$B$3:$H$202,4,FALSE))</f>
        <v/>
      </c>
      <c r="AJ43" s="23" t="str">
        <f>IF(OR(ISBLANK($AF43),$AF43="N/A"),"",VLOOKUP($AF43,'Part number data actuators'!$B$3:$H$202,5,FALSE))</f>
        <v/>
      </c>
      <c r="AK43" s="23" t="str">
        <f>IF(OR(ISBLANK($AF43),$AF43="N/A"),"",VLOOKUP($AF43,'Part number data actuators'!$B$3:$H$202,6,FALSE))</f>
        <v/>
      </c>
      <c r="AL43" s="23" t="str">
        <f>IF(OR(ISBLANK($AF43),$AF43="N/A"),"",VLOOKUP($AF43,'Part number data actuators'!$B$3:$H$202,7,FALSE))</f>
        <v/>
      </c>
      <c r="AM43" s="5" t="str">
        <f>IF(OR(ISBLANK($AF43),$AF43="N/A"),"",VLOOKUP(AF43,'Weight table'!$A$2:$C$10000,3,FALSE))</f>
        <v/>
      </c>
      <c r="AO43" s="86"/>
      <c r="AR43" s="87"/>
      <c r="AS43" s="87"/>
      <c r="AU43" s="66" t="e">
        <f t="shared" si="21"/>
        <v>#N/A</v>
      </c>
      <c r="AV43" s="66" t="e">
        <f t="shared" si="22"/>
        <v>#N/A</v>
      </c>
      <c r="AW43" t="e">
        <f t="shared" si="23"/>
        <v>#N/A</v>
      </c>
      <c r="AX43" s="66" t="e">
        <f t="shared" si="24"/>
        <v>#N/A</v>
      </c>
      <c r="AY43" s="66" t="e">
        <f t="shared" si="25"/>
        <v>#N/A</v>
      </c>
      <c r="BB43" s="6" t="e">
        <f>MATCH(Q43,'Partnumber data valves'!$B$4:$B$1001,0)</f>
        <v>#N/A</v>
      </c>
      <c r="BC43" s="6"/>
      <c r="BD43" t="e">
        <f>INDEX('Partnumber data valves'!$B$4:$AC$1001,$BB43,13)</f>
        <v>#N/A</v>
      </c>
      <c r="BE43" t="e">
        <f>INDEX('Partnumber data valves'!$B$4:$AC$1001,$BB43,14)</f>
        <v>#N/A</v>
      </c>
      <c r="BF43" t="e">
        <f>INDEX('Partnumber data valves'!$B$4:$AC$1001,$BB43,15)</f>
        <v>#N/A</v>
      </c>
      <c r="BG43" t="e">
        <f>INDEX('Partnumber data valves'!$B$4:$AC$1001,$BB43,16)</f>
        <v>#N/A</v>
      </c>
      <c r="BH43" t="e">
        <f>INDEX('Partnumber data valves'!$B$4:$AC$1001,$BB43,17)</f>
        <v>#N/A</v>
      </c>
      <c r="BI43" t="e">
        <f>INDEX('Partnumber data valves'!$B$4:$AC$1001,$BB43,18)</f>
        <v>#N/A</v>
      </c>
      <c r="BJ43" t="e">
        <f>INDEX('Partnumber data valves'!$B$4:$AC$1001,$BB43,19)</f>
        <v>#N/A</v>
      </c>
      <c r="BL43" t="e">
        <f>INDEX('Partnumber data valves'!$B$4:$AC$1001,$BB43,21)</f>
        <v>#N/A</v>
      </c>
      <c r="BM43" t="e">
        <f>INDEX('Partnumber data valves'!$B$4:$AC$1001,$BB43,22)</f>
        <v>#N/A</v>
      </c>
      <c r="BN43" t="e">
        <f>INDEX('Partnumber data valves'!$B$4:$AC$1001,$BB43,23)</f>
        <v>#N/A</v>
      </c>
      <c r="BO43" t="e">
        <f>INDEX('Partnumber data valves'!$B$4:$AC$1001,$BB43,24)</f>
        <v>#N/A</v>
      </c>
      <c r="BP43" t="e">
        <f>INDEX('Partnumber data valves'!$B$4:$AC$1001,$BB43,25)</f>
        <v>#N/A</v>
      </c>
      <c r="BQ43" t="e">
        <f>INDEX('Partnumber data valves'!$B$4:$AC$1001,$BB43,26)</f>
        <v>#N/A</v>
      </c>
      <c r="BR43" t="e">
        <f>INDEX('Partnumber data valves'!$B$4:$AC$1001,$BB43,27)</f>
        <v>#N/A</v>
      </c>
      <c r="BS43" t="e">
        <f>INDEX('Partnumber data valves'!$B$4:$AC$1001,$BB43,28)</f>
        <v>#N/A</v>
      </c>
      <c r="BU43" s="66" t="e">
        <f>INDEX('Partnumber data valves'!$B$4:$AC$1001,$BB43,5)</f>
        <v>#N/A</v>
      </c>
      <c r="BV43" s="66" t="e">
        <f>INDEX('Partnumber data valves'!$B$4:$AC$1001,$BB43,6)</f>
        <v>#N/A</v>
      </c>
    </row>
    <row r="44" spans="2:74">
      <c r="B44" s="115"/>
      <c r="C44" s="115"/>
      <c r="D44" s="115"/>
      <c r="E44" s="115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Q44" s="83"/>
      <c r="R44" s="22" t="e">
        <f>VLOOKUP('Frese Valve Selection'!$Q44,'Partnumber data valves'!$B$4:$K$1001,2,FALSE)</f>
        <v>#N/A</v>
      </c>
      <c r="S44" s="23" t="e">
        <f>VLOOKUP('Frese Valve Selection'!$Q44,'Partnumber data valves'!$B$4:$K$1001,3,FALSE)</f>
        <v>#N/A</v>
      </c>
      <c r="T44" s="23" t="e">
        <f>VLOOKUP('Frese Valve Selection'!$Q44,'Partnumber data valves'!$B$4:$K$1001,4,FALSE)</f>
        <v>#N/A</v>
      </c>
      <c r="U44" s="23" t="e">
        <f>VLOOKUP('Frese Valve Selection'!$Q44,'Partnumber data valves'!$B$4:$K$1001,5,FALSE)</f>
        <v>#N/A</v>
      </c>
      <c r="V44" s="23" t="e">
        <f>VLOOKUP('Frese Valve Selection'!$Q44,'Partnumber data valves'!$B$4:$K$1001,6,FALSE)</f>
        <v>#N/A</v>
      </c>
      <c r="W44" s="23" t="e">
        <f>VLOOKUP('Frese Valve Selection'!$Q44,'Partnumber data valves'!$B$4:$K$1001,7,FALSE)</f>
        <v>#N/A</v>
      </c>
      <c r="X44" s="23" t="e">
        <f>VLOOKUP('Frese Valve Selection'!$Q44,'Partnumber data valves'!$B$4:$K$1001,8,FALSE)</f>
        <v>#N/A</v>
      </c>
      <c r="Y44" s="23" t="e">
        <f>VLOOKUP('Frese Valve Selection'!$Q44,'Partnumber data valves'!$B$4:$K$1001,9,FALSE)</f>
        <v>#N/A</v>
      </c>
      <c r="Z44" s="23" t="e">
        <f>VLOOKUP('Frese Valve Selection'!$Q44,'Partnumber data valves'!$B$4:$K$1001,10,FALSE)</f>
        <v>#N/A</v>
      </c>
      <c r="AA44" s="97">
        <f t="shared" si="20"/>
        <v>0</v>
      </c>
      <c r="AB44" s="98" t="e">
        <f t="shared" si="27"/>
        <v>#N/A</v>
      </c>
      <c r="AC44" s="99" t="e">
        <f t="shared" si="28"/>
        <v>#N/A</v>
      </c>
      <c r="AD44" s="23" t="e">
        <f>VLOOKUP(Q44,'Weight table'!$A$2:$C$10000,3,FALSE)</f>
        <v>#N/A</v>
      </c>
      <c r="AF44" s="83"/>
      <c r="AG44" s="23" t="str">
        <f>IF(OR(ISBLANK($AF44),$AF44="N/A"),"",VLOOKUP($AF44,'Part number data actuators'!$B$3:$H$202,2,FALSE))</f>
        <v/>
      </c>
      <c r="AH44" s="23" t="str">
        <f>IF(OR(ISBLANK($AF44),$AF44="N/A"),"",VLOOKUP($AF44,'Part number data actuators'!$B$3:$H$202,3,FALSE))</f>
        <v/>
      </c>
      <c r="AI44" s="23" t="str">
        <f>IF(OR(ISBLANK($AF44),$AF44="N/A"),"",VLOOKUP($AF44,'Part number data actuators'!$B$3:$H$202,4,FALSE))</f>
        <v/>
      </c>
      <c r="AJ44" s="23" t="str">
        <f>IF(OR(ISBLANK($AF44),$AF44="N/A"),"",VLOOKUP($AF44,'Part number data actuators'!$B$3:$H$202,5,FALSE))</f>
        <v/>
      </c>
      <c r="AK44" s="23" t="str">
        <f>IF(OR(ISBLANK($AF44),$AF44="N/A"),"",VLOOKUP($AF44,'Part number data actuators'!$B$3:$H$202,6,FALSE))</f>
        <v/>
      </c>
      <c r="AL44" s="23" t="str">
        <f>IF(OR(ISBLANK($AF44),$AF44="N/A"),"",VLOOKUP($AF44,'Part number data actuators'!$B$3:$H$202,7,FALSE))</f>
        <v/>
      </c>
      <c r="AM44" s="5" t="str">
        <f>IF(OR(ISBLANK($AF44),$AF44="N/A"),"",VLOOKUP(AF44,'Weight table'!$A$2:$C$10000,3,FALSE))</f>
        <v/>
      </c>
      <c r="AO44" s="86"/>
      <c r="AR44" s="87"/>
      <c r="AS44" s="87"/>
      <c r="AU44" s="66" t="e">
        <f t="shared" si="21"/>
        <v>#N/A</v>
      </c>
      <c r="AV44" s="66" t="e">
        <f t="shared" si="22"/>
        <v>#N/A</v>
      </c>
      <c r="AW44" t="e">
        <f t="shared" si="23"/>
        <v>#N/A</v>
      </c>
      <c r="AX44" s="66" t="e">
        <f t="shared" si="24"/>
        <v>#N/A</v>
      </c>
      <c r="AY44" s="66" t="e">
        <f t="shared" si="25"/>
        <v>#N/A</v>
      </c>
      <c r="BB44" s="6" t="e">
        <f>MATCH(Q44,'Partnumber data valves'!$B$4:$B$1001,0)</f>
        <v>#N/A</v>
      </c>
      <c r="BC44" s="6"/>
      <c r="BD44" t="e">
        <f>INDEX('Partnumber data valves'!$B$4:$AC$1001,$BB44,13)</f>
        <v>#N/A</v>
      </c>
      <c r="BE44" t="e">
        <f>INDEX('Partnumber data valves'!$B$4:$AC$1001,$BB44,14)</f>
        <v>#N/A</v>
      </c>
      <c r="BF44" t="e">
        <f>INDEX('Partnumber data valves'!$B$4:$AC$1001,$BB44,15)</f>
        <v>#N/A</v>
      </c>
      <c r="BG44" t="e">
        <f>INDEX('Partnumber data valves'!$B$4:$AC$1001,$BB44,16)</f>
        <v>#N/A</v>
      </c>
      <c r="BH44" t="e">
        <f>INDEX('Partnumber data valves'!$B$4:$AC$1001,$BB44,17)</f>
        <v>#N/A</v>
      </c>
      <c r="BI44" t="e">
        <f>INDEX('Partnumber data valves'!$B$4:$AC$1001,$BB44,18)</f>
        <v>#N/A</v>
      </c>
      <c r="BJ44" t="e">
        <f>INDEX('Partnumber data valves'!$B$4:$AC$1001,$BB44,19)</f>
        <v>#N/A</v>
      </c>
      <c r="BL44" t="e">
        <f>INDEX('Partnumber data valves'!$B$4:$AC$1001,$BB44,21)</f>
        <v>#N/A</v>
      </c>
      <c r="BM44" t="e">
        <f>INDEX('Partnumber data valves'!$B$4:$AC$1001,$BB44,22)</f>
        <v>#N/A</v>
      </c>
      <c r="BN44" t="e">
        <f>INDEX('Partnumber data valves'!$B$4:$AC$1001,$BB44,23)</f>
        <v>#N/A</v>
      </c>
      <c r="BO44" t="e">
        <f>INDEX('Partnumber data valves'!$B$4:$AC$1001,$BB44,24)</f>
        <v>#N/A</v>
      </c>
      <c r="BP44" t="e">
        <f>INDEX('Partnumber data valves'!$B$4:$AC$1001,$BB44,25)</f>
        <v>#N/A</v>
      </c>
      <c r="BQ44" t="e">
        <f>INDEX('Partnumber data valves'!$B$4:$AC$1001,$BB44,26)</f>
        <v>#N/A</v>
      </c>
      <c r="BR44" t="e">
        <f>INDEX('Partnumber data valves'!$B$4:$AC$1001,$BB44,27)</f>
        <v>#N/A</v>
      </c>
      <c r="BS44" t="e">
        <f>INDEX('Partnumber data valves'!$B$4:$AC$1001,$BB44,28)</f>
        <v>#N/A</v>
      </c>
      <c r="BU44" s="66" t="e">
        <f>INDEX('Partnumber data valves'!$B$4:$AC$1001,$BB44,5)</f>
        <v>#N/A</v>
      </c>
      <c r="BV44" s="66" t="e">
        <f>INDEX('Partnumber data valves'!$B$4:$AC$1001,$BB44,6)</f>
        <v>#N/A</v>
      </c>
    </row>
    <row r="45" spans="2:74">
      <c r="B45" s="115"/>
      <c r="C45" s="115"/>
      <c r="D45" s="115"/>
      <c r="E45" s="115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Q45" s="83"/>
      <c r="R45" s="22" t="e">
        <f>VLOOKUP('Frese Valve Selection'!$Q45,'Partnumber data valves'!$B$4:$K$1001,2,FALSE)</f>
        <v>#N/A</v>
      </c>
      <c r="S45" s="23" t="e">
        <f>VLOOKUP('Frese Valve Selection'!$Q45,'Partnumber data valves'!$B$4:$K$1001,3,FALSE)</f>
        <v>#N/A</v>
      </c>
      <c r="T45" s="23" t="e">
        <f>VLOOKUP('Frese Valve Selection'!$Q45,'Partnumber data valves'!$B$4:$K$1001,4,FALSE)</f>
        <v>#N/A</v>
      </c>
      <c r="U45" s="23" t="e">
        <f>VLOOKUP('Frese Valve Selection'!$Q45,'Partnumber data valves'!$B$4:$K$1001,5,FALSE)</f>
        <v>#N/A</v>
      </c>
      <c r="V45" s="23" t="e">
        <f>VLOOKUP('Frese Valve Selection'!$Q45,'Partnumber data valves'!$B$4:$K$1001,6,FALSE)</f>
        <v>#N/A</v>
      </c>
      <c r="W45" s="23" t="e">
        <f>VLOOKUP('Frese Valve Selection'!$Q45,'Partnumber data valves'!$B$4:$K$1001,7,FALSE)</f>
        <v>#N/A</v>
      </c>
      <c r="X45" s="23" t="e">
        <f>VLOOKUP('Frese Valve Selection'!$Q45,'Partnumber data valves'!$B$4:$K$1001,8,FALSE)</f>
        <v>#N/A</v>
      </c>
      <c r="Y45" s="23" t="e">
        <f>VLOOKUP('Frese Valve Selection'!$Q45,'Partnumber data valves'!$B$4:$K$1001,9,FALSE)</f>
        <v>#N/A</v>
      </c>
      <c r="Z45" s="23" t="e">
        <f>VLOOKUP('Frese Valve Selection'!$Q45,'Partnumber data valves'!$B$4:$K$1001,10,FALSE)</f>
        <v>#N/A</v>
      </c>
      <c r="AA45" s="97">
        <f t="shared" si="20"/>
        <v>0</v>
      </c>
      <c r="AB45" s="98" t="e">
        <f t="shared" si="27"/>
        <v>#N/A</v>
      </c>
      <c r="AC45" s="99" t="e">
        <f t="shared" si="28"/>
        <v>#N/A</v>
      </c>
      <c r="AD45" s="23" t="e">
        <f>VLOOKUP(Q45,'Weight table'!$A$2:$C$10000,3,FALSE)</f>
        <v>#N/A</v>
      </c>
      <c r="AF45" s="83"/>
      <c r="AG45" s="23" t="str">
        <f>IF(OR(ISBLANK($AF45),$AF45="N/A"),"",VLOOKUP($AF45,'Part number data actuators'!$B$3:$H$202,2,FALSE))</f>
        <v/>
      </c>
      <c r="AH45" s="23" t="str">
        <f>IF(OR(ISBLANK($AF45),$AF45="N/A"),"",VLOOKUP($AF45,'Part number data actuators'!$B$3:$H$202,3,FALSE))</f>
        <v/>
      </c>
      <c r="AI45" s="23" t="str">
        <f>IF(OR(ISBLANK($AF45),$AF45="N/A"),"",VLOOKUP($AF45,'Part number data actuators'!$B$3:$H$202,4,FALSE))</f>
        <v/>
      </c>
      <c r="AJ45" s="23" t="str">
        <f>IF(OR(ISBLANK($AF45),$AF45="N/A"),"",VLOOKUP($AF45,'Part number data actuators'!$B$3:$H$202,5,FALSE))</f>
        <v/>
      </c>
      <c r="AK45" s="23" t="str">
        <f>IF(OR(ISBLANK($AF45),$AF45="N/A"),"",VLOOKUP($AF45,'Part number data actuators'!$B$3:$H$202,6,FALSE))</f>
        <v/>
      </c>
      <c r="AL45" s="23" t="str">
        <f>IF(OR(ISBLANK($AF45),$AF45="N/A"),"",VLOOKUP($AF45,'Part number data actuators'!$B$3:$H$202,7,FALSE))</f>
        <v/>
      </c>
      <c r="AM45" s="5" t="str">
        <f>IF(OR(ISBLANK($AF45),$AF45="N/A"),"",VLOOKUP(AF45,'Weight table'!$A$2:$C$10000,3,FALSE))</f>
        <v/>
      </c>
      <c r="AO45" s="86"/>
      <c r="AR45" s="87"/>
      <c r="AS45" s="87"/>
      <c r="AU45" s="66" t="e">
        <f t="shared" si="21"/>
        <v>#N/A</v>
      </c>
      <c r="AV45" s="66" t="e">
        <f t="shared" si="22"/>
        <v>#N/A</v>
      </c>
      <c r="AW45" t="e">
        <f t="shared" si="23"/>
        <v>#N/A</v>
      </c>
      <c r="AX45" s="66" t="e">
        <f t="shared" si="24"/>
        <v>#N/A</v>
      </c>
      <c r="AY45" s="66" t="e">
        <f t="shared" si="25"/>
        <v>#N/A</v>
      </c>
      <c r="BB45" s="6" t="e">
        <f>MATCH(Q45,'Partnumber data valves'!$B$4:$B$1001,0)</f>
        <v>#N/A</v>
      </c>
      <c r="BC45" s="6"/>
      <c r="BD45" t="e">
        <f>INDEX('Partnumber data valves'!$B$4:$AC$1001,$BB45,13)</f>
        <v>#N/A</v>
      </c>
      <c r="BE45" t="e">
        <f>INDEX('Partnumber data valves'!$B$4:$AC$1001,$BB45,14)</f>
        <v>#N/A</v>
      </c>
      <c r="BF45" t="e">
        <f>INDEX('Partnumber data valves'!$B$4:$AC$1001,$BB45,15)</f>
        <v>#N/A</v>
      </c>
      <c r="BG45" t="e">
        <f>INDEX('Partnumber data valves'!$B$4:$AC$1001,$BB45,16)</f>
        <v>#N/A</v>
      </c>
      <c r="BH45" t="e">
        <f>INDEX('Partnumber data valves'!$B$4:$AC$1001,$BB45,17)</f>
        <v>#N/A</v>
      </c>
      <c r="BI45" t="e">
        <f>INDEX('Partnumber data valves'!$B$4:$AC$1001,$BB45,18)</f>
        <v>#N/A</v>
      </c>
      <c r="BJ45" t="e">
        <f>INDEX('Partnumber data valves'!$B$4:$AC$1001,$BB45,19)</f>
        <v>#N/A</v>
      </c>
      <c r="BL45" t="e">
        <f>INDEX('Partnumber data valves'!$B$4:$AC$1001,$BB45,21)</f>
        <v>#N/A</v>
      </c>
      <c r="BM45" t="e">
        <f>INDEX('Partnumber data valves'!$B$4:$AC$1001,$BB45,22)</f>
        <v>#N/A</v>
      </c>
      <c r="BN45" t="e">
        <f>INDEX('Partnumber data valves'!$B$4:$AC$1001,$BB45,23)</f>
        <v>#N/A</v>
      </c>
      <c r="BO45" t="e">
        <f>INDEX('Partnumber data valves'!$B$4:$AC$1001,$BB45,24)</f>
        <v>#N/A</v>
      </c>
      <c r="BP45" t="e">
        <f>INDEX('Partnumber data valves'!$B$4:$AC$1001,$BB45,25)</f>
        <v>#N/A</v>
      </c>
      <c r="BQ45" t="e">
        <f>INDEX('Partnumber data valves'!$B$4:$AC$1001,$BB45,26)</f>
        <v>#N/A</v>
      </c>
      <c r="BR45" t="e">
        <f>INDEX('Partnumber data valves'!$B$4:$AC$1001,$BB45,27)</f>
        <v>#N/A</v>
      </c>
      <c r="BS45" t="e">
        <f>INDEX('Partnumber data valves'!$B$4:$AC$1001,$BB45,28)</f>
        <v>#N/A</v>
      </c>
      <c r="BU45" s="66" t="e">
        <f>INDEX('Partnumber data valves'!$B$4:$AC$1001,$BB45,5)</f>
        <v>#N/A</v>
      </c>
      <c r="BV45" s="66" t="e">
        <f>INDEX('Partnumber data valves'!$B$4:$AC$1001,$BB45,6)</f>
        <v>#N/A</v>
      </c>
    </row>
    <row r="46" spans="2:74">
      <c r="B46" s="115"/>
      <c r="C46" s="115"/>
      <c r="D46" s="115"/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Q46" s="83"/>
      <c r="R46" s="22" t="e">
        <f>VLOOKUP('Frese Valve Selection'!$Q46,'Partnumber data valves'!$B$4:$K$1001,2,FALSE)</f>
        <v>#N/A</v>
      </c>
      <c r="S46" s="23" t="e">
        <f>VLOOKUP('Frese Valve Selection'!$Q46,'Partnumber data valves'!$B$4:$K$1001,3,FALSE)</f>
        <v>#N/A</v>
      </c>
      <c r="T46" s="23" t="e">
        <f>VLOOKUP('Frese Valve Selection'!$Q46,'Partnumber data valves'!$B$4:$K$1001,4,FALSE)</f>
        <v>#N/A</v>
      </c>
      <c r="U46" s="23" t="e">
        <f>VLOOKUP('Frese Valve Selection'!$Q46,'Partnumber data valves'!$B$4:$K$1001,5,FALSE)</f>
        <v>#N/A</v>
      </c>
      <c r="V46" s="23" t="e">
        <f>VLOOKUP('Frese Valve Selection'!$Q46,'Partnumber data valves'!$B$4:$K$1001,6,FALSE)</f>
        <v>#N/A</v>
      </c>
      <c r="W46" s="23" t="e">
        <f>VLOOKUP('Frese Valve Selection'!$Q46,'Partnumber data valves'!$B$4:$K$1001,7,FALSE)</f>
        <v>#N/A</v>
      </c>
      <c r="X46" s="23" t="e">
        <f>VLOOKUP('Frese Valve Selection'!$Q46,'Partnumber data valves'!$B$4:$K$1001,8,FALSE)</f>
        <v>#N/A</v>
      </c>
      <c r="Y46" s="23" t="e">
        <f>VLOOKUP('Frese Valve Selection'!$Q46,'Partnumber data valves'!$B$4:$K$1001,9,FALSE)</f>
        <v>#N/A</v>
      </c>
      <c r="Z46" s="23" t="e">
        <f>VLOOKUP('Frese Valve Selection'!$Q46,'Partnumber data valves'!$B$4:$K$1001,10,FALSE)</f>
        <v>#N/A</v>
      </c>
      <c r="AA46" s="97">
        <f t="shared" si="20"/>
        <v>0</v>
      </c>
      <c r="AB46" s="98" t="e">
        <f t="shared" si="27"/>
        <v>#N/A</v>
      </c>
      <c r="AC46" s="99" t="e">
        <f t="shared" si="28"/>
        <v>#N/A</v>
      </c>
      <c r="AD46" s="23" t="e">
        <f>VLOOKUP(Q46,'Weight table'!$A$2:$C$10000,3,FALSE)</f>
        <v>#N/A</v>
      </c>
      <c r="AF46" s="83"/>
      <c r="AG46" s="23" t="str">
        <f>IF(OR(ISBLANK($AF46),$AF46="N/A"),"",VLOOKUP($AF46,'Part number data actuators'!$B$3:$H$202,2,FALSE))</f>
        <v/>
      </c>
      <c r="AH46" s="23" t="str">
        <f>IF(OR(ISBLANK($AF46),$AF46="N/A"),"",VLOOKUP($AF46,'Part number data actuators'!$B$3:$H$202,3,FALSE))</f>
        <v/>
      </c>
      <c r="AI46" s="23" t="str">
        <f>IF(OR(ISBLANK($AF46),$AF46="N/A"),"",VLOOKUP($AF46,'Part number data actuators'!$B$3:$H$202,4,FALSE))</f>
        <v/>
      </c>
      <c r="AJ46" s="23" t="str">
        <f>IF(OR(ISBLANK($AF46),$AF46="N/A"),"",VLOOKUP($AF46,'Part number data actuators'!$B$3:$H$202,5,FALSE))</f>
        <v/>
      </c>
      <c r="AK46" s="23" t="str">
        <f>IF(OR(ISBLANK($AF46),$AF46="N/A"),"",VLOOKUP($AF46,'Part number data actuators'!$B$3:$H$202,6,FALSE))</f>
        <v/>
      </c>
      <c r="AL46" s="23" t="str">
        <f>IF(OR(ISBLANK($AF46),$AF46="N/A"),"",VLOOKUP($AF46,'Part number data actuators'!$B$3:$H$202,7,FALSE))</f>
        <v/>
      </c>
      <c r="AM46" s="5" t="str">
        <f>IF(OR(ISBLANK($AF46),$AF46="N/A"),"",VLOOKUP(AF46,'Weight table'!$A$2:$C$10000,3,FALSE))</f>
        <v/>
      </c>
      <c r="AO46" s="86"/>
      <c r="AR46" s="87"/>
      <c r="AS46" s="87"/>
      <c r="AU46" s="66" t="e">
        <f t="shared" si="21"/>
        <v>#N/A</v>
      </c>
      <c r="AV46" s="66" t="e">
        <f t="shared" si="22"/>
        <v>#N/A</v>
      </c>
      <c r="AW46" t="e">
        <f t="shared" si="23"/>
        <v>#N/A</v>
      </c>
      <c r="AX46" s="66" t="e">
        <f t="shared" si="24"/>
        <v>#N/A</v>
      </c>
      <c r="AY46" s="66" t="e">
        <f t="shared" si="25"/>
        <v>#N/A</v>
      </c>
      <c r="BB46" s="6" t="e">
        <f>MATCH(Q46,'Partnumber data valves'!$B$4:$B$1001,0)</f>
        <v>#N/A</v>
      </c>
      <c r="BC46" s="6"/>
      <c r="BD46" t="e">
        <f>INDEX('Partnumber data valves'!$B$4:$AC$1001,$BB46,13)</f>
        <v>#N/A</v>
      </c>
      <c r="BE46" t="e">
        <f>INDEX('Partnumber data valves'!$B$4:$AC$1001,$BB46,14)</f>
        <v>#N/A</v>
      </c>
      <c r="BF46" t="e">
        <f>INDEX('Partnumber data valves'!$B$4:$AC$1001,$BB46,15)</f>
        <v>#N/A</v>
      </c>
      <c r="BG46" t="e">
        <f>INDEX('Partnumber data valves'!$B$4:$AC$1001,$BB46,16)</f>
        <v>#N/A</v>
      </c>
      <c r="BH46" t="e">
        <f>INDEX('Partnumber data valves'!$B$4:$AC$1001,$BB46,17)</f>
        <v>#N/A</v>
      </c>
      <c r="BI46" t="e">
        <f>INDEX('Partnumber data valves'!$B$4:$AC$1001,$BB46,18)</f>
        <v>#N/A</v>
      </c>
      <c r="BJ46" t="e">
        <f>INDEX('Partnumber data valves'!$B$4:$AC$1001,$BB46,19)</f>
        <v>#N/A</v>
      </c>
      <c r="BL46" t="e">
        <f>INDEX('Partnumber data valves'!$B$4:$AC$1001,$BB46,21)</f>
        <v>#N/A</v>
      </c>
      <c r="BM46" t="e">
        <f>INDEX('Partnumber data valves'!$B$4:$AC$1001,$BB46,22)</f>
        <v>#N/A</v>
      </c>
      <c r="BN46" t="e">
        <f>INDEX('Partnumber data valves'!$B$4:$AC$1001,$BB46,23)</f>
        <v>#N/A</v>
      </c>
      <c r="BO46" t="e">
        <f>INDEX('Partnumber data valves'!$B$4:$AC$1001,$BB46,24)</f>
        <v>#N/A</v>
      </c>
      <c r="BP46" t="e">
        <f>INDEX('Partnumber data valves'!$B$4:$AC$1001,$BB46,25)</f>
        <v>#N/A</v>
      </c>
      <c r="BQ46" t="e">
        <f>INDEX('Partnumber data valves'!$B$4:$AC$1001,$BB46,26)</f>
        <v>#N/A</v>
      </c>
      <c r="BR46" t="e">
        <f>INDEX('Partnumber data valves'!$B$4:$AC$1001,$BB46,27)</f>
        <v>#N/A</v>
      </c>
      <c r="BS46" t="e">
        <f>INDEX('Partnumber data valves'!$B$4:$AC$1001,$BB46,28)</f>
        <v>#N/A</v>
      </c>
      <c r="BU46" s="66" t="e">
        <f>INDEX('Partnumber data valves'!$B$4:$AC$1001,$BB46,5)</f>
        <v>#N/A</v>
      </c>
      <c r="BV46" s="66" t="e">
        <f>INDEX('Partnumber data valves'!$B$4:$AC$1001,$BB46,6)</f>
        <v>#N/A</v>
      </c>
    </row>
    <row r="47" spans="2:74">
      <c r="B47" s="115"/>
      <c r="C47" s="115"/>
      <c r="D47" s="115"/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Q47" s="83"/>
      <c r="R47" s="22" t="e">
        <f>VLOOKUP('Frese Valve Selection'!$Q47,'Partnumber data valves'!$B$4:$K$1001,2,FALSE)</f>
        <v>#N/A</v>
      </c>
      <c r="S47" s="23" t="e">
        <f>VLOOKUP('Frese Valve Selection'!$Q47,'Partnumber data valves'!$B$4:$K$1001,3,FALSE)</f>
        <v>#N/A</v>
      </c>
      <c r="T47" s="23" t="e">
        <f>VLOOKUP('Frese Valve Selection'!$Q47,'Partnumber data valves'!$B$4:$K$1001,4,FALSE)</f>
        <v>#N/A</v>
      </c>
      <c r="U47" s="23" t="e">
        <f>VLOOKUP('Frese Valve Selection'!$Q47,'Partnumber data valves'!$B$4:$K$1001,5,FALSE)</f>
        <v>#N/A</v>
      </c>
      <c r="V47" s="23" t="e">
        <f>VLOOKUP('Frese Valve Selection'!$Q47,'Partnumber data valves'!$B$4:$K$1001,6,FALSE)</f>
        <v>#N/A</v>
      </c>
      <c r="W47" s="23" t="e">
        <f>VLOOKUP('Frese Valve Selection'!$Q47,'Partnumber data valves'!$B$4:$K$1001,7,FALSE)</f>
        <v>#N/A</v>
      </c>
      <c r="X47" s="23" t="e">
        <f>VLOOKUP('Frese Valve Selection'!$Q47,'Partnumber data valves'!$B$4:$K$1001,8,FALSE)</f>
        <v>#N/A</v>
      </c>
      <c r="Y47" s="23" t="e">
        <f>VLOOKUP('Frese Valve Selection'!$Q47,'Partnumber data valves'!$B$4:$K$1001,9,FALSE)</f>
        <v>#N/A</v>
      </c>
      <c r="Z47" s="23" t="e">
        <f>VLOOKUP('Frese Valve Selection'!$Q47,'Partnumber data valves'!$B$4:$K$1001,10,FALSE)</f>
        <v>#N/A</v>
      </c>
      <c r="AA47" s="97">
        <f t="shared" si="20"/>
        <v>0</v>
      </c>
      <c r="AB47" s="98" t="e">
        <f t="shared" si="27"/>
        <v>#N/A</v>
      </c>
      <c r="AC47" s="99" t="e">
        <f t="shared" si="28"/>
        <v>#N/A</v>
      </c>
      <c r="AD47" s="23" t="e">
        <f>VLOOKUP(Q47,'Weight table'!$A$2:$C$10000,3,FALSE)</f>
        <v>#N/A</v>
      </c>
      <c r="AF47" s="83"/>
      <c r="AG47" s="23" t="str">
        <f>IF(OR(ISBLANK($AF47),$AF47="N/A"),"",VLOOKUP($AF47,'Part number data actuators'!$B$3:$H$202,2,FALSE))</f>
        <v/>
      </c>
      <c r="AH47" s="23" t="str">
        <f>IF(OR(ISBLANK($AF47),$AF47="N/A"),"",VLOOKUP($AF47,'Part number data actuators'!$B$3:$H$202,3,FALSE))</f>
        <v/>
      </c>
      <c r="AI47" s="23" t="str">
        <f>IF(OR(ISBLANK($AF47),$AF47="N/A"),"",VLOOKUP($AF47,'Part number data actuators'!$B$3:$H$202,4,FALSE))</f>
        <v/>
      </c>
      <c r="AJ47" s="23" t="str">
        <f>IF(OR(ISBLANK($AF47),$AF47="N/A"),"",VLOOKUP($AF47,'Part number data actuators'!$B$3:$H$202,5,FALSE))</f>
        <v/>
      </c>
      <c r="AK47" s="23" t="str">
        <f>IF(OR(ISBLANK($AF47),$AF47="N/A"),"",VLOOKUP($AF47,'Part number data actuators'!$B$3:$H$202,6,FALSE))</f>
        <v/>
      </c>
      <c r="AL47" s="23" t="str">
        <f>IF(OR(ISBLANK($AF47),$AF47="N/A"),"",VLOOKUP($AF47,'Part number data actuators'!$B$3:$H$202,7,FALSE))</f>
        <v/>
      </c>
      <c r="AM47" s="5" t="str">
        <f>IF(OR(ISBLANK($AF47),$AF47="N/A"),"",VLOOKUP(AF47,'Weight table'!$A$2:$C$10000,3,FALSE))</f>
        <v/>
      </c>
      <c r="AO47" s="86"/>
      <c r="AR47" s="87"/>
      <c r="AS47" s="87"/>
      <c r="AU47" s="66" t="e">
        <f t="shared" si="21"/>
        <v>#N/A</v>
      </c>
      <c r="AV47" s="66" t="e">
        <f t="shared" si="22"/>
        <v>#N/A</v>
      </c>
      <c r="AW47" t="e">
        <f t="shared" si="23"/>
        <v>#N/A</v>
      </c>
      <c r="AX47" s="66" t="e">
        <f t="shared" si="24"/>
        <v>#N/A</v>
      </c>
      <c r="AY47" s="66" t="e">
        <f t="shared" si="25"/>
        <v>#N/A</v>
      </c>
      <c r="BB47" s="6" t="e">
        <f>MATCH(Q47,'Partnumber data valves'!$B$4:$B$1001,0)</f>
        <v>#N/A</v>
      </c>
      <c r="BC47" s="6"/>
      <c r="BD47" t="e">
        <f>INDEX('Partnumber data valves'!$B$4:$AC$1001,$BB47,13)</f>
        <v>#N/A</v>
      </c>
      <c r="BE47" t="e">
        <f>INDEX('Partnumber data valves'!$B$4:$AC$1001,$BB47,14)</f>
        <v>#N/A</v>
      </c>
      <c r="BF47" t="e">
        <f>INDEX('Partnumber data valves'!$B$4:$AC$1001,$BB47,15)</f>
        <v>#N/A</v>
      </c>
      <c r="BG47" t="e">
        <f>INDEX('Partnumber data valves'!$B$4:$AC$1001,$BB47,16)</f>
        <v>#N/A</v>
      </c>
      <c r="BH47" t="e">
        <f>INDEX('Partnumber data valves'!$B$4:$AC$1001,$BB47,17)</f>
        <v>#N/A</v>
      </c>
      <c r="BI47" t="e">
        <f>INDEX('Partnumber data valves'!$B$4:$AC$1001,$BB47,18)</f>
        <v>#N/A</v>
      </c>
      <c r="BJ47" t="e">
        <f>INDEX('Partnumber data valves'!$B$4:$AC$1001,$BB47,19)</f>
        <v>#N/A</v>
      </c>
      <c r="BL47" t="e">
        <f>INDEX('Partnumber data valves'!$B$4:$AC$1001,$BB47,21)</f>
        <v>#N/A</v>
      </c>
      <c r="BM47" t="e">
        <f>INDEX('Partnumber data valves'!$B$4:$AC$1001,$BB47,22)</f>
        <v>#N/A</v>
      </c>
      <c r="BN47" t="e">
        <f>INDEX('Partnumber data valves'!$B$4:$AC$1001,$BB47,23)</f>
        <v>#N/A</v>
      </c>
      <c r="BO47" t="e">
        <f>INDEX('Partnumber data valves'!$B$4:$AC$1001,$BB47,24)</f>
        <v>#N/A</v>
      </c>
      <c r="BP47" t="e">
        <f>INDEX('Partnumber data valves'!$B$4:$AC$1001,$BB47,25)</f>
        <v>#N/A</v>
      </c>
      <c r="BQ47" t="e">
        <f>INDEX('Partnumber data valves'!$B$4:$AC$1001,$BB47,26)</f>
        <v>#N/A</v>
      </c>
      <c r="BR47" t="e">
        <f>INDEX('Partnumber data valves'!$B$4:$AC$1001,$BB47,27)</f>
        <v>#N/A</v>
      </c>
      <c r="BS47" t="e">
        <f>INDEX('Partnumber data valves'!$B$4:$AC$1001,$BB47,28)</f>
        <v>#N/A</v>
      </c>
      <c r="BU47" s="66" t="e">
        <f>INDEX('Partnumber data valves'!$B$4:$AC$1001,$BB47,5)</f>
        <v>#N/A</v>
      </c>
      <c r="BV47" s="66" t="e">
        <f>INDEX('Partnumber data valves'!$B$4:$AC$1001,$BB47,6)</f>
        <v>#N/A</v>
      </c>
    </row>
    <row r="48" spans="2:74"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Q48" s="83"/>
      <c r="R48" s="22" t="e">
        <f>VLOOKUP('Frese Valve Selection'!$Q48,'Partnumber data valves'!$B$4:$K$1001,2,FALSE)</f>
        <v>#N/A</v>
      </c>
      <c r="S48" s="23" t="e">
        <f>VLOOKUP('Frese Valve Selection'!$Q48,'Partnumber data valves'!$B$4:$K$1001,3,FALSE)</f>
        <v>#N/A</v>
      </c>
      <c r="T48" s="23" t="e">
        <f>VLOOKUP('Frese Valve Selection'!$Q48,'Partnumber data valves'!$B$4:$K$1001,4,FALSE)</f>
        <v>#N/A</v>
      </c>
      <c r="U48" s="23" t="e">
        <f>VLOOKUP('Frese Valve Selection'!$Q48,'Partnumber data valves'!$B$4:$K$1001,5,FALSE)</f>
        <v>#N/A</v>
      </c>
      <c r="V48" s="23" t="e">
        <f>VLOOKUP('Frese Valve Selection'!$Q48,'Partnumber data valves'!$B$4:$K$1001,6,FALSE)</f>
        <v>#N/A</v>
      </c>
      <c r="W48" s="23" t="e">
        <f>VLOOKUP('Frese Valve Selection'!$Q48,'Partnumber data valves'!$B$4:$K$1001,7,FALSE)</f>
        <v>#N/A</v>
      </c>
      <c r="X48" s="23" t="e">
        <f>VLOOKUP('Frese Valve Selection'!$Q48,'Partnumber data valves'!$B$4:$K$1001,8,FALSE)</f>
        <v>#N/A</v>
      </c>
      <c r="Y48" s="23" t="e">
        <f>VLOOKUP('Frese Valve Selection'!$Q48,'Partnumber data valves'!$B$4:$K$1001,9,FALSE)</f>
        <v>#N/A</v>
      </c>
      <c r="Z48" s="23" t="e">
        <f>VLOOKUP('Frese Valve Selection'!$Q48,'Partnumber data valves'!$B$4:$K$1001,10,FALSE)</f>
        <v>#N/A</v>
      </c>
      <c r="AA48" s="97">
        <f t="shared" si="20"/>
        <v>0</v>
      </c>
      <c r="AB48" s="98" t="e">
        <f t="shared" si="27"/>
        <v>#N/A</v>
      </c>
      <c r="AC48" s="99" t="e">
        <f t="shared" si="28"/>
        <v>#N/A</v>
      </c>
      <c r="AD48" s="23" t="e">
        <f>VLOOKUP(Q48,'Weight table'!$A$2:$C$10000,3,FALSE)</f>
        <v>#N/A</v>
      </c>
      <c r="AF48" s="83"/>
      <c r="AG48" s="23" t="str">
        <f>IF(OR(ISBLANK($AF48),$AF48="N/A"),"",VLOOKUP($AF48,'Part number data actuators'!$B$3:$H$202,2,FALSE))</f>
        <v/>
      </c>
      <c r="AH48" s="23" t="str">
        <f>IF(OR(ISBLANK($AF48),$AF48="N/A"),"",VLOOKUP($AF48,'Part number data actuators'!$B$3:$H$202,3,FALSE))</f>
        <v/>
      </c>
      <c r="AI48" s="23" t="str">
        <f>IF(OR(ISBLANK($AF48),$AF48="N/A"),"",VLOOKUP($AF48,'Part number data actuators'!$B$3:$H$202,4,FALSE))</f>
        <v/>
      </c>
      <c r="AJ48" s="23" t="str">
        <f>IF(OR(ISBLANK($AF48),$AF48="N/A"),"",VLOOKUP($AF48,'Part number data actuators'!$B$3:$H$202,5,FALSE))</f>
        <v/>
      </c>
      <c r="AK48" s="23" t="str">
        <f>IF(OR(ISBLANK($AF48),$AF48="N/A"),"",VLOOKUP($AF48,'Part number data actuators'!$B$3:$H$202,6,FALSE))</f>
        <v/>
      </c>
      <c r="AL48" s="23" t="str">
        <f>IF(OR(ISBLANK($AF48),$AF48="N/A"),"",VLOOKUP($AF48,'Part number data actuators'!$B$3:$H$202,7,FALSE))</f>
        <v/>
      </c>
      <c r="AM48" s="5" t="str">
        <f>IF(OR(ISBLANK($AF48),$AF48="N/A"),"",VLOOKUP(AF48,'Weight table'!$A$2:$C$10000,3,FALSE))</f>
        <v/>
      </c>
      <c r="AO48" s="86"/>
      <c r="AR48" s="89"/>
      <c r="AS48" s="87"/>
      <c r="AU48" s="66" t="e">
        <f t="shared" si="21"/>
        <v>#N/A</v>
      </c>
      <c r="AV48" s="66" t="e">
        <f t="shared" si="22"/>
        <v>#N/A</v>
      </c>
      <c r="AW48" t="e">
        <f t="shared" si="23"/>
        <v>#N/A</v>
      </c>
      <c r="AX48" s="66" t="e">
        <f t="shared" si="24"/>
        <v>#N/A</v>
      </c>
      <c r="AY48" s="66" t="e">
        <f t="shared" si="25"/>
        <v>#N/A</v>
      </c>
      <c r="BB48" s="6" t="e">
        <f>MATCH(Q48,'Partnumber data valves'!$B$4:$B$1001,0)</f>
        <v>#N/A</v>
      </c>
      <c r="BC48" s="6"/>
      <c r="BD48" t="e">
        <f>INDEX('Partnumber data valves'!$B$4:$AC$1001,$BB48,13)</f>
        <v>#N/A</v>
      </c>
      <c r="BE48" t="e">
        <f>INDEX('Partnumber data valves'!$B$4:$AC$1001,$BB48,14)</f>
        <v>#N/A</v>
      </c>
      <c r="BF48" t="e">
        <f>INDEX('Partnumber data valves'!$B$4:$AC$1001,$BB48,15)</f>
        <v>#N/A</v>
      </c>
      <c r="BG48" t="e">
        <f>INDEX('Partnumber data valves'!$B$4:$AC$1001,$BB48,16)</f>
        <v>#N/A</v>
      </c>
      <c r="BH48" t="e">
        <f>INDEX('Partnumber data valves'!$B$4:$AC$1001,$BB48,17)</f>
        <v>#N/A</v>
      </c>
      <c r="BI48" t="e">
        <f>INDEX('Partnumber data valves'!$B$4:$AC$1001,$BB48,18)</f>
        <v>#N/A</v>
      </c>
      <c r="BJ48" t="e">
        <f>INDEX('Partnumber data valves'!$B$4:$AC$1001,$BB48,19)</f>
        <v>#N/A</v>
      </c>
      <c r="BL48" t="e">
        <f>INDEX('Partnumber data valves'!$B$4:$AC$1001,$BB48,21)</f>
        <v>#N/A</v>
      </c>
      <c r="BM48" t="e">
        <f>INDEX('Partnumber data valves'!$B$4:$AC$1001,$BB48,22)</f>
        <v>#N/A</v>
      </c>
      <c r="BN48" t="e">
        <f>INDEX('Partnumber data valves'!$B$4:$AC$1001,$BB48,23)</f>
        <v>#N/A</v>
      </c>
      <c r="BO48" t="e">
        <f>INDEX('Partnumber data valves'!$B$4:$AC$1001,$BB48,24)</f>
        <v>#N/A</v>
      </c>
      <c r="BP48" t="e">
        <f>INDEX('Partnumber data valves'!$B$4:$AC$1001,$BB48,25)</f>
        <v>#N/A</v>
      </c>
      <c r="BQ48" t="e">
        <f>INDEX('Partnumber data valves'!$B$4:$AC$1001,$BB48,26)</f>
        <v>#N/A</v>
      </c>
      <c r="BR48" t="e">
        <f>INDEX('Partnumber data valves'!$B$4:$AC$1001,$BB48,27)</f>
        <v>#N/A</v>
      </c>
      <c r="BS48" t="e">
        <f>INDEX('Partnumber data valves'!$B$4:$AC$1001,$BB48,28)</f>
        <v>#N/A</v>
      </c>
      <c r="BU48" s="66" t="e">
        <f>INDEX('Partnumber data valves'!$B$4:$AC$1001,$BB48,5)</f>
        <v>#N/A</v>
      </c>
      <c r="BV48" s="66" t="e">
        <f>INDEX('Partnumber data valves'!$B$4:$AC$1001,$BB48,6)</f>
        <v>#N/A</v>
      </c>
    </row>
    <row r="49" spans="2:74">
      <c r="B49" s="115"/>
      <c r="C49" s="115"/>
      <c r="D49" s="115"/>
      <c r="E49" s="115"/>
      <c r="F49" s="115"/>
      <c r="G49" s="115"/>
      <c r="H49" s="115"/>
      <c r="I49" s="115"/>
      <c r="J49" s="115"/>
      <c r="K49" s="115"/>
      <c r="L49" s="115"/>
      <c r="M49" s="115"/>
      <c r="N49" s="115"/>
      <c r="O49" s="115"/>
      <c r="Q49" s="83"/>
      <c r="R49" s="22" t="e">
        <f>VLOOKUP('Frese Valve Selection'!$Q49,'Partnumber data valves'!$B$4:$K$1001,2,FALSE)</f>
        <v>#N/A</v>
      </c>
      <c r="S49" s="23" t="e">
        <f>VLOOKUP('Frese Valve Selection'!$Q49,'Partnumber data valves'!$B$4:$K$1001,3,FALSE)</f>
        <v>#N/A</v>
      </c>
      <c r="T49" s="23" t="e">
        <f>VLOOKUP('Frese Valve Selection'!$Q49,'Partnumber data valves'!$B$4:$K$1001,4,FALSE)</f>
        <v>#N/A</v>
      </c>
      <c r="U49" s="23" t="e">
        <f>VLOOKUP('Frese Valve Selection'!$Q49,'Partnumber data valves'!$B$4:$K$1001,5,FALSE)</f>
        <v>#N/A</v>
      </c>
      <c r="V49" s="23" t="e">
        <f>VLOOKUP('Frese Valve Selection'!$Q49,'Partnumber data valves'!$B$4:$K$1001,6,FALSE)</f>
        <v>#N/A</v>
      </c>
      <c r="W49" s="23" t="e">
        <f>VLOOKUP('Frese Valve Selection'!$Q49,'Partnumber data valves'!$B$4:$K$1001,7,FALSE)</f>
        <v>#N/A</v>
      </c>
      <c r="X49" s="23" t="e">
        <f>VLOOKUP('Frese Valve Selection'!$Q49,'Partnumber data valves'!$B$4:$K$1001,8,FALSE)</f>
        <v>#N/A</v>
      </c>
      <c r="Y49" s="23" t="e">
        <f>VLOOKUP('Frese Valve Selection'!$Q49,'Partnumber data valves'!$B$4:$K$1001,9,FALSE)</f>
        <v>#N/A</v>
      </c>
      <c r="Z49" s="23" t="e">
        <f>VLOOKUP('Frese Valve Selection'!$Q49,'Partnumber data valves'!$B$4:$K$1001,10,FALSE)</f>
        <v>#N/A</v>
      </c>
      <c r="AA49" s="97">
        <f t="shared" si="20"/>
        <v>0</v>
      </c>
      <c r="AB49" s="98" t="e">
        <f t="shared" si="27"/>
        <v>#N/A</v>
      </c>
      <c r="AC49" s="99" t="e">
        <f t="shared" si="28"/>
        <v>#N/A</v>
      </c>
      <c r="AD49" s="23" t="e">
        <f>VLOOKUP(Q49,'Weight table'!$A$2:$C$10000,3,FALSE)</f>
        <v>#N/A</v>
      </c>
      <c r="AF49" s="83"/>
      <c r="AG49" s="23" t="str">
        <f>IF(OR(ISBLANK($AF49),$AF49="N/A"),"",VLOOKUP($AF49,'Part number data actuators'!$B$3:$H$202,2,FALSE))</f>
        <v/>
      </c>
      <c r="AH49" s="23" t="str">
        <f>IF(OR(ISBLANK($AF49),$AF49="N/A"),"",VLOOKUP($AF49,'Part number data actuators'!$B$3:$H$202,3,FALSE))</f>
        <v/>
      </c>
      <c r="AI49" s="23" t="str">
        <f>IF(OR(ISBLANK($AF49),$AF49="N/A"),"",VLOOKUP($AF49,'Part number data actuators'!$B$3:$H$202,4,FALSE))</f>
        <v/>
      </c>
      <c r="AJ49" s="23" t="str">
        <f>IF(OR(ISBLANK($AF49),$AF49="N/A"),"",VLOOKUP($AF49,'Part number data actuators'!$B$3:$H$202,5,FALSE))</f>
        <v/>
      </c>
      <c r="AK49" s="23" t="str">
        <f>IF(OR(ISBLANK($AF49),$AF49="N/A"),"",VLOOKUP($AF49,'Part number data actuators'!$B$3:$H$202,6,FALSE))</f>
        <v/>
      </c>
      <c r="AL49" s="23" t="str">
        <f>IF(OR(ISBLANK($AF49),$AF49="N/A"),"",VLOOKUP($AF49,'Part number data actuators'!$B$3:$H$202,7,FALSE))</f>
        <v/>
      </c>
      <c r="AM49" s="5" t="str">
        <f>IF(OR(ISBLANK($AF49),$AF49="N/A"),"",VLOOKUP(AF49,'Weight table'!$A$2:$C$10000,3,FALSE))</f>
        <v/>
      </c>
      <c r="AO49" s="86"/>
      <c r="AR49" s="89"/>
      <c r="AS49" s="87"/>
      <c r="AU49" s="66" t="e">
        <f t="shared" si="21"/>
        <v>#N/A</v>
      </c>
      <c r="AV49" s="66" t="e">
        <f t="shared" si="22"/>
        <v>#N/A</v>
      </c>
      <c r="AW49" t="e">
        <f t="shared" si="23"/>
        <v>#N/A</v>
      </c>
      <c r="AX49" s="66" t="e">
        <f t="shared" si="24"/>
        <v>#N/A</v>
      </c>
      <c r="AY49" s="66" t="e">
        <f t="shared" si="25"/>
        <v>#N/A</v>
      </c>
      <c r="BB49" s="6" t="e">
        <f>MATCH(Q49,'Partnumber data valves'!$B$4:$B$1001,0)</f>
        <v>#N/A</v>
      </c>
      <c r="BC49" s="6"/>
      <c r="BD49" t="e">
        <f>INDEX('Partnumber data valves'!$B$4:$AC$1001,$BB49,13)</f>
        <v>#N/A</v>
      </c>
      <c r="BE49" t="e">
        <f>INDEX('Partnumber data valves'!$B$4:$AC$1001,$BB49,14)</f>
        <v>#N/A</v>
      </c>
      <c r="BF49" t="e">
        <f>INDEX('Partnumber data valves'!$B$4:$AC$1001,$BB49,15)</f>
        <v>#N/A</v>
      </c>
      <c r="BG49" t="e">
        <f>INDEX('Partnumber data valves'!$B$4:$AC$1001,$BB49,16)</f>
        <v>#N/A</v>
      </c>
      <c r="BH49" t="e">
        <f>INDEX('Partnumber data valves'!$B$4:$AC$1001,$BB49,17)</f>
        <v>#N/A</v>
      </c>
      <c r="BI49" t="e">
        <f>INDEX('Partnumber data valves'!$B$4:$AC$1001,$BB49,18)</f>
        <v>#N/A</v>
      </c>
      <c r="BJ49" t="e">
        <f>INDEX('Partnumber data valves'!$B$4:$AC$1001,$BB49,19)</f>
        <v>#N/A</v>
      </c>
      <c r="BL49" t="e">
        <f>INDEX('Partnumber data valves'!$B$4:$AC$1001,$BB49,21)</f>
        <v>#N/A</v>
      </c>
      <c r="BM49" t="e">
        <f>INDEX('Partnumber data valves'!$B$4:$AC$1001,$BB49,22)</f>
        <v>#N/A</v>
      </c>
      <c r="BN49" t="e">
        <f>INDEX('Partnumber data valves'!$B$4:$AC$1001,$BB49,23)</f>
        <v>#N/A</v>
      </c>
      <c r="BO49" t="e">
        <f>INDEX('Partnumber data valves'!$B$4:$AC$1001,$BB49,24)</f>
        <v>#N/A</v>
      </c>
      <c r="BP49" t="e">
        <f>INDEX('Partnumber data valves'!$B$4:$AC$1001,$BB49,25)</f>
        <v>#N/A</v>
      </c>
      <c r="BQ49" t="e">
        <f>INDEX('Partnumber data valves'!$B$4:$AC$1001,$BB49,26)</f>
        <v>#N/A</v>
      </c>
      <c r="BR49" t="e">
        <f>INDEX('Partnumber data valves'!$B$4:$AC$1001,$BB49,27)</f>
        <v>#N/A</v>
      </c>
      <c r="BS49" t="e">
        <f>INDEX('Partnumber data valves'!$B$4:$AC$1001,$BB49,28)</f>
        <v>#N/A</v>
      </c>
      <c r="BU49" s="66" t="e">
        <f>INDEX('Partnumber data valves'!$B$4:$AC$1001,$BB49,5)</f>
        <v>#N/A</v>
      </c>
      <c r="BV49" s="66" t="e">
        <f>INDEX('Partnumber data valves'!$B$4:$AC$1001,$BB49,6)</f>
        <v>#N/A</v>
      </c>
    </row>
    <row r="50" spans="2:74">
      <c r="B50" s="115"/>
      <c r="C50" s="115"/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Q50" s="83"/>
      <c r="R50" s="22" t="e">
        <f>VLOOKUP('Frese Valve Selection'!$Q50,'Partnumber data valves'!$B$4:$K$1001,2,FALSE)</f>
        <v>#N/A</v>
      </c>
      <c r="S50" s="23" t="e">
        <f>VLOOKUP('Frese Valve Selection'!$Q50,'Partnumber data valves'!$B$4:$K$1001,3,FALSE)</f>
        <v>#N/A</v>
      </c>
      <c r="T50" s="23" t="e">
        <f>VLOOKUP('Frese Valve Selection'!$Q50,'Partnumber data valves'!$B$4:$K$1001,4,FALSE)</f>
        <v>#N/A</v>
      </c>
      <c r="U50" s="23" t="e">
        <f>VLOOKUP('Frese Valve Selection'!$Q50,'Partnumber data valves'!$B$4:$K$1001,5,FALSE)</f>
        <v>#N/A</v>
      </c>
      <c r="V50" s="23" t="e">
        <f>VLOOKUP('Frese Valve Selection'!$Q50,'Partnumber data valves'!$B$4:$K$1001,6,FALSE)</f>
        <v>#N/A</v>
      </c>
      <c r="W50" s="23" t="e">
        <f>VLOOKUP('Frese Valve Selection'!$Q50,'Partnumber data valves'!$B$4:$K$1001,7,FALSE)</f>
        <v>#N/A</v>
      </c>
      <c r="X50" s="23" t="e">
        <f>VLOOKUP('Frese Valve Selection'!$Q50,'Partnumber data valves'!$B$4:$K$1001,8,FALSE)</f>
        <v>#N/A</v>
      </c>
      <c r="Y50" s="23" t="e">
        <f>VLOOKUP('Frese Valve Selection'!$Q50,'Partnumber data valves'!$B$4:$K$1001,9,FALSE)</f>
        <v>#N/A</v>
      </c>
      <c r="Z50" s="23" t="e">
        <f>VLOOKUP('Frese Valve Selection'!$Q50,'Partnumber data valves'!$B$4:$K$1001,10,FALSE)</f>
        <v>#N/A</v>
      </c>
      <c r="AA50" s="97">
        <f t="shared" si="20"/>
        <v>0</v>
      </c>
      <c r="AB50" s="98" t="e">
        <f t="shared" si="27"/>
        <v>#N/A</v>
      </c>
      <c r="AC50" s="99" t="e">
        <f t="shared" si="28"/>
        <v>#N/A</v>
      </c>
      <c r="AD50" s="23" t="e">
        <f>VLOOKUP(Q50,'Weight table'!$A$2:$C$10000,3,FALSE)</f>
        <v>#N/A</v>
      </c>
      <c r="AF50" s="83"/>
      <c r="AG50" s="23" t="str">
        <f>IF(OR(ISBLANK($AF50),$AF50="N/A"),"",VLOOKUP($AF50,'Part number data actuators'!$B$3:$H$202,2,FALSE))</f>
        <v/>
      </c>
      <c r="AH50" s="23" t="str">
        <f>IF(OR(ISBLANK($AF50),$AF50="N/A"),"",VLOOKUP($AF50,'Part number data actuators'!$B$3:$H$202,3,FALSE))</f>
        <v/>
      </c>
      <c r="AI50" s="23" t="str">
        <f>IF(OR(ISBLANK($AF50),$AF50="N/A"),"",VLOOKUP($AF50,'Part number data actuators'!$B$3:$H$202,4,FALSE))</f>
        <v/>
      </c>
      <c r="AJ50" s="23" t="str">
        <f>IF(OR(ISBLANK($AF50),$AF50="N/A"),"",VLOOKUP($AF50,'Part number data actuators'!$B$3:$H$202,5,FALSE))</f>
        <v/>
      </c>
      <c r="AK50" s="23" t="str">
        <f>IF(OR(ISBLANK($AF50),$AF50="N/A"),"",VLOOKUP($AF50,'Part number data actuators'!$B$3:$H$202,6,FALSE))</f>
        <v/>
      </c>
      <c r="AL50" s="23" t="str">
        <f>IF(OR(ISBLANK($AF50),$AF50="N/A"),"",VLOOKUP($AF50,'Part number data actuators'!$B$3:$H$202,7,FALSE))</f>
        <v/>
      </c>
      <c r="AM50" s="5" t="str">
        <f>IF(OR(ISBLANK($AF50),$AF50="N/A"),"",VLOOKUP(AF50,'Weight table'!$A$2:$C$10000,3,FALSE))</f>
        <v/>
      </c>
      <c r="AO50" s="86"/>
      <c r="AR50" s="87"/>
      <c r="AS50" s="87"/>
      <c r="AU50" s="66" t="e">
        <f t="shared" si="21"/>
        <v>#N/A</v>
      </c>
      <c r="AV50" s="66" t="e">
        <f t="shared" si="22"/>
        <v>#N/A</v>
      </c>
      <c r="AW50" t="e">
        <f t="shared" si="23"/>
        <v>#N/A</v>
      </c>
      <c r="AX50" s="66" t="e">
        <f t="shared" si="24"/>
        <v>#N/A</v>
      </c>
      <c r="AY50" s="66" t="e">
        <f t="shared" si="25"/>
        <v>#N/A</v>
      </c>
      <c r="BB50" s="6" t="e">
        <f>MATCH(Q50,'Partnumber data valves'!$B$4:$B$1001,0)</f>
        <v>#N/A</v>
      </c>
      <c r="BC50" s="6"/>
      <c r="BD50" t="e">
        <f>INDEX('Partnumber data valves'!$B$4:$AC$1001,$BB50,13)</f>
        <v>#N/A</v>
      </c>
      <c r="BE50" t="e">
        <f>INDEX('Partnumber data valves'!$B$4:$AC$1001,$BB50,14)</f>
        <v>#N/A</v>
      </c>
      <c r="BF50" t="e">
        <f>INDEX('Partnumber data valves'!$B$4:$AC$1001,$BB50,15)</f>
        <v>#N/A</v>
      </c>
      <c r="BG50" t="e">
        <f>INDEX('Partnumber data valves'!$B$4:$AC$1001,$BB50,16)</f>
        <v>#N/A</v>
      </c>
      <c r="BH50" t="e">
        <f>INDEX('Partnumber data valves'!$B$4:$AC$1001,$BB50,17)</f>
        <v>#N/A</v>
      </c>
      <c r="BI50" t="e">
        <f>INDEX('Partnumber data valves'!$B$4:$AC$1001,$BB50,18)</f>
        <v>#N/A</v>
      </c>
      <c r="BJ50" t="e">
        <f>INDEX('Partnumber data valves'!$B$4:$AC$1001,$BB50,19)</f>
        <v>#N/A</v>
      </c>
      <c r="BL50" t="e">
        <f>INDEX('Partnumber data valves'!$B$4:$AC$1001,$BB50,21)</f>
        <v>#N/A</v>
      </c>
      <c r="BM50" t="e">
        <f>INDEX('Partnumber data valves'!$B$4:$AC$1001,$BB50,22)</f>
        <v>#N/A</v>
      </c>
      <c r="BN50" t="e">
        <f>INDEX('Partnumber data valves'!$B$4:$AC$1001,$BB50,23)</f>
        <v>#N/A</v>
      </c>
      <c r="BO50" t="e">
        <f>INDEX('Partnumber data valves'!$B$4:$AC$1001,$BB50,24)</f>
        <v>#N/A</v>
      </c>
      <c r="BP50" t="e">
        <f>INDEX('Partnumber data valves'!$B$4:$AC$1001,$BB50,25)</f>
        <v>#N/A</v>
      </c>
      <c r="BQ50" t="e">
        <f>INDEX('Partnumber data valves'!$B$4:$AC$1001,$BB50,26)</f>
        <v>#N/A</v>
      </c>
      <c r="BR50" t="e">
        <f>INDEX('Partnumber data valves'!$B$4:$AC$1001,$BB50,27)</f>
        <v>#N/A</v>
      </c>
      <c r="BS50" t="e">
        <f>INDEX('Partnumber data valves'!$B$4:$AC$1001,$BB50,28)</f>
        <v>#N/A</v>
      </c>
      <c r="BU50" s="66" t="e">
        <f>INDEX('Partnumber data valves'!$B$4:$AC$1001,$BB50,5)</f>
        <v>#N/A</v>
      </c>
      <c r="BV50" s="66" t="e">
        <f>INDEX('Partnumber data valves'!$B$4:$AC$1001,$BB50,6)</f>
        <v>#N/A</v>
      </c>
    </row>
    <row r="51" spans="2:74">
      <c r="B51" s="115"/>
      <c r="C51" s="115"/>
      <c r="D51" s="115"/>
      <c r="E51" s="115"/>
      <c r="F51" s="115"/>
      <c r="G51" s="115"/>
      <c r="H51" s="115"/>
      <c r="I51" s="115"/>
      <c r="J51" s="115"/>
      <c r="K51" s="115"/>
      <c r="L51" s="115"/>
      <c r="M51" s="115"/>
      <c r="N51" s="115"/>
      <c r="O51" s="115"/>
      <c r="Q51" s="83"/>
      <c r="R51" s="22" t="e">
        <f>VLOOKUP('Frese Valve Selection'!$Q51,'Partnumber data valves'!$B$4:$K$1001,2,FALSE)</f>
        <v>#N/A</v>
      </c>
      <c r="S51" s="23" t="e">
        <f>VLOOKUP('Frese Valve Selection'!$Q51,'Partnumber data valves'!$B$4:$K$1001,3,FALSE)</f>
        <v>#N/A</v>
      </c>
      <c r="T51" s="23" t="e">
        <f>VLOOKUP('Frese Valve Selection'!$Q51,'Partnumber data valves'!$B$4:$K$1001,4,FALSE)</f>
        <v>#N/A</v>
      </c>
      <c r="U51" s="23" t="e">
        <f>VLOOKUP('Frese Valve Selection'!$Q51,'Partnumber data valves'!$B$4:$K$1001,5,FALSE)</f>
        <v>#N/A</v>
      </c>
      <c r="V51" s="23" t="e">
        <f>VLOOKUP('Frese Valve Selection'!$Q51,'Partnumber data valves'!$B$4:$K$1001,6,FALSE)</f>
        <v>#N/A</v>
      </c>
      <c r="W51" s="23" t="e">
        <f>VLOOKUP('Frese Valve Selection'!$Q51,'Partnumber data valves'!$B$4:$K$1001,7,FALSE)</f>
        <v>#N/A</v>
      </c>
      <c r="X51" s="23" t="e">
        <f>VLOOKUP('Frese Valve Selection'!$Q51,'Partnumber data valves'!$B$4:$K$1001,8,FALSE)</f>
        <v>#N/A</v>
      </c>
      <c r="Y51" s="23" t="e">
        <f>VLOOKUP('Frese Valve Selection'!$Q51,'Partnumber data valves'!$B$4:$K$1001,9,FALSE)</f>
        <v>#N/A</v>
      </c>
      <c r="Z51" s="23" t="e">
        <f>VLOOKUP('Frese Valve Selection'!$Q51,'Partnumber data valves'!$B$4:$K$1001,10,FALSE)</f>
        <v>#N/A</v>
      </c>
      <c r="AA51" s="97">
        <f t="shared" si="20"/>
        <v>0</v>
      </c>
      <c r="AB51" s="98" t="e">
        <f t="shared" si="27"/>
        <v>#N/A</v>
      </c>
      <c r="AC51" s="99" t="e">
        <f t="shared" si="28"/>
        <v>#N/A</v>
      </c>
      <c r="AD51" s="23" t="e">
        <f>VLOOKUP(Q51,'Weight table'!$A$2:$C$10000,3,FALSE)</f>
        <v>#N/A</v>
      </c>
      <c r="AF51" s="85"/>
      <c r="AG51" s="23" t="str">
        <f>IF(OR(ISBLANK($AF51),$AF51="N/A"),"",VLOOKUP($AF51,'Part number data actuators'!$B$3:$H$202,2,FALSE))</f>
        <v/>
      </c>
      <c r="AH51" s="23" t="str">
        <f>IF(OR(ISBLANK($AF51),$AF51="N/A"),"",VLOOKUP($AF51,'Part number data actuators'!$B$3:$H$202,3,FALSE))</f>
        <v/>
      </c>
      <c r="AI51" s="23" t="str">
        <f>IF(OR(ISBLANK($AF51),$AF51="N/A"),"",VLOOKUP($AF51,'Part number data actuators'!$B$3:$H$202,4,FALSE))</f>
        <v/>
      </c>
      <c r="AJ51" s="23" t="str">
        <f>IF(OR(ISBLANK($AF51),$AF51="N/A"),"",VLOOKUP($AF51,'Part number data actuators'!$B$3:$H$202,5,FALSE))</f>
        <v/>
      </c>
      <c r="AK51" s="23" t="str">
        <f>IF(OR(ISBLANK($AF51),$AF51="N/A"),"",VLOOKUP($AF51,'Part number data actuators'!$B$3:$H$202,6,FALSE))</f>
        <v/>
      </c>
      <c r="AL51" s="23" t="str">
        <f>IF(OR(ISBLANK($AF51),$AF51="N/A"),"",VLOOKUP($AF51,'Part number data actuators'!$B$3:$H$202,7,FALSE))</f>
        <v/>
      </c>
      <c r="AM51" s="5" t="str">
        <f>IF(OR(ISBLANK($AF51),$AF51="N/A"),"",VLOOKUP(AF51,'Weight table'!$A$2:$C$10000,3,FALSE))</f>
        <v/>
      </c>
      <c r="AO51" s="86"/>
      <c r="AR51" s="87"/>
      <c r="AS51" s="87"/>
      <c r="AU51" s="66" t="e">
        <f t="shared" si="21"/>
        <v>#N/A</v>
      </c>
      <c r="AV51" s="66" t="e">
        <f t="shared" si="22"/>
        <v>#N/A</v>
      </c>
      <c r="AW51" t="e">
        <f t="shared" si="23"/>
        <v>#N/A</v>
      </c>
      <c r="AX51" s="66" t="e">
        <f t="shared" si="24"/>
        <v>#N/A</v>
      </c>
      <c r="AY51" s="66" t="e">
        <f t="shared" si="25"/>
        <v>#N/A</v>
      </c>
      <c r="BB51" s="6" t="e">
        <f>MATCH(Q51,'Partnumber data valves'!$B$4:$B$1001,0)</f>
        <v>#N/A</v>
      </c>
      <c r="BC51" s="6"/>
      <c r="BD51" t="e">
        <f>INDEX('Partnumber data valves'!$B$4:$AC$1001,$BB51,13)</f>
        <v>#N/A</v>
      </c>
      <c r="BE51" t="e">
        <f>INDEX('Partnumber data valves'!$B$4:$AC$1001,$BB51,14)</f>
        <v>#N/A</v>
      </c>
      <c r="BF51" t="e">
        <f>INDEX('Partnumber data valves'!$B$4:$AC$1001,$BB51,15)</f>
        <v>#N/A</v>
      </c>
      <c r="BG51" t="e">
        <f>INDEX('Partnumber data valves'!$B$4:$AC$1001,$BB51,16)</f>
        <v>#N/A</v>
      </c>
      <c r="BH51" t="e">
        <f>INDEX('Partnumber data valves'!$B$4:$AC$1001,$BB51,17)</f>
        <v>#N/A</v>
      </c>
      <c r="BI51" t="e">
        <f>INDEX('Partnumber data valves'!$B$4:$AC$1001,$BB51,18)</f>
        <v>#N/A</v>
      </c>
      <c r="BJ51" t="e">
        <f>INDEX('Partnumber data valves'!$B$4:$AC$1001,$BB51,19)</f>
        <v>#N/A</v>
      </c>
      <c r="BL51" t="e">
        <f>INDEX('Partnumber data valves'!$B$4:$AC$1001,$BB51,21)</f>
        <v>#N/A</v>
      </c>
      <c r="BM51" t="e">
        <f>INDEX('Partnumber data valves'!$B$4:$AC$1001,$BB51,22)</f>
        <v>#N/A</v>
      </c>
      <c r="BN51" t="e">
        <f>INDEX('Partnumber data valves'!$B$4:$AC$1001,$BB51,23)</f>
        <v>#N/A</v>
      </c>
      <c r="BO51" t="e">
        <f>INDEX('Partnumber data valves'!$B$4:$AC$1001,$BB51,24)</f>
        <v>#N/A</v>
      </c>
      <c r="BP51" t="e">
        <f>INDEX('Partnumber data valves'!$B$4:$AC$1001,$BB51,25)</f>
        <v>#N/A</v>
      </c>
      <c r="BQ51" t="e">
        <f>INDEX('Partnumber data valves'!$B$4:$AC$1001,$BB51,26)</f>
        <v>#N/A</v>
      </c>
      <c r="BR51" t="e">
        <f>INDEX('Partnumber data valves'!$B$4:$AC$1001,$BB51,27)</f>
        <v>#N/A</v>
      </c>
      <c r="BS51" t="e">
        <f>INDEX('Partnumber data valves'!$B$4:$AC$1001,$BB51,28)</f>
        <v>#N/A</v>
      </c>
      <c r="BU51" s="66" t="e">
        <f>INDEX('Partnumber data valves'!$B$4:$AC$1001,$BB51,5)</f>
        <v>#N/A</v>
      </c>
      <c r="BV51" s="66" t="e">
        <f>INDEX('Partnumber data valves'!$B$4:$AC$1001,$BB51,6)</f>
        <v>#N/A</v>
      </c>
    </row>
    <row r="52" spans="2:74">
      <c r="B52" s="115"/>
      <c r="C52" s="115"/>
      <c r="D52" s="115"/>
      <c r="E52" s="115"/>
      <c r="F52" s="115"/>
      <c r="G52" s="115"/>
      <c r="H52" s="115"/>
      <c r="I52" s="115"/>
      <c r="J52" s="115"/>
      <c r="K52" s="115"/>
      <c r="L52" s="115"/>
      <c r="M52" s="115"/>
      <c r="N52" s="115"/>
      <c r="O52" s="115"/>
      <c r="Q52" s="83"/>
      <c r="R52" s="22" t="e">
        <f>VLOOKUP('Frese Valve Selection'!$Q52,'Partnumber data valves'!$B$4:$K$1001,2,FALSE)</f>
        <v>#N/A</v>
      </c>
      <c r="S52" s="23" t="e">
        <f>VLOOKUP('Frese Valve Selection'!$Q52,'Partnumber data valves'!$B$4:$K$1001,3,FALSE)</f>
        <v>#N/A</v>
      </c>
      <c r="T52" s="23" t="e">
        <f>VLOOKUP('Frese Valve Selection'!$Q52,'Partnumber data valves'!$B$4:$K$1001,4,FALSE)</f>
        <v>#N/A</v>
      </c>
      <c r="U52" s="23" t="e">
        <f>VLOOKUP('Frese Valve Selection'!$Q52,'Partnumber data valves'!$B$4:$K$1001,5,FALSE)</f>
        <v>#N/A</v>
      </c>
      <c r="V52" s="23" t="e">
        <f>VLOOKUP('Frese Valve Selection'!$Q52,'Partnumber data valves'!$B$4:$K$1001,6,FALSE)</f>
        <v>#N/A</v>
      </c>
      <c r="W52" s="23" t="e">
        <f>VLOOKUP('Frese Valve Selection'!$Q52,'Partnumber data valves'!$B$4:$K$1001,7,FALSE)</f>
        <v>#N/A</v>
      </c>
      <c r="X52" s="23" t="e">
        <f>VLOOKUP('Frese Valve Selection'!$Q52,'Partnumber data valves'!$B$4:$K$1001,8,FALSE)</f>
        <v>#N/A</v>
      </c>
      <c r="Y52" s="23" t="e">
        <f>VLOOKUP('Frese Valve Selection'!$Q52,'Partnumber data valves'!$B$4:$K$1001,9,FALSE)</f>
        <v>#N/A</v>
      </c>
      <c r="Z52" s="23" t="e">
        <f>VLOOKUP('Frese Valve Selection'!$Q52,'Partnumber data valves'!$B$4:$K$1001,10,FALSE)</f>
        <v>#N/A</v>
      </c>
      <c r="AA52" s="97">
        <f t="shared" si="20"/>
        <v>0</v>
      </c>
      <c r="AB52" s="98" t="e">
        <f t="shared" si="27"/>
        <v>#N/A</v>
      </c>
      <c r="AC52" s="99" t="e">
        <f t="shared" si="28"/>
        <v>#N/A</v>
      </c>
      <c r="AD52" s="23" t="e">
        <f>VLOOKUP(Q52,'Weight table'!$A$2:$C$10000,3,FALSE)</f>
        <v>#N/A</v>
      </c>
      <c r="AF52" s="83"/>
      <c r="AG52" s="23" t="str">
        <f>IF(OR(ISBLANK($AF52),$AF52="N/A"),"",VLOOKUP($AF52,'Part number data actuators'!$B$3:$H$202,2,FALSE))</f>
        <v/>
      </c>
      <c r="AH52" s="23" t="str">
        <f>IF(OR(ISBLANK($AF52),$AF52="N/A"),"",VLOOKUP($AF52,'Part number data actuators'!$B$3:$H$202,3,FALSE))</f>
        <v/>
      </c>
      <c r="AI52" s="23" t="str">
        <f>IF(OR(ISBLANK($AF52),$AF52="N/A"),"",VLOOKUP($AF52,'Part number data actuators'!$B$3:$H$202,4,FALSE))</f>
        <v/>
      </c>
      <c r="AJ52" s="23" t="str">
        <f>IF(OR(ISBLANK($AF52),$AF52="N/A"),"",VLOOKUP($AF52,'Part number data actuators'!$B$3:$H$202,5,FALSE))</f>
        <v/>
      </c>
      <c r="AK52" s="23" t="str">
        <f>IF(OR(ISBLANK($AF52),$AF52="N/A"),"",VLOOKUP($AF52,'Part number data actuators'!$B$3:$H$202,6,FALSE))</f>
        <v/>
      </c>
      <c r="AL52" s="23" t="str">
        <f>IF(OR(ISBLANK($AF52),$AF52="N/A"),"",VLOOKUP($AF52,'Part number data actuators'!$B$3:$H$202,7,FALSE))</f>
        <v/>
      </c>
      <c r="AM52" s="5" t="str">
        <f>IF(OR(ISBLANK($AF52),$AF52="N/A"),"",VLOOKUP(AF52,'Weight table'!$A$2:$C$10000,3,FALSE))</f>
        <v/>
      </c>
      <c r="AO52" s="86"/>
      <c r="AR52" s="87"/>
      <c r="AS52" s="87"/>
      <c r="AU52" s="66" t="e">
        <f t="shared" si="21"/>
        <v>#N/A</v>
      </c>
      <c r="AV52" s="66" t="e">
        <f t="shared" si="22"/>
        <v>#N/A</v>
      </c>
      <c r="AW52" t="e">
        <f t="shared" si="23"/>
        <v>#N/A</v>
      </c>
      <c r="AX52" s="66" t="e">
        <f t="shared" si="24"/>
        <v>#N/A</v>
      </c>
      <c r="AY52" s="66" t="e">
        <f t="shared" si="25"/>
        <v>#N/A</v>
      </c>
      <c r="BB52" s="6" t="e">
        <f>MATCH(Q52,'Partnumber data valves'!$B$4:$B$1001,0)</f>
        <v>#N/A</v>
      </c>
      <c r="BC52" s="6"/>
      <c r="BD52" t="e">
        <f>INDEX('Partnumber data valves'!$B$4:$AC$1001,$BB52,13)</f>
        <v>#N/A</v>
      </c>
      <c r="BE52" t="e">
        <f>INDEX('Partnumber data valves'!$B$4:$AC$1001,$BB52,14)</f>
        <v>#N/A</v>
      </c>
      <c r="BF52" t="e">
        <f>INDEX('Partnumber data valves'!$B$4:$AC$1001,$BB52,15)</f>
        <v>#N/A</v>
      </c>
      <c r="BG52" t="e">
        <f>INDEX('Partnumber data valves'!$B$4:$AC$1001,$BB52,16)</f>
        <v>#N/A</v>
      </c>
      <c r="BH52" t="e">
        <f>INDEX('Partnumber data valves'!$B$4:$AC$1001,$BB52,17)</f>
        <v>#N/A</v>
      </c>
      <c r="BI52" t="e">
        <f>INDEX('Partnumber data valves'!$B$4:$AC$1001,$BB52,18)</f>
        <v>#N/A</v>
      </c>
      <c r="BJ52" t="e">
        <f>INDEX('Partnumber data valves'!$B$4:$AC$1001,$BB52,19)</f>
        <v>#N/A</v>
      </c>
      <c r="BL52" t="e">
        <f>INDEX('Partnumber data valves'!$B$4:$AC$1001,$BB52,21)</f>
        <v>#N/A</v>
      </c>
      <c r="BM52" t="e">
        <f>INDEX('Partnumber data valves'!$B$4:$AC$1001,$BB52,22)</f>
        <v>#N/A</v>
      </c>
      <c r="BN52" t="e">
        <f>INDEX('Partnumber data valves'!$B$4:$AC$1001,$BB52,23)</f>
        <v>#N/A</v>
      </c>
      <c r="BO52" t="e">
        <f>INDEX('Partnumber data valves'!$B$4:$AC$1001,$BB52,24)</f>
        <v>#N/A</v>
      </c>
      <c r="BP52" t="e">
        <f>INDEX('Partnumber data valves'!$B$4:$AC$1001,$BB52,25)</f>
        <v>#N/A</v>
      </c>
      <c r="BQ52" t="e">
        <f>INDEX('Partnumber data valves'!$B$4:$AC$1001,$BB52,26)</f>
        <v>#N/A</v>
      </c>
      <c r="BR52" t="e">
        <f>INDEX('Partnumber data valves'!$B$4:$AC$1001,$BB52,27)</f>
        <v>#N/A</v>
      </c>
      <c r="BS52" t="e">
        <f>INDEX('Partnumber data valves'!$B$4:$AC$1001,$BB52,28)</f>
        <v>#N/A</v>
      </c>
      <c r="BU52" s="66" t="e">
        <f>INDEX('Partnumber data valves'!$B$4:$AC$1001,$BB52,5)</f>
        <v>#N/A</v>
      </c>
      <c r="BV52" s="66" t="e">
        <f>INDEX('Partnumber data valves'!$B$4:$AC$1001,$BB52,6)</f>
        <v>#N/A</v>
      </c>
    </row>
    <row r="53" spans="2:74">
      <c r="B53" s="115"/>
      <c r="C53" s="115"/>
      <c r="D53" s="115"/>
      <c r="E53" s="115"/>
      <c r="F53" s="115"/>
      <c r="G53" s="115"/>
      <c r="H53" s="115"/>
      <c r="I53" s="115"/>
      <c r="J53" s="115"/>
      <c r="K53" s="115"/>
      <c r="L53" s="115"/>
      <c r="M53" s="115"/>
      <c r="N53" s="115"/>
      <c r="O53" s="115"/>
      <c r="Q53" s="83"/>
      <c r="R53" s="22" t="e">
        <f>VLOOKUP('Frese Valve Selection'!$Q53,'Partnumber data valves'!$B$4:$K$1001,2,FALSE)</f>
        <v>#N/A</v>
      </c>
      <c r="S53" s="23" t="e">
        <f>VLOOKUP('Frese Valve Selection'!$Q53,'Partnumber data valves'!$B$4:$K$1001,3,FALSE)</f>
        <v>#N/A</v>
      </c>
      <c r="T53" s="23" t="e">
        <f>VLOOKUP('Frese Valve Selection'!$Q53,'Partnumber data valves'!$B$4:$K$1001,4,FALSE)</f>
        <v>#N/A</v>
      </c>
      <c r="U53" s="23" t="e">
        <f>VLOOKUP('Frese Valve Selection'!$Q53,'Partnumber data valves'!$B$4:$K$1001,5,FALSE)</f>
        <v>#N/A</v>
      </c>
      <c r="V53" s="23" t="e">
        <f>VLOOKUP('Frese Valve Selection'!$Q53,'Partnumber data valves'!$B$4:$K$1001,6,FALSE)</f>
        <v>#N/A</v>
      </c>
      <c r="W53" s="23" t="e">
        <f>VLOOKUP('Frese Valve Selection'!$Q53,'Partnumber data valves'!$B$4:$K$1001,7,FALSE)</f>
        <v>#N/A</v>
      </c>
      <c r="X53" s="23" t="e">
        <f>VLOOKUP('Frese Valve Selection'!$Q53,'Partnumber data valves'!$B$4:$K$1001,8,FALSE)</f>
        <v>#N/A</v>
      </c>
      <c r="Y53" s="23" t="e">
        <f>VLOOKUP('Frese Valve Selection'!$Q53,'Partnumber data valves'!$B$4:$K$1001,9,FALSE)</f>
        <v>#N/A</v>
      </c>
      <c r="Z53" s="23" t="e">
        <f>VLOOKUP('Frese Valve Selection'!$Q53,'Partnumber data valves'!$B$4:$K$1001,10,FALSE)</f>
        <v>#N/A</v>
      </c>
      <c r="AA53" s="97">
        <f t="shared" si="20"/>
        <v>0</v>
      </c>
      <c r="AB53" s="98" t="e">
        <f t="shared" si="27"/>
        <v>#N/A</v>
      </c>
      <c r="AC53" s="99" t="e">
        <f t="shared" si="28"/>
        <v>#N/A</v>
      </c>
      <c r="AD53" s="23" t="e">
        <f>VLOOKUP(Q53,'Weight table'!$A$2:$C$10000,3,FALSE)</f>
        <v>#N/A</v>
      </c>
      <c r="AF53" s="83"/>
      <c r="AG53" s="23" t="str">
        <f>IF(OR(ISBLANK($AF53),$AF53="N/A"),"",VLOOKUP($AF53,'Part number data actuators'!$B$3:$H$202,2,FALSE))</f>
        <v/>
      </c>
      <c r="AH53" s="23" t="str">
        <f>IF(OR(ISBLANK($AF53),$AF53="N/A"),"",VLOOKUP($AF53,'Part number data actuators'!$B$3:$H$202,3,FALSE))</f>
        <v/>
      </c>
      <c r="AI53" s="23" t="str">
        <f>IF(OR(ISBLANK($AF53),$AF53="N/A"),"",VLOOKUP($AF53,'Part number data actuators'!$B$3:$H$202,4,FALSE))</f>
        <v/>
      </c>
      <c r="AJ53" s="23" t="str">
        <f>IF(OR(ISBLANK($AF53),$AF53="N/A"),"",VLOOKUP($AF53,'Part number data actuators'!$B$3:$H$202,5,FALSE))</f>
        <v/>
      </c>
      <c r="AK53" s="23" t="str">
        <f>IF(OR(ISBLANK($AF53),$AF53="N/A"),"",VLOOKUP($AF53,'Part number data actuators'!$B$3:$H$202,6,FALSE))</f>
        <v/>
      </c>
      <c r="AL53" s="23" t="str">
        <f>IF(OR(ISBLANK($AF53),$AF53="N/A"),"",VLOOKUP($AF53,'Part number data actuators'!$B$3:$H$202,7,FALSE))</f>
        <v/>
      </c>
      <c r="AM53" s="5" t="str">
        <f>IF(OR(ISBLANK($AF53),$AF53="N/A"),"",VLOOKUP(AF53,'Weight table'!$A$2:$C$10000,3,FALSE))</f>
        <v/>
      </c>
      <c r="AO53" s="86"/>
      <c r="AR53" s="88"/>
      <c r="AS53" s="88"/>
      <c r="AU53" s="66" t="e">
        <f t="shared" si="21"/>
        <v>#N/A</v>
      </c>
      <c r="AV53" s="66" t="e">
        <f t="shared" si="22"/>
        <v>#N/A</v>
      </c>
      <c r="AW53" t="e">
        <f t="shared" si="23"/>
        <v>#N/A</v>
      </c>
      <c r="AX53" s="66" t="e">
        <f t="shared" si="24"/>
        <v>#N/A</v>
      </c>
      <c r="AY53" s="66" t="e">
        <f t="shared" si="25"/>
        <v>#N/A</v>
      </c>
      <c r="BB53" s="6" t="e">
        <f>MATCH(Q53,'Partnumber data valves'!$B$4:$B$1001,0)</f>
        <v>#N/A</v>
      </c>
      <c r="BC53" s="6"/>
      <c r="BD53" t="e">
        <f>INDEX('Partnumber data valves'!$B$4:$AC$1001,$BB53,13)</f>
        <v>#N/A</v>
      </c>
      <c r="BE53" t="e">
        <f>INDEX('Partnumber data valves'!$B$4:$AC$1001,$BB53,14)</f>
        <v>#N/A</v>
      </c>
      <c r="BF53" t="e">
        <f>INDEX('Partnumber data valves'!$B$4:$AC$1001,$BB53,15)</f>
        <v>#N/A</v>
      </c>
      <c r="BG53" t="e">
        <f>INDEX('Partnumber data valves'!$B$4:$AC$1001,$BB53,16)</f>
        <v>#N/A</v>
      </c>
      <c r="BH53" t="e">
        <f>INDEX('Partnumber data valves'!$B$4:$AC$1001,$BB53,17)</f>
        <v>#N/A</v>
      </c>
      <c r="BI53" t="e">
        <f>INDEX('Partnumber data valves'!$B$4:$AC$1001,$BB53,18)</f>
        <v>#N/A</v>
      </c>
      <c r="BJ53" t="e">
        <f>INDEX('Partnumber data valves'!$B$4:$AC$1001,$BB53,19)</f>
        <v>#N/A</v>
      </c>
      <c r="BL53" t="e">
        <f>INDEX('Partnumber data valves'!$B$4:$AC$1001,$BB53,21)</f>
        <v>#N/A</v>
      </c>
      <c r="BM53" t="e">
        <f>INDEX('Partnumber data valves'!$B$4:$AC$1001,$BB53,22)</f>
        <v>#N/A</v>
      </c>
      <c r="BN53" t="e">
        <f>INDEX('Partnumber data valves'!$B$4:$AC$1001,$BB53,23)</f>
        <v>#N/A</v>
      </c>
      <c r="BO53" t="e">
        <f>INDEX('Partnumber data valves'!$B$4:$AC$1001,$BB53,24)</f>
        <v>#N/A</v>
      </c>
      <c r="BP53" t="e">
        <f>INDEX('Partnumber data valves'!$B$4:$AC$1001,$BB53,25)</f>
        <v>#N/A</v>
      </c>
      <c r="BQ53" t="e">
        <f>INDEX('Partnumber data valves'!$B$4:$AC$1001,$BB53,26)</f>
        <v>#N/A</v>
      </c>
      <c r="BR53" t="e">
        <f>INDEX('Partnumber data valves'!$B$4:$AC$1001,$BB53,27)</f>
        <v>#N/A</v>
      </c>
      <c r="BS53" t="e">
        <f>INDEX('Partnumber data valves'!$B$4:$AC$1001,$BB53,28)</f>
        <v>#N/A</v>
      </c>
      <c r="BU53" s="66" t="e">
        <f>INDEX('Partnumber data valves'!$B$4:$AC$1001,$BB53,5)</f>
        <v>#N/A</v>
      </c>
      <c r="BV53" s="66" t="e">
        <f>INDEX('Partnumber data valves'!$B$4:$AC$1001,$BB53,6)</f>
        <v>#N/A</v>
      </c>
    </row>
    <row r="54" spans="2:74">
      <c r="B54" s="115"/>
      <c r="C54" s="115"/>
      <c r="D54" s="115"/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115"/>
      <c r="Q54" s="83"/>
      <c r="R54" s="22" t="e">
        <f>VLOOKUP('Frese Valve Selection'!$Q54,'Partnumber data valves'!$B$4:$K$1001,2,FALSE)</f>
        <v>#N/A</v>
      </c>
      <c r="S54" s="23" t="e">
        <f>VLOOKUP('Frese Valve Selection'!$Q54,'Partnumber data valves'!$B$4:$K$1001,3,FALSE)</f>
        <v>#N/A</v>
      </c>
      <c r="T54" s="23" t="e">
        <f>VLOOKUP('Frese Valve Selection'!$Q54,'Partnumber data valves'!$B$4:$K$1001,4,FALSE)</f>
        <v>#N/A</v>
      </c>
      <c r="U54" s="23" t="e">
        <f>VLOOKUP('Frese Valve Selection'!$Q54,'Partnumber data valves'!$B$4:$K$1001,5,FALSE)</f>
        <v>#N/A</v>
      </c>
      <c r="V54" s="23" t="e">
        <f>VLOOKUP('Frese Valve Selection'!$Q54,'Partnumber data valves'!$B$4:$K$1001,6,FALSE)</f>
        <v>#N/A</v>
      </c>
      <c r="W54" s="23" t="e">
        <f>VLOOKUP('Frese Valve Selection'!$Q54,'Partnumber data valves'!$B$4:$K$1001,7,FALSE)</f>
        <v>#N/A</v>
      </c>
      <c r="X54" s="23" t="e">
        <f>VLOOKUP('Frese Valve Selection'!$Q54,'Partnumber data valves'!$B$4:$K$1001,8,FALSE)</f>
        <v>#N/A</v>
      </c>
      <c r="Y54" s="23" t="e">
        <f>VLOOKUP('Frese Valve Selection'!$Q54,'Partnumber data valves'!$B$4:$K$1001,9,FALSE)</f>
        <v>#N/A</v>
      </c>
      <c r="Z54" s="23" t="e">
        <f>VLOOKUP('Frese Valve Selection'!$Q54,'Partnumber data valves'!$B$4:$K$1001,10,FALSE)</f>
        <v>#N/A</v>
      </c>
      <c r="AA54" s="97">
        <f t="shared" si="20"/>
        <v>0</v>
      </c>
      <c r="AB54" s="98" t="e">
        <f t="shared" si="27"/>
        <v>#N/A</v>
      </c>
      <c r="AC54" s="99" t="e">
        <f t="shared" si="28"/>
        <v>#N/A</v>
      </c>
      <c r="AD54" s="23" t="e">
        <f>VLOOKUP(Q54,'Weight table'!$A$2:$C$10000,3,FALSE)</f>
        <v>#N/A</v>
      </c>
      <c r="AF54" s="83"/>
      <c r="AG54" s="23" t="str">
        <f>IF(OR(ISBLANK($AF54),$AF54="N/A"),"",VLOOKUP($AF54,'Part number data actuators'!$B$3:$H$202,2,FALSE))</f>
        <v/>
      </c>
      <c r="AH54" s="23" t="str">
        <f>IF(OR(ISBLANK($AF54),$AF54="N/A"),"",VLOOKUP($AF54,'Part number data actuators'!$B$3:$H$202,3,FALSE))</f>
        <v/>
      </c>
      <c r="AI54" s="23" t="str">
        <f>IF(OR(ISBLANK($AF54),$AF54="N/A"),"",VLOOKUP($AF54,'Part number data actuators'!$B$3:$H$202,4,FALSE))</f>
        <v/>
      </c>
      <c r="AJ54" s="23" t="str">
        <f>IF(OR(ISBLANK($AF54),$AF54="N/A"),"",VLOOKUP($AF54,'Part number data actuators'!$B$3:$H$202,5,FALSE))</f>
        <v/>
      </c>
      <c r="AK54" s="23" t="str">
        <f>IF(OR(ISBLANK($AF54),$AF54="N/A"),"",VLOOKUP($AF54,'Part number data actuators'!$B$3:$H$202,6,FALSE))</f>
        <v/>
      </c>
      <c r="AL54" s="23" t="str">
        <f>IF(OR(ISBLANK($AF54),$AF54="N/A"),"",VLOOKUP($AF54,'Part number data actuators'!$B$3:$H$202,7,FALSE))</f>
        <v/>
      </c>
      <c r="AM54" s="5" t="str">
        <f>IF(OR(ISBLANK($AF54),$AF54="N/A"),"",VLOOKUP(AF54,'Weight table'!$A$2:$C$10000,3,FALSE))</f>
        <v/>
      </c>
      <c r="AO54" s="86"/>
      <c r="AR54" s="87"/>
      <c r="AS54" s="87"/>
      <c r="AU54" s="66" t="e">
        <f t="shared" si="21"/>
        <v>#N/A</v>
      </c>
      <c r="AV54" s="66" t="e">
        <f t="shared" si="22"/>
        <v>#N/A</v>
      </c>
      <c r="AW54" t="e">
        <f t="shared" si="23"/>
        <v>#N/A</v>
      </c>
      <c r="AX54" s="66" t="e">
        <f t="shared" si="24"/>
        <v>#N/A</v>
      </c>
      <c r="AY54" s="66" t="e">
        <f t="shared" si="25"/>
        <v>#N/A</v>
      </c>
      <c r="BB54" s="6" t="e">
        <f>MATCH(Q54,'Partnumber data valves'!$B$4:$B$1001,0)</f>
        <v>#N/A</v>
      </c>
      <c r="BC54" s="6"/>
      <c r="BD54" t="e">
        <f>INDEX('Partnumber data valves'!$B$4:$AC$1001,$BB54,13)</f>
        <v>#N/A</v>
      </c>
      <c r="BE54" t="e">
        <f>INDEX('Partnumber data valves'!$B$4:$AC$1001,$BB54,14)</f>
        <v>#N/A</v>
      </c>
      <c r="BF54" t="e">
        <f>INDEX('Partnumber data valves'!$B$4:$AC$1001,$BB54,15)</f>
        <v>#N/A</v>
      </c>
      <c r="BG54" t="e">
        <f>INDEX('Partnumber data valves'!$B$4:$AC$1001,$BB54,16)</f>
        <v>#N/A</v>
      </c>
      <c r="BH54" t="e">
        <f>INDEX('Partnumber data valves'!$B$4:$AC$1001,$BB54,17)</f>
        <v>#N/A</v>
      </c>
      <c r="BI54" t="e">
        <f>INDEX('Partnumber data valves'!$B$4:$AC$1001,$BB54,18)</f>
        <v>#N/A</v>
      </c>
      <c r="BJ54" t="e">
        <f>INDEX('Partnumber data valves'!$B$4:$AC$1001,$BB54,19)</f>
        <v>#N/A</v>
      </c>
      <c r="BL54" t="e">
        <f>INDEX('Partnumber data valves'!$B$4:$AC$1001,$BB54,21)</f>
        <v>#N/A</v>
      </c>
      <c r="BM54" t="e">
        <f>INDEX('Partnumber data valves'!$B$4:$AC$1001,$BB54,22)</f>
        <v>#N/A</v>
      </c>
      <c r="BN54" t="e">
        <f>INDEX('Partnumber data valves'!$B$4:$AC$1001,$BB54,23)</f>
        <v>#N/A</v>
      </c>
      <c r="BO54" t="e">
        <f>INDEX('Partnumber data valves'!$B$4:$AC$1001,$BB54,24)</f>
        <v>#N/A</v>
      </c>
      <c r="BP54" t="e">
        <f>INDEX('Partnumber data valves'!$B$4:$AC$1001,$BB54,25)</f>
        <v>#N/A</v>
      </c>
      <c r="BQ54" t="e">
        <f>INDEX('Partnumber data valves'!$B$4:$AC$1001,$BB54,26)</f>
        <v>#N/A</v>
      </c>
      <c r="BR54" t="e">
        <f>INDEX('Partnumber data valves'!$B$4:$AC$1001,$BB54,27)</f>
        <v>#N/A</v>
      </c>
      <c r="BS54" t="e">
        <f>INDEX('Partnumber data valves'!$B$4:$AC$1001,$BB54,28)</f>
        <v>#N/A</v>
      </c>
      <c r="BU54" s="66" t="e">
        <f>INDEX('Partnumber data valves'!$B$4:$AC$1001,$BB54,5)</f>
        <v>#N/A</v>
      </c>
      <c r="BV54" s="66" t="e">
        <f>INDEX('Partnumber data valves'!$B$4:$AC$1001,$BB54,6)</f>
        <v>#N/A</v>
      </c>
    </row>
    <row r="55" spans="2:74">
      <c r="B55" s="115"/>
      <c r="C55" s="115"/>
      <c r="D55" s="115"/>
      <c r="E55" s="115"/>
      <c r="F55" s="115"/>
      <c r="G55" s="115"/>
      <c r="H55" s="115"/>
      <c r="I55" s="115"/>
      <c r="J55" s="115"/>
      <c r="K55" s="115"/>
      <c r="L55" s="115"/>
      <c r="M55" s="115"/>
      <c r="N55" s="115"/>
      <c r="O55" s="115"/>
      <c r="Q55" s="83"/>
      <c r="R55" s="22" t="e">
        <f>VLOOKUP('Frese Valve Selection'!$Q55,'Partnumber data valves'!$B$4:$K$1001,2,FALSE)</f>
        <v>#N/A</v>
      </c>
      <c r="S55" s="23" t="e">
        <f>VLOOKUP('Frese Valve Selection'!$Q55,'Partnumber data valves'!$B$4:$K$1001,3,FALSE)</f>
        <v>#N/A</v>
      </c>
      <c r="T55" s="23" t="e">
        <f>VLOOKUP('Frese Valve Selection'!$Q55,'Partnumber data valves'!$B$4:$K$1001,4,FALSE)</f>
        <v>#N/A</v>
      </c>
      <c r="U55" s="23" t="e">
        <f>VLOOKUP('Frese Valve Selection'!$Q55,'Partnumber data valves'!$B$4:$K$1001,5,FALSE)</f>
        <v>#N/A</v>
      </c>
      <c r="V55" s="23" t="e">
        <f>VLOOKUP('Frese Valve Selection'!$Q55,'Partnumber data valves'!$B$4:$K$1001,6,FALSE)</f>
        <v>#N/A</v>
      </c>
      <c r="W55" s="23" t="e">
        <f>VLOOKUP('Frese Valve Selection'!$Q55,'Partnumber data valves'!$B$4:$K$1001,7,FALSE)</f>
        <v>#N/A</v>
      </c>
      <c r="X55" s="23" t="e">
        <f>VLOOKUP('Frese Valve Selection'!$Q55,'Partnumber data valves'!$B$4:$K$1001,8,FALSE)</f>
        <v>#N/A</v>
      </c>
      <c r="Y55" s="23" t="e">
        <f>VLOOKUP('Frese Valve Selection'!$Q55,'Partnumber data valves'!$B$4:$K$1001,9,FALSE)</f>
        <v>#N/A</v>
      </c>
      <c r="Z55" s="23" t="e">
        <f>VLOOKUP('Frese Valve Selection'!$Q55,'Partnumber data valves'!$B$4:$K$1001,10,FALSE)</f>
        <v>#N/A</v>
      </c>
      <c r="AA55" s="97">
        <f t="shared" si="20"/>
        <v>0</v>
      </c>
      <c r="AB55" s="98" t="e">
        <f t="shared" si="27"/>
        <v>#N/A</v>
      </c>
      <c r="AC55" s="99" t="e">
        <f t="shared" si="28"/>
        <v>#N/A</v>
      </c>
      <c r="AD55" s="23" t="e">
        <f>VLOOKUP(Q55,'Weight table'!$A$2:$C$10000,3,FALSE)</f>
        <v>#N/A</v>
      </c>
      <c r="AF55" s="83"/>
      <c r="AG55" s="23" t="str">
        <f>IF(OR(ISBLANK($AF55),$AF55="N/A"),"",VLOOKUP($AF55,'Part number data actuators'!$B$3:$H$202,2,FALSE))</f>
        <v/>
      </c>
      <c r="AH55" s="23" t="str">
        <f>IF(OR(ISBLANK($AF55),$AF55="N/A"),"",VLOOKUP($AF55,'Part number data actuators'!$B$3:$H$202,3,FALSE))</f>
        <v/>
      </c>
      <c r="AI55" s="23" t="str">
        <f>IF(OR(ISBLANK($AF55),$AF55="N/A"),"",VLOOKUP($AF55,'Part number data actuators'!$B$3:$H$202,4,FALSE))</f>
        <v/>
      </c>
      <c r="AJ55" s="23" t="str">
        <f>IF(OR(ISBLANK($AF55),$AF55="N/A"),"",VLOOKUP($AF55,'Part number data actuators'!$B$3:$H$202,5,FALSE))</f>
        <v/>
      </c>
      <c r="AK55" s="23" t="str">
        <f>IF(OR(ISBLANK($AF55),$AF55="N/A"),"",VLOOKUP($AF55,'Part number data actuators'!$B$3:$H$202,6,FALSE))</f>
        <v/>
      </c>
      <c r="AL55" s="23" t="str">
        <f>IF(OR(ISBLANK($AF55),$AF55="N/A"),"",VLOOKUP($AF55,'Part number data actuators'!$B$3:$H$202,7,FALSE))</f>
        <v/>
      </c>
      <c r="AM55" s="5" t="str">
        <f>IF(OR(ISBLANK($AF55),$AF55="N/A"),"",VLOOKUP(AF55,'Weight table'!$A$2:$C$10000,3,FALSE))</f>
        <v/>
      </c>
      <c r="AO55" s="86"/>
      <c r="AR55" s="87"/>
      <c r="AS55" s="87"/>
      <c r="AU55" s="66" t="e">
        <f t="shared" si="21"/>
        <v>#N/A</v>
      </c>
      <c r="AV55" s="66" t="e">
        <f t="shared" si="22"/>
        <v>#N/A</v>
      </c>
      <c r="AW55" t="e">
        <f t="shared" si="23"/>
        <v>#N/A</v>
      </c>
      <c r="AX55" s="66" t="e">
        <f t="shared" si="24"/>
        <v>#N/A</v>
      </c>
      <c r="AY55" s="66" t="e">
        <f t="shared" si="25"/>
        <v>#N/A</v>
      </c>
      <c r="BB55" s="6" t="e">
        <f>MATCH(Q55,'Partnumber data valves'!$B$4:$B$1001,0)</f>
        <v>#N/A</v>
      </c>
      <c r="BC55" s="6"/>
      <c r="BD55" t="e">
        <f>INDEX('Partnumber data valves'!$B$4:$AC$1001,$BB55,13)</f>
        <v>#N/A</v>
      </c>
      <c r="BE55" t="e">
        <f>INDEX('Partnumber data valves'!$B$4:$AC$1001,$BB55,14)</f>
        <v>#N/A</v>
      </c>
      <c r="BF55" t="e">
        <f>INDEX('Partnumber data valves'!$B$4:$AC$1001,$BB55,15)</f>
        <v>#N/A</v>
      </c>
      <c r="BG55" t="e">
        <f>INDEX('Partnumber data valves'!$B$4:$AC$1001,$BB55,16)</f>
        <v>#N/A</v>
      </c>
      <c r="BH55" t="e">
        <f>INDEX('Partnumber data valves'!$B$4:$AC$1001,$BB55,17)</f>
        <v>#N/A</v>
      </c>
      <c r="BI55" t="e">
        <f>INDEX('Partnumber data valves'!$B$4:$AC$1001,$BB55,18)</f>
        <v>#N/A</v>
      </c>
      <c r="BJ55" t="e">
        <f>INDEX('Partnumber data valves'!$B$4:$AC$1001,$BB55,19)</f>
        <v>#N/A</v>
      </c>
      <c r="BL55" t="e">
        <f>INDEX('Partnumber data valves'!$B$4:$AC$1001,$BB55,21)</f>
        <v>#N/A</v>
      </c>
      <c r="BM55" t="e">
        <f>INDEX('Partnumber data valves'!$B$4:$AC$1001,$BB55,22)</f>
        <v>#N/A</v>
      </c>
      <c r="BN55" t="e">
        <f>INDEX('Partnumber data valves'!$B$4:$AC$1001,$BB55,23)</f>
        <v>#N/A</v>
      </c>
      <c r="BO55" t="e">
        <f>INDEX('Partnumber data valves'!$B$4:$AC$1001,$BB55,24)</f>
        <v>#N/A</v>
      </c>
      <c r="BP55" t="e">
        <f>INDEX('Partnumber data valves'!$B$4:$AC$1001,$BB55,25)</f>
        <v>#N/A</v>
      </c>
      <c r="BQ55" t="e">
        <f>INDEX('Partnumber data valves'!$B$4:$AC$1001,$BB55,26)</f>
        <v>#N/A</v>
      </c>
      <c r="BR55" t="e">
        <f>INDEX('Partnumber data valves'!$B$4:$AC$1001,$BB55,27)</f>
        <v>#N/A</v>
      </c>
      <c r="BS55" t="e">
        <f>INDEX('Partnumber data valves'!$B$4:$AC$1001,$BB55,28)</f>
        <v>#N/A</v>
      </c>
      <c r="BU55" s="66" t="e">
        <f>INDEX('Partnumber data valves'!$B$4:$AC$1001,$BB55,5)</f>
        <v>#N/A</v>
      </c>
      <c r="BV55" s="66" t="e">
        <f>INDEX('Partnumber data valves'!$B$4:$AC$1001,$BB55,6)</f>
        <v>#N/A</v>
      </c>
    </row>
    <row r="56" spans="2:74">
      <c r="B56" s="115"/>
      <c r="C56" s="115"/>
      <c r="D56" s="115"/>
      <c r="E56" s="115"/>
      <c r="F56" s="115"/>
      <c r="G56" s="115"/>
      <c r="H56" s="115"/>
      <c r="I56" s="115"/>
      <c r="J56" s="115"/>
      <c r="K56" s="115"/>
      <c r="L56" s="115"/>
      <c r="M56" s="115"/>
      <c r="N56" s="115"/>
      <c r="O56" s="115"/>
      <c r="Q56" s="83"/>
      <c r="R56" s="22" t="e">
        <f>VLOOKUP('Frese Valve Selection'!$Q56,'Partnumber data valves'!$B$4:$K$1001,2,FALSE)</f>
        <v>#N/A</v>
      </c>
      <c r="S56" s="23" t="e">
        <f>VLOOKUP('Frese Valve Selection'!$Q56,'Partnumber data valves'!$B$4:$K$1001,3,FALSE)</f>
        <v>#N/A</v>
      </c>
      <c r="T56" s="23" t="e">
        <f>VLOOKUP('Frese Valve Selection'!$Q56,'Partnumber data valves'!$B$4:$K$1001,4,FALSE)</f>
        <v>#N/A</v>
      </c>
      <c r="U56" s="23" t="e">
        <f>VLOOKUP('Frese Valve Selection'!$Q56,'Partnumber data valves'!$B$4:$K$1001,5,FALSE)</f>
        <v>#N/A</v>
      </c>
      <c r="V56" s="23" t="e">
        <f>VLOOKUP('Frese Valve Selection'!$Q56,'Partnumber data valves'!$B$4:$K$1001,6,FALSE)</f>
        <v>#N/A</v>
      </c>
      <c r="W56" s="23" t="e">
        <f>VLOOKUP('Frese Valve Selection'!$Q56,'Partnumber data valves'!$B$4:$K$1001,7,FALSE)</f>
        <v>#N/A</v>
      </c>
      <c r="X56" s="23" t="e">
        <f>VLOOKUP('Frese Valve Selection'!$Q56,'Partnumber data valves'!$B$4:$K$1001,8,FALSE)</f>
        <v>#N/A</v>
      </c>
      <c r="Y56" s="23" t="e">
        <f>VLOOKUP('Frese Valve Selection'!$Q56,'Partnumber data valves'!$B$4:$K$1001,9,FALSE)</f>
        <v>#N/A</v>
      </c>
      <c r="Z56" s="23" t="e">
        <f>VLOOKUP('Frese Valve Selection'!$Q56,'Partnumber data valves'!$B$4:$K$1001,10,FALSE)</f>
        <v>#N/A</v>
      </c>
      <c r="AA56" s="97">
        <f t="shared" si="20"/>
        <v>0</v>
      </c>
      <c r="AB56" s="98" t="e">
        <f t="shared" si="27"/>
        <v>#N/A</v>
      </c>
      <c r="AC56" s="99" t="e">
        <f t="shared" si="28"/>
        <v>#N/A</v>
      </c>
      <c r="AD56" s="23" t="e">
        <f>VLOOKUP(Q56,'Weight table'!$A$2:$C$10000,3,FALSE)</f>
        <v>#N/A</v>
      </c>
      <c r="AF56" s="83"/>
      <c r="AG56" s="23" t="str">
        <f>IF(OR(ISBLANK($AF56),$AF56="N/A"),"",VLOOKUP($AF56,'Part number data actuators'!$B$3:$H$202,2,FALSE))</f>
        <v/>
      </c>
      <c r="AH56" s="23" t="str">
        <f>IF(OR(ISBLANK($AF56),$AF56="N/A"),"",VLOOKUP($AF56,'Part number data actuators'!$B$3:$H$202,3,FALSE))</f>
        <v/>
      </c>
      <c r="AI56" s="23" t="str">
        <f>IF(OR(ISBLANK($AF56),$AF56="N/A"),"",VLOOKUP($AF56,'Part number data actuators'!$B$3:$H$202,4,FALSE))</f>
        <v/>
      </c>
      <c r="AJ56" s="23" t="str">
        <f>IF(OR(ISBLANK($AF56),$AF56="N/A"),"",VLOOKUP($AF56,'Part number data actuators'!$B$3:$H$202,5,FALSE))</f>
        <v/>
      </c>
      <c r="AK56" s="23" t="str">
        <f>IF(OR(ISBLANK($AF56),$AF56="N/A"),"",VLOOKUP($AF56,'Part number data actuators'!$B$3:$H$202,6,FALSE))</f>
        <v/>
      </c>
      <c r="AL56" s="23" t="str">
        <f>IF(OR(ISBLANK($AF56),$AF56="N/A"),"",VLOOKUP($AF56,'Part number data actuators'!$B$3:$H$202,7,FALSE))</f>
        <v/>
      </c>
      <c r="AM56" s="5" t="str">
        <f>IF(OR(ISBLANK($AF56),$AF56="N/A"),"",VLOOKUP(AF56,'Weight table'!$A$2:$C$10000,3,FALSE))</f>
        <v/>
      </c>
      <c r="AO56" s="86"/>
      <c r="AR56" s="87"/>
      <c r="AS56" s="87"/>
      <c r="AU56" s="66" t="e">
        <f t="shared" si="21"/>
        <v>#N/A</v>
      </c>
      <c r="AV56" s="66" t="e">
        <f t="shared" si="22"/>
        <v>#N/A</v>
      </c>
      <c r="AW56" t="e">
        <f t="shared" si="23"/>
        <v>#N/A</v>
      </c>
      <c r="AX56" s="66" t="e">
        <f t="shared" si="24"/>
        <v>#N/A</v>
      </c>
      <c r="AY56" s="66" t="e">
        <f t="shared" si="25"/>
        <v>#N/A</v>
      </c>
      <c r="BB56" s="6" t="e">
        <f>MATCH(Q56,'Partnumber data valves'!$B$4:$B$1001,0)</f>
        <v>#N/A</v>
      </c>
      <c r="BC56" s="6"/>
      <c r="BD56" t="e">
        <f>INDEX('Partnumber data valves'!$B$4:$AC$1001,$BB56,13)</f>
        <v>#N/A</v>
      </c>
      <c r="BE56" t="e">
        <f>INDEX('Partnumber data valves'!$B$4:$AC$1001,$BB56,14)</f>
        <v>#N/A</v>
      </c>
      <c r="BF56" t="e">
        <f>INDEX('Partnumber data valves'!$B$4:$AC$1001,$BB56,15)</f>
        <v>#N/A</v>
      </c>
      <c r="BG56" t="e">
        <f>INDEX('Partnumber data valves'!$B$4:$AC$1001,$BB56,16)</f>
        <v>#N/A</v>
      </c>
      <c r="BH56" t="e">
        <f>INDEX('Partnumber data valves'!$B$4:$AC$1001,$BB56,17)</f>
        <v>#N/A</v>
      </c>
      <c r="BI56" t="e">
        <f>INDEX('Partnumber data valves'!$B$4:$AC$1001,$BB56,18)</f>
        <v>#N/A</v>
      </c>
      <c r="BJ56" t="e">
        <f>INDEX('Partnumber data valves'!$B$4:$AC$1001,$BB56,19)</f>
        <v>#N/A</v>
      </c>
      <c r="BL56" t="e">
        <f>INDEX('Partnumber data valves'!$B$4:$AC$1001,$BB56,21)</f>
        <v>#N/A</v>
      </c>
      <c r="BM56" t="e">
        <f>INDEX('Partnumber data valves'!$B$4:$AC$1001,$BB56,22)</f>
        <v>#N/A</v>
      </c>
      <c r="BN56" t="e">
        <f>INDEX('Partnumber data valves'!$B$4:$AC$1001,$BB56,23)</f>
        <v>#N/A</v>
      </c>
      <c r="BO56" t="e">
        <f>INDEX('Partnumber data valves'!$B$4:$AC$1001,$BB56,24)</f>
        <v>#N/A</v>
      </c>
      <c r="BP56" t="e">
        <f>INDEX('Partnumber data valves'!$B$4:$AC$1001,$BB56,25)</f>
        <v>#N/A</v>
      </c>
      <c r="BQ56" t="e">
        <f>INDEX('Partnumber data valves'!$B$4:$AC$1001,$BB56,26)</f>
        <v>#N/A</v>
      </c>
      <c r="BR56" t="e">
        <f>INDEX('Partnumber data valves'!$B$4:$AC$1001,$BB56,27)</f>
        <v>#N/A</v>
      </c>
      <c r="BS56" t="e">
        <f>INDEX('Partnumber data valves'!$B$4:$AC$1001,$BB56,28)</f>
        <v>#N/A</v>
      </c>
      <c r="BU56" s="66" t="e">
        <f>INDEX('Partnumber data valves'!$B$4:$AC$1001,$BB56,5)</f>
        <v>#N/A</v>
      </c>
      <c r="BV56" s="66" t="e">
        <f>INDEX('Partnumber data valves'!$B$4:$AC$1001,$BB56,6)</f>
        <v>#N/A</v>
      </c>
    </row>
    <row r="57" spans="2:74">
      <c r="B57" s="115"/>
      <c r="C57" s="115"/>
      <c r="D57" s="115"/>
      <c r="E57" s="115"/>
      <c r="F57" s="115"/>
      <c r="G57" s="115"/>
      <c r="H57" s="115"/>
      <c r="I57" s="115"/>
      <c r="J57" s="115"/>
      <c r="K57" s="115"/>
      <c r="L57" s="115"/>
      <c r="M57" s="115"/>
      <c r="N57" s="115"/>
      <c r="O57" s="115"/>
      <c r="Q57" s="83"/>
      <c r="R57" s="22" t="e">
        <f>VLOOKUP('Frese Valve Selection'!$Q57,'Partnumber data valves'!$B$4:$K$1001,2,FALSE)</f>
        <v>#N/A</v>
      </c>
      <c r="S57" s="23" t="e">
        <f>VLOOKUP('Frese Valve Selection'!$Q57,'Partnumber data valves'!$B$4:$K$1001,3,FALSE)</f>
        <v>#N/A</v>
      </c>
      <c r="T57" s="23" t="e">
        <f>VLOOKUP('Frese Valve Selection'!$Q57,'Partnumber data valves'!$B$4:$K$1001,4,FALSE)</f>
        <v>#N/A</v>
      </c>
      <c r="U57" s="23" t="e">
        <f>VLOOKUP('Frese Valve Selection'!$Q57,'Partnumber data valves'!$B$4:$K$1001,5,FALSE)</f>
        <v>#N/A</v>
      </c>
      <c r="V57" s="23" t="e">
        <f>VLOOKUP('Frese Valve Selection'!$Q57,'Partnumber data valves'!$B$4:$K$1001,6,FALSE)</f>
        <v>#N/A</v>
      </c>
      <c r="W57" s="23" t="e">
        <f>VLOOKUP('Frese Valve Selection'!$Q57,'Partnumber data valves'!$B$4:$K$1001,7,FALSE)</f>
        <v>#N/A</v>
      </c>
      <c r="X57" s="23" t="e">
        <f>VLOOKUP('Frese Valve Selection'!$Q57,'Partnumber data valves'!$B$4:$K$1001,8,FALSE)</f>
        <v>#N/A</v>
      </c>
      <c r="Y57" s="23" t="e">
        <f>VLOOKUP('Frese Valve Selection'!$Q57,'Partnumber data valves'!$B$4:$K$1001,9,FALSE)</f>
        <v>#N/A</v>
      </c>
      <c r="Z57" s="23" t="e">
        <f>VLOOKUP('Frese Valve Selection'!$Q57,'Partnumber data valves'!$B$4:$K$1001,10,FALSE)</f>
        <v>#N/A</v>
      </c>
      <c r="AA57" s="97">
        <f t="shared" si="20"/>
        <v>0</v>
      </c>
      <c r="AB57" s="98" t="e">
        <f t="shared" si="27"/>
        <v>#N/A</v>
      </c>
      <c r="AC57" s="99" t="e">
        <f t="shared" si="28"/>
        <v>#N/A</v>
      </c>
      <c r="AD57" s="23" t="e">
        <f>VLOOKUP(Q57,'Weight table'!$A$2:$C$10000,3,FALSE)</f>
        <v>#N/A</v>
      </c>
      <c r="AF57" s="83"/>
      <c r="AG57" s="23" t="str">
        <f>IF(OR(ISBLANK($AF57),$AF57="N/A"),"",VLOOKUP($AF57,'Part number data actuators'!$B$3:$H$202,2,FALSE))</f>
        <v/>
      </c>
      <c r="AH57" s="23" t="str">
        <f>IF(OR(ISBLANK($AF57),$AF57="N/A"),"",VLOOKUP($AF57,'Part number data actuators'!$B$3:$H$202,3,FALSE))</f>
        <v/>
      </c>
      <c r="AI57" s="23" t="str">
        <f>IF(OR(ISBLANK($AF57),$AF57="N/A"),"",VLOOKUP($AF57,'Part number data actuators'!$B$3:$H$202,4,FALSE))</f>
        <v/>
      </c>
      <c r="AJ57" s="23" t="str">
        <f>IF(OR(ISBLANK($AF57),$AF57="N/A"),"",VLOOKUP($AF57,'Part number data actuators'!$B$3:$H$202,5,FALSE))</f>
        <v/>
      </c>
      <c r="AK57" s="23" t="str">
        <f>IF(OR(ISBLANK($AF57),$AF57="N/A"),"",VLOOKUP($AF57,'Part number data actuators'!$B$3:$H$202,6,FALSE))</f>
        <v/>
      </c>
      <c r="AL57" s="23" t="str">
        <f>IF(OR(ISBLANK($AF57),$AF57="N/A"),"",VLOOKUP($AF57,'Part number data actuators'!$B$3:$H$202,7,FALSE))</f>
        <v/>
      </c>
      <c r="AM57" s="5" t="str">
        <f>IF(OR(ISBLANK($AF57),$AF57="N/A"),"",VLOOKUP(AF57,'Weight table'!$A$2:$C$10000,3,FALSE))</f>
        <v/>
      </c>
      <c r="AO57" s="86"/>
      <c r="AR57" s="87"/>
      <c r="AS57" s="87"/>
      <c r="AU57" s="66" t="e">
        <f t="shared" si="21"/>
        <v>#N/A</v>
      </c>
      <c r="AV57" s="66" t="e">
        <f t="shared" si="22"/>
        <v>#N/A</v>
      </c>
      <c r="AW57" t="e">
        <f t="shared" si="23"/>
        <v>#N/A</v>
      </c>
      <c r="AX57" s="66" t="e">
        <f t="shared" si="24"/>
        <v>#N/A</v>
      </c>
      <c r="AY57" s="66" t="e">
        <f t="shared" si="25"/>
        <v>#N/A</v>
      </c>
      <c r="BB57" s="6" t="e">
        <f>MATCH(Q57,'Partnumber data valves'!$B$4:$B$1001,0)</f>
        <v>#N/A</v>
      </c>
      <c r="BC57" s="6"/>
      <c r="BD57" t="e">
        <f>INDEX('Partnumber data valves'!$B$4:$AC$1001,$BB57,13)</f>
        <v>#N/A</v>
      </c>
      <c r="BE57" t="e">
        <f>INDEX('Partnumber data valves'!$B$4:$AC$1001,$BB57,14)</f>
        <v>#N/A</v>
      </c>
      <c r="BF57" t="e">
        <f>INDEX('Partnumber data valves'!$B$4:$AC$1001,$BB57,15)</f>
        <v>#N/A</v>
      </c>
      <c r="BG57" t="e">
        <f>INDEX('Partnumber data valves'!$B$4:$AC$1001,$BB57,16)</f>
        <v>#N/A</v>
      </c>
      <c r="BH57" t="e">
        <f>INDEX('Partnumber data valves'!$B$4:$AC$1001,$BB57,17)</f>
        <v>#N/A</v>
      </c>
      <c r="BI57" t="e">
        <f>INDEX('Partnumber data valves'!$B$4:$AC$1001,$BB57,18)</f>
        <v>#N/A</v>
      </c>
      <c r="BJ57" t="e">
        <f>INDEX('Partnumber data valves'!$B$4:$AC$1001,$BB57,19)</f>
        <v>#N/A</v>
      </c>
      <c r="BL57" t="e">
        <f>INDEX('Partnumber data valves'!$B$4:$AC$1001,$BB57,21)</f>
        <v>#N/A</v>
      </c>
      <c r="BM57" t="e">
        <f>INDEX('Partnumber data valves'!$B$4:$AC$1001,$BB57,22)</f>
        <v>#N/A</v>
      </c>
      <c r="BN57" t="e">
        <f>INDEX('Partnumber data valves'!$B$4:$AC$1001,$BB57,23)</f>
        <v>#N/A</v>
      </c>
      <c r="BO57" t="e">
        <f>INDEX('Partnumber data valves'!$B$4:$AC$1001,$BB57,24)</f>
        <v>#N/A</v>
      </c>
      <c r="BP57" t="e">
        <f>INDEX('Partnumber data valves'!$B$4:$AC$1001,$BB57,25)</f>
        <v>#N/A</v>
      </c>
      <c r="BQ57" t="e">
        <f>INDEX('Partnumber data valves'!$B$4:$AC$1001,$BB57,26)</f>
        <v>#N/A</v>
      </c>
      <c r="BR57" t="e">
        <f>INDEX('Partnumber data valves'!$B$4:$AC$1001,$BB57,27)</f>
        <v>#N/A</v>
      </c>
      <c r="BS57" t="e">
        <f>INDEX('Partnumber data valves'!$B$4:$AC$1001,$BB57,28)</f>
        <v>#N/A</v>
      </c>
      <c r="BU57" s="66" t="e">
        <f>INDEX('Partnumber data valves'!$B$4:$AC$1001,$BB57,5)</f>
        <v>#N/A</v>
      </c>
      <c r="BV57" s="66" t="e">
        <f>INDEX('Partnumber data valves'!$B$4:$AC$1001,$BB57,6)</f>
        <v>#N/A</v>
      </c>
    </row>
    <row r="58" spans="2:74">
      <c r="B58" s="115"/>
      <c r="C58" s="115"/>
      <c r="D58" s="115"/>
      <c r="E58" s="115"/>
      <c r="F58" s="115"/>
      <c r="G58" s="115"/>
      <c r="H58" s="115"/>
      <c r="I58" s="115"/>
      <c r="J58" s="115"/>
      <c r="K58" s="115"/>
      <c r="L58" s="115"/>
      <c r="M58" s="115"/>
      <c r="N58" s="115"/>
      <c r="O58" s="115"/>
      <c r="Q58" s="83"/>
      <c r="R58" s="22" t="e">
        <f>VLOOKUP('Frese Valve Selection'!$Q58,'Partnumber data valves'!$B$4:$K$1001,2,FALSE)</f>
        <v>#N/A</v>
      </c>
      <c r="S58" s="23" t="e">
        <f>VLOOKUP('Frese Valve Selection'!$Q58,'Partnumber data valves'!$B$4:$K$1001,3,FALSE)</f>
        <v>#N/A</v>
      </c>
      <c r="T58" s="23" t="e">
        <f>VLOOKUP('Frese Valve Selection'!$Q58,'Partnumber data valves'!$B$4:$K$1001,4,FALSE)</f>
        <v>#N/A</v>
      </c>
      <c r="U58" s="23" t="e">
        <f>VLOOKUP('Frese Valve Selection'!$Q58,'Partnumber data valves'!$B$4:$K$1001,5,FALSE)</f>
        <v>#N/A</v>
      </c>
      <c r="V58" s="23" t="e">
        <f>VLOOKUP('Frese Valve Selection'!$Q58,'Partnumber data valves'!$B$4:$K$1001,6,FALSE)</f>
        <v>#N/A</v>
      </c>
      <c r="W58" s="23" t="e">
        <f>VLOOKUP('Frese Valve Selection'!$Q58,'Partnumber data valves'!$B$4:$K$1001,7,FALSE)</f>
        <v>#N/A</v>
      </c>
      <c r="X58" s="23" t="e">
        <f>VLOOKUP('Frese Valve Selection'!$Q58,'Partnumber data valves'!$B$4:$K$1001,8,FALSE)</f>
        <v>#N/A</v>
      </c>
      <c r="Y58" s="23" t="e">
        <f>VLOOKUP('Frese Valve Selection'!$Q58,'Partnumber data valves'!$B$4:$K$1001,9,FALSE)</f>
        <v>#N/A</v>
      </c>
      <c r="Z58" s="23" t="e">
        <f>VLOOKUP('Frese Valve Selection'!$Q58,'Partnumber data valves'!$B$4:$K$1001,10,FALSE)</f>
        <v>#N/A</v>
      </c>
      <c r="AA58" s="97">
        <f t="shared" si="20"/>
        <v>0</v>
      </c>
      <c r="AB58" s="98" t="e">
        <f t="shared" si="27"/>
        <v>#N/A</v>
      </c>
      <c r="AC58" s="99" t="e">
        <f t="shared" si="28"/>
        <v>#N/A</v>
      </c>
      <c r="AD58" s="23" t="e">
        <f>VLOOKUP(Q58,'Weight table'!$A$2:$C$10000,3,FALSE)</f>
        <v>#N/A</v>
      </c>
      <c r="AF58" s="83"/>
      <c r="AG58" s="23" t="str">
        <f>IF(OR(ISBLANK($AF58),$AF58="N/A"),"",VLOOKUP($AF58,'Part number data actuators'!$B$3:$H$202,2,FALSE))</f>
        <v/>
      </c>
      <c r="AH58" s="23" t="str">
        <f>IF(OR(ISBLANK($AF58),$AF58="N/A"),"",VLOOKUP($AF58,'Part number data actuators'!$B$3:$H$202,3,FALSE))</f>
        <v/>
      </c>
      <c r="AI58" s="23" t="str">
        <f>IF(OR(ISBLANK($AF58),$AF58="N/A"),"",VLOOKUP($AF58,'Part number data actuators'!$B$3:$H$202,4,FALSE))</f>
        <v/>
      </c>
      <c r="AJ58" s="23" t="str">
        <f>IF(OR(ISBLANK($AF58),$AF58="N/A"),"",VLOOKUP($AF58,'Part number data actuators'!$B$3:$H$202,5,FALSE))</f>
        <v/>
      </c>
      <c r="AK58" s="23" t="str">
        <f>IF(OR(ISBLANK($AF58),$AF58="N/A"),"",VLOOKUP($AF58,'Part number data actuators'!$B$3:$H$202,6,FALSE))</f>
        <v/>
      </c>
      <c r="AL58" s="23" t="str">
        <f>IF(OR(ISBLANK($AF58),$AF58="N/A"),"",VLOOKUP($AF58,'Part number data actuators'!$B$3:$H$202,7,FALSE))</f>
        <v/>
      </c>
      <c r="AM58" s="5" t="str">
        <f>IF(OR(ISBLANK($AF58),$AF58="N/A"),"",VLOOKUP(AF58,'Weight table'!$A$2:$C$10000,3,FALSE))</f>
        <v/>
      </c>
      <c r="AO58" s="86"/>
      <c r="AR58" s="88"/>
      <c r="AS58" s="88"/>
      <c r="AU58" s="66" t="e">
        <f t="shared" si="21"/>
        <v>#N/A</v>
      </c>
      <c r="AV58" s="66" t="e">
        <f t="shared" si="22"/>
        <v>#N/A</v>
      </c>
      <c r="AW58" t="e">
        <f t="shared" si="23"/>
        <v>#N/A</v>
      </c>
      <c r="AX58" s="66" t="e">
        <f t="shared" si="24"/>
        <v>#N/A</v>
      </c>
      <c r="AY58" s="66" t="e">
        <f t="shared" si="25"/>
        <v>#N/A</v>
      </c>
      <c r="BB58" s="6" t="e">
        <f>MATCH(Q58,'Partnumber data valves'!$B$4:$B$1001,0)</f>
        <v>#N/A</v>
      </c>
      <c r="BC58" s="6"/>
      <c r="BD58" t="e">
        <f>INDEX('Partnumber data valves'!$B$4:$AC$1001,$BB58,13)</f>
        <v>#N/A</v>
      </c>
      <c r="BE58" t="e">
        <f>INDEX('Partnumber data valves'!$B$4:$AC$1001,$BB58,14)</f>
        <v>#N/A</v>
      </c>
      <c r="BF58" t="e">
        <f>INDEX('Partnumber data valves'!$B$4:$AC$1001,$BB58,15)</f>
        <v>#N/A</v>
      </c>
      <c r="BG58" t="e">
        <f>INDEX('Partnumber data valves'!$B$4:$AC$1001,$BB58,16)</f>
        <v>#N/A</v>
      </c>
      <c r="BH58" t="e">
        <f>INDEX('Partnumber data valves'!$B$4:$AC$1001,$BB58,17)</f>
        <v>#N/A</v>
      </c>
      <c r="BI58" t="e">
        <f>INDEX('Partnumber data valves'!$B$4:$AC$1001,$BB58,18)</f>
        <v>#N/A</v>
      </c>
      <c r="BJ58" t="e">
        <f>INDEX('Partnumber data valves'!$B$4:$AC$1001,$BB58,19)</f>
        <v>#N/A</v>
      </c>
      <c r="BL58" t="e">
        <f>INDEX('Partnumber data valves'!$B$4:$AC$1001,$BB58,21)</f>
        <v>#N/A</v>
      </c>
      <c r="BM58" t="e">
        <f>INDEX('Partnumber data valves'!$B$4:$AC$1001,$BB58,22)</f>
        <v>#N/A</v>
      </c>
      <c r="BN58" t="e">
        <f>INDEX('Partnumber data valves'!$B$4:$AC$1001,$BB58,23)</f>
        <v>#N/A</v>
      </c>
      <c r="BO58" t="e">
        <f>INDEX('Partnumber data valves'!$B$4:$AC$1001,$BB58,24)</f>
        <v>#N/A</v>
      </c>
      <c r="BP58" t="e">
        <f>INDEX('Partnumber data valves'!$B$4:$AC$1001,$BB58,25)</f>
        <v>#N/A</v>
      </c>
      <c r="BQ58" t="e">
        <f>INDEX('Partnumber data valves'!$B$4:$AC$1001,$BB58,26)</f>
        <v>#N/A</v>
      </c>
      <c r="BR58" t="e">
        <f>INDEX('Partnumber data valves'!$B$4:$AC$1001,$BB58,27)</f>
        <v>#N/A</v>
      </c>
      <c r="BS58" t="e">
        <f>INDEX('Partnumber data valves'!$B$4:$AC$1001,$BB58,28)</f>
        <v>#N/A</v>
      </c>
      <c r="BU58" s="66" t="e">
        <f>INDEX('Partnumber data valves'!$B$4:$AC$1001,$BB58,5)</f>
        <v>#N/A</v>
      </c>
      <c r="BV58" s="66" t="e">
        <f>INDEX('Partnumber data valves'!$B$4:$AC$1001,$BB58,6)</f>
        <v>#N/A</v>
      </c>
    </row>
    <row r="59" spans="2:74">
      <c r="B59" s="115"/>
      <c r="C59" s="115"/>
      <c r="D59" s="115"/>
      <c r="E59" s="115"/>
      <c r="F59" s="115"/>
      <c r="G59" s="115"/>
      <c r="H59" s="115"/>
      <c r="I59" s="115"/>
      <c r="J59" s="115"/>
      <c r="K59" s="115"/>
      <c r="L59" s="115"/>
      <c r="M59" s="115"/>
      <c r="N59" s="115"/>
      <c r="O59" s="115"/>
      <c r="Q59" s="83"/>
      <c r="R59" s="22" t="e">
        <f>VLOOKUP('Frese Valve Selection'!$Q59,'Partnumber data valves'!$B$4:$K$1001,2,FALSE)</f>
        <v>#N/A</v>
      </c>
      <c r="S59" s="23" t="e">
        <f>VLOOKUP('Frese Valve Selection'!$Q59,'Partnumber data valves'!$B$4:$K$1001,3,FALSE)</f>
        <v>#N/A</v>
      </c>
      <c r="T59" s="23" t="e">
        <f>VLOOKUP('Frese Valve Selection'!$Q59,'Partnumber data valves'!$B$4:$K$1001,4,FALSE)</f>
        <v>#N/A</v>
      </c>
      <c r="U59" s="23" t="e">
        <f>VLOOKUP('Frese Valve Selection'!$Q59,'Partnumber data valves'!$B$4:$K$1001,5,FALSE)</f>
        <v>#N/A</v>
      </c>
      <c r="V59" s="23" t="e">
        <f>VLOOKUP('Frese Valve Selection'!$Q59,'Partnumber data valves'!$B$4:$K$1001,6,FALSE)</f>
        <v>#N/A</v>
      </c>
      <c r="W59" s="23" t="e">
        <f>VLOOKUP('Frese Valve Selection'!$Q59,'Partnumber data valves'!$B$4:$K$1001,7,FALSE)</f>
        <v>#N/A</v>
      </c>
      <c r="X59" s="23" t="e">
        <f>VLOOKUP('Frese Valve Selection'!$Q59,'Partnumber data valves'!$B$4:$K$1001,8,FALSE)</f>
        <v>#N/A</v>
      </c>
      <c r="Y59" s="23" t="e">
        <f>VLOOKUP('Frese Valve Selection'!$Q59,'Partnumber data valves'!$B$4:$K$1001,9,FALSE)</f>
        <v>#N/A</v>
      </c>
      <c r="Z59" s="23" t="e">
        <f>VLOOKUP('Frese Valve Selection'!$Q59,'Partnumber data valves'!$B$4:$K$1001,10,FALSE)</f>
        <v>#N/A</v>
      </c>
      <c r="AA59" s="97">
        <f t="shared" si="20"/>
        <v>0</v>
      </c>
      <c r="AB59" s="98" t="e">
        <f t="shared" si="27"/>
        <v>#N/A</v>
      </c>
      <c r="AC59" s="99" t="e">
        <f t="shared" si="28"/>
        <v>#N/A</v>
      </c>
      <c r="AD59" s="23" t="e">
        <f>VLOOKUP(Q59,'Weight table'!$A$2:$C$10000,3,FALSE)</f>
        <v>#N/A</v>
      </c>
      <c r="AF59" s="85"/>
      <c r="AG59" s="23" t="str">
        <f>IF(OR(ISBLANK($AF59),$AF59="N/A"),"",VLOOKUP($AF59,'Part number data actuators'!$B$3:$H$202,2,FALSE))</f>
        <v/>
      </c>
      <c r="AH59" s="23" t="str">
        <f>IF(OR(ISBLANK($AF59),$AF59="N/A"),"",VLOOKUP($AF59,'Part number data actuators'!$B$3:$H$202,3,FALSE))</f>
        <v/>
      </c>
      <c r="AI59" s="23" t="str">
        <f>IF(OR(ISBLANK($AF59),$AF59="N/A"),"",VLOOKUP($AF59,'Part number data actuators'!$B$3:$H$202,4,FALSE))</f>
        <v/>
      </c>
      <c r="AJ59" s="23" t="str">
        <f>IF(OR(ISBLANK($AF59),$AF59="N/A"),"",VLOOKUP($AF59,'Part number data actuators'!$B$3:$H$202,5,FALSE))</f>
        <v/>
      </c>
      <c r="AK59" s="23" t="str">
        <f>IF(OR(ISBLANK($AF59),$AF59="N/A"),"",VLOOKUP($AF59,'Part number data actuators'!$B$3:$H$202,6,FALSE))</f>
        <v/>
      </c>
      <c r="AL59" s="23" t="str">
        <f>IF(OR(ISBLANK($AF59),$AF59="N/A"),"",VLOOKUP($AF59,'Part number data actuators'!$B$3:$H$202,7,FALSE))</f>
        <v/>
      </c>
      <c r="AM59" s="5" t="str">
        <f>IF(OR(ISBLANK($AF59),$AF59="N/A"),"",VLOOKUP(AF59,'Weight table'!$A$2:$C$10000,3,FALSE))</f>
        <v/>
      </c>
      <c r="AO59" s="86"/>
      <c r="AR59" s="87"/>
      <c r="AS59" s="87"/>
      <c r="AU59" s="66" t="e">
        <f t="shared" si="21"/>
        <v>#N/A</v>
      </c>
      <c r="AV59" s="66" t="e">
        <f t="shared" si="22"/>
        <v>#N/A</v>
      </c>
      <c r="AW59" t="e">
        <f t="shared" si="23"/>
        <v>#N/A</v>
      </c>
      <c r="AX59" s="66" t="e">
        <f t="shared" si="24"/>
        <v>#N/A</v>
      </c>
      <c r="AY59" s="66" t="e">
        <f t="shared" si="25"/>
        <v>#N/A</v>
      </c>
      <c r="BB59" s="6" t="e">
        <f>MATCH(Q59,'Partnumber data valves'!$B$4:$B$1001,0)</f>
        <v>#N/A</v>
      </c>
      <c r="BC59" s="6"/>
      <c r="BD59" t="e">
        <f>INDEX('Partnumber data valves'!$B$4:$AC$1001,$BB59,13)</f>
        <v>#N/A</v>
      </c>
      <c r="BE59" t="e">
        <f>INDEX('Partnumber data valves'!$B$4:$AC$1001,$BB59,14)</f>
        <v>#N/A</v>
      </c>
      <c r="BF59" t="e">
        <f>INDEX('Partnumber data valves'!$B$4:$AC$1001,$BB59,15)</f>
        <v>#N/A</v>
      </c>
      <c r="BG59" t="e">
        <f>INDEX('Partnumber data valves'!$B$4:$AC$1001,$BB59,16)</f>
        <v>#N/A</v>
      </c>
      <c r="BH59" t="e">
        <f>INDEX('Partnumber data valves'!$B$4:$AC$1001,$BB59,17)</f>
        <v>#N/A</v>
      </c>
      <c r="BI59" t="e">
        <f>INDEX('Partnumber data valves'!$B$4:$AC$1001,$BB59,18)</f>
        <v>#N/A</v>
      </c>
      <c r="BJ59" t="e">
        <f>INDEX('Partnumber data valves'!$B$4:$AC$1001,$BB59,19)</f>
        <v>#N/A</v>
      </c>
      <c r="BL59" t="e">
        <f>INDEX('Partnumber data valves'!$B$4:$AC$1001,$BB59,21)</f>
        <v>#N/A</v>
      </c>
      <c r="BM59" t="e">
        <f>INDEX('Partnumber data valves'!$B$4:$AC$1001,$BB59,22)</f>
        <v>#N/A</v>
      </c>
      <c r="BN59" t="e">
        <f>INDEX('Partnumber data valves'!$B$4:$AC$1001,$BB59,23)</f>
        <v>#N/A</v>
      </c>
      <c r="BO59" t="e">
        <f>INDEX('Partnumber data valves'!$B$4:$AC$1001,$BB59,24)</f>
        <v>#N/A</v>
      </c>
      <c r="BP59" t="e">
        <f>INDEX('Partnumber data valves'!$B$4:$AC$1001,$BB59,25)</f>
        <v>#N/A</v>
      </c>
      <c r="BQ59" t="e">
        <f>INDEX('Partnumber data valves'!$B$4:$AC$1001,$BB59,26)</f>
        <v>#N/A</v>
      </c>
      <c r="BR59" t="e">
        <f>INDEX('Partnumber data valves'!$B$4:$AC$1001,$BB59,27)</f>
        <v>#N/A</v>
      </c>
      <c r="BS59" t="e">
        <f>INDEX('Partnumber data valves'!$B$4:$AC$1001,$BB59,28)</f>
        <v>#N/A</v>
      </c>
      <c r="BU59" s="66" t="e">
        <f>INDEX('Partnumber data valves'!$B$4:$AC$1001,$BB59,5)</f>
        <v>#N/A</v>
      </c>
      <c r="BV59" s="66" t="e">
        <f>INDEX('Partnumber data valves'!$B$4:$AC$1001,$BB59,6)</f>
        <v>#N/A</v>
      </c>
    </row>
    <row r="60" spans="2:74">
      <c r="B60" s="115"/>
      <c r="C60" s="115"/>
      <c r="D60" s="115"/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115"/>
      <c r="Q60" s="83"/>
      <c r="R60" s="22" t="e">
        <f>VLOOKUP('Frese Valve Selection'!$Q60,'Partnumber data valves'!$B$4:$K$1001,2,FALSE)</f>
        <v>#N/A</v>
      </c>
      <c r="S60" s="23" t="e">
        <f>VLOOKUP('Frese Valve Selection'!$Q60,'Partnumber data valves'!$B$4:$K$1001,3,FALSE)</f>
        <v>#N/A</v>
      </c>
      <c r="T60" s="23" t="e">
        <f>VLOOKUP('Frese Valve Selection'!$Q60,'Partnumber data valves'!$B$4:$K$1001,4,FALSE)</f>
        <v>#N/A</v>
      </c>
      <c r="U60" s="23" t="e">
        <f>VLOOKUP('Frese Valve Selection'!$Q60,'Partnumber data valves'!$B$4:$K$1001,5,FALSE)</f>
        <v>#N/A</v>
      </c>
      <c r="V60" s="23" t="e">
        <f>VLOOKUP('Frese Valve Selection'!$Q60,'Partnumber data valves'!$B$4:$K$1001,6,FALSE)</f>
        <v>#N/A</v>
      </c>
      <c r="W60" s="23" t="e">
        <f>VLOOKUP('Frese Valve Selection'!$Q60,'Partnumber data valves'!$B$4:$K$1001,7,FALSE)</f>
        <v>#N/A</v>
      </c>
      <c r="X60" s="23" t="e">
        <f>VLOOKUP('Frese Valve Selection'!$Q60,'Partnumber data valves'!$B$4:$K$1001,8,FALSE)</f>
        <v>#N/A</v>
      </c>
      <c r="Y60" s="23" t="e">
        <f>VLOOKUP('Frese Valve Selection'!$Q60,'Partnumber data valves'!$B$4:$K$1001,9,FALSE)</f>
        <v>#N/A</v>
      </c>
      <c r="Z60" s="23" t="e">
        <f>VLOOKUP('Frese Valve Selection'!$Q60,'Partnumber data valves'!$B$4:$K$1001,10,FALSE)</f>
        <v>#N/A</v>
      </c>
      <c r="AA60" s="97">
        <f t="shared" si="20"/>
        <v>0</v>
      </c>
      <c r="AB60" s="98" t="e">
        <f t="shared" si="27"/>
        <v>#N/A</v>
      </c>
      <c r="AC60" s="99" t="e">
        <f t="shared" si="28"/>
        <v>#N/A</v>
      </c>
      <c r="AD60" s="23" t="e">
        <f>VLOOKUP(Q60,'Weight table'!$A$2:$C$10000,3,FALSE)</f>
        <v>#N/A</v>
      </c>
      <c r="AF60" s="83"/>
      <c r="AG60" s="23" t="str">
        <f>IF(OR(ISBLANK($AF60),$AF60="N/A"),"",VLOOKUP($AF60,'Part number data actuators'!$B$3:$H$202,2,FALSE))</f>
        <v/>
      </c>
      <c r="AH60" s="23" t="str">
        <f>IF(OR(ISBLANK($AF60),$AF60="N/A"),"",VLOOKUP($AF60,'Part number data actuators'!$B$3:$H$202,3,FALSE))</f>
        <v/>
      </c>
      <c r="AI60" s="23" t="str">
        <f>IF(OR(ISBLANK($AF60),$AF60="N/A"),"",VLOOKUP($AF60,'Part number data actuators'!$B$3:$H$202,4,FALSE))</f>
        <v/>
      </c>
      <c r="AJ60" s="23" t="str">
        <f>IF(OR(ISBLANK($AF60),$AF60="N/A"),"",VLOOKUP($AF60,'Part number data actuators'!$B$3:$H$202,5,FALSE))</f>
        <v/>
      </c>
      <c r="AK60" s="23" t="str">
        <f>IF(OR(ISBLANK($AF60),$AF60="N/A"),"",VLOOKUP($AF60,'Part number data actuators'!$B$3:$H$202,6,FALSE))</f>
        <v/>
      </c>
      <c r="AL60" s="23" t="str">
        <f>IF(OR(ISBLANK($AF60),$AF60="N/A"),"",VLOOKUP($AF60,'Part number data actuators'!$B$3:$H$202,7,FALSE))</f>
        <v/>
      </c>
      <c r="AM60" s="5" t="str">
        <f>IF(OR(ISBLANK($AF60),$AF60="N/A"),"",VLOOKUP(AF60,'Weight table'!$A$2:$C$10000,3,FALSE))</f>
        <v/>
      </c>
      <c r="AO60" s="86"/>
      <c r="AR60" s="88"/>
      <c r="AS60" s="88"/>
      <c r="AU60" s="66" t="e">
        <f t="shared" si="21"/>
        <v>#N/A</v>
      </c>
      <c r="AV60" s="66" t="e">
        <f t="shared" si="22"/>
        <v>#N/A</v>
      </c>
      <c r="AW60" t="e">
        <f t="shared" si="23"/>
        <v>#N/A</v>
      </c>
      <c r="AX60" s="66" t="e">
        <f t="shared" si="24"/>
        <v>#N/A</v>
      </c>
      <c r="AY60" s="66" t="e">
        <f t="shared" si="25"/>
        <v>#N/A</v>
      </c>
      <c r="BB60" s="6" t="e">
        <f>MATCH(Q60,'Partnumber data valves'!$B$4:$B$1001,0)</f>
        <v>#N/A</v>
      </c>
      <c r="BC60" s="6"/>
      <c r="BD60" t="e">
        <f>INDEX('Partnumber data valves'!$B$4:$AC$1001,$BB60,13)</f>
        <v>#N/A</v>
      </c>
      <c r="BE60" t="e">
        <f>INDEX('Partnumber data valves'!$B$4:$AC$1001,$BB60,14)</f>
        <v>#N/A</v>
      </c>
      <c r="BF60" t="e">
        <f>INDEX('Partnumber data valves'!$B$4:$AC$1001,$BB60,15)</f>
        <v>#N/A</v>
      </c>
      <c r="BG60" t="e">
        <f>INDEX('Partnumber data valves'!$B$4:$AC$1001,$BB60,16)</f>
        <v>#N/A</v>
      </c>
      <c r="BH60" t="e">
        <f>INDEX('Partnumber data valves'!$B$4:$AC$1001,$BB60,17)</f>
        <v>#N/A</v>
      </c>
      <c r="BI60" t="e">
        <f>INDEX('Partnumber data valves'!$B$4:$AC$1001,$BB60,18)</f>
        <v>#N/A</v>
      </c>
      <c r="BJ60" t="e">
        <f>INDEX('Partnumber data valves'!$B$4:$AC$1001,$BB60,19)</f>
        <v>#N/A</v>
      </c>
      <c r="BL60" t="e">
        <f>INDEX('Partnumber data valves'!$B$4:$AC$1001,$BB60,21)</f>
        <v>#N/A</v>
      </c>
      <c r="BM60" t="e">
        <f>INDEX('Partnumber data valves'!$B$4:$AC$1001,$BB60,22)</f>
        <v>#N/A</v>
      </c>
      <c r="BN60" t="e">
        <f>INDEX('Partnumber data valves'!$B$4:$AC$1001,$BB60,23)</f>
        <v>#N/A</v>
      </c>
      <c r="BO60" t="e">
        <f>INDEX('Partnumber data valves'!$B$4:$AC$1001,$BB60,24)</f>
        <v>#N/A</v>
      </c>
      <c r="BP60" t="e">
        <f>INDEX('Partnumber data valves'!$B$4:$AC$1001,$BB60,25)</f>
        <v>#N/A</v>
      </c>
      <c r="BQ60" t="e">
        <f>INDEX('Partnumber data valves'!$B$4:$AC$1001,$BB60,26)</f>
        <v>#N/A</v>
      </c>
      <c r="BR60" t="e">
        <f>INDEX('Partnumber data valves'!$B$4:$AC$1001,$BB60,27)</f>
        <v>#N/A</v>
      </c>
      <c r="BS60" t="e">
        <f>INDEX('Partnumber data valves'!$B$4:$AC$1001,$BB60,28)</f>
        <v>#N/A</v>
      </c>
      <c r="BU60" s="66" t="e">
        <f>INDEX('Partnumber data valves'!$B$4:$AC$1001,$BB60,5)</f>
        <v>#N/A</v>
      </c>
      <c r="BV60" s="66" t="e">
        <f>INDEX('Partnumber data valves'!$B$4:$AC$1001,$BB60,6)</f>
        <v>#N/A</v>
      </c>
    </row>
    <row r="61" spans="2:74">
      <c r="B61" s="115"/>
      <c r="C61" s="115"/>
      <c r="D61" s="115"/>
      <c r="E61" s="115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Q61" s="83"/>
      <c r="R61" s="22" t="e">
        <f>VLOOKUP('Frese Valve Selection'!$Q61,'Partnumber data valves'!$B$4:$K$1001,2,FALSE)</f>
        <v>#N/A</v>
      </c>
      <c r="S61" s="23" t="e">
        <f>VLOOKUP('Frese Valve Selection'!$Q61,'Partnumber data valves'!$B$4:$K$1001,3,FALSE)</f>
        <v>#N/A</v>
      </c>
      <c r="T61" s="23" t="e">
        <f>VLOOKUP('Frese Valve Selection'!$Q61,'Partnumber data valves'!$B$4:$K$1001,4,FALSE)</f>
        <v>#N/A</v>
      </c>
      <c r="U61" s="23" t="e">
        <f>VLOOKUP('Frese Valve Selection'!$Q61,'Partnumber data valves'!$B$4:$K$1001,5,FALSE)</f>
        <v>#N/A</v>
      </c>
      <c r="V61" s="23" t="e">
        <f>VLOOKUP('Frese Valve Selection'!$Q61,'Partnumber data valves'!$B$4:$K$1001,6,FALSE)</f>
        <v>#N/A</v>
      </c>
      <c r="W61" s="23" t="e">
        <f>VLOOKUP('Frese Valve Selection'!$Q61,'Partnumber data valves'!$B$4:$K$1001,7,FALSE)</f>
        <v>#N/A</v>
      </c>
      <c r="X61" s="23" t="e">
        <f>VLOOKUP('Frese Valve Selection'!$Q61,'Partnumber data valves'!$B$4:$K$1001,8,FALSE)</f>
        <v>#N/A</v>
      </c>
      <c r="Y61" s="23" t="e">
        <f>VLOOKUP('Frese Valve Selection'!$Q61,'Partnumber data valves'!$B$4:$K$1001,9,FALSE)</f>
        <v>#N/A</v>
      </c>
      <c r="Z61" s="23" t="e">
        <f>VLOOKUP('Frese Valve Selection'!$Q61,'Partnumber data valves'!$B$4:$K$1001,10,FALSE)</f>
        <v>#N/A</v>
      </c>
      <c r="AA61" s="97">
        <f t="shared" si="20"/>
        <v>0</v>
      </c>
      <c r="AB61" s="98" t="e">
        <f t="shared" si="27"/>
        <v>#N/A</v>
      </c>
      <c r="AC61" s="99" t="e">
        <f t="shared" si="28"/>
        <v>#N/A</v>
      </c>
      <c r="AD61" s="23" t="e">
        <f>VLOOKUP(Q61,'Weight table'!$A$2:$C$10000,3,FALSE)</f>
        <v>#N/A</v>
      </c>
      <c r="AF61" s="83"/>
      <c r="AG61" s="23" t="str">
        <f>IF(OR(ISBLANK($AF61),$AF61="N/A"),"",VLOOKUP($AF61,'Part number data actuators'!$B$3:$H$202,2,FALSE))</f>
        <v/>
      </c>
      <c r="AH61" s="23" t="str">
        <f>IF(OR(ISBLANK($AF61),$AF61="N/A"),"",VLOOKUP($AF61,'Part number data actuators'!$B$3:$H$202,3,FALSE))</f>
        <v/>
      </c>
      <c r="AI61" s="23" t="str">
        <f>IF(OR(ISBLANK($AF61),$AF61="N/A"),"",VLOOKUP($AF61,'Part number data actuators'!$B$3:$H$202,4,FALSE))</f>
        <v/>
      </c>
      <c r="AJ61" s="23" t="str">
        <f>IF(OR(ISBLANK($AF61),$AF61="N/A"),"",VLOOKUP($AF61,'Part number data actuators'!$B$3:$H$202,5,FALSE))</f>
        <v/>
      </c>
      <c r="AK61" s="23" t="str">
        <f>IF(OR(ISBLANK($AF61),$AF61="N/A"),"",VLOOKUP($AF61,'Part number data actuators'!$B$3:$H$202,6,FALSE))</f>
        <v/>
      </c>
      <c r="AL61" s="23" t="str">
        <f>IF(OR(ISBLANK($AF61),$AF61="N/A"),"",VLOOKUP($AF61,'Part number data actuators'!$B$3:$H$202,7,FALSE))</f>
        <v/>
      </c>
      <c r="AM61" s="5" t="str">
        <f>IF(OR(ISBLANK($AF61),$AF61="N/A"),"",VLOOKUP(AF61,'Weight table'!$A$2:$C$10000,3,FALSE))</f>
        <v/>
      </c>
      <c r="AO61" s="86"/>
      <c r="AR61" s="87"/>
      <c r="AS61" s="87"/>
      <c r="AU61" s="66" t="e">
        <f t="shared" si="21"/>
        <v>#N/A</v>
      </c>
      <c r="AV61" s="66" t="e">
        <f t="shared" si="22"/>
        <v>#N/A</v>
      </c>
      <c r="AW61" t="e">
        <f t="shared" si="23"/>
        <v>#N/A</v>
      </c>
      <c r="AX61" s="66" t="e">
        <f t="shared" si="24"/>
        <v>#N/A</v>
      </c>
      <c r="AY61" s="66" t="e">
        <f t="shared" si="25"/>
        <v>#N/A</v>
      </c>
      <c r="BB61" s="6" t="e">
        <f>MATCH(Q61,'Partnumber data valves'!$B$4:$B$1001,0)</f>
        <v>#N/A</v>
      </c>
      <c r="BC61" s="6"/>
      <c r="BD61" t="e">
        <f>INDEX('Partnumber data valves'!$B$4:$AC$1001,$BB61,13)</f>
        <v>#N/A</v>
      </c>
      <c r="BE61" t="e">
        <f>INDEX('Partnumber data valves'!$B$4:$AC$1001,$BB61,14)</f>
        <v>#N/A</v>
      </c>
      <c r="BF61" t="e">
        <f>INDEX('Partnumber data valves'!$B$4:$AC$1001,$BB61,15)</f>
        <v>#N/A</v>
      </c>
      <c r="BG61" t="e">
        <f>INDEX('Partnumber data valves'!$B$4:$AC$1001,$BB61,16)</f>
        <v>#N/A</v>
      </c>
      <c r="BH61" t="e">
        <f>INDEX('Partnumber data valves'!$B$4:$AC$1001,$BB61,17)</f>
        <v>#N/A</v>
      </c>
      <c r="BI61" t="e">
        <f>INDEX('Partnumber data valves'!$B$4:$AC$1001,$BB61,18)</f>
        <v>#N/A</v>
      </c>
      <c r="BJ61" t="e">
        <f>INDEX('Partnumber data valves'!$B$4:$AC$1001,$BB61,19)</f>
        <v>#N/A</v>
      </c>
      <c r="BL61" t="e">
        <f>INDEX('Partnumber data valves'!$B$4:$AC$1001,$BB61,21)</f>
        <v>#N/A</v>
      </c>
      <c r="BM61" t="e">
        <f>INDEX('Partnumber data valves'!$B$4:$AC$1001,$BB61,22)</f>
        <v>#N/A</v>
      </c>
      <c r="BN61" t="e">
        <f>INDEX('Partnumber data valves'!$B$4:$AC$1001,$BB61,23)</f>
        <v>#N/A</v>
      </c>
      <c r="BO61" t="e">
        <f>INDEX('Partnumber data valves'!$B$4:$AC$1001,$BB61,24)</f>
        <v>#N/A</v>
      </c>
      <c r="BP61" t="e">
        <f>INDEX('Partnumber data valves'!$B$4:$AC$1001,$BB61,25)</f>
        <v>#N/A</v>
      </c>
      <c r="BQ61" t="e">
        <f>INDEX('Partnumber data valves'!$B$4:$AC$1001,$BB61,26)</f>
        <v>#N/A</v>
      </c>
      <c r="BR61" t="e">
        <f>INDEX('Partnumber data valves'!$B$4:$AC$1001,$BB61,27)</f>
        <v>#N/A</v>
      </c>
      <c r="BS61" t="e">
        <f>INDEX('Partnumber data valves'!$B$4:$AC$1001,$BB61,28)</f>
        <v>#N/A</v>
      </c>
      <c r="BU61" s="66" t="e">
        <f>INDEX('Partnumber data valves'!$B$4:$AC$1001,$BB61,5)</f>
        <v>#N/A</v>
      </c>
      <c r="BV61" s="66" t="e">
        <f>INDEX('Partnumber data valves'!$B$4:$AC$1001,$BB61,6)</f>
        <v>#N/A</v>
      </c>
    </row>
    <row r="62" spans="2:74">
      <c r="B62" s="115"/>
      <c r="C62" s="115"/>
      <c r="D62" s="115"/>
      <c r="E62" s="115"/>
      <c r="F62" s="115"/>
      <c r="G62" s="115"/>
      <c r="H62" s="115"/>
      <c r="I62" s="115"/>
      <c r="J62" s="115"/>
      <c r="K62" s="115"/>
      <c r="L62" s="115"/>
      <c r="M62" s="115"/>
      <c r="N62" s="115"/>
      <c r="O62" s="115"/>
      <c r="Q62" s="83"/>
      <c r="R62" s="22" t="e">
        <f>VLOOKUP('Frese Valve Selection'!$Q62,'Partnumber data valves'!$B$4:$K$1001,2,FALSE)</f>
        <v>#N/A</v>
      </c>
      <c r="S62" s="23" t="e">
        <f>VLOOKUP('Frese Valve Selection'!$Q62,'Partnumber data valves'!$B$4:$K$1001,3,FALSE)</f>
        <v>#N/A</v>
      </c>
      <c r="T62" s="23" t="e">
        <f>VLOOKUP('Frese Valve Selection'!$Q62,'Partnumber data valves'!$B$4:$K$1001,4,FALSE)</f>
        <v>#N/A</v>
      </c>
      <c r="U62" s="23" t="e">
        <f>VLOOKUP('Frese Valve Selection'!$Q62,'Partnumber data valves'!$B$4:$K$1001,5,FALSE)</f>
        <v>#N/A</v>
      </c>
      <c r="V62" s="23" t="e">
        <f>VLOOKUP('Frese Valve Selection'!$Q62,'Partnumber data valves'!$B$4:$K$1001,6,FALSE)</f>
        <v>#N/A</v>
      </c>
      <c r="W62" s="23" t="e">
        <f>VLOOKUP('Frese Valve Selection'!$Q62,'Partnumber data valves'!$B$4:$K$1001,7,FALSE)</f>
        <v>#N/A</v>
      </c>
      <c r="X62" s="23" t="e">
        <f>VLOOKUP('Frese Valve Selection'!$Q62,'Partnumber data valves'!$B$4:$K$1001,8,FALSE)</f>
        <v>#N/A</v>
      </c>
      <c r="Y62" s="23" t="e">
        <f>VLOOKUP('Frese Valve Selection'!$Q62,'Partnumber data valves'!$B$4:$K$1001,9,FALSE)</f>
        <v>#N/A</v>
      </c>
      <c r="Z62" s="23" t="e">
        <f>VLOOKUP('Frese Valve Selection'!$Q62,'Partnumber data valves'!$B$4:$K$1001,10,FALSE)</f>
        <v>#N/A</v>
      </c>
      <c r="AA62" s="97">
        <f t="shared" si="20"/>
        <v>0</v>
      </c>
      <c r="AB62" s="98" t="e">
        <f t="shared" si="27"/>
        <v>#N/A</v>
      </c>
      <c r="AC62" s="99" t="e">
        <f t="shared" si="28"/>
        <v>#N/A</v>
      </c>
      <c r="AD62" s="23" t="e">
        <f>VLOOKUP(Q62,'Weight table'!$A$2:$C$10000,3,FALSE)</f>
        <v>#N/A</v>
      </c>
      <c r="AF62" s="83"/>
      <c r="AG62" s="23" t="str">
        <f>IF(OR(ISBLANK($AF62),$AF62="N/A"),"",VLOOKUP($AF62,'Part number data actuators'!$B$3:$H$202,2,FALSE))</f>
        <v/>
      </c>
      <c r="AH62" s="23" t="str">
        <f>IF(OR(ISBLANK($AF62),$AF62="N/A"),"",VLOOKUP($AF62,'Part number data actuators'!$B$3:$H$202,3,FALSE))</f>
        <v/>
      </c>
      <c r="AI62" s="23" t="str">
        <f>IF(OR(ISBLANK($AF62),$AF62="N/A"),"",VLOOKUP($AF62,'Part number data actuators'!$B$3:$H$202,4,FALSE))</f>
        <v/>
      </c>
      <c r="AJ62" s="23" t="str">
        <f>IF(OR(ISBLANK($AF62),$AF62="N/A"),"",VLOOKUP($AF62,'Part number data actuators'!$B$3:$H$202,5,FALSE))</f>
        <v/>
      </c>
      <c r="AK62" s="23" t="str">
        <f>IF(OR(ISBLANK($AF62),$AF62="N/A"),"",VLOOKUP($AF62,'Part number data actuators'!$B$3:$H$202,6,FALSE))</f>
        <v/>
      </c>
      <c r="AL62" s="23" t="str">
        <f>IF(OR(ISBLANK($AF62),$AF62="N/A"),"",VLOOKUP($AF62,'Part number data actuators'!$B$3:$H$202,7,FALSE))</f>
        <v/>
      </c>
      <c r="AM62" s="5" t="str">
        <f>IF(OR(ISBLANK($AF62),$AF62="N/A"),"",VLOOKUP(AF62,'Weight table'!$A$2:$C$10000,3,FALSE))</f>
        <v/>
      </c>
      <c r="AO62" s="86"/>
      <c r="AR62" s="89"/>
      <c r="AS62" s="87"/>
      <c r="AU62" s="66" t="e">
        <f t="shared" si="21"/>
        <v>#N/A</v>
      </c>
      <c r="AV62" s="66" t="e">
        <f t="shared" si="22"/>
        <v>#N/A</v>
      </c>
      <c r="AW62" t="e">
        <f t="shared" si="23"/>
        <v>#N/A</v>
      </c>
      <c r="AX62" s="66" t="e">
        <f t="shared" si="24"/>
        <v>#N/A</v>
      </c>
      <c r="AY62" s="66" t="e">
        <f t="shared" si="25"/>
        <v>#N/A</v>
      </c>
      <c r="BB62" s="6" t="e">
        <f>MATCH(Q62,'Partnumber data valves'!$B$4:$B$1001,0)</f>
        <v>#N/A</v>
      </c>
      <c r="BC62" s="6"/>
      <c r="BD62" t="e">
        <f>INDEX('Partnumber data valves'!$B$4:$AC$1001,$BB62,13)</f>
        <v>#N/A</v>
      </c>
      <c r="BE62" t="e">
        <f>INDEX('Partnumber data valves'!$B$4:$AC$1001,$BB62,14)</f>
        <v>#N/A</v>
      </c>
      <c r="BF62" t="e">
        <f>INDEX('Partnumber data valves'!$B$4:$AC$1001,$BB62,15)</f>
        <v>#N/A</v>
      </c>
      <c r="BG62" t="e">
        <f>INDEX('Partnumber data valves'!$B$4:$AC$1001,$BB62,16)</f>
        <v>#N/A</v>
      </c>
      <c r="BH62" t="e">
        <f>INDEX('Partnumber data valves'!$B$4:$AC$1001,$BB62,17)</f>
        <v>#N/A</v>
      </c>
      <c r="BI62" t="e">
        <f>INDEX('Partnumber data valves'!$B$4:$AC$1001,$BB62,18)</f>
        <v>#N/A</v>
      </c>
      <c r="BJ62" t="e">
        <f>INDEX('Partnumber data valves'!$B$4:$AC$1001,$BB62,19)</f>
        <v>#N/A</v>
      </c>
      <c r="BL62" t="e">
        <f>INDEX('Partnumber data valves'!$B$4:$AC$1001,$BB62,21)</f>
        <v>#N/A</v>
      </c>
      <c r="BM62" t="e">
        <f>INDEX('Partnumber data valves'!$B$4:$AC$1001,$BB62,22)</f>
        <v>#N/A</v>
      </c>
      <c r="BN62" t="e">
        <f>INDEX('Partnumber data valves'!$B$4:$AC$1001,$BB62,23)</f>
        <v>#N/A</v>
      </c>
      <c r="BO62" t="e">
        <f>INDEX('Partnumber data valves'!$B$4:$AC$1001,$BB62,24)</f>
        <v>#N/A</v>
      </c>
      <c r="BP62" t="e">
        <f>INDEX('Partnumber data valves'!$B$4:$AC$1001,$BB62,25)</f>
        <v>#N/A</v>
      </c>
      <c r="BQ62" t="e">
        <f>INDEX('Partnumber data valves'!$B$4:$AC$1001,$BB62,26)</f>
        <v>#N/A</v>
      </c>
      <c r="BR62" t="e">
        <f>INDEX('Partnumber data valves'!$B$4:$AC$1001,$BB62,27)</f>
        <v>#N/A</v>
      </c>
      <c r="BS62" t="e">
        <f>INDEX('Partnumber data valves'!$B$4:$AC$1001,$BB62,28)</f>
        <v>#N/A</v>
      </c>
      <c r="BU62" s="66" t="e">
        <f>INDEX('Partnumber data valves'!$B$4:$AC$1001,$BB62,5)</f>
        <v>#N/A</v>
      </c>
      <c r="BV62" s="66" t="e">
        <f>INDEX('Partnumber data valves'!$B$4:$AC$1001,$BB62,6)</f>
        <v>#N/A</v>
      </c>
    </row>
    <row r="63" spans="2:74">
      <c r="B63" s="115"/>
      <c r="C63" s="115"/>
      <c r="D63" s="115"/>
      <c r="E63" s="115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Q63" s="83"/>
      <c r="R63" s="22" t="e">
        <f>VLOOKUP('Frese Valve Selection'!$Q63,'Partnumber data valves'!$B$4:$K$1001,2,FALSE)</f>
        <v>#N/A</v>
      </c>
      <c r="S63" s="23" t="e">
        <f>VLOOKUP('Frese Valve Selection'!$Q63,'Partnumber data valves'!$B$4:$K$1001,3,FALSE)</f>
        <v>#N/A</v>
      </c>
      <c r="T63" s="23" t="e">
        <f>VLOOKUP('Frese Valve Selection'!$Q63,'Partnumber data valves'!$B$4:$K$1001,4,FALSE)</f>
        <v>#N/A</v>
      </c>
      <c r="U63" s="23" t="e">
        <f>VLOOKUP('Frese Valve Selection'!$Q63,'Partnumber data valves'!$B$4:$K$1001,5,FALSE)</f>
        <v>#N/A</v>
      </c>
      <c r="V63" s="23" t="e">
        <f>VLOOKUP('Frese Valve Selection'!$Q63,'Partnumber data valves'!$B$4:$K$1001,6,FALSE)</f>
        <v>#N/A</v>
      </c>
      <c r="W63" s="23" t="e">
        <f>VLOOKUP('Frese Valve Selection'!$Q63,'Partnumber data valves'!$B$4:$K$1001,7,FALSE)</f>
        <v>#N/A</v>
      </c>
      <c r="X63" s="23" t="e">
        <f>VLOOKUP('Frese Valve Selection'!$Q63,'Partnumber data valves'!$B$4:$K$1001,8,FALSE)</f>
        <v>#N/A</v>
      </c>
      <c r="Y63" s="23" t="e">
        <f>VLOOKUP('Frese Valve Selection'!$Q63,'Partnumber data valves'!$B$4:$K$1001,9,FALSE)</f>
        <v>#N/A</v>
      </c>
      <c r="Z63" s="23" t="e">
        <f>VLOOKUP('Frese Valve Selection'!$Q63,'Partnumber data valves'!$B$4:$K$1001,10,FALSE)</f>
        <v>#N/A</v>
      </c>
      <c r="AA63" s="97">
        <f t="shared" si="20"/>
        <v>0</v>
      </c>
      <c r="AB63" s="98" t="e">
        <f t="shared" si="27"/>
        <v>#N/A</v>
      </c>
      <c r="AC63" s="99" t="e">
        <f t="shared" si="28"/>
        <v>#N/A</v>
      </c>
      <c r="AD63" s="23" t="e">
        <f>VLOOKUP(Q63,'Weight table'!$A$2:$C$10000,3,FALSE)</f>
        <v>#N/A</v>
      </c>
      <c r="AF63" s="83"/>
      <c r="AG63" s="23" t="str">
        <f>IF(OR(ISBLANK($AF63),$AF63="N/A"),"",VLOOKUP($AF63,'Part number data actuators'!$B$3:$H$202,2,FALSE))</f>
        <v/>
      </c>
      <c r="AH63" s="23" t="str">
        <f>IF(OR(ISBLANK($AF63),$AF63="N/A"),"",VLOOKUP($AF63,'Part number data actuators'!$B$3:$H$202,3,FALSE))</f>
        <v/>
      </c>
      <c r="AI63" s="23" t="str">
        <f>IF(OR(ISBLANK($AF63),$AF63="N/A"),"",VLOOKUP($AF63,'Part number data actuators'!$B$3:$H$202,4,FALSE))</f>
        <v/>
      </c>
      <c r="AJ63" s="23" t="str">
        <f>IF(OR(ISBLANK($AF63),$AF63="N/A"),"",VLOOKUP($AF63,'Part number data actuators'!$B$3:$H$202,5,FALSE))</f>
        <v/>
      </c>
      <c r="AK63" s="23" t="str">
        <f>IF(OR(ISBLANK($AF63),$AF63="N/A"),"",VLOOKUP($AF63,'Part number data actuators'!$B$3:$H$202,6,FALSE))</f>
        <v/>
      </c>
      <c r="AL63" s="23" t="str">
        <f>IF(OR(ISBLANK($AF63),$AF63="N/A"),"",VLOOKUP($AF63,'Part number data actuators'!$B$3:$H$202,7,FALSE))</f>
        <v/>
      </c>
      <c r="AM63" s="5" t="str">
        <f>IF(OR(ISBLANK($AF63),$AF63="N/A"),"",VLOOKUP(AF63,'Weight table'!$A$2:$C$10000,3,FALSE))</f>
        <v/>
      </c>
      <c r="AO63" s="86"/>
      <c r="AR63" s="87"/>
      <c r="AS63" s="87"/>
      <c r="AU63" s="66" t="e">
        <f t="shared" si="21"/>
        <v>#N/A</v>
      </c>
      <c r="AV63" s="66" t="e">
        <f t="shared" si="22"/>
        <v>#N/A</v>
      </c>
      <c r="AW63" t="e">
        <f t="shared" si="23"/>
        <v>#N/A</v>
      </c>
      <c r="AX63" s="66" t="e">
        <f t="shared" si="24"/>
        <v>#N/A</v>
      </c>
      <c r="AY63" s="66" t="e">
        <f t="shared" si="25"/>
        <v>#N/A</v>
      </c>
      <c r="BB63" s="6" t="e">
        <f>MATCH(Q63,'Partnumber data valves'!$B$4:$B$1001,0)</f>
        <v>#N/A</v>
      </c>
      <c r="BC63" s="6"/>
      <c r="BD63" t="e">
        <f>INDEX('Partnumber data valves'!$B$4:$AC$1001,$BB63,13)</f>
        <v>#N/A</v>
      </c>
      <c r="BE63" t="e">
        <f>INDEX('Partnumber data valves'!$B$4:$AC$1001,$BB63,14)</f>
        <v>#N/A</v>
      </c>
      <c r="BF63" t="e">
        <f>INDEX('Partnumber data valves'!$B$4:$AC$1001,$BB63,15)</f>
        <v>#N/A</v>
      </c>
      <c r="BG63" t="e">
        <f>INDEX('Partnumber data valves'!$B$4:$AC$1001,$BB63,16)</f>
        <v>#N/A</v>
      </c>
      <c r="BH63" t="e">
        <f>INDEX('Partnumber data valves'!$B$4:$AC$1001,$BB63,17)</f>
        <v>#N/A</v>
      </c>
      <c r="BI63" t="e">
        <f>INDEX('Partnumber data valves'!$B$4:$AC$1001,$BB63,18)</f>
        <v>#N/A</v>
      </c>
      <c r="BJ63" t="e">
        <f>INDEX('Partnumber data valves'!$B$4:$AC$1001,$BB63,19)</f>
        <v>#N/A</v>
      </c>
      <c r="BL63" t="e">
        <f>INDEX('Partnumber data valves'!$B$4:$AC$1001,$BB63,21)</f>
        <v>#N/A</v>
      </c>
      <c r="BM63" t="e">
        <f>INDEX('Partnumber data valves'!$B$4:$AC$1001,$BB63,22)</f>
        <v>#N/A</v>
      </c>
      <c r="BN63" t="e">
        <f>INDEX('Partnumber data valves'!$B$4:$AC$1001,$BB63,23)</f>
        <v>#N/A</v>
      </c>
      <c r="BO63" t="e">
        <f>INDEX('Partnumber data valves'!$B$4:$AC$1001,$BB63,24)</f>
        <v>#N/A</v>
      </c>
      <c r="BP63" t="e">
        <f>INDEX('Partnumber data valves'!$B$4:$AC$1001,$BB63,25)</f>
        <v>#N/A</v>
      </c>
      <c r="BQ63" t="e">
        <f>INDEX('Partnumber data valves'!$B$4:$AC$1001,$BB63,26)</f>
        <v>#N/A</v>
      </c>
      <c r="BR63" t="e">
        <f>INDEX('Partnumber data valves'!$B$4:$AC$1001,$BB63,27)</f>
        <v>#N/A</v>
      </c>
      <c r="BS63" t="e">
        <f>INDEX('Partnumber data valves'!$B$4:$AC$1001,$BB63,28)</f>
        <v>#N/A</v>
      </c>
      <c r="BU63" s="66" t="e">
        <f>INDEX('Partnumber data valves'!$B$4:$AC$1001,$BB63,5)</f>
        <v>#N/A</v>
      </c>
      <c r="BV63" s="66" t="e">
        <f>INDEX('Partnumber data valves'!$B$4:$AC$1001,$BB63,6)</f>
        <v>#N/A</v>
      </c>
    </row>
    <row r="64" spans="2:74">
      <c r="B64" s="115"/>
      <c r="C64" s="115"/>
      <c r="D64" s="115"/>
      <c r="E64" s="1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Q64" s="83"/>
      <c r="R64" s="22" t="e">
        <f>VLOOKUP('Frese Valve Selection'!$Q64,'Partnumber data valves'!$B$4:$K$1001,2,FALSE)</f>
        <v>#N/A</v>
      </c>
      <c r="S64" s="23" t="e">
        <f>VLOOKUP('Frese Valve Selection'!$Q64,'Partnumber data valves'!$B$4:$K$1001,3,FALSE)</f>
        <v>#N/A</v>
      </c>
      <c r="T64" s="23" t="e">
        <f>VLOOKUP('Frese Valve Selection'!$Q64,'Partnumber data valves'!$B$4:$K$1001,4,FALSE)</f>
        <v>#N/A</v>
      </c>
      <c r="U64" s="23" t="e">
        <f>VLOOKUP('Frese Valve Selection'!$Q64,'Partnumber data valves'!$B$4:$K$1001,5,FALSE)</f>
        <v>#N/A</v>
      </c>
      <c r="V64" s="23" t="e">
        <f>VLOOKUP('Frese Valve Selection'!$Q64,'Partnumber data valves'!$B$4:$K$1001,6,FALSE)</f>
        <v>#N/A</v>
      </c>
      <c r="W64" s="23" t="e">
        <f>VLOOKUP('Frese Valve Selection'!$Q64,'Partnumber data valves'!$B$4:$K$1001,7,FALSE)</f>
        <v>#N/A</v>
      </c>
      <c r="X64" s="23" t="e">
        <f>VLOOKUP('Frese Valve Selection'!$Q64,'Partnumber data valves'!$B$4:$K$1001,8,FALSE)</f>
        <v>#N/A</v>
      </c>
      <c r="Y64" s="23" t="e">
        <f>VLOOKUP('Frese Valve Selection'!$Q64,'Partnumber data valves'!$B$4:$K$1001,9,FALSE)</f>
        <v>#N/A</v>
      </c>
      <c r="Z64" s="23" t="e">
        <f>VLOOKUP('Frese Valve Selection'!$Q64,'Partnumber data valves'!$B$4:$K$1001,10,FALSE)</f>
        <v>#N/A</v>
      </c>
      <c r="AA64" s="97">
        <f t="shared" si="20"/>
        <v>0</v>
      </c>
      <c r="AB64" s="98" t="e">
        <f t="shared" si="27"/>
        <v>#N/A</v>
      </c>
      <c r="AC64" s="99" t="e">
        <f t="shared" si="28"/>
        <v>#N/A</v>
      </c>
      <c r="AD64" s="23" t="e">
        <f>VLOOKUP(Q64,'Weight table'!$A$2:$C$10000,3,FALSE)</f>
        <v>#N/A</v>
      </c>
      <c r="AF64" s="83"/>
      <c r="AG64" s="23" t="str">
        <f>IF(OR(ISBLANK($AF64),$AF64="N/A"),"",VLOOKUP($AF64,'Part number data actuators'!$B$3:$H$202,2,FALSE))</f>
        <v/>
      </c>
      <c r="AH64" s="23" t="str">
        <f>IF(OR(ISBLANK($AF64),$AF64="N/A"),"",VLOOKUP($AF64,'Part number data actuators'!$B$3:$H$202,3,FALSE))</f>
        <v/>
      </c>
      <c r="AI64" s="23" t="str">
        <f>IF(OR(ISBLANK($AF64),$AF64="N/A"),"",VLOOKUP($AF64,'Part number data actuators'!$B$3:$H$202,4,FALSE))</f>
        <v/>
      </c>
      <c r="AJ64" s="23" t="str">
        <f>IF(OR(ISBLANK($AF64),$AF64="N/A"),"",VLOOKUP($AF64,'Part number data actuators'!$B$3:$H$202,5,FALSE))</f>
        <v/>
      </c>
      <c r="AK64" s="23" t="str">
        <f>IF(OR(ISBLANK($AF64),$AF64="N/A"),"",VLOOKUP($AF64,'Part number data actuators'!$B$3:$H$202,6,FALSE))</f>
        <v/>
      </c>
      <c r="AL64" s="23" t="str">
        <f>IF(OR(ISBLANK($AF64),$AF64="N/A"),"",VLOOKUP($AF64,'Part number data actuators'!$B$3:$H$202,7,FALSE))</f>
        <v/>
      </c>
      <c r="AM64" s="5" t="str">
        <f>IF(OR(ISBLANK($AF64),$AF64="N/A"),"",VLOOKUP(AF64,'Weight table'!$A$2:$C$10000,3,FALSE))</f>
        <v/>
      </c>
      <c r="AO64" s="86"/>
      <c r="AR64" s="89"/>
      <c r="AS64" s="87"/>
      <c r="AU64" s="66" t="e">
        <f t="shared" si="21"/>
        <v>#N/A</v>
      </c>
      <c r="AV64" s="66" t="e">
        <f t="shared" si="22"/>
        <v>#N/A</v>
      </c>
      <c r="AW64" t="e">
        <f t="shared" si="23"/>
        <v>#N/A</v>
      </c>
      <c r="AX64" s="66" t="e">
        <f t="shared" si="24"/>
        <v>#N/A</v>
      </c>
      <c r="AY64" s="66" t="e">
        <f t="shared" si="25"/>
        <v>#N/A</v>
      </c>
      <c r="BB64" s="6" t="e">
        <f>MATCH(Q64,'Partnumber data valves'!$B$4:$B$1001,0)</f>
        <v>#N/A</v>
      </c>
      <c r="BC64" s="6"/>
      <c r="BD64" t="e">
        <f>INDEX('Partnumber data valves'!$B$4:$AC$1001,$BB64,13)</f>
        <v>#N/A</v>
      </c>
      <c r="BE64" t="e">
        <f>INDEX('Partnumber data valves'!$B$4:$AC$1001,$BB64,14)</f>
        <v>#N/A</v>
      </c>
      <c r="BF64" t="e">
        <f>INDEX('Partnumber data valves'!$B$4:$AC$1001,$BB64,15)</f>
        <v>#N/A</v>
      </c>
      <c r="BG64" t="e">
        <f>INDEX('Partnumber data valves'!$B$4:$AC$1001,$BB64,16)</f>
        <v>#N/A</v>
      </c>
      <c r="BH64" t="e">
        <f>INDEX('Partnumber data valves'!$B$4:$AC$1001,$BB64,17)</f>
        <v>#N/A</v>
      </c>
      <c r="BI64" t="e">
        <f>INDEX('Partnumber data valves'!$B$4:$AC$1001,$BB64,18)</f>
        <v>#N/A</v>
      </c>
      <c r="BJ64" t="e">
        <f>INDEX('Partnumber data valves'!$B$4:$AC$1001,$BB64,19)</f>
        <v>#N/A</v>
      </c>
      <c r="BL64" t="e">
        <f>INDEX('Partnumber data valves'!$B$4:$AC$1001,$BB64,21)</f>
        <v>#N/A</v>
      </c>
      <c r="BM64" t="e">
        <f>INDEX('Partnumber data valves'!$B$4:$AC$1001,$BB64,22)</f>
        <v>#N/A</v>
      </c>
      <c r="BN64" t="e">
        <f>INDEX('Partnumber data valves'!$B$4:$AC$1001,$BB64,23)</f>
        <v>#N/A</v>
      </c>
      <c r="BO64" t="e">
        <f>INDEX('Partnumber data valves'!$B$4:$AC$1001,$BB64,24)</f>
        <v>#N/A</v>
      </c>
      <c r="BP64" t="e">
        <f>INDEX('Partnumber data valves'!$B$4:$AC$1001,$BB64,25)</f>
        <v>#N/A</v>
      </c>
      <c r="BQ64" t="e">
        <f>INDEX('Partnumber data valves'!$B$4:$AC$1001,$BB64,26)</f>
        <v>#N/A</v>
      </c>
      <c r="BR64" t="e">
        <f>INDEX('Partnumber data valves'!$B$4:$AC$1001,$BB64,27)</f>
        <v>#N/A</v>
      </c>
      <c r="BS64" t="e">
        <f>INDEX('Partnumber data valves'!$B$4:$AC$1001,$BB64,28)</f>
        <v>#N/A</v>
      </c>
      <c r="BU64" s="66" t="e">
        <f>INDEX('Partnumber data valves'!$B$4:$AC$1001,$BB64,5)</f>
        <v>#N/A</v>
      </c>
      <c r="BV64" s="66" t="e">
        <f>INDEX('Partnumber data valves'!$B$4:$AC$1001,$BB64,6)</f>
        <v>#N/A</v>
      </c>
    </row>
    <row r="65" spans="2:74">
      <c r="B65" s="115"/>
      <c r="C65" s="115"/>
      <c r="D65" s="115"/>
      <c r="E65" s="115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Q65" s="83"/>
      <c r="R65" s="22" t="e">
        <f>VLOOKUP('Frese Valve Selection'!$Q65,'Partnumber data valves'!$B$4:$K$1001,2,FALSE)</f>
        <v>#N/A</v>
      </c>
      <c r="S65" s="23" t="e">
        <f>VLOOKUP('Frese Valve Selection'!$Q65,'Partnumber data valves'!$B$4:$K$1001,3,FALSE)</f>
        <v>#N/A</v>
      </c>
      <c r="T65" s="23" t="e">
        <f>VLOOKUP('Frese Valve Selection'!$Q65,'Partnumber data valves'!$B$4:$K$1001,4,FALSE)</f>
        <v>#N/A</v>
      </c>
      <c r="U65" s="23" t="e">
        <f>VLOOKUP('Frese Valve Selection'!$Q65,'Partnumber data valves'!$B$4:$K$1001,5,FALSE)</f>
        <v>#N/A</v>
      </c>
      <c r="V65" s="23" t="e">
        <f>VLOOKUP('Frese Valve Selection'!$Q65,'Partnumber data valves'!$B$4:$K$1001,6,FALSE)</f>
        <v>#N/A</v>
      </c>
      <c r="W65" s="23" t="e">
        <f>VLOOKUP('Frese Valve Selection'!$Q65,'Partnumber data valves'!$B$4:$K$1001,7,FALSE)</f>
        <v>#N/A</v>
      </c>
      <c r="X65" s="23" t="e">
        <f>VLOOKUP('Frese Valve Selection'!$Q65,'Partnumber data valves'!$B$4:$K$1001,8,FALSE)</f>
        <v>#N/A</v>
      </c>
      <c r="Y65" s="23" t="e">
        <f>VLOOKUP('Frese Valve Selection'!$Q65,'Partnumber data valves'!$B$4:$K$1001,9,FALSE)</f>
        <v>#N/A</v>
      </c>
      <c r="Z65" s="23" t="e">
        <f>VLOOKUP('Frese Valve Selection'!$Q65,'Partnumber data valves'!$B$4:$K$1001,10,FALSE)</f>
        <v>#N/A</v>
      </c>
      <c r="AA65" s="97">
        <f t="shared" si="20"/>
        <v>0</v>
      </c>
      <c r="AB65" s="98" t="e">
        <f t="shared" si="27"/>
        <v>#N/A</v>
      </c>
      <c r="AC65" s="99" t="e">
        <f t="shared" si="28"/>
        <v>#N/A</v>
      </c>
      <c r="AD65" s="23" t="e">
        <f>VLOOKUP(Q65,'Weight table'!$A$2:$C$10000,3,FALSE)</f>
        <v>#N/A</v>
      </c>
      <c r="AF65" s="83"/>
      <c r="AG65" s="23" t="str">
        <f>IF(OR(ISBLANK($AF65),$AF65="N/A"),"",VLOOKUP($AF65,'Part number data actuators'!$B$3:$H$202,2,FALSE))</f>
        <v/>
      </c>
      <c r="AH65" s="23" t="str">
        <f>IF(OR(ISBLANK($AF65),$AF65="N/A"),"",VLOOKUP($AF65,'Part number data actuators'!$B$3:$H$202,3,FALSE))</f>
        <v/>
      </c>
      <c r="AI65" s="23" t="str">
        <f>IF(OR(ISBLANK($AF65),$AF65="N/A"),"",VLOOKUP($AF65,'Part number data actuators'!$B$3:$H$202,4,FALSE))</f>
        <v/>
      </c>
      <c r="AJ65" s="23" t="str">
        <f>IF(OR(ISBLANK($AF65),$AF65="N/A"),"",VLOOKUP($AF65,'Part number data actuators'!$B$3:$H$202,5,FALSE))</f>
        <v/>
      </c>
      <c r="AK65" s="23" t="str">
        <f>IF(OR(ISBLANK($AF65),$AF65="N/A"),"",VLOOKUP($AF65,'Part number data actuators'!$B$3:$H$202,6,FALSE))</f>
        <v/>
      </c>
      <c r="AL65" s="23" t="str">
        <f>IF(OR(ISBLANK($AF65),$AF65="N/A"),"",VLOOKUP($AF65,'Part number data actuators'!$B$3:$H$202,7,FALSE))</f>
        <v/>
      </c>
      <c r="AM65" s="5" t="str">
        <f>IF(OR(ISBLANK($AF65),$AF65="N/A"),"",VLOOKUP(AF65,'Weight table'!$A$2:$C$10000,3,FALSE))</f>
        <v/>
      </c>
      <c r="AO65" s="86"/>
      <c r="AR65" s="87"/>
      <c r="AS65" s="87"/>
      <c r="AU65" s="66" t="e">
        <f t="shared" si="21"/>
        <v>#N/A</v>
      </c>
      <c r="AV65" s="66" t="e">
        <f t="shared" si="22"/>
        <v>#N/A</v>
      </c>
      <c r="AW65" t="e">
        <f t="shared" si="23"/>
        <v>#N/A</v>
      </c>
      <c r="AX65" s="66" t="e">
        <f t="shared" si="24"/>
        <v>#N/A</v>
      </c>
      <c r="AY65" s="66" t="e">
        <f t="shared" si="25"/>
        <v>#N/A</v>
      </c>
      <c r="BB65" s="6" t="e">
        <f>MATCH(Q65,'Partnumber data valves'!$B$4:$B$1001,0)</f>
        <v>#N/A</v>
      </c>
      <c r="BC65" s="6"/>
      <c r="BD65" t="e">
        <f>INDEX('Partnumber data valves'!$B$4:$AC$1001,$BB65,13)</f>
        <v>#N/A</v>
      </c>
      <c r="BE65" t="e">
        <f>INDEX('Partnumber data valves'!$B$4:$AC$1001,$BB65,14)</f>
        <v>#N/A</v>
      </c>
      <c r="BF65" t="e">
        <f>INDEX('Partnumber data valves'!$B$4:$AC$1001,$BB65,15)</f>
        <v>#N/A</v>
      </c>
      <c r="BG65" t="e">
        <f>INDEX('Partnumber data valves'!$B$4:$AC$1001,$BB65,16)</f>
        <v>#N/A</v>
      </c>
      <c r="BH65" t="e">
        <f>INDEX('Partnumber data valves'!$B$4:$AC$1001,$BB65,17)</f>
        <v>#N/A</v>
      </c>
      <c r="BI65" t="e">
        <f>INDEX('Partnumber data valves'!$B$4:$AC$1001,$BB65,18)</f>
        <v>#N/A</v>
      </c>
      <c r="BJ65" t="e">
        <f>INDEX('Partnumber data valves'!$B$4:$AC$1001,$BB65,19)</f>
        <v>#N/A</v>
      </c>
      <c r="BL65" t="e">
        <f>INDEX('Partnumber data valves'!$B$4:$AC$1001,$BB65,21)</f>
        <v>#N/A</v>
      </c>
      <c r="BM65" t="e">
        <f>INDEX('Partnumber data valves'!$B$4:$AC$1001,$BB65,22)</f>
        <v>#N/A</v>
      </c>
      <c r="BN65" t="e">
        <f>INDEX('Partnumber data valves'!$B$4:$AC$1001,$BB65,23)</f>
        <v>#N/A</v>
      </c>
      <c r="BO65" t="e">
        <f>INDEX('Partnumber data valves'!$B$4:$AC$1001,$BB65,24)</f>
        <v>#N/A</v>
      </c>
      <c r="BP65" t="e">
        <f>INDEX('Partnumber data valves'!$B$4:$AC$1001,$BB65,25)</f>
        <v>#N/A</v>
      </c>
      <c r="BQ65" t="e">
        <f>INDEX('Partnumber data valves'!$B$4:$AC$1001,$BB65,26)</f>
        <v>#N/A</v>
      </c>
      <c r="BR65" t="e">
        <f>INDEX('Partnumber data valves'!$B$4:$AC$1001,$BB65,27)</f>
        <v>#N/A</v>
      </c>
      <c r="BS65" t="e">
        <f>INDEX('Partnumber data valves'!$B$4:$AC$1001,$BB65,28)</f>
        <v>#N/A</v>
      </c>
      <c r="BU65" s="66" t="e">
        <f>INDEX('Partnumber data valves'!$B$4:$AC$1001,$BB65,5)</f>
        <v>#N/A</v>
      </c>
      <c r="BV65" s="66" t="e">
        <f>INDEX('Partnumber data valves'!$B$4:$AC$1001,$BB65,6)</f>
        <v>#N/A</v>
      </c>
    </row>
    <row r="66" spans="2:74">
      <c r="B66" s="115"/>
      <c r="C66" s="115"/>
      <c r="D66" s="115"/>
      <c r="E66" s="1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Q66" s="83"/>
      <c r="R66" s="22" t="e">
        <f>VLOOKUP('Frese Valve Selection'!$Q66,'Partnumber data valves'!$B$4:$K$1001,2,FALSE)</f>
        <v>#N/A</v>
      </c>
      <c r="S66" s="23" t="e">
        <f>VLOOKUP('Frese Valve Selection'!$Q66,'Partnumber data valves'!$B$4:$K$1001,3,FALSE)</f>
        <v>#N/A</v>
      </c>
      <c r="T66" s="23" t="e">
        <f>VLOOKUP('Frese Valve Selection'!$Q66,'Partnumber data valves'!$B$4:$K$1001,4,FALSE)</f>
        <v>#N/A</v>
      </c>
      <c r="U66" s="23" t="e">
        <f>VLOOKUP('Frese Valve Selection'!$Q66,'Partnumber data valves'!$B$4:$K$1001,5,FALSE)</f>
        <v>#N/A</v>
      </c>
      <c r="V66" s="23" t="e">
        <f>VLOOKUP('Frese Valve Selection'!$Q66,'Partnumber data valves'!$B$4:$K$1001,6,FALSE)</f>
        <v>#N/A</v>
      </c>
      <c r="W66" s="23" t="e">
        <f>VLOOKUP('Frese Valve Selection'!$Q66,'Partnumber data valves'!$B$4:$K$1001,7,FALSE)</f>
        <v>#N/A</v>
      </c>
      <c r="X66" s="23" t="e">
        <f>VLOOKUP('Frese Valve Selection'!$Q66,'Partnumber data valves'!$B$4:$K$1001,8,FALSE)</f>
        <v>#N/A</v>
      </c>
      <c r="Y66" s="23" t="e">
        <f>VLOOKUP('Frese Valve Selection'!$Q66,'Partnumber data valves'!$B$4:$K$1001,9,FALSE)</f>
        <v>#N/A</v>
      </c>
      <c r="Z66" s="23" t="e">
        <f>VLOOKUP('Frese Valve Selection'!$Q66,'Partnumber data valves'!$B$4:$K$1001,10,FALSE)</f>
        <v>#N/A</v>
      </c>
      <c r="AA66" s="97">
        <f t="shared" si="20"/>
        <v>0</v>
      </c>
      <c r="AB66" s="98" t="e">
        <f t="shared" si="27"/>
        <v>#N/A</v>
      </c>
      <c r="AC66" s="99" t="e">
        <f t="shared" si="28"/>
        <v>#N/A</v>
      </c>
      <c r="AD66" s="23" t="e">
        <f>VLOOKUP(Q66,'Weight table'!$A$2:$C$10000,3,FALSE)</f>
        <v>#N/A</v>
      </c>
      <c r="AF66" s="83"/>
      <c r="AG66" s="23" t="str">
        <f>IF(OR(ISBLANK($AF66),$AF66="N/A"),"",VLOOKUP($AF66,'Part number data actuators'!$B$3:$H$202,2,FALSE))</f>
        <v/>
      </c>
      <c r="AH66" s="23" t="str">
        <f>IF(OR(ISBLANK($AF66),$AF66="N/A"),"",VLOOKUP($AF66,'Part number data actuators'!$B$3:$H$202,3,FALSE))</f>
        <v/>
      </c>
      <c r="AI66" s="23" t="str">
        <f>IF(OR(ISBLANK($AF66),$AF66="N/A"),"",VLOOKUP($AF66,'Part number data actuators'!$B$3:$H$202,4,FALSE))</f>
        <v/>
      </c>
      <c r="AJ66" s="23" t="str">
        <f>IF(OR(ISBLANK($AF66),$AF66="N/A"),"",VLOOKUP($AF66,'Part number data actuators'!$B$3:$H$202,5,FALSE))</f>
        <v/>
      </c>
      <c r="AK66" s="23" t="str">
        <f>IF(OR(ISBLANK($AF66),$AF66="N/A"),"",VLOOKUP($AF66,'Part number data actuators'!$B$3:$H$202,6,FALSE))</f>
        <v/>
      </c>
      <c r="AL66" s="23" t="str">
        <f>IF(OR(ISBLANK($AF66),$AF66="N/A"),"",VLOOKUP($AF66,'Part number data actuators'!$B$3:$H$202,7,FALSE))</f>
        <v/>
      </c>
      <c r="AM66" s="5" t="str">
        <f>IF(OR(ISBLANK($AF66),$AF66="N/A"),"",VLOOKUP(AF66,'Weight table'!$A$2:$C$10000,3,FALSE))</f>
        <v/>
      </c>
      <c r="AO66" s="86"/>
      <c r="AR66" s="89"/>
      <c r="AS66" s="87"/>
      <c r="AU66" s="66" t="e">
        <f t="shared" si="21"/>
        <v>#N/A</v>
      </c>
      <c r="AV66" s="66" t="e">
        <f t="shared" si="22"/>
        <v>#N/A</v>
      </c>
      <c r="AW66" t="e">
        <f t="shared" si="23"/>
        <v>#N/A</v>
      </c>
      <c r="AX66" s="66" t="e">
        <f t="shared" si="24"/>
        <v>#N/A</v>
      </c>
      <c r="AY66" s="66" t="e">
        <f t="shared" si="25"/>
        <v>#N/A</v>
      </c>
      <c r="BB66" s="6" t="e">
        <f>MATCH(Q66,'Partnumber data valves'!$B$4:$B$1001,0)</f>
        <v>#N/A</v>
      </c>
      <c r="BC66" s="6"/>
      <c r="BD66" t="e">
        <f>INDEX('Partnumber data valves'!$B$4:$AC$1001,$BB66,13)</f>
        <v>#N/A</v>
      </c>
      <c r="BE66" t="e">
        <f>INDEX('Partnumber data valves'!$B$4:$AC$1001,$BB66,14)</f>
        <v>#N/A</v>
      </c>
      <c r="BF66" t="e">
        <f>INDEX('Partnumber data valves'!$B$4:$AC$1001,$BB66,15)</f>
        <v>#N/A</v>
      </c>
      <c r="BG66" t="e">
        <f>INDEX('Partnumber data valves'!$B$4:$AC$1001,$BB66,16)</f>
        <v>#N/A</v>
      </c>
      <c r="BH66" t="e">
        <f>INDEX('Partnumber data valves'!$B$4:$AC$1001,$BB66,17)</f>
        <v>#N/A</v>
      </c>
      <c r="BI66" t="e">
        <f>INDEX('Partnumber data valves'!$B$4:$AC$1001,$BB66,18)</f>
        <v>#N/A</v>
      </c>
      <c r="BJ66" t="e">
        <f>INDEX('Partnumber data valves'!$B$4:$AC$1001,$BB66,19)</f>
        <v>#N/A</v>
      </c>
      <c r="BL66" t="e">
        <f>INDEX('Partnumber data valves'!$B$4:$AC$1001,$BB66,21)</f>
        <v>#N/A</v>
      </c>
      <c r="BM66" t="e">
        <f>INDEX('Partnumber data valves'!$B$4:$AC$1001,$BB66,22)</f>
        <v>#N/A</v>
      </c>
      <c r="BN66" t="e">
        <f>INDEX('Partnumber data valves'!$B$4:$AC$1001,$BB66,23)</f>
        <v>#N/A</v>
      </c>
      <c r="BO66" t="e">
        <f>INDEX('Partnumber data valves'!$B$4:$AC$1001,$BB66,24)</f>
        <v>#N/A</v>
      </c>
      <c r="BP66" t="e">
        <f>INDEX('Partnumber data valves'!$B$4:$AC$1001,$BB66,25)</f>
        <v>#N/A</v>
      </c>
      <c r="BQ66" t="e">
        <f>INDEX('Partnumber data valves'!$B$4:$AC$1001,$BB66,26)</f>
        <v>#N/A</v>
      </c>
      <c r="BR66" t="e">
        <f>INDEX('Partnumber data valves'!$B$4:$AC$1001,$BB66,27)</f>
        <v>#N/A</v>
      </c>
      <c r="BS66" t="e">
        <f>INDEX('Partnumber data valves'!$B$4:$AC$1001,$BB66,28)</f>
        <v>#N/A</v>
      </c>
      <c r="BU66" s="66" t="e">
        <f>INDEX('Partnumber data valves'!$B$4:$AC$1001,$BB66,5)</f>
        <v>#N/A</v>
      </c>
      <c r="BV66" s="66" t="e">
        <f>INDEX('Partnumber data valves'!$B$4:$AC$1001,$BB66,6)</f>
        <v>#N/A</v>
      </c>
    </row>
    <row r="67" spans="2:74">
      <c r="B67" s="115"/>
      <c r="C67" s="115"/>
      <c r="D67" s="115"/>
      <c r="E67" s="115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Q67" s="83"/>
      <c r="R67" s="22" t="e">
        <f>VLOOKUP('Frese Valve Selection'!$Q67,'Partnumber data valves'!$B$4:$K$1001,2,FALSE)</f>
        <v>#N/A</v>
      </c>
      <c r="S67" s="23" t="e">
        <f>VLOOKUP('Frese Valve Selection'!$Q67,'Partnumber data valves'!$B$4:$K$1001,3,FALSE)</f>
        <v>#N/A</v>
      </c>
      <c r="T67" s="23" t="e">
        <f>VLOOKUP('Frese Valve Selection'!$Q67,'Partnumber data valves'!$B$4:$K$1001,4,FALSE)</f>
        <v>#N/A</v>
      </c>
      <c r="U67" s="23" t="e">
        <f>VLOOKUP('Frese Valve Selection'!$Q67,'Partnumber data valves'!$B$4:$K$1001,5,FALSE)</f>
        <v>#N/A</v>
      </c>
      <c r="V67" s="23" t="e">
        <f>VLOOKUP('Frese Valve Selection'!$Q67,'Partnumber data valves'!$B$4:$K$1001,6,FALSE)</f>
        <v>#N/A</v>
      </c>
      <c r="W67" s="23" t="e">
        <f>VLOOKUP('Frese Valve Selection'!$Q67,'Partnumber data valves'!$B$4:$K$1001,7,FALSE)</f>
        <v>#N/A</v>
      </c>
      <c r="X67" s="23" t="e">
        <f>VLOOKUP('Frese Valve Selection'!$Q67,'Partnumber data valves'!$B$4:$K$1001,8,FALSE)</f>
        <v>#N/A</v>
      </c>
      <c r="Y67" s="23" t="e">
        <f>VLOOKUP('Frese Valve Selection'!$Q67,'Partnumber data valves'!$B$4:$K$1001,9,FALSE)</f>
        <v>#N/A</v>
      </c>
      <c r="Z67" s="23" t="e">
        <f>VLOOKUP('Frese Valve Selection'!$Q67,'Partnumber data valves'!$B$4:$K$1001,10,FALSE)</f>
        <v>#N/A</v>
      </c>
      <c r="AA67" s="97">
        <f t="shared" si="20"/>
        <v>0</v>
      </c>
      <c r="AB67" s="98" t="e">
        <f t="shared" si="27"/>
        <v>#N/A</v>
      </c>
      <c r="AC67" s="99" t="e">
        <f t="shared" si="28"/>
        <v>#N/A</v>
      </c>
      <c r="AD67" s="23" t="e">
        <f>VLOOKUP(Q67,'Weight table'!$A$2:$C$10000,3,FALSE)</f>
        <v>#N/A</v>
      </c>
      <c r="AF67" s="83"/>
      <c r="AG67" s="23" t="str">
        <f>IF(OR(ISBLANK($AF67),$AF67="N/A"),"",VLOOKUP($AF67,'Part number data actuators'!$B$3:$H$202,2,FALSE))</f>
        <v/>
      </c>
      <c r="AH67" s="23" t="str">
        <f>IF(OR(ISBLANK($AF67),$AF67="N/A"),"",VLOOKUP($AF67,'Part number data actuators'!$B$3:$H$202,3,FALSE))</f>
        <v/>
      </c>
      <c r="AI67" s="23" t="str">
        <f>IF(OR(ISBLANK($AF67),$AF67="N/A"),"",VLOOKUP($AF67,'Part number data actuators'!$B$3:$H$202,4,FALSE))</f>
        <v/>
      </c>
      <c r="AJ67" s="23" t="str">
        <f>IF(OR(ISBLANK($AF67),$AF67="N/A"),"",VLOOKUP($AF67,'Part number data actuators'!$B$3:$H$202,5,FALSE))</f>
        <v/>
      </c>
      <c r="AK67" s="23" t="str">
        <f>IF(OR(ISBLANK($AF67),$AF67="N/A"),"",VLOOKUP($AF67,'Part number data actuators'!$B$3:$H$202,6,FALSE))</f>
        <v/>
      </c>
      <c r="AL67" s="23" t="str">
        <f>IF(OR(ISBLANK($AF67),$AF67="N/A"),"",VLOOKUP($AF67,'Part number data actuators'!$B$3:$H$202,7,FALSE))</f>
        <v/>
      </c>
      <c r="AM67" s="5" t="str">
        <f>IF(OR(ISBLANK($AF67),$AF67="N/A"),"",VLOOKUP(AF67,'Weight table'!$A$2:$C$10000,3,FALSE))</f>
        <v/>
      </c>
      <c r="AO67" s="86"/>
      <c r="AR67" s="89"/>
      <c r="AS67" s="87"/>
      <c r="AU67" s="66" t="e">
        <f t="shared" si="21"/>
        <v>#N/A</v>
      </c>
      <c r="AV67" s="66" t="e">
        <f t="shared" si="22"/>
        <v>#N/A</v>
      </c>
      <c r="AW67" t="e">
        <f t="shared" si="23"/>
        <v>#N/A</v>
      </c>
      <c r="AX67" s="66" t="e">
        <f t="shared" si="24"/>
        <v>#N/A</v>
      </c>
      <c r="AY67" s="66" t="e">
        <f t="shared" si="25"/>
        <v>#N/A</v>
      </c>
      <c r="BB67" s="6" t="e">
        <f>MATCH(Q67,'Partnumber data valves'!$B$4:$B$1001,0)</f>
        <v>#N/A</v>
      </c>
      <c r="BC67" s="6"/>
      <c r="BD67" t="e">
        <f>INDEX('Partnumber data valves'!$B$4:$AC$1001,$BB67,13)</f>
        <v>#N/A</v>
      </c>
      <c r="BE67" t="e">
        <f>INDEX('Partnumber data valves'!$B$4:$AC$1001,$BB67,14)</f>
        <v>#N/A</v>
      </c>
      <c r="BF67" t="e">
        <f>INDEX('Partnumber data valves'!$B$4:$AC$1001,$BB67,15)</f>
        <v>#N/A</v>
      </c>
      <c r="BG67" t="e">
        <f>INDEX('Partnumber data valves'!$B$4:$AC$1001,$BB67,16)</f>
        <v>#N/A</v>
      </c>
      <c r="BH67" t="e">
        <f>INDEX('Partnumber data valves'!$B$4:$AC$1001,$BB67,17)</f>
        <v>#N/A</v>
      </c>
      <c r="BI67" t="e">
        <f>INDEX('Partnumber data valves'!$B$4:$AC$1001,$BB67,18)</f>
        <v>#N/A</v>
      </c>
      <c r="BJ67" t="e">
        <f>INDEX('Partnumber data valves'!$B$4:$AC$1001,$BB67,19)</f>
        <v>#N/A</v>
      </c>
      <c r="BL67" t="e">
        <f>INDEX('Partnumber data valves'!$B$4:$AC$1001,$BB67,21)</f>
        <v>#N/A</v>
      </c>
      <c r="BM67" t="e">
        <f>INDEX('Partnumber data valves'!$B$4:$AC$1001,$BB67,22)</f>
        <v>#N/A</v>
      </c>
      <c r="BN67" t="e">
        <f>INDEX('Partnumber data valves'!$B$4:$AC$1001,$BB67,23)</f>
        <v>#N/A</v>
      </c>
      <c r="BO67" t="e">
        <f>INDEX('Partnumber data valves'!$B$4:$AC$1001,$BB67,24)</f>
        <v>#N/A</v>
      </c>
      <c r="BP67" t="e">
        <f>INDEX('Partnumber data valves'!$B$4:$AC$1001,$BB67,25)</f>
        <v>#N/A</v>
      </c>
      <c r="BQ67" t="e">
        <f>INDEX('Partnumber data valves'!$B$4:$AC$1001,$BB67,26)</f>
        <v>#N/A</v>
      </c>
      <c r="BR67" t="e">
        <f>INDEX('Partnumber data valves'!$B$4:$AC$1001,$BB67,27)</f>
        <v>#N/A</v>
      </c>
      <c r="BS67" t="e">
        <f>INDEX('Partnumber data valves'!$B$4:$AC$1001,$BB67,28)</f>
        <v>#N/A</v>
      </c>
      <c r="BU67" s="66" t="e">
        <f>INDEX('Partnumber data valves'!$B$4:$AC$1001,$BB67,5)</f>
        <v>#N/A</v>
      </c>
      <c r="BV67" s="66" t="e">
        <f>INDEX('Partnumber data valves'!$B$4:$AC$1001,$BB67,6)</f>
        <v>#N/A</v>
      </c>
    </row>
    <row r="68" spans="2:74">
      <c r="B68" s="115"/>
      <c r="C68" s="115"/>
      <c r="D68" s="115"/>
      <c r="E68" s="1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Q68" s="83"/>
      <c r="R68" s="22" t="e">
        <f>VLOOKUP('Frese Valve Selection'!$Q68,'Partnumber data valves'!$B$4:$K$1001,2,FALSE)</f>
        <v>#N/A</v>
      </c>
      <c r="S68" s="23" t="e">
        <f>VLOOKUP('Frese Valve Selection'!$Q68,'Partnumber data valves'!$B$4:$K$1001,3,FALSE)</f>
        <v>#N/A</v>
      </c>
      <c r="T68" s="23" t="e">
        <f>VLOOKUP('Frese Valve Selection'!$Q68,'Partnumber data valves'!$B$4:$K$1001,4,FALSE)</f>
        <v>#N/A</v>
      </c>
      <c r="U68" s="23" t="e">
        <f>VLOOKUP('Frese Valve Selection'!$Q68,'Partnumber data valves'!$B$4:$K$1001,5,FALSE)</f>
        <v>#N/A</v>
      </c>
      <c r="V68" s="23" t="e">
        <f>VLOOKUP('Frese Valve Selection'!$Q68,'Partnumber data valves'!$B$4:$K$1001,6,FALSE)</f>
        <v>#N/A</v>
      </c>
      <c r="W68" s="23" t="e">
        <f>VLOOKUP('Frese Valve Selection'!$Q68,'Partnumber data valves'!$B$4:$K$1001,7,FALSE)</f>
        <v>#N/A</v>
      </c>
      <c r="X68" s="23" t="e">
        <f>VLOOKUP('Frese Valve Selection'!$Q68,'Partnumber data valves'!$B$4:$K$1001,8,FALSE)</f>
        <v>#N/A</v>
      </c>
      <c r="Y68" s="23" t="e">
        <f>VLOOKUP('Frese Valve Selection'!$Q68,'Partnumber data valves'!$B$4:$K$1001,9,FALSE)</f>
        <v>#N/A</v>
      </c>
      <c r="Z68" s="23" t="e">
        <f>VLOOKUP('Frese Valve Selection'!$Q68,'Partnumber data valves'!$B$4:$K$1001,10,FALSE)</f>
        <v>#N/A</v>
      </c>
      <c r="AA68" s="97">
        <f t="shared" si="20"/>
        <v>0</v>
      </c>
      <c r="AB68" s="98" t="e">
        <f t="shared" si="27"/>
        <v>#N/A</v>
      </c>
      <c r="AC68" s="99" t="e">
        <f t="shared" si="28"/>
        <v>#N/A</v>
      </c>
      <c r="AD68" s="23" t="e">
        <f>VLOOKUP(Q68,'Weight table'!$A$2:$C$10000,3,FALSE)</f>
        <v>#N/A</v>
      </c>
      <c r="AF68" s="83"/>
      <c r="AG68" s="23" t="str">
        <f>IF(OR(ISBLANK($AF68),$AF68="N/A"),"",VLOOKUP($AF68,'Part number data actuators'!$B$3:$H$202,2,FALSE))</f>
        <v/>
      </c>
      <c r="AH68" s="23" t="str">
        <f>IF(OR(ISBLANK($AF68),$AF68="N/A"),"",VLOOKUP($AF68,'Part number data actuators'!$B$3:$H$202,3,FALSE))</f>
        <v/>
      </c>
      <c r="AI68" s="23" t="str">
        <f>IF(OR(ISBLANK($AF68),$AF68="N/A"),"",VLOOKUP($AF68,'Part number data actuators'!$B$3:$H$202,4,FALSE))</f>
        <v/>
      </c>
      <c r="AJ68" s="23" t="str">
        <f>IF(OR(ISBLANK($AF68),$AF68="N/A"),"",VLOOKUP($AF68,'Part number data actuators'!$B$3:$H$202,5,FALSE))</f>
        <v/>
      </c>
      <c r="AK68" s="23" t="str">
        <f>IF(OR(ISBLANK($AF68),$AF68="N/A"),"",VLOOKUP($AF68,'Part number data actuators'!$B$3:$H$202,6,FALSE))</f>
        <v/>
      </c>
      <c r="AL68" s="23" t="str">
        <f>IF(OR(ISBLANK($AF68),$AF68="N/A"),"",VLOOKUP($AF68,'Part number data actuators'!$B$3:$H$202,7,FALSE))</f>
        <v/>
      </c>
      <c r="AM68" s="5" t="str">
        <f>IF(OR(ISBLANK($AF68),$AF68="N/A"),"",VLOOKUP(AF68,'Weight table'!$A$2:$C$10000,3,FALSE))</f>
        <v/>
      </c>
      <c r="AO68" s="86"/>
      <c r="AR68" s="87"/>
      <c r="AS68" s="87"/>
      <c r="AU68" s="66" t="e">
        <f t="shared" si="21"/>
        <v>#N/A</v>
      </c>
      <c r="AV68" s="66" t="e">
        <f t="shared" si="22"/>
        <v>#N/A</v>
      </c>
      <c r="AW68" t="e">
        <f t="shared" si="23"/>
        <v>#N/A</v>
      </c>
      <c r="AX68" s="66" t="e">
        <f t="shared" si="24"/>
        <v>#N/A</v>
      </c>
      <c r="AY68" s="66" t="e">
        <f t="shared" si="25"/>
        <v>#N/A</v>
      </c>
      <c r="BB68" s="6" t="e">
        <f>MATCH(Q68,'Partnumber data valves'!$B$4:$B$1001,0)</f>
        <v>#N/A</v>
      </c>
      <c r="BC68" s="6"/>
      <c r="BD68" t="e">
        <f>INDEX('Partnumber data valves'!$B$4:$AC$1001,$BB68,13)</f>
        <v>#N/A</v>
      </c>
      <c r="BE68" t="e">
        <f>INDEX('Partnumber data valves'!$B$4:$AC$1001,$BB68,14)</f>
        <v>#N/A</v>
      </c>
      <c r="BF68" t="e">
        <f>INDEX('Partnumber data valves'!$B$4:$AC$1001,$BB68,15)</f>
        <v>#N/A</v>
      </c>
      <c r="BG68" t="e">
        <f>INDEX('Partnumber data valves'!$B$4:$AC$1001,$BB68,16)</f>
        <v>#N/A</v>
      </c>
      <c r="BH68" t="e">
        <f>INDEX('Partnumber data valves'!$B$4:$AC$1001,$BB68,17)</f>
        <v>#N/A</v>
      </c>
      <c r="BI68" t="e">
        <f>INDEX('Partnumber data valves'!$B$4:$AC$1001,$BB68,18)</f>
        <v>#N/A</v>
      </c>
      <c r="BJ68" t="e">
        <f>INDEX('Partnumber data valves'!$B$4:$AC$1001,$BB68,19)</f>
        <v>#N/A</v>
      </c>
      <c r="BL68" t="e">
        <f>INDEX('Partnumber data valves'!$B$4:$AC$1001,$BB68,21)</f>
        <v>#N/A</v>
      </c>
      <c r="BM68" t="e">
        <f>INDEX('Partnumber data valves'!$B$4:$AC$1001,$BB68,22)</f>
        <v>#N/A</v>
      </c>
      <c r="BN68" t="e">
        <f>INDEX('Partnumber data valves'!$B$4:$AC$1001,$BB68,23)</f>
        <v>#N/A</v>
      </c>
      <c r="BO68" t="e">
        <f>INDEX('Partnumber data valves'!$B$4:$AC$1001,$BB68,24)</f>
        <v>#N/A</v>
      </c>
      <c r="BP68" t="e">
        <f>INDEX('Partnumber data valves'!$B$4:$AC$1001,$BB68,25)</f>
        <v>#N/A</v>
      </c>
      <c r="BQ68" t="e">
        <f>INDEX('Partnumber data valves'!$B$4:$AC$1001,$BB68,26)</f>
        <v>#N/A</v>
      </c>
      <c r="BR68" t="e">
        <f>INDEX('Partnumber data valves'!$B$4:$AC$1001,$BB68,27)</f>
        <v>#N/A</v>
      </c>
      <c r="BS68" t="e">
        <f>INDEX('Partnumber data valves'!$B$4:$AC$1001,$BB68,28)</f>
        <v>#N/A</v>
      </c>
      <c r="BU68" s="66" t="e">
        <f>INDEX('Partnumber data valves'!$B$4:$AC$1001,$BB68,5)</f>
        <v>#N/A</v>
      </c>
      <c r="BV68" s="66" t="e">
        <f>INDEX('Partnumber data valves'!$B$4:$AC$1001,$BB68,6)</f>
        <v>#N/A</v>
      </c>
    </row>
    <row r="69" spans="2:74">
      <c r="B69" s="115"/>
      <c r="C69" s="115"/>
      <c r="D69" s="115"/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Q69" s="83"/>
      <c r="R69" s="22" t="e">
        <f>VLOOKUP('Frese Valve Selection'!$Q69,'Partnumber data valves'!$B$4:$K$1001,2,FALSE)</f>
        <v>#N/A</v>
      </c>
      <c r="S69" s="23" t="e">
        <f>VLOOKUP('Frese Valve Selection'!$Q69,'Partnumber data valves'!$B$4:$K$1001,3,FALSE)</f>
        <v>#N/A</v>
      </c>
      <c r="T69" s="23" t="e">
        <f>VLOOKUP('Frese Valve Selection'!$Q69,'Partnumber data valves'!$B$4:$K$1001,4,FALSE)</f>
        <v>#N/A</v>
      </c>
      <c r="U69" s="23" t="e">
        <f>VLOOKUP('Frese Valve Selection'!$Q69,'Partnumber data valves'!$B$4:$K$1001,5,FALSE)</f>
        <v>#N/A</v>
      </c>
      <c r="V69" s="23" t="e">
        <f>VLOOKUP('Frese Valve Selection'!$Q69,'Partnumber data valves'!$B$4:$K$1001,6,FALSE)</f>
        <v>#N/A</v>
      </c>
      <c r="W69" s="23" t="e">
        <f>VLOOKUP('Frese Valve Selection'!$Q69,'Partnumber data valves'!$B$4:$K$1001,7,FALSE)</f>
        <v>#N/A</v>
      </c>
      <c r="X69" s="23" t="e">
        <f>VLOOKUP('Frese Valve Selection'!$Q69,'Partnumber data valves'!$B$4:$K$1001,8,FALSE)</f>
        <v>#N/A</v>
      </c>
      <c r="Y69" s="23" t="e">
        <f>VLOOKUP('Frese Valve Selection'!$Q69,'Partnumber data valves'!$B$4:$K$1001,9,FALSE)</f>
        <v>#N/A</v>
      </c>
      <c r="Z69" s="23" t="e">
        <f>VLOOKUP('Frese Valve Selection'!$Q69,'Partnumber data valves'!$B$4:$K$1001,10,FALSE)</f>
        <v>#N/A</v>
      </c>
      <c r="AA69" s="97">
        <f t="shared" si="20"/>
        <v>0</v>
      </c>
      <c r="AB69" s="98" t="e">
        <f t="shared" si="27"/>
        <v>#N/A</v>
      </c>
      <c r="AC69" s="99" t="e">
        <f t="shared" si="28"/>
        <v>#N/A</v>
      </c>
      <c r="AD69" s="23" t="e">
        <f>VLOOKUP(Q69,'Weight table'!$A$2:$C$10000,3,FALSE)</f>
        <v>#N/A</v>
      </c>
      <c r="AF69" s="83"/>
      <c r="AG69" s="23" t="str">
        <f>IF(OR(ISBLANK($AF69),$AF69="N/A"),"",VLOOKUP($AF69,'Part number data actuators'!$B$3:$H$202,2,FALSE))</f>
        <v/>
      </c>
      <c r="AH69" s="23" t="str">
        <f>IF(OR(ISBLANK($AF69),$AF69="N/A"),"",VLOOKUP($AF69,'Part number data actuators'!$B$3:$H$202,3,FALSE))</f>
        <v/>
      </c>
      <c r="AI69" s="23" t="str">
        <f>IF(OR(ISBLANK($AF69),$AF69="N/A"),"",VLOOKUP($AF69,'Part number data actuators'!$B$3:$H$202,4,FALSE))</f>
        <v/>
      </c>
      <c r="AJ69" s="23" t="str">
        <f>IF(OR(ISBLANK($AF69),$AF69="N/A"),"",VLOOKUP($AF69,'Part number data actuators'!$B$3:$H$202,5,FALSE))</f>
        <v/>
      </c>
      <c r="AK69" s="23" t="str">
        <f>IF(OR(ISBLANK($AF69),$AF69="N/A"),"",VLOOKUP($AF69,'Part number data actuators'!$B$3:$H$202,6,FALSE))</f>
        <v/>
      </c>
      <c r="AL69" s="23" t="str">
        <f>IF(OR(ISBLANK($AF69),$AF69="N/A"),"",VLOOKUP($AF69,'Part number data actuators'!$B$3:$H$202,7,FALSE))</f>
        <v/>
      </c>
      <c r="AM69" s="5" t="str">
        <f>IF(OR(ISBLANK($AF69),$AF69="N/A"),"",VLOOKUP(AF69,'Weight table'!$A$2:$C$10000,3,FALSE))</f>
        <v/>
      </c>
      <c r="AO69" s="86"/>
      <c r="AR69" s="89"/>
      <c r="AS69" s="87"/>
      <c r="AU69" s="66" t="e">
        <f t="shared" si="21"/>
        <v>#N/A</v>
      </c>
      <c r="AV69" s="66" t="e">
        <f t="shared" si="22"/>
        <v>#N/A</v>
      </c>
      <c r="AW69" t="e">
        <f t="shared" si="23"/>
        <v>#N/A</v>
      </c>
      <c r="AX69" s="66" t="e">
        <f t="shared" si="24"/>
        <v>#N/A</v>
      </c>
      <c r="AY69" s="66" t="e">
        <f t="shared" si="25"/>
        <v>#N/A</v>
      </c>
      <c r="BB69" s="6" t="e">
        <f>MATCH(Q69,'Partnumber data valves'!$B$4:$B$1001,0)</f>
        <v>#N/A</v>
      </c>
      <c r="BC69" s="6"/>
      <c r="BD69" t="e">
        <f>INDEX('Partnumber data valves'!$B$4:$AC$1001,$BB69,13)</f>
        <v>#N/A</v>
      </c>
      <c r="BE69" t="e">
        <f>INDEX('Partnumber data valves'!$B$4:$AC$1001,$BB69,14)</f>
        <v>#N/A</v>
      </c>
      <c r="BF69" t="e">
        <f>INDEX('Partnumber data valves'!$B$4:$AC$1001,$BB69,15)</f>
        <v>#N/A</v>
      </c>
      <c r="BG69" t="e">
        <f>INDEX('Partnumber data valves'!$B$4:$AC$1001,$BB69,16)</f>
        <v>#N/A</v>
      </c>
      <c r="BH69" t="e">
        <f>INDEX('Partnumber data valves'!$B$4:$AC$1001,$BB69,17)</f>
        <v>#N/A</v>
      </c>
      <c r="BI69" t="e">
        <f>INDEX('Partnumber data valves'!$B$4:$AC$1001,$BB69,18)</f>
        <v>#N/A</v>
      </c>
      <c r="BJ69" t="e">
        <f>INDEX('Partnumber data valves'!$B$4:$AC$1001,$BB69,19)</f>
        <v>#N/A</v>
      </c>
      <c r="BL69" t="e">
        <f>INDEX('Partnumber data valves'!$B$4:$AC$1001,$BB69,21)</f>
        <v>#N/A</v>
      </c>
      <c r="BM69" t="e">
        <f>INDEX('Partnumber data valves'!$B$4:$AC$1001,$BB69,22)</f>
        <v>#N/A</v>
      </c>
      <c r="BN69" t="e">
        <f>INDEX('Partnumber data valves'!$B$4:$AC$1001,$BB69,23)</f>
        <v>#N/A</v>
      </c>
      <c r="BO69" t="e">
        <f>INDEX('Partnumber data valves'!$B$4:$AC$1001,$BB69,24)</f>
        <v>#N/A</v>
      </c>
      <c r="BP69" t="e">
        <f>INDEX('Partnumber data valves'!$B$4:$AC$1001,$BB69,25)</f>
        <v>#N/A</v>
      </c>
      <c r="BQ69" t="e">
        <f>INDEX('Partnumber data valves'!$B$4:$AC$1001,$BB69,26)</f>
        <v>#N/A</v>
      </c>
      <c r="BR69" t="e">
        <f>INDEX('Partnumber data valves'!$B$4:$AC$1001,$BB69,27)</f>
        <v>#N/A</v>
      </c>
      <c r="BS69" t="e">
        <f>INDEX('Partnumber data valves'!$B$4:$AC$1001,$BB69,28)</f>
        <v>#N/A</v>
      </c>
      <c r="BU69" s="66" t="e">
        <f>INDEX('Partnumber data valves'!$B$4:$AC$1001,$BB69,5)</f>
        <v>#N/A</v>
      </c>
      <c r="BV69" s="66" t="e">
        <f>INDEX('Partnumber data valves'!$B$4:$AC$1001,$BB69,6)</f>
        <v>#N/A</v>
      </c>
    </row>
    <row r="70" spans="2:74">
      <c r="B70" s="115"/>
      <c r="C70" s="115"/>
      <c r="D70" s="115"/>
      <c r="E70" s="1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Q70" s="83"/>
      <c r="R70" s="22" t="e">
        <f>VLOOKUP('Frese Valve Selection'!$Q70,'Partnumber data valves'!$B$4:$K$1001,2,FALSE)</f>
        <v>#N/A</v>
      </c>
      <c r="S70" s="23" t="e">
        <f>VLOOKUP('Frese Valve Selection'!$Q70,'Partnumber data valves'!$B$4:$K$1001,3,FALSE)</f>
        <v>#N/A</v>
      </c>
      <c r="T70" s="23" t="e">
        <f>VLOOKUP('Frese Valve Selection'!$Q70,'Partnumber data valves'!$B$4:$K$1001,4,FALSE)</f>
        <v>#N/A</v>
      </c>
      <c r="U70" s="23" t="e">
        <f>VLOOKUP('Frese Valve Selection'!$Q70,'Partnumber data valves'!$B$4:$K$1001,5,FALSE)</f>
        <v>#N/A</v>
      </c>
      <c r="V70" s="23" t="e">
        <f>VLOOKUP('Frese Valve Selection'!$Q70,'Partnumber data valves'!$B$4:$K$1001,6,FALSE)</f>
        <v>#N/A</v>
      </c>
      <c r="W70" s="23" t="e">
        <f>VLOOKUP('Frese Valve Selection'!$Q70,'Partnumber data valves'!$B$4:$K$1001,7,FALSE)</f>
        <v>#N/A</v>
      </c>
      <c r="X70" s="23" t="e">
        <f>VLOOKUP('Frese Valve Selection'!$Q70,'Partnumber data valves'!$B$4:$K$1001,8,FALSE)</f>
        <v>#N/A</v>
      </c>
      <c r="Y70" s="23" t="e">
        <f>VLOOKUP('Frese Valve Selection'!$Q70,'Partnumber data valves'!$B$4:$K$1001,9,FALSE)</f>
        <v>#N/A</v>
      </c>
      <c r="Z70" s="23" t="e">
        <f>VLOOKUP('Frese Valve Selection'!$Q70,'Partnumber data valves'!$B$4:$K$1001,10,FALSE)</f>
        <v>#N/A</v>
      </c>
      <c r="AA70" s="97">
        <f t="shared" si="20"/>
        <v>0</v>
      </c>
      <c r="AB70" s="98" t="e">
        <f t="shared" si="27"/>
        <v>#N/A</v>
      </c>
      <c r="AC70" s="99" t="e">
        <f t="shared" si="28"/>
        <v>#N/A</v>
      </c>
      <c r="AD70" s="23" t="e">
        <f>VLOOKUP(Q70,'Weight table'!$A$2:$C$10000,3,FALSE)</f>
        <v>#N/A</v>
      </c>
      <c r="AF70" s="83"/>
      <c r="AG70" s="23" t="str">
        <f>IF(OR(ISBLANK($AF70),$AF70="N/A"),"",VLOOKUP($AF70,'Part number data actuators'!$B$3:$H$202,2,FALSE))</f>
        <v/>
      </c>
      <c r="AH70" s="23" t="str">
        <f>IF(OR(ISBLANK($AF70),$AF70="N/A"),"",VLOOKUP($AF70,'Part number data actuators'!$B$3:$H$202,3,FALSE))</f>
        <v/>
      </c>
      <c r="AI70" s="23" t="str">
        <f>IF(OR(ISBLANK($AF70),$AF70="N/A"),"",VLOOKUP($AF70,'Part number data actuators'!$B$3:$H$202,4,FALSE))</f>
        <v/>
      </c>
      <c r="AJ70" s="23" t="str">
        <f>IF(OR(ISBLANK($AF70),$AF70="N/A"),"",VLOOKUP($AF70,'Part number data actuators'!$B$3:$H$202,5,FALSE))</f>
        <v/>
      </c>
      <c r="AK70" s="23" t="str">
        <f>IF(OR(ISBLANK($AF70),$AF70="N/A"),"",VLOOKUP($AF70,'Part number data actuators'!$B$3:$H$202,6,FALSE))</f>
        <v/>
      </c>
      <c r="AL70" s="23" t="str">
        <f>IF(OR(ISBLANK($AF70),$AF70="N/A"),"",VLOOKUP($AF70,'Part number data actuators'!$B$3:$H$202,7,FALSE))</f>
        <v/>
      </c>
      <c r="AM70" s="5" t="str">
        <f>IF(OR(ISBLANK($AF70),$AF70="N/A"),"",VLOOKUP(AF70,'Weight table'!$A$2:$C$10000,3,FALSE))</f>
        <v/>
      </c>
      <c r="AO70" s="86"/>
      <c r="AR70" s="87"/>
      <c r="AS70" s="87"/>
      <c r="AU70" s="66" t="e">
        <f t="shared" si="21"/>
        <v>#N/A</v>
      </c>
      <c r="AV70" s="66" t="e">
        <f t="shared" si="22"/>
        <v>#N/A</v>
      </c>
      <c r="AW70" t="e">
        <f t="shared" si="23"/>
        <v>#N/A</v>
      </c>
      <c r="AX70" s="66" t="e">
        <f t="shared" si="24"/>
        <v>#N/A</v>
      </c>
      <c r="AY70" s="66" t="e">
        <f t="shared" si="25"/>
        <v>#N/A</v>
      </c>
      <c r="BB70" s="6" t="e">
        <f>MATCH(Q70,'Partnumber data valves'!$B$4:$B$1001,0)</f>
        <v>#N/A</v>
      </c>
      <c r="BC70" s="6"/>
      <c r="BD70" t="e">
        <f>INDEX('Partnumber data valves'!$B$4:$AC$1001,$BB70,13)</f>
        <v>#N/A</v>
      </c>
      <c r="BE70" t="e">
        <f>INDEX('Partnumber data valves'!$B$4:$AC$1001,$BB70,14)</f>
        <v>#N/A</v>
      </c>
      <c r="BF70" t="e">
        <f>INDEX('Partnumber data valves'!$B$4:$AC$1001,$BB70,15)</f>
        <v>#N/A</v>
      </c>
      <c r="BG70" t="e">
        <f>INDEX('Partnumber data valves'!$B$4:$AC$1001,$BB70,16)</f>
        <v>#N/A</v>
      </c>
      <c r="BH70" t="e">
        <f>INDEX('Partnumber data valves'!$B$4:$AC$1001,$BB70,17)</f>
        <v>#N/A</v>
      </c>
      <c r="BI70" t="e">
        <f>INDEX('Partnumber data valves'!$B$4:$AC$1001,$BB70,18)</f>
        <v>#N/A</v>
      </c>
      <c r="BJ70" t="e">
        <f>INDEX('Partnumber data valves'!$B$4:$AC$1001,$BB70,19)</f>
        <v>#N/A</v>
      </c>
      <c r="BL70" t="e">
        <f>INDEX('Partnumber data valves'!$B$4:$AC$1001,$BB70,21)</f>
        <v>#N/A</v>
      </c>
      <c r="BM70" t="e">
        <f>INDEX('Partnumber data valves'!$B$4:$AC$1001,$BB70,22)</f>
        <v>#N/A</v>
      </c>
      <c r="BN70" t="e">
        <f>INDEX('Partnumber data valves'!$B$4:$AC$1001,$BB70,23)</f>
        <v>#N/A</v>
      </c>
      <c r="BO70" t="e">
        <f>INDEX('Partnumber data valves'!$B$4:$AC$1001,$BB70,24)</f>
        <v>#N/A</v>
      </c>
      <c r="BP70" t="e">
        <f>INDEX('Partnumber data valves'!$B$4:$AC$1001,$BB70,25)</f>
        <v>#N/A</v>
      </c>
      <c r="BQ70" t="e">
        <f>INDEX('Partnumber data valves'!$B$4:$AC$1001,$BB70,26)</f>
        <v>#N/A</v>
      </c>
      <c r="BR70" t="e">
        <f>INDEX('Partnumber data valves'!$B$4:$AC$1001,$BB70,27)</f>
        <v>#N/A</v>
      </c>
      <c r="BS70" t="e">
        <f>INDEX('Partnumber data valves'!$B$4:$AC$1001,$BB70,28)</f>
        <v>#N/A</v>
      </c>
      <c r="BU70" s="66" t="e">
        <f>INDEX('Partnumber data valves'!$B$4:$AC$1001,$BB70,5)</f>
        <v>#N/A</v>
      </c>
      <c r="BV70" s="66" t="e">
        <f>INDEX('Partnumber data valves'!$B$4:$AC$1001,$BB70,6)</f>
        <v>#N/A</v>
      </c>
    </row>
    <row r="71" spans="2:74">
      <c r="B71" s="115"/>
      <c r="C71" s="115"/>
      <c r="D71" s="115"/>
      <c r="E71" s="115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Q71" s="83"/>
      <c r="R71" s="22" t="e">
        <f>VLOOKUP('Frese Valve Selection'!$Q71,'Partnumber data valves'!$B$4:$K$1001,2,FALSE)</f>
        <v>#N/A</v>
      </c>
      <c r="S71" s="23" t="e">
        <f>VLOOKUP('Frese Valve Selection'!$Q71,'Partnumber data valves'!$B$4:$K$1001,3,FALSE)</f>
        <v>#N/A</v>
      </c>
      <c r="T71" s="23" t="e">
        <f>VLOOKUP('Frese Valve Selection'!$Q71,'Partnumber data valves'!$B$4:$K$1001,4,FALSE)</f>
        <v>#N/A</v>
      </c>
      <c r="U71" s="23" t="e">
        <f>VLOOKUP('Frese Valve Selection'!$Q71,'Partnumber data valves'!$B$4:$K$1001,5,FALSE)</f>
        <v>#N/A</v>
      </c>
      <c r="V71" s="23" t="e">
        <f>VLOOKUP('Frese Valve Selection'!$Q71,'Partnumber data valves'!$B$4:$K$1001,6,FALSE)</f>
        <v>#N/A</v>
      </c>
      <c r="W71" s="23" t="e">
        <f>VLOOKUP('Frese Valve Selection'!$Q71,'Partnumber data valves'!$B$4:$K$1001,7,FALSE)</f>
        <v>#N/A</v>
      </c>
      <c r="X71" s="23" t="e">
        <f>VLOOKUP('Frese Valve Selection'!$Q71,'Partnumber data valves'!$B$4:$K$1001,8,FALSE)</f>
        <v>#N/A</v>
      </c>
      <c r="Y71" s="23" t="e">
        <f>VLOOKUP('Frese Valve Selection'!$Q71,'Partnumber data valves'!$B$4:$K$1001,9,FALSE)</f>
        <v>#N/A</v>
      </c>
      <c r="Z71" s="23" t="e">
        <f>VLOOKUP('Frese Valve Selection'!$Q71,'Partnumber data valves'!$B$4:$K$1001,10,FALSE)</f>
        <v>#N/A</v>
      </c>
      <c r="AA71" s="97">
        <f t="shared" si="20"/>
        <v>0</v>
      </c>
      <c r="AB71" s="98" t="e">
        <f t="shared" ref="AB71:AB134" si="29">ROUND(AU71,1)</f>
        <v>#N/A</v>
      </c>
      <c r="AC71" s="99" t="e">
        <f t="shared" ref="AC71:AC134" si="30">ROUND(AV71,0)</f>
        <v>#N/A</v>
      </c>
      <c r="AD71" s="23" t="e">
        <f>VLOOKUP(Q71,'Weight table'!$A$2:$C$10000,3,FALSE)</f>
        <v>#N/A</v>
      </c>
      <c r="AF71" s="83"/>
      <c r="AG71" s="23" t="str">
        <f>IF(OR(ISBLANK($AF71),$AF71="N/A"),"",VLOOKUP($AF71,'Part number data actuators'!$B$3:$H$202,2,FALSE))</f>
        <v/>
      </c>
      <c r="AH71" s="23" t="str">
        <f>IF(OR(ISBLANK($AF71),$AF71="N/A"),"",VLOOKUP($AF71,'Part number data actuators'!$B$3:$H$202,3,FALSE))</f>
        <v/>
      </c>
      <c r="AI71" s="23" t="str">
        <f>IF(OR(ISBLANK($AF71),$AF71="N/A"),"",VLOOKUP($AF71,'Part number data actuators'!$B$3:$H$202,4,FALSE))</f>
        <v/>
      </c>
      <c r="AJ71" s="23" t="str">
        <f>IF(OR(ISBLANK($AF71),$AF71="N/A"),"",VLOOKUP($AF71,'Part number data actuators'!$B$3:$H$202,5,FALSE))</f>
        <v/>
      </c>
      <c r="AK71" s="23" t="str">
        <f>IF(OR(ISBLANK($AF71),$AF71="N/A"),"",VLOOKUP($AF71,'Part number data actuators'!$B$3:$H$202,6,FALSE))</f>
        <v/>
      </c>
      <c r="AL71" s="23" t="str">
        <f>IF(OR(ISBLANK($AF71),$AF71="N/A"),"",VLOOKUP($AF71,'Part number data actuators'!$B$3:$H$202,7,FALSE))</f>
        <v/>
      </c>
      <c r="AM71" s="5" t="str">
        <f>IF(OR(ISBLANK($AF71),$AF71="N/A"),"",VLOOKUP(AF71,'Weight table'!$A$2:$C$10000,3,FALSE))</f>
        <v/>
      </c>
      <c r="AO71" s="86"/>
      <c r="AR71" s="87"/>
      <c r="AS71" s="87"/>
      <c r="AU71" s="66" t="e">
        <f t="shared" si="21"/>
        <v>#N/A</v>
      </c>
      <c r="AV71" s="66" t="e">
        <f t="shared" si="22"/>
        <v>#N/A</v>
      </c>
      <c r="AW71" t="e">
        <f t="shared" si="23"/>
        <v>#N/A</v>
      </c>
      <c r="AX71" s="66" t="e">
        <f t="shared" si="24"/>
        <v>#N/A</v>
      </c>
      <c r="AY71" s="66" t="e">
        <f t="shared" si="25"/>
        <v>#N/A</v>
      </c>
      <c r="BB71" s="6" t="e">
        <f>MATCH(Q71,'Partnumber data valves'!$B$4:$B$1001,0)</f>
        <v>#N/A</v>
      </c>
      <c r="BC71" s="6"/>
      <c r="BD71" t="e">
        <f>INDEX('Partnumber data valves'!$B$4:$AC$1001,$BB71,13)</f>
        <v>#N/A</v>
      </c>
      <c r="BE71" t="e">
        <f>INDEX('Partnumber data valves'!$B$4:$AC$1001,$BB71,14)</f>
        <v>#N/A</v>
      </c>
      <c r="BF71" t="e">
        <f>INDEX('Partnumber data valves'!$B$4:$AC$1001,$BB71,15)</f>
        <v>#N/A</v>
      </c>
      <c r="BG71" t="e">
        <f>INDEX('Partnumber data valves'!$B$4:$AC$1001,$BB71,16)</f>
        <v>#N/A</v>
      </c>
      <c r="BH71" t="e">
        <f>INDEX('Partnumber data valves'!$B$4:$AC$1001,$BB71,17)</f>
        <v>#N/A</v>
      </c>
      <c r="BI71" t="e">
        <f>INDEX('Partnumber data valves'!$B$4:$AC$1001,$BB71,18)</f>
        <v>#N/A</v>
      </c>
      <c r="BJ71" t="e">
        <f>INDEX('Partnumber data valves'!$B$4:$AC$1001,$BB71,19)</f>
        <v>#N/A</v>
      </c>
      <c r="BL71" t="e">
        <f>INDEX('Partnumber data valves'!$B$4:$AC$1001,$BB71,21)</f>
        <v>#N/A</v>
      </c>
      <c r="BM71" t="e">
        <f>INDEX('Partnumber data valves'!$B$4:$AC$1001,$BB71,22)</f>
        <v>#N/A</v>
      </c>
      <c r="BN71" t="e">
        <f>INDEX('Partnumber data valves'!$B$4:$AC$1001,$BB71,23)</f>
        <v>#N/A</v>
      </c>
      <c r="BO71" t="e">
        <f>INDEX('Partnumber data valves'!$B$4:$AC$1001,$BB71,24)</f>
        <v>#N/A</v>
      </c>
      <c r="BP71" t="e">
        <f>INDEX('Partnumber data valves'!$B$4:$AC$1001,$BB71,25)</f>
        <v>#N/A</v>
      </c>
      <c r="BQ71" t="e">
        <f>INDEX('Partnumber data valves'!$B$4:$AC$1001,$BB71,26)</f>
        <v>#N/A</v>
      </c>
      <c r="BR71" t="e">
        <f>INDEX('Partnumber data valves'!$B$4:$AC$1001,$BB71,27)</f>
        <v>#N/A</v>
      </c>
      <c r="BS71" t="e">
        <f>INDEX('Partnumber data valves'!$B$4:$AC$1001,$BB71,28)</f>
        <v>#N/A</v>
      </c>
      <c r="BU71" s="66" t="e">
        <f>INDEX('Partnumber data valves'!$B$4:$AC$1001,$BB71,5)</f>
        <v>#N/A</v>
      </c>
      <c r="BV71" s="66" t="e">
        <f>INDEX('Partnumber data valves'!$B$4:$AC$1001,$BB71,6)</f>
        <v>#N/A</v>
      </c>
    </row>
    <row r="72" spans="2:74">
      <c r="B72" s="115"/>
      <c r="C72" s="115"/>
      <c r="D72" s="115"/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Q72" s="83"/>
      <c r="R72" s="22" t="e">
        <f>VLOOKUP('Frese Valve Selection'!$Q72,'Partnumber data valves'!$B$4:$K$1001,2,FALSE)</f>
        <v>#N/A</v>
      </c>
      <c r="S72" s="23" t="e">
        <f>VLOOKUP('Frese Valve Selection'!$Q72,'Partnumber data valves'!$B$4:$K$1001,3,FALSE)</f>
        <v>#N/A</v>
      </c>
      <c r="T72" s="23" t="e">
        <f>VLOOKUP('Frese Valve Selection'!$Q72,'Partnumber data valves'!$B$4:$K$1001,4,FALSE)</f>
        <v>#N/A</v>
      </c>
      <c r="U72" s="23" t="e">
        <f>VLOOKUP('Frese Valve Selection'!$Q72,'Partnumber data valves'!$B$4:$K$1001,5,FALSE)</f>
        <v>#N/A</v>
      </c>
      <c r="V72" s="23" t="e">
        <f>VLOOKUP('Frese Valve Selection'!$Q72,'Partnumber data valves'!$B$4:$K$1001,6,FALSE)</f>
        <v>#N/A</v>
      </c>
      <c r="W72" s="23" t="e">
        <f>VLOOKUP('Frese Valve Selection'!$Q72,'Partnumber data valves'!$B$4:$K$1001,7,FALSE)</f>
        <v>#N/A</v>
      </c>
      <c r="X72" s="23" t="e">
        <f>VLOOKUP('Frese Valve Selection'!$Q72,'Partnumber data valves'!$B$4:$K$1001,8,FALSE)</f>
        <v>#N/A</v>
      </c>
      <c r="Y72" s="23" t="e">
        <f>VLOOKUP('Frese Valve Selection'!$Q72,'Partnumber data valves'!$B$4:$K$1001,9,FALSE)</f>
        <v>#N/A</v>
      </c>
      <c r="Z72" s="23" t="e">
        <f>VLOOKUP('Frese Valve Selection'!$Q72,'Partnumber data valves'!$B$4:$K$1001,10,FALSE)</f>
        <v>#N/A</v>
      </c>
      <c r="AA72" s="97">
        <f t="shared" si="20"/>
        <v>0</v>
      </c>
      <c r="AB72" s="98" t="e">
        <f t="shared" si="29"/>
        <v>#N/A</v>
      </c>
      <c r="AC72" s="99" t="e">
        <f t="shared" si="30"/>
        <v>#N/A</v>
      </c>
      <c r="AD72" s="23" t="e">
        <f>VLOOKUP(Q72,'Weight table'!$A$2:$C$10000,3,FALSE)</f>
        <v>#N/A</v>
      </c>
      <c r="AF72" s="83"/>
      <c r="AG72" s="23" t="str">
        <f>IF(OR(ISBLANK($AF72),$AF72="N/A"),"",VLOOKUP($AF72,'Part number data actuators'!$B$3:$H$202,2,FALSE))</f>
        <v/>
      </c>
      <c r="AH72" s="23" t="str">
        <f>IF(OR(ISBLANK($AF72),$AF72="N/A"),"",VLOOKUP($AF72,'Part number data actuators'!$B$3:$H$202,3,FALSE))</f>
        <v/>
      </c>
      <c r="AI72" s="23" t="str">
        <f>IF(OR(ISBLANK($AF72),$AF72="N/A"),"",VLOOKUP($AF72,'Part number data actuators'!$B$3:$H$202,4,FALSE))</f>
        <v/>
      </c>
      <c r="AJ72" s="23" t="str">
        <f>IF(OR(ISBLANK($AF72),$AF72="N/A"),"",VLOOKUP($AF72,'Part number data actuators'!$B$3:$H$202,5,FALSE))</f>
        <v/>
      </c>
      <c r="AK72" s="23" t="str">
        <f>IF(OR(ISBLANK($AF72),$AF72="N/A"),"",VLOOKUP($AF72,'Part number data actuators'!$B$3:$H$202,6,FALSE))</f>
        <v/>
      </c>
      <c r="AL72" s="23" t="str">
        <f>IF(OR(ISBLANK($AF72),$AF72="N/A"),"",VLOOKUP($AF72,'Part number data actuators'!$B$3:$H$202,7,FALSE))</f>
        <v/>
      </c>
      <c r="AM72" s="5" t="str">
        <f>IF(OR(ISBLANK($AF72),$AF72="N/A"),"",VLOOKUP(AF72,'Weight table'!$A$2:$C$10000,3,FALSE))</f>
        <v/>
      </c>
      <c r="AO72" s="86"/>
      <c r="AR72" s="89"/>
      <c r="AS72" s="87"/>
      <c r="AU72" s="66" t="e">
        <f t="shared" si="21"/>
        <v>#N/A</v>
      </c>
      <c r="AV72" s="66" t="e">
        <f t="shared" si="22"/>
        <v>#N/A</v>
      </c>
      <c r="AW72" t="e">
        <f t="shared" si="23"/>
        <v>#N/A</v>
      </c>
      <c r="AX72" s="66" t="e">
        <f t="shared" si="24"/>
        <v>#N/A</v>
      </c>
      <c r="AY72" s="66" t="e">
        <f t="shared" si="25"/>
        <v>#N/A</v>
      </c>
      <c r="BB72" s="6" t="e">
        <f>MATCH(Q72,'Partnumber data valves'!$B$4:$B$1001,0)</f>
        <v>#N/A</v>
      </c>
      <c r="BC72" s="6"/>
      <c r="BD72" t="e">
        <f>INDEX('Partnumber data valves'!$B$4:$AC$1001,$BB72,13)</f>
        <v>#N/A</v>
      </c>
      <c r="BE72" t="e">
        <f>INDEX('Partnumber data valves'!$B$4:$AC$1001,$BB72,14)</f>
        <v>#N/A</v>
      </c>
      <c r="BF72" t="e">
        <f>INDEX('Partnumber data valves'!$B$4:$AC$1001,$BB72,15)</f>
        <v>#N/A</v>
      </c>
      <c r="BG72" t="e">
        <f>INDEX('Partnumber data valves'!$B$4:$AC$1001,$BB72,16)</f>
        <v>#N/A</v>
      </c>
      <c r="BH72" t="e">
        <f>INDEX('Partnumber data valves'!$B$4:$AC$1001,$BB72,17)</f>
        <v>#N/A</v>
      </c>
      <c r="BI72" t="e">
        <f>INDEX('Partnumber data valves'!$B$4:$AC$1001,$BB72,18)</f>
        <v>#N/A</v>
      </c>
      <c r="BJ72" t="e">
        <f>INDEX('Partnumber data valves'!$B$4:$AC$1001,$BB72,19)</f>
        <v>#N/A</v>
      </c>
      <c r="BL72" t="e">
        <f>INDEX('Partnumber data valves'!$B$4:$AC$1001,$BB72,21)</f>
        <v>#N/A</v>
      </c>
      <c r="BM72" t="e">
        <f>INDEX('Partnumber data valves'!$B$4:$AC$1001,$BB72,22)</f>
        <v>#N/A</v>
      </c>
      <c r="BN72" t="e">
        <f>INDEX('Partnumber data valves'!$B$4:$AC$1001,$BB72,23)</f>
        <v>#N/A</v>
      </c>
      <c r="BO72" t="e">
        <f>INDEX('Partnumber data valves'!$B$4:$AC$1001,$BB72,24)</f>
        <v>#N/A</v>
      </c>
      <c r="BP72" t="e">
        <f>INDEX('Partnumber data valves'!$B$4:$AC$1001,$BB72,25)</f>
        <v>#N/A</v>
      </c>
      <c r="BQ72" t="e">
        <f>INDEX('Partnumber data valves'!$B$4:$AC$1001,$BB72,26)</f>
        <v>#N/A</v>
      </c>
      <c r="BR72" t="e">
        <f>INDEX('Partnumber data valves'!$B$4:$AC$1001,$BB72,27)</f>
        <v>#N/A</v>
      </c>
      <c r="BS72" t="e">
        <f>INDEX('Partnumber data valves'!$B$4:$AC$1001,$BB72,28)</f>
        <v>#N/A</v>
      </c>
      <c r="BU72" s="66" t="e">
        <f>INDEX('Partnumber data valves'!$B$4:$AC$1001,$BB72,5)</f>
        <v>#N/A</v>
      </c>
      <c r="BV72" s="66" t="e">
        <f>INDEX('Partnumber data valves'!$B$4:$AC$1001,$BB72,6)</f>
        <v>#N/A</v>
      </c>
    </row>
    <row r="73" spans="2:74">
      <c r="B73" s="115"/>
      <c r="C73" s="115"/>
      <c r="D73" s="115"/>
      <c r="E73" s="115"/>
      <c r="F73" s="115"/>
      <c r="G73" s="115"/>
      <c r="H73" s="115"/>
      <c r="I73" s="115"/>
      <c r="J73" s="115"/>
      <c r="K73" s="115"/>
      <c r="L73" s="115"/>
      <c r="M73" s="115"/>
      <c r="N73" s="115"/>
      <c r="O73" s="115"/>
      <c r="Q73" s="83"/>
      <c r="R73" s="22" t="e">
        <f>VLOOKUP('Frese Valve Selection'!$Q73,'Partnumber data valves'!$B$4:$K$1001,2,FALSE)</f>
        <v>#N/A</v>
      </c>
      <c r="S73" s="23" t="e">
        <f>VLOOKUP('Frese Valve Selection'!$Q73,'Partnumber data valves'!$B$4:$K$1001,3,FALSE)</f>
        <v>#N/A</v>
      </c>
      <c r="T73" s="23" t="e">
        <f>VLOOKUP('Frese Valve Selection'!$Q73,'Partnumber data valves'!$B$4:$K$1001,4,FALSE)</f>
        <v>#N/A</v>
      </c>
      <c r="U73" s="23" t="e">
        <f>VLOOKUP('Frese Valve Selection'!$Q73,'Partnumber data valves'!$B$4:$K$1001,5,FALSE)</f>
        <v>#N/A</v>
      </c>
      <c r="V73" s="23" t="e">
        <f>VLOOKUP('Frese Valve Selection'!$Q73,'Partnumber data valves'!$B$4:$K$1001,6,FALSE)</f>
        <v>#N/A</v>
      </c>
      <c r="W73" s="23" t="e">
        <f>VLOOKUP('Frese Valve Selection'!$Q73,'Partnumber data valves'!$B$4:$K$1001,7,FALSE)</f>
        <v>#N/A</v>
      </c>
      <c r="X73" s="23" t="e">
        <f>VLOOKUP('Frese Valve Selection'!$Q73,'Partnumber data valves'!$B$4:$K$1001,8,FALSE)</f>
        <v>#N/A</v>
      </c>
      <c r="Y73" s="23" t="e">
        <f>VLOOKUP('Frese Valve Selection'!$Q73,'Partnumber data valves'!$B$4:$K$1001,9,FALSE)</f>
        <v>#N/A</v>
      </c>
      <c r="Z73" s="23" t="e">
        <f>VLOOKUP('Frese Valve Selection'!$Q73,'Partnumber data valves'!$B$4:$K$1001,10,FALSE)</f>
        <v>#N/A</v>
      </c>
      <c r="AA73" s="97">
        <f t="shared" si="20"/>
        <v>0</v>
      </c>
      <c r="AB73" s="98" t="e">
        <f t="shared" si="29"/>
        <v>#N/A</v>
      </c>
      <c r="AC73" s="99" t="e">
        <f t="shared" si="30"/>
        <v>#N/A</v>
      </c>
      <c r="AD73" s="23" t="e">
        <f>VLOOKUP(Q73,'Weight table'!$A$2:$C$10000,3,FALSE)</f>
        <v>#N/A</v>
      </c>
      <c r="AF73" s="92"/>
      <c r="AG73" s="23" t="str">
        <f>IF(OR(ISBLANK($AF73),$AF73="N/A"),"",VLOOKUP($AF73,'Part number data actuators'!$B$3:$H$202,2,FALSE))</f>
        <v/>
      </c>
      <c r="AH73" s="23" t="str">
        <f>IF(OR(ISBLANK($AF73),$AF73="N/A"),"",VLOOKUP($AF73,'Part number data actuators'!$B$3:$H$202,3,FALSE))</f>
        <v/>
      </c>
      <c r="AI73" s="23" t="str">
        <f>IF(OR(ISBLANK($AF73),$AF73="N/A"),"",VLOOKUP($AF73,'Part number data actuators'!$B$3:$H$202,4,FALSE))</f>
        <v/>
      </c>
      <c r="AJ73" s="23" t="str">
        <f>IF(OR(ISBLANK($AF73),$AF73="N/A"),"",VLOOKUP($AF73,'Part number data actuators'!$B$3:$H$202,5,FALSE))</f>
        <v/>
      </c>
      <c r="AK73" s="23" t="str">
        <f>IF(OR(ISBLANK($AF73),$AF73="N/A"),"",VLOOKUP($AF73,'Part number data actuators'!$B$3:$H$202,6,FALSE))</f>
        <v/>
      </c>
      <c r="AL73" s="23" t="str">
        <f>IF(OR(ISBLANK($AF73),$AF73="N/A"),"",VLOOKUP($AF73,'Part number data actuators'!$B$3:$H$202,7,FALSE))</f>
        <v/>
      </c>
      <c r="AM73" s="5" t="str">
        <f>IF(OR(ISBLANK($AF73),$AF73="N/A"),"",VLOOKUP(AF73,'Weight table'!$A$2:$C$10000,3,FALSE))</f>
        <v/>
      </c>
      <c r="AO73" s="86"/>
      <c r="AR73" s="89"/>
      <c r="AS73" s="87"/>
      <c r="AU73" s="66" t="e">
        <f t="shared" si="21"/>
        <v>#N/A</v>
      </c>
      <c r="AV73" s="66" t="e">
        <f t="shared" si="22"/>
        <v>#N/A</v>
      </c>
      <c r="AW73" t="e">
        <f t="shared" si="23"/>
        <v>#N/A</v>
      </c>
      <c r="AX73" s="66" t="e">
        <f t="shared" si="24"/>
        <v>#N/A</v>
      </c>
      <c r="AY73" s="66" t="e">
        <f t="shared" si="25"/>
        <v>#N/A</v>
      </c>
      <c r="BB73" s="6" t="e">
        <f>MATCH(Q73,'Partnumber data valves'!$B$4:$B$1001,0)</f>
        <v>#N/A</v>
      </c>
      <c r="BC73" s="6"/>
      <c r="BD73" t="e">
        <f>INDEX('Partnumber data valves'!$B$4:$AC$1001,$BB73,13)</f>
        <v>#N/A</v>
      </c>
      <c r="BE73" t="e">
        <f>INDEX('Partnumber data valves'!$B$4:$AC$1001,$BB73,14)</f>
        <v>#N/A</v>
      </c>
      <c r="BF73" t="e">
        <f>INDEX('Partnumber data valves'!$B$4:$AC$1001,$BB73,15)</f>
        <v>#N/A</v>
      </c>
      <c r="BG73" t="e">
        <f>INDEX('Partnumber data valves'!$B$4:$AC$1001,$BB73,16)</f>
        <v>#N/A</v>
      </c>
      <c r="BH73" t="e">
        <f>INDEX('Partnumber data valves'!$B$4:$AC$1001,$BB73,17)</f>
        <v>#N/A</v>
      </c>
      <c r="BI73" t="e">
        <f>INDEX('Partnumber data valves'!$B$4:$AC$1001,$BB73,18)</f>
        <v>#N/A</v>
      </c>
      <c r="BJ73" t="e">
        <f>INDEX('Partnumber data valves'!$B$4:$AC$1001,$BB73,19)</f>
        <v>#N/A</v>
      </c>
      <c r="BL73" t="e">
        <f>INDEX('Partnumber data valves'!$B$4:$AC$1001,$BB73,21)</f>
        <v>#N/A</v>
      </c>
      <c r="BM73" t="e">
        <f>INDEX('Partnumber data valves'!$B$4:$AC$1001,$BB73,22)</f>
        <v>#N/A</v>
      </c>
      <c r="BN73" t="e">
        <f>INDEX('Partnumber data valves'!$B$4:$AC$1001,$BB73,23)</f>
        <v>#N/A</v>
      </c>
      <c r="BO73" t="e">
        <f>INDEX('Partnumber data valves'!$B$4:$AC$1001,$BB73,24)</f>
        <v>#N/A</v>
      </c>
      <c r="BP73" t="e">
        <f>INDEX('Partnumber data valves'!$B$4:$AC$1001,$BB73,25)</f>
        <v>#N/A</v>
      </c>
      <c r="BQ73" t="e">
        <f>INDEX('Partnumber data valves'!$B$4:$AC$1001,$BB73,26)</f>
        <v>#N/A</v>
      </c>
      <c r="BR73" t="e">
        <f>INDEX('Partnumber data valves'!$B$4:$AC$1001,$BB73,27)</f>
        <v>#N/A</v>
      </c>
      <c r="BS73" t="e">
        <f>INDEX('Partnumber data valves'!$B$4:$AC$1001,$BB73,28)</f>
        <v>#N/A</v>
      </c>
      <c r="BU73" s="66" t="e">
        <f>INDEX('Partnumber data valves'!$B$4:$AC$1001,$BB73,5)</f>
        <v>#N/A</v>
      </c>
      <c r="BV73" s="66" t="e">
        <f>INDEX('Partnumber data valves'!$B$4:$AC$1001,$BB73,6)</f>
        <v>#N/A</v>
      </c>
    </row>
    <row r="74" spans="2:74">
      <c r="B74" s="115"/>
      <c r="C74" s="115"/>
      <c r="D74" s="115"/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5"/>
      <c r="Q74" s="83"/>
      <c r="R74" s="22" t="e">
        <f>VLOOKUP('Frese Valve Selection'!$Q74,'Partnumber data valves'!$B$4:$K$1001,2,FALSE)</f>
        <v>#N/A</v>
      </c>
      <c r="S74" s="23" t="e">
        <f>VLOOKUP('Frese Valve Selection'!$Q74,'Partnumber data valves'!$B$4:$K$1001,3,FALSE)</f>
        <v>#N/A</v>
      </c>
      <c r="T74" s="23" t="e">
        <f>VLOOKUP('Frese Valve Selection'!$Q74,'Partnumber data valves'!$B$4:$K$1001,4,FALSE)</f>
        <v>#N/A</v>
      </c>
      <c r="U74" s="23" t="e">
        <f>VLOOKUP('Frese Valve Selection'!$Q74,'Partnumber data valves'!$B$4:$K$1001,5,FALSE)</f>
        <v>#N/A</v>
      </c>
      <c r="V74" s="23" t="e">
        <f>VLOOKUP('Frese Valve Selection'!$Q74,'Partnumber data valves'!$B$4:$K$1001,6,FALSE)</f>
        <v>#N/A</v>
      </c>
      <c r="W74" s="23" t="e">
        <f>VLOOKUP('Frese Valve Selection'!$Q74,'Partnumber data valves'!$B$4:$K$1001,7,FALSE)</f>
        <v>#N/A</v>
      </c>
      <c r="X74" s="23" t="e">
        <f>VLOOKUP('Frese Valve Selection'!$Q74,'Partnumber data valves'!$B$4:$K$1001,8,FALSE)</f>
        <v>#N/A</v>
      </c>
      <c r="Y74" s="23" t="e">
        <f>VLOOKUP('Frese Valve Selection'!$Q74,'Partnumber data valves'!$B$4:$K$1001,9,FALSE)</f>
        <v>#N/A</v>
      </c>
      <c r="Z74" s="23" t="e">
        <f>VLOOKUP('Frese Valve Selection'!$Q74,'Partnumber data valves'!$B$4:$K$1001,10,FALSE)</f>
        <v>#N/A</v>
      </c>
      <c r="AA74" s="97">
        <f t="shared" si="20"/>
        <v>0</v>
      </c>
      <c r="AB74" s="98" t="e">
        <f t="shared" si="29"/>
        <v>#N/A</v>
      </c>
      <c r="AC74" s="99" t="e">
        <f t="shared" si="30"/>
        <v>#N/A</v>
      </c>
      <c r="AD74" s="23" t="e">
        <f>VLOOKUP(Q74,'Weight table'!$A$2:$C$10000,3,FALSE)</f>
        <v>#N/A</v>
      </c>
      <c r="AF74" s="85"/>
      <c r="AG74" s="23" t="str">
        <f>IF(OR(ISBLANK($AF74),$AF74="N/A"),"",VLOOKUP($AF74,'Part number data actuators'!$B$3:$H$202,2,FALSE))</f>
        <v/>
      </c>
      <c r="AH74" s="23" t="str">
        <f>IF(OR(ISBLANK($AF74),$AF74="N/A"),"",VLOOKUP($AF74,'Part number data actuators'!$B$3:$H$202,3,FALSE))</f>
        <v/>
      </c>
      <c r="AI74" s="23" t="str">
        <f>IF(OR(ISBLANK($AF74),$AF74="N/A"),"",VLOOKUP($AF74,'Part number data actuators'!$B$3:$H$202,4,FALSE))</f>
        <v/>
      </c>
      <c r="AJ74" s="23" t="str">
        <f>IF(OR(ISBLANK($AF74),$AF74="N/A"),"",VLOOKUP($AF74,'Part number data actuators'!$B$3:$H$202,5,FALSE))</f>
        <v/>
      </c>
      <c r="AK74" s="23" t="str">
        <f>IF(OR(ISBLANK($AF74),$AF74="N/A"),"",VLOOKUP($AF74,'Part number data actuators'!$B$3:$H$202,6,FALSE))</f>
        <v/>
      </c>
      <c r="AL74" s="23" t="str">
        <f>IF(OR(ISBLANK($AF74),$AF74="N/A"),"",VLOOKUP($AF74,'Part number data actuators'!$B$3:$H$202,7,FALSE))</f>
        <v/>
      </c>
      <c r="AM74" s="5" t="str">
        <f>IF(OR(ISBLANK($AF74),$AF74="N/A"),"",VLOOKUP(AF74,'Weight table'!$A$2:$C$10000,3,FALSE))</f>
        <v/>
      </c>
      <c r="AO74" s="86"/>
      <c r="AR74" s="89"/>
      <c r="AS74" s="87"/>
      <c r="AU74" s="66" t="e">
        <f t="shared" si="21"/>
        <v>#N/A</v>
      </c>
      <c r="AV74" s="66" t="e">
        <f t="shared" si="22"/>
        <v>#N/A</v>
      </c>
      <c r="AW74" t="e">
        <f t="shared" si="23"/>
        <v>#N/A</v>
      </c>
      <c r="AX74" s="66" t="e">
        <f t="shared" si="24"/>
        <v>#N/A</v>
      </c>
      <c r="AY74" s="66" t="e">
        <f t="shared" si="25"/>
        <v>#N/A</v>
      </c>
      <c r="BB74" s="6" t="e">
        <f>MATCH(Q74,'Partnumber data valves'!$B$4:$B$1001,0)</f>
        <v>#N/A</v>
      </c>
      <c r="BC74" s="6"/>
      <c r="BD74" t="e">
        <f>INDEX('Partnumber data valves'!$B$4:$AC$1001,$BB74,13)</f>
        <v>#N/A</v>
      </c>
      <c r="BE74" t="e">
        <f>INDEX('Partnumber data valves'!$B$4:$AC$1001,$BB74,14)</f>
        <v>#N/A</v>
      </c>
      <c r="BF74" t="e">
        <f>INDEX('Partnumber data valves'!$B$4:$AC$1001,$BB74,15)</f>
        <v>#N/A</v>
      </c>
      <c r="BG74" t="e">
        <f>INDEX('Partnumber data valves'!$B$4:$AC$1001,$BB74,16)</f>
        <v>#N/A</v>
      </c>
      <c r="BH74" t="e">
        <f>INDEX('Partnumber data valves'!$B$4:$AC$1001,$BB74,17)</f>
        <v>#N/A</v>
      </c>
      <c r="BI74" t="e">
        <f>INDEX('Partnumber data valves'!$B$4:$AC$1001,$BB74,18)</f>
        <v>#N/A</v>
      </c>
      <c r="BJ74" t="e">
        <f>INDEX('Partnumber data valves'!$B$4:$AC$1001,$BB74,19)</f>
        <v>#N/A</v>
      </c>
      <c r="BL74" t="e">
        <f>INDEX('Partnumber data valves'!$B$4:$AC$1001,$BB74,21)</f>
        <v>#N/A</v>
      </c>
      <c r="BM74" t="e">
        <f>INDEX('Partnumber data valves'!$B$4:$AC$1001,$BB74,22)</f>
        <v>#N/A</v>
      </c>
      <c r="BN74" t="e">
        <f>INDEX('Partnumber data valves'!$B$4:$AC$1001,$BB74,23)</f>
        <v>#N/A</v>
      </c>
      <c r="BO74" t="e">
        <f>INDEX('Partnumber data valves'!$B$4:$AC$1001,$BB74,24)</f>
        <v>#N/A</v>
      </c>
      <c r="BP74" t="e">
        <f>INDEX('Partnumber data valves'!$B$4:$AC$1001,$BB74,25)</f>
        <v>#N/A</v>
      </c>
      <c r="BQ74" t="e">
        <f>INDEX('Partnumber data valves'!$B$4:$AC$1001,$BB74,26)</f>
        <v>#N/A</v>
      </c>
      <c r="BR74" t="e">
        <f>INDEX('Partnumber data valves'!$B$4:$AC$1001,$BB74,27)</f>
        <v>#N/A</v>
      </c>
      <c r="BS74" t="e">
        <f>INDEX('Partnumber data valves'!$B$4:$AC$1001,$BB74,28)</f>
        <v>#N/A</v>
      </c>
      <c r="BU74" s="66" t="e">
        <f>INDEX('Partnumber data valves'!$B$4:$AC$1001,$BB74,5)</f>
        <v>#N/A</v>
      </c>
      <c r="BV74" s="66" t="e">
        <f>INDEX('Partnumber data valves'!$B$4:$AC$1001,$BB74,6)</f>
        <v>#N/A</v>
      </c>
    </row>
    <row r="75" spans="2:74">
      <c r="B75" s="115"/>
      <c r="C75" s="115"/>
      <c r="D75" s="115"/>
      <c r="E75" s="115"/>
      <c r="F75" s="115"/>
      <c r="G75" s="115"/>
      <c r="H75" s="115"/>
      <c r="I75" s="115"/>
      <c r="J75" s="115"/>
      <c r="K75" s="115"/>
      <c r="L75" s="115"/>
      <c r="M75" s="115"/>
      <c r="N75" s="115"/>
      <c r="O75" s="115"/>
      <c r="Q75" s="83"/>
      <c r="R75" s="22" t="e">
        <f>VLOOKUP('Frese Valve Selection'!$Q75,'Partnumber data valves'!$B$4:$K$1001,2,FALSE)</f>
        <v>#N/A</v>
      </c>
      <c r="S75" s="23" t="e">
        <f>VLOOKUP('Frese Valve Selection'!$Q75,'Partnumber data valves'!$B$4:$K$1001,3,FALSE)</f>
        <v>#N/A</v>
      </c>
      <c r="T75" s="23" t="e">
        <f>VLOOKUP('Frese Valve Selection'!$Q75,'Partnumber data valves'!$B$4:$K$1001,4,FALSE)</f>
        <v>#N/A</v>
      </c>
      <c r="U75" s="23" t="e">
        <f>VLOOKUP('Frese Valve Selection'!$Q75,'Partnumber data valves'!$B$4:$K$1001,5,FALSE)</f>
        <v>#N/A</v>
      </c>
      <c r="V75" s="23" t="e">
        <f>VLOOKUP('Frese Valve Selection'!$Q75,'Partnumber data valves'!$B$4:$K$1001,6,FALSE)</f>
        <v>#N/A</v>
      </c>
      <c r="W75" s="23" t="e">
        <f>VLOOKUP('Frese Valve Selection'!$Q75,'Partnumber data valves'!$B$4:$K$1001,7,FALSE)</f>
        <v>#N/A</v>
      </c>
      <c r="X75" s="23" t="e">
        <f>VLOOKUP('Frese Valve Selection'!$Q75,'Partnumber data valves'!$B$4:$K$1001,8,FALSE)</f>
        <v>#N/A</v>
      </c>
      <c r="Y75" s="23" t="e">
        <f>VLOOKUP('Frese Valve Selection'!$Q75,'Partnumber data valves'!$B$4:$K$1001,9,FALSE)</f>
        <v>#N/A</v>
      </c>
      <c r="Z75" s="23" t="e">
        <f>VLOOKUP('Frese Valve Selection'!$Q75,'Partnumber data valves'!$B$4:$K$1001,10,FALSE)</f>
        <v>#N/A</v>
      </c>
      <c r="AA75" s="97">
        <f t="shared" si="20"/>
        <v>0</v>
      </c>
      <c r="AB75" s="98" t="e">
        <f t="shared" si="29"/>
        <v>#N/A</v>
      </c>
      <c r="AC75" s="99" t="e">
        <f t="shared" si="30"/>
        <v>#N/A</v>
      </c>
      <c r="AD75" s="23" t="e">
        <f>VLOOKUP(Q75,'Weight table'!$A$2:$C$10000,3,FALSE)</f>
        <v>#N/A</v>
      </c>
      <c r="AF75" s="83"/>
      <c r="AG75" s="23" t="str">
        <f>IF(OR(ISBLANK($AF75),$AF75="N/A"),"",VLOOKUP($AF75,'Part number data actuators'!$B$3:$H$202,2,FALSE))</f>
        <v/>
      </c>
      <c r="AH75" s="23" t="str">
        <f>IF(OR(ISBLANK($AF75),$AF75="N/A"),"",VLOOKUP($AF75,'Part number data actuators'!$B$3:$H$202,3,FALSE))</f>
        <v/>
      </c>
      <c r="AI75" s="23" t="str">
        <f>IF(OR(ISBLANK($AF75),$AF75="N/A"),"",VLOOKUP($AF75,'Part number data actuators'!$B$3:$H$202,4,FALSE))</f>
        <v/>
      </c>
      <c r="AJ75" s="23" t="str">
        <f>IF(OR(ISBLANK($AF75),$AF75="N/A"),"",VLOOKUP($AF75,'Part number data actuators'!$B$3:$H$202,5,FALSE))</f>
        <v/>
      </c>
      <c r="AK75" s="23" t="str">
        <f>IF(OR(ISBLANK($AF75),$AF75="N/A"),"",VLOOKUP($AF75,'Part number data actuators'!$B$3:$H$202,6,FALSE))</f>
        <v/>
      </c>
      <c r="AL75" s="23" t="str">
        <f>IF(OR(ISBLANK($AF75),$AF75="N/A"),"",VLOOKUP($AF75,'Part number data actuators'!$B$3:$H$202,7,FALSE))</f>
        <v/>
      </c>
      <c r="AM75" s="5" t="str">
        <f>IF(OR(ISBLANK($AF75),$AF75="N/A"),"",VLOOKUP(AF75,'Weight table'!$A$2:$C$10000,3,FALSE))</f>
        <v/>
      </c>
      <c r="AO75" s="86"/>
      <c r="AR75" s="87"/>
      <c r="AS75" s="87"/>
      <c r="AU75" s="66" t="e">
        <f t="shared" si="21"/>
        <v>#N/A</v>
      </c>
      <c r="AV75" s="66" t="e">
        <f t="shared" si="22"/>
        <v>#N/A</v>
      </c>
      <c r="AW75" t="e">
        <f t="shared" si="23"/>
        <v>#N/A</v>
      </c>
      <c r="AX75" s="66" t="e">
        <f t="shared" si="24"/>
        <v>#N/A</v>
      </c>
      <c r="AY75" s="66" t="e">
        <f t="shared" si="25"/>
        <v>#N/A</v>
      </c>
      <c r="BB75" s="6" t="e">
        <f>MATCH(Q75,'Partnumber data valves'!$B$4:$B$1001,0)</f>
        <v>#N/A</v>
      </c>
      <c r="BC75" s="6"/>
      <c r="BD75" t="e">
        <f>INDEX('Partnumber data valves'!$B$4:$AC$1001,$BB75,13)</f>
        <v>#N/A</v>
      </c>
      <c r="BE75" t="e">
        <f>INDEX('Partnumber data valves'!$B$4:$AC$1001,$BB75,14)</f>
        <v>#N/A</v>
      </c>
      <c r="BF75" t="e">
        <f>INDEX('Partnumber data valves'!$B$4:$AC$1001,$BB75,15)</f>
        <v>#N/A</v>
      </c>
      <c r="BG75" t="e">
        <f>INDEX('Partnumber data valves'!$B$4:$AC$1001,$BB75,16)</f>
        <v>#N/A</v>
      </c>
      <c r="BH75" t="e">
        <f>INDEX('Partnumber data valves'!$B$4:$AC$1001,$BB75,17)</f>
        <v>#N/A</v>
      </c>
      <c r="BI75" t="e">
        <f>INDEX('Partnumber data valves'!$B$4:$AC$1001,$BB75,18)</f>
        <v>#N/A</v>
      </c>
      <c r="BJ75" t="e">
        <f>INDEX('Partnumber data valves'!$B$4:$AC$1001,$BB75,19)</f>
        <v>#N/A</v>
      </c>
      <c r="BL75" t="e">
        <f>INDEX('Partnumber data valves'!$B$4:$AC$1001,$BB75,21)</f>
        <v>#N/A</v>
      </c>
      <c r="BM75" t="e">
        <f>INDEX('Partnumber data valves'!$B$4:$AC$1001,$BB75,22)</f>
        <v>#N/A</v>
      </c>
      <c r="BN75" t="e">
        <f>INDEX('Partnumber data valves'!$B$4:$AC$1001,$BB75,23)</f>
        <v>#N/A</v>
      </c>
      <c r="BO75" t="e">
        <f>INDEX('Partnumber data valves'!$B$4:$AC$1001,$BB75,24)</f>
        <v>#N/A</v>
      </c>
      <c r="BP75" t="e">
        <f>INDEX('Partnumber data valves'!$B$4:$AC$1001,$BB75,25)</f>
        <v>#N/A</v>
      </c>
      <c r="BQ75" t="e">
        <f>INDEX('Partnumber data valves'!$B$4:$AC$1001,$BB75,26)</f>
        <v>#N/A</v>
      </c>
      <c r="BR75" t="e">
        <f>INDEX('Partnumber data valves'!$B$4:$AC$1001,$BB75,27)</f>
        <v>#N/A</v>
      </c>
      <c r="BS75" t="e">
        <f>INDEX('Partnumber data valves'!$B$4:$AC$1001,$BB75,28)</f>
        <v>#N/A</v>
      </c>
      <c r="BU75" s="66" t="e">
        <f>INDEX('Partnumber data valves'!$B$4:$AC$1001,$BB75,5)</f>
        <v>#N/A</v>
      </c>
      <c r="BV75" s="66" t="e">
        <f>INDEX('Partnumber data valves'!$B$4:$AC$1001,$BB75,6)</f>
        <v>#N/A</v>
      </c>
    </row>
    <row r="76" spans="2:74">
      <c r="B76" s="115"/>
      <c r="C76" s="115"/>
      <c r="D76" s="115"/>
      <c r="E76" s="115"/>
      <c r="F76" s="115"/>
      <c r="G76" s="115"/>
      <c r="H76" s="115"/>
      <c r="I76" s="115"/>
      <c r="J76" s="115"/>
      <c r="K76" s="115"/>
      <c r="L76" s="115"/>
      <c r="M76" s="115"/>
      <c r="N76" s="115"/>
      <c r="O76" s="115"/>
      <c r="Q76" s="83"/>
      <c r="R76" s="22" t="e">
        <f>VLOOKUP('Frese Valve Selection'!$Q76,'Partnumber data valves'!$B$4:$K$1001,2,FALSE)</f>
        <v>#N/A</v>
      </c>
      <c r="S76" s="23" t="e">
        <f>VLOOKUP('Frese Valve Selection'!$Q76,'Partnumber data valves'!$B$4:$K$1001,3,FALSE)</f>
        <v>#N/A</v>
      </c>
      <c r="T76" s="23" t="e">
        <f>VLOOKUP('Frese Valve Selection'!$Q76,'Partnumber data valves'!$B$4:$K$1001,4,FALSE)</f>
        <v>#N/A</v>
      </c>
      <c r="U76" s="23" t="e">
        <f>VLOOKUP('Frese Valve Selection'!$Q76,'Partnumber data valves'!$B$4:$K$1001,5,FALSE)</f>
        <v>#N/A</v>
      </c>
      <c r="V76" s="23" t="e">
        <f>VLOOKUP('Frese Valve Selection'!$Q76,'Partnumber data valves'!$B$4:$K$1001,6,FALSE)</f>
        <v>#N/A</v>
      </c>
      <c r="W76" s="23" t="e">
        <f>VLOOKUP('Frese Valve Selection'!$Q76,'Partnumber data valves'!$B$4:$K$1001,7,FALSE)</f>
        <v>#N/A</v>
      </c>
      <c r="X76" s="23" t="e">
        <f>VLOOKUP('Frese Valve Selection'!$Q76,'Partnumber data valves'!$B$4:$K$1001,8,FALSE)</f>
        <v>#N/A</v>
      </c>
      <c r="Y76" s="23" t="e">
        <f>VLOOKUP('Frese Valve Selection'!$Q76,'Partnumber data valves'!$B$4:$K$1001,9,FALSE)</f>
        <v>#N/A</v>
      </c>
      <c r="Z76" s="23" t="e">
        <f>VLOOKUP('Frese Valve Selection'!$Q76,'Partnumber data valves'!$B$4:$K$1001,10,FALSE)</f>
        <v>#N/A</v>
      </c>
      <c r="AA76" s="97">
        <f t="shared" si="20"/>
        <v>0</v>
      </c>
      <c r="AB76" s="98" t="e">
        <f t="shared" si="29"/>
        <v>#N/A</v>
      </c>
      <c r="AC76" s="99" t="e">
        <f t="shared" si="30"/>
        <v>#N/A</v>
      </c>
      <c r="AD76" s="23" t="e">
        <f>VLOOKUP(Q76,'Weight table'!$A$2:$C$10000,3,FALSE)</f>
        <v>#N/A</v>
      </c>
      <c r="AF76" s="83"/>
      <c r="AG76" s="23" t="str">
        <f>IF(OR(ISBLANK($AF76),$AF76="N/A"),"",VLOOKUP($AF76,'Part number data actuators'!$B$3:$H$202,2,FALSE))</f>
        <v/>
      </c>
      <c r="AH76" s="23" t="str">
        <f>IF(OR(ISBLANK($AF76),$AF76="N/A"),"",VLOOKUP($AF76,'Part number data actuators'!$B$3:$H$202,3,FALSE))</f>
        <v/>
      </c>
      <c r="AI76" s="23" t="str">
        <f>IF(OR(ISBLANK($AF76),$AF76="N/A"),"",VLOOKUP($AF76,'Part number data actuators'!$B$3:$H$202,4,FALSE))</f>
        <v/>
      </c>
      <c r="AJ76" s="23" t="str">
        <f>IF(OR(ISBLANK($AF76),$AF76="N/A"),"",VLOOKUP($AF76,'Part number data actuators'!$B$3:$H$202,5,FALSE))</f>
        <v/>
      </c>
      <c r="AK76" s="23" t="str">
        <f>IF(OR(ISBLANK($AF76),$AF76="N/A"),"",VLOOKUP($AF76,'Part number data actuators'!$B$3:$H$202,6,FALSE))</f>
        <v/>
      </c>
      <c r="AL76" s="23" t="str">
        <f>IF(OR(ISBLANK($AF76),$AF76="N/A"),"",VLOOKUP($AF76,'Part number data actuators'!$B$3:$H$202,7,FALSE))</f>
        <v/>
      </c>
      <c r="AM76" s="5" t="str">
        <f>IF(OR(ISBLANK($AF76),$AF76="N/A"),"",VLOOKUP(AF76,'Weight table'!$A$2:$C$10000,3,FALSE))</f>
        <v/>
      </c>
      <c r="AO76" s="86"/>
      <c r="AR76" s="87"/>
      <c r="AS76" s="87"/>
      <c r="AU76" s="66" t="e">
        <f t="shared" si="21"/>
        <v>#N/A</v>
      </c>
      <c r="AV76" s="66" t="e">
        <f t="shared" si="22"/>
        <v>#N/A</v>
      </c>
      <c r="AW76" t="e">
        <f t="shared" si="23"/>
        <v>#N/A</v>
      </c>
      <c r="AX76" s="66" t="e">
        <f t="shared" si="24"/>
        <v>#N/A</v>
      </c>
      <c r="AY76" s="66" t="e">
        <f t="shared" si="25"/>
        <v>#N/A</v>
      </c>
      <c r="BB76" s="6" t="e">
        <f>MATCH(Q76,'Partnumber data valves'!$B$4:$B$1001,0)</f>
        <v>#N/A</v>
      </c>
      <c r="BC76" s="6"/>
      <c r="BD76" t="e">
        <f>INDEX('Partnumber data valves'!$B$4:$AC$1001,$BB76,13)</f>
        <v>#N/A</v>
      </c>
      <c r="BE76" t="e">
        <f>INDEX('Partnumber data valves'!$B$4:$AC$1001,$BB76,14)</f>
        <v>#N/A</v>
      </c>
      <c r="BF76" t="e">
        <f>INDEX('Partnumber data valves'!$B$4:$AC$1001,$BB76,15)</f>
        <v>#N/A</v>
      </c>
      <c r="BG76" t="e">
        <f>INDEX('Partnumber data valves'!$B$4:$AC$1001,$BB76,16)</f>
        <v>#N/A</v>
      </c>
      <c r="BH76" t="e">
        <f>INDEX('Partnumber data valves'!$B$4:$AC$1001,$BB76,17)</f>
        <v>#N/A</v>
      </c>
      <c r="BI76" t="e">
        <f>INDEX('Partnumber data valves'!$B$4:$AC$1001,$BB76,18)</f>
        <v>#N/A</v>
      </c>
      <c r="BJ76" t="e">
        <f>INDEX('Partnumber data valves'!$B$4:$AC$1001,$BB76,19)</f>
        <v>#N/A</v>
      </c>
      <c r="BL76" t="e">
        <f>INDEX('Partnumber data valves'!$B$4:$AC$1001,$BB76,21)</f>
        <v>#N/A</v>
      </c>
      <c r="BM76" t="e">
        <f>INDEX('Partnumber data valves'!$B$4:$AC$1001,$BB76,22)</f>
        <v>#N/A</v>
      </c>
      <c r="BN76" t="e">
        <f>INDEX('Partnumber data valves'!$B$4:$AC$1001,$BB76,23)</f>
        <v>#N/A</v>
      </c>
      <c r="BO76" t="e">
        <f>INDEX('Partnumber data valves'!$B$4:$AC$1001,$BB76,24)</f>
        <v>#N/A</v>
      </c>
      <c r="BP76" t="e">
        <f>INDEX('Partnumber data valves'!$B$4:$AC$1001,$BB76,25)</f>
        <v>#N/A</v>
      </c>
      <c r="BQ76" t="e">
        <f>INDEX('Partnumber data valves'!$B$4:$AC$1001,$BB76,26)</f>
        <v>#N/A</v>
      </c>
      <c r="BR76" t="e">
        <f>INDEX('Partnumber data valves'!$B$4:$AC$1001,$BB76,27)</f>
        <v>#N/A</v>
      </c>
      <c r="BS76" t="e">
        <f>INDEX('Partnumber data valves'!$B$4:$AC$1001,$BB76,28)</f>
        <v>#N/A</v>
      </c>
      <c r="BU76" s="66" t="e">
        <f>INDEX('Partnumber data valves'!$B$4:$AC$1001,$BB76,5)</f>
        <v>#N/A</v>
      </c>
      <c r="BV76" s="66" t="e">
        <f>INDEX('Partnumber data valves'!$B$4:$AC$1001,$BB76,6)</f>
        <v>#N/A</v>
      </c>
    </row>
    <row r="77" spans="2:74">
      <c r="B77" s="115"/>
      <c r="C77" s="115"/>
      <c r="D77" s="115"/>
      <c r="E77" s="115"/>
      <c r="F77" s="115"/>
      <c r="G77" s="115"/>
      <c r="H77" s="115"/>
      <c r="I77" s="115"/>
      <c r="J77" s="115"/>
      <c r="K77" s="115"/>
      <c r="L77" s="115"/>
      <c r="M77" s="115"/>
      <c r="N77" s="115"/>
      <c r="O77" s="115"/>
      <c r="Q77" s="83"/>
      <c r="R77" s="22" t="e">
        <f>VLOOKUP('Frese Valve Selection'!$Q77,'Partnumber data valves'!$B$4:$K$1001,2,FALSE)</f>
        <v>#N/A</v>
      </c>
      <c r="S77" s="23" t="e">
        <f>VLOOKUP('Frese Valve Selection'!$Q77,'Partnumber data valves'!$B$4:$K$1001,3,FALSE)</f>
        <v>#N/A</v>
      </c>
      <c r="T77" s="23" t="e">
        <f>VLOOKUP('Frese Valve Selection'!$Q77,'Partnumber data valves'!$B$4:$K$1001,4,FALSE)</f>
        <v>#N/A</v>
      </c>
      <c r="U77" s="23" t="e">
        <f>VLOOKUP('Frese Valve Selection'!$Q77,'Partnumber data valves'!$B$4:$K$1001,5,FALSE)</f>
        <v>#N/A</v>
      </c>
      <c r="V77" s="23" t="e">
        <f>VLOOKUP('Frese Valve Selection'!$Q77,'Partnumber data valves'!$B$4:$K$1001,6,FALSE)</f>
        <v>#N/A</v>
      </c>
      <c r="W77" s="23" t="e">
        <f>VLOOKUP('Frese Valve Selection'!$Q77,'Partnumber data valves'!$B$4:$K$1001,7,FALSE)</f>
        <v>#N/A</v>
      </c>
      <c r="X77" s="23" t="e">
        <f>VLOOKUP('Frese Valve Selection'!$Q77,'Partnumber data valves'!$B$4:$K$1001,8,FALSE)</f>
        <v>#N/A</v>
      </c>
      <c r="Y77" s="23" t="e">
        <f>VLOOKUP('Frese Valve Selection'!$Q77,'Partnumber data valves'!$B$4:$K$1001,9,FALSE)</f>
        <v>#N/A</v>
      </c>
      <c r="Z77" s="23" t="e">
        <f>VLOOKUP('Frese Valve Selection'!$Q77,'Partnumber data valves'!$B$4:$K$1001,10,FALSE)</f>
        <v>#N/A</v>
      </c>
      <c r="AA77" s="97">
        <f t="shared" si="20"/>
        <v>0</v>
      </c>
      <c r="AB77" s="98" t="e">
        <f t="shared" si="29"/>
        <v>#N/A</v>
      </c>
      <c r="AC77" s="99" t="e">
        <f t="shared" si="30"/>
        <v>#N/A</v>
      </c>
      <c r="AD77" s="23" t="e">
        <f>VLOOKUP(Q77,'Weight table'!$A$2:$C$10000,3,FALSE)</f>
        <v>#N/A</v>
      </c>
      <c r="AF77" s="83"/>
      <c r="AG77" s="23" t="str">
        <f>IF(OR(ISBLANK($AF77),$AF77="N/A"),"",VLOOKUP($AF77,'Part number data actuators'!$B$3:$H$202,2,FALSE))</f>
        <v/>
      </c>
      <c r="AH77" s="23" t="str">
        <f>IF(OR(ISBLANK($AF77),$AF77="N/A"),"",VLOOKUP($AF77,'Part number data actuators'!$B$3:$H$202,3,FALSE))</f>
        <v/>
      </c>
      <c r="AI77" s="23" t="str">
        <f>IF(OR(ISBLANK($AF77),$AF77="N/A"),"",VLOOKUP($AF77,'Part number data actuators'!$B$3:$H$202,4,FALSE))</f>
        <v/>
      </c>
      <c r="AJ77" s="23" t="str">
        <f>IF(OR(ISBLANK($AF77),$AF77="N/A"),"",VLOOKUP($AF77,'Part number data actuators'!$B$3:$H$202,5,FALSE))</f>
        <v/>
      </c>
      <c r="AK77" s="23" t="str">
        <f>IF(OR(ISBLANK($AF77),$AF77="N/A"),"",VLOOKUP($AF77,'Part number data actuators'!$B$3:$H$202,6,FALSE))</f>
        <v/>
      </c>
      <c r="AL77" s="23" t="str">
        <f>IF(OR(ISBLANK($AF77),$AF77="N/A"),"",VLOOKUP($AF77,'Part number data actuators'!$B$3:$H$202,7,FALSE))</f>
        <v/>
      </c>
      <c r="AM77" s="5" t="str">
        <f>IF(OR(ISBLANK($AF77),$AF77="N/A"),"",VLOOKUP(AF77,'Weight table'!$A$2:$C$10000,3,FALSE))</f>
        <v/>
      </c>
      <c r="AO77" s="86"/>
      <c r="AR77" s="87"/>
      <c r="AS77" s="87"/>
      <c r="AU77" s="66" t="e">
        <f t="shared" si="21"/>
        <v>#N/A</v>
      </c>
      <c r="AV77" s="66" t="e">
        <f t="shared" si="22"/>
        <v>#N/A</v>
      </c>
      <c r="AW77" t="e">
        <f t="shared" si="23"/>
        <v>#N/A</v>
      </c>
      <c r="AX77" s="66" t="e">
        <f t="shared" si="24"/>
        <v>#N/A</v>
      </c>
      <c r="AY77" s="66" t="e">
        <f t="shared" si="25"/>
        <v>#N/A</v>
      </c>
      <c r="BB77" s="6" t="e">
        <f>MATCH(Q77,'Partnumber data valves'!$B$4:$B$1001,0)</f>
        <v>#N/A</v>
      </c>
      <c r="BC77" s="6"/>
      <c r="BD77" t="e">
        <f>INDEX('Partnumber data valves'!$B$4:$AC$1001,$BB77,13)</f>
        <v>#N/A</v>
      </c>
      <c r="BE77" t="e">
        <f>INDEX('Partnumber data valves'!$B$4:$AC$1001,$BB77,14)</f>
        <v>#N/A</v>
      </c>
      <c r="BF77" t="e">
        <f>INDEX('Partnumber data valves'!$B$4:$AC$1001,$BB77,15)</f>
        <v>#N/A</v>
      </c>
      <c r="BG77" t="e">
        <f>INDEX('Partnumber data valves'!$B$4:$AC$1001,$BB77,16)</f>
        <v>#N/A</v>
      </c>
      <c r="BH77" t="e">
        <f>INDEX('Partnumber data valves'!$B$4:$AC$1001,$BB77,17)</f>
        <v>#N/A</v>
      </c>
      <c r="BI77" t="e">
        <f>INDEX('Partnumber data valves'!$B$4:$AC$1001,$BB77,18)</f>
        <v>#N/A</v>
      </c>
      <c r="BJ77" t="e">
        <f>INDEX('Partnumber data valves'!$B$4:$AC$1001,$BB77,19)</f>
        <v>#N/A</v>
      </c>
      <c r="BL77" t="e">
        <f>INDEX('Partnumber data valves'!$B$4:$AC$1001,$BB77,21)</f>
        <v>#N/A</v>
      </c>
      <c r="BM77" t="e">
        <f>INDEX('Partnumber data valves'!$B$4:$AC$1001,$BB77,22)</f>
        <v>#N/A</v>
      </c>
      <c r="BN77" t="e">
        <f>INDEX('Partnumber data valves'!$B$4:$AC$1001,$BB77,23)</f>
        <v>#N/A</v>
      </c>
      <c r="BO77" t="e">
        <f>INDEX('Partnumber data valves'!$B$4:$AC$1001,$BB77,24)</f>
        <v>#N/A</v>
      </c>
      <c r="BP77" t="e">
        <f>INDEX('Partnumber data valves'!$B$4:$AC$1001,$BB77,25)</f>
        <v>#N/A</v>
      </c>
      <c r="BQ77" t="e">
        <f>INDEX('Partnumber data valves'!$B$4:$AC$1001,$BB77,26)</f>
        <v>#N/A</v>
      </c>
      <c r="BR77" t="e">
        <f>INDEX('Partnumber data valves'!$B$4:$AC$1001,$BB77,27)</f>
        <v>#N/A</v>
      </c>
      <c r="BS77" t="e">
        <f>INDEX('Partnumber data valves'!$B$4:$AC$1001,$BB77,28)</f>
        <v>#N/A</v>
      </c>
      <c r="BU77" s="66" t="e">
        <f>INDEX('Partnumber data valves'!$B$4:$AC$1001,$BB77,5)</f>
        <v>#N/A</v>
      </c>
      <c r="BV77" s="66" t="e">
        <f>INDEX('Partnumber data valves'!$B$4:$AC$1001,$BB77,6)</f>
        <v>#N/A</v>
      </c>
    </row>
    <row r="78" spans="2:74">
      <c r="B78" s="115"/>
      <c r="C78" s="115"/>
      <c r="D78" s="115"/>
      <c r="E78" s="115"/>
      <c r="F78" s="115"/>
      <c r="G78" s="115"/>
      <c r="H78" s="115"/>
      <c r="I78" s="115"/>
      <c r="J78" s="115"/>
      <c r="K78" s="115"/>
      <c r="L78" s="115"/>
      <c r="M78" s="115"/>
      <c r="N78" s="115"/>
      <c r="O78" s="115"/>
      <c r="Q78" s="83"/>
      <c r="R78" s="22" t="e">
        <f>VLOOKUP('Frese Valve Selection'!$Q78,'Partnumber data valves'!$B$4:$K$1001,2,FALSE)</f>
        <v>#N/A</v>
      </c>
      <c r="S78" s="23" t="e">
        <f>VLOOKUP('Frese Valve Selection'!$Q78,'Partnumber data valves'!$B$4:$K$1001,3,FALSE)</f>
        <v>#N/A</v>
      </c>
      <c r="T78" s="23" t="e">
        <f>VLOOKUP('Frese Valve Selection'!$Q78,'Partnumber data valves'!$B$4:$K$1001,4,FALSE)</f>
        <v>#N/A</v>
      </c>
      <c r="U78" s="23" t="e">
        <f>VLOOKUP('Frese Valve Selection'!$Q78,'Partnumber data valves'!$B$4:$K$1001,5,FALSE)</f>
        <v>#N/A</v>
      </c>
      <c r="V78" s="23" t="e">
        <f>VLOOKUP('Frese Valve Selection'!$Q78,'Partnumber data valves'!$B$4:$K$1001,6,FALSE)</f>
        <v>#N/A</v>
      </c>
      <c r="W78" s="23" t="e">
        <f>VLOOKUP('Frese Valve Selection'!$Q78,'Partnumber data valves'!$B$4:$K$1001,7,FALSE)</f>
        <v>#N/A</v>
      </c>
      <c r="X78" s="23" t="e">
        <f>VLOOKUP('Frese Valve Selection'!$Q78,'Partnumber data valves'!$B$4:$K$1001,8,FALSE)</f>
        <v>#N/A</v>
      </c>
      <c r="Y78" s="23" t="e">
        <f>VLOOKUP('Frese Valve Selection'!$Q78,'Partnumber data valves'!$B$4:$K$1001,9,FALSE)</f>
        <v>#N/A</v>
      </c>
      <c r="Z78" s="23" t="e">
        <f>VLOOKUP('Frese Valve Selection'!$Q78,'Partnumber data valves'!$B$4:$K$1001,10,FALSE)</f>
        <v>#N/A</v>
      </c>
      <c r="AA78" s="97">
        <f t="shared" si="20"/>
        <v>0</v>
      </c>
      <c r="AB78" s="98" t="e">
        <f t="shared" si="29"/>
        <v>#N/A</v>
      </c>
      <c r="AC78" s="99" t="e">
        <f t="shared" si="30"/>
        <v>#N/A</v>
      </c>
      <c r="AD78" s="23" t="e">
        <f>VLOOKUP(Q78,'Weight table'!$A$2:$C$10000,3,FALSE)</f>
        <v>#N/A</v>
      </c>
      <c r="AF78" s="83"/>
      <c r="AG78" s="23" t="str">
        <f>IF(OR(ISBLANK($AF78),$AF78="N/A"),"",VLOOKUP($AF78,'Part number data actuators'!$B$3:$H$202,2,FALSE))</f>
        <v/>
      </c>
      <c r="AH78" s="23" t="str">
        <f>IF(OR(ISBLANK($AF78),$AF78="N/A"),"",VLOOKUP($AF78,'Part number data actuators'!$B$3:$H$202,3,FALSE))</f>
        <v/>
      </c>
      <c r="AI78" s="23" t="str">
        <f>IF(OR(ISBLANK($AF78),$AF78="N/A"),"",VLOOKUP($AF78,'Part number data actuators'!$B$3:$H$202,4,FALSE))</f>
        <v/>
      </c>
      <c r="AJ78" s="23" t="str">
        <f>IF(OR(ISBLANK($AF78),$AF78="N/A"),"",VLOOKUP($AF78,'Part number data actuators'!$B$3:$H$202,5,FALSE))</f>
        <v/>
      </c>
      <c r="AK78" s="23" t="str">
        <f>IF(OR(ISBLANK($AF78),$AF78="N/A"),"",VLOOKUP($AF78,'Part number data actuators'!$B$3:$H$202,6,FALSE))</f>
        <v/>
      </c>
      <c r="AL78" s="23" t="str">
        <f>IF(OR(ISBLANK($AF78),$AF78="N/A"),"",VLOOKUP($AF78,'Part number data actuators'!$B$3:$H$202,7,FALSE))</f>
        <v/>
      </c>
      <c r="AM78" s="5" t="str">
        <f>IF(OR(ISBLANK($AF78),$AF78="N/A"),"",VLOOKUP(AF78,'Weight table'!$A$2:$C$10000,3,FALSE))</f>
        <v/>
      </c>
      <c r="AO78" s="86"/>
      <c r="AR78" s="87"/>
      <c r="AS78" s="87"/>
      <c r="AU78" s="66" t="e">
        <f t="shared" si="21"/>
        <v>#N/A</v>
      </c>
      <c r="AV78" s="66" t="e">
        <f t="shared" si="22"/>
        <v>#N/A</v>
      </c>
      <c r="AW78" t="e">
        <f t="shared" si="23"/>
        <v>#N/A</v>
      </c>
      <c r="AX78" s="66" t="e">
        <f t="shared" si="24"/>
        <v>#N/A</v>
      </c>
      <c r="AY78" s="66" t="e">
        <f t="shared" si="25"/>
        <v>#N/A</v>
      </c>
      <c r="BB78" s="6" t="e">
        <f>MATCH(Q78,'Partnumber data valves'!$B$4:$B$1001,0)</f>
        <v>#N/A</v>
      </c>
      <c r="BC78" s="6"/>
      <c r="BD78" t="e">
        <f>INDEX('Partnumber data valves'!$B$4:$AC$1001,$BB78,13)</f>
        <v>#N/A</v>
      </c>
      <c r="BE78" t="e">
        <f>INDEX('Partnumber data valves'!$B$4:$AC$1001,$BB78,14)</f>
        <v>#N/A</v>
      </c>
      <c r="BF78" t="e">
        <f>INDEX('Partnumber data valves'!$B$4:$AC$1001,$BB78,15)</f>
        <v>#N/A</v>
      </c>
      <c r="BG78" t="e">
        <f>INDEX('Partnumber data valves'!$B$4:$AC$1001,$BB78,16)</f>
        <v>#N/A</v>
      </c>
      <c r="BH78" t="e">
        <f>INDEX('Partnumber data valves'!$B$4:$AC$1001,$BB78,17)</f>
        <v>#N/A</v>
      </c>
      <c r="BI78" t="e">
        <f>INDEX('Partnumber data valves'!$B$4:$AC$1001,$BB78,18)</f>
        <v>#N/A</v>
      </c>
      <c r="BJ78" t="e">
        <f>INDEX('Partnumber data valves'!$B$4:$AC$1001,$BB78,19)</f>
        <v>#N/A</v>
      </c>
      <c r="BL78" t="e">
        <f>INDEX('Partnumber data valves'!$B$4:$AC$1001,$BB78,21)</f>
        <v>#N/A</v>
      </c>
      <c r="BM78" t="e">
        <f>INDEX('Partnumber data valves'!$B$4:$AC$1001,$BB78,22)</f>
        <v>#N/A</v>
      </c>
      <c r="BN78" t="e">
        <f>INDEX('Partnumber data valves'!$B$4:$AC$1001,$BB78,23)</f>
        <v>#N/A</v>
      </c>
      <c r="BO78" t="e">
        <f>INDEX('Partnumber data valves'!$B$4:$AC$1001,$BB78,24)</f>
        <v>#N/A</v>
      </c>
      <c r="BP78" t="e">
        <f>INDEX('Partnumber data valves'!$B$4:$AC$1001,$BB78,25)</f>
        <v>#N/A</v>
      </c>
      <c r="BQ78" t="e">
        <f>INDEX('Partnumber data valves'!$B$4:$AC$1001,$BB78,26)</f>
        <v>#N/A</v>
      </c>
      <c r="BR78" t="e">
        <f>INDEX('Partnumber data valves'!$B$4:$AC$1001,$BB78,27)</f>
        <v>#N/A</v>
      </c>
      <c r="BS78" t="e">
        <f>INDEX('Partnumber data valves'!$B$4:$AC$1001,$BB78,28)</f>
        <v>#N/A</v>
      </c>
      <c r="BU78" s="66" t="e">
        <f>INDEX('Partnumber data valves'!$B$4:$AC$1001,$BB78,5)</f>
        <v>#N/A</v>
      </c>
      <c r="BV78" s="66" t="e">
        <f>INDEX('Partnumber data valves'!$B$4:$AC$1001,$BB78,6)</f>
        <v>#N/A</v>
      </c>
    </row>
    <row r="79" spans="2:74">
      <c r="B79" s="115"/>
      <c r="C79" s="115"/>
      <c r="D79" s="115"/>
      <c r="E79" s="115"/>
      <c r="F79" s="115"/>
      <c r="G79" s="115"/>
      <c r="H79" s="115"/>
      <c r="I79" s="115"/>
      <c r="J79" s="115"/>
      <c r="K79" s="115"/>
      <c r="L79" s="115"/>
      <c r="M79" s="115"/>
      <c r="N79" s="115"/>
      <c r="O79" s="115"/>
      <c r="Q79" s="83"/>
      <c r="R79" s="22" t="e">
        <f>VLOOKUP('Frese Valve Selection'!$Q79,'Partnumber data valves'!$B$4:$K$1001,2,FALSE)</f>
        <v>#N/A</v>
      </c>
      <c r="S79" s="23" t="e">
        <f>VLOOKUP('Frese Valve Selection'!$Q79,'Partnumber data valves'!$B$4:$K$1001,3,FALSE)</f>
        <v>#N/A</v>
      </c>
      <c r="T79" s="23" t="e">
        <f>VLOOKUP('Frese Valve Selection'!$Q79,'Partnumber data valves'!$B$4:$K$1001,4,FALSE)</f>
        <v>#N/A</v>
      </c>
      <c r="U79" s="23" t="e">
        <f>VLOOKUP('Frese Valve Selection'!$Q79,'Partnumber data valves'!$B$4:$K$1001,5,FALSE)</f>
        <v>#N/A</v>
      </c>
      <c r="V79" s="23" t="e">
        <f>VLOOKUP('Frese Valve Selection'!$Q79,'Partnumber data valves'!$B$4:$K$1001,6,FALSE)</f>
        <v>#N/A</v>
      </c>
      <c r="W79" s="23" t="e">
        <f>VLOOKUP('Frese Valve Selection'!$Q79,'Partnumber data valves'!$B$4:$K$1001,7,FALSE)</f>
        <v>#N/A</v>
      </c>
      <c r="X79" s="23" t="e">
        <f>VLOOKUP('Frese Valve Selection'!$Q79,'Partnumber data valves'!$B$4:$K$1001,8,FALSE)</f>
        <v>#N/A</v>
      </c>
      <c r="Y79" s="23" t="e">
        <f>VLOOKUP('Frese Valve Selection'!$Q79,'Partnumber data valves'!$B$4:$K$1001,9,FALSE)</f>
        <v>#N/A</v>
      </c>
      <c r="Z79" s="23" t="e">
        <f>VLOOKUP('Frese Valve Selection'!$Q79,'Partnumber data valves'!$B$4:$K$1001,10,FALSE)</f>
        <v>#N/A</v>
      </c>
      <c r="AA79" s="97">
        <f t="shared" si="20"/>
        <v>0</v>
      </c>
      <c r="AB79" s="98" t="e">
        <f t="shared" si="29"/>
        <v>#N/A</v>
      </c>
      <c r="AC79" s="99" t="e">
        <f t="shared" si="30"/>
        <v>#N/A</v>
      </c>
      <c r="AD79" s="23" t="e">
        <f>VLOOKUP(Q79,'Weight table'!$A$2:$C$10000,3,FALSE)</f>
        <v>#N/A</v>
      </c>
      <c r="AF79" s="83"/>
      <c r="AG79" s="23" t="str">
        <f>IF(OR(ISBLANK($AF79),$AF79="N/A"),"",VLOOKUP($AF79,'Part number data actuators'!$B$3:$H$202,2,FALSE))</f>
        <v/>
      </c>
      <c r="AH79" s="23" t="str">
        <f>IF(OR(ISBLANK($AF79),$AF79="N/A"),"",VLOOKUP($AF79,'Part number data actuators'!$B$3:$H$202,3,FALSE))</f>
        <v/>
      </c>
      <c r="AI79" s="23" t="str">
        <f>IF(OR(ISBLANK($AF79),$AF79="N/A"),"",VLOOKUP($AF79,'Part number data actuators'!$B$3:$H$202,4,FALSE))</f>
        <v/>
      </c>
      <c r="AJ79" s="23" t="str">
        <f>IF(OR(ISBLANK($AF79),$AF79="N/A"),"",VLOOKUP($AF79,'Part number data actuators'!$B$3:$H$202,5,FALSE))</f>
        <v/>
      </c>
      <c r="AK79" s="23" t="str">
        <f>IF(OR(ISBLANK($AF79),$AF79="N/A"),"",VLOOKUP($AF79,'Part number data actuators'!$B$3:$H$202,6,FALSE))</f>
        <v/>
      </c>
      <c r="AL79" s="23" t="str">
        <f>IF(OR(ISBLANK($AF79),$AF79="N/A"),"",VLOOKUP($AF79,'Part number data actuators'!$B$3:$H$202,7,FALSE))</f>
        <v/>
      </c>
      <c r="AM79" s="5" t="str">
        <f>IF(OR(ISBLANK($AF79),$AF79="N/A"),"",VLOOKUP(AF79,'Weight table'!$A$2:$C$10000,3,FALSE))</f>
        <v/>
      </c>
      <c r="AO79" s="86"/>
      <c r="AR79" s="87"/>
      <c r="AS79" s="87"/>
      <c r="AU79" s="66" t="e">
        <f t="shared" si="21"/>
        <v>#N/A</v>
      </c>
      <c r="AV79" s="66" t="e">
        <f t="shared" si="22"/>
        <v>#N/A</v>
      </c>
      <c r="AW79" t="e">
        <f t="shared" si="23"/>
        <v>#N/A</v>
      </c>
      <c r="AX79" s="66" t="e">
        <f t="shared" si="24"/>
        <v>#N/A</v>
      </c>
      <c r="AY79" s="66" t="e">
        <f t="shared" si="25"/>
        <v>#N/A</v>
      </c>
      <c r="BB79" s="6" t="e">
        <f>MATCH(Q79,'Partnumber data valves'!$B$4:$B$1001,0)</f>
        <v>#N/A</v>
      </c>
      <c r="BC79" s="6"/>
      <c r="BD79" t="e">
        <f>INDEX('Partnumber data valves'!$B$4:$AC$1001,$BB79,13)</f>
        <v>#N/A</v>
      </c>
      <c r="BE79" t="e">
        <f>INDEX('Partnumber data valves'!$B$4:$AC$1001,$BB79,14)</f>
        <v>#N/A</v>
      </c>
      <c r="BF79" t="e">
        <f>INDEX('Partnumber data valves'!$B$4:$AC$1001,$BB79,15)</f>
        <v>#N/A</v>
      </c>
      <c r="BG79" t="e">
        <f>INDEX('Partnumber data valves'!$B$4:$AC$1001,$BB79,16)</f>
        <v>#N/A</v>
      </c>
      <c r="BH79" t="e">
        <f>INDEX('Partnumber data valves'!$B$4:$AC$1001,$BB79,17)</f>
        <v>#N/A</v>
      </c>
      <c r="BI79" t="e">
        <f>INDEX('Partnumber data valves'!$B$4:$AC$1001,$BB79,18)</f>
        <v>#N/A</v>
      </c>
      <c r="BJ79" t="e">
        <f>INDEX('Partnumber data valves'!$B$4:$AC$1001,$BB79,19)</f>
        <v>#N/A</v>
      </c>
      <c r="BL79" t="e">
        <f>INDEX('Partnumber data valves'!$B$4:$AC$1001,$BB79,21)</f>
        <v>#N/A</v>
      </c>
      <c r="BM79" t="e">
        <f>INDEX('Partnumber data valves'!$B$4:$AC$1001,$BB79,22)</f>
        <v>#N/A</v>
      </c>
      <c r="BN79" t="e">
        <f>INDEX('Partnumber data valves'!$B$4:$AC$1001,$BB79,23)</f>
        <v>#N/A</v>
      </c>
      <c r="BO79" t="e">
        <f>INDEX('Partnumber data valves'!$B$4:$AC$1001,$BB79,24)</f>
        <v>#N/A</v>
      </c>
      <c r="BP79" t="e">
        <f>INDEX('Partnumber data valves'!$B$4:$AC$1001,$BB79,25)</f>
        <v>#N/A</v>
      </c>
      <c r="BQ79" t="e">
        <f>INDEX('Partnumber data valves'!$B$4:$AC$1001,$BB79,26)</f>
        <v>#N/A</v>
      </c>
      <c r="BR79" t="e">
        <f>INDEX('Partnumber data valves'!$B$4:$AC$1001,$BB79,27)</f>
        <v>#N/A</v>
      </c>
      <c r="BS79" t="e">
        <f>INDEX('Partnumber data valves'!$B$4:$AC$1001,$BB79,28)</f>
        <v>#N/A</v>
      </c>
      <c r="BU79" s="66" t="e">
        <f>INDEX('Partnumber data valves'!$B$4:$AC$1001,$BB79,5)</f>
        <v>#N/A</v>
      </c>
      <c r="BV79" s="66" t="e">
        <f>INDEX('Partnumber data valves'!$B$4:$AC$1001,$BB79,6)</f>
        <v>#N/A</v>
      </c>
    </row>
    <row r="80" spans="2:74">
      <c r="B80" s="115"/>
      <c r="C80" s="115"/>
      <c r="D80" s="115"/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Q80" s="83"/>
      <c r="R80" s="22" t="e">
        <f>VLOOKUP('Frese Valve Selection'!$Q80,'Partnumber data valves'!$B$4:$K$1001,2,FALSE)</f>
        <v>#N/A</v>
      </c>
      <c r="S80" s="23" t="e">
        <f>VLOOKUP('Frese Valve Selection'!$Q80,'Partnumber data valves'!$B$4:$K$1001,3,FALSE)</f>
        <v>#N/A</v>
      </c>
      <c r="T80" s="23" t="e">
        <f>VLOOKUP('Frese Valve Selection'!$Q80,'Partnumber data valves'!$B$4:$K$1001,4,FALSE)</f>
        <v>#N/A</v>
      </c>
      <c r="U80" s="23" t="e">
        <f>VLOOKUP('Frese Valve Selection'!$Q80,'Partnumber data valves'!$B$4:$K$1001,5,FALSE)</f>
        <v>#N/A</v>
      </c>
      <c r="V80" s="23" t="e">
        <f>VLOOKUP('Frese Valve Selection'!$Q80,'Partnumber data valves'!$B$4:$K$1001,6,FALSE)</f>
        <v>#N/A</v>
      </c>
      <c r="W80" s="23" t="e">
        <f>VLOOKUP('Frese Valve Selection'!$Q80,'Partnumber data valves'!$B$4:$K$1001,7,FALSE)</f>
        <v>#N/A</v>
      </c>
      <c r="X80" s="23" t="e">
        <f>VLOOKUP('Frese Valve Selection'!$Q80,'Partnumber data valves'!$B$4:$K$1001,8,FALSE)</f>
        <v>#N/A</v>
      </c>
      <c r="Y80" s="23" t="e">
        <f>VLOOKUP('Frese Valve Selection'!$Q80,'Partnumber data valves'!$B$4:$K$1001,9,FALSE)</f>
        <v>#N/A</v>
      </c>
      <c r="Z80" s="23" t="e">
        <f>VLOOKUP('Frese Valve Selection'!$Q80,'Partnumber data valves'!$B$4:$K$1001,10,FALSE)</f>
        <v>#N/A</v>
      </c>
      <c r="AA80" s="97">
        <f t="shared" ref="AA80:AA143" si="31">I80</f>
        <v>0</v>
      </c>
      <c r="AB80" s="98" t="e">
        <f t="shared" si="29"/>
        <v>#N/A</v>
      </c>
      <c r="AC80" s="99" t="e">
        <f t="shared" si="30"/>
        <v>#N/A</v>
      </c>
      <c r="AD80" s="23" t="e">
        <f>VLOOKUP(Q80,'Weight table'!$A$2:$C$10000,3,FALSE)</f>
        <v>#N/A</v>
      </c>
      <c r="AF80" s="85"/>
      <c r="AG80" s="23" t="str">
        <f>IF(OR(ISBLANK($AF80),$AF80="N/A"),"",VLOOKUP($AF80,'Part number data actuators'!$B$3:$H$202,2,FALSE))</f>
        <v/>
      </c>
      <c r="AH80" s="23" t="str">
        <f>IF(OR(ISBLANK($AF80),$AF80="N/A"),"",VLOOKUP($AF80,'Part number data actuators'!$B$3:$H$202,3,FALSE))</f>
        <v/>
      </c>
      <c r="AI80" s="23" t="str">
        <f>IF(OR(ISBLANK($AF80),$AF80="N/A"),"",VLOOKUP($AF80,'Part number data actuators'!$B$3:$H$202,4,FALSE))</f>
        <v/>
      </c>
      <c r="AJ80" s="23" t="str">
        <f>IF(OR(ISBLANK($AF80),$AF80="N/A"),"",VLOOKUP($AF80,'Part number data actuators'!$B$3:$H$202,5,FALSE))</f>
        <v/>
      </c>
      <c r="AK80" s="23" t="str">
        <f>IF(OR(ISBLANK($AF80),$AF80="N/A"),"",VLOOKUP($AF80,'Part number data actuators'!$B$3:$H$202,6,FALSE))</f>
        <v/>
      </c>
      <c r="AL80" s="23" t="str">
        <f>IF(OR(ISBLANK($AF80),$AF80="N/A"),"",VLOOKUP($AF80,'Part number data actuators'!$B$3:$H$202,7,FALSE))</f>
        <v/>
      </c>
      <c r="AM80" s="5" t="str">
        <f>IF(OR(ISBLANK($AF80),$AF80="N/A"),"",VLOOKUP(AF80,'Weight table'!$A$2:$C$10000,3,FALSE))</f>
        <v/>
      </c>
      <c r="AO80" s="86"/>
      <c r="AR80" s="89"/>
      <c r="AS80" s="87"/>
      <c r="AU80" s="66" t="e">
        <f t="shared" si="21"/>
        <v>#N/A</v>
      </c>
      <c r="AV80" s="66" t="e">
        <f t="shared" si="22"/>
        <v>#N/A</v>
      </c>
      <c r="AW80" t="e">
        <f t="shared" si="23"/>
        <v>#N/A</v>
      </c>
      <c r="AX80" s="66" t="e">
        <f t="shared" si="24"/>
        <v>#N/A</v>
      </c>
      <c r="AY80" s="66" t="e">
        <f t="shared" si="25"/>
        <v>#N/A</v>
      </c>
      <c r="BB80" s="6" t="e">
        <f>MATCH(Q80,'Partnumber data valves'!$B$4:$B$1001,0)</f>
        <v>#N/A</v>
      </c>
      <c r="BC80" s="6"/>
      <c r="BD80" t="e">
        <f>INDEX('Partnumber data valves'!$B$4:$AC$1001,$BB80,13)</f>
        <v>#N/A</v>
      </c>
      <c r="BE80" t="e">
        <f>INDEX('Partnumber data valves'!$B$4:$AC$1001,$BB80,14)</f>
        <v>#N/A</v>
      </c>
      <c r="BF80" t="e">
        <f>INDEX('Partnumber data valves'!$B$4:$AC$1001,$BB80,15)</f>
        <v>#N/A</v>
      </c>
      <c r="BG80" t="e">
        <f>INDEX('Partnumber data valves'!$B$4:$AC$1001,$BB80,16)</f>
        <v>#N/A</v>
      </c>
      <c r="BH80" t="e">
        <f>INDEX('Partnumber data valves'!$B$4:$AC$1001,$BB80,17)</f>
        <v>#N/A</v>
      </c>
      <c r="BI80" t="e">
        <f>INDEX('Partnumber data valves'!$B$4:$AC$1001,$BB80,18)</f>
        <v>#N/A</v>
      </c>
      <c r="BJ80" t="e">
        <f>INDEX('Partnumber data valves'!$B$4:$AC$1001,$BB80,19)</f>
        <v>#N/A</v>
      </c>
      <c r="BL80" t="e">
        <f>INDEX('Partnumber data valves'!$B$4:$AC$1001,$BB80,21)</f>
        <v>#N/A</v>
      </c>
      <c r="BM80" t="e">
        <f>INDEX('Partnumber data valves'!$B$4:$AC$1001,$BB80,22)</f>
        <v>#N/A</v>
      </c>
      <c r="BN80" t="e">
        <f>INDEX('Partnumber data valves'!$B$4:$AC$1001,$BB80,23)</f>
        <v>#N/A</v>
      </c>
      <c r="BO80" t="e">
        <f>INDEX('Partnumber data valves'!$B$4:$AC$1001,$BB80,24)</f>
        <v>#N/A</v>
      </c>
      <c r="BP80" t="e">
        <f>INDEX('Partnumber data valves'!$B$4:$AC$1001,$BB80,25)</f>
        <v>#N/A</v>
      </c>
      <c r="BQ80" t="e">
        <f>INDEX('Partnumber data valves'!$B$4:$AC$1001,$BB80,26)</f>
        <v>#N/A</v>
      </c>
      <c r="BR80" t="e">
        <f>INDEX('Partnumber data valves'!$B$4:$AC$1001,$BB80,27)</f>
        <v>#N/A</v>
      </c>
      <c r="BS80" t="e">
        <f>INDEX('Partnumber data valves'!$B$4:$AC$1001,$BB80,28)</f>
        <v>#N/A</v>
      </c>
      <c r="BU80" s="66" t="e">
        <f>INDEX('Partnumber data valves'!$B$4:$AC$1001,$BB80,5)</f>
        <v>#N/A</v>
      </c>
      <c r="BV80" s="66" t="e">
        <f>INDEX('Partnumber data valves'!$B$4:$AC$1001,$BB80,6)</f>
        <v>#N/A</v>
      </c>
    </row>
    <row r="81" spans="2:74">
      <c r="B81" s="115"/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Q81" s="83"/>
      <c r="R81" s="22" t="e">
        <f>VLOOKUP('Frese Valve Selection'!$Q81,'Partnumber data valves'!$B$4:$K$1001,2,FALSE)</f>
        <v>#N/A</v>
      </c>
      <c r="S81" s="23" t="e">
        <f>VLOOKUP('Frese Valve Selection'!$Q81,'Partnumber data valves'!$B$4:$K$1001,3,FALSE)</f>
        <v>#N/A</v>
      </c>
      <c r="T81" s="23" t="e">
        <f>VLOOKUP('Frese Valve Selection'!$Q81,'Partnumber data valves'!$B$4:$K$1001,4,FALSE)</f>
        <v>#N/A</v>
      </c>
      <c r="U81" s="23" t="e">
        <f>VLOOKUP('Frese Valve Selection'!$Q81,'Partnumber data valves'!$B$4:$K$1001,5,FALSE)</f>
        <v>#N/A</v>
      </c>
      <c r="V81" s="23" t="e">
        <f>VLOOKUP('Frese Valve Selection'!$Q81,'Partnumber data valves'!$B$4:$K$1001,6,FALSE)</f>
        <v>#N/A</v>
      </c>
      <c r="W81" s="23" t="e">
        <f>VLOOKUP('Frese Valve Selection'!$Q81,'Partnumber data valves'!$B$4:$K$1001,7,FALSE)</f>
        <v>#N/A</v>
      </c>
      <c r="X81" s="23" t="e">
        <f>VLOOKUP('Frese Valve Selection'!$Q81,'Partnumber data valves'!$B$4:$K$1001,8,FALSE)</f>
        <v>#N/A</v>
      </c>
      <c r="Y81" s="23" t="e">
        <f>VLOOKUP('Frese Valve Selection'!$Q81,'Partnumber data valves'!$B$4:$K$1001,9,FALSE)</f>
        <v>#N/A</v>
      </c>
      <c r="Z81" s="23" t="e">
        <f>VLOOKUP('Frese Valve Selection'!$Q81,'Partnumber data valves'!$B$4:$K$1001,10,FALSE)</f>
        <v>#N/A</v>
      </c>
      <c r="AA81" s="97">
        <f t="shared" si="31"/>
        <v>0</v>
      </c>
      <c r="AB81" s="98" t="e">
        <f t="shared" si="29"/>
        <v>#N/A</v>
      </c>
      <c r="AC81" s="99" t="e">
        <f t="shared" si="30"/>
        <v>#N/A</v>
      </c>
      <c r="AD81" s="23" t="e">
        <f>VLOOKUP(Q81,'Weight table'!$A$2:$C$10000,3,FALSE)</f>
        <v>#N/A</v>
      </c>
      <c r="AF81" s="83"/>
      <c r="AG81" s="23" t="str">
        <f>IF(OR(ISBLANK($AF81),$AF81="N/A"),"",VLOOKUP($AF81,'Part number data actuators'!$B$3:$H$202,2,FALSE))</f>
        <v/>
      </c>
      <c r="AH81" s="23" t="str">
        <f>IF(OR(ISBLANK($AF81),$AF81="N/A"),"",VLOOKUP($AF81,'Part number data actuators'!$B$3:$H$202,3,FALSE))</f>
        <v/>
      </c>
      <c r="AI81" s="23" t="str">
        <f>IF(OR(ISBLANK($AF81),$AF81="N/A"),"",VLOOKUP($AF81,'Part number data actuators'!$B$3:$H$202,4,FALSE))</f>
        <v/>
      </c>
      <c r="AJ81" s="23" t="str">
        <f>IF(OR(ISBLANK($AF81),$AF81="N/A"),"",VLOOKUP($AF81,'Part number data actuators'!$B$3:$H$202,5,FALSE))</f>
        <v/>
      </c>
      <c r="AK81" s="23" t="str">
        <f>IF(OR(ISBLANK($AF81),$AF81="N/A"),"",VLOOKUP($AF81,'Part number data actuators'!$B$3:$H$202,6,FALSE))</f>
        <v/>
      </c>
      <c r="AL81" s="23" t="str">
        <f>IF(OR(ISBLANK($AF81),$AF81="N/A"),"",VLOOKUP($AF81,'Part number data actuators'!$B$3:$H$202,7,FALSE))</f>
        <v/>
      </c>
      <c r="AM81" s="5" t="str">
        <f>IF(OR(ISBLANK($AF81),$AF81="N/A"),"",VLOOKUP(AF81,'Weight table'!$A$2:$C$10000,3,FALSE))</f>
        <v/>
      </c>
      <c r="AO81" s="86"/>
      <c r="AR81" s="87"/>
      <c r="AS81" s="87"/>
      <c r="AU81" s="66" t="e">
        <f t="shared" ref="AU81:AU144" si="32">IF(AW81,
BD81*AA81^6+BE81*AA81^5+BF81*AA81^4+BG81*AA81^3+BH81*AA81^2+BI81*AA81+BJ81,
"Out of flow range")</f>
        <v>#N/A</v>
      </c>
      <c r="AV81" s="66" t="e">
        <f t="shared" ref="AV81:AV144" si="33">IF(AW81,
IF(AA81&lt;BL81,BM81,IF(BN81="flow",AX81,IF(BN81="preset",AY81,"not available"))),
"Out of flow range")</f>
        <v>#N/A</v>
      </c>
      <c r="AW81" t="e">
        <f t="shared" ref="AW81:AW144" si="34">IF(AND(AA81&gt;=BU81,AA81&lt;=BV81),TRUE,FALSE)</f>
        <v>#N/A</v>
      </c>
      <c r="AX81" s="66" t="e">
        <f t="shared" ref="AX81:AX144" si="35">BO81*AA81^4+BP81*AA81^3+BQ81*AA81^2+BR81*AA81+BS81</f>
        <v>#N/A</v>
      </c>
      <c r="AY81" s="66" t="e">
        <f t="shared" ref="AY81:AY144" si="36">BO81*AU81^4+BP81*AU81^3+BQ81*AU81^2+BR81*AU81+BS81</f>
        <v>#N/A</v>
      </c>
      <c r="BB81" s="6" t="e">
        <f>MATCH(Q81,'Partnumber data valves'!$B$4:$B$1001,0)</f>
        <v>#N/A</v>
      </c>
      <c r="BC81" s="6"/>
      <c r="BD81" t="e">
        <f>INDEX('Partnumber data valves'!$B$4:$AC$1001,$BB81,13)</f>
        <v>#N/A</v>
      </c>
      <c r="BE81" t="e">
        <f>INDEX('Partnumber data valves'!$B$4:$AC$1001,$BB81,14)</f>
        <v>#N/A</v>
      </c>
      <c r="BF81" t="e">
        <f>INDEX('Partnumber data valves'!$B$4:$AC$1001,$BB81,15)</f>
        <v>#N/A</v>
      </c>
      <c r="BG81" t="e">
        <f>INDEX('Partnumber data valves'!$B$4:$AC$1001,$BB81,16)</f>
        <v>#N/A</v>
      </c>
      <c r="BH81" t="e">
        <f>INDEX('Partnumber data valves'!$B$4:$AC$1001,$BB81,17)</f>
        <v>#N/A</v>
      </c>
      <c r="BI81" t="e">
        <f>INDEX('Partnumber data valves'!$B$4:$AC$1001,$BB81,18)</f>
        <v>#N/A</v>
      </c>
      <c r="BJ81" t="e">
        <f>INDEX('Partnumber data valves'!$B$4:$AC$1001,$BB81,19)</f>
        <v>#N/A</v>
      </c>
      <c r="BL81" t="e">
        <f>INDEX('Partnumber data valves'!$B$4:$AC$1001,$BB81,21)</f>
        <v>#N/A</v>
      </c>
      <c r="BM81" t="e">
        <f>INDEX('Partnumber data valves'!$B$4:$AC$1001,$BB81,22)</f>
        <v>#N/A</v>
      </c>
      <c r="BN81" t="e">
        <f>INDEX('Partnumber data valves'!$B$4:$AC$1001,$BB81,23)</f>
        <v>#N/A</v>
      </c>
      <c r="BO81" t="e">
        <f>INDEX('Partnumber data valves'!$B$4:$AC$1001,$BB81,24)</f>
        <v>#N/A</v>
      </c>
      <c r="BP81" t="e">
        <f>INDEX('Partnumber data valves'!$B$4:$AC$1001,$BB81,25)</f>
        <v>#N/A</v>
      </c>
      <c r="BQ81" t="e">
        <f>INDEX('Partnumber data valves'!$B$4:$AC$1001,$BB81,26)</f>
        <v>#N/A</v>
      </c>
      <c r="BR81" t="e">
        <f>INDEX('Partnumber data valves'!$B$4:$AC$1001,$BB81,27)</f>
        <v>#N/A</v>
      </c>
      <c r="BS81" t="e">
        <f>INDEX('Partnumber data valves'!$B$4:$AC$1001,$BB81,28)</f>
        <v>#N/A</v>
      </c>
      <c r="BU81" s="66" t="e">
        <f>INDEX('Partnumber data valves'!$B$4:$AC$1001,$BB81,5)</f>
        <v>#N/A</v>
      </c>
      <c r="BV81" s="66" t="e">
        <f>INDEX('Partnumber data valves'!$B$4:$AC$1001,$BB81,6)</f>
        <v>#N/A</v>
      </c>
    </row>
    <row r="82" spans="2:74">
      <c r="B82" s="115"/>
      <c r="C82" s="115"/>
      <c r="D82" s="115"/>
      <c r="E82" s="1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Q82" s="83"/>
      <c r="R82" s="22" t="e">
        <f>VLOOKUP('Frese Valve Selection'!$Q82,'Partnumber data valves'!$B$4:$K$1001,2,FALSE)</f>
        <v>#N/A</v>
      </c>
      <c r="S82" s="23" t="e">
        <f>VLOOKUP('Frese Valve Selection'!$Q82,'Partnumber data valves'!$B$4:$K$1001,3,FALSE)</f>
        <v>#N/A</v>
      </c>
      <c r="T82" s="23" t="e">
        <f>VLOOKUP('Frese Valve Selection'!$Q82,'Partnumber data valves'!$B$4:$K$1001,4,FALSE)</f>
        <v>#N/A</v>
      </c>
      <c r="U82" s="23" t="e">
        <f>VLOOKUP('Frese Valve Selection'!$Q82,'Partnumber data valves'!$B$4:$K$1001,5,FALSE)</f>
        <v>#N/A</v>
      </c>
      <c r="V82" s="23" t="e">
        <f>VLOOKUP('Frese Valve Selection'!$Q82,'Partnumber data valves'!$B$4:$K$1001,6,FALSE)</f>
        <v>#N/A</v>
      </c>
      <c r="W82" s="23" t="e">
        <f>VLOOKUP('Frese Valve Selection'!$Q82,'Partnumber data valves'!$B$4:$K$1001,7,FALSE)</f>
        <v>#N/A</v>
      </c>
      <c r="X82" s="23" t="e">
        <f>VLOOKUP('Frese Valve Selection'!$Q82,'Partnumber data valves'!$B$4:$K$1001,8,FALSE)</f>
        <v>#N/A</v>
      </c>
      <c r="Y82" s="23" t="e">
        <f>VLOOKUP('Frese Valve Selection'!$Q82,'Partnumber data valves'!$B$4:$K$1001,9,FALSE)</f>
        <v>#N/A</v>
      </c>
      <c r="Z82" s="23" t="e">
        <f>VLOOKUP('Frese Valve Selection'!$Q82,'Partnumber data valves'!$B$4:$K$1001,10,FALSE)</f>
        <v>#N/A</v>
      </c>
      <c r="AA82" s="97">
        <f t="shared" si="31"/>
        <v>0</v>
      </c>
      <c r="AB82" s="98" t="e">
        <f t="shared" si="29"/>
        <v>#N/A</v>
      </c>
      <c r="AC82" s="99" t="e">
        <f t="shared" si="30"/>
        <v>#N/A</v>
      </c>
      <c r="AD82" s="23" t="e">
        <f>VLOOKUP(Q82,'Weight table'!$A$2:$C$10000,3,FALSE)</f>
        <v>#N/A</v>
      </c>
      <c r="AF82" s="83"/>
      <c r="AG82" s="23" t="str">
        <f>IF(OR(ISBLANK($AF82),$AF82="N/A"),"",VLOOKUP($AF82,'Part number data actuators'!$B$3:$H$202,2,FALSE))</f>
        <v/>
      </c>
      <c r="AH82" s="23" t="str">
        <f>IF(OR(ISBLANK($AF82),$AF82="N/A"),"",VLOOKUP($AF82,'Part number data actuators'!$B$3:$H$202,3,FALSE))</f>
        <v/>
      </c>
      <c r="AI82" s="23" t="str">
        <f>IF(OR(ISBLANK($AF82),$AF82="N/A"),"",VLOOKUP($AF82,'Part number data actuators'!$B$3:$H$202,4,FALSE))</f>
        <v/>
      </c>
      <c r="AJ82" s="23" t="str">
        <f>IF(OR(ISBLANK($AF82),$AF82="N/A"),"",VLOOKUP($AF82,'Part number data actuators'!$B$3:$H$202,5,FALSE))</f>
        <v/>
      </c>
      <c r="AK82" s="23" t="str">
        <f>IF(OR(ISBLANK($AF82),$AF82="N/A"),"",VLOOKUP($AF82,'Part number data actuators'!$B$3:$H$202,6,FALSE))</f>
        <v/>
      </c>
      <c r="AL82" s="23" t="str">
        <f>IF(OR(ISBLANK($AF82),$AF82="N/A"),"",VLOOKUP($AF82,'Part number data actuators'!$B$3:$H$202,7,FALSE))</f>
        <v/>
      </c>
      <c r="AM82" s="5" t="str">
        <f>IF(OR(ISBLANK($AF82),$AF82="N/A"),"",VLOOKUP(AF82,'Weight table'!$A$2:$C$10000,3,FALSE))</f>
        <v/>
      </c>
      <c r="AO82" s="86"/>
      <c r="AR82" s="89"/>
      <c r="AS82" s="87"/>
      <c r="AU82" s="66" t="e">
        <f t="shared" si="32"/>
        <v>#N/A</v>
      </c>
      <c r="AV82" s="66" t="e">
        <f t="shared" si="33"/>
        <v>#N/A</v>
      </c>
      <c r="AW82" t="e">
        <f t="shared" si="34"/>
        <v>#N/A</v>
      </c>
      <c r="AX82" s="66" t="e">
        <f t="shared" si="35"/>
        <v>#N/A</v>
      </c>
      <c r="AY82" s="66" t="e">
        <f t="shared" si="36"/>
        <v>#N/A</v>
      </c>
      <c r="BB82" s="6" t="e">
        <f>MATCH(Q82,'Partnumber data valves'!$B$4:$B$1001,0)</f>
        <v>#N/A</v>
      </c>
      <c r="BC82" s="6"/>
      <c r="BD82" t="e">
        <f>INDEX('Partnumber data valves'!$B$4:$AC$1001,$BB82,13)</f>
        <v>#N/A</v>
      </c>
      <c r="BE82" t="e">
        <f>INDEX('Partnumber data valves'!$B$4:$AC$1001,$BB82,14)</f>
        <v>#N/A</v>
      </c>
      <c r="BF82" t="e">
        <f>INDEX('Partnumber data valves'!$B$4:$AC$1001,$BB82,15)</f>
        <v>#N/A</v>
      </c>
      <c r="BG82" t="e">
        <f>INDEX('Partnumber data valves'!$B$4:$AC$1001,$BB82,16)</f>
        <v>#N/A</v>
      </c>
      <c r="BH82" t="e">
        <f>INDEX('Partnumber data valves'!$B$4:$AC$1001,$BB82,17)</f>
        <v>#N/A</v>
      </c>
      <c r="BI82" t="e">
        <f>INDEX('Partnumber data valves'!$B$4:$AC$1001,$BB82,18)</f>
        <v>#N/A</v>
      </c>
      <c r="BJ82" t="e">
        <f>INDEX('Partnumber data valves'!$B$4:$AC$1001,$BB82,19)</f>
        <v>#N/A</v>
      </c>
      <c r="BL82" t="e">
        <f>INDEX('Partnumber data valves'!$B$4:$AC$1001,$BB82,21)</f>
        <v>#N/A</v>
      </c>
      <c r="BM82" t="e">
        <f>INDEX('Partnumber data valves'!$B$4:$AC$1001,$BB82,22)</f>
        <v>#N/A</v>
      </c>
      <c r="BN82" t="e">
        <f>INDEX('Partnumber data valves'!$B$4:$AC$1001,$BB82,23)</f>
        <v>#N/A</v>
      </c>
      <c r="BO82" t="e">
        <f>INDEX('Partnumber data valves'!$B$4:$AC$1001,$BB82,24)</f>
        <v>#N/A</v>
      </c>
      <c r="BP82" t="e">
        <f>INDEX('Partnumber data valves'!$B$4:$AC$1001,$BB82,25)</f>
        <v>#N/A</v>
      </c>
      <c r="BQ82" t="e">
        <f>INDEX('Partnumber data valves'!$B$4:$AC$1001,$BB82,26)</f>
        <v>#N/A</v>
      </c>
      <c r="BR82" t="e">
        <f>INDEX('Partnumber data valves'!$B$4:$AC$1001,$BB82,27)</f>
        <v>#N/A</v>
      </c>
      <c r="BS82" t="e">
        <f>INDEX('Partnumber data valves'!$B$4:$AC$1001,$BB82,28)</f>
        <v>#N/A</v>
      </c>
      <c r="BU82" s="66" t="e">
        <f>INDEX('Partnumber data valves'!$B$4:$AC$1001,$BB82,5)</f>
        <v>#N/A</v>
      </c>
      <c r="BV82" s="66" t="e">
        <f>INDEX('Partnumber data valves'!$B$4:$AC$1001,$BB82,6)</f>
        <v>#N/A</v>
      </c>
    </row>
    <row r="83" spans="2:74">
      <c r="B83" s="115"/>
      <c r="C83" s="115"/>
      <c r="D83" s="115"/>
      <c r="E83" s="115"/>
      <c r="F83" s="115"/>
      <c r="G83" s="115"/>
      <c r="H83" s="115"/>
      <c r="I83" s="115"/>
      <c r="J83" s="115"/>
      <c r="K83" s="115"/>
      <c r="L83" s="115"/>
      <c r="M83" s="115"/>
      <c r="N83" s="115"/>
      <c r="O83" s="115"/>
      <c r="Q83" s="83"/>
      <c r="R83" s="22" t="e">
        <f>VLOOKUP('Frese Valve Selection'!$Q83,'Partnumber data valves'!$B$4:$K$1001,2,FALSE)</f>
        <v>#N/A</v>
      </c>
      <c r="S83" s="23" t="e">
        <f>VLOOKUP('Frese Valve Selection'!$Q83,'Partnumber data valves'!$B$4:$K$1001,3,FALSE)</f>
        <v>#N/A</v>
      </c>
      <c r="T83" s="23" t="e">
        <f>VLOOKUP('Frese Valve Selection'!$Q83,'Partnumber data valves'!$B$4:$K$1001,4,FALSE)</f>
        <v>#N/A</v>
      </c>
      <c r="U83" s="23" t="e">
        <f>VLOOKUP('Frese Valve Selection'!$Q83,'Partnumber data valves'!$B$4:$K$1001,5,FALSE)</f>
        <v>#N/A</v>
      </c>
      <c r="V83" s="23" t="e">
        <f>VLOOKUP('Frese Valve Selection'!$Q83,'Partnumber data valves'!$B$4:$K$1001,6,FALSE)</f>
        <v>#N/A</v>
      </c>
      <c r="W83" s="23" t="e">
        <f>VLOOKUP('Frese Valve Selection'!$Q83,'Partnumber data valves'!$B$4:$K$1001,7,FALSE)</f>
        <v>#N/A</v>
      </c>
      <c r="X83" s="23" t="e">
        <f>VLOOKUP('Frese Valve Selection'!$Q83,'Partnumber data valves'!$B$4:$K$1001,8,FALSE)</f>
        <v>#N/A</v>
      </c>
      <c r="Y83" s="23" t="e">
        <f>VLOOKUP('Frese Valve Selection'!$Q83,'Partnumber data valves'!$B$4:$K$1001,9,FALSE)</f>
        <v>#N/A</v>
      </c>
      <c r="Z83" s="23" t="e">
        <f>VLOOKUP('Frese Valve Selection'!$Q83,'Partnumber data valves'!$B$4:$K$1001,10,FALSE)</f>
        <v>#N/A</v>
      </c>
      <c r="AA83" s="97">
        <f t="shared" si="31"/>
        <v>0</v>
      </c>
      <c r="AB83" s="98" t="e">
        <f t="shared" si="29"/>
        <v>#N/A</v>
      </c>
      <c r="AC83" s="99" t="e">
        <f t="shared" si="30"/>
        <v>#N/A</v>
      </c>
      <c r="AD83" s="23" t="e">
        <f>VLOOKUP(Q83,'Weight table'!$A$2:$C$10000,3,FALSE)</f>
        <v>#N/A</v>
      </c>
      <c r="AF83" s="83"/>
      <c r="AG83" s="23" t="str">
        <f>IF(OR(ISBLANK($AF83),$AF83="N/A"),"",VLOOKUP($AF83,'Part number data actuators'!$B$3:$H$202,2,FALSE))</f>
        <v/>
      </c>
      <c r="AH83" s="23" t="str">
        <f>IF(OR(ISBLANK($AF83),$AF83="N/A"),"",VLOOKUP($AF83,'Part number data actuators'!$B$3:$H$202,3,FALSE))</f>
        <v/>
      </c>
      <c r="AI83" s="23" t="str">
        <f>IF(OR(ISBLANK($AF83),$AF83="N/A"),"",VLOOKUP($AF83,'Part number data actuators'!$B$3:$H$202,4,FALSE))</f>
        <v/>
      </c>
      <c r="AJ83" s="23" t="str">
        <f>IF(OR(ISBLANK($AF83),$AF83="N/A"),"",VLOOKUP($AF83,'Part number data actuators'!$B$3:$H$202,5,FALSE))</f>
        <v/>
      </c>
      <c r="AK83" s="23" t="str">
        <f>IF(OR(ISBLANK($AF83),$AF83="N/A"),"",VLOOKUP($AF83,'Part number data actuators'!$B$3:$H$202,6,FALSE))</f>
        <v/>
      </c>
      <c r="AL83" s="23" t="str">
        <f>IF(OR(ISBLANK($AF83),$AF83="N/A"),"",VLOOKUP($AF83,'Part number data actuators'!$B$3:$H$202,7,FALSE))</f>
        <v/>
      </c>
      <c r="AM83" s="5" t="str">
        <f>IF(OR(ISBLANK($AF83),$AF83="N/A"),"",VLOOKUP(AF83,'Weight table'!$A$2:$C$10000,3,FALSE))</f>
        <v/>
      </c>
      <c r="AO83" s="86"/>
      <c r="AR83" s="87"/>
      <c r="AS83" s="87"/>
      <c r="AU83" s="66" t="e">
        <f t="shared" si="32"/>
        <v>#N/A</v>
      </c>
      <c r="AV83" s="66" t="e">
        <f t="shared" si="33"/>
        <v>#N/A</v>
      </c>
      <c r="AW83" t="e">
        <f t="shared" si="34"/>
        <v>#N/A</v>
      </c>
      <c r="AX83" s="66" t="e">
        <f t="shared" si="35"/>
        <v>#N/A</v>
      </c>
      <c r="AY83" s="66" t="e">
        <f t="shared" si="36"/>
        <v>#N/A</v>
      </c>
      <c r="BB83" s="6" t="e">
        <f>MATCH(Q83,'Partnumber data valves'!$B$4:$B$1001,0)</f>
        <v>#N/A</v>
      </c>
      <c r="BC83" s="6"/>
      <c r="BD83" t="e">
        <f>INDEX('Partnumber data valves'!$B$4:$AC$1001,$BB83,13)</f>
        <v>#N/A</v>
      </c>
      <c r="BE83" t="e">
        <f>INDEX('Partnumber data valves'!$B$4:$AC$1001,$BB83,14)</f>
        <v>#N/A</v>
      </c>
      <c r="BF83" t="e">
        <f>INDEX('Partnumber data valves'!$B$4:$AC$1001,$BB83,15)</f>
        <v>#N/A</v>
      </c>
      <c r="BG83" t="e">
        <f>INDEX('Partnumber data valves'!$B$4:$AC$1001,$BB83,16)</f>
        <v>#N/A</v>
      </c>
      <c r="BH83" t="e">
        <f>INDEX('Partnumber data valves'!$B$4:$AC$1001,$BB83,17)</f>
        <v>#N/A</v>
      </c>
      <c r="BI83" t="e">
        <f>INDEX('Partnumber data valves'!$B$4:$AC$1001,$BB83,18)</f>
        <v>#N/A</v>
      </c>
      <c r="BJ83" t="e">
        <f>INDEX('Partnumber data valves'!$B$4:$AC$1001,$BB83,19)</f>
        <v>#N/A</v>
      </c>
      <c r="BL83" t="e">
        <f>INDEX('Partnumber data valves'!$B$4:$AC$1001,$BB83,21)</f>
        <v>#N/A</v>
      </c>
      <c r="BM83" t="e">
        <f>INDEX('Partnumber data valves'!$B$4:$AC$1001,$BB83,22)</f>
        <v>#N/A</v>
      </c>
      <c r="BN83" t="e">
        <f>INDEX('Partnumber data valves'!$B$4:$AC$1001,$BB83,23)</f>
        <v>#N/A</v>
      </c>
      <c r="BO83" t="e">
        <f>INDEX('Partnumber data valves'!$B$4:$AC$1001,$BB83,24)</f>
        <v>#N/A</v>
      </c>
      <c r="BP83" t="e">
        <f>INDEX('Partnumber data valves'!$B$4:$AC$1001,$BB83,25)</f>
        <v>#N/A</v>
      </c>
      <c r="BQ83" t="e">
        <f>INDEX('Partnumber data valves'!$B$4:$AC$1001,$BB83,26)</f>
        <v>#N/A</v>
      </c>
      <c r="BR83" t="e">
        <f>INDEX('Partnumber data valves'!$B$4:$AC$1001,$BB83,27)</f>
        <v>#N/A</v>
      </c>
      <c r="BS83" t="e">
        <f>INDEX('Partnumber data valves'!$B$4:$AC$1001,$BB83,28)</f>
        <v>#N/A</v>
      </c>
      <c r="BU83" s="66" t="e">
        <f>INDEX('Partnumber data valves'!$B$4:$AC$1001,$BB83,5)</f>
        <v>#N/A</v>
      </c>
      <c r="BV83" s="66" t="e">
        <f>INDEX('Partnumber data valves'!$B$4:$AC$1001,$BB83,6)</f>
        <v>#N/A</v>
      </c>
    </row>
    <row r="84" spans="2:74">
      <c r="B84" s="115"/>
      <c r="C84" s="115"/>
      <c r="D84" s="115"/>
      <c r="E84" s="115"/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Q84" s="83"/>
      <c r="R84" s="22" t="e">
        <f>VLOOKUP('Frese Valve Selection'!$Q84,'Partnumber data valves'!$B$4:$K$1001,2,FALSE)</f>
        <v>#N/A</v>
      </c>
      <c r="S84" s="23" t="e">
        <f>VLOOKUP('Frese Valve Selection'!$Q84,'Partnumber data valves'!$B$4:$K$1001,3,FALSE)</f>
        <v>#N/A</v>
      </c>
      <c r="T84" s="23" t="e">
        <f>VLOOKUP('Frese Valve Selection'!$Q84,'Partnumber data valves'!$B$4:$K$1001,4,FALSE)</f>
        <v>#N/A</v>
      </c>
      <c r="U84" s="23" t="e">
        <f>VLOOKUP('Frese Valve Selection'!$Q84,'Partnumber data valves'!$B$4:$K$1001,5,FALSE)</f>
        <v>#N/A</v>
      </c>
      <c r="V84" s="23" t="e">
        <f>VLOOKUP('Frese Valve Selection'!$Q84,'Partnumber data valves'!$B$4:$K$1001,6,FALSE)</f>
        <v>#N/A</v>
      </c>
      <c r="W84" s="23" t="e">
        <f>VLOOKUP('Frese Valve Selection'!$Q84,'Partnumber data valves'!$B$4:$K$1001,7,FALSE)</f>
        <v>#N/A</v>
      </c>
      <c r="X84" s="23" t="e">
        <f>VLOOKUP('Frese Valve Selection'!$Q84,'Partnumber data valves'!$B$4:$K$1001,8,FALSE)</f>
        <v>#N/A</v>
      </c>
      <c r="Y84" s="23" t="e">
        <f>VLOOKUP('Frese Valve Selection'!$Q84,'Partnumber data valves'!$B$4:$K$1001,9,FALSE)</f>
        <v>#N/A</v>
      </c>
      <c r="Z84" s="23" t="e">
        <f>VLOOKUP('Frese Valve Selection'!$Q84,'Partnumber data valves'!$B$4:$K$1001,10,FALSE)</f>
        <v>#N/A</v>
      </c>
      <c r="AA84" s="97">
        <f t="shared" si="31"/>
        <v>0</v>
      </c>
      <c r="AB84" s="98" t="e">
        <f t="shared" si="29"/>
        <v>#N/A</v>
      </c>
      <c r="AC84" s="99" t="e">
        <f t="shared" si="30"/>
        <v>#N/A</v>
      </c>
      <c r="AD84" s="23" t="e">
        <f>VLOOKUP(Q84,'Weight table'!$A$2:$C$10000,3,FALSE)</f>
        <v>#N/A</v>
      </c>
      <c r="AF84" s="83"/>
      <c r="AG84" s="23" t="str">
        <f>IF(OR(ISBLANK($AF84),$AF84="N/A"),"",VLOOKUP($AF84,'Part number data actuators'!$B$3:$H$202,2,FALSE))</f>
        <v/>
      </c>
      <c r="AH84" s="23" t="str">
        <f>IF(OR(ISBLANK($AF84),$AF84="N/A"),"",VLOOKUP($AF84,'Part number data actuators'!$B$3:$H$202,3,FALSE))</f>
        <v/>
      </c>
      <c r="AI84" s="23" t="str">
        <f>IF(OR(ISBLANK($AF84),$AF84="N/A"),"",VLOOKUP($AF84,'Part number data actuators'!$B$3:$H$202,4,FALSE))</f>
        <v/>
      </c>
      <c r="AJ84" s="23" t="str">
        <f>IF(OR(ISBLANK($AF84),$AF84="N/A"),"",VLOOKUP($AF84,'Part number data actuators'!$B$3:$H$202,5,FALSE))</f>
        <v/>
      </c>
      <c r="AK84" s="23" t="str">
        <f>IF(OR(ISBLANK($AF84),$AF84="N/A"),"",VLOOKUP($AF84,'Part number data actuators'!$B$3:$H$202,6,FALSE))</f>
        <v/>
      </c>
      <c r="AL84" s="23" t="str">
        <f>IF(OR(ISBLANK($AF84),$AF84="N/A"),"",VLOOKUP($AF84,'Part number data actuators'!$B$3:$H$202,7,FALSE))</f>
        <v/>
      </c>
      <c r="AM84" s="5" t="str">
        <f>IF(OR(ISBLANK($AF84),$AF84="N/A"),"",VLOOKUP(AF84,'Weight table'!$A$2:$C$10000,3,FALSE))</f>
        <v/>
      </c>
      <c r="AO84" s="86"/>
      <c r="AR84" s="87"/>
      <c r="AS84" s="87"/>
      <c r="AU84" s="66" t="e">
        <f t="shared" si="32"/>
        <v>#N/A</v>
      </c>
      <c r="AV84" s="66" t="e">
        <f t="shared" si="33"/>
        <v>#N/A</v>
      </c>
      <c r="AW84" t="e">
        <f t="shared" si="34"/>
        <v>#N/A</v>
      </c>
      <c r="AX84" s="66" t="e">
        <f t="shared" si="35"/>
        <v>#N/A</v>
      </c>
      <c r="AY84" s="66" t="e">
        <f t="shared" si="36"/>
        <v>#N/A</v>
      </c>
      <c r="BB84" s="6" t="e">
        <f>MATCH(Q84,'Partnumber data valves'!$B$4:$B$1001,0)</f>
        <v>#N/A</v>
      </c>
      <c r="BC84" s="6"/>
      <c r="BD84" t="e">
        <f>INDEX('Partnumber data valves'!$B$4:$AC$1001,$BB84,13)</f>
        <v>#N/A</v>
      </c>
      <c r="BE84" t="e">
        <f>INDEX('Partnumber data valves'!$B$4:$AC$1001,$BB84,14)</f>
        <v>#N/A</v>
      </c>
      <c r="BF84" t="e">
        <f>INDEX('Partnumber data valves'!$B$4:$AC$1001,$BB84,15)</f>
        <v>#N/A</v>
      </c>
      <c r="BG84" t="e">
        <f>INDEX('Partnumber data valves'!$B$4:$AC$1001,$BB84,16)</f>
        <v>#N/A</v>
      </c>
      <c r="BH84" t="e">
        <f>INDEX('Partnumber data valves'!$B$4:$AC$1001,$BB84,17)</f>
        <v>#N/A</v>
      </c>
      <c r="BI84" t="e">
        <f>INDEX('Partnumber data valves'!$B$4:$AC$1001,$BB84,18)</f>
        <v>#N/A</v>
      </c>
      <c r="BJ84" t="e">
        <f>INDEX('Partnumber data valves'!$B$4:$AC$1001,$BB84,19)</f>
        <v>#N/A</v>
      </c>
      <c r="BL84" t="e">
        <f>INDEX('Partnumber data valves'!$B$4:$AC$1001,$BB84,21)</f>
        <v>#N/A</v>
      </c>
      <c r="BM84" t="e">
        <f>INDEX('Partnumber data valves'!$B$4:$AC$1001,$BB84,22)</f>
        <v>#N/A</v>
      </c>
      <c r="BN84" t="e">
        <f>INDEX('Partnumber data valves'!$B$4:$AC$1001,$BB84,23)</f>
        <v>#N/A</v>
      </c>
      <c r="BO84" t="e">
        <f>INDEX('Partnumber data valves'!$B$4:$AC$1001,$BB84,24)</f>
        <v>#N/A</v>
      </c>
      <c r="BP84" t="e">
        <f>INDEX('Partnumber data valves'!$B$4:$AC$1001,$BB84,25)</f>
        <v>#N/A</v>
      </c>
      <c r="BQ84" t="e">
        <f>INDEX('Partnumber data valves'!$B$4:$AC$1001,$BB84,26)</f>
        <v>#N/A</v>
      </c>
      <c r="BR84" t="e">
        <f>INDEX('Partnumber data valves'!$B$4:$AC$1001,$BB84,27)</f>
        <v>#N/A</v>
      </c>
      <c r="BS84" t="e">
        <f>INDEX('Partnumber data valves'!$B$4:$AC$1001,$BB84,28)</f>
        <v>#N/A</v>
      </c>
      <c r="BU84" s="66" t="e">
        <f>INDEX('Partnumber data valves'!$B$4:$AC$1001,$BB84,5)</f>
        <v>#N/A</v>
      </c>
      <c r="BV84" s="66" t="e">
        <f>INDEX('Partnumber data valves'!$B$4:$AC$1001,$BB84,6)</f>
        <v>#N/A</v>
      </c>
    </row>
    <row r="85" spans="2:74">
      <c r="B85" s="115"/>
      <c r="C85" s="115"/>
      <c r="D85" s="115"/>
      <c r="E85" s="115"/>
      <c r="F85" s="115"/>
      <c r="G85" s="115"/>
      <c r="H85" s="115"/>
      <c r="I85" s="115"/>
      <c r="J85" s="115"/>
      <c r="K85" s="115"/>
      <c r="L85" s="115"/>
      <c r="M85" s="115"/>
      <c r="N85" s="115"/>
      <c r="O85" s="115"/>
      <c r="Q85" s="83"/>
      <c r="R85" s="22" t="e">
        <f>VLOOKUP('Frese Valve Selection'!$Q85,'Partnumber data valves'!$B$4:$K$1001,2,FALSE)</f>
        <v>#N/A</v>
      </c>
      <c r="S85" s="23" t="e">
        <f>VLOOKUP('Frese Valve Selection'!$Q85,'Partnumber data valves'!$B$4:$K$1001,3,FALSE)</f>
        <v>#N/A</v>
      </c>
      <c r="T85" s="23" t="e">
        <f>VLOOKUP('Frese Valve Selection'!$Q85,'Partnumber data valves'!$B$4:$K$1001,4,FALSE)</f>
        <v>#N/A</v>
      </c>
      <c r="U85" s="23" t="e">
        <f>VLOOKUP('Frese Valve Selection'!$Q85,'Partnumber data valves'!$B$4:$K$1001,5,FALSE)</f>
        <v>#N/A</v>
      </c>
      <c r="V85" s="23" t="e">
        <f>VLOOKUP('Frese Valve Selection'!$Q85,'Partnumber data valves'!$B$4:$K$1001,6,FALSE)</f>
        <v>#N/A</v>
      </c>
      <c r="W85" s="23" t="e">
        <f>VLOOKUP('Frese Valve Selection'!$Q85,'Partnumber data valves'!$B$4:$K$1001,7,FALSE)</f>
        <v>#N/A</v>
      </c>
      <c r="X85" s="23" t="e">
        <f>VLOOKUP('Frese Valve Selection'!$Q85,'Partnumber data valves'!$B$4:$K$1001,8,FALSE)</f>
        <v>#N/A</v>
      </c>
      <c r="Y85" s="23" t="e">
        <f>VLOOKUP('Frese Valve Selection'!$Q85,'Partnumber data valves'!$B$4:$K$1001,9,FALSE)</f>
        <v>#N/A</v>
      </c>
      <c r="Z85" s="23" t="e">
        <f>VLOOKUP('Frese Valve Selection'!$Q85,'Partnumber data valves'!$B$4:$K$1001,10,FALSE)</f>
        <v>#N/A</v>
      </c>
      <c r="AA85" s="97">
        <f t="shared" si="31"/>
        <v>0</v>
      </c>
      <c r="AB85" s="98" t="e">
        <f t="shared" si="29"/>
        <v>#N/A</v>
      </c>
      <c r="AC85" s="99" t="e">
        <f t="shared" si="30"/>
        <v>#N/A</v>
      </c>
      <c r="AD85" s="23" t="e">
        <f>VLOOKUP(Q85,'Weight table'!$A$2:$C$10000,3,FALSE)</f>
        <v>#N/A</v>
      </c>
      <c r="AF85" s="83"/>
      <c r="AG85" s="23" t="str">
        <f>IF(OR(ISBLANK($AF85),$AF85="N/A"),"",VLOOKUP($AF85,'Part number data actuators'!$B$3:$H$202,2,FALSE))</f>
        <v/>
      </c>
      <c r="AH85" s="23" t="str">
        <f>IF(OR(ISBLANK($AF85),$AF85="N/A"),"",VLOOKUP($AF85,'Part number data actuators'!$B$3:$H$202,3,FALSE))</f>
        <v/>
      </c>
      <c r="AI85" s="23" t="str">
        <f>IF(OR(ISBLANK($AF85),$AF85="N/A"),"",VLOOKUP($AF85,'Part number data actuators'!$B$3:$H$202,4,FALSE))</f>
        <v/>
      </c>
      <c r="AJ85" s="23" t="str">
        <f>IF(OR(ISBLANK($AF85),$AF85="N/A"),"",VLOOKUP($AF85,'Part number data actuators'!$B$3:$H$202,5,FALSE))</f>
        <v/>
      </c>
      <c r="AK85" s="23" t="str">
        <f>IF(OR(ISBLANK($AF85),$AF85="N/A"),"",VLOOKUP($AF85,'Part number data actuators'!$B$3:$H$202,6,FALSE))</f>
        <v/>
      </c>
      <c r="AL85" s="23" t="str">
        <f>IF(OR(ISBLANK($AF85),$AF85="N/A"),"",VLOOKUP($AF85,'Part number data actuators'!$B$3:$H$202,7,FALSE))</f>
        <v/>
      </c>
      <c r="AM85" s="5" t="str">
        <f>IF(OR(ISBLANK($AF85),$AF85="N/A"),"",VLOOKUP(AF85,'Weight table'!$A$2:$C$10000,3,FALSE))</f>
        <v/>
      </c>
      <c r="AO85" s="86"/>
      <c r="AR85" s="87"/>
      <c r="AS85" s="87"/>
      <c r="AU85" s="66" t="e">
        <f t="shared" si="32"/>
        <v>#N/A</v>
      </c>
      <c r="AV85" s="66" t="e">
        <f t="shared" si="33"/>
        <v>#N/A</v>
      </c>
      <c r="AW85" t="e">
        <f t="shared" si="34"/>
        <v>#N/A</v>
      </c>
      <c r="AX85" s="66" t="e">
        <f t="shared" si="35"/>
        <v>#N/A</v>
      </c>
      <c r="AY85" s="66" t="e">
        <f t="shared" si="36"/>
        <v>#N/A</v>
      </c>
      <c r="BB85" s="6" t="e">
        <f>MATCH(Q85,'Partnumber data valves'!$B$4:$B$1001,0)</f>
        <v>#N/A</v>
      </c>
      <c r="BC85" s="6"/>
      <c r="BD85" t="e">
        <f>INDEX('Partnumber data valves'!$B$4:$AC$1001,$BB85,13)</f>
        <v>#N/A</v>
      </c>
      <c r="BE85" t="e">
        <f>INDEX('Partnumber data valves'!$B$4:$AC$1001,$BB85,14)</f>
        <v>#N/A</v>
      </c>
      <c r="BF85" t="e">
        <f>INDEX('Partnumber data valves'!$B$4:$AC$1001,$BB85,15)</f>
        <v>#N/A</v>
      </c>
      <c r="BG85" t="e">
        <f>INDEX('Partnumber data valves'!$B$4:$AC$1001,$BB85,16)</f>
        <v>#N/A</v>
      </c>
      <c r="BH85" t="e">
        <f>INDEX('Partnumber data valves'!$B$4:$AC$1001,$BB85,17)</f>
        <v>#N/A</v>
      </c>
      <c r="BI85" t="e">
        <f>INDEX('Partnumber data valves'!$B$4:$AC$1001,$BB85,18)</f>
        <v>#N/A</v>
      </c>
      <c r="BJ85" t="e">
        <f>INDEX('Partnumber data valves'!$B$4:$AC$1001,$BB85,19)</f>
        <v>#N/A</v>
      </c>
      <c r="BL85" t="e">
        <f>INDEX('Partnumber data valves'!$B$4:$AC$1001,$BB85,21)</f>
        <v>#N/A</v>
      </c>
      <c r="BM85" t="e">
        <f>INDEX('Partnumber data valves'!$B$4:$AC$1001,$BB85,22)</f>
        <v>#N/A</v>
      </c>
      <c r="BN85" t="e">
        <f>INDEX('Partnumber data valves'!$B$4:$AC$1001,$BB85,23)</f>
        <v>#N/A</v>
      </c>
      <c r="BO85" t="e">
        <f>INDEX('Partnumber data valves'!$B$4:$AC$1001,$BB85,24)</f>
        <v>#N/A</v>
      </c>
      <c r="BP85" t="e">
        <f>INDEX('Partnumber data valves'!$B$4:$AC$1001,$BB85,25)</f>
        <v>#N/A</v>
      </c>
      <c r="BQ85" t="e">
        <f>INDEX('Partnumber data valves'!$B$4:$AC$1001,$BB85,26)</f>
        <v>#N/A</v>
      </c>
      <c r="BR85" t="e">
        <f>INDEX('Partnumber data valves'!$B$4:$AC$1001,$BB85,27)</f>
        <v>#N/A</v>
      </c>
      <c r="BS85" t="e">
        <f>INDEX('Partnumber data valves'!$B$4:$AC$1001,$BB85,28)</f>
        <v>#N/A</v>
      </c>
      <c r="BU85" s="66" t="e">
        <f>INDEX('Partnumber data valves'!$B$4:$AC$1001,$BB85,5)</f>
        <v>#N/A</v>
      </c>
      <c r="BV85" s="66" t="e">
        <f>INDEX('Partnumber data valves'!$B$4:$AC$1001,$BB85,6)</f>
        <v>#N/A</v>
      </c>
    </row>
    <row r="86" spans="2:74">
      <c r="B86" s="115"/>
      <c r="C86" s="115"/>
      <c r="D86" s="115"/>
      <c r="E86" s="1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Q86" s="83"/>
      <c r="R86" s="22" t="e">
        <f>VLOOKUP('Frese Valve Selection'!$Q86,'Partnumber data valves'!$B$4:$K$1001,2,FALSE)</f>
        <v>#N/A</v>
      </c>
      <c r="S86" s="23" t="e">
        <f>VLOOKUP('Frese Valve Selection'!$Q86,'Partnumber data valves'!$B$4:$K$1001,3,FALSE)</f>
        <v>#N/A</v>
      </c>
      <c r="T86" s="23" t="e">
        <f>VLOOKUP('Frese Valve Selection'!$Q86,'Partnumber data valves'!$B$4:$K$1001,4,FALSE)</f>
        <v>#N/A</v>
      </c>
      <c r="U86" s="23" t="e">
        <f>VLOOKUP('Frese Valve Selection'!$Q86,'Partnumber data valves'!$B$4:$K$1001,5,FALSE)</f>
        <v>#N/A</v>
      </c>
      <c r="V86" s="23" t="e">
        <f>VLOOKUP('Frese Valve Selection'!$Q86,'Partnumber data valves'!$B$4:$K$1001,6,FALSE)</f>
        <v>#N/A</v>
      </c>
      <c r="W86" s="23" t="e">
        <f>VLOOKUP('Frese Valve Selection'!$Q86,'Partnumber data valves'!$B$4:$K$1001,7,FALSE)</f>
        <v>#N/A</v>
      </c>
      <c r="X86" s="23" t="e">
        <f>VLOOKUP('Frese Valve Selection'!$Q86,'Partnumber data valves'!$B$4:$K$1001,8,FALSE)</f>
        <v>#N/A</v>
      </c>
      <c r="Y86" s="23" t="e">
        <f>VLOOKUP('Frese Valve Selection'!$Q86,'Partnumber data valves'!$B$4:$K$1001,9,FALSE)</f>
        <v>#N/A</v>
      </c>
      <c r="Z86" s="23" t="e">
        <f>VLOOKUP('Frese Valve Selection'!$Q86,'Partnumber data valves'!$B$4:$K$1001,10,FALSE)</f>
        <v>#N/A</v>
      </c>
      <c r="AA86" s="97">
        <f t="shared" si="31"/>
        <v>0</v>
      </c>
      <c r="AB86" s="98" t="e">
        <f t="shared" si="29"/>
        <v>#N/A</v>
      </c>
      <c r="AC86" s="99" t="e">
        <f t="shared" si="30"/>
        <v>#N/A</v>
      </c>
      <c r="AD86" s="23" t="e">
        <f>VLOOKUP(Q86,'Weight table'!$A$2:$C$10000,3,FALSE)</f>
        <v>#N/A</v>
      </c>
      <c r="AF86" s="83"/>
      <c r="AG86" s="23" t="str">
        <f>IF(OR(ISBLANK($AF86),$AF86="N/A"),"",VLOOKUP($AF86,'Part number data actuators'!$B$3:$H$202,2,FALSE))</f>
        <v/>
      </c>
      <c r="AH86" s="23" t="str">
        <f>IF(OR(ISBLANK($AF86),$AF86="N/A"),"",VLOOKUP($AF86,'Part number data actuators'!$B$3:$H$202,3,FALSE))</f>
        <v/>
      </c>
      <c r="AI86" s="23" t="str">
        <f>IF(OR(ISBLANK($AF86),$AF86="N/A"),"",VLOOKUP($AF86,'Part number data actuators'!$B$3:$H$202,4,FALSE))</f>
        <v/>
      </c>
      <c r="AJ86" s="23" t="str">
        <f>IF(OR(ISBLANK($AF86),$AF86="N/A"),"",VLOOKUP($AF86,'Part number data actuators'!$B$3:$H$202,5,FALSE))</f>
        <v/>
      </c>
      <c r="AK86" s="23" t="str">
        <f>IF(OR(ISBLANK($AF86),$AF86="N/A"),"",VLOOKUP($AF86,'Part number data actuators'!$B$3:$H$202,6,FALSE))</f>
        <v/>
      </c>
      <c r="AL86" s="23" t="str">
        <f>IF(OR(ISBLANK($AF86),$AF86="N/A"),"",VLOOKUP($AF86,'Part number data actuators'!$B$3:$H$202,7,FALSE))</f>
        <v/>
      </c>
      <c r="AM86" s="5" t="str">
        <f>IF(OR(ISBLANK($AF86),$AF86="N/A"),"",VLOOKUP(AF86,'Weight table'!$A$2:$C$10000,3,FALSE))</f>
        <v/>
      </c>
      <c r="AO86" s="86"/>
      <c r="AR86" s="87"/>
      <c r="AS86" s="87"/>
      <c r="AU86" s="66" t="e">
        <f t="shared" si="32"/>
        <v>#N/A</v>
      </c>
      <c r="AV86" s="66" t="e">
        <f t="shared" si="33"/>
        <v>#N/A</v>
      </c>
      <c r="AW86" t="e">
        <f t="shared" si="34"/>
        <v>#N/A</v>
      </c>
      <c r="AX86" s="66" t="e">
        <f t="shared" si="35"/>
        <v>#N/A</v>
      </c>
      <c r="AY86" s="66" t="e">
        <f t="shared" si="36"/>
        <v>#N/A</v>
      </c>
      <c r="BB86" s="6" t="e">
        <f>MATCH(Q86,'Partnumber data valves'!$B$4:$B$1001,0)</f>
        <v>#N/A</v>
      </c>
      <c r="BC86" s="6"/>
      <c r="BD86" t="e">
        <f>INDEX('Partnumber data valves'!$B$4:$AC$1001,$BB86,13)</f>
        <v>#N/A</v>
      </c>
      <c r="BE86" t="e">
        <f>INDEX('Partnumber data valves'!$B$4:$AC$1001,$BB86,14)</f>
        <v>#N/A</v>
      </c>
      <c r="BF86" t="e">
        <f>INDEX('Partnumber data valves'!$B$4:$AC$1001,$BB86,15)</f>
        <v>#N/A</v>
      </c>
      <c r="BG86" t="e">
        <f>INDEX('Partnumber data valves'!$B$4:$AC$1001,$BB86,16)</f>
        <v>#N/A</v>
      </c>
      <c r="BH86" t="e">
        <f>INDEX('Partnumber data valves'!$B$4:$AC$1001,$BB86,17)</f>
        <v>#N/A</v>
      </c>
      <c r="BI86" t="e">
        <f>INDEX('Partnumber data valves'!$B$4:$AC$1001,$BB86,18)</f>
        <v>#N/A</v>
      </c>
      <c r="BJ86" t="e">
        <f>INDEX('Partnumber data valves'!$B$4:$AC$1001,$BB86,19)</f>
        <v>#N/A</v>
      </c>
      <c r="BL86" t="e">
        <f>INDEX('Partnumber data valves'!$B$4:$AC$1001,$BB86,21)</f>
        <v>#N/A</v>
      </c>
      <c r="BM86" t="e">
        <f>INDEX('Partnumber data valves'!$B$4:$AC$1001,$BB86,22)</f>
        <v>#N/A</v>
      </c>
      <c r="BN86" t="e">
        <f>INDEX('Partnumber data valves'!$B$4:$AC$1001,$BB86,23)</f>
        <v>#N/A</v>
      </c>
      <c r="BO86" t="e">
        <f>INDEX('Partnumber data valves'!$B$4:$AC$1001,$BB86,24)</f>
        <v>#N/A</v>
      </c>
      <c r="BP86" t="e">
        <f>INDEX('Partnumber data valves'!$B$4:$AC$1001,$BB86,25)</f>
        <v>#N/A</v>
      </c>
      <c r="BQ86" t="e">
        <f>INDEX('Partnumber data valves'!$B$4:$AC$1001,$BB86,26)</f>
        <v>#N/A</v>
      </c>
      <c r="BR86" t="e">
        <f>INDEX('Partnumber data valves'!$B$4:$AC$1001,$BB86,27)</f>
        <v>#N/A</v>
      </c>
      <c r="BS86" t="e">
        <f>INDEX('Partnumber data valves'!$B$4:$AC$1001,$BB86,28)</f>
        <v>#N/A</v>
      </c>
      <c r="BU86" s="66" t="e">
        <f>INDEX('Partnumber data valves'!$B$4:$AC$1001,$BB86,5)</f>
        <v>#N/A</v>
      </c>
      <c r="BV86" s="66" t="e">
        <f>INDEX('Partnumber data valves'!$B$4:$AC$1001,$BB86,6)</f>
        <v>#N/A</v>
      </c>
    </row>
    <row r="87" spans="2:74">
      <c r="B87" s="115"/>
      <c r="C87" s="115"/>
      <c r="D87" s="115"/>
      <c r="E87" s="115"/>
      <c r="F87" s="115"/>
      <c r="G87" s="115"/>
      <c r="H87" s="115"/>
      <c r="I87" s="115"/>
      <c r="J87" s="115"/>
      <c r="K87" s="115"/>
      <c r="L87" s="115"/>
      <c r="M87" s="115"/>
      <c r="N87" s="115"/>
      <c r="O87" s="115"/>
      <c r="Q87" s="83"/>
      <c r="R87" s="22" t="e">
        <f>VLOOKUP('Frese Valve Selection'!$Q87,'Partnumber data valves'!$B$4:$K$1001,2,FALSE)</f>
        <v>#N/A</v>
      </c>
      <c r="S87" s="23" t="e">
        <f>VLOOKUP('Frese Valve Selection'!$Q87,'Partnumber data valves'!$B$4:$K$1001,3,FALSE)</f>
        <v>#N/A</v>
      </c>
      <c r="T87" s="23" t="e">
        <f>VLOOKUP('Frese Valve Selection'!$Q87,'Partnumber data valves'!$B$4:$K$1001,4,FALSE)</f>
        <v>#N/A</v>
      </c>
      <c r="U87" s="23" t="e">
        <f>VLOOKUP('Frese Valve Selection'!$Q87,'Partnumber data valves'!$B$4:$K$1001,5,FALSE)</f>
        <v>#N/A</v>
      </c>
      <c r="V87" s="23" t="e">
        <f>VLOOKUP('Frese Valve Selection'!$Q87,'Partnumber data valves'!$B$4:$K$1001,6,FALSE)</f>
        <v>#N/A</v>
      </c>
      <c r="W87" s="23" t="e">
        <f>VLOOKUP('Frese Valve Selection'!$Q87,'Partnumber data valves'!$B$4:$K$1001,7,FALSE)</f>
        <v>#N/A</v>
      </c>
      <c r="X87" s="23" t="e">
        <f>VLOOKUP('Frese Valve Selection'!$Q87,'Partnumber data valves'!$B$4:$K$1001,8,FALSE)</f>
        <v>#N/A</v>
      </c>
      <c r="Y87" s="23" t="e">
        <f>VLOOKUP('Frese Valve Selection'!$Q87,'Partnumber data valves'!$B$4:$K$1001,9,FALSE)</f>
        <v>#N/A</v>
      </c>
      <c r="Z87" s="23" t="e">
        <f>VLOOKUP('Frese Valve Selection'!$Q87,'Partnumber data valves'!$B$4:$K$1001,10,FALSE)</f>
        <v>#N/A</v>
      </c>
      <c r="AA87" s="97">
        <f t="shared" si="31"/>
        <v>0</v>
      </c>
      <c r="AB87" s="98" t="e">
        <f t="shared" si="29"/>
        <v>#N/A</v>
      </c>
      <c r="AC87" s="99" t="e">
        <f t="shared" si="30"/>
        <v>#N/A</v>
      </c>
      <c r="AD87" s="23" t="e">
        <f>VLOOKUP(Q87,'Weight table'!$A$2:$C$10000,3,FALSE)</f>
        <v>#N/A</v>
      </c>
      <c r="AF87" s="83"/>
      <c r="AG87" s="23" t="str">
        <f>IF(OR(ISBLANK($AF87),$AF87="N/A"),"",VLOOKUP($AF87,'Part number data actuators'!$B$3:$H$202,2,FALSE))</f>
        <v/>
      </c>
      <c r="AH87" s="23" t="str">
        <f>IF(OR(ISBLANK($AF87),$AF87="N/A"),"",VLOOKUP($AF87,'Part number data actuators'!$B$3:$H$202,3,FALSE))</f>
        <v/>
      </c>
      <c r="AI87" s="23" t="str">
        <f>IF(OR(ISBLANK($AF87),$AF87="N/A"),"",VLOOKUP($AF87,'Part number data actuators'!$B$3:$H$202,4,FALSE))</f>
        <v/>
      </c>
      <c r="AJ87" s="23" t="str">
        <f>IF(OR(ISBLANK($AF87),$AF87="N/A"),"",VLOOKUP($AF87,'Part number data actuators'!$B$3:$H$202,5,FALSE))</f>
        <v/>
      </c>
      <c r="AK87" s="23" t="str">
        <f>IF(OR(ISBLANK($AF87),$AF87="N/A"),"",VLOOKUP($AF87,'Part number data actuators'!$B$3:$H$202,6,FALSE))</f>
        <v/>
      </c>
      <c r="AL87" s="23" t="str">
        <f>IF(OR(ISBLANK($AF87),$AF87="N/A"),"",VLOOKUP($AF87,'Part number data actuators'!$B$3:$H$202,7,FALSE))</f>
        <v/>
      </c>
      <c r="AM87" s="5" t="str">
        <f>IF(OR(ISBLANK($AF87),$AF87="N/A"),"",VLOOKUP(AF87,'Weight table'!$A$2:$C$10000,3,FALSE))</f>
        <v/>
      </c>
      <c r="AO87" s="86"/>
      <c r="AR87" s="87"/>
      <c r="AS87" s="87"/>
      <c r="AU87" s="66" t="e">
        <f t="shared" si="32"/>
        <v>#N/A</v>
      </c>
      <c r="AV87" s="66" t="e">
        <f t="shared" si="33"/>
        <v>#N/A</v>
      </c>
      <c r="AW87" t="e">
        <f t="shared" si="34"/>
        <v>#N/A</v>
      </c>
      <c r="AX87" s="66" t="e">
        <f t="shared" si="35"/>
        <v>#N/A</v>
      </c>
      <c r="AY87" s="66" t="e">
        <f t="shared" si="36"/>
        <v>#N/A</v>
      </c>
      <c r="BB87" s="6" t="e">
        <f>MATCH(Q87,'Partnumber data valves'!$B$4:$B$1001,0)</f>
        <v>#N/A</v>
      </c>
      <c r="BC87" s="6"/>
      <c r="BD87" t="e">
        <f>INDEX('Partnumber data valves'!$B$4:$AC$1001,$BB87,13)</f>
        <v>#N/A</v>
      </c>
      <c r="BE87" t="e">
        <f>INDEX('Partnumber data valves'!$B$4:$AC$1001,$BB87,14)</f>
        <v>#N/A</v>
      </c>
      <c r="BF87" t="e">
        <f>INDEX('Partnumber data valves'!$B$4:$AC$1001,$BB87,15)</f>
        <v>#N/A</v>
      </c>
      <c r="BG87" t="e">
        <f>INDEX('Partnumber data valves'!$B$4:$AC$1001,$BB87,16)</f>
        <v>#N/A</v>
      </c>
      <c r="BH87" t="e">
        <f>INDEX('Partnumber data valves'!$B$4:$AC$1001,$BB87,17)</f>
        <v>#N/A</v>
      </c>
      <c r="BI87" t="e">
        <f>INDEX('Partnumber data valves'!$B$4:$AC$1001,$BB87,18)</f>
        <v>#N/A</v>
      </c>
      <c r="BJ87" t="e">
        <f>INDEX('Partnumber data valves'!$B$4:$AC$1001,$BB87,19)</f>
        <v>#N/A</v>
      </c>
      <c r="BL87" t="e">
        <f>INDEX('Partnumber data valves'!$B$4:$AC$1001,$BB87,21)</f>
        <v>#N/A</v>
      </c>
      <c r="BM87" t="e">
        <f>INDEX('Partnumber data valves'!$B$4:$AC$1001,$BB87,22)</f>
        <v>#N/A</v>
      </c>
      <c r="BN87" t="e">
        <f>INDEX('Partnumber data valves'!$B$4:$AC$1001,$BB87,23)</f>
        <v>#N/A</v>
      </c>
      <c r="BO87" t="e">
        <f>INDEX('Partnumber data valves'!$B$4:$AC$1001,$BB87,24)</f>
        <v>#N/A</v>
      </c>
      <c r="BP87" t="e">
        <f>INDEX('Partnumber data valves'!$B$4:$AC$1001,$BB87,25)</f>
        <v>#N/A</v>
      </c>
      <c r="BQ87" t="e">
        <f>INDEX('Partnumber data valves'!$B$4:$AC$1001,$BB87,26)</f>
        <v>#N/A</v>
      </c>
      <c r="BR87" t="e">
        <f>INDEX('Partnumber data valves'!$B$4:$AC$1001,$BB87,27)</f>
        <v>#N/A</v>
      </c>
      <c r="BS87" t="e">
        <f>INDEX('Partnumber data valves'!$B$4:$AC$1001,$BB87,28)</f>
        <v>#N/A</v>
      </c>
      <c r="BU87" s="66" t="e">
        <f>INDEX('Partnumber data valves'!$B$4:$AC$1001,$BB87,5)</f>
        <v>#N/A</v>
      </c>
      <c r="BV87" s="66" t="e">
        <f>INDEX('Partnumber data valves'!$B$4:$AC$1001,$BB87,6)</f>
        <v>#N/A</v>
      </c>
    </row>
    <row r="88" spans="2:74">
      <c r="B88" s="115"/>
      <c r="C88" s="115"/>
      <c r="D88" s="115"/>
      <c r="E88" s="1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Q88" s="83"/>
      <c r="R88" s="22" t="e">
        <f>VLOOKUP('Frese Valve Selection'!$Q88,'Partnumber data valves'!$B$4:$K$1001,2,FALSE)</f>
        <v>#N/A</v>
      </c>
      <c r="S88" s="23" t="e">
        <f>VLOOKUP('Frese Valve Selection'!$Q88,'Partnumber data valves'!$B$4:$K$1001,3,FALSE)</f>
        <v>#N/A</v>
      </c>
      <c r="T88" s="23" t="e">
        <f>VLOOKUP('Frese Valve Selection'!$Q88,'Partnumber data valves'!$B$4:$K$1001,4,FALSE)</f>
        <v>#N/A</v>
      </c>
      <c r="U88" s="23" t="e">
        <f>VLOOKUP('Frese Valve Selection'!$Q88,'Partnumber data valves'!$B$4:$K$1001,5,FALSE)</f>
        <v>#N/A</v>
      </c>
      <c r="V88" s="23" t="e">
        <f>VLOOKUP('Frese Valve Selection'!$Q88,'Partnumber data valves'!$B$4:$K$1001,6,FALSE)</f>
        <v>#N/A</v>
      </c>
      <c r="W88" s="23" t="e">
        <f>VLOOKUP('Frese Valve Selection'!$Q88,'Partnumber data valves'!$B$4:$K$1001,7,FALSE)</f>
        <v>#N/A</v>
      </c>
      <c r="X88" s="23" t="e">
        <f>VLOOKUP('Frese Valve Selection'!$Q88,'Partnumber data valves'!$B$4:$K$1001,8,FALSE)</f>
        <v>#N/A</v>
      </c>
      <c r="Y88" s="23" t="e">
        <f>VLOOKUP('Frese Valve Selection'!$Q88,'Partnumber data valves'!$B$4:$K$1001,9,FALSE)</f>
        <v>#N/A</v>
      </c>
      <c r="Z88" s="23" t="e">
        <f>VLOOKUP('Frese Valve Selection'!$Q88,'Partnumber data valves'!$B$4:$K$1001,10,FALSE)</f>
        <v>#N/A</v>
      </c>
      <c r="AA88" s="97">
        <f t="shared" si="31"/>
        <v>0</v>
      </c>
      <c r="AB88" s="98" t="e">
        <f t="shared" si="29"/>
        <v>#N/A</v>
      </c>
      <c r="AC88" s="99" t="e">
        <f t="shared" si="30"/>
        <v>#N/A</v>
      </c>
      <c r="AD88" s="23" t="e">
        <f>VLOOKUP(Q88,'Weight table'!$A$2:$C$10000,3,FALSE)</f>
        <v>#N/A</v>
      </c>
      <c r="AF88" s="83"/>
      <c r="AG88" s="23" t="str">
        <f>IF(OR(ISBLANK($AF88),$AF88="N/A"),"",VLOOKUP($AF88,'Part number data actuators'!$B$3:$H$202,2,FALSE))</f>
        <v/>
      </c>
      <c r="AH88" s="23" t="str">
        <f>IF(OR(ISBLANK($AF88),$AF88="N/A"),"",VLOOKUP($AF88,'Part number data actuators'!$B$3:$H$202,3,FALSE))</f>
        <v/>
      </c>
      <c r="AI88" s="23" t="str">
        <f>IF(OR(ISBLANK($AF88),$AF88="N/A"),"",VLOOKUP($AF88,'Part number data actuators'!$B$3:$H$202,4,FALSE))</f>
        <v/>
      </c>
      <c r="AJ88" s="23" t="str">
        <f>IF(OR(ISBLANK($AF88),$AF88="N/A"),"",VLOOKUP($AF88,'Part number data actuators'!$B$3:$H$202,5,FALSE))</f>
        <v/>
      </c>
      <c r="AK88" s="23" t="str">
        <f>IF(OR(ISBLANK($AF88),$AF88="N/A"),"",VLOOKUP($AF88,'Part number data actuators'!$B$3:$H$202,6,FALSE))</f>
        <v/>
      </c>
      <c r="AL88" s="23" t="str">
        <f>IF(OR(ISBLANK($AF88),$AF88="N/A"),"",VLOOKUP($AF88,'Part number data actuators'!$B$3:$H$202,7,FALSE))</f>
        <v/>
      </c>
      <c r="AM88" s="5" t="str">
        <f>IF(OR(ISBLANK($AF88),$AF88="N/A"),"",VLOOKUP(AF88,'Weight table'!$A$2:$C$10000,3,FALSE))</f>
        <v/>
      </c>
      <c r="AO88" s="86"/>
      <c r="AR88" s="87"/>
      <c r="AS88" s="87"/>
      <c r="AU88" s="66" t="e">
        <f t="shared" si="32"/>
        <v>#N/A</v>
      </c>
      <c r="AV88" s="66" t="e">
        <f t="shared" si="33"/>
        <v>#N/A</v>
      </c>
      <c r="AW88" t="e">
        <f t="shared" si="34"/>
        <v>#N/A</v>
      </c>
      <c r="AX88" s="66" t="e">
        <f t="shared" si="35"/>
        <v>#N/A</v>
      </c>
      <c r="AY88" s="66" t="e">
        <f t="shared" si="36"/>
        <v>#N/A</v>
      </c>
      <c r="BB88" s="6" t="e">
        <f>MATCH(Q88,'Partnumber data valves'!$B$4:$B$1001,0)</f>
        <v>#N/A</v>
      </c>
      <c r="BC88" s="6"/>
      <c r="BD88" t="e">
        <f>INDEX('Partnumber data valves'!$B$4:$AC$1001,$BB88,13)</f>
        <v>#N/A</v>
      </c>
      <c r="BE88" t="e">
        <f>INDEX('Partnumber data valves'!$B$4:$AC$1001,$BB88,14)</f>
        <v>#N/A</v>
      </c>
      <c r="BF88" t="e">
        <f>INDEX('Partnumber data valves'!$B$4:$AC$1001,$BB88,15)</f>
        <v>#N/A</v>
      </c>
      <c r="BG88" t="e">
        <f>INDEX('Partnumber data valves'!$B$4:$AC$1001,$BB88,16)</f>
        <v>#N/A</v>
      </c>
      <c r="BH88" t="e">
        <f>INDEX('Partnumber data valves'!$B$4:$AC$1001,$BB88,17)</f>
        <v>#N/A</v>
      </c>
      <c r="BI88" t="e">
        <f>INDEX('Partnumber data valves'!$B$4:$AC$1001,$BB88,18)</f>
        <v>#N/A</v>
      </c>
      <c r="BJ88" t="e">
        <f>INDEX('Partnumber data valves'!$B$4:$AC$1001,$BB88,19)</f>
        <v>#N/A</v>
      </c>
      <c r="BL88" t="e">
        <f>INDEX('Partnumber data valves'!$B$4:$AC$1001,$BB88,21)</f>
        <v>#N/A</v>
      </c>
      <c r="BM88" t="e">
        <f>INDEX('Partnumber data valves'!$B$4:$AC$1001,$BB88,22)</f>
        <v>#N/A</v>
      </c>
      <c r="BN88" t="e">
        <f>INDEX('Partnumber data valves'!$B$4:$AC$1001,$BB88,23)</f>
        <v>#N/A</v>
      </c>
      <c r="BO88" t="e">
        <f>INDEX('Partnumber data valves'!$B$4:$AC$1001,$BB88,24)</f>
        <v>#N/A</v>
      </c>
      <c r="BP88" t="e">
        <f>INDEX('Partnumber data valves'!$B$4:$AC$1001,$BB88,25)</f>
        <v>#N/A</v>
      </c>
      <c r="BQ88" t="e">
        <f>INDEX('Partnumber data valves'!$B$4:$AC$1001,$BB88,26)</f>
        <v>#N/A</v>
      </c>
      <c r="BR88" t="e">
        <f>INDEX('Partnumber data valves'!$B$4:$AC$1001,$BB88,27)</f>
        <v>#N/A</v>
      </c>
      <c r="BS88" t="e">
        <f>INDEX('Partnumber data valves'!$B$4:$AC$1001,$BB88,28)</f>
        <v>#N/A</v>
      </c>
      <c r="BU88" s="66" t="e">
        <f>INDEX('Partnumber data valves'!$B$4:$AC$1001,$BB88,5)</f>
        <v>#N/A</v>
      </c>
      <c r="BV88" s="66" t="e">
        <f>INDEX('Partnumber data valves'!$B$4:$AC$1001,$BB88,6)</f>
        <v>#N/A</v>
      </c>
    </row>
    <row r="89" spans="2:74">
      <c r="B89" s="115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O89" s="115"/>
      <c r="Q89" s="83"/>
      <c r="R89" s="22" t="e">
        <f>VLOOKUP('Frese Valve Selection'!$Q89,'Partnumber data valves'!$B$4:$K$1001,2,FALSE)</f>
        <v>#N/A</v>
      </c>
      <c r="S89" s="23" t="e">
        <f>VLOOKUP('Frese Valve Selection'!$Q89,'Partnumber data valves'!$B$4:$K$1001,3,FALSE)</f>
        <v>#N/A</v>
      </c>
      <c r="T89" s="23" t="e">
        <f>VLOOKUP('Frese Valve Selection'!$Q89,'Partnumber data valves'!$B$4:$K$1001,4,FALSE)</f>
        <v>#N/A</v>
      </c>
      <c r="U89" s="23" t="e">
        <f>VLOOKUP('Frese Valve Selection'!$Q89,'Partnumber data valves'!$B$4:$K$1001,5,FALSE)</f>
        <v>#N/A</v>
      </c>
      <c r="V89" s="23" t="e">
        <f>VLOOKUP('Frese Valve Selection'!$Q89,'Partnumber data valves'!$B$4:$K$1001,6,FALSE)</f>
        <v>#N/A</v>
      </c>
      <c r="W89" s="23" t="e">
        <f>VLOOKUP('Frese Valve Selection'!$Q89,'Partnumber data valves'!$B$4:$K$1001,7,FALSE)</f>
        <v>#N/A</v>
      </c>
      <c r="X89" s="23" t="e">
        <f>VLOOKUP('Frese Valve Selection'!$Q89,'Partnumber data valves'!$B$4:$K$1001,8,FALSE)</f>
        <v>#N/A</v>
      </c>
      <c r="Y89" s="23" t="e">
        <f>VLOOKUP('Frese Valve Selection'!$Q89,'Partnumber data valves'!$B$4:$K$1001,9,FALSE)</f>
        <v>#N/A</v>
      </c>
      <c r="Z89" s="23" t="e">
        <f>VLOOKUP('Frese Valve Selection'!$Q89,'Partnumber data valves'!$B$4:$K$1001,10,FALSE)</f>
        <v>#N/A</v>
      </c>
      <c r="AA89" s="97">
        <f t="shared" si="31"/>
        <v>0</v>
      </c>
      <c r="AB89" s="98" t="e">
        <f t="shared" si="29"/>
        <v>#N/A</v>
      </c>
      <c r="AC89" s="99" t="e">
        <f t="shared" si="30"/>
        <v>#N/A</v>
      </c>
      <c r="AD89" s="23" t="e">
        <f>VLOOKUP(Q89,'Weight table'!$A$2:$C$10000,3,FALSE)</f>
        <v>#N/A</v>
      </c>
      <c r="AF89" s="83"/>
      <c r="AG89" s="23" t="str">
        <f>IF(OR(ISBLANK($AF89),$AF89="N/A"),"",VLOOKUP($AF89,'Part number data actuators'!$B$3:$H$202,2,FALSE))</f>
        <v/>
      </c>
      <c r="AH89" s="23" t="str">
        <f>IF(OR(ISBLANK($AF89),$AF89="N/A"),"",VLOOKUP($AF89,'Part number data actuators'!$B$3:$H$202,3,FALSE))</f>
        <v/>
      </c>
      <c r="AI89" s="23" t="str">
        <f>IF(OR(ISBLANK($AF89),$AF89="N/A"),"",VLOOKUP($AF89,'Part number data actuators'!$B$3:$H$202,4,FALSE))</f>
        <v/>
      </c>
      <c r="AJ89" s="23" t="str">
        <f>IF(OR(ISBLANK($AF89),$AF89="N/A"),"",VLOOKUP($AF89,'Part number data actuators'!$B$3:$H$202,5,FALSE))</f>
        <v/>
      </c>
      <c r="AK89" s="23" t="str">
        <f>IF(OR(ISBLANK($AF89),$AF89="N/A"),"",VLOOKUP($AF89,'Part number data actuators'!$B$3:$H$202,6,FALSE))</f>
        <v/>
      </c>
      <c r="AL89" s="23" t="str">
        <f>IF(OR(ISBLANK($AF89),$AF89="N/A"),"",VLOOKUP($AF89,'Part number data actuators'!$B$3:$H$202,7,FALSE))</f>
        <v/>
      </c>
      <c r="AM89" s="5" t="str">
        <f>IF(OR(ISBLANK($AF89),$AF89="N/A"),"",VLOOKUP(AF89,'Weight table'!$A$2:$C$10000,3,FALSE))</f>
        <v/>
      </c>
      <c r="AO89" s="86"/>
      <c r="AR89" s="87"/>
      <c r="AS89" s="87"/>
      <c r="AU89" s="66" t="e">
        <f t="shared" si="32"/>
        <v>#N/A</v>
      </c>
      <c r="AV89" s="66" t="e">
        <f t="shared" si="33"/>
        <v>#N/A</v>
      </c>
      <c r="AW89" t="e">
        <f t="shared" si="34"/>
        <v>#N/A</v>
      </c>
      <c r="AX89" s="66" t="e">
        <f t="shared" si="35"/>
        <v>#N/A</v>
      </c>
      <c r="AY89" s="66" t="e">
        <f t="shared" si="36"/>
        <v>#N/A</v>
      </c>
      <c r="BB89" s="6" t="e">
        <f>MATCH(Q89,'Partnumber data valves'!$B$4:$B$1001,0)</f>
        <v>#N/A</v>
      </c>
      <c r="BC89" s="6"/>
      <c r="BD89" t="e">
        <f>INDEX('Partnumber data valves'!$B$4:$AC$1001,$BB89,13)</f>
        <v>#N/A</v>
      </c>
      <c r="BE89" t="e">
        <f>INDEX('Partnumber data valves'!$B$4:$AC$1001,$BB89,14)</f>
        <v>#N/A</v>
      </c>
      <c r="BF89" t="e">
        <f>INDEX('Partnumber data valves'!$B$4:$AC$1001,$BB89,15)</f>
        <v>#N/A</v>
      </c>
      <c r="BG89" t="e">
        <f>INDEX('Partnumber data valves'!$B$4:$AC$1001,$BB89,16)</f>
        <v>#N/A</v>
      </c>
      <c r="BH89" t="e">
        <f>INDEX('Partnumber data valves'!$B$4:$AC$1001,$BB89,17)</f>
        <v>#N/A</v>
      </c>
      <c r="BI89" t="e">
        <f>INDEX('Partnumber data valves'!$B$4:$AC$1001,$BB89,18)</f>
        <v>#N/A</v>
      </c>
      <c r="BJ89" t="e">
        <f>INDEX('Partnumber data valves'!$B$4:$AC$1001,$BB89,19)</f>
        <v>#N/A</v>
      </c>
      <c r="BL89" t="e">
        <f>INDEX('Partnumber data valves'!$B$4:$AC$1001,$BB89,21)</f>
        <v>#N/A</v>
      </c>
      <c r="BM89" t="e">
        <f>INDEX('Partnumber data valves'!$B$4:$AC$1001,$BB89,22)</f>
        <v>#N/A</v>
      </c>
      <c r="BN89" t="e">
        <f>INDEX('Partnumber data valves'!$B$4:$AC$1001,$BB89,23)</f>
        <v>#N/A</v>
      </c>
      <c r="BO89" t="e">
        <f>INDEX('Partnumber data valves'!$B$4:$AC$1001,$BB89,24)</f>
        <v>#N/A</v>
      </c>
      <c r="BP89" t="e">
        <f>INDEX('Partnumber data valves'!$B$4:$AC$1001,$BB89,25)</f>
        <v>#N/A</v>
      </c>
      <c r="BQ89" t="e">
        <f>INDEX('Partnumber data valves'!$B$4:$AC$1001,$BB89,26)</f>
        <v>#N/A</v>
      </c>
      <c r="BR89" t="e">
        <f>INDEX('Partnumber data valves'!$B$4:$AC$1001,$BB89,27)</f>
        <v>#N/A</v>
      </c>
      <c r="BS89" t="e">
        <f>INDEX('Partnumber data valves'!$B$4:$AC$1001,$BB89,28)</f>
        <v>#N/A</v>
      </c>
      <c r="BU89" s="66" t="e">
        <f>INDEX('Partnumber data valves'!$B$4:$AC$1001,$BB89,5)</f>
        <v>#N/A</v>
      </c>
      <c r="BV89" s="66" t="e">
        <f>INDEX('Partnumber data valves'!$B$4:$AC$1001,$BB89,6)</f>
        <v>#N/A</v>
      </c>
    </row>
    <row r="90" spans="2:74">
      <c r="B90" s="115"/>
      <c r="C90" s="115"/>
      <c r="D90" s="115"/>
      <c r="E90" s="115"/>
      <c r="F90" s="115"/>
      <c r="G90" s="115"/>
      <c r="H90" s="115"/>
      <c r="I90" s="115"/>
      <c r="J90" s="115"/>
      <c r="K90" s="115"/>
      <c r="L90" s="115"/>
      <c r="M90" s="115"/>
      <c r="N90" s="115"/>
      <c r="O90" s="115"/>
      <c r="Q90" s="83"/>
      <c r="R90" s="22" t="e">
        <f>VLOOKUP('Frese Valve Selection'!$Q90,'Partnumber data valves'!$B$4:$K$1001,2,FALSE)</f>
        <v>#N/A</v>
      </c>
      <c r="S90" s="23" t="e">
        <f>VLOOKUP('Frese Valve Selection'!$Q90,'Partnumber data valves'!$B$4:$K$1001,3,FALSE)</f>
        <v>#N/A</v>
      </c>
      <c r="T90" s="23" t="e">
        <f>VLOOKUP('Frese Valve Selection'!$Q90,'Partnumber data valves'!$B$4:$K$1001,4,FALSE)</f>
        <v>#N/A</v>
      </c>
      <c r="U90" s="23" t="e">
        <f>VLOOKUP('Frese Valve Selection'!$Q90,'Partnumber data valves'!$B$4:$K$1001,5,FALSE)</f>
        <v>#N/A</v>
      </c>
      <c r="V90" s="23" t="e">
        <f>VLOOKUP('Frese Valve Selection'!$Q90,'Partnumber data valves'!$B$4:$K$1001,6,FALSE)</f>
        <v>#N/A</v>
      </c>
      <c r="W90" s="23" t="e">
        <f>VLOOKUP('Frese Valve Selection'!$Q90,'Partnumber data valves'!$B$4:$K$1001,7,FALSE)</f>
        <v>#N/A</v>
      </c>
      <c r="X90" s="23" t="e">
        <f>VLOOKUP('Frese Valve Selection'!$Q90,'Partnumber data valves'!$B$4:$K$1001,8,FALSE)</f>
        <v>#N/A</v>
      </c>
      <c r="Y90" s="23" t="e">
        <f>VLOOKUP('Frese Valve Selection'!$Q90,'Partnumber data valves'!$B$4:$K$1001,9,FALSE)</f>
        <v>#N/A</v>
      </c>
      <c r="Z90" s="23" t="e">
        <f>VLOOKUP('Frese Valve Selection'!$Q90,'Partnumber data valves'!$B$4:$K$1001,10,FALSE)</f>
        <v>#N/A</v>
      </c>
      <c r="AA90" s="97">
        <f t="shared" si="31"/>
        <v>0</v>
      </c>
      <c r="AB90" s="98" t="e">
        <f t="shared" si="29"/>
        <v>#N/A</v>
      </c>
      <c r="AC90" s="99" t="e">
        <f t="shared" si="30"/>
        <v>#N/A</v>
      </c>
      <c r="AD90" s="23" t="e">
        <f>VLOOKUP(Q90,'Weight table'!$A$2:$C$10000,3,FALSE)</f>
        <v>#N/A</v>
      </c>
      <c r="AF90" s="83"/>
      <c r="AG90" s="23" t="str">
        <f>IF(OR(ISBLANK($AF90),$AF90="N/A"),"",VLOOKUP($AF90,'Part number data actuators'!$B$3:$H$202,2,FALSE))</f>
        <v/>
      </c>
      <c r="AH90" s="23" t="str">
        <f>IF(OR(ISBLANK($AF90),$AF90="N/A"),"",VLOOKUP($AF90,'Part number data actuators'!$B$3:$H$202,3,FALSE))</f>
        <v/>
      </c>
      <c r="AI90" s="23" t="str">
        <f>IF(OR(ISBLANK($AF90),$AF90="N/A"),"",VLOOKUP($AF90,'Part number data actuators'!$B$3:$H$202,4,FALSE))</f>
        <v/>
      </c>
      <c r="AJ90" s="23" t="str">
        <f>IF(OR(ISBLANK($AF90),$AF90="N/A"),"",VLOOKUP($AF90,'Part number data actuators'!$B$3:$H$202,5,FALSE))</f>
        <v/>
      </c>
      <c r="AK90" s="23" t="str">
        <f>IF(OR(ISBLANK($AF90),$AF90="N/A"),"",VLOOKUP($AF90,'Part number data actuators'!$B$3:$H$202,6,FALSE))</f>
        <v/>
      </c>
      <c r="AL90" s="23" t="str">
        <f>IF(OR(ISBLANK($AF90),$AF90="N/A"),"",VLOOKUP($AF90,'Part number data actuators'!$B$3:$H$202,7,FALSE))</f>
        <v/>
      </c>
      <c r="AM90" s="5" t="str">
        <f>IF(OR(ISBLANK($AF90),$AF90="N/A"),"",VLOOKUP(AF90,'Weight table'!$A$2:$C$10000,3,FALSE))</f>
        <v/>
      </c>
      <c r="AO90" s="86"/>
      <c r="AR90" s="87"/>
      <c r="AS90" s="87"/>
      <c r="AU90" s="66" t="e">
        <f t="shared" si="32"/>
        <v>#N/A</v>
      </c>
      <c r="AV90" s="66" t="e">
        <f t="shared" si="33"/>
        <v>#N/A</v>
      </c>
      <c r="AW90" t="e">
        <f t="shared" si="34"/>
        <v>#N/A</v>
      </c>
      <c r="AX90" s="66" t="e">
        <f t="shared" si="35"/>
        <v>#N/A</v>
      </c>
      <c r="AY90" s="66" t="e">
        <f t="shared" si="36"/>
        <v>#N/A</v>
      </c>
      <c r="BB90" s="6" t="e">
        <f>MATCH(Q90,'Partnumber data valves'!$B$4:$B$1001,0)</f>
        <v>#N/A</v>
      </c>
      <c r="BC90" s="6"/>
      <c r="BD90" t="e">
        <f>INDEX('Partnumber data valves'!$B$4:$AC$1001,$BB90,13)</f>
        <v>#N/A</v>
      </c>
      <c r="BE90" t="e">
        <f>INDEX('Partnumber data valves'!$B$4:$AC$1001,$BB90,14)</f>
        <v>#N/A</v>
      </c>
      <c r="BF90" t="e">
        <f>INDEX('Partnumber data valves'!$B$4:$AC$1001,$BB90,15)</f>
        <v>#N/A</v>
      </c>
      <c r="BG90" t="e">
        <f>INDEX('Partnumber data valves'!$B$4:$AC$1001,$BB90,16)</f>
        <v>#N/A</v>
      </c>
      <c r="BH90" t="e">
        <f>INDEX('Partnumber data valves'!$B$4:$AC$1001,$BB90,17)</f>
        <v>#N/A</v>
      </c>
      <c r="BI90" t="e">
        <f>INDEX('Partnumber data valves'!$B$4:$AC$1001,$BB90,18)</f>
        <v>#N/A</v>
      </c>
      <c r="BJ90" t="e">
        <f>INDEX('Partnumber data valves'!$B$4:$AC$1001,$BB90,19)</f>
        <v>#N/A</v>
      </c>
      <c r="BL90" t="e">
        <f>INDEX('Partnumber data valves'!$B$4:$AC$1001,$BB90,21)</f>
        <v>#N/A</v>
      </c>
      <c r="BM90" t="e">
        <f>INDEX('Partnumber data valves'!$B$4:$AC$1001,$BB90,22)</f>
        <v>#N/A</v>
      </c>
      <c r="BN90" t="e">
        <f>INDEX('Partnumber data valves'!$B$4:$AC$1001,$BB90,23)</f>
        <v>#N/A</v>
      </c>
      <c r="BO90" t="e">
        <f>INDEX('Partnumber data valves'!$B$4:$AC$1001,$BB90,24)</f>
        <v>#N/A</v>
      </c>
      <c r="BP90" t="e">
        <f>INDEX('Partnumber data valves'!$B$4:$AC$1001,$BB90,25)</f>
        <v>#N/A</v>
      </c>
      <c r="BQ90" t="e">
        <f>INDEX('Partnumber data valves'!$B$4:$AC$1001,$BB90,26)</f>
        <v>#N/A</v>
      </c>
      <c r="BR90" t="e">
        <f>INDEX('Partnumber data valves'!$B$4:$AC$1001,$BB90,27)</f>
        <v>#N/A</v>
      </c>
      <c r="BS90" t="e">
        <f>INDEX('Partnumber data valves'!$B$4:$AC$1001,$BB90,28)</f>
        <v>#N/A</v>
      </c>
      <c r="BU90" s="66" t="e">
        <f>INDEX('Partnumber data valves'!$B$4:$AC$1001,$BB90,5)</f>
        <v>#N/A</v>
      </c>
      <c r="BV90" s="66" t="e">
        <f>INDEX('Partnumber data valves'!$B$4:$AC$1001,$BB90,6)</f>
        <v>#N/A</v>
      </c>
    </row>
    <row r="91" spans="2:74">
      <c r="B91" s="115"/>
      <c r="C91" s="115"/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115"/>
      <c r="O91" s="115"/>
      <c r="Q91" s="83"/>
      <c r="R91" s="22" t="e">
        <f>VLOOKUP('Frese Valve Selection'!$Q91,'Partnumber data valves'!$B$4:$K$1001,2,FALSE)</f>
        <v>#N/A</v>
      </c>
      <c r="S91" s="23" t="e">
        <f>VLOOKUP('Frese Valve Selection'!$Q91,'Partnumber data valves'!$B$4:$K$1001,3,FALSE)</f>
        <v>#N/A</v>
      </c>
      <c r="T91" s="23" t="e">
        <f>VLOOKUP('Frese Valve Selection'!$Q91,'Partnumber data valves'!$B$4:$K$1001,4,FALSE)</f>
        <v>#N/A</v>
      </c>
      <c r="U91" s="23" t="e">
        <f>VLOOKUP('Frese Valve Selection'!$Q91,'Partnumber data valves'!$B$4:$K$1001,5,FALSE)</f>
        <v>#N/A</v>
      </c>
      <c r="V91" s="23" t="e">
        <f>VLOOKUP('Frese Valve Selection'!$Q91,'Partnumber data valves'!$B$4:$K$1001,6,FALSE)</f>
        <v>#N/A</v>
      </c>
      <c r="W91" s="23" t="e">
        <f>VLOOKUP('Frese Valve Selection'!$Q91,'Partnumber data valves'!$B$4:$K$1001,7,FALSE)</f>
        <v>#N/A</v>
      </c>
      <c r="X91" s="23" t="e">
        <f>VLOOKUP('Frese Valve Selection'!$Q91,'Partnumber data valves'!$B$4:$K$1001,8,FALSE)</f>
        <v>#N/A</v>
      </c>
      <c r="Y91" s="23" t="e">
        <f>VLOOKUP('Frese Valve Selection'!$Q91,'Partnumber data valves'!$B$4:$K$1001,9,FALSE)</f>
        <v>#N/A</v>
      </c>
      <c r="Z91" s="23" t="e">
        <f>VLOOKUP('Frese Valve Selection'!$Q91,'Partnumber data valves'!$B$4:$K$1001,10,FALSE)</f>
        <v>#N/A</v>
      </c>
      <c r="AA91" s="97">
        <f t="shared" si="31"/>
        <v>0</v>
      </c>
      <c r="AB91" s="98" t="e">
        <f t="shared" si="29"/>
        <v>#N/A</v>
      </c>
      <c r="AC91" s="99" t="e">
        <f t="shared" si="30"/>
        <v>#N/A</v>
      </c>
      <c r="AD91" s="23" t="e">
        <f>VLOOKUP(Q91,'Weight table'!$A$2:$C$10000,3,FALSE)</f>
        <v>#N/A</v>
      </c>
      <c r="AF91" s="83"/>
      <c r="AG91" s="23" t="str">
        <f>IF(OR(ISBLANK($AF91),$AF91="N/A"),"",VLOOKUP($AF91,'Part number data actuators'!$B$3:$H$202,2,FALSE))</f>
        <v/>
      </c>
      <c r="AH91" s="23" t="str">
        <f>IF(OR(ISBLANK($AF91),$AF91="N/A"),"",VLOOKUP($AF91,'Part number data actuators'!$B$3:$H$202,3,FALSE))</f>
        <v/>
      </c>
      <c r="AI91" s="23" t="str">
        <f>IF(OR(ISBLANK($AF91),$AF91="N/A"),"",VLOOKUP($AF91,'Part number data actuators'!$B$3:$H$202,4,FALSE))</f>
        <v/>
      </c>
      <c r="AJ91" s="23" t="str">
        <f>IF(OR(ISBLANK($AF91),$AF91="N/A"),"",VLOOKUP($AF91,'Part number data actuators'!$B$3:$H$202,5,FALSE))</f>
        <v/>
      </c>
      <c r="AK91" s="23" t="str">
        <f>IF(OR(ISBLANK($AF91),$AF91="N/A"),"",VLOOKUP($AF91,'Part number data actuators'!$B$3:$H$202,6,FALSE))</f>
        <v/>
      </c>
      <c r="AL91" s="23" t="str">
        <f>IF(OR(ISBLANK($AF91),$AF91="N/A"),"",VLOOKUP($AF91,'Part number data actuators'!$B$3:$H$202,7,FALSE))</f>
        <v/>
      </c>
      <c r="AM91" s="5" t="str">
        <f>IF(OR(ISBLANK($AF91),$AF91="N/A"),"",VLOOKUP(AF91,'Weight table'!$A$2:$C$10000,3,FALSE))</f>
        <v/>
      </c>
      <c r="AO91" s="86"/>
      <c r="AR91" s="87"/>
      <c r="AS91" s="87"/>
      <c r="AU91" s="66" t="e">
        <f t="shared" si="32"/>
        <v>#N/A</v>
      </c>
      <c r="AV91" s="66" t="e">
        <f t="shared" si="33"/>
        <v>#N/A</v>
      </c>
      <c r="AW91" t="e">
        <f t="shared" si="34"/>
        <v>#N/A</v>
      </c>
      <c r="AX91" s="66" t="e">
        <f t="shared" si="35"/>
        <v>#N/A</v>
      </c>
      <c r="AY91" s="66" t="e">
        <f t="shared" si="36"/>
        <v>#N/A</v>
      </c>
      <c r="BB91" s="6" t="e">
        <f>MATCH(Q91,'Partnumber data valves'!$B$4:$B$1001,0)</f>
        <v>#N/A</v>
      </c>
      <c r="BC91" s="6"/>
      <c r="BD91" t="e">
        <f>INDEX('Partnumber data valves'!$B$4:$AC$1001,$BB91,13)</f>
        <v>#N/A</v>
      </c>
      <c r="BE91" t="e">
        <f>INDEX('Partnumber data valves'!$B$4:$AC$1001,$BB91,14)</f>
        <v>#N/A</v>
      </c>
      <c r="BF91" t="e">
        <f>INDEX('Partnumber data valves'!$B$4:$AC$1001,$BB91,15)</f>
        <v>#N/A</v>
      </c>
      <c r="BG91" t="e">
        <f>INDEX('Partnumber data valves'!$B$4:$AC$1001,$BB91,16)</f>
        <v>#N/A</v>
      </c>
      <c r="BH91" t="e">
        <f>INDEX('Partnumber data valves'!$B$4:$AC$1001,$BB91,17)</f>
        <v>#N/A</v>
      </c>
      <c r="BI91" t="e">
        <f>INDEX('Partnumber data valves'!$B$4:$AC$1001,$BB91,18)</f>
        <v>#N/A</v>
      </c>
      <c r="BJ91" t="e">
        <f>INDEX('Partnumber data valves'!$B$4:$AC$1001,$BB91,19)</f>
        <v>#N/A</v>
      </c>
      <c r="BL91" t="e">
        <f>INDEX('Partnumber data valves'!$B$4:$AC$1001,$BB91,21)</f>
        <v>#N/A</v>
      </c>
      <c r="BM91" t="e">
        <f>INDEX('Partnumber data valves'!$B$4:$AC$1001,$BB91,22)</f>
        <v>#N/A</v>
      </c>
      <c r="BN91" t="e">
        <f>INDEX('Partnumber data valves'!$B$4:$AC$1001,$BB91,23)</f>
        <v>#N/A</v>
      </c>
      <c r="BO91" t="e">
        <f>INDEX('Partnumber data valves'!$B$4:$AC$1001,$BB91,24)</f>
        <v>#N/A</v>
      </c>
      <c r="BP91" t="e">
        <f>INDEX('Partnumber data valves'!$B$4:$AC$1001,$BB91,25)</f>
        <v>#N/A</v>
      </c>
      <c r="BQ91" t="e">
        <f>INDEX('Partnumber data valves'!$B$4:$AC$1001,$BB91,26)</f>
        <v>#N/A</v>
      </c>
      <c r="BR91" t="e">
        <f>INDEX('Partnumber data valves'!$B$4:$AC$1001,$BB91,27)</f>
        <v>#N/A</v>
      </c>
      <c r="BS91" t="e">
        <f>INDEX('Partnumber data valves'!$B$4:$AC$1001,$BB91,28)</f>
        <v>#N/A</v>
      </c>
      <c r="BU91" s="66" t="e">
        <f>INDEX('Partnumber data valves'!$B$4:$AC$1001,$BB91,5)</f>
        <v>#N/A</v>
      </c>
      <c r="BV91" s="66" t="e">
        <f>INDEX('Partnumber data valves'!$B$4:$AC$1001,$BB91,6)</f>
        <v>#N/A</v>
      </c>
    </row>
    <row r="92" spans="2:74">
      <c r="B92" s="115"/>
      <c r="C92" s="115"/>
      <c r="D92" s="115"/>
      <c r="E92" s="115"/>
      <c r="F92" s="115"/>
      <c r="G92" s="115"/>
      <c r="H92" s="115"/>
      <c r="I92" s="115"/>
      <c r="J92" s="115"/>
      <c r="K92" s="115"/>
      <c r="L92" s="115"/>
      <c r="M92" s="115"/>
      <c r="N92" s="115"/>
      <c r="O92" s="115"/>
      <c r="Q92" s="83"/>
      <c r="R92" s="22" t="e">
        <f>VLOOKUP('Frese Valve Selection'!$Q92,'Partnumber data valves'!$B$4:$K$1001,2,FALSE)</f>
        <v>#N/A</v>
      </c>
      <c r="S92" s="23" t="e">
        <f>VLOOKUP('Frese Valve Selection'!$Q92,'Partnumber data valves'!$B$4:$K$1001,3,FALSE)</f>
        <v>#N/A</v>
      </c>
      <c r="T92" s="23" t="e">
        <f>VLOOKUP('Frese Valve Selection'!$Q92,'Partnumber data valves'!$B$4:$K$1001,4,FALSE)</f>
        <v>#N/A</v>
      </c>
      <c r="U92" s="23" t="e">
        <f>VLOOKUP('Frese Valve Selection'!$Q92,'Partnumber data valves'!$B$4:$K$1001,5,FALSE)</f>
        <v>#N/A</v>
      </c>
      <c r="V92" s="23" t="e">
        <f>VLOOKUP('Frese Valve Selection'!$Q92,'Partnumber data valves'!$B$4:$K$1001,6,FALSE)</f>
        <v>#N/A</v>
      </c>
      <c r="W92" s="23" t="e">
        <f>VLOOKUP('Frese Valve Selection'!$Q92,'Partnumber data valves'!$B$4:$K$1001,7,FALSE)</f>
        <v>#N/A</v>
      </c>
      <c r="X92" s="23" t="e">
        <f>VLOOKUP('Frese Valve Selection'!$Q92,'Partnumber data valves'!$B$4:$K$1001,8,FALSE)</f>
        <v>#N/A</v>
      </c>
      <c r="Y92" s="23" t="e">
        <f>VLOOKUP('Frese Valve Selection'!$Q92,'Partnumber data valves'!$B$4:$K$1001,9,FALSE)</f>
        <v>#N/A</v>
      </c>
      <c r="Z92" s="23" t="e">
        <f>VLOOKUP('Frese Valve Selection'!$Q92,'Partnumber data valves'!$B$4:$K$1001,10,FALSE)</f>
        <v>#N/A</v>
      </c>
      <c r="AA92" s="97">
        <f t="shared" si="31"/>
        <v>0</v>
      </c>
      <c r="AB92" s="98" t="e">
        <f t="shared" si="29"/>
        <v>#N/A</v>
      </c>
      <c r="AC92" s="99" t="e">
        <f t="shared" si="30"/>
        <v>#N/A</v>
      </c>
      <c r="AD92" s="23" t="e">
        <f>VLOOKUP(Q92,'Weight table'!$A$2:$C$10000,3,FALSE)</f>
        <v>#N/A</v>
      </c>
      <c r="AF92" s="83"/>
      <c r="AG92" s="23" t="str">
        <f>IF(OR(ISBLANK($AF92),$AF92="N/A"),"",VLOOKUP($AF92,'Part number data actuators'!$B$3:$H$202,2,FALSE))</f>
        <v/>
      </c>
      <c r="AH92" s="23" t="str">
        <f>IF(OR(ISBLANK($AF92),$AF92="N/A"),"",VLOOKUP($AF92,'Part number data actuators'!$B$3:$H$202,3,FALSE))</f>
        <v/>
      </c>
      <c r="AI92" s="23" t="str">
        <f>IF(OR(ISBLANK($AF92),$AF92="N/A"),"",VLOOKUP($AF92,'Part number data actuators'!$B$3:$H$202,4,FALSE))</f>
        <v/>
      </c>
      <c r="AJ92" s="23" t="str">
        <f>IF(OR(ISBLANK($AF92),$AF92="N/A"),"",VLOOKUP($AF92,'Part number data actuators'!$B$3:$H$202,5,FALSE))</f>
        <v/>
      </c>
      <c r="AK92" s="23" t="str">
        <f>IF(OR(ISBLANK($AF92),$AF92="N/A"),"",VLOOKUP($AF92,'Part number data actuators'!$B$3:$H$202,6,FALSE))</f>
        <v/>
      </c>
      <c r="AL92" s="23" t="str">
        <f>IF(OR(ISBLANK($AF92),$AF92="N/A"),"",VLOOKUP($AF92,'Part number data actuators'!$B$3:$H$202,7,FALSE))</f>
        <v/>
      </c>
      <c r="AM92" s="5" t="str">
        <f>IF(OR(ISBLANK($AF92),$AF92="N/A"),"",VLOOKUP(AF92,'Weight table'!$A$2:$C$10000,3,FALSE))</f>
        <v/>
      </c>
      <c r="AO92" s="86"/>
      <c r="AR92" s="87"/>
      <c r="AS92" s="87"/>
      <c r="AU92" s="66" t="e">
        <f t="shared" si="32"/>
        <v>#N/A</v>
      </c>
      <c r="AV92" s="66" t="e">
        <f t="shared" si="33"/>
        <v>#N/A</v>
      </c>
      <c r="AW92" t="e">
        <f t="shared" si="34"/>
        <v>#N/A</v>
      </c>
      <c r="AX92" s="66" t="e">
        <f t="shared" si="35"/>
        <v>#N/A</v>
      </c>
      <c r="AY92" s="66" t="e">
        <f t="shared" si="36"/>
        <v>#N/A</v>
      </c>
      <c r="BB92" s="6" t="e">
        <f>MATCH(Q92,'Partnumber data valves'!$B$4:$B$1001,0)</f>
        <v>#N/A</v>
      </c>
      <c r="BC92" s="6"/>
      <c r="BD92" t="e">
        <f>INDEX('Partnumber data valves'!$B$4:$AC$1001,$BB92,13)</f>
        <v>#N/A</v>
      </c>
      <c r="BE92" t="e">
        <f>INDEX('Partnumber data valves'!$B$4:$AC$1001,$BB92,14)</f>
        <v>#N/A</v>
      </c>
      <c r="BF92" t="e">
        <f>INDEX('Partnumber data valves'!$B$4:$AC$1001,$BB92,15)</f>
        <v>#N/A</v>
      </c>
      <c r="BG92" t="e">
        <f>INDEX('Partnumber data valves'!$B$4:$AC$1001,$BB92,16)</f>
        <v>#N/A</v>
      </c>
      <c r="BH92" t="e">
        <f>INDEX('Partnumber data valves'!$B$4:$AC$1001,$BB92,17)</f>
        <v>#N/A</v>
      </c>
      <c r="BI92" t="e">
        <f>INDEX('Partnumber data valves'!$B$4:$AC$1001,$BB92,18)</f>
        <v>#N/A</v>
      </c>
      <c r="BJ92" t="e">
        <f>INDEX('Partnumber data valves'!$B$4:$AC$1001,$BB92,19)</f>
        <v>#N/A</v>
      </c>
      <c r="BL92" t="e">
        <f>INDEX('Partnumber data valves'!$B$4:$AC$1001,$BB92,21)</f>
        <v>#N/A</v>
      </c>
      <c r="BM92" t="e">
        <f>INDEX('Partnumber data valves'!$B$4:$AC$1001,$BB92,22)</f>
        <v>#N/A</v>
      </c>
      <c r="BN92" t="e">
        <f>INDEX('Partnumber data valves'!$B$4:$AC$1001,$BB92,23)</f>
        <v>#N/A</v>
      </c>
      <c r="BO92" t="e">
        <f>INDEX('Partnumber data valves'!$B$4:$AC$1001,$BB92,24)</f>
        <v>#N/A</v>
      </c>
      <c r="BP92" t="e">
        <f>INDEX('Partnumber data valves'!$B$4:$AC$1001,$BB92,25)</f>
        <v>#N/A</v>
      </c>
      <c r="BQ92" t="e">
        <f>INDEX('Partnumber data valves'!$B$4:$AC$1001,$BB92,26)</f>
        <v>#N/A</v>
      </c>
      <c r="BR92" t="e">
        <f>INDEX('Partnumber data valves'!$B$4:$AC$1001,$BB92,27)</f>
        <v>#N/A</v>
      </c>
      <c r="BS92" t="e">
        <f>INDEX('Partnumber data valves'!$B$4:$AC$1001,$BB92,28)</f>
        <v>#N/A</v>
      </c>
      <c r="BU92" s="66" t="e">
        <f>INDEX('Partnumber data valves'!$B$4:$AC$1001,$BB92,5)</f>
        <v>#N/A</v>
      </c>
      <c r="BV92" s="66" t="e">
        <f>INDEX('Partnumber data valves'!$B$4:$AC$1001,$BB92,6)</f>
        <v>#N/A</v>
      </c>
    </row>
    <row r="93" spans="2:74">
      <c r="B93" s="115"/>
      <c r="C93" s="115"/>
      <c r="D93" s="115"/>
      <c r="E93" s="115"/>
      <c r="F93" s="115"/>
      <c r="G93" s="115"/>
      <c r="H93" s="115"/>
      <c r="I93" s="115"/>
      <c r="J93" s="115"/>
      <c r="K93" s="115"/>
      <c r="L93" s="115"/>
      <c r="M93" s="115"/>
      <c r="N93" s="115"/>
      <c r="O93" s="115"/>
      <c r="Q93" s="83"/>
      <c r="R93" s="22" t="e">
        <f>VLOOKUP('Frese Valve Selection'!$Q93,'Partnumber data valves'!$B$4:$K$1001,2,FALSE)</f>
        <v>#N/A</v>
      </c>
      <c r="S93" s="23" t="e">
        <f>VLOOKUP('Frese Valve Selection'!$Q93,'Partnumber data valves'!$B$4:$K$1001,3,FALSE)</f>
        <v>#N/A</v>
      </c>
      <c r="T93" s="23" t="e">
        <f>VLOOKUP('Frese Valve Selection'!$Q93,'Partnumber data valves'!$B$4:$K$1001,4,FALSE)</f>
        <v>#N/A</v>
      </c>
      <c r="U93" s="23" t="e">
        <f>VLOOKUP('Frese Valve Selection'!$Q93,'Partnumber data valves'!$B$4:$K$1001,5,FALSE)</f>
        <v>#N/A</v>
      </c>
      <c r="V93" s="23" t="e">
        <f>VLOOKUP('Frese Valve Selection'!$Q93,'Partnumber data valves'!$B$4:$K$1001,6,FALSE)</f>
        <v>#N/A</v>
      </c>
      <c r="W93" s="23" t="e">
        <f>VLOOKUP('Frese Valve Selection'!$Q93,'Partnumber data valves'!$B$4:$K$1001,7,FALSE)</f>
        <v>#N/A</v>
      </c>
      <c r="X93" s="23" t="e">
        <f>VLOOKUP('Frese Valve Selection'!$Q93,'Partnumber data valves'!$B$4:$K$1001,8,FALSE)</f>
        <v>#N/A</v>
      </c>
      <c r="Y93" s="23" t="e">
        <f>VLOOKUP('Frese Valve Selection'!$Q93,'Partnumber data valves'!$B$4:$K$1001,9,FALSE)</f>
        <v>#N/A</v>
      </c>
      <c r="Z93" s="23" t="e">
        <f>VLOOKUP('Frese Valve Selection'!$Q93,'Partnumber data valves'!$B$4:$K$1001,10,FALSE)</f>
        <v>#N/A</v>
      </c>
      <c r="AA93" s="97">
        <f t="shared" si="31"/>
        <v>0</v>
      </c>
      <c r="AB93" s="98" t="e">
        <f t="shared" si="29"/>
        <v>#N/A</v>
      </c>
      <c r="AC93" s="99" t="e">
        <f t="shared" si="30"/>
        <v>#N/A</v>
      </c>
      <c r="AD93" s="23" t="e">
        <f>VLOOKUP(Q93,'Weight table'!$A$2:$C$10000,3,FALSE)</f>
        <v>#N/A</v>
      </c>
      <c r="AF93" s="83"/>
      <c r="AG93" s="23" t="str">
        <f>IF(OR(ISBLANK($AF93),$AF93="N/A"),"",VLOOKUP($AF93,'Part number data actuators'!$B$3:$H$202,2,FALSE))</f>
        <v/>
      </c>
      <c r="AH93" s="23" t="str">
        <f>IF(OR(ISBLANK($AF93),$AF93="N/A"),"",VLOOKUP($AF93,'Part number data actuators'!$B$3:$H$202,3,FALSE))</f>
        <v/>
      </c>
      <c r="AI93" s="23" t="str">
        <f>IF(OR(ISBLANK($AF93),$AF93="N/A"),"",VLOOKUP($AF93,'Part number data actuators'!$B$3:$H$202,4,FALSE))</f>
        <v/>
      </c>
      <c r="AJ93" s="23" t="str">
        <f>IF(OR(ISBLANK($AF93),$AF93="N/A"),"",VLOOKUP($AF93,'Part number data actuators'!$B$3:$H$202,5,FALSE))</f>
        <v/>
      </c>
      <c r="AK93" s="23" t="str">
        <f>IF(OR(ISBLANK($AF93),$AF93="N/A"),"",VLOOKUP($AF93,'Part number data actuators'!$B$3:$H$202,6,FALSE))</f>
        <v/>
      </c>
      <c r="AL93" s="23" t="str">
        <f>IF(OR(ISBLANK($AF93),$AF93="N/A"),"",VLOOKUP($AF93,'Part number data actuators'!$B$3:$H$202,7,FALSE))</f>
        <v/>
      </c>
      <c r="AM93" s="5" t="str">
        <f>IF(OR(ISBLANK($AF93),$AF93="N/A"),"",VLOOKUP(AF93,'Weight table'!$A$2:$C$10000,3,FALSE))</f>
        <v/>
      </c>
      <c r="AO93" s="86"/>
      <c r="AR93" s="87"/>
      <c r="AS93" s="87"/>
      <c r="AU93" s="66" t="e">
        <f t="shared" si="32"/>
        <v>#N/A</v>
      </c>
      <c r="AV93" s="66" t="e">
        <f t="shared" si="33"/>
        <v>#N/A</v>
      </c>
      <c r="AW93" t="e">
        <f t="shared" si="34"/>
        <v>#N/A</v>
      </c>
      <c r="AX93" s="66" t="e">
        <f t="shared" si="35"/>
        <v>#N/A</v>
      </c>
      <c r="AY93" s="66" t="e">
        <f t="shared" si="36"/>
        <v>#N/A</v>
      </c>
      <c r="BB93" s="6" t="e">
        <f>MATCH(Q93,'Partnumber data valves'!$B$4:$B$1001,0)</f>
        <v>#N/A</v>
      </c>
      <c r="BC93" s="6"/>
      <c r="BD93" t="e">
        <f>INDEX('Partnumber data valves'!$B$4:$AC$1001,$BB93,13)</f>
        <v>#N/A</v>
      </c>
      <c r="BE93" t="e">
        <f>INDEX('Partnumber data valves'!$B$4:$AC$1001,$BB93,14)</f>
        <v>#N/A</v>
      </c>
      <c r="BF93" t="e">
        <f>INDEX('Partnumber data valves'!$B$4:$AC$1001,$BB93,15)</f>
        <v>#N/A</v>
      </c>
      <c r="BG93" t="e">
        <f>INDEX('Partnumber data valves'!$B$4:$AC$1001,$BB93,16)</f>
        <v>#N/A</v>
      </c>
      <c r="BH93" t="e">
        <f>INDEX('Partnumber data valves'!$B$4:$AC$1001,$BB93,17)</f>
        <v>#N/A</v>
      </c>
      <c r="BI93" t="e">
        <f>INDEX('Partnumber data valves'!$B$4:$AC$1001,$BB93,18)</f>
        <v>#N/A</v>
      </c>
      <c r="BJ93" t="e">
        <f>INDEX('Partnumber data valves'!$B$4:$AC$1001,$BB93,19)</f>
        <v>#N/A</v>
      </c>
      <c r="BL93" t="e">
        <f>INDEX('Partnumber data valves'!$B$4:$AC$1001,$BB93,21)</f>
        <v>#N/A</v>
      </c>
      <c r="BM93" t="e">
        <f>INDEX('Partnumber data valves'!$B$4:$AC$1001,$BB93,22)</f>
        <v>#N/A</v>
      </c>
      <c r="BN93" t="e">
        <f>INDEX('Partnumber data valves'!$B$4:$AC$1001,$BB93,23)</f>
        <v>#N/A</v>
      </c>
      <c r="BO93" t="e">
        <f>INDEX('Partnumber data valves'!$B$4:$AC$1001,$BB93,24)</f>
        <v>#N/A</v>
      </c>
      <c r="BP93" t="e">
        <f>INDEX('Partnumber data valves'!$B$4:$AC$1001,$BB93,25)</f>
        <v>#N/A</v>
      </c>
      <c r="BQ93" t="e">
        <f>INDEX('Partnumber data valves'!$B$4:$AC$1001,$BB93,26)</f>
        <v>#N/A</v>
      </c>
      <c r="BR93" t="e">
        <f>INDEX('Partnumber data valves'!$B$4:$AC$1001,$BB93,27)</f>
        <v>#N/A</v>
      </c>
      <c r="BS93" t="e">
        <f>INDEX('Partnumber data valves'!$B$4:$AC$1001,$BB93,28)</f>
        <v>#N/A</v>
      </c>
      <c r="BU93" s="66" t="e">
        <f>INDEX('Partnumber data valves'!$B$4:$AC$1001,$BB93,5)</f>
        <v>#N/A</v>
      </c>
      <c r="BV93" s="66" t="e">
        <f>INDEX('Partnumber data valves'!$B$4:$AC$1001,$BB93,6)</f>
        <v>#N/A</v>
      </c>
    </row>
    <row r="94" spans="2:74">
      <c r="B94" s="115"/>
      <c r="C94" s="115"/>
      <c r="D94" s="115"/>
      <c r="E94" s="115"/>
      <c r="F94" s="115"/>
      <c r="G94" s="115"/>
      <c r="H94" s="115"/>
      <c r="I94" s="115"/>
      <c r="J94" s="115"/>
      <c r="K94" s="115"/>
      <c r="L94" s="115"/>
      <c r="M94" s="115"/>
      <c r="N94" s="115"/>
      <c r="O94" s="115"/>
      <c r="Q94" s="83"/>
      <c r="R94" s="22" t="e">
        <f>VLOOKUP('Frese Valve Selection'!$Q94,'Partnumber data valves'!$B$4:$K$1001,2,FALSE)</f>
        <v>#N/A</v>
      </c>
      <c r="S94" s="23" t="e">
        <f>VLOOKUP('Frese Valve Selection'!$Q94,'Partnumber data valves'!$B$4:$K$1001,3,FALSE)</f>
        <v>#N/A</v>
      </c>
      <c r="T94" s="23" t="e">
        <f>VLOOKUP('Frese Valve Selection'!$Q94,'Partnumber data valves'!$B$4:$K$1001,4,FALSE)</f>
        <v>#N/A</v>
      </c>
      <c r="U94" s="23" t="e">
        <f>VLOOKUP('Frese Valve Selection'!$Q94,'Partnumber data valves'!$B$4:$K$1001,5,FALSE)</f>
        <v>#N/A</v>
      </c>
      <c r="V94" s="23" t="e">
        <f>VLOOKUP('Frese Valve Selection'!$Q94,'Partnumber data valves'!$B$4:$K$1001,6,FALSE)</f>
        <v>#N/A</v>
      </c>
      <c r="W94" s="23" t="e">
        <f>VLOOKUP('Frese Valve Selection'!$Q94,'Partnumber data valves'!$B$4:$K$1001,7,FALSE)</f>
        <v>#N/A</v>
      </c>
      <c r="X94" s="23" t="e">
        <f>VLOOKUP('Frese Valve Selection'!$Q94,'Partnumber data valves'!$B$4:$K$1001,8,FALSE)</f>
        <v>#N/A</v>
      </c>
      <c r="Y94" s="23" t="e">
        <f>VLOOKUP('Frese Valve Selection'!$Q94,'Partnumber data valves'!$B$4:$K$1001,9,FALSE)</f>
        <v>#N/A</v>
      </c>
      <c r="Z94" s="23" t="e">
        <f>VLOOKUP('Frese Valve Selection'!$Q94,'Partnumber data valves'!$B$4:$K$1001,10,FALSE)</f>
        <v>#N/A</v>
      </c>
      <c r="AA94" s="97">
        <f t="shared" si="31"/>
        <v>0</v>
      </c>
      <c r="AB94" s="98" t="e">
        <f t="shared" si="29"/>
        <v>#N/A</v>
      </c>
      <c r="AC94" s="99" t="e">
        <f t="shared" si="30"/>
        <v>#N/A</v>
      </c>
      <c r="AD94" s="23" t="e">
        <f>VLOOKUP(Q94,'Weight table'!$A$2:$C$10000,3,FALSE)</f>
        <v>#N/A</v>
      </c>
      <c r="AF94" s="85"/>
      <c r="AG94" s="23" t="str">
        <f>IF(OR(ISBLANK($AF94),$AF94="N/A"),"",VLOOKUP($AF94,'Part number data actuators'!$B$3:$H$202,2,FALSE))</f>
        <v/>
      </c>
      <c r="AH94" s="23" t="str">
        <f>IF(OR(ISBLANK($AF94),$AF94="N/A"),"",VLOOKUP($AF94,'Part number data actuators'!$B$3:$H$202,3,FALSE))</f>
        <v/>
      </c>
      <c r="AI94" s="23" t="str">
        <f>IF(OR(ISBLANK($AF94),$AF94="N/A"),"",VLOOKUP($AF94,'Part number data actuators'!$B$3:$H$202,4,FALSE))</f>
        <v/>
      </c>
      <c r="AJ94" s="23" t="str">
        <f>IF(OR(ISBLANK($AF94),$AF94="N/A"),"",VLOOKUP($AF94,'Part number data actuators'!$B$3:$H$202,5,FALSE))</f>
        <v/>
      </c>
      <c r="AK94" s="23" t="str">
        <f>IF(OR(ISBLANK($AF94),$AF94="N/A"),"",VLOOKUP($AF94,'Part number data actuators'!$B$3:$H$202,6,FALSE))</f>
        <v/>
      </c>
      <c r="AL94" s="23" t="str">
        <f>IF(OR(ISBLANK($AF94),$AF94="N/A"),"",VLOOKUP($AF94,'Part number data actuators'!$B$3:$H$202,7,FALSE))</f>
        <v/>
      </c>
      <c r="AM94" s="5" t="str">
        <f>IF(OR(ISBLANK($AF94),$AF94="N/A"),"",VLOOKUP(AF94,'Weight table'!$A$2:$C$10000,3,FALSE))</f>
        <v/>
      </c>
      <c r="AO94" s="86"/>
      <c r="AR94" s="87"/>
      <c r="AS94" s="87"/>
      <c r="AU94" s="66" t="e">
        <f t="shared" si="32"/>
        <v>#N/A</v>
      </c>
      <c r="AV94" s="66" t="e">
        <f t="shared" si="33"/>
        <v>#N/A</v>
      </c>
      <c r="AW94" t="e">
        <f t="shared" si="34"/>
        <v>#N/A</v>
      </c>
      <c r="AX94" s="66" t="e">
        <f t="shared" si="35"/>
        <v>#N/A</v>
      </c>
      <c r="AY94" s="66" t="e">
        <f t="shared" si="36"/>
        <v>#N/A</v>
      </c>
      <c r="BB94" s="6" t="e">
        <f>MATCH(Q94,'Partnumber data valves'!$B$4:$B$1001,0)</f>
        <v>#N/A</v>
      </c>
      <c r="BC94" s="6"/>
      <c r="BD94" t="e">
        <f>INDEX('Partnumber data valves'!$B$4:$AC$1001,$BB94,13)</f>
        <v>#N/A</v>
      </c>
      <c r="BE94" t="e">
        <f>INDEX('Partnumber data valves'!$B$4:$AC$1001,$BB94,14)</f>
        <v>#N/A</v>
      </c>
      <c r="BF94" t="e">
        <f>INDEX('Partnumber data valves'!$B$4:$AC$1001,$BB94,15)</f>
        <v>#N/A</v>
      </c>
      <c r="BG94" t="e">
        <f>INDEX('Partnumber data valves'!$B$4:$AC$1001,$BB94,16)</f>
        <v>#N/A</v>
      </c>
      <c r="BH94" t="e">
        <f>INDEX('Partnumber data valves'!$B$4:$AC$1001,$BB94,17)</f>
        <v>#N/A</v>
      </c>
      <c r="BI94" t="e">
        <f>INDEX('Partnumber data valves'!$B$4:$AC$1001,$BB94,18)</f>
        <v>#N/A</v>
      </c>
      <c r="BJ94" t="e">
        <f>INDEX('Partnumber data valves'!$B$4:$AC$1001,$BB94,19)</f>
        <v>#N/A</v>
      </c>
      <c r="BL94" t="e">
        <f>INDEX('Partnumber data valves'!$B$4:$AC$1001,$BB94,21)</f>
        <v>#N/A</v>
      </c>
      <c r="BM94" t="e">
        <f>INDEX('Partnumber data valves'!$B$4:$AC$1001,$BB94,22)</f>
        <v>#N/A</v>
      </c>
      <c r="BN94" t="e">
        <f>INDEX('Partnumber data valves'!$B$4:$AC$1001,$BB94,23)</f>
        <v>#N/A</v>
      </c>
      <c r="BO94" t="e">
        <f>INDEX('Partnumber data valves'!$B$4:$AC$1001,$BB94,24)</f>
        <v>#N/A</v>
      </c>
      <c r="BP94" t="e">
        <f>INDEX('Partnumber data valves'!$B$4:$AC$1001,$BB94,25)</f>
        <v>#N/A</v>
      </c>
      <c r="BQ94" t="e">
        <f>INDEX('Partnumber data valves'!$B$4:$AC$1001,$BB94,26)</f>
        <v>#N/A</v>
      </c>
      <c r="BR94" t="e">
        <f>INDEX('Partnumber data valves'!$B$4:$AC$1001,$BB94,27)</f>
        <v>#N/A</v>
      </c>
      <c r="BS94" t="e">
        <f>INDEX('Partnumber data valves'!$B$4:$AC$1001,$BB94,28)</f>
        <v>#N/A</v>
      </c>
      <c r="BU94" s="66" t="e">
        <f>INDEX('Partnumber data valves'!$B$4:$AC$1001,$BB94,5)</f>
        <v>#N/A</v>
      </c>
      <c r="BV94" s="66" t="e">
        <f>INDEX('Partnumber data valves'!$B$4:$AC$1001,$BB94,6)</f>
        <v>#N/A</v>
      </c>
    </row>
    <row r="95" spans="2:74">
      <c r="B95" s="115"/>
      <c r="C95" s="115"/>
      <c r="D95" s="115"/>
      <c r="E95" s="115"/>
      <c r="F95" s="115"/>
      <c r="G95" s="115"/>
      <c r="H95" s="115"/>
      <c r="I95" s="115"/>
      <c r="J95" s="115"/>
      <c r="K95" s="115"/>
      <c r="L95" s="115"/>
      <c r="M95" s="115"/>
      <c r="N95" s="115"/>
      <c r="O95" s="115"/>
      <c r="Q95" s="83"/>
      <c r="R95" s="22" t="e">
        <f>VLOOKUP('Frese Valve Selection'!$Q95,'Partnumber data valves'!$B$4:$K$1001,2,FALSE)</f>
        <v>#N/A</v>
      </c>
      <c r="S95" s="23" t="e">
        <f>VLOOKUP('Frese Valve Selection'!$Q95,'Partnumber data valves'!$B$4:$K$1001,3,FALSE)</f>
        <v>#N/A</v>
      </c>
      <c r="T95" s="23" t="e">
        <f>VLOOKUP('Frese Valve Selection'!$Q95,'Partnumber data valves'!$B$4:$K$1001,4,FALSE)</f>
        <v>#N/A</v>
      </c>
      <c r="U95" s="23" t="e">
        <f>VLOOKUP('Frese Valve Selection'!$Q95,'Partnumber data valves'!$B$4:$K$1001,5,FALSE)</f>
        <v>#N/A</v>
      </c>
      <c r="V95" s="23" t="e">
        <f>VLOOKUP('Frese Valve Selection'!$Q95,'Partnumber data valves'!$B$4:$K$1001,6,FALSE)</f>
        <v>#N/A</v>
      </c>
      <c r="W95" s="23" t="e">
        <f>VLOOKUP('Frese Valve Selection'!$Q95,'Partnumber data valves'!$B$4:$K$1001,7,FALSE)</f>
        <v>#N/A</v>
      </c>
      <c r="X95" s="23" t="e">
        <f>VLOOKUP('Frese Valve Selection'!$Q95,'Partnumber data valves'!$B$4:$K$1001,8,FALSE)</f>
        <v>#N/A</v>
      </c>
      <c r="Y95" s="23" t="e">
        <f>VLOOKUP('Frese Valve Selection'!$Q95,'Partnumber data valves'!$B$4:$K$1001,9,FALSE)</f>
        <v>#N/A</v>
      </c>
      <c r="Z95" s="23" t="e">
        <f>VLOOKUP('Frese Valve Selection'!$Q95,'Partnumber data valves'!$B$4:$K$1001,10,FALSE)</f>
        <v>#N/A</v>
      </c>
      <c r="AA95" s="97">
        <f t="shared" si="31"/>
        <v>0</v>
      </c>
      <c r="AB95" s="98" t="e">
        <f t="shared" si="29"/>
        <v>#N/A</v>
      </c>
      <c r="AC95" s="99" t="e">
        <f t="shared" si="30"/>
        <v>#N/A</v>
      </c>
      <c r="AD95" s="23" t="e">
        <f>VLOOKUP(Q95,'Weight table'!$A$2:$C$10000,3,FALSE)</f>
        <v>#N/A</v>
      </c>
      <c r="AF95" s="83"/>
      <c r="AG95" s="23" t="str">
        <f>IF(OR(ISBLANK($AF95),$AF95="N/A"),"",VLOOKUP($AF95,'Part number data actuators'!$B$3:$H$202,2,FALSE))</f>
        <v/>
      </c>
      <c r="AH95" s="23" t="str">
        <f>IF(OR(ISBLANK($AF95),$AF95="N/A"),"",VLOOKUP($AF95,'Part number data actuators'!$B$3:$H$202,3,FALSE))</f>
        <v/>
      </c>
      <c r="AI95" s="23" t="str">
        <f>IF(OR(ISBLANK($AF95),$AF95="N/A"),"",VLOOKUP($AF95,'Part number data actuators'!$B$3:$H$202,4,FALSE))</f>
        <v/>
      </c>
      <c r="AJ95" s="23" t="str">
        <f>IF(OR(ISBLANK($AF95),$AF95="N/A"),"",VLOOKUP($AF95,'Part number data actuators'!$B$3:$H$202,5,FALSE))</f>
        <v/>
      </c>
      <c r="AK95" s="23" t="str">
        <f>IF(OR(ISBLANK($AF95),$AF95="N/A"),"",VLOOKUP($AF95,'Part number data actuators'!$B$3:$H$202,6,FALSE))</f>
        <v/>
      </c>
      <c r="AL95" s="23" t="str">
        <f>IF(OR(ISBLANK($AF95),$AF95="N/A"),"",VLOOKUP($AF95,'Part number data actuators'!$B$3:$H$202,7,FALSE))</f>
        <v/>
      </c>
      <c r="AM95" s="5" t="str">
        <f>IF(OR(ISBLANK($AF95),$AF95="N/A"),"",VLOOKUP(AF95,'Weight table'!$A$2:$C$10000,3,FALSE))</f>
        <v/>
      </c>
      <c r="AO95" s="86"/>
      <c r="AR95" s="87"/>
      <c r="AS95" s="87"/>
      <c r="AU95" s="66" t="e">
        <f t="shared" si="32"/>
        <v>#N/A</v>
      </c>
      <c r="AV95" s="66" t="e">
        <f t="shared" si="33"/>
        <v>#N/A</v>
      </c>
      <c r="AW95" t="e">
        <f t="shared" si="34"/>
        <v>#N/A</v>
      </c>
      <c r="AX95" s="66" t="e">
        <f t="shared" si="35"/>
        <v>#N/A</v>
      </c>
      <c r="AY95" s="66" t="e">
        <f t="shared" si="36"/>
        <v>#N/A</v>
      </c>
      <c r="BB95" s="6" t="e">
        <f>MATCH(Q95,'Partnumber data valves'!$B$4:$B$1001,0)</f>
        <v>#N/A</v>
      </c>
      <c r="BC95" s="6"/>
      <c r="BD95" t="e">
        <f>INDEX('Partnumber data valves'!$B$4:$AC$1001,$BB95,13)</f>
        <v>#N/A</v>
      </c>
      <c r="BE95" t="e">
        <f>INDEX('Partnumber data valves'!$B$4:$AC$1001,$BB95,14)</f>
        <v>#N/A</v>
      </c>
      <c r="BF95" t="e">
        <f>INDEX('Partnumber data valves'!$B$4:$AC$1001,$BB95,15)</f>
        <v>#N/A</v>
      </c>
      <c r="BG95" t="e">
        <f>INDEX('Partnumber data valves'!$B$4:$AC$1001,$BB95,16)</f>
        <v>#N/A</v>
      </c>
      <c r="BH95" t="e">
        <f>INDEX('Partnumber data valves'!$B$4:$AC$1001,$BB95,17)</f>
        <v>#N/A</v>
      </c>
      <c r="BI95" t="e">
        <f>INDEX('Partnumber data valves'!$B$4:$AC$1001,$BB95,18)</f>
        <v>#N/A</v>
      </c>
      <c r="BJ95" t="e">
        <f>INDEX('Partnumber data valves'!$B$4:$AC$1001,$BB95,19)</f>
        <v>#N/A</v>
      </c>
      <c r="BL95" t="e">
        <f>INDEX('Partnumber data valves'!$B$4:$AC$1001,$BB95,21)</f>
        <v>#N/A</v>
      </c>
      <c r="BM95" t="e">
        <f>INDEX('Partnumber data valves'!$B$4:$AC$1001,$BB95,22)</f>
        <v>#N/A</v>
      </c>
      <c r="BN95" t="e">
        <f>INDEX('Partnumber data valves'!$B$4:$AC$1001,$BB95,23)</f>
        <v>#N/A</v>
      </c>
      <c r="BO95" t="e">
        <f>INDEX('Partnumber data valves'!$B$4:$AC$1001,$BB95,24)</f>
        <v>#N/A</v>
      </c>
      <c r="BP95" t="e">
        <f>INDEX('Partnumber data valves'!$B$4:$AC$1001,$BB95,25)</f>
        <v>#N/A</v>
      </c>
      <c r="BQ95" t="e">
        <f>INDEX('Partnumber data valves'!$B$4:$AC$1001,$BB95,26)</f>
        <v>#N/A</v>
      </c>
      <c r="BR95" t="e">
        <f>INDEX('Partnumber data valves'!$B$4:$AC$1001,$BB95,27)</f>
        <v>#N/A</v>
      </c>
      <c r="BS95" t="e">
        <f>INDEX('Partnumber data valves'!$B$4:$AC$1001,$BB95,28)</f>
        <v>#N/A</v>
      </c>
      <c r="BU95" s="66" t="e">
        <f>INDEX('Partnumber data valves'!$B$4:$AC$1001,$BB95,5)</f>
        <v>#N/A</v>
      </c>
      <c r="BV95" s="66" t="e">
        <f>INDEX('Partnumber data valves'!$B$4:$AC$1001,$BB95,6)</f>
        <v>#N/A</v>
      </c>
    </row>
    <row r="96" spans="2:74">
      <c r="B96" s="115"/>
      <c r="C96" s="115"/>
      <c r="D96" s="115"/>
      <c r="E96" s="115"/>
      <c r="F96" s="115"/>
      <c r="G96" s="115"/>
      <c r="H96" s="115"/>
      <c r="I96" s="115"/>
      <c r="J96" s="115"/>
      <c r="K96" s="115"/>
      <c r="L96" s="115"/>
      <c r="M96" s="115"/>
      <c r="N96" s="115"/>
      <c r="O96" s="115"/>
      <c r="Q96" s="83"/>
      <c r="R96" s="22" t="e">
        <f>VLOOKUP('Frese Valve Selection'!$Q96,'Partnumber data valves'!$B$4:$K$1001,2,FALSE)</f>
        <v>#N/A</v>
      </c>
      <c r="S96" s="23" t="e">
        <f>VLOOKUP('Frese Valve Selection'!$Q96,'Partnumber data valves'!$B$4:$K$1001,3,FALSE)</f>
        <v>#N/A</v>
      </c>
      <c r="T96" s="23" t="e">
        <f>VLOOKUP('Frese Valve Selection'!$Q96,'Partnumber data valves'!$B$4:$K$1001,4,FALSE)</f>
        <v>#N/A</v>
      </c>
      <c r="U96" s="23" t="e">
        <f>VLOOKUP('Frese Valve Selection'!$Q96,'Partnumber data valves'!$B$4:$K$1001,5,FALSE)</f>
        <v>#N/A</v>
      </c>
      <c r="V96" s="23" t="e">
        <f>VLOOKUP('Frese Valve Selection'!$Q96,'Partnumber data valves'!$B$4:$K$1001,6,FALSE)</f>
        <v>#N/A</v>
      </c>
      <c r="W96" s="23" t="e">
        <f>VLOOKUP('Frese Valve Selection'!$Q96,'Partnumber data valves'!$B$4:$K$1001,7,FALSE)</f>
        <v>#N/A</v>
      </c>
      <c r="X96" s="23" t="e">
        <f>VLOOKUP('Frese Valve Selection'!$Q96,'Partnumber data valves'!$B$4:$K$1001,8,FALSE)</f>
        <v>#N/A</v>
      </c>
      <c r="Y96" s="23" t="e">
        <f>VLOOKUP('Frese Valve Selection'!$Q96,'Partnumber data valves'!$B$4:$K$1001,9,FALSE)</f>
        <v>#N/A</v>
      </c>
      <c r="Z96" s="23" t="e">
        <f>VLOOKUP('Frese Valve Selection'!$Q96,'Partnumber data valves'!$B$4:$K$1001,10,FALSE)</f>
        <v>#N/A</v>
      </c>
      <c r="AA96" s="97">
        <f t="shared" si="31"/>
        <v>0</v>
      </c>
      <c r="AB96" s="98" t="e">
        <f t="shared" si="29"/>
        <v>#N/A</v>
      </c>
      <c r="AC96" s="99" t="e">
        <f t="shared" si="30"/>
        <v>#N/A</v>
      </c>
      <c r="AD96" s="23" t="e">
        <f>VLOOKUP(Q96,'Weight table'!$A$2:$C$10000,3,FALSE)</f>
        <v>#N/A</v>
      </c>
      <c r="AF96" s="83"/>
      <c r="AG96" s="23" t="str">
        <f>IF(OR(ISBLANK($AF96),$AF96="N/A"),"",VLOOKUP($AF96,'Part number data actuators'!$B$3:$H$202,2,FALSE))</f>
        <v/>
      </c>
      <c r="AH96" s="23" t="str">
        <f>IF(OR(ISBLANK($AF96),$AF96="N/A"),"",VLOOKUP($AF96,'Part number data actuators'!$B$3:$H$202,3,FALSE))</f>
        <v/>
      </c>
      <c r="AI96" s="23" t="str">
        <f>IF(OR(ISBLANK($AF96),$AF96="N/A"),"",VLOOKUP($AF96,'Part number data actuators'!$B$3:$H$202,4,FALSE))</f>
        <v/>
      </c>
      <c r="AJ96" s="23" t="str">
        <f>IF(OR(ISBLANK($AF96),$AF96="N/A"),"",VLOOKUP($AF96,'Part number data actuators'!$B$3:$H$202,5,FALSE))</f>
        <v/>
      </c>
      <c r="AK96" s="23" t="str">
        <f>IF(OR(ISBLANK($AF96),$AF96="N/A"),"",VLOOKUP($AF96,'Part number data actuators'!$B$3:$H$202,6,FALSE))</f>
        <v/>
      </c>
      <c r="AL96" s="23" t="str">
        <f>IF(OR(ISBLANK($AF96),$AF96="N/A"),"",VLOOKUP($AF96,'Part number data actuators'!$B$3:$H$202,7,FALSE))</f>
        <v/>
      </c>
      <c r="AM96" s="5" t="str">
        <f>IF(OR(ISBLANK($AF96),$AF96="N/A"),"",VLOOKUP(AF96,'Weight table'!$A$2:$C$10000,3,FALSE))</f>
        <v/>
      </c>
      <c r="AO96" s="86"/>
      <c r="AR96" s="87"/>
      <c r="AS96" s="87"/>
      <c r="AU96" s="66" t="e">
        <f t="shared" si="32"/>
        <v>#N/A</v>
      </c>
      <c r="AV96" s="66" t="e">
        <f t="shared" si="33"/>
        <v>#N/A</v>
      </c>
      <c r="AW96" t="e">
        <f t="shared" si="34"/>
        <v>#N/A</v>
      </c>
      <c r="AX96" s="66" t="e">
        <f t="shared" si="35"/>
        <v>#N/A</v>
      </c>
      <c r="AY96" s="66" t="e">
        <f t="shared" si="36"/>
        <v>#N/A</v>
      </c>
      <c r="BB96" s="6" t="e">
        <f>MATCH(Q96,'Partnumber data valves'!$B$4:$B$1001,0)</f>
        <v>#N/A</v>
      </c>
      <c r="BC96" s="6"/>
      <c r="BD96" t="e">
        <f>INDEX('Partnumber data valves'!$B$4:$AC$1001,$BB96,13)</f>
        <v>#N/A</v>
      </c>
      <c r="BE96" t="e">
        <f>INDEX('Partnumber data valves'!$B$4:$AC$1001,$BB96,14)</f>
        <v>#N/A</v>
      </c>
      <c r="BF96" t="e">
        <f>INDEX('Partnumber data valves'!$B$4:$AC$1001,$BB96,15)</f>
        <v>#N/A</v>
      </c>
      <c r="BG96" t="e">
        <f>INDEX('Partnumber data valves'!$B$4:$AC$1001,$BB96,16)</f>
        <v>#N/A</v>
      </c>
      <c r="BH96" t="e">
        <f>INDEX('Partnumber data valves'!$B$4:$AC$1001,$BB96,17)</f>
        <v>#N/A</v>
      </c>
      <c r="BI96" t="e">
        <f>INDEX('Partnumber data valves'!$B$4:$AC$1001,$BB96,18)</f>
        <v>#N/A</v>
      </c>
      <c r="BJ96" t="e">
        <f>INDEX('Partnumber data valves'!$B$4:$AC$1001,$BB96,19)</f>
        <v>#N/A</v>
      </c>
      <c r="BL96" t="e">
        <f>INDEX('Partnumber data valves'!$B$4:$AC$1001,$BB96,21)</f>
        <v>#N/A</v>
      </c>
      <c r="BM96" t="e">
        <f>INDEX('Partnumber data valves'!$B$4:$AC$1001,$BB96,22)</f>
        <v>#N/A</v>
      </c>
      <c r="BN96" t="e">
        <f>INDEX('Partnumber data valves'!$B$4:$AC$1001,$BB96,23)</f>
        <v>#N/A</v>
      </c>
      <c r="BO96" t="e">
        <f>INDEX('Partnumber data valves'!$B$4:$AC$1001,$BB96,24)</f>
        <v>#N/A</v>
      </c>
      <c r="BP96" t="e">
        <f>INDEX('Partnumber data valves'!$B$4:$AC$1001,$BB96,25)</f>
        <v>#N/A</v>
      </c>
      <c r="BQ96" t="e">
        <f>INDEX('Partnumber data valves'!$B$4:$AC$1001,$BB96,26)</f>
        <v>#N/A</v>
      </c>
      <c r="BR96" t="e">
        <f>INDEX('Partnumber data valves'!$B$4:$AC$1001,$BB96,27)</f>
        <v>#N/A</v>
      </c>
      <c r="BS96" t="e">
        <f>INDEX('Partnumber data valves'!$B$4:$AC$1001,$BB96,28)</f>
        <v>#N/A</v>
      </c>
      <c r="BU96" s="66" t="e">
        <f>INDEX('Partnumber data valves'!$B$4:$AC$1001,$BB96,5)</f>
        <v>#N/A</v>
      </c>
      <c r="BV96" s="66" t="e">
        <f>INDEX('Partnumber data valves'!$B$4:$AC$1001,$BB96,6)</f>
        <v>#N/A</v>
      </c>
    </row>
    <row r="97" spans="2:74">
      <c r="B97" s="115"/>
      <c r="C97" s="115"/>
      <c r="D97" s="115"/>
      <c r="E97" s="115"/>
      <c r="F97" s="115"/>
      <c r="G97" s="115"/>
      <c r="H97" s="115"/>
      <c r="I97" s="115"/>
      <c r="J97" s="115"/>
      <c r="K97" s="115"/>
      <c r="L97" s="115"/>
      <c r="M97" s="115"/>
      <c r="N97" s="115"/>
      <c r="O97" s="115"/>
      <c r="Q97" s="83"/>
      <c r="R97" s="22" t="e">
        <f>VLOOKUP('Frese Valve Selection'!$Q97,'Partnumber data valves'!$B$4:$K$1001,2,FALSE)</f>
        <v>#N/A</v>
      </c>
      <c r="S97" s="23" t="e">
        <f>VLOOKUP('Frese Valve Selection'!$Q97,'Partnumber data valves'!$B$4:$K$1001,3,FALSE)</f>
        <v>#N/A</v>
      </c>
      <c r="T97" s="23" t="e">
        <f>VLOOKUP('Frese Valve Selection'!$Q97,'Partnumber data valves'!$B$4:$K$1001,4,FALSE)</f>
        <v>#N/A</v>
      </c>
      <c r="U97" s="23" t="e">
        <f>VLOOKUP('Frese Valve Selection'!$Q97,'Partnumber data valves'!$B$4:$K$1001,5,FALSE)</f>
        <v>#N/A</v>
      </c>
      <c r="V97" s="23" t="e">
        <f>VLOOKUP('Frese Valve Selection'!$Q97,'Partnumber data valves'!$B$4:$K$1001,6,FALSE)</f>
        <v>#N/A</v>
      </c>
      <c r="W97" s="23" t="e">
        <f>VLOOKUP('Frese Valve Selection'!$Q97,'Partnumber data valves'!$B$4:$K$1001,7,FALSE)</f>
        <v>#N/A</v>
      </c>
      <c r="X97" s="23" t="e">
        <f>VLOOKUP('Frese Valve Selection'!$Q97,'Partnumber data valves'!$B$4:$K$1001,8,FALSE)</f>
        <v>#N/A</v>
      </c>
      <c r="Y97" s="23" t="e">
        <f>VLOOKUP('Frese Valve Selection'!$Q97,'Partnumber data valves'!$B$4:$K$1001,9,FALSE)</f>
        <v>#N/A</v>
      </c>
      <c r="Z97" s="23" t="e">
        <f>VLOOKUP('Frese Valve Selection'!$Q97,'Partnumber data valves'!$B$4:$K$1001,10,FALSE)</f>
        <v>#N/A</v>
      </c>
      <c r="AA97" s="97">
        <f t="shared" si="31"/>
        <v>0</v>
      </c>
      <c r="AB97" s="98" t="e">
        <f t="shared" si="29"/>
        <v>#N/A</v>
      </c>
      <c r="AC97" s="99" t="e">
        <f t="shared" si="30"/>
        <v>#N/A</v>
      </c>
      <c r="AD97" s="23" t="e">
        <f>VLOOKUP(Q97,'Weight table'!$A$2:$C$10000,3,FALSE)</f>
        <v>#N/A</v>
      </c>
      <c r="AF97" s="83"/>
      <c r="AG97" s="23" t="str">
        <f>IF(OR(ISBLANK($AF97),$AF97="N/A"),"",VLOOKUP($AF97,'Part number data actuators'!$B$3:$H$202,2,FALSE))</f>
        <v/>
      </c>
      <c r="AH97" s="23" t="str">
        <f>IF(OR(ISBLANK($AF97),$AF97="N/A"),"",VLOOKUP($AF97,'Part number data actuators'!$B$3:$H$202,3,FALSE))</f>
        <v/>
      </c>
      <c r="AI97" s="23" t="str">
        <f>IF(OR(ISBLANK($AF97),$AF97="N/A"),"",VLOOKUP($AF97,'Part number data actuators'!$B$3:$H$202,4,FALSE))</f>
        <v/>
      </c>
      <c r="AJ97" s="23" t="str">
        <f>IF(OR(ISBLANK($AF97),$AF97="N/A"),"",VLOOKUP($AF97,'Part number data actuators'!$B$3:$H$202,5,FALSE))</f>
        <v/>
      </c>
      <c r="AK97" s="23" t="str">
        <f>IF(OR(ISBLANK($AF97),$AF97="N/A"),"",VLOOKUP($AF97,'Part number data actuators'!$B$3:$H$202,6,FALSE))</f>
        <v/>
      </c>
      <c r="AL97" s="23" t="str">
        <f>IF(OR(ISBLANK($AF97),$AF97="N/A"),"",VLOOKUP($AF97,'Part number data actuators'!$B$3:$H$202,7,FALSE))</f>
        <v/>
      </c>
      <c r="AM97" s="5" t="str">
        <f>IF(OR(ISBLANK($AF97),$AF97="N/A"),"",VLOOKUP(AF97,'Weight table'!$A$2:$C$10000,3,FALSE))</f>
        <v/>
      </c>
      <c r="AO97" s="86"/>
      <c r="AR97" s="87"/>
      <c r="AS97" s="87"/>
      <c r="AU97" s="66" t="e">
        <f t="shared" si="32"/>
        <v>#N/A</v>
      </c>
      <c r="AV97" s="66" t="e">
        <f t="shared" si="33"/>
        <v>#N/A</v>
      </c>
      <c r="AW97" t="e">
        <f t="shared" si="34"/>
        <v>#N/A</v>
      </c>
      <c r="AX97" s="66" t="e">
        <f t="shared" si="35"/>
        <v>#N/A</v>
      </c>
      <c r="AY97" s="66" t="e">
        <f t="shared" si="36"/>
        <v>#N/A</v>
      </c>
      <c r="BB97" s="6" t="e">
        <f>MATCH(Q97,'Partnumber data valves'!$B$4:$B$1001,0)</f>
        <v>#N/A</v>
      </c>
      <c r="BC97" s="6"/>
      <c r="BD97" t="e">
        <f>INDEX('Partnumber data valves'!$B$4:$AC$1001,$BB97,13)</f>
        <v>#N/A</v>
      </c>
      <c r="BE97" t="e">
        <f>INDEX('Partnumber data valves'!$B$4:$AC$1001,$BB97,14)</f>
        <v>#N/A</v>
      </c>
      <c r="BF97" t="e">
        <f>INDEX('Partnumber data valves'!$B$4:$AC$1001,$BB97,15)</f>
        <v>#N/A</v>
      </c>
      <c r="BG97" t="e">
        <f>INDEX('Partnumber data valves'!$B$4:$AC$1001,$BB97,16)</f>
        <v>#N/A</v>
      </c>
      <c r="BH97" t="e">
        <f>INDEX('Partnumber data valves'!$B$4:$AC$1001,$BB97,17)</f>
        <v>#N/A</v>
      </c>
      <c r="BI97" t="e">
        <f>INDEX('Partnumber data valves'!$B$4:$AC$1001,$BB97,18)</f>
        <v>#N/A</v>
      </c>
      <c r="BJ97" t="e">
        <f>INDEX('Partnumber data valves'!$B$4:$AC$1001,$BB97,19)</f>
        <v>#N/A</v>
      </c>
      <c r="BL97" t="e">
        <f>INDEX('Partnumber data valves'!$B$4:$AC$1001,$BB97,21)</f>
        <v>#N/A</v>
      </c>
      <c r="BM97" t="e">
        <f>INDEX('Partnumber data valves'!$B$4:$AC$1001,$BB97,22)</f>
        <v>#N/A</v>
      </c>
      <c r="BN97" t="e">
        <f>INDEX('Partnumber data valves'!$B$4:$AC$1001,$BB97,23)</f>
        <v>#N/A</v>
      </c>
      <c r="BO97" t="e">
        <f>INDEX('Partnumber data valves'!$B$4:$AC$1001,$BB97,24)</f>
        <v>#N/A</v>
      </c>
      <c r="BP97" t="e">
        <f>INDEX('Partnumber data valves'!$B$4:$AC$1001,$BB97,25)</f>
        <v>#N/A</v>
      </c>
      <c r="BQ97" t="e">
        <f>INDEX('Partnumber data valves'!$B$4:$AC$1001,$BB97,26)</f>
        <v>#N/A</v>
      </c>
      <c r="BR97" t="e">
        <f>INDEX('Partnumber data valves'!$B$4:$AC$1001,$BB97,27)</f>
        <v>#N/A</v>
      </c>
      <c r="BS97" t="e">
        <f>INDEX('Partnumber data valves'!$B$4:$AC$1001,$BB97,28)</f>
        <v>#N/A</v>
      </c>
      <c r="BU97" s="66" t="e">
        <f>INDEX('Partnumber data valves'!$B$4:$AC$1001,$BB97,5)</f>
        <v>#N/A</v>
      </c>
      <c r="BV97" s="66" t="e">
        <f>INDEX('Partnumber data valves'!$B$4:$AC$1001,$BB97,6)</f>
        <v>#N/A</v>
      </c>
    </row>
    <row r="98" spans="2:74">
      <c r="B98" s="115"/>
      <c r="C98" s="115"/>
      <c r="D98" s="115"/>
      <c r="E98" s="115"/>
      <c r="F98" s="115"/>
      <c r="G98" s="115"/>
      <c r="H98" s="115"/>
      <c r="I98" s="115"/>
      <c r="J98" s="115"/>
      <c r="K98" s="115"/>
      <c r="L98" s="115"/>
      <c r="M98" s="115"/>
      <c r="N98" s="115"/>
      <c r="O98" s="115"/>
      <c r="Q98" s="83"/>
      <c r="R98" s="22" t="e">
        <f>VLOOKUP('Frese Valve Selection'!$Q98,'Partnumber data valves'!$B$4:$K$1001,2,FALSE)</f>
        <v>#N/A</v>
      </c>
      <c r="S98" s="23" t="e">
        <f>VLOOKUP('Frese Valve Selection'!$Q98,'Partnumber data valves'!$B$4:$K$1001,3,FALSE)</f>
        <v>#N/A</v>
      </c>
      <c r="T98" s="23" t="e">
        <f>VLOOKUP('Frese Valve Selection'!$Q98,'Partnumber data valves'!$B$4:$K$1001,4,FALSE)</f>
        <v>#N/A</v>
      </c>
      <c r="U98" s="23" t="e">
        <f>VLOOKUP('Frese Valve Selection'!$Q98,'Partnumber data valves'!$B$4:$K$1001,5,FALSE)</f>
        <v>#N/A</v>
      </c>
      <c r="V98" s="23" t="e">
        <f>VLOOKUP('Frese Valve Selection'!$Q98,'Partnumber data valves'!$B$4:$K$1001,6,FALSE)</f>
        <v>#N/A</v>
      </c>
      <c r="W98" s="23" t="e">
        <f>VLOOKUP('Frese Valve Selection'!$Q98,'Partnumber data valves'!$B$4:$K$1001,7,FALSE)</f>
        <v>#N/A</v>
      </c>
      <c r="X98" s="23" t="e">
        <f>VLOOKUP('Frese Valve Selection'!$Q98,'Partnumber data valves'!$B$4:$K$1001,8,FALSE)</f>
        <v>#N/A</v>
      </c>
      <c r="Y98" s="23" t="e">
        <f>VLOOKUP('Frese Valve Selection'!$Q98,'Partnumber data valves'!$B$4:$K$1001,9,FALSE)</f>
        <v>#N/A</v>
      </c>
      <c r="Z98" s="23" t="e">
        <f>VLOOKUP('Frese Valve Selection'!$Q98,'Partnumber data valves'!$B$4:$K$1001,10,FALSE)</f>
        <v>#N/A</v>
      </c>
      <c r="AA98" s="97">
        <f t="shared" si="31"/>
        <v>0</v>
      </c>
      <c r="AB98" s="98" t="e">
        <f t="shared" si="29"/>
        <v>#N/A</v>
      </c>
      <c r="AC98" s="99" t="e">
        <f t="shared" si="30"/>
        <v>#N/A</v>
      </c>
      <c r="AD98" s="23" t="e">
        <f>VLOOKUP(Q98,'Weight table'!$A$2:$C$10000,3,FALSE)</f>
        <v>#N/A</v>
      </c>
      <c r="AF98" s="83"/>
      <c r="AG98" s="23" t="str">
        <f>IF(OR(ISBLANK($AF98),$AF98="N/A"),"",VLOOKUP($AF98,'Part number data actuators'!$B$3:$H$202,2,FALSE))</f>
        <v/>
      </c>
      <c r="AH98" s="23" t="str">
        <f>IF(OR(ISBLANK($AF98),$AF98="N/A"),"",VLOOKUP($AF98,'Part number data actuators'!$B$3:$H$202,3,FALSE))</f>
        <v/>
      </c>
      <c r="AI98" s="23" t="str">
        <f>IF(OR(ISBLANK($AF98),$AF98="N/A"),"",VLOOKUP($AF98,'Part number data actuators'!$B$3:$H$202,4,FALSE))</f>
        <v/>
      </c>
      <c r="AJ98" s="23" t="str">
        <f>IF(OR(ISBLANK($AF98),$AF98="N/A"),"",VLOOKUP($AF98,'Part number data actuators'!$B$3:$H$202,5,FALSE))</f>
        <v/>
      </c>
      <c r="AK98" s="23" t="str">
        <f>IF(OR(ISBLANK($AF98),$AF98="N/A"),"",VLOOKUP($AF98,'Part number data actuators'!$B$3:$H$202,6,FALSE))</f>
        <v/>
      </c>
      <c r="AL98" s="23" t="str">
        <f>IF(OR(ISBLANK($AF98),$AF98="N/A"),"",VLOOKUP($AF98,'Part number data actuators'!$B$3:$H$202,7,FALSE))</f>
        <v/>
      </c>
      <c r="AM98" s="5" t="str">
        <f>IF(OR(ISBLANK($AF98),$AF98="N/A"),"",VLOOKUP(AF98,'Weight table'!$A$2:$C$10000,3,FALSE))</f>
        <v/>
      </c>
      <c r="AO98" s="86"/>
      <c r="AR98" s="87"/>
      <c r="AS98" s="87"/>
      <c r="AU98" s="66" t="e">
        <f t="shared" si="32"/>
        <v>#N/A</v>
      </c>
      <c r="AV98" s="66" t="e">
        <f t="shared" si="33"/>
        <v>#N/A</v>
      </c>
      <c r="AW98" t="e">
        <f t="shared" si="34"/>
        <v>#N/A</v>
      </c>
      <c r="AX98" s="66" t="e">
        <f t="shared" si="35"/>
        <v>#N/A</v>
      </c>
      <c r="AY98" s="66" t="e">
        <f t="shared" si="36"/>
        <v>#N/A</v>
      </c>
      <c r="BB98" s="6" t="e">
        <f>MATCH(Q98,'Partnumber data valves'!$B$4:$B$1001,0)</f>
        <v>#N/A</v>
      </c>
      <c r="BC98" s="6"/>
      <c r="BD98" t="e">
        <f>INDEX('Partnumber data valves'!$B$4:$AC$1001,$BB98,13)</f>
        <v>#N/A</v>
      </c>
      <c r="BE98" t="e">
        <f>INDEX('Partnumber data valves'!$B$4:$AC$1001,$BB98,14)</f>
        <v>#N/A</v>
      </c>
      <c r="BF98" t="e">
        <f>INDEX('Partnumber data valves'!$B$4:$AC$1001,$BB98,15)</f>
        <v>#N/A</v>
      </c>
      <c r="BG98" t="e">
        <f>INDEX('Partnumber data valves'!$B$4:$AC$1001,$BB98,16)</f>
        <v>#N/A</v>
      </c>
      <c r="BH98" t="e">
        <f>INDEX('Partnumber data valves'!$B$4:$AC$1001,$BB98,17)</f>
        <v>#N/A</v>
      </c>
      <c r="BI98" t="e">
        <f>INDEX('Partnumber data valves'!$B$4:$AC$1001,$BB98,18)</f>
        <v>#N/A</v>
      </c>
      <c r="BJ98" t="e">
        <f>INDEX('Partnumber data valves'!$B$4:$AC$1001,$BB98,19)</f>
        <v>#N/A</v>
      </c>
      <c r="BL98" t="e">
        <f>INDEX('Partnumber data valves'!$B$4:$AC$1001,$BB98,21)</f>
        <v>#N/A</v>
      </c>
      <c r="BM98" t="e">
        <f>INDEX('Partnumber data valves'!$B$4:$AC$1001,$BB98,22)</f>
        <v>#N/A</v>
      </c>
      <c r="BN98" t="e">
        <f>INDEX('Partnumber data valves'!$B$4:$AC$1001,$BB98,23)</f>
        <v>#N/A</v>
      </c>
      <c r="BO98" t="e">
        <f>INDEX('Partnumber data valves'!$B$4:$AC$1001,$BB98,24)</f>
        <v>#N/A</v>
      </c>
      <c r="BP98" t="e">
        <f>INDEX('Partnumber data valves'!$B$4:$AC$1001,$BB98,25)</f>
        <v>#N/A</v>
      </c>
      <c r="BQ98" t="e">
        <f>INDEX('Partnumber data valves'!$B$4:$AC$1001,$BB98,26)</f>
        <v>#N/A</v>
      </c>
      <c r="BR98" t="e">
        <f>INDEX('Partnumber data valves'!$B$4:$AC$1001,$BB98,27)</f>
        <v>#N/A</v>
      </c>
      <c r="BS98" t="e">
        <f>INDEX('Partnumber data valves'!$B$4:$AC$1001,$BB98,28)</f>
        <v>#N/A</v>
      </c>
      <c r="BU98" s="66" t="e">
        <f>INDEX('Partnumber data valves'!$B$4:$AC$1001,$BB98,5)</f>
        <v>#N/A</v>
      </c>
      <c r="BV98" s="66" t="e">
        <f>INDEX('Partnumber data valves'!$B$4:$AC$1001,$BB98,6)</f>
        <v>#N/A</v>
      </c>
    </row>
    <row r="99" spans="2:74">
      <c r="B99" s="115"/>
      <c r="C99" s="115"/>
      <c r="D99" s="115"/>
      <c r="E99" s="115"/>
      <c r="F99" s="115"/>
      <c r="G99" s="115"/>
      <c r="H99" s="115"/>
      <c r="I99" s="115"/>
      <c r="J99" s="115"/>
      <c r="K99" s="115"/>
      <c r="L99" s="115"/>
      <c r="M99" s="115"/>
      <c r="N99" s="115"/>
      <c r="O99" s="115"/>
      <c r="Q99" s="83"/>
      <c r="R99" s="22" t="e">
        <f>VLOOKUP('Frese Valve Selection'!$Q99,'Partnumber data valves'!$B$4:$K$1001,2,FALSE)</f>
        <v>#N/A</v>
      </c>
      <c r="S99" s="23" t="e">
        <f>VLOOKUP('Frese Valve Selection'!$Q99,'Partnumber data valves'!$B$4:$K$1001,3,FALSE)</f>
        <v>#N/A</v>
      </c>
      <c r="T99" s="23" t="e">
        <f>VLOOKUP('Frese Valve Selection'!$Q99,'Partnumber data valves'!$B$4:$K$1001,4,FALSE)</f>
        <v>#N/A</v>
      </c>
      <c r="U99" s="23" t="e">
        <f>VLOOKUP('Frese Valve Selection'!$Q99,'Partnumber data valves'!$B$4:$K$1001,5,FALSE)</f>
        <v>#N/A</v>
      </c>
      <c r="V99" s="23" t="e">
        <f>VLOOKUP('Frese Valve Selection'!$Q99,'Partnumber data valves'!$B$4:$K$1001,6,FALSE)</f>
        <v>#N/A</v>
      </c>
      <c r="W99" s="23" t="e">
        <f>VLOOKUP('Frese Valve Selection'!$Q99,'Partnumber data valves'!$B$4:$K$1001,7,FALSE)</f>
        <v>#N/A</v>
      </c>
      <c r="X99" s="23" t="e">
        <f>VLOOKUP('Frese Valve Selection'!$Q99,'Partnumber data valves'!$B$4:$K$1001,8,FALSE)</f>
        <v>#N/A</v>
      </c>
      <c r="Y99" s="23" t="e">
        <f>VLOOKUP('Frese Valve Selection'!$Q99,'Partnumber data valves'!$B$4:$K$1001,9,FALSE)</f>
        <v>#N/A</v>
      </c>
      <c r="Z99" s="23" t="e">
        <f>VLOOKUP('Frese Valve Selection'!$Q99,'Partnumber data valves'!$B$4:$K$1001,10,FALSE)</f>
        <v>#N/A</v>
      </c>
      <c r="AA99" s="97">
        <f t="shared" si="31"/>
        <v>0</v>
      </c>
      <c r="AB99" s="98" t="e">
        <f t="shared" si="29"/>
        <v>#N/A</v>
      </c>
      <c r="AC99" s="99" t="e">
        <f t="shared" si="30"/>
        <v>#N/A</v>
      </c>
      <c r="AD99" s="23" t="e">
        <f>VLOOKUP(Q99,'Weight table'!$A$2:$C$10000,3,FALSE)</f>
        <v>#N/A</v>
      </c>
      <c r="AF99" s="83"/>
      <c r="AG99" s="23" t="str">
        <f>IF(OR(ISBLANK($AF99),$AF99="N/A"),"",VLOOKUP($AF99,'Part number data actuators'!$B$3:$H$202,2,FALSE))</f>
        <v/>
      </c>
      <c r="AH99" s="23" t="str">
        <f>IF(OR(ISBLANK($AF99),$AF99="N/A"),"",VLOOKUP($AF99,'Part number data actuators'!$B$3:$H$202,3,FALSE))</f>
        <v/>
      </c>
      <c r="AI99" s="23" t="str">
        <f>IF(OR(ISBLANK($AF99),$AF99="N/A"),"",VLOOKUP($AF99,'Part number data actuators'!$B$3:$H$202,4,FALSE))</f>
        <v/>
      </c>
      <c r="AJ99" s="23" t="str">
        <f>IF(OR(ISBLANK($AF99),$AF99="N/A"),"",VLOOKUP($AF99,'Part number data actuators'!$B$3:$H$202,5,FALSE))</f>
        <v/>
      </c>
      <c r="AK99" s="23" t="str">
        <f>IF(OR(ISBLANK($AF99),$AF99="N/A"),"",VLOOKUP($AF99,'Part number data actuators'!$B$3:$H$202,6,FALSE))</f>
        <v/>
      </c>
      <c r="AL99" s="23" t="str">
        <f>IF(OR(ISBLANK($AF99),$AF99="N/A"),"",VLOOKUP($AF99,'Part number data actuators'!$B$3:$H$202,7,FALSE))</f>
        <v/>
      </c>
      <c r="AM99" s="5" t="str">
        <f>IF(OR(ISBLANK($AF99),$AF99="N/A"),"",VLOOKUP(AF99,'Weight table'!$A$2:$C$10000,3,FALSE))</f>
        <v/>
      </c>
      <c r="AO99" s="86"/>
      <c r="AR99" s="87"/>
      <c r="AS99" s="87"/>
      <c r="AU99" s="66" t="e">
        <f t="shared" si="32"/>
        <v>#N/A</v>
      </c>
      <c r="AV99" s="66" t="e">
        <f t="shared" si="33"/>
        <v>#N/A</v>
      </c>
      <c r="AW99" t="e">
        <f t="shared" si="34"/>
        <v>#N/A</v>
      </c>
      <c r="AX99" s="66" t="e">
        <f t="shared" si="35"/>
        <v>#N/A</v>
      </c>
      <c r="AY99" s="66" t="e">
        <f t="shared" si="36"/>
        <v>#N/A</v>
      </c>
      <c r="BB99" s="6" t="e">
        <f>MATCH(Q99,'Partnumber data valves'!$B$4:$B$1001,0)</f>
        <v>#N/A</v>
      </c>
      <c r="BC99" s="6"/>
      <c r="BD99" t="e">
        <f>INDEX('Partnumber data valves'!$B$4:$AC$1001,$BB99,13)</f>
        <v>#N/A</v>
      </c>
      <c r="BE99" t="e">
        <f>INDEX('Partnumber data valves'!$B$4:$AC$1001,$BB99,14)</f>
        <v>#N/A</v>
      </c>
      <c r="BF99" t="e">
        <f>INDEX('Partnumber data valves'!$B$4:$AC$1001,$BB99,15)</f>
        <v>#N/A</v>
      </c>
      <c r="BG99" t="e">
        <f>INDEX('Partnumber data valves'!$B$4:$AC$1001,$BB99,16)</f>
        <v>#N/A</v>
      </c>
      <c r="BH99" t="e">
        <f>INDEX('Partnumber data valves'!$B$4:$AC$1001,$BB99,17)</f>
        <v>#N/A</v>
      </c>
      <c r="BI99" t="e">
        <f>INDEX('Partnumber data valves'!$B$4:$AC$1001,$BB99,18)</f>
        <v>#N/A</v>
      </c>
      <c r="BJ99" t="e">
        <f>INDEX('Partnumber data valves'!$B$4:$AC$1001,$BB99,19)</f>
        <v>#N/A</v>
      </c>
      <c r="BL99" t="e">
        <f>INDEX('Partnumber data valves'!$B$4:$AC$1001,$BB99,21)</f>
        <v>#N/A</v>
      </c>
      <c r="BM99" t="e">
        <f>INDEX('Partnumber data valves'!$B$4:$AC$1001,$BB99,22)</f>
        <v>#N/A</v>
      </c>
      <c r="BN99" t="e">
        <f>INDEX('Partnumber data valves'!$B$4:$AC$1001,$BB99,23)</f>
        <v>#N/A</v>
      </c>
      <c r="BO99" t="e">
        <f>INDEX('Partnumber data valves'!$B$4:$AC$1001,$BB99,24)</f>
        <v>#N/A</v>
      </c>
      <c r="BP99" t="e">
        <f>INDEX('Partnumber data valves'!$B$4:$AC$1001,$BB99,25)</f>
        <v>#N/A</v>
      </c>
      <c r="BQ99" t="e">
        <f>INDEX('Partnumber data valves'!$B$4:$AC$1001,$BB99,26)</f>
        <v>#N/A</v>
      </c>
      <c r="BR99" t="e">
        <f>INDEX('Partnumber data valves'!$B$4:$AC$1001,$BB99,27)</f>
        <v>#N/A</v>
      </c>
      <c r="BS99" t="e">
        <f>INDEX('Partnumber data valves'!$B$4:$AC$1001,$BB99,28)</f>
        <v>#N/A</v>
      </c>
      <c r="BU99" s="66" t="e">
        <f>INDEX('Partnumber data valves'!$B$4:$AC$1001,$BB99,5)</f>
        <v>#N/A</v>
      </c>
      <c r="BV99" s="66" t="e">
        <f>INDEX('Partnumber data valves'!$B$4:$AC$1001,$BB99,6)</f>
        <v>#N/A</v>
      </c>
    </row>
    <row r="100" spans="2:74">
      <c r="B100" s="115"/>
      <c r="C100" s="115"/>
      <c r="D100" s="115"/>
      <c r="E100" s="115"/>
      <c r="F100" s="115"/>
      <c r="G100" s="115"/>
      <c r="H100" s="115"/>
      <c r="I100" s="115"/>
      <c r="J100" s="115"/>
      <c r="K100" s="115"/>
      <c r="L100" s="115"/>
      <c r="M100" s="115"/>
      <c r="N100" s="115"/>
      <c r="O100" s="115"/>
      <c r="Q100" s="83"/>
      <c r="R100" s="22" t="e">
        <f>VLOOKUP('Frese Valve Selection'!$Q100,'Partnumber data valves'!$B$4:$K$1001,2,FALSE)</f>
        <v>#N/A</v>
      </c>
      <c r="S100" s="23" t="e">
        <f>VLOOKUP('Frese Valve Selection'!$Q100,'Partnumber data valves'!$B$4:$K$1001,3,FALSE)</f>
        <v>#N/A</v>
      </c>
      <c r="T100" s="23" t="e">
        <f>VLOOKUP('Frese Valve Selection'!$Q100,'Partnumber data valves'!$B$4:$K$1001,4,FALSE)</f>
        <v>#N/A</v>
      </c>
      <c r="U100" s="23" t="e">
        <f>VLOOKUP('Frese Valve Selection'!$Q100,'Partnumber data valves'!$B$4:$K$1001,5,FALSE)</f>
        <v>#N/A</v>
      </c>
      <c r="V100" s="23" t="e">
        <f>VLOOKUP('Frese Valve Selection'!$Q100,'Partnumber data valves'!$B$4:$K$1001,6,FALSE)</f>
        <v>#N/A</v>
      </c>
      <c r="W100" s="23" t="e">
        <f>VLOOKUP('Frese Valve Selection'!$Q100,'Partnumber data valves'!$B$4:$K$1001,7,FALSE)</f>
        <v>#N/A</v>
      </c>
      <c r="X100" s="23" t="e">
        <f>VLOOKUP('Frese Valve Selection'!$Q100,'Partnumber data valves'!$B$4:$K$1001,8,FALSE)</f>
        <v>#N/A</v>
      </c>
      <c r="Y100" s="23" t="e">
        <f>VLOOKUP('Frese Valve Selection'!$Q100,'Partnumber data valves'!$B$4:$K$1001,9,FALSE)</f>
        <v>#N/A</v>
      </c>
      <c r="Z100" s="23" t="e">
        <f>VLOOKUP('Frese Valve Selection'!$Q100,'Partnumber data valves'!$B$4:$K$1001,10,FALSE)</f>
        <v>#N/A</v>
      </c>
      <c r="AA100" s="97">
        <f t="shared" si="31"/>
        <v>0</v>
      </c>
      <c r="AB100" s="98" t="e">
        <f t="shared" si="29"/>
        <v>#N/A</v>
      </c>
      <c r="AC100" s="99" t="e">
        <f t="shared" si="30"/>
        <v>#N/A</v>
      </c>
      <c r="AD100" s="23" t="e">
        <f>VLOOKUP(Q100,'Weight table'!$A$2:$C$10000,3,FALSE)</f>
        <v>#N/A</v>
      </c>
      <c r="AF100" s="83"/>
      <c r="AG100" s="23" t="str">
        <f>IF(OR(ISBLANK($AF100),$AF100="N/A"),"",VLOOKUP($AF100,'Part number data actuators'!$B$3:$H$202,2,FALSE))</f>
        <v/>
      </c>
      <c r="AH100" s="23" t="str">
        <f>IF(OR(ISBLANK($AF100),$AF100="N/A"),"",VLOOKUP($AF100,'Part number data actuators'!$B$3:$H$202,3,FALSE))</f>
        <v/>
      </c>
      <c r="AI100" s="23" t="str">
        <f>IF(OR(ISBLANK($AF100),$AF100="N/A"),"",VLOOKUP($AF100,'Part number data actuators'!$B$3:$H$202,4,FALSE))</f>
        <v/>
      </c>
      <c r="AJ100" s="23" t="str">
        <f>IF(OR(ISBLANK($AF100),$AF100="N/A"),"",VLOOKUP($AF100,'Part number data actuators'!$B$3:$H$202,5,FALSE))</f>
        <v/>
      </c>
      <c r="AK100" s="23" t="str">
        <f>IF(OR(ISBLANK($AF100),$AF100="N/A"),"",VLOOKUP($AF100,'Part number data actuators'!$B$3:$H$202,6,FALSE))</f>
        <v/>
      </c>
      <c r="AL100" s="23" t="str">
        <f>IF(OR(ISBLANK($AF100),$AF100="N/A"),"",VLOOKUP($AF100,'Part number data actuators'!$B$3:$H$202,7,FALSE))</f>
        <v/>
      </c>
      <c r="AM100" s="5" t="str">
        <f>IF(OR(ISBLANK($AF100),$AF100="N/A"),"",VLOOKUP(AF100,'Weight table'!$A$2:$C$10000,3,FALSE))</f>
        <v/>
      </c>
      <c r="AO100" s="86"/>
      <c r="AR100" s="87"/>
      <c r="AS100" s="87"/>
      <c r="AU100" s="66" t="e">
        <f t="shared" si="32"/>
        <v>#N/A</v>
      </c>
      <c r="AV100" s="66" t="e">
        <f t="shared" si="33"/>
        <v>#N/A</v>
      </c>
      <c r="AW100" t="e">
        <f t="shared" si="34"/>
        <v>#N/A</v>
      </c>
      <c r="AX100" s="66" t="e">
        <f t="shared" si="35"/>
        <v>#N/A</v>
      </c>
      <c r="AY100" s="66" t="e">
        <f t="shared" si="36"/>
        <v>#N/A</v>
      </c>
      <c r="BB100" s="6" t="e">
        <f>MATCH(Q100,'Partnumber data valves'!$B$4:$B$1001,0)</f>
        <v>#N/A</v>
      </c>
      <c r="BC100" s="6"/>
      <c r="BD100" t="e">
        <f>INDEX('Partnumber data valves'!$B$4:$AC$1001,$BB100,13)</f>
        <v>#N/A</v>
      </c>
      <c r="BE100" t="e">
        <f>INDEX('Partnumber data valves'!$B$4:$AC$1001,$BB100,14)</f>
        <v>#N/A</v>
      </c>
      <c r="BF100" t="e">
        <f>INDEX('Partnumber data valves'!$B$4:$AC$1001,$BB100,15)</f>
        <v>#N/A</v>
      </c>
      <c r="BG100" t="e">
        <f>INDEX('Partnumber data valves'!$B$4:$AC$1001,$BB100,16)</f>
        <v>#N/A</v>
      </c>
      <c r="BH100" t="e">
        <f>INDEX('Partnumber data valves'!$B$4:$AC$1001,$BB100,17)</f>
        <v>#N/A</v>
      </c>
      <c r="BI100" t="e">
        <f>INDEX('Partnumber data valves'!$B$4:$AC$1001,$BB100,18)</f>
        <v>#N/A</v>
      </c>
      <c r="BJ100" t="e">
        <f>INDEX('Partnumber data valves'!$B$4:$AC$1001,$BB100,19)</f>
        <v>#N/A</v>
      </c>
      <c r="BL100" t="e">
        <f>INDEX('Partnumber data valves'!$B$4:$AC$1001,$BB100,21)</f>
        <v>#N/A</v>
      </c>
      <c r="BM100" t="e">
        <f>INDEX('Partnumber data valves'!$B$4:$AC$1001,$BB100,22)</f>
        <v>#N/A</v>
      </c>
      <c r="BN100" t="e">
        <f>INDEX('Partnumber data valves'!$B$4:$AC$1001,$BB100,23)</f>
        <v>#N/A</v>
      </c>
      <c r="BO100" t="e">
        <f>INDEX('Partnumber data valves'!$B$4:$AC$1001,$BB100,24)</f>
        <v>#N/A</v>
      </c>
      <c r="BP100" t="e">
        <f>INDEX('Partnumber data valves'!$B$4:$AC$1001,$BB100,25)</f>
        <v>#N/A</v>
      </c>
      <c r="BQ100" t="e">
        <f>INDEX('Partnumber data valves'!$B$4:$AC$1001,$BB100,26)</f>
        <v>#N/A</v>
      </c>
      <c r="BR100" t="e">
        <f>INDEX('Partnumber data valves'!$B$4:$AC$1001,$BB100,27)</f>
        <v>#N/A</v>
      </c>
      <c r="BS100" t="e">
        <f>INDEX('Partnumber data valves'!$B$4:$AC$1001,$BB100,28)</f>
        <v>#N/A</v>
      </c>
      <c r="BU100" s="66" t="e">
        <f>INDEX('Partnumber data valves'!$B$4:$AC$1001,$BB100,5)</f>
        <v>#N/A</v>
      </c>
      <c r="BV100" s="66" t="e">
        <f>INDEX('Partnumber data valves'!$B$4:$AC$1001,$BB100,6)</f>
        <v>#N/A</v>
      </c>
    </row>
    <row r="101" spans="2:74">
      <c r="B101" s="115"/>
      <c r="C101" s="115"/>
      <c r="D101" s="115"/>
      <c r="E101" s="115"/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  <c r="Q101" s="83"/>
      <c r="R101" s="22" t="e">
        <f>VLOOKUP('Frese Valve Selection'!$Q101,'Partnumber data valves'!$B$4:$K$1001,2,FALSE)</f>
        <v>#N/A</v>
      </c>
      <c r="S101" s="23" t="e">
        <f>VLOOKUP('Frese Valve Selection'!$Q101,'Partnumber data valves'!$B$4:$K$1001,3,FALSE)</f>
        <v>#N/A</v>
      </c>
      <c r="T101" s="23" t="e">
        <f>VLOOKUP('Frese Valve Selection'!$Q101,'Partnumber data valves'!$B$4:$K$1001,4,FALSE)</f>
        <v>#N/A</v>
      </c>
      <c r="U101" s="23" t="e">
        <f>VLOOKUP('Frese Valve Selection'!$Q101,'Partnumber data valves'!$B$4:$K$1001,5,FALSE)</f>
        <v>#N/A</v>
      </c>
      <c r="V101" s="23" t="e">
        <f>VLOOKUP('Frese Valve Selection'!$Q101,'Partnumber data valves'!$B$4:$K$1001,6,FALSE)</f>
        <v>#N/A</v>
      </c>
      <c r="W101" s="23" t="e">
        <f>VLOOKUP('Frese Valve Selection'!$Q101,'Partnumber data valves'!$B$4:$K$1001,7,FALSE)</f>
        <v>#N/A</v>
      </c>
      <c r="X101" s="23" t="e">
        <f>VLOOKUP('Frese Valve Selection'!$Q101,'Partnumber data valves'!$B$4:$K$1001,8,FALSE)</f>
        <v>#N/A</v>
      </c>
      <c r="Y101" s="23" t="e">
        <f>VLOOKUP('Frese Valve Selection'!$Q101,'Partnumber data valves'!$B$4:$K$1001,9,FALSE)</f>
        <v>#N/A</v>
      </c>
      <c r="Z101" s="23" t="e">
        <f>VLOOKUP('Frese Valve Selection'!$Q101,'Partnumber data valves'!$B$4:$K$1001,10,FALSE)</f>
        <v>#N/A</v>
      </c>
      <c r="AA101" s="97">
        <f t="shared" si="31"/>
        <v>0</v>
      </c>
      <c r="AB101" s="98" t="e">
        <f t="shared" si="29"/>
        <v>#N/A</v>
      </c>
      <c r="AC101" s="99" t="e">
        <f t="shared" si="30"/>
        <v>#N/A</v>
      </c>
      <c r="AD101" s="23" t="e">
        <f>VLOOKUP(Q101,'Weight table'!$A$2:$C$10000,3,FALSE)</f>
        <v>#N/A</v>
      </c>
      <c r="AF101" s="83"/>
      <c r="AG101" s="23" t="str">
        <f>IF(OR(ISBLANK($AF101),$AF101="N/A"),"",VLOOKUP($AF101,'Part number data actuators'!$B$3:$H$202,2,FALSE))</f>
        <v/>
      </c>
      <c r="AH101" s="23" t="str">
        <f>IF(OR(ISBLANK($AF101),$AF101="N/A"),"",VLOOKUP($AF101,'Part number data actuators'!$B$3:$H$202,3,FALSE))</f>
        <v/>
      </c>
      <c r="AI101" s="23" t="str">
        <f>IF(OR(ISBLANK($AF101),$AF101="N/A"),"",VLOOKUP($AF101,'Part number data actuators'!$B$3:$H$202,4,FALSE))</f>
        <v/>
      </c>
      <c r="AJ101" s="23" t="str">
        <f>IF(OR(ISBLANK($AF101),$AF101="N/A"),"",VLOOKUP($AF101,'Part number data actuators'!$B$3:$H$202,5,FALSE))</f>
        <v/>
      </c>
      <c r="AK101" s="23" t="str">
        <f>IF(OR(ISBLANK($AF101),$AF101="N/A"),"",VLOOKUP($AF101,'Part number data actuators'!$B$3:$H$202,6,FALSE))</f>
        <v/>
      </c>
      <c r="AL101" s="23" t="str">
        <f>IF(OR(ISBLANK($AF101),$AF101="N/A"),"",VLOOKUP($AF101,'Part number data actuators'!$B$3:$H$202,7,FALSE))</f>
        <v/>
      </c>
      <c r="AM101" s="5" t="str">
        <f>IF(OR(ISBLANK($AF101),$AF101="N/A"),"",VLOOKUP(AF101,'Weight table'!$A$2:$C$10000,3,FALSE))</f>
        <v/>
      </c>
      <c r="AO101" s="86"/>
      <c r="AR101" s="87"/>
      <c r="AS101" s="87"/>
      <c r="AU101" s="66" t="e">
        <f t="shared" si="32"/>
        <v>#N/A</v>
      </c>
      <c r="AV101" s="66" t="e">
        <f t="shared" si="33"/>
        <v>#N/A</v>
      </c>
      <c r="AW101" t="e">
        <f t="shared" si="34"/>
        <v>#N/A</v>
      </c>
      <c r="AX101" s="66" t="e">
        <f t="shared" si="35"/>
        <v>#N/A</v>
      </c>
      <c r="AY101" s="66" t="e">
        <f t="shared" si="36"/>
        <v>#N/A</v>
      </c>
      <c r="BB101" s="6" t="e">
        <f>MATCH(Q101,'Partnumber data valves'!$B$4:$B$1001,0)</f>
        <v>#N/A</v>
      </c>
      <c r="BC101" s="6"/>
      <c r="BD101" t="e">
        <f>INDEX('Partnumber data valves'!$B$4:$AC$1001,$BB101,13)</f>
        <v>#N/A</v>
      </c>
      <c r="BE101" t="e">
        <f>INDEX('Partnumber data valves'!$B$4:$AC$1001,$BB101,14)</f>
        <v>#N/A</v>
      </c>
      <c r="BF101" t="e">
        <f>INDEX('Partnumber data valves'!$B$4:$AC$1001,$BB101,15)</f>
        <v>#N/A</v>
      </c>
      <c r="BG101" t="e">
        <f>INDEX('Partnumber data valves'!$B$4:$AC$1001,$BB101,16)</f>
        <v>#N/A</v>
      </c>
      <c r="BH101" t="e">
        <f>INDEX('Partnumber data valves'!$B$4:$AC$1001,$BB101,17)</f>
        <v>#N/A</v>
      </c>
      <c r="BI101" t="e">
        <f>INDEX('Partnumber data valves'!$B$4:$AC$1001,$BB101,18)</f>
        <v>#N/A</v>
      </c>
      <c r="BJ101" t="e">
        <f>INDEX('Partnumber data valves'!$B$4:$AC$1001,$BB101,19)</f>
        <v>#N/A</v>
      </c>
      <c r="BL101" t="e">
        <f>INDEX('Partnumber data valves'!$B$4:$AC$1001,$BB101,21)</f>
        <v>#N/A</v>
      </c>
      <c r="BM101" t="e">
        <f>INDEX('Partnumber data valves'!$B$4:$AC$1001,$BB101,22)</f>
        <v>#N/A</v>
      </c>
      <c r="BN101" t="e">
        <f>INDEX('Partnumber data valves'!$B$4:$AC$1001,$BB101,23)</f>
        <v>#N/A</v>
      </c>
      <c r="BO101" t="e">
        <f>INDEX('Partnumber data valves'!$B$4:$AC$1001,$BB101,24)</f>
        <v>#N/A</v>
      </c>
      <c r="BP101" t="e">
        <f>INDEX('Partnumber data valves'!$B$4:$AC$1001,$BB101,25)</f>
        <v>#N/A</v>
      </c>
      <c r="BQ101" t="e">
        <f>INDEX('Partnumber data valves'!$B$4:$AC$1001,$BB101,26)</f>
        <v>#N/A</v>
      </c>
      <c r="BR101" t="e">
        <f>INDEX('Partnumber data valves'!$B$4:$AC$1001,$BB101,27)</f>
        <v>#N/A</v>
      </c>
      <c r="BS101" t="e">
        <f>INDEX('Partnumber data valves'!$B$4:$AC$1001,$BB101,28)</f>
        <v>#N/A</v>
      </c>
      <c r="BU101" s="66" t="e">
        <f>INDEX('Partnumber data valves'!$B$4:$AC$1001,$BB101,5)</f>
        <v>#N/A</v>
      </c>
      <c r="BV101" s="66" t="e">
        <f>INDEX('Partnumber data valves'!$B$4:$AC$1001,$BB101,6)</f>
        <v>#N/A</v>
      </c>
    </row>
    <row r="102" spans="2:74">
      <c r="B102" s="115"/>
      <c r="C102" s="115"/>
      <c r="D102" s="115"/>
      <c r="E102" s="115"/>
      <c r="F102" s="115"/>
      <c r="G102" s="115"/>
      <c r="H102" s="115"/>
      <c r="I102" s="115"/>
      <c r="J102" s="115"/>
      <c r="K102" s="115"/>
      <c r="L102" s="115"/>
      <c r="M102" s="115"/>
      <c r="N102" s="115"/>
      <c r="O102" s="115"/>
      <c r="Q102" s="83"/>
      <c r="R102" s="22" t="e">
        <f>VLOOKUP('Frese Valve Selection'!$Q102,'Partnumber data valves'!$B$4:$K$1001,2,FALSE)</f>
        <v>#N/A</v>
      </c>
      <c r="S102" s="23" t="e">
        <f>VLOOKUP('Frese Valve Selection'!$Q102,'Partnumber data valves'!$B$4:$K$1001,3,FALSE)</f>
        <v>#N/A</v>
      </c>
      <c r="T102" s="23" t="e">
        <f>VLOOKUP('Frese Valve Selection'!$Q102,'Partnumber data valves'!$B$4:$K$1001,4,FALSE)</f>
        <v>#N/A</v>
      </c>
      <c r="U102" s="23" t="e">
        <f>VLOOKUP('Frese Valve Selection'!$Q102,'Partnumber data valves'!$B$4:$K$1001,5,FALSE)</f>
        <v>#N/A</v>
      </c>
      <c r="V102" s="23" t="e">
        <f>VLOOKUP('Frese Valve Selection'!$Q102,'Partnumber data valves'!$B$4:$K$1001,6,FALSE)</f>
        <v>#N/A</v>
      </c>
      <c r="W102" s="23" t="e">
        <f>VLOOKUP('Frese Valve Selection'!$Q102,'Partnumber data valves'!$B$4:$K$1001,7,FALSE)</f>
        <v>#N/A</v>
      </c>
      <c r="X102" s="23" t="e">
        <f>VLOOKUP('Frese Valve Selection'!$Q102,'Partnumber data valves'!$B$4:$K$1001,8,FALSE)</f>
        <v>#N/A</v>
      </c>
      <c r="Y102" s="23" t="e">
        <f>VLOOKUP('Frese Valve Selection'!$Q102,'Partnumber data valves'!$B$4:$K$1001,9,FALSE)</f>
        <v>#N/A</v>
      </c>
      <c r="Z102" s="23" t="e">
        <f>VLOOKUP('Frese Valve Selection'!$Q102,'Partnumber data valves'!$B$4:$K$1001,10,FALSE)</f>
        <v>#N/A</v>
      </c>
      <c r="AA102" s="97">
        <f t="shared" si="31"/>
        <v>0</v>
      </c>
      <c r="AB102" s="98" t="e">
        <f t="shared" si="29"/>
        <v>#N/A</v>
      </c>
      <c r="AC102" s="99" t="e">
        <f t="shared" si="30"/>
        <v>#N/A</v>
      </c>
      <c r="AD102" s="23" t="e">
        <f>VLOOKUP(Q102,'Weight table'!$A$2:$C$10000,3,FALSE)</f>
        <v>#N/A</v>
      </c>
      <c r="AF102" s="83"/>
      <c r="AG102" s="23" t="str">
        <f>IF(OR(ISBLANK($AF102),$AF102="N/A"),"",VLOOKUP($AF102,'Part number data actuators'!$B$3:$H$202,2,FALSE))</f>
        <v/>
      </c>
      <c r="AH102" s="23" t="str">
        <f>IF(OR(ISBLANK($AF102),$AF102="N/A"),"",VLOOKUP($AF102,'Part number data actuators'!$B$3:$H$202,3,FALSE))</f>
        <v/>
      </c>
      <c r="AI102" s="23" t="str">
        <f>IF(OR(ISBLANK($AF102),$AF102="N/A"),"",VLOOKUP($AF102,'Part number data actuators'!$B$3:$H$202,4,FALSE))</f>
        <v/>
      </c>
      <c r="AJ102" s="23" t="str">
        <f>IF(OR(ISBLANK($AF102),$AF102="N/A"),"",VLOOKUP($AF102,'Part number data actuators'!$B$3:$H$202,5,FALSE))</f>
        <v/>
      </c>
      <c r="AK102" s="23" t="str">
        <f>IF(OR(ISBLANK($AF102),$AF102="N/A"),"",VLOOKUP($AF102,'Part number data actuators'!$B$3:$H$202,6,FALSE))</f>
        <v/>
      </c>
      <c r="AL102" s="23" t="str">
        <f>IF(OR(ISBLANK($AF102),$AF102="N/A"),"",VLOOKUP($AF102,'Part number data actuators'!$B$3:$H$202,7,FALSE))</f>
        <v/>
      </c>
      <c r="AM102" s="5" t="str">
        <f>IF(OR(ISBLANK($AF102),$AF102="N/A"),"",VLOOKUP(AF102,'Weight table'!$A$2:$C$10000,3,FALSE))</f>
        <v/>
      </c>
      <c r="AO102" s="86"/>
      <c r="AR102" s="87"/>
      <c r="AS102" s="87"/>
      <c r="AU102" s="66" t="e">
        <f t="shared" si="32"/>
        <v>#N/A</v>
      </c>
      <c r="AV102" s="66" t="e">
        <f t="shared" si="33"/>
        <v>#N/A</v>
      </c>
      <c r="AW102" t="e">
        <f t="shared" si="34"/>
        <v>#N/A</v>
      </c>
      <c r="AX102" s="66" t="e">
        <f t="shared" si="35"/>
        <v>#N/A</v>
      </c>
      <c r="AY102" s="66" t="e">
        <f t="shared" si="36"/>
        <v>#N/A</v>
      </c>
      <c r="BB102" s="6" t="e">
        <f>MATCH(Q102,'Partnumber data valves'!$B$4:$B$1001,0)</f>
        <v>#N/A</v>
      </c>
      <c r="BC102" s="6"/>
      <c r="BD102" t="e">
        <f>INDEX('Partnumber data valves'!$B$4:$AC$1001,$BB102,13)</f>
        <v>#N/A</v>
      </c>
      <c r="BE102" t="e">
        <f>INDEX('Partnumber data valves'!$B$4:$AC$1001,$BB102,14)</f>
        <v>#N/A</v>
      </c>
      <c r="BF102" t="e">
        <f>INDEX('Partnumber data valves'!$B$4:$AC$1001,$BB102,15)</f>
        <v>#N/A</v>
      </c>
      <c r="BG102" t="e">
        <f>INDEX('Partnumber data valves'!$B$4:$AC$1001,$BB102,16)</f>
        <v>#N/A</v>
      </c>
      <c r="BH102" t="e">
        <f>INDEX('Partnumber data valves'!$B$4:$AC$1001,$BB102,17)</f>
        <v>#N/A</v>
      </c>
      <c r="BI102" t="e">
        <f>INDEX('Partnumber data valves'!$B$4:$AC$1001,$BB102,18)</f>
        <v>#N/A</v>
      </c>
      <c r="BJ102" t="e">
        <f>INDEX('Partnumber data valves'!$B$4:$AC$1001,$BB102,19)</f>
        <v>#N/A</v>
      </c>
      <c r="BL102" t="e">
        <f>INDEX('Partnumber data valves'!$B$4:$AC$1001,$BB102,21)</f>
        <v>#N/A</v>
      </c>
      <c r="BM102" t="e">
        <f>INDEX('Partnumber data valves'!$B$4:$AC$1001,$BB102,22)</f>
        <v>#N/A</v>
      </c>
      <c r="BN102" t="e">
        <f>INDEX('Partnumber data valves'!$B$4:$AC$1001,$BB102,23)</f>
        <v>#N/A</v>
      </c>
      <c r="BO102" t="e">
        <f>INDEX('Partnumber data valves'!$B$4:$AC$1001,$BB102,24)</f>
        <v>#N/A</v>
      </c>
      <c r="BP102" t="e">
        <f>INDEX('Partnumber data valves'!$B$4:$AC$1001,$BB102,25)</f>
        <v>#N/A</v>
      </c>
      <c r="BQ102" t="e">
        <f>INDEX('Partnumber data valves'!$B$4:$AC$1001,$BB102,26)</f>
        <v>#N/A</v>
      </c>
      <c r="BR102" t="e">
        <f>INDEX('Partnumber data valves'!$B$4:$AC$1001,$BB102,27)</f>
        <v>#N/A</v>
      </c>
      <c r="BS102" t="e">
        <f>INDEX('Partnumber data valves'!$B$4:$AC$1001,$BB102,28)</f>
        <v>#N/A</v>
      </c>
      <c r="BU102" s="66" t="e">
        <f>INDEX('Partnumber data valves'!$B$4:$AC$1001,$BB102,5)</f>
        <v>#N/A</v>
      </c>
      <c r="BV102" s="66" t="e">
        <f>INDEX('Partnumber data valves'!$B$4:$AC$1001,$BB102,6)</f>
        <v>#N/A</v>
      </c>
    </row>
    <row r="103" spans="2:74">
      <c r="B103" s="115"/>
      <c r="C103" s="115"/>
      <c r="D103" s="115"/>
      <c r="E103" s="115"/>
      <c r="F103" s="115"/>
      <c r="G103" s="115"/>
      <c r="H103" s="115"/>
      <c r="I103" s="115"/>
      <c r="J103" s="115"/>
      <c r="K103" s="115"/>
      <c r="L103" s="115"/>
      <c r="M103" s="115"/>
      <c r="N103" s="115"/>
      <c r="O103" s="115"/>
      <c r="Q103" s="83"/>
      <c r="R103" s="22" t="e">
        <f>VLOOKUP('Frese Valve Selection'!$Q103,'Partnumber data valves'!$B$4:$K$1001,2,FALSE)</f>
        <v>#N/A</v>
      </c>
      <c r="S103" s="23" t="e">
        <f>VLOOKUP('Frese Valve Selection'!$Q103,'Partnumber data valves'!$B$4:$K$1001,3,FALSE)</f>
        <v>#N/A</v>
      </c>
      <c r="T103" s="23" t="e">
        <f>VLOOKUP('Frese Valve Selection'!$Q103,'Partnumber data valves'!$B$4:$K$1001,4,FALSE)</f>
        <v>#N/A</v>
      </c>
      <c r="U103" s="23" t="e">
        <f>VLOOKUP('Frese Valve Selection'!$Q103,'Partnumber data valves'!$B$4:$K$1001,5,FALSE)</f>
        <v>#N/A</v>
      </c>
      <c r="V103" s="23" t="e">
        <f>VLOOKUP('Frese Valve Selection'!$Q103,'Partnumber data valves'!$B$4:$K$1001,6,FALSE)</f>
        <v>#N/A</v>
      </c>
      <c r="W103" s="23" t="e">
        <f>VLOOKUP('Frese Valve Selection'!$Q103,'Partnumber data valves'!$B$4:$K$1001,7,FALSE)</f>
        <v>#N/A</v>
      </c>
      <c r="X103" s="23" t="e">
        <f>VLOOKUP('Frese Valve Selection'!$Q103,'Partnumber data valves'!$B$4:$K$1001,8,FALSE)</f>
        <v>#N/A</v>
      </c>
      <c r="Y103" s="23" t="e">
        <f>VLOOKUP('Frese Valve Selection'!$Q103,'Partnumber data valves'!$B$4:$K$1001,9,FALSE)</f>
        <v>#N/A</v>
      </c>
      <c r="Z103" s="23" t="e">
        <f>VLOOKUP('Frese Valve Selection'!$Q103,'Partnumber data valves'!$B$4:$K$1001,10,FALSE)</f>
        <v>#N/A</v>
      </c>
      <c r="AA103" s="97">
        <f t="shared" si="31"/>
        <v>0</v>
      </c>
      <c r="AB103" s="98" t="e">
        <f t="shared" si="29"/>
        <v>#N/A</v>
      </c>
      <c r="AC103" s="99" t="e">
        <f t="shared" si="30"/>
        <v>#N/A</v>
      </c>
      <c r="AD103" s="23" t="e">
        <f>VLOOKUP(Q103,'Weight table'!$A$2:$C$10000,3,FALSE)</f>
        <v>#N/A</v>
      </c>
      <c r="AF103" s="83"/>
      <c r="AG103" s="23" t="str">
        <f>IF(OR(ISBLANK($AF103),$AF103="N/A"),"",VLOOKUP($AF103,'Part number data actuators'!$B$3:$H$202,2,FALSE))</f>
        <v/>
      </c>
      <c r="AH103" s="23" t="str">
        <f>IF(OR(ISBLANK($AF103),$AF103="N/A"),"",VLOOKUP($AF103,'Part number data actuators'!$B$3:$H$202,3,FALSE))</f>
        <v/>
      </c>
      <c r="AI103" s="23" t="str">
        <f>IF(OR(ISBLANK($AF103),$AF103="N/A"),"",VLOOKUP($AF103,'Part number data actuators'!$B$3:$H$202,4,FALSE))</f>
        <v/>
      </c>
      <c r="AJ103" s="23" t="str">
        <f>IF(OR(ISBLANK($AF103),$AF103="N/A"),"",VLOOKUP($AF103,'Part number data actuators'!$B$3:$H$202,5,FALSE))</f>
        <v/>
      </c>
      <c r="AK103" s="23" t="str">
        <f>IF(OR(ISBLANK($AF103),$AF103="N/A"),"",VLOOKUP($AF103,'Part number data actuators'!$B$3:$H$202,6,FALSE))</f>
        <v/>
      </c>
      <c r="AL103" s="23" t="str">
        <f>IF(OR(ISBLANK($AF103),$AF103="N/A"),"",VLOOKUP($AF103,'Part number data actuators'!$B$3:$H$202,7,FALSE))</f>
        <v/>
      </c>
      <c r="AM103" s="5" t="str">
        <f>IF(OR(ISBLANK($AF103),$AF103="N/A"),"",VLOOKUP(AF103,'Weight table'!$A$2:$C$10000,3,FALSE))</f>
        <v/>
      </c>
      <c r="AO103" s="86"/>
      <c r="AR103" s="87"/>
      <c r="AS103" s="87"/>
      <c r="AU103" s="66" t="e">
        <f t="shared" si="32"/>
        <v>#N/A</v>
      </c>
      <c r="AV103" s="66" t="e">
        <f t="shared" si="33"/>
        <v>#N/A</v>
      </c>
      <c r="AW103" t="e">
        <f t="shared" si="34"/>
        <v>#N/A</v>
      </c>
      <c r="AX103" s="66" t="e">
        <f t="shared" si="35"/>
        <v>#N/A</v>
      </c>
      <c r="AY103" s="66" t="e">
        <f t="shared" si="36"/>
        <v>#N/A</v>
      </c>
      <c r="BB103" s="6" t="e">
        <f>MATCH(Q103,'Partnumber data valves'!$B$4:$B$1001,0)</f>
        <v>#N/A</v>
      </c>
      <c r="BC103" s="6"/>
      <c r="BD103" t="e">
        <f>INDEX('Partnumber data valves'!$B$4:$AC$1001,$BB103,13)</f>
        <v>#N/A</v>
      </c>
      <c r="BE103" t="e">
        <f>INDEX('Partnumber data valves'!$B$4:$AC$1001,$BB103,14)</f>
        <v>#N/A</v>
      </c>
      <c r="BF103" t="e">
        <f>INDEX('Partnumber data valves'!$B$4:$AC$1001,$BB103,15)</f>
        <v>#N/A</v>
      </c>
      <c r="BG103" t="e">
        <f>INDEX('Partnumber data valves'!$B$4:$AC$1001,$BB103,16)</f>
        <v>#N/A</v>
      </c>
      <c r="BH103" t="e">
        <f>INDEX('Partnumber data valves'!$B$4:$AC$1001,$BB103,17)</f>
        <v>#N/A</v>
      </c>
      <c r="BI103" t="e">
        <f>INDEX('Partnumber data valves'!$B$4:$AC$1001,$BB103,18)</f>
        <v>#N/A</v>
      </c>
      <c r="BJ103" t="e">
        <f>INDEX('Partnumber data valves'!$B$4:$AC$1001,$BB103,19)</f>
        <v>#N/A</v>
      </c>
      <c r="BL103" t="e">
        <f>INDEX('Partnumber data valves'!$B$4:$AC$1001,$BB103,21)</f>
        <v>#N/A</v>
      </c>
      <c r="BM103" t="e">
        <f>INDEX('Partnumber data valves'!$B$4:$AC$1001,$BB103,22)</f>
        <v>#N/A</v>
      </c>
      <c r="BN103" t="e">
        <f>INDEX('Partnumber data valves'!$B$4:$AC$1001,$BB103,23)</f>
        <v>#N/A</v>
      </c>
      <c r="BO103" t="e">
        <f>INDEX('Partnumber data valves'!$B$4:$AC$1001,$BB103,24)</f>
        <v>#N/A</v>
      </c>
      <c r="BP103" t="e">
        <f>INDEX('Partnumber data valves'!$B$4:$AC$1001,$BB103,25)</f>
        <v>#N/A</v>
      </c>
      <c r="BQ103" t="e">
        <f>INDEX('Partnumber data valves'!$B$4:$AC$1001,$BB103,26)</f>
        <v>#N/A</v>
      </c>
      <c r="BR103" t="e">
        <f>INDEX('Partnumber data valves'!$B$4:$AC$1001,$BB103,27)</f>
        <v>#N/A</v>
      </c>
      <c r="BS103" t="e">
        <f>INDEX('Partnumber data valves'!$B$4:$AC$1001,$BB103,28)</f>
        <v>#N/A</v>
      </c>
      <c r="BU103" s="66" t="e">
        <f>INDEX('Partnumber data valves'!$B$4:$AC$1001,$BB103,5)</f>
        <v>#N/A</v>
      </c>
      <c r="BV103" s="66" t="e">
        <f>INDEX('Partnumber data valves'!$B$4:$AC$1001,$BB103,6)</f>
        <v>#N/A</v>
      </c>
    </row>
    <row r="104" spans="2:74">
      <c r="B104" s="115"/>
      <c r="C104" s="115"/>
      <c r="D104" s="115"/>
      <c r="E104" s="115"/>
      <c r="F104" s="115"/>
      <c r="G104" s="115"/>
      <c r="H104" s="115"/>
      <c r="I104" s="115"/>
      <c r="J104" s="115"/>
      <c r="K104" s="115"/>
      <c r="L104" s="115"/>
      <c r="M104" s="115"/>
      <c r="N104" s="115"/>
      <c r="O104" s="115"/>
      <c r="Q104" s="83"/>
      <c r="R104" s="22" t="e">
        <f>VLOOKUP('Frese Valve Selection'!$Q104,'Partnumber data valves'!$B$4:$K$1001,2,FALSE)</f>
        <v>#N/A</v>
      </c>
      <c r="S104" s="23" t="e">
        <f>VLOOKUP('Frese Valve Selection'!$Q104,'Partnumber data valves'!$B$4:$K$1001,3,FALSE)</f>
        <v>#N/A</v>
      </c>
      <c r="T104" s="23" t="e">
        <f>VLOOKUP('Frese Valve Selection'!$Q104,'Partnumber data valves'!$B$4:$K$1001,4,FALSE)</f>
        <v>#N/A</v>
      </c>
      <c r="U104" s="23" t="e">
        <f>VLOOKUP('Frese Valve Selection'!$Q104,'Partnumber data valves'!$B$4:$K$1001,5,FALSE)</f>
        <v>#N/A</v>
      </c>
      <c r="V104" s="23" t="e">
        <f>VLOOKUP('Frese Valve Selection'!$Q104,'Partnumber data valves'!$B$4:$K$1001,6,FALSE)</f>
        <v>#N/A</v>
      </c>
      <c r="W104" s="23" t="e">
        <f>VLOOKUP('Frese Valve Selection'!$Q104,'Partnumber data valves'!$B$4:$K$1001,7,FALSE)</f>
        <v>#N/A</v>
      </c>
      <c r="X104" s="23" t="e">
        <f>VLOOKUP('Frese Valve Selection'!$Q104,'Partnumber data valves'!$B$4:$K$1001,8,FALSE)</f>
        <v>#N/A</v>
      </c>
      <c r="Y104" s="23" t="e">
        <f>VLOOKUP('Frese Valve Selection'!$Q104,'Partnumber data valves'!$B$4:$K$1001,9,FALSE)</f>
        <v>#N/A</v>
      </c>
      <c r="Z104" s="23" t="e">
        <f>VLOOKUP('Frese Valve Selection'!$Q104,'Partnumber data valves'!$B$4:$K$1001,10,FALSE)</f>
        <v>#N/A</v>
      </c>
      <c r="AA104" s="97">
        <f t="shared" si="31"/>
        <v>0</v>
      </c>
      <c r="AB104" s="98" t="e">
        <f t="shared" si="29"/>
        <v>#N/A</v>
      </c>
      <c r="AC104" s="99" t="e">
        <f t="shared" si="30"/>
        <v>#N/A</v>
      </c>
      <c r="AD104" s="23" t="e">
        <f>VLOOKUP(Q104,'Weight table'!$A$2:$C$10000,3,FALSE)</f>
        <v>#N/A</v>
      </c>
      <c r="AF104" s="83"/>
      <c r="AG104" s="23" t="str">
        <f>IF(OR(ISBLANK($AF104),$AF104="N/A"),"",VLOOKUP($AF104,'Part number data actuators'!$B$3:$H$202,2,FALSE))</f>
        <v/>
      </c>
      <c r="AH104" s="23" t="str">
        <f>IF(OR(ISBLANK($AF104),$AF104="N/A"),"",VLOOKUP($AF104,'Part number data actuators'!$B$3:$H$202,3,FALSE))</f>
        <v/>
      </c>
      <c r="AI104" s="23" t="str">
        <f>IF(OR(ISBLANK($AF104),$AF104="N/A"),"",VLOOKUP($AF104,'Part number data actuators'!$B$3:$H$202,4,FALSE))</f>
        <v/>
      </c>
      <c r="AJ104" s="23" t="str">
        <f>IF(OR(ISBLANK($AF104),$AF104="N/A"),"",VLOOKUP($AF104,'Part number data actuators'!$B$3:$H$202,5,FALSE))</f>
        <v/>
      </c>
      <c r="AK104" s="23" t="str">
        <f>IF(OR(ISBLANK($AF104),$AF104="N/A"),"",VLOOKUP($AF104,'Part number data actuators'!$B$3:$H$202,6,FALSE))</f>
        <v/>
      </c>
      <c r="AL104" s="23" t="str">
        <f>IF(OR(ISBLANK($AF104),$AF104="N/A"),"",VLOOKUP($AF104,'Part number data actuators'!$B$3:$H$202,7,FALSE))</f>
        <v/>
      </c>
      <c r="AM104" s="5" t="str">
        <f>IF(OR(ISBLANK($AF104),$AF104="N/A"),"",VLOOKUP(AF104,'Weight table'!$A$2:$C$10000,3,FALSE))</f>
        <v/>
      </c>
      <c r="AO104" s="86"/>
      <c r="AR104" s="87"/>
      <c r="AS104" s="87"/>
      <c r="AU104" s="66" t="e">
        <f t="shared" si="32"/>
        <v>#N/A</v>
      </c>
      <c r="AV104" s="66" t="e">
        <f t="shared" si="33"/>
        <v>#N/A</v>
      </c>
      <c r="AW104" t="e">
        <f t="shared" si="34"/>
        <v>#N/A</v>
      </c>
      <c r="AX104" s="66" t="e">
        <f t="shared" si="35"/>
        <v>#N/A</v>
      </c>
      <c r="AY104" s="66" t="e">
        <f t="shared" si="36"/>
        <v>#N/A</v>
      </c>
      <c r="BB104" s="6" t="e">
        <f>MATCH(Q104,'Partnumber data valves'!$B$4:$B$1001,0)</f>
        <v>#N/A</v>
      </c>
      <c r="BC104" s="6"/>
      <c r="BD104" t="e">
        <f>INDEX('Partnumber data valves'!$B$4:$AC$1001,$BB104,13)</f>
        <v>#N/A</v>
      </c>
      <c r="BE104" t="e">
        <f>INDEX('Partnumber data valves'!$B$4:$AC$1001,$BB104,14)</f>
        <v>#N/A</v>
      </c>
      <c r="BF104" t="e">
        <f>INDEX('Partnumber data valves'!$B$4:$AC$1001,$BB104,15)</f>
        <v>#N/A</v>
      </c>
      <c r="BG104" t="e">
        <f>INDEX('Partnumber data valves'!$B$4:$AC$1001,$BB104,16)</f>
        <v>#N/A</v>
      </c>
      <c r="BH104" t="e">
        <f>INDEX('Partnumber data valves'!$B$4:$AC$1001,$BB104,17)</f>
        <v>#N/A</v>
      </c>
      <c r="BI104" t="e">
        <f>INDEX('Partnumber data valves'!$B$4:$AC$1001,$BB104,18)</f>
        <v>#N/A</v>
      </c>
      <c r="BJ104" t="e">
        <f>INDEX('Partnumber data valves'!$B$4:$AC$1001,$BB104,19)</f>
        <v>#N/A</v>
      </c>
      <c r="BL104" t="e">
        <f>INDEX('Partnumber data valves'!$B$4:$AC$1001,$BB104,21)</f>
        <v>#N/A</v>
      </c>
      <c r="BM104" t="e">
        <f>INDEX('Partnumber data valves'!$B$4:$AC$1001,$BB104,22)</f>
        <v>#N/A</v>
      </c>
      <c r="BN104" t="e">
        <f>INDEX('Partnumber data valves'!$B$4:$AC$1001,$BB104,23)</f>
        <v>#N/A</v>
      </c>
      <c r="BO104" t="e">
        <f>INDEX('Partnumber data valves'!$B$4:$AC$1001,$BB104,24)</f>
        <v>#N/A</v>
      </c>
      <c r="BP104" t="e">
        <f>INDEX('Partnumber data valves'!$B$4:$AC$1001,$BB104,25)</f>
        <v>#N/A</v>
      </c>
      <c r="BQ104" t="e">
        <f>INDEX('Partnumber data valves'!$B$4:$AC$1001,$BB104,26)</f>
        <v>#N/A</v>
      </c>
      <c r="BR104" t="e">
        <f>INDEX('Partnumber data valves'!$B$4:$AC$1001,$BB104,27)</f>
        <v>#N/A</v>
      </c>
      <c r="BS104" t="e">
        <f>INDEX('Partnumber data valves'!$B$4:$AC$1001,$BB104,28)</f>
        <v>#N/A</v>
      </c>
      <c r="BU104" s="66" t="e">
        <f>INDEX('Partnumber data valves'!$B$4:$AC$1001,$BB104,5)</f>
        <v>#N/A</v>
      </c>
      <c r="BV104" s="66" t="e">
        <f>INDEX('Partnumber data valves'!$B$4:$AC$1001,$BB104,6)</f>
        <v>#N/A</v>
      </c>
    </row>
    <row r="105" spans="2:74">
      <c r="B105" s="115"/>
      <c r="C105" s="115"/>
      <c r="D105" s="115"/>
      <c r="E105" s="115"/>
      <c r="F105" s="115"/>
      <c r="G105" s="115"/>
      <c r="H105" s="115"/>
      <c r="I105" s="115"/>
      <c r="J105" s="115"/>
      <c r="K105" s="115"/>
      <c r="L105" s="115"/>
      <c r="M105" s="115"/>
      <c r="N105" s="115"/>
      <c r="O105" s="115"/>
      <c r="Q105" s="83"/>
      <c r="R105" s="22" t="e">
        <f>VLOOKUP('Frese Valve Selection'!$Q105,'Partnumber data valves'!$B$4:$K$1001,2,FALSE)</f>
        <v>#N/A</v>
      </c>
      <c r="S105" s="23" t="e">
        <f>VLOOKUP('Frese Valve Selection'!$Q105,'Partnumber data valves'!$B$4:$K$1001,3,FALSE)</f>
        <v>#N/A</v>
      </c>
      <c r="T105" s="23" t="e">
        <f>VLOOKUP('Frese Valve Selection'!$Q105,'Partnumber data valves'!$B$4:$K$1001,4,FALSE)</f>
        <v>#N/A</v>
      </c>
      <c r="U105" s="23" t="e">
        <f>VLOOKUP('Frese Valve Selection'!$Q105,'Partnumber data valves'!$B$4:$K$1001,5,FALSE)</f>
        <v>#N/A</v>
      </c>
      <c r="V105" s="23" t="e">
        <f>VLOOKUP('Frese Valve Selection'!$Q105,'Partnumber data valves'!$B$4:$K$1001,6,FALSE)</f>
        <v>#N/A</v>
      </c>
      <c r="W105" s="23" t="e">
        <f>VLOOKUP('Frese Valve Selection'!$Q105,'Partnumber data valves'!$B$4:$K$1001,7,FALSE)</f>
        <v>#N/A</v>
      </c>
      <c r="X105" s="23" t="e">
        <f>VLOOKUP('Frese Valve Selection'!$Q105,'Partnumber data valves'!$B$4:$K$1001,8,FALSE)</f>
        <v>#N/A</v>
      </c>
      <c r="Y105" s="23" t="e">
        <f>VLOOKUP('Frese Valve Selection'!$Q105,'Partnumber data valves'!$B$4:$K$1001,9,FALSE)</f>
        <v>#N/A</v>
      </c>
      <c r="Z105" s="23" t="e">
        <f>VLOOKUP('Frese Valve Selection'!$Q105,'Partnumber data valves'!$B$4:$K$1001,10,FALSE)</f>
        <v>#N/A</v>
      </c>
      <c r="AA105" s="97">
        <f t="shared" si="31"/>
        <v>0</v>
      </c>
      <c r="AB105" s="98" t="e">
        <f t="shared" si="29"/>
        <v>#N/A</v>
      </c>
      <c r="AC105" s="99" t="e">
        <f t="shared" si="30"/>
        <v>#N/A</v>
      </c>
      <c r="AD105" s="23" t="e">
        <f>VLOOKUP(Q105,'Weight table'!$A$2:$C$10000,3,FALSE)</f>
        <v>#N/A</v>
      </c>
      <c r="AF105" s="83"/>
      <c r="AG105" s="23" t="str">
        <f>IF(OR(ISBLANK($AF105),$AF105="N/A"),"",VLOOKUP($AF105,'Part number data actuators'!$B$3:$H$202,2,FALSE))</f>
        <v/>
      </c>
      <c r="AH105" s="23" t="str">
        <f>IF(OR(ISBLANK($AF105),$AF105="N/A"),"",VLOOKUP($AF105,'Part number data actuators'!$B$3:$H$202,3,FALSE))</f>
        <v/>
      </c>
      <c r="AI105" s="23" t="str">
        <f>IF(OR(ISBLANK($AF105),$AF105="N/A"),"",VLOOKUP($AF105,'Part number data actuators'!$B$3:$H$202,4,FALSE))</f>
        <v/>
      </c>
      <c r="AJ105" s="23" t="str">
        <f>IF(OR(ISBLANK($AF105),$AF105="N/A"),"",VLOOKUP($AF105,'Part number data actuators'!$B$3:$H$202,5,FALSE))</f>
        <v/>
      </c>
      <c r="AK105" s="23" t="str">
        <f>IF(OR(ISBLANK($AF105),$AF105="N/A"),"",VLOOKUP($AF105,'Part number data actuators'!$B$3:$H$202,6,FALSE))</f>
        <v/>
      </c>
      <c r="AL105" s="23" t="str">
        <f>IF(OR(ISBLANK($AF105),$AF105="N/A"),"",VLOOKUP($AF105,'Part number data actuators'!$B$3:$H$202,7,FALSE))</f>
        <v/>
      </c>
      <c r="AM105" s="5" t="str">
        <f>IF(OR(ISBLANK($AF105),$AF105="N/A"),"",VLOOKUP(AF105,'Weight table'!$A$2:$C$10000,3,FALSE))</f>
        <v/>
      </c>
      <c r="AO105" s="86"/>
      <c r="AR105" s="87"/>
      <c r="AS105" s="87"/>
      <c r="AU105" s="66" t="e">
        <f t="shared" si="32"/>
        <v>#N/A</v>
      </c>
      <c r="AV105" s="66" t="e">
        <f t="shared" si="33"/>
        <v>#N/A</v>
      </c>
      <c r="AW105" t="e">
        <f t="shared" si="34"/>
        <v>#N/A</v>
      </c>
      <c r="AX105" s="66" t="e">
        <f t="shared" si="35"/>
        <v>#N/A</v>
      </c>
      <c r="AY105" s="66" t="e">
        <f t="shared" si="36"/>
        <v>#N/A</v>
      </c>
      <c r="BB105" s="6" t="e">
        <f>MATCH(Q105,'Partnumber data valves'!$B$4:$B$1001,0)</f>
        <v>#N/A</v>
      </c>
      <c r="BC105" s="6"/>
      <c r="BD105" t="e">
        <f>INDEX('Partnumber data valves'!$B$4:$AC$1001,$BB105,13)</f>
        <v>#N/A</v>
      </c>
      <c r="BE105" t="e">
        <f>INDEX('Partnumber data valves'!$B$4:$AC$1001,$BB105,14)</f>
        <v>#N/A</v>
      </c>
      <c r="BF105" t="e">
        <f>INDEX('Partnumber data valves'!$B$4:$AC$1001,$BB105,15)</f>
        <v>#N/A</v>
      </c>
      <c r="BG105" t="e">
        <f>INDEX('Partnumber data valves'!$B$4:$AC$1001,$BB105,16)</f>
        <v>#N/A</v>
      </c>
      <c r="BH105" t="e">
        <f>INDEX('Partnumber data valves'!$B$4:$AC$1001,$BB105,17)</f>
        <v>#N/A</v>
      </c>
      <c r="BI105" t="e">
        <f>INDEX('Partnumber data valves'!$B$4:$AC$1001,$BB105,18)</f>
        <v>#N/A</v>
      </c>
      <c r="BJ105" t="e">
        <f>INDEX('Partnumber data valves'!$B$4:$AC$1001,$BB105,19)</f>
        <v>#N/A</v>
      </c>
      <c r="BL105" t="e">
        <f>INDEX('Partnumber data valves'!$B$4:$AC$1001,$BB105,21)</f>
        <v>#N/A</v>
      </c>
      <c r="BM105" t="e">
        <f>INDEX('Partnumber data valves'!$B$4:$AC$1001,$BB105,22)</f>
        <v>#N/A</v>
      </c>
      <c r="BN105" t="e">
        <f>INDEX('Partnumber data valves'!$B$4:$AC$1001,$BB105,23)</f>
        <v>#N/A</v>
      </c>
      <c r="BO105" t="e">
        <f>INDEX('Partnumber data valves'!$B$4:$AC$1001,$BB105,24)</f>
        <v>#N/A</v>
      </c>
      <c r="BP105" t="e">
        <f>INDEX('Partnumber data valves'!$B$4:$AC$1001,$BB105,25)</f>
        <v>#N/A</v>
      </c>
      <c r="BQ105" t="e">
        <f>INDEX('Partnumber data valves'!$B$4:$AC$1001,$BB105,26)</f>
        <v>#N/A</v>
      </c>
      <c r="BR105" t="e">
        <f>INDEX('Partnumber data valves'!$B$4:$AC$1001,$BB105,27)</f>
        <v>#N/A</v>
      </c>
      <c r="BS105" t="e">
        <f>INDEX('Partnumber data valves'!$B$4:$AC$1001,$BB105,28)</f>
        <v>#N/A</v>
      </c>
      <c r="BU105" s="66" t="e">
        <f>INDEX('Partnumber data valves'!$B$4:$AC$1001,$BB105,5)</f>
        <v>#N/A</v>
      </c>
      <c r="BV105" s="66" t="e">
        <f>INDEX('Partnumber data valves'!$B$4:$AC$1001,$BB105,6)</f>
        <v>#N/A</v>
      </c>
    </row>
    <row r="106" spans="2:74">
      <c r="B106" s="115"/>
      <c r="C106" s="115"/>
      <c r="D106" s="115"/>
      <c r="E106" s="115"/>
      <c r="F106" s="115"/>
      <c r="G106" s="115"/>
      <c r="H106" s="115"/>
      <c r="I106" s="115"/>
      <c r="J106" s="115"/>
      <c r="K106" s="115"/>
      <c r="L106" s="115"/>
      <c r="M106" s="115"/>
      <c r="N106" s="115"/>
      <c r="O106" s="115"/>
      <c r="Q106" s="83"/>
      <c r="R106" s="22" t="e">
        <f>VLOOKUP('Frese Valve Selection'!$Q106,'Partnumber data valves'!$B$4:$K$1001,2,FALSE)</f>
        <v>#N/A</v>
      </c>
      <c r="S106" s="23" t="e">
        <f>VLOOKUP('Frese Valve Selection'!$Q106,'Partnumber data valves'!$B$4:$K$1001,3,FALSE)</f>
        <v>#N/A</v>
      </c>
      <c r="T106" s="23" t="e">
        <f>VLOOKUP('Frese Valve Selection'!$Q106,'Partnumber data valves'!$B$4:$K$1001,4,FALSE)</f>
        <v>#N/A</v>
      </c>
      <c r="U106" s="23" t="e">
        <f>VLOOKUP('Frese Valve Selection'!$Q106,'Partnumber data valves'!$B$4:$K$1001,5,FALSE)</f>
        <v>#N/A</v>
      </c>
      <c r="V106" s="23" t="e">
        <f>VLOOKUP('Frese Valve Selection'!$Q106,'Partnumber data valves'!$B$4:$K$1001,6,FALSE)</f>
        <v>#N/A</v>
      </c>
      <c r="W106" s="23" t="e">
        <f>VLOOKUP('Frese Valve Selection'!$Q106,'Partnumber data valves'!$B$4:$K$1001,7,FALSE)</f>
        <v>#N/A</v>
      </c>
      <c r="X106" s="23" t="e">
        <f>VLOOKUP('Frese Valve Selection'!$Q106,'Partnumber data valves'!$B$4:$K$1001,8,FALSE)</f>
        <v>#N/A</v>
      </c>
      <c r="Y106" s="23" t="e">
        <f>VLOOKUP('Frese Valve Selection'!$Q106,'Partnumber data valves'!$B$4:$K$1001,9,FALSE)</f>
        <v>#N/A</v>
      </c>
      <c r="Z106" s="23" t="e">
        <f>VLOOKUP('Frese Valve Selection'!$Q106,'Partnumber data valves'!$B$4:$K$1001,10,FALSE)</f>
        <v>#N/A</v>
      </c>
      <c r="AA106" s="97">
        <f t="shared" si="31"/>
        <v>0</v>
      </c>
      <c r="AB106" s="98" t="e">
        <f t="shared" si="29"/>
        <v>#N/A</v>
      </c>
      <c r="AC106" s="99" t="e">
        <f t="shared" si="30"/>
        <v>#N/A</v>
      </c>
      <c r="AD106" s="23" t="e">
        <f>VLOOKUP(Q106,'Weight table'!$A$2:$C$10000,3,FALSE)</f>
        <v>#N/A</v>
      </c>
      <c r="AF106" s="83"/>
      <c r="AG106" s="23" t="str">
        <f>IF(OR(ISBLANK($AF106),$AF106="N/A"),"",VLOOKUP($AF106,'Part number data actuators'!$B$3:$H$202,2,FALSE))</f>
        <v/>
      </c>
      <c r="AH106" s="23" t="str">
        <f>IF(OR(ISBLANK($AF106),$AF106="N/A"),"",VLOOKUP($AF106,'Part number data actuators'!$B$3:$H$202,3,FALSE))</f>
        <v/>
      </c>
      <c r="AI106" s="23" t="str">
        <f>IF(OR(ISBLANK($AF106),$AF106="N/A"),"",VLOOKUP($AF106,'Part number data actuators'!$B$3:$H$202,4,FALSE))</f>
        <v/>
      </c>
      <c r="AJ106" s="23" t="str">
        <f>IF(OR(ISBLANK($AF106),$AF106="N/A"),"",VLOOKUP($AF106,'Part number data actuators'!$B$3:$H$202,5,FALSE))</f>
        <v/>
      </c>
      <c r="AK106" s="23" t="str">
        <f>IF(OR(ISBLANK($AF106),$AF106="N/A"),"",VLOOKUP($AF106,'Part number data actuators'!$B$3:$H$202,6,FALSE))</f>
        <v/>
      </c>
      <c r="AL106" s="23" t="str">
        <f>IF(OR(ISBLANK($AF106),$AF106="N/A"),"",VLOOKUP($AF106,'Part number data actuators'!$B$3:$H$202,7,FALSE))</f>
        <v/>
      </c>
      <c r="AM106" s="5" t="str">
        <f>IF(OR(ISBLANK($AF106),$AF106="N/A"),"",VLOOKUP(AF106,'Weight table'!$A$2:$C$10000,3,FALSE))</f>
        <v/>
      </c>
      <c r="AO106" s="86"/>
      <c r="AR106" s="87"/>
      <c r="AS106" s="87"/>
      <c r="AU106" s="66" t="e">
        <f t="shared" si="32"/>
        <v>#N/A</v>
      </c>
      <c r="AV106" s="66" t="e">
        <f t="shared" si="33"/>
        <v>#N/A</v>
      </c>
      <c r="AW106" t="e">
        <f t="shared" si="34"/>
        <v>#N/A</v>
      </c>
      <c r="AX106" s="66" t="e">
        <f t="shared" si="35"/>
        <v>#N/A</v>
      </c>
      <c r="AY106" s="66" t="e">
        <f t="shared" si="36"/>
        <v>#N/A</v>
      </c>
      <c r="BB106" s="6" t="e">
        <f>MATCH(Q106,'Partnumber data valves'!$B$4:$B$1001,0)</f>
        <v>#N/A</v>
      </c>
      <c r="BC106" s="6"/>
      <c r="BD106" t="e">
        <f>INDEX('Partnumber data valves'!$B$4:$AC$1001,$BB106,13)</f>
        <v>#N/A</v>
      </c>
      <c r="BE106" t="e">
        <f>INDEX('Partnumber data valves'!$B$4:$AC$1001,$BB106,14)</f>
        <v>#N/A</v>
      </c>
      <c r="BF106" t="e">
        <f>INDEX('Partnumber data valves'!$B$4:$AC$1001,$BB106,15)</f>
        <v>#N/A</v>
      </c>
      <c r="BG106" t="e">
        <f>INDEX('Partnumber data valves'!$B$4:$AC$1001,$BB106,16)</f>
        <v>#N/A</v>
      </c>
      <c r="BH106" t="e">
        <f>INDEX('Partnumber data valves'!$B$4:$AC$1001,$BB106,17)</f>
        <v>#N/A</v>
      </c>
      <c r="BI106" t="e">
        <f>INDEX('Partnumber data valves'!$B$4:$AC$1001,$BB106,18)</f>
        <v>#N/A</v>
      </c>
      <c r="BJ106" t="e">
        <f>INDEX('Partnumber data valves'!$B$4:$AC$1001,$BB106,19)</f>
        <v>#N/A</v>
      </c>
      <c r="BL106" t="e">
        <f>INDEX('Partnumber data valves'!$B$4:$AC$1001,$BB106,21)</f>
        <v>#N/A</v>
      </c>
      <c r="BM106" t="e">
        <f>INDEX('Partnumber data valves'!$B$4:$AC$1001,$BB106,22)</f>
        <v>#N/A</v>
      </c>
      <c r="BN106" t="e">
        <f>INDEX('Partnumber data valves'!$B$4:$AC$1001,$BB106,23)</f>
        <v>#N/A</v>
      </c>
      <c r="BO106" t="e">
        <f>INDEX('Partnumber data valves'!$B$4:$AC$1001,$BB106,24)</f>
        <v>#N/A</v>
      </c>
      <c r="BP106" t="e">
        <f>INDEX('Partnumber data valves'!$B$4:$AC$1001,$BB106,25)</f>
        <v>#N/A</v>
      </c>
      <c r="BQ106" t="e">
        <f>INDEX('Partnumber data valves'!$B$4:$AC$1001,$BB106,26)</f>
        <v>#N/A</v>
      </c>
      <c r="BR106" t="e">
        <f>INDEX('Partnumber data valves'!$B$4:$AC$1001,$BB106,27)</f>
        <v>#N/A</v>
      </c>
      <c r="BS106" t="e">
        <f>INDEX('Partnumber data valves'!$B$4:$AC$1001,$BB106,28)</f>
        <v>#N/A</v>
      </c>
      <c r="BU106" s="66" t="e">
        <f>INDEX('Partnumber data valves'!$B$4:$AC$1001,$BB106,5)</f>
        <v>#N/A</v>
      </c>
      <c r="BV106" s="66" t="e">
        <f>INDEX('Partnumber data valves'!$B$4:$AC$1001,$BB106,6)</f>
        <v>#N/A</v>
      </c>
    </row>
    <row r="107" spans="2:74">
      <c r="B107" s="115"/>
      <c r="C107" s="115"/>
      <c r="D107" s="115"/>
      <c r="E107" s="115"/>
      <c r="F107" s="115"/>
      <c r="G107" s="115"/>
      <c r="H107" s="115"/>
      <c r="I107" s="115"/>
      <c r="J107" s="115"/>
      <c r="K107" s="115"/>
      <c r="L107" s="115"/>
      <c r="M107" s="115"/>
      <c r="N107" s="115"/>
      <c r="O107" s="115"/>
      <c r="Q107" s="83"/>
      <c r="R107" s="22" t="e">
        <f>VLOOKUP('Frese Valve Selection'!$Q107,'Partnumber data valves'!$B$4:$K$1001,2,FALSE)</f>
        <v>#N/A</v>
      </c>
      <c r="S107" s="23" t="e">
        <f>VLOOKUP('Frese Valve Selection'!$Q107,'Partnumber data valves'!$B$4:$K$1001,3,FALSE)</f>
        <v>#N/A</v>
      </c>
      <c r="T107" s="23" t="e">
        <f>VLOOKUP('Frese Valve Selection'!$Q107,'Partnumber data valves'!$B$4:$K$1001,4,FALSE)</f>
        <v>#N/A</v>
      </c>
      <c r="U107" s="23" t="e">
        <f>VLOOKUP('Frese Valve Selection'!$Q107,'Partnumber data valves'!$B$4:$K$1001,5,FALSE)</f>
        <v>#N/A</v>
      </c>
      <c r="V107" s="23" t="e">
        <f>VLOOKUP('Frese Valve Selection'!$Q107,'Partnumber data valves'!$B$4:$K$1001,6,FALSE)</f>
        <v>#N/A</v>
      </c>
      <c r="W107" s="23" t="e">
        <f>VLOOKUP('Frese Valve Selection'!$Q107,'Partnumber data valves'!$B$4:$K$1001,7,FALSE)</f>
        <v>#N/A</v>
      </c>
      <c r="X107" s="23" t="e">
        <f>VLOOKUP('Frese Valve Selection'!$Q107,'Partnumber data valves'!$B$4:$K$1001,8,FALSE)</f>
        <v>#N/A</v>
      </c>
      <c r="Y107" s="23" t="e">
        <f>VLOOKUP('Frese Valve Selection'!$Q107,'Partnumber data valves'!$B$4:$K$1001,9,FALSE)</f>
        <v>#N/A</v>
      </c>
      <c r="Z107" s="23" t="e">
        <f>VLOOKUP('Frese Valve Selection'!$Q107,'Partnumber data valves'!$B$4:$K$1001,10,FALSE)</f>
        <v>#N/A</v>
      </c>
      <c r="AA107" s="97">
        <f t="shared" si="31"/>
        <v>0</v>
      </c>
      <c r="AB107" s="98" t="e">
        <f t="shared" si="29"/>
        <v>#N/A</v>
      </c>
      <c r="AC107" s="99" t="e">
        <f t="shared" si="30"/>
        <v>#N/A</v>
      </c>
      <c r="AD107" s="23" t="e">
        <f>VLOOKUP(Q107,'Weight table'!$A$2:$C$10000,3,FALSE)</f>
        <v>#N/A</v>
      </c>
      <c r="AF107" s="83"/>
      <c r="AG107" s="23" t="str">
        <f>IF(OR(ISBLANK($AF107),$AF107="N/A"),"",VLOOKUP($AF107,'Part number data actuators'!$B$3:$H$202,2,FALSE))</f>
        <v/>
      </c>
      <c r="AH107" s="23" t="str">
        <f>IF(OR(ISBLANK($AF107),$AF107="N/A"),"",VLOOKUP($AF107,'Part number data actuators'!$B$3:$H$202,3,FALSE))</f>
        <v/>
      </c>
      <c r="AI107" s="23" t="str">
        <f>IF(OR(ISBLANK($AF107),$AF107="N/A"),"",VLOOKUP($AF107,'Part number data actuators'!$B$3:$H$202,4,FALSE))</f>
        <v/>
      </c>
      <c r="AJ107" s="23" t="str">
        <f>IF(OR(ISBLANK($AF107),$AF107="N/A"),"",VLOOKUP($AF107,'Part number data actuators'!$B$3:$H$202,5,FALSE))</f>
        <v/>
      </c>
      <c r="AK107" s="23" t="str">
        <f>IF(OR(ISBLANK($AF107),$AF107="N/A"),"",VLOOKUP($AF107,'Part number data actuators'!$B$3:$H$202,6,FALSE))</f>
        <v/>
      </c>
      <c r="AL107" s="23" t="str">
        <f>IF(OR(ISBLANK($AF107),$AF107="N/A"),"",VLOOKUP($AF107,'Part number data actuators'!$B$3:$H$202,7,FALSE))</f>
        <v/>
      </c>
      <c r="AM107" s="5" t="str">
        <f>IF(OR(ISBLANK($AF107),$AF107="N/A"),"",VLOOKUP(AF107,'Weight table'!$A$2:$C$10000,3,FALSE))</f>
        <v/>
      </c>
      <c r="AO107" s="86"/>
      <c r="AR107" s="87"/>
      <c r="AS107" s="87"/>
      <c r="AU107" s="66" t="e">
        <f t="shared" si="32"/>
        <v>#N/A</v>
      </c>
      <c r="AV107" s="66" t="e">
        <f t="shared" si="33"/>
        <v>#N/A</v>
      </c>
      <c r="AW107" t="e">
        <f t="shared" si="34"/>
        <v>#N/A</v>
      </c>
      <c r="AX107" s="66" t="e">
        <f t="shared" si="35"/>
        <v>#N/A</v>
      </c>
      <c r="AY107" s="66" t="e">
        <f t="shared" si="36"/>
        <v>#N/A</v>
      </c>
      <c r="BB107" s="6" t="e">
        <f>MATCH(Q107,'Partnumber data valves'!$B$4:$B$1001,0)</f>
        <v>#N/A</v>
      </c>
      <c r="BC107" s="6"/>
      <c r="BD107" t="e">
        <f>INDEX('Partnumber data valves'!$B$4:$AC$1001,$BB107,13)</f>
        <v>#N/A</v>
      </c>
      <c r="BE107" t="e">
        <f>INDEX('Partnumber data valves'!$B$4:$AC$1001,$BB107,14)</f>
        <v>#N/A</v>
      </c>
      <c r="BF107" t="e">
        <f>INDEX('Partnumber data valves'!$B$4:$AC$1001,$BB107,15)</f>
        <v>#N/A</v>
      </c>
      <c r="BG107" t="e">
        <f>INDEX('Partnumber data valves'!$B$4:$AC$1001,$BB107,16)</f>
        <v>#N/A</v>
      </c>
      <c r="BH107" t="e">
        <f>INDEX('Partnumber data valves'!$B$4:$AC$1001,$BB107,17)</f>
        <v>#N/A</v>
      </c>
      <c r="BI107" t="e">
        <f>INDEX('Partnumber data valves'!$B$4:$AC$1001,$BB107,18)</f>
        <v>#N/A</v>
      </c>
      <c r="BJ107" t="e">
        <f>INDEX('Partnumber data valves'!$B$4:$AC$1001,$BB107,19)</f>
        <v>#N/A</v>
      </c>
      <c r="BL107" t="e">
        <f>INDEX('Partnumber data valves'!$B$4:$AC$1001,$BB107,21)</f>
        <v>#N/A</v>
      </c>
      <c r="BM107" t="e">
        <f>INDEX('Partnumber data valves'!$B$4:$AC$1001,$BB107,22)</f>
        <v>#N/A</v>
      </c>
      <c r="BN107" t="e">
        <f>INDEX('Partnumber data valves'!$B$4:$AC$1001,$BB107,23)</f>
        <v>#N/A</v>
      </c>
      <c r="BO107" t="e">
        <f>INDEX('Partnumber data valves'!$B$4:$AC$1001,$BB107,24)</f>
        <v>#N/A</v>
      </c>
      <c r="BP107" t="e">
        <f>INDEX('Partnumber data valves'!$B$4:$AC$1001,$BB107,25)</f>
        <v>#N/A</v>
      </c>
      <c r="BQ107" t="e">
        <f>INDEX('Partnumber data valves'!$B$4:$AC$1001,$BB107,26)</f>
        <v>#N/A</v>
      </c>
      <c r="BR107" t="e">
        <f>INDEX('Partnumber data valves'!$B$4:$AC$1001,$BB107,27)</f>
        <v>#N/A</v>
      </c>
      <c r="BS107" t="e">
        <f>INDEX('Partnumber data valves'!$B$4:$AC$1001,$BB107,28)</f>
        <v>#N/A</v>
      </c>
      <c r="BU107" s="66" t="e">
        <f>INDEX('Partnumber data valves'!$B$4:$AC$1001,$BB107,5)</f>
        <v>#N/A</v>
      </c>
      <c r="BV107" s="66" t="e">
        <f>INDEX('Partnumber data valves'!$B$4:$AC$1001,$BB107,6)</f>
        <v>#N/A</v>
      </c>
    </row>
    <row r="108" spans="2:74">
      <c r="B108" s="115"/>
      <c r="C108" s="115"/>
      <c r="D108" s="115"/>
      <c r="E108" s="115"/>
      <c r="F108" s="115"/>
      <c r="G108" s="115"/>
      <c r="H108" s="115"/>
      <c r="I108" s="115"/>
      <c r="J108" s="115"/>
      <c r="K108" s="115"/>
      <c r="L108" s="115"/>
      <c r="M108" s="115"/>
      <c r="N108" s="115"/>
      <c r="O108" s="115"/>
      <c r="Q108" s="83"/>
      <c r="R108" s="22" t="e">
        <f>VLOOKUP('Frese Valve Selection'!$Q108,'Partnumber data valves'!$B$4:$K$1001,2,FALSE)</f>
        <v>#N/A</v>
      </c>
      <c r="S108" s="23" t="e">
        <f>VLOOKUP('Frese Valve Selection'!$Q108,'Partnumber data valves'!$B$4:$K$1001,3,FALSE)</f>
        <v>#N/A</v>
      </c>
      <c r="T108" s="23" t="e">
        <f>VLOOKUP('Frese Valve Selection'!$Q108,'Partnumber data valves'!$B$4:$K$1001,4,FALSE)</f>
        <v>#N/A</v>
      </c>
      <c r="U108" s="23" t="e">
        <f>VLOOKUP('Frese Valve Selection'!$Q108,'Partnumber data valves'!$B$4:$K$1001,5,FALSE)</f>
        <v>#N/A</v>
      </c>
      <c r="V108" s="23" t="e">
        <f>VLOOKUP('Frese Valve Selection'!$Q108,'Partnumber data valves'!$B$4:$K$1001,6,FALSE)</f>
        <v>#N/A</v>
      </c>
      <c r="W108" s="23" t="e">
        <f>VLOOKUP('Frese Valve Selection'!$Q108,'Partnumber data valves'!$B$4:$K$1001,7,FALSE)</f>
        <v>#N/A</v>
      </c>
      <c r="X108" s="23" t="e">
        <f>VLOOKUP('Frese Valve Selection'!$Q108,'Partnumber data valves'!$B$4:$K$1001,8,FALSE)</f>
        <v>#N/A</v>
      </c>
      <c r="Y108" s="23" t="e">
        <f>VLOOKUP('Frese Valve Selection'!$Q108,'Partnumber data valves'!$B$4:$K$1001,9,FALSE)</f>
        <v>#N/A</v>
      </c>
      <c r="Z108" s="23" t="e">
        <f>VLOOKUP('Frese Valve Selection'!$Q108,'Partnumber data valves'!$B$4:$K$1001,10,FALSE)</f>
        <v>#N/A</v>
      </c>
      <c r="AA108" s="97">
        <f t="shared" si="31"/>
        <v>0</v>
      </c>
      <c r="AB108" s="98" t="e">
        <f t="shared" si="29"/>
        <v>#N/A</v>
      </c>
      <c r="AC108" s="99" t="e">
        <f t="shared" si="30"/>
        <v>#N/A</v>
      </c>
      <c r="AD108" s="23" t="e">
        <f>VLOOKUP(Q108,'Weight table'!$A$2:$C$10000,3,FALSE)</f>
        <v>#N/A</v>
      </c>
      <c r="AF108" s="83"/>
      <c r="AG108" s="23" t="str">
        <f>IF(OR(ISBLANK($AF108),$AF108="N/A"),"",VLOOKUP($AF108,'Part number data actuators'!$B$3:$H$202,2,FALSE))</f>
        <v/>
      </c>
      <c r="AH108" s="23" t="str">
        <f>IF(OR(ISBLANK($AF108),$AF108="N/A"),"",VLOOKUP($AF108,'Part number data actuators'!$B$3:$H$202,3,FALSE))</f>
        <v/>
      </c>
      <c r="AI108" s="23" t="str">
        <f>IF(OR(ISBLANK($AF108),$AF108="N/A"),"",VLOOKUP($AF108,'Part number data actuators'!$B$3:$H$202,4,FALSE))</f>
        <v/>
      </c>
      <c r="AJ108" s="23" t="str">
        <f>IF(OR(ISBLANK($AF108),$AF108="N/A"),"",VLOOKUP($AF108,'Part number data actuators'!$B$3:$H$202,5,FALSE))</f>
        <v/>
      </c>
      <c r="AK108" s="23" t="str">
        <f>IF(OR(ISBLANK($AF108),$AF108="N/A"),"",VLOOKUP($AF108,'Part number data actuators'!$B$3:$H$202,6,FALSE))</f>
        <v/>
      </c>
      <c r="AL108" s="23" t="str">
        <f>IF(OR(ISBLANK($AF108),$AF108="N/A"),"",VLOOKUP($AF108,'Part number data actuators'!$B$3:$H$202,7,FALSE))</f>
        <v/>
      </c>
      <c r="AM108" s="5" t="str">
        <f>IF(OR(ISBLANK($AF108),$AF108="N/A"),"",VLOOKUP(AF108,'Weight table'!$A$2:$C$10000,3,FALSE))</f>
        <v/>
      </c>
      <c r="AO108" s="86"/>
      <c r="AR108" s="87"/>
      <c r="AS108" s="87"/>
      <c r="AU108" s="66" t="e">
        <f t="shared" si="32"/>
        <v>#N/A</v>
      </c>
      <c r="AV108" s="66" t="e">
        <f t="shared" si="33"/>
        <v>#N/A</v>
      </c>
      <c r="AW108" t="e">
        <f t="shared" si="34"/>
        <v>#N/A</v>
      </c>
      <c r="AX108" s="66" t="e">
        <f t="shared" si="35"/>
        <v>#N/A</v>
      </c>
      <c r="AY108" s="66" t="e">
        <f t="shared" si="36"/>
        <v>#N/A</v>
      </c>
      <c r="BB108" s="6" t="e">
        <f>MATCH(Q108,'Partnumber data valves'!$B$4:$B$1001,0)</f>
        <v>#N/A</v>
      </c>
      <c r="BC108" s="6"/>
      <c r="BD108" t="e">
        <f>INDEX('Partnumber data valves'!$B$4:$AC$1001,$BB108,13)</f>
        <v>#N/A</v>
      </c>
      <c r="BE108" t="e">
        <f>INDEX('Partnumber data valves'!$B$4:$AC$1001,$BB108,14)</f>
        <v>#N/A</v>
      </c>
      <c r="BF108" t="e">
        <f>INDEX('Partnumber data valves'!$B$4:$AC$1001,$BB108,15)</f>
        <v>#N/A</v>
      </c>
      <c r="BG108" t="e">
        <f>INDEX('Partnumber data valves'!$B$4:$AC$1001,$BB108,16)</f>
        <v>#N/A</v>
      </c>
      <c r="BH108" t="e">
        <f>INDEX('Partnumber data valves'!$B$4:$AC$1001,$BB108,17)</f>
        <v>#N/A</v>
      </c>
      <c r="BI108" t="e">
        <f>INDEX('Partnumber data valves'!$B$4:$AC$1001,$BB108,18)</f>
        <v>#N/A</v>
      </c>
      <c r="BJ108" t="e">
        <f>INDEX('Partnumber data valves'!$B$4:$AC$1001,$BB108,19)</f>
        <v>#N/A</v>
      </c>
      <c r="BL108" t="e">
        <f>INDEX('Partnumber data valves'!$B$4:$AC$1001,$BB108,21)</f>
        <v>#N/A</v>
      </c>
      <c r="BM108" t="e">
        <f>INDEX('Partnumber data valves'!$B$4:$AC$1001,$BB108,22)</f>
        <v>#N/A</v>
      </c>
      <c r="BN108" t="e">
        <f>INDEX('Partnumber data valves'!$B$4:$AC$1001,$BB108,23)</f>
        <v>#N/A</v>
      </c>
      <c r="BO108" t="e">
        <f>INDEX('Partnumber data valves'!$B$4:$AC$1001,$BB108,24)</f>
        <v>#N/A</v>
      </c>
      <c r="BP108" t="e">
        <f>INDEX('Partnumber data valves'!$B$4:$AC$1001,$BB108,25)</f>
        <v>#N/A</v>
      </c>
      <c r="BQ108" t="e">
        <f>INDEX('Partnumber data valves'!$B$4:$AC$1001,$BB108,26)</f>
        <v>#N/A</v>
      </c>
      <c r="BR108" t="e">
        <f>INDEX('Partnumber data valves'!$B$4:$AC$1001,$BB108,27)</f>
        <v>#N/A</v>
      </c>
      <c r="BS108" t="e">
        <f>INDEX('Partnumber data valves'!$B$4:$AC$1001,$BB108,28)</f>
        <v>#N/A</v>
      </c>
      <c r="BU108" s="66" t="e">
        <f>INDEX('Partnumber data valves'!$B$4:$AC$1001,$BB108,5)</f>
        <v>#N/A</v>
      </c>
      <c r="BV108" s="66" t="e">
        <f>INDEX('Partnumber data valves'!$B$4:$AC$1001,$BB108,6)</f>
        <v>#N/A</v>
      </c>
    </row>
    <row r="109" spans="2:74">
      <c r="B109" s="115"/>
      <c r="C109" s="115"/>
      <c r="D109" s="115"/>
      <c r="E109" s="115"/>
      <c r="F109" s="115"/>
      <c r="G109" s="115"/>
      <c r="H109" s="115"/>
      <c r="I109" s="115"/>
      <c r="J109" s="115"/>
      <c r="K109" s="115"/>
      <c r="L109" s="115"/>
      <c r="M109" s="115"/>
      <c r="N109" s="115"/>
      <c r="O109" s="115"/>
      <c r="Q109" s="83"/>
      <c r="R109" s="22" t="e">
        <f>VLOOKUP('Frese Valve Selection'!$Q109,'Partnumber data valves'!$B$4:$K$1001,2,FALSE)</f>
        <v>#N/A</v>
      </c>
      <c r="S109" s="23" t="e">
        <f>VLOOKUP('Frese Valve Selection'!$Q109,'Partnumber data valves'!$B$4:$K$1001,3,FALSE)</f>
        <v>#N/A</v>
      </c>
      <c r="T109" s="23" t="e">
        <f>VLOOKUP('Frese Valve Selection'!$Q109,'Partnumber data valves'!$B$4:$K$1001,4,FALSE)</f>
        <v>#N/A</v>
      </c>
      <c r="U109" s="23" t="e">
        <f>VLOOKUP('Frese Valve Selection'!$Q109,'Partnumber data valves'!$B$4:$K$1001,5,FALSE)</f>
        <v>#N/A</v>
      </c>
      <c r="V109" s="23" t="e">
        <f>VLOOKUP('Frese Valve Selection'!$Q109,'Partnumber data valves'!$B$4:$K$1001,6,FALSE)</f>
        <v>#N/A</v>
      </c>
      <c r="W109" s="23" t="e">
        <f>VLOOKUP('Frese Valve Selection'!$Q109,'Partnumber data valves'!$B$4:$K$1001,7,FALSE)</f>
        <v>#N/A</v>
      </c>
      <c r="X109" s="23" t="e">
        <f>VLOOKUP('Frese Valve Selection'!$Q109,'Partnumber data valves'!$B$4:$K$1001,8,FALSE)</f>
        <v>#N/A</v>
      </c>
      <c r="Y109" s="23" t="e">
        <f>VLOOKUP('Frese Valve Selection'!$Q109,'Partnumber data valves'!$B$4:$K$1001,9,FALSE)</f>
        <v>#N/A</v>
      </c>
      <c r="Z109" s="23" t="e">
        <f>VLOOKUP('Frese Valve Selection'!$Q109,'Partnumber data valves'!$B$4:$K$1001,10,FALSE)</f>
        <v>#N/A</v>
      </c>
      <c r="AA109" s="97">
        <f t="shared" si="31"/>
        <v>0</v>
      </c>
      <c r="AB109" s="98" t="e">
        <f t="shared" si="29"/>
        <v>#N/A</v>
      </c>
      <c r="AC109" s="99" t="e">
        <f t="shared" si="30"/>
        <v>#N/A</v>
      </c>
      <c r="AD109" s="23" t="e">
        <f>VLOOKUP(Q109,'Weight table'!$A$2:$C$10000,3,FALSE)</f>
        <v>#N/A</v>
      </c>
      <c r="AF109" s="83"/>
      <c r="AG109" s="23" t="str">
        <f>IF(OR(ISBLANK($AF109),$AF109="N/A"),"",VLOOKUP($AF109,'Part number data actuators'!$B$3:$H$202,2,FALSE))</f>
        <v/>
      </c>
      <c r="AH109" s="23" t="str">
        <f>IF(OR(ISBLANK($AF109),$AF109="N/A"),"",VLOOKUP($AF109,'Part number data actuators'!$B$3:$H$202,3,FALSE))</f>
        <v/>
      </c>
      <c r="AI109" s="23" t="str">
        <f>IF(OR(ISBLANK($AF109),$AF109="N/A"),"",VLOOKUP($AF109,'Part number data actuators'!$B$3:$H$202,4,FALSE))</f>
        <v/>
      </c>
      <c r="AJ109" s="23" t="str">
        <f>IF(OR(ISBLANK($AF109),$AF109="N/A"),"",VLOOKUP($AF109,'Part number data actuators'!$B$3:$H$202,5,FALSE))</f>
        <v/>
      </c>
      <c r="AK109" s="23" t="str">
        <f>IF(OR(ISBLANK($AF109),$AF109="N/A"),"",VLOOKUP($AF109,'Part number data actuators'!$B$3:$H$202,6,FALSE))</f>
        <v/>
      </c>
      <c r="AL109" s="23" t="str">
        <f>IF(OR(ISBLANK($AF109),$AF109="N/A"),"",VLOOKUP($AF109,'Part number data actuators'!$B$3:$H$202,7,FALSE))</f>
        <v/>
      </c>
      <c r="AM109" s="5" t="str">
        <f>IF(OR(ISBLANK($AF109),$AF109="N/A"),"",VLOOKUP(AF109,'Weight table'!$A$2:$C$10000,3,FALSE))</f>
        <v/>
      </c>
      <c r="AO109" s="86"/>
      <c r="AR109" s="87"/>
      <c r="AS109" s="87"/>
      <c r="AU109" s="66" t="e">
        <f t="shared" si="32"/>
        <v>#N/A</v>
      </c>
      <c r="AV109" s="66" t="e">
        <f t="shared" si="33"/>
        <v>#N/A</v>
      </c>
      <c r="AW109" t="e">
        <f t="shared" si="34"/>
        <v>#N/A</v>
      </c>
      <c r="AX109" s="66" t="e">
        <f t="shared" si="35"/>
        <v>#N/A</v>
      </c>
      <c r="AY109" s="66" t="e">
        <f t="shared" si="36"/>
        <v>#N/A</v>
      </c>
      <c r="BB109" s="6" t="e">
        <f>MATCH(Q109,'Partnumber data valves'!$B$4:$B$1001,0)</f>
        <v>#N/A</v>
      </c>
      <c r="BC109" s="6"/>
      <c r="BD109" t="e">
        <f>INDEX('Partnumber data valves'!$B$4:$AC$1001,$BB109,13)</f>
        <v>#N/A</v>
      </c>
      <c r="BE109" t="e">
        <f>INDEX('Partnumber data valves'!$B$4:$AC$1001,$BB109,14)</f>
        <v>#N/A</v>
      </c>
      <c r="BF109" t="e">
        <f>INDEX('Partnumber data valves'!$B$4:$AC$1001,$BB109,15)</f>
        <v>#N/A</v>
      </c>
      <c r="BG109" t="e">
        <f>INDEX('Partnumber data valves'!$B$4:$AC$1001,$BB109,16)</f>
        <v>#N/A</v>
      </c>
      <c r="BH109" t="e">
        <f>INDEX('Partnumber data valves'!$B$4:$AC$1001,$BB109,17)</f>
        <v>#N/A</v>
      </c>
      <c r="BI109" t="e">
        <f>INDEX('Partnumber data valves'!$B$4:$AC$1001,$BB109,18)</f>
        <v>#N/A</v>
      </c>
      <c r="BJ109" t="e">
        <f>INDEX('Partnumber data valves'!$B$4:$AC$1001,$BB109,19)</f>
        <v>#N/A</v>
      </c>
      <c r="BL109" t="e">
        <f>INDEX('Partnumber data valves'!$B$4:$AC$1001,$BB109,21)</f>
        <v>#N/A</v>
      </c>
      <c r="BM109" t="e">
        <f>INDEX('Partnumber data valves'!$B$4:$AC$1001,$BB109,22)</f>
        <v>#N/A</v>
      </c>
      <c r="BN109" t="e">
        <f>INDEX('Partnumber data valves'!$B$4:$AC$1001,$BB109,23)</f>
        <v>#N/A</v>
      </c>
      <c r="BO109" t="e">
        <f>INDEX('Partnumber data valves'!$B$4:$AC$1001,$BB109,24)</f>
        <v>#N/A</v>
      </c>
      <c r="BP109" t="e">
        <f>INDEX('Partnumber data valves'!$B$4:$AC$1001,$BB109,25)</f>
        <v>#N/A</v>
      </c>
      <c r="BQ109" t="e">
        <f>INDEX('Partnumber data valves'!$B$4:$AC$1001,$BB109,26)</f>
        <v>#N/A</v>
      </c>
      <c r="BR109" t="e">
        <f>INDEX('Partnumber data valves'!$B$4:$AC$1001,$BB109,27)</f>
        <v>#N/A</v>
      </c>
      <c r="BS109" t="e">
        <f>INDEX('Partnumber data valves'!$B$4:$AC$1001,$BB109,28)</f>
        <v>#N/A</v>
      </c>
      <c r="BU109" s="66" t="e">
        <f>INDEX('Partnumber data valves'!$B$4:$AC$1001,$BB109,5)</f>
        <v>#N/A</v>
      </c>
      <c r="BV109" s="66" t="e">
        <f>INDEX('Partnumber data valves'!$B$4:$AC$1001,$BB109,6)</f>
        <v>#N/A</v>
      </c>
    </row>
    <row r="110" spans="2:74">
      <c r="B110" s="115"/>
      <c r="C110" s="115"/>
      <c r="D110" s="115"/>
      <c r="E110" s="115"/>
      <c r="F110" s="115"/>
      <c r="G110" s="115"/>
      <c r="H110" s="115"/>
      <c r="I110" s="115"/>
      <c r="J110" s="115"/>
      <c r="K110" s="115"/>
      <c r="L110" s="115"/>
      <c r="M110" s="115"/>
      <c r="N110" s="115"/>
      <c r="O110" s="115"/>
      <c r="Q110" s="83"/>
      <c r="R110" s="22" t="e">
        <f>VLOOKUP('Frese Valve Selection'!$Q110,'Partnumber data valves'!$B$4:$K$1001,2,FALSE)</f>
        <v>#N/A</v>
      </c>
      <c r="S110" s="23" t="e">
        <f>VLOOKUP('Frese Valve Selection'!$Q110,'Partnumber data valves'!$B$4:$K$1001,3,FALSE)</f>
        <v>#N/A</v>
      </c>
      <c r="T110" s="23" t="e">
        <f>VLOOKUP('Frese Valve Selection'!$Q110,'Partnumber data valves'!$B$4:$K$1001,4,FALSE)</f>
        <v>#N/A</v>
      </c>
      <c r="U110" s="23" t="e">
        <f>VLOOKUP('Frese Valve Selection'!$Q110,'Partnumber data valves'!$B$4:$K$1001,5,FALSE)</f>
        <v>#N/A</v>
      </c>
      <c r="V110" s="23" t="e">
        <f>VLOOKUP('Frese Valve Selection'!$Q110,'Partnumber data valves'!$B$4:$K$1001,6,FALSE)</f>
        <v>#N/A</v>
      </c>
      <c r="W110" s="23" t="e">
        <f>VLOOKUP('Frese Valve Selection'!$Q110,'Partnumber data valves'!$B$4:$K$1001,7,FALSE)</f>
        <v>#N/A</v>
      </c>
      <c r="X110" s="23" t="e">
        <f>VLOOKUP('Frese Valve Selection'!$Q110,'Partnumber data valves'!$B$4:$K$1001,8,FALSE)</f>
        <v>#N/A</v>
      </c>
      <c r="Y110" s="23" t="e">
        <f>VLOOKUP('Frese Valve Selection'!$Q110,'Partnumber data valves'!$B$4:$K$1001,9,FALSE)</f>
        <v>#N/A</v>
      </c>
      <c r="Z110" s="23" t="e">
        <f>VLOOKUP('Frese Valve Selection'!$Q110,'Partnumber data valves'!$B$4:$K$1001,10,FALSE)</f>
        <v>#N/A</v>
      </c>
      <c r="AA110" s="97">
        <f t="shared" si="31"/>
        <v>0</v>
      </c>
      <c r="AB110" s="98" t="e">
        <f t="shared" si="29"/>
        <v>#N/A</v>
      </c>
      <c r="AC110" s="99" t="e">
        <f t="shared" si="30"/>
        <v>#N/A</v>
      </c>
      <c r="AD110" s="23" t="e">
        <f>VLOOKUP(Q110,'Weight table'!$A$2:$C$10000,3,FALSE)</f>
        <v>#N/A</v>
      </c>
      <c r="AF110" s="83"/>
      <c r="AG110" s="23" t="str">
        <f>IF(OR(ISBLANK($AF110),$AF110="N/A"),"",VLOOKUP($AF110,'Part number data actuators'!$B$3:$H$202,2,FALSE))</f>
        <v/>
      </c>
      <c r="AH110" s="23" t="str">
        <f>IF(OR(ISBLANK($AF110),$AF110="N/A"),"",VLOOKUP($AF110,'Part number data actuators'!$B$3:$H$202,3,FALSE))</f>
        <v/>
      </c>
      <c r="AI110" s="23" t="str">
        <f>IF(OR(ISBLANK($AF110),$AF110="N/A"),"",VLOOKUP($AF110,'Part number data actuators'!$B$3:$H$202,4,FALSE))</f>
        <v/>
      </c>
      <c r="AJ110" s="23" t="str">
        <f>IF(OR(ISBLANK($AF110),$AF110="N/A"),"",VLOOKUP($AF110,'Part number data actuators'!$B$3:$H$202,5,FALSE))</f>
        <v/>
      </c>
      <c r="AK110" s="23" t="str">
        <f>IF(OR(ISBLANK($AF110),$AF110="N/A"),"",VLOOKUP($AF110,'Part number data actuators'!$B$3:$H$202,6,FALSE))</f>
        <v/>
      </c>
      <c r="AL110" s="23" t="str">
        <f>IF(OR(ISBLANK($AF110),$AF110="N/A"),"",VLOOKUP($AF110,'Part number data actuators'!$B$3:$H$202,7,FALSE))</f>
        <v/>
      </c>
      <c r="AM110" s="5" t="str">
        <f>IF(OR(ISBLANK($AF110),$AF110="N/A"),"",VLOOKUP(AF110,'Weight table'!$A$2:$C$10000,3,FALSE))</f>
        <v/>
      </c>
      <c r="AO110" s="86"/>
      <c r="AR110" s="87"/>
      <c r="AS110" s="87"/>
      <c r="AU110" s="66" t="e">
        <f t="shared" si="32"/>
        <v>#N/A</v>
      </c>
      <c r="AV110" s="66" t="e">
        <f t="shared" si="33"/>
        <v>#N/A</v>
      </c>
      <c r="AW110" t="e">
        <f t="shared" si="34"/>
        <v>#N/A</v>
      </c>
      <c r="AX110" s="66" t="e">
        <f t="shared" si="35"/>
        <v>#N/A</v>
      </c>
      <c r="AY110" s="66" t="e">
        <f t="shared" si="36"/>
        <v>#N/A</v>
      </c>
      <c r="BB110" s="6" t="e">
        <f>MATCH(Q110,'Partnumber data valves'!$B$4:$B$1001,0)</f>
        <v>#N/A</v>
      </c>
      <c r="BC110" s="6"/>
      <c r="BD110" t="e">
        <f>INDEX('Partnumber data valves'!$B$4:$AC$1001,$BB110,13)</f>
        <v>#N/A</v>
      </c>
      <c r="BE110" t="e">
        <f>INDEX('Partnumber data valves'!$B$4:$AC$1001,$BB110,14)</f>
        <v>#N/A</v>
      </c>
      <c r="BF110" t="e">
        <f>INDEX('Partnumber data valves'!$B$4:$AC$1001,$BB110,15)</f>
        <v>#N/A</v>
      </c>
      <c r="BG110" t="e">
        <f>INDEX('Partnumber data valves'!$B$4:$AC$1001,$BB110,16)</f>
        <v>#N/A</v>
      </c>
      <c r="BH110" t="e">
        <f>INDEX('Partnumber data valves'!$B$4:$AC$1001,$BB110,17)</f>
        <v>#N/A</v>
      </c>
      <c r="BI110" t="e">
        <f>INDEX('Partnumber data valves'!$B$4:$AC$1001,$BB110,18)</f>
        <v>#N/A</v>
      </c>
      <c r="BJ110" t="e">
        <f>INDEX('Partnumber data valves'!$B$4:$AC$1001,$BB110,19)</f>
        <v>#N/A</v>
      </c>
      <c r="BL110" t="e">
        <f>INDEX('Partnumber data valves'!$B$4:$AC$1001,$BB110,21)</f>
        <v>#N/A</v>
      </c>
      <c r="BM110" t="e">
        <f>INDEX('Partnumber data valves'!$B$4:$AC$1001,$BB110,22)</f>
        <v>#N/A</v>
      </c>
      <c r="BN110" t="e">
        <f>INDEX('Partnumber data valves'!$B$4:$AC$1001,$BB110,23)</f>
        <v>#N/A</v>
      </c>
      <c r="BO110" t="e">
        <f>INDEX('Partnumber data valves'!$B$4:$AC$1001,$BB110,24)</f>
        <v>#N/A</v>
      </c>
      <c r="BP110" t="e">
        <f>INDEX('Partnumber data valves'!$B$4:$AC$1001,$BB110,25)</f>
        <v>#N/A</v>
      </c>
      <c r="BQ110" t="e">
        <f>INDEX('Partnumber data valves'!$B$4:$AC$1001,$BB110,26)</f>
        <v>#N/A</v>
      </c>
      <c r="BR110" t="e">
        <f>INDEX('Partnumber data valves'!$B$4:$AC$1001,$BB110,27)</f>
        <v>#N/A</v>
      </c>
      <c r="BS110" t="e">
        <f>INDEX('Partnumber data valves'!$B$4:$AC$1001,$BB110,28)</f>
        <v>#N/A</v>
      </c>
      <c r="BU110" s="66" t="e">
        <f>INDEX('Partnumber data valves'!$B$4:$AC$1001,$BB110,5)</f>
        <v>#N/A</v>
      </c>
      <c r="BV110" s="66" t="e">
        <f>INDEX('Partnumber data valves'!$B$4:$AC$1001,$BB110,6)</f>
        <v>#N/A</v>
      </c>
    </row>
    <row r="111" spans="2:74">
      <c r="B111" s="115"/>
      <c r="C111" s="115"/>
      <c r="D111" s="115"/>
      <c r="E111" s="115"/>
      <c r="F111" s="115"/>
      <c r="G111" s="115"/>
      <c r="H111" s="115"/>
      <c r="I111" s="115"/>
      <c r="J111" s="115"/>
      <c r="K111" s="115"/>
      <c r="L111" s="115"/>
      <c r="M111" s="115"/>
      <c r="N111" s="115"/>
      <c r="O111" s="115"/>
      <c r="Q111" s="83"/>
      <c r="R111" s="22" t="e">
        <f>VLOOKUP('Frese Valve Selection'!$Q111,'Partnumber data valves'!$B$4:$K$1001,2,FALSE)</f>
        <v>#N/A</v>
      </c>
      <c r="S111" s="23" t="e">
        <f>VLOOKUP('Frese Valve Selection'!$Q111,'Partnumber data valves'!$B$4:$K$1001,3,FALSE)</f>
        <v>#N/A</v>
      </c>
      <c r="T111" s="23" t="e">
        <f>VLOOKUP('Frese Valve Selection'!$Q111,'Partnumber data valves'!$B$4:$K$1001,4,FALSE)</f>
        <v>#N/A</v>
      </c>
      <c r="U111" s="23" t="e">
        <f>VLOOKUP('Frese Valve Selection'!$Q111,'Partnumber data valves'!$B$4:$K$1001,5,FALSE)</f>
        <v>#N/A</v>
      </c>
      <c r="V111" s="23" t="e">
        <f>VLOOKUP('Frese Valve Selection'!$Q111,'Partnumber data valves'!$B$4:$K$1001,6,FALSE)</f>
        <v>#N/A</v>
      </c>
      <c r="W111" s="23" t="e">
        <f>VLOOKUP('Frese Valve Selection'!$Q111,'Partnumber data valves'!$B$4:$K$1001,7,FALSE)</f>
        <v>#N/A</v>
      </c>
      <c r="X111" s="23" t="e">
        <f>VLOOKUP('Frese Valve Selection'!$Q111,'Partnumber data valves'!$B$4:$K$1001,8,FALSE)</f>
        <v>#N/A</v>
      </c>
      <c r="Y111" s="23" t="e">
        <f>VLOOKUP('Frese Valve Selection'!$Q111,'Partnumber data valves'!$B$4:$K$1001,9,FALSE)</f>
        <v>#N/A</v>
      </c>
      <c r="Z111" s="23" t="e">
        <f>VLOOKUP('Frese Valve Selection'!$Q111,'Partnumber data valves'!$B$4:$K$1001,10,FALSE)</f>
        <v>#N/A</v>
      </c>
      <c r="AA111" s="97">
        <f t="shared" si="31"/>
        <v>0</v>
      </c>
      <c r="AB111" s="98" t="e">
        <f t="shared" si="29"/>
        <v>#N/A</v>
      </c>
      <c r="AC111" s="99" t="e">
        <f t="shared" si="30"/>
        <v>#N/A</v>
      </c>
      <c r="AD111" s="23" t="e">
        <f>VLOOKUP(Q111,'Weight table'!$A$2:$C$10000,3,FALSE)</f>
        <v>#N/A</v>
      </c>
      <c r="AF111" s="83"/>
      <c r="AG111" s="23" t="str">
        <f>IF(OR(ISBLANK($AF111),$AF111="N/A"),"",VLOOKUP($AF111,'Part number data actuators'!$B$3:$H$202,2,FALSE))</f>
        <v/>
      </c>
      <c r="AH111" s="23" t="str">
        <f>IF(OR(ISBLANK($AF111),$AF111="N/A"),"",VLOOKUP($AF111,'Part number data actuators'!$B$3:$H$202,3,FALSE))</f>
        <v/>
      </c>
      <c r="AI111" s="23" t="str">
        <f>IF(OR(ISBLANK($AF111),$AF111="N/A"),"",VLOOKUP($AF111,'Part number data actuators'!$B$3:$H$202,4,FALSE))</f>
        <v/>
      </c>
      <c r="AJ111" s="23" t="str">
        <f>IF(OR(ISBLANK($AF111),$AF111="N/A"),"",VLOOKUP($AF111,'Part number data actuators'!$B$3:$H$202,5,FALSE))</f>
        <v/>
      </c>
      <c r="AK111" s="23" t="str">
        <f>IF(OR(ISBLANK($AF111),$AF111="N/A"),"",VLOOKUP($AF111,'Part number data actuators'!$B$3:$H$202,6,FALSE))</f>
        <v/>
      </c>
      <c r="AL111" s="23" t="str">
        <f>IF(OR(ISBLANK($AF111),$AF111="N/A"),"",VLOOKUP($AF111,'Part number data actuators'!$B$3:$H$202,7,FALSE))</f>
        <v/>
      </c>
      <c r="AM111" s="5" t="str">
        <f>IF(OR(ISBLANK($AF111),$AF111="N/A"),"",VLOOKUP(AF111,'Weight table'!$A$2:$C$10000,3,FALSE))</f>
        <v/>
      </c>
      <c r="AO111" s="86"/>
      <c r="AR111" s="87"/>
      <c r="AS111" s="87"/>
      <c r="AU111" s="66" t="e">
        <f t="shared" si="32"/>
        <v>#N/A</v>
      </c>
      <c r="AV111" s="66" t="e">
        <f t="shared" si="33"/>
        <v>#N/A</v>
      </c>
      <c r="AW111" t="e">
        <f t="shared" si="34"/>
        <v>#N/A</v>
      </c>
      <c r="AX111" s="66" t="e">
        <f t="shared" si="35"/>
        <v>#N/A</v>
      </c>
      <c r="AY111" s="66" t="e">
        <f t="shared" si="36"/>
        <v>#N/A</v>
      </c>
      <c r="BB111" s="6" t="e">
        <f>MATCH(Q111,'Partnumber data valves'!$B$4:$B$1001,0)</f>
        <v>#N/A</v>
      </c>
      <c r="BC111" s="6"/>
      <c r="BD111" t="e">
        <f>INDEX('Partnumber data valves'!$B$4:$AC$1001,$BB111,13)</f>
        <v>#N/A</v>
      </c>
      <c r="BE111" t="e">
        <f>INDEX('Partnumber data valves'!$B$4:$AC$1001,$BB111,14)</f>
        <v>#N/A</v>
      </c>
      <c r="BF111" t="e">
        <f>INDEX('Partnumber data valves'!$B$4:$AC$1001,$BB111,15)</f>
        <v>#N/A</v>
      </c>
      <c r="BG111" t="e">
        <f>INDEX('Partnumber data valves'!$B$4:$AC$1001,$BB111,16)</f>
        <v>#N/A</v>
      </c>
      <c r="BH111" t="e">
        <f>INDEX('Partnumber data valves'!$B$4:$AC$1001,$BB111,17)</f>
        <v>#N/A</v>
      </c>
      <c r="BI111" t="e">
        <f>INDEX('Partnumber data valves'!$B$4:$AC$1001,$BB111,18)</f>
        <v>#N/A</v>
      </c>
      <c r="BJ111" t="e">
        <f>INDEX('Partnumber data valves'!$B$4:$AC$1001,$BB111,19)</f>
        <v>#N/A</v>
      </c>
      <c r="BL111" t="e">
        <f>INDEX('Partnumber data valves'!$B$4:$AC$1001,$BB111,21)</f>
        <v>#N/A</v>
      </c>
      <c r="BM111" t="e">
        <f>INDEX('Partnumber data valves'!$B$4:$AC$1001,$BB111,22)</f>
        <v>#N/A</v>
      </c>
      <c r="BN111" t="e">
        <f>INDEX('Partnumber data valves'!$B$4:$AC$1001,$BB111,23)</f>
        <v>#N/A</v>
      </c>
      <c r="BO111" t="e">
        <f>INDEX('Partnumber data valves'!$B$4:$AC$1001,$BB111,24)</f>
        <v>#N/A</v>
      </c>
      <c r="BP111" t="e">
        <f>INDEX('Partnumber data valves'!$B$4:$AC$1001,$BB111,25)</f>
        <v>#N/A</v>
      </c>
      <c r="BQ111" t="e">
        <f>INDEX('Partnumber data valves'!$B$4:$AC$1001,$BB111,26)</f>
        <v>#N/A</v>
      </c>
      <c r="BR111" t="e">
        <f>INDEX('Partnumber data valves'!$B$4:$AC$1001,$BB111,27)</f>
        <v>#N/A</v>
      </c>
      <c r="BS111" t="e">
        <f>INDEX('Partnumber data valves'!$B$4:$AC$1001,$BB111,28)</f>
        <v>#N/A</v>
      </c>
      <c r="BU111" s="66" t="e">
        <f>INDEX('Partnumber data valves'!$B$4:$AC$1001,$BB111,5)</f>
        <v>#N/A</v>
      </c>
      <c r="BV111" s="66" t="e">
        <f>INDEX('Partnumber data valves'!$B$4:$AC$1001,$BB111,6)</f>
        <v>#N/A</v>
      </c>
    </row>
    <row r="112" spans="2:74">
      <c r="B112" s="115"/>
      <c r="C112" s="115"/>
      <c r="D112" s="115"/>
      <c r="E112" s="115"/>
      <c r="F112" s="115"/>
      <c r="G112" s="115"/>
      <c r="H112" s="115"/>
      <c r="I112" s="115"/>
      <c r="J112" s="115"/>
      <c r="K112" s="115"/>
      <c r="L112" s="115"/>
      <c r="M112" s="115"/>
      <c r="N112" s="115"/>
      <c r="O112" s="115"/>
      <c r="Q112" s="83"/>
      <c r="R112" s="22" t="e">
        <f>VLOOKUP('Frese Valve Selection'!$Q112,'Partnumber data valves'!$B$4:$K$1001,2,FALSE)</f>
        <v>#N/A</v>
      </c>
      <c r="S112" s="23" t="e">
        <f>VLOOKUP('Frese Valve Selection'!$Q112,'Partnumber data valves'!$B$4:$K$1001,3,FALSE)</f>
        <v>#N/A</v>
      </c>
      <c r="T112" s="23" t="e">
        <f>VLOOKUP('Frese Valve Selection'!$Q112,'Partnumber data valves'!$B$4:$K$1001,4,FALSE)</f>
        <v>#N/A</v>
      </c>
      <c r="U112" s="23" t="e">
        <f>VLOOKUP('Frese Valve Selection'!$Q112,'Partnumber data valves'!$B$4:$K$1001,5,FALSE)</f>
        <v>#N/A</v>
      </c>
      <c r="V112" s="23" t="e">
        <f>VLOOKUP('Frese Valve Selection'!$Q112,'Partnumber data valves'!$B$4:$K$1001,6,FALSE)</f>
        <v>#N/A</v>
      </c>
      <c r="W112" s="23" t="e">
        <f>VLOOKUP('Frese Valve Selection'!$Q112,'Partnumber data valves'!$B$4:$K$1001,7,FALSE)</f>
        <v>#N/A</v>
      </c>
      <c r="X112" s="23" t="e">
        <f>VLOOKUP('Frese Valve Selection'!$Q112,'Partnumber data valves'!$B$4:$K$1001,8,FALSE)</f>
        <v>#N/A</v>
      </c>
      <c r="Y112" s="23" t="e">
        <f>VLOOKUP('Frese Valve Selection'!$Q112,'Partnumber data valves'!$B$4:$K$1001,9,FALSE)</f>
        <v>#N/A</v>
      </c>
      <c r="Z112" s="23" t="e">
        <f>VLOOKUP('Frese Valve Selection'!$Q112,'Partnumber data valves'!$B$4:$K$1001,10,FALSE)</f>
        <v>#N/A</v>
      </c>
      <c r="AA112" s="97">
        <f t="shared" si="31"/>
        <v>0</v>
      </c>
      <c r="AB112" s="98" t="e">
        <f t="shared" si="29"/>
        <v>#N/A</v>
      </c>
      <c r="AC112" s="99" t="e">
        <f t="shared" si="30"/>
        <v>#N/A</v>
      </c>
      <c r="AD112" s="23" t="e">
        <f>VLOOKUP(Q112,'Weight table'!$A$2:$C$10000,3,FALSE)</f>
        <v>#N/A</v>
      </c>
      <c r="AF112" s="83"/>
      <c r="AG112" s="23" t="str">
        <f>IF(OR(ISBLANK($AF112),$AF112="N/A"),"",VLOOKUP($AF112,'Part number data actuators'!$B$3:$H$202,2,FALSE))</f>
        <v/>
      </c>
      <c r="AH112" s="23" t="str">
        <f>IF(OR(ISBLANK($AF112),$AF112="N/A"),"",VLOOKUP($AF112,'Part number data actuators'!$B$3:$H$202,3,FALSE))</f>
        <v/>
      </c>
      <c r="AI112" s="23" t="str">
        <f>IF(OR(ISBLANK($AF112),$AF112="N/A"),"",VLOOKUP($AF112,'Part number data actuators'!$B$3:$H$202,4,FALSE))</f>
        <v/>
      </c>
      <c r="AJ112" s="23" t="str">
        <f>IF(OR(ISBLANK($AF112),$AF112="N/A"),"",VLOOKUP($AF112,'Part number data actuators'!$B$3:$H$202,5,FALSE))</f>
        <v/>
      </c>
      <c r="AK112" s="23" t="str">
        <f>IF(OR(ISBLANK($AF112),$AF112="N/A"),"",VLOOKUP($AF112,'Part number data actuators'!$B$3:$H$202,6,FALSE))</f>
        <v/>
      </c>
      <c r="AL112" s="23" t="str">
        <f>IF(OR(ISBLANK($AF112),$AF112="N/A"),"",VLOOKUP($AF112,'Part number data actuators'!$B$3:$H$202,7,FALSE))</f>
        <v/>
      </c>
      <c r="AM112" s="5" t="str">
        <f>IF(OR(ISBLANK($AF112),$AF112="N/A"),"",VLOOKUP(AF112,'Weight table'!$A$2:$C$10000,3,FALSE))</f>
        <v/>
      </c>
      <c r="AO112" s="86"/>
      <c r="AR112" s="87"/>
      <c r="AS112" s="87"/>
      <c r="AU112" s="66" t="e">
        <f t="shared" si="32"/>
        <v>#N/A</v>
      </c>
      <c r="AV112" s="66" t="e">
        <f t="shared" si="33"/>
        <v>#N/A</v>
      </c>
      <c r="AW112" t="e">
        <f t="shared" si="34"/>
        <v>#N/A</v>
      </c>
      <c r="AX112" s="66" t="e">
        <f t="shared" si="35"/>
        <v>#N/A</v>
      </c>
      <c r="AY112" s="66" t="e">
        <f t="shared" si="36"/>
        <v>#N/A</v>
      </c>
      <c r="BB112" s="6" t="e">
        <f>MATCH(Q112,'Partnumber data valves'!$B$4:$B$1001,0)</f>
        <v>#N/A</v>
      </c>
      <c r="BC112" s="6"/>
      <c r="BD112" t="e">
        <f>INDEX('Partnumber data valves'!$B$4:$AC$1001,$BB112,13)</f>
        <v>#N/A</v>
      </c>
      <c r="BE112" t="e">
        <f>INDEX('Partnumber data valves'!$B$4:$AC$1001,$BB112,14)</f>
        <v>#N/A</v>
      </c>
      <c r="BF112" t="e">
        <f>INDEX('Partnumber data valves'!$B$4:$AC$1001,$BB112,15)</f>
        <v>#N/A</v>
      </c>
      <c r="BG112" t="e">
        <f>INDEX('Partnumber data valves'!$B$4:$AC$1001,$BB112,16)</f>
        <v>#N/A</v>
      </c>
      <c r="BH112" t="e">
        <f>INDEX('Partnumber data valves'!$B$4:$AC$1001,$BB112,17)</f>
        <v>#N/A</v>
      </c>
      <c r="BI112" t="e">
        <f>INDEX('Partnumber data valves'!$B$4:$AC$1001,$BB112,18)</f>
        <v>#N/A</v>
      </c>
      <c r="BJ112" t="e">
        <f>INDEX('Partnumber data valves'!$B$4:$AC$1001,$BB112,19)</f>
        <v>#N/A</v>
      </c>
      <c r="BL112" t="e">
        <f>INDEX('Partnumber data valves'!$B$4:$AC$1001,$BB112,21)</f>
        <v>#N/A</v>
      </c>
      <c r="BM112" t="e">
        <f>INDEX('Partnumber data valves'!$B$4:$AC$1001,$BB112,22)</f>
        <v>#N/A</v>
      </c>
      <c r="BN112" t="e">
        <f>INDEX('Partnumber data valves'!$B$4:$AC$1001,$BB112,23)</f>
        <v>#N/A</v>
      </c>
      <c r="BO112" t="e">
        <f>INDEX('Partnumber data valves'!$B$4:$AC$1001,$BB112,24)</f>
        <v>#N/A</v>
      </c>
      <c r="BP112" t="e">
        <f>INDEX('Partnumber data valves'!$B$4:$AC$1001,$BB112,25)</f>
        <v>#N/A</v>
      </c>
      <c r="BQ112" t="e">
        <f>INDEX('Partnumber data valves'!$B$4:$AC$1001,$BB112,26)</f>
        <v>#N/A</v>
      </c>
      <c r="BR112" t="e">
        <f>INDEX('Partnumber data valves'!$B$4:$AC$1001,$BB112,27)</f>
        <v>#N/A</v>
      </c>
      <c r="BS112" t="e">
        <f>INDEX('Partnumber data valves'!$B$4:$AC$1001,$BB112,28)</f>
        <v>#N/A</v>
      </c>
      <c r="BU112" s="66" t="e">
        <f>INDEX('Partnumber data valves'!$B$4:$AC$1001,$BB112,5)</f>
        <v>#N/A</v>
      </c>
      <c r="BV112" s="66" t="e">
        <f>INDEX('Partnumber data valves'!$B$4:$AC$1001,$BB112,6)</f>
        <v>#N/A</v>
      </c>
    </row>
    <row r="113" spans="2:74">
      <c r="B113" s="115"/>
      <c r="C113" s="115"/>
      <c r="D113" s="115"/>
      <c r="E113" s="115"/>
      <c r="F113" s="115"/>
      <c r="G113" s="115"/>
      <c r="H113" s="115"/>
      <c r="I113" s="115"/>
      <c r="J113" s="115"/>
      <c r="K113" s="115"/>
      <c r="L113" s="115"/>
      <c r="M113" s="115"/>
      <c r="N113" s="115"/>
      <c r="O113" s="115"/>
      <c r="Q113" s="83"/>
      <c r="R113" s="22" t="e">
        <f>VLOOKUP('Frese Valve Selection'!$Q113,'Partnumber data valves'!$B$4:$K$1001,2,FALSE)</f>
        <v>#N/A</v>
      </c>
      <c r="S113" s="23" t="e">
        <f>VLOOKUP('Frese Valve Selection'!$Q113,'Partnumber data valves'!$B$4:$K$1001,3,FALSE)</f>
        <v>#N/A</v>
      </c>
      <c r="T113" s="23" t="e">
        <f>VLOOKUP('Frese Valve Selection'!$Q113,'Partnumber data valves'!$B$4:$K$1001,4,FALSE)</f>
        <v>#N/A</v>
      </c>
      <c r="U113" s="23" t="e">
        <f>VLOOKUP('Frese Valve Selection'!$Q113,'Partnumber data valves'!$B$4:$K$1001,5,FALSE)</f>
        <v>#N/A</v>
      </c>
      <c r="V113" s="23" t="e">
        <f>VLOOKUP('Frese Valve Selection'!$Q113,'Partnumber data valves'!$B$4:$K$1001,6,FALSE)</f>
        <v>#N/A</v>
      </c>
      <c r="W113" s="23" t="e">
        <f>VLOOKUP('Frese Valve Selection'!$Q113,'Partnumber data valves'!$B$4:$K$1001,7,FALSE)</f>
        <v>#N/A</v>
      </c>
      <c r="X113" s="23" t="e">
        <f>VLOOKUP('Frese Valve Selection'!$Q113,'Partnumber data valves'!$B$4:$K$1001,8,FALSE)</f>
        <v>#N/A</v>
      </c>
      <c r="Y113" s="23" t="e">
        <f>VLOOKUP('Frese Valve Selection'!$Q113,'Partnumber data valves'!$B$4:$K$1001,9,FALSE)</f>
        <v>#N/A</v>
      </c>
      <c r="Z113" s="23" t="e">
        <f>VLOOKUP('Frese Valve Selection'!$Q113,'Partnumber data valves'!$B$4:$K$1001,10,FALSE)</f>
        <v>#N/A</v>
      </c>
      <c r="AA113" s="97">
        <f t="shared" si="31"/>
        <v>0</v>
      </c>
      <c r="AB113" s="98" t="e">
        <f t="shared" si="29"/>
        <v>#N/A</v>
      </c>
      <c r="AC113" s="99" t="e">
        <f t="shared" si="30"/>
        <v>#N/A</v>
      </c>
      <c r="AD113" s="23" t="e">
        <f>VLOOKUP(Q113,'Weight table'!$A$2:$C$10000,3,FALSE)</f>
        <v>#N/A</v>
      </c>
      <c r="AF113" s="83"/>
      <c r="AG113" s="23" t="str">
        <f>IF(OR(ISBLANK($AF113),$AF113="N/A"),"",VLOOKUP($AF113,'Part number data actuators'!$B$3:$H$202,2,FALSE))</f>
        <v/>
      </c>
      <c r="AH113" s="23" t="str">
        <f>IF(OR(ISBLANK($AF113),$AF113="N/A"),"",VLOOKUP($AF113,'Part number data actuators'!$B$3:$H$202,3,FALSE))</f>
        <v/>
      </c>
      <c r="AI113" s="23" t="str">
        <f>IF(OR(ISBLANK($AF113),$AF113="N/A"),"",VLOOKUP($AF113,'Part number data actuators'!$B$3:$H$202,4,FALSE))</f>
        <v/>
      </c>
      <c r="AJ113" s="23" t="str">
        <f>IF(OR(ISBLANK($AF113),$AF113="N/A"),"",VLOOKUP($AF113,'Part number data actuators'!$B$3:$H$202,5,FALSE))</f>
        <v/>
      </c>
      <c r="AK113" s="23" t="str">
        <f>IF(OR(ISBLANK($AF113),$AF113="N/A"),"",VLOOKUP($AF113,'Part number data actuators'!$B$3:$H$202,6,FALSE))</f>
        <v/>
      </c>
      <c r="AL113" s="23" t="str">
        <f>IF(OR(ISBLANK($AF113),$AF113="N/A"),"",VLOOKUP($AF113,'Part number data actuators'!$B$3:$H$202,7,FALSE))</f>
        <v/>
      </c>
      <c r="AM113" s="5" t="str">
        <f>IF(OR(ISBLANK($AF113),$AF113="N/A"),"",VLOOKUP(AF113,'Weight table'!$A$2:$C$10000,3,FALSE))</f>
        <v/>
      </c>
      <c r="AO113" s="86"/>
      <c r="AR113" s="87"/>
      <c r="AS113" s="87"/>
      <c r="AU113" s="66" t="e">
        <f t="shared" si="32"/>
        <v>#N/A</v>
      </c>
      <c r="AV113" s="66" t="e">
        <f t="shared" si="33"/>
        <v>#N/A</v>
      </c>
      <c r="AW113" t="e">
        <f t="shared" si="34"/>
        <v>#N/A</v>
      </c>
      <c r="AX113" s="66" t="e">
        <f t="shared" si="35"/>
        <v>#N/A</v>
      </c>
      <c r="AY113" s="66" t="e">
        <f t="shared" si="36"/>
        <v>#N/A</v>
      </c>
      <c r="BB113" s="6" t="e">
        <f>MATCH(Q113,'Partnumber data valves'!$B$4:$B$1001,0)</f>
        <v>#N/A</v>
      </c>
      <c r="BC113" s="6"/>
      <c r="BD113" t="e">
        <f>INDEX('Partnumber data valves'!$B$4:$AC$1001,$BB113,13)</f>
        <v>#N/A</v>
      </c>
      <c r="BE113" t="e">
        <f>INDEX('Partnumber data valves'!$B$4:$AC$1001,$BB113,14)</f>
        <v>#N/A</v>
      </c>
      <c r="BF113" t="e">
        <f>INDEX('Partnumber data valves'!$B$4:$AC$1001,$BB113,15)</f>
        <v>#N/A</v>
      </c>
      <c r="BG113" t="e">
        <f>INDEX('Partnumber data valves'!$B$4:$AC$1001,$BB113,16)</f>
        <v>#N/A</v>
      </c>
      <c r="BH113" t="e">
        <f>INDEX('Partnumber data valves'!$B$4:$AC$1001,$BB113,17)</f>
        <v>#N/A</v>
      </c>
      <c r="BI113" t="e">
        <f>INDEX('Partnumber data valves'!$B$4:$AC$1001,$BB113,18)</f>
        <v>#N/A</v>
      </c>
      <c r="BJ113" t="e">
        <f>INDEX('Partnumber data valves'!$B$4:$AC$1001,$BB113,19)</f>
        <v>#N/A</v>
      </c>
      <c r="BL113" t="e">
        <f>INDEX('Partnumber data valves'!$B$4:$AC$1001,$BB113,21)</f>
        <v>#N/A</v>
      </c>
      <c r="BM113" t="e">
        <f>INDEX('Partnumber data valves'!$B$4:$AC$1001,$BB113,22)</f>
        <v>#N/A</v>
      </c>
      <c r="BN113" t="e">
        <f>INDEX('Partnumber data valves'!$B$4:$AC$1001,$BB113,23)</f>
        <v>#N/A</v>
      </c>
      <c r="BO113" t="e">
        <f>INDEX('Partnumber data valves'!$B$4:$AC$1001,$BB113,24)</f>
        <v>#N/A</v>
      </c>
      <c r="BP113" t="e">
        <f>INDEX('Partnumber data valves'!$B$4:$AC$1001,$BB113,25)</f>
        <v>#N/A</v>
      </c>
      <c r="BQ113" t="e">
        <f>INDEX('Partnumber data valves'!$B$4:$AC$1001,$BB113,26)</f>
        <v>#N/A</v>
      </c>
      <c r="BR113" t="e">
        <f>INDEX('Partnumber data valves'!$B$4:$AC$1001,$BB113,27)</f>
        <v>#N/A</v>
      </c>
      <c r="BS113" t="e">
        <f>INDEX('Partnumber data valves'!$B$4:$AC$1001,$BB113,28)</f>
        <v>#N/A</v>
      </c>
      <c r="BU113" s="66" t="e">
        <f>INDEX('Partnumber data valves'!$B$4:$AC$1001,$BB113,5)</f>
        <v>#N/A</v>
      </c>
      <c r="BV113" s="66" t="e">
        <f>INDEX('Partnumber data valves'!$B$4:$AC$1001,$BB113,6)</f>
        <v>#N/A</v>
      </c>
    </row>
    <row r="114" spans="2:74">
      <c r="B114" s="115"/>
      <c r="C114" s="115"/>
      <c r="D114" s="115"/>
      <c r="E114" s="115"/>
      <c r="F114" s="115"/>
      <c r="G114" s="115"/>
      <c r="H114" s="115"/>
      <c r="I114" s="115"/>
      <c r="J114" s="115"/>
      <c r="K114" s="115"/>
      <c r="L114" s="115"/>
      <c r="M114" s="115"/>
      <c r="N114" s="115"/>
      <c r="O114" s="115"/>
      <c r="Q114" s="83"/>
      <c r="R114" s="22" t="e">
        <f>VLOOKUP('Frese Valve Selection'!$Q114,'Partnumber data valves'!$B$4:$K$1001,2,FALSE)</f>
        <v>#N/A</v>
      </c>
      <c r="S114" s="23" t="e">
        <f>VLOOKUP('Frese Valve Selection'!$Q114,'Partnumber data valves'!$B$4:$K$1001,3,FALSE)</f>
        <v>#N/A</v>
      </c>
      <c r="T114" s="23" t="e">
        <f>VLOOKUP('Frese Valve Selection'!$Q114,'Partnumber data valves'!$B$4:$K$1001,4,FALSE)</f>
        <v>#N/A</v>
      </c>
      <c r="U114" s="23" t="e">
        <f>VLOOKUP('Frese Valve Selection'!$Q114,'Partnumber data valves'!$B$4:$K$1001,5,FALSE)</f>
        <v>#N/A</v>
      </c>
      <c r="V114" s="23" t="e">
        <f>VLOOKUP('Frese Valve Selection'!$Q114,'Partnumber data valves'!$B$4:$K$1001,6,FALSE)</f>
        <v>#N/A</v>
      </c>
      <c r="W114" s="23" t="e">
        <f>VLOOKUP('Frese Valve Selection'!$Q114,'Partnumber data valves'!$B$4:$K$1001,7,FALSE)</f>
        <v>#N/A</v>
      </c>
      <c r="X114" s="23" t="e">
        <f>VLOOKUP('Frese Valve Selection'!$Q114,'Partnumber data valves'!$B$4:$K$1001,8,FALSE)</f>
        <v>#N/A</v>
      </c>
      <c r="Y114" s="23" t="e">
        <f>VLOOKUP('Frese Valve Selection'!$Q114,'Partnumber data valves'!$B$4:$K$1001,9,FALSE)</f>
        <v>#N/A</v>
      </c>
      <c r="Z114" s="23" t="e">
        <f>VLOOKUP('Frese Valve Selection'!$Q114,'Partnumber data valves'!$B$4:$K$1001,10,FALSE)</f>
        <v>#N/A</v>
      </c>
      <c r="AA114" s="97">
        <f t="shared" si="31"/>
        <v>0</v>
      </c>
      <c r="AB114" s="98" t="e">
        <f t="shared" si="29"/>
        <v>#N/A</v>
      </c>
      <c r="AC114" s="99" t="e">
        <f t="shared" si="30"/>
        <v>#N/A</v>
      </c>
      <c r="AD114" s="23" t="e">
        <f>VLOOKUP(Q114,'Weight table'!$A$2:$C$10000,3,FALSE)</f>
        <v>#N/A</v>
      </c>
      <c r="AF114" s="83"/>
      <c r="AG114" s="23" t="str">
        <f>IF(OR(ISBLANK($AF114),$AF114="N/A"),"",VLOOKUP($AF114,'Part number data actuators'!$B$3:$H$202,2,FALSE))</f>
        <v/>
      </c>
      <c r="AH114" s="23" t="str">
        <f>IF(OR(ISBLANK($AF114),$AF114="N/A"),"",VLOOKUP($AF114,'Part number data actuators'!$B$3:$H$202,3,FALSE))</f>
        <v/>
      </c>
      <c r="AI114" s="23" t="str">
        <f>IF(OR(ISBLANK($AF114),$AF114="N/A"),"",VLOOKUP($AF114,'Part number data actuators'!$B$3:$H$202,4,FALSE))</f>
        <v/>
      </c>
      <c r="AJ114" s="23" t="str">
        <f>IF(OR(ISBLANK($AF114),$AF114="N/A"),"",VLOOKUP($AF114,'Part number data actuators'!$B$3:$H$202,5,FALSE))</f>
        <v/>
      </c>
      <c r="AK114" s="23" t="str">
        <f>IF(OR(ISBLANK($AF114),$AF114="N/A"),"",VLOOKUP($AF114,'Part number data actuators'!$B$3:$H$202,6,FALSE))</f>
        <v/>
      </c>
      <c r="AL114" s="23" t="str">
        <f>IF(OR(ISBLANK($AF114),$AF114="N/A"),"",VLOOKUP($AF114,'Part number data actuators'!$B$3:$H$202,7,FALSE))</f>
        <v/>
      </c>
      <c r="AM114" s="5" t="str">
        <f>IF(OR(ISBLANK($AF114),$AF114="N/A"),"",VLOOKUP(AF114,'Weight table'!$A$2:$C$10000,3,FALSE))</f>
        <v/>
      </c>
      <c r="AO114" s="86"/>
      <c r="AR114" s="87"/>
      <c r="AS114" s="87"/>
      <c r="AU114" s="66" t="e">
        <f t="shared" si="32"/>
        <v>#N/A</v>
      </c>
      <c r="AV114" s="66" t="e">
        <f t="shared" si="33"/>
        <v>#N/A</v>
      </c>
      <c r="AW114" t="e">
        <f t="shared" si="34"/>
        <v>#N/A</v>
      </c>
      <c r="AX114" s="66" t="e">
        <f t="shared" si="35"/>
        <v>#N/A</v>
      </c>
      <c r="AY114" s="66" t="e">
        <f t="shared" si="36"/>
        <v>#N/A</v>
      </c>
      <c r="BB114" s="6" t="e">
        <f>MATCH(Q114,'Partnumber data valves'!$B$4:$B$1001,0)</f>
        <v>#N/A</v>
      </c>
      <c r="BC114" s="6"/>
      <c r="BD114" t="e">
        <f>INDEX('Partnumber data valves'!$B$4:$AC$1001,$BB114,13)</f>
        <v>#N/A</v>
      </c>
      <c r="BE114" t="e">
        <f>INDEX('Partnumber data valves'!$B$4:$AC$1001,$BB114,14)</f>
        <v>#N/A</v>
      </c>
      <c r="BF114" t="e">
        <f>INDEX('Partnumber data valves'!$B$4:$AC$1001,$BB114,15)</f>
        <v>#N/A</v>
      </c>
      <c r="BG114" t="e">
        <f>INDEX('Partnumber data valves'!$B$4:$AC$1001,$BB114,16)</f>
        <v>#N/A</v>
      </c>
      <c r="BH114" t="e">
        <f>INDEX('Partnumber data valves'!$B$4:$AC$1001,$BB114,17)</f>
        <v>#N/A</v>
      </c>
      <c r="BI114" t="e">
        <f>INDEX('Partnumber data valves'!$B$4:$AC$1001,$BB114,18)</f>
        <v>#N/A</v>
      </c>
      <c r="BJ114" t="e">
        <f>INDEX('Partnumber data valves'!$B$4:$AC$1001,$BB114,19)</f>
        <v>#N/A</v>
      </c>
      <c r="BL114" t="e">
        <f>INDEX('Partnumber data valves'!$B$4:$AC$1001,$BB114,21)</f>
        <v>#N/A</v>
      </c>
      <c r="BM114" t="e">
        <f>INDEX('Partnumber data valves'!$B$4:$AC$1001,$BB114,22)</f>
        <v>#N/A</v>
      </c>
      <c r="BN114" t="e">
        <f>INDEX('Partnumber data valves'!$B$4:$AC$1001,$BB114,23)</f>
        <v>#N/A</v>
      </c>
      <c r="BO114" t="e">
        <f>INDEX('Partnumber data valves'!$B$4:$AC$1001,$BB114,24)</f>
        <v>#N/A</v>
      </c>
      <c r="BP114" t="e">
        <f>INDEX('Partnumber data valves'!$B$4:$AC$1001,$BB114,25)</f>
        <v>#N/A</v>
      </c>
      <c r="BQ114" t="e">
        <f>INDEX('Partnumber data valves'!$B$4:$AC$1001,$BB114,26)</f>
        <v>#N/A</v>
      </c>
      <c r="BR114" t="e">
        <f>INDEX('Partnumber data valves'!$B$4:$AC$1001,$BB114,27)</f>
        <v>#N/A</v>
      </c>
      <c r="BS114" t="e">
        <f>INDEX('Partnumber data valves'!$B$4:$AC$1001,$BB114,28)</f>
        <v>#N/A</v>
      </c>
      <c r="BU114" s="66" t="e">
        <f>INDEX('Partnumber data valves'!$B$4:$AC$1001,$BB114,5)</f>
        <v>#N/A</v>
      </c>
      <c r="BV114" s="66" t="e">
        <f>INDEX('Partnumber data valves'!$B$4:$AC$1001,$BB114,6)</f>
        <v>#N/A</v>
      </c>
    </row>
    <row r="115" spans="2:74">
      <c r="B115" s="115"/>
      <c r="C115" s="115"/>
      <c r="D115" s="115"/>
      <c r="E115" s="115"/>
      <c r="F115" s="115"/>
      <c r="G115" s="115"/>
      <c r="H115" s="115"/>
      <c r="I115" s="115"/>
      <c r="J115" s="115"/>
      <c r="K115" s="115"/>
      <c r="L115" s="115"/>
      <c r="M115" s="115"/>
      <c r="N115" s="115"/>
      <c r="O115" s="115"/>
      <c r="Q115" s="83"/>
      <c r="R115" s="22" t="e">
        <f>VLOOKUP('Frese Valve Selection'!$Q115,'Partnumber data valves'!$B$4:$K$1001,2,FALSE)</f>
        <v>#N/A</v>
      </c>
      <c r="S115" s="23" t="e">
        <f>VLOOKUP('Frese Valve Selection'!$Q115,'Partnumber data valves'!$B$4:$K$1001,3,FALSE)</f>
        <v>#N/A</v>
      </c>
      <c r="T115" s="23" t="e">
        <f>VLOOKUP('Frese Valve Selection'!$Q115,'Partnumber data valves'!$B$4:$K$1001,4,FALSE)</f>
        <v>#N/A</v>
      </c>
      <c r="U115" s="23" t="e">
        <f>VLOOKUP('Frese Valve Selection'!$Q115,'Partnumber data valves'!$B$4:$K$1001,5,FALSE)</f>
        <v>#N/A</v>
      </c>
      <c r="V115" s="23" t="e">
        <f>VLOOKUP('Frese Valve Selection'!$Q115,'Partnumber data valves'!$B$4:$K$1001,6,FALSE)</f>
        <v>#N/A</v>
      </c>
      <c r="W115" s="23" t="e">
        <f>VLOOKUP('Frese Valve Selection'!$Q115,'Partnumber data valves'!$B$4:$K$1001,7,FALSE)</f>
        <v>#N/A</v>
      </c>
      <c r="X115" s="23" t="e">
        <f>VLOOKUP('Frese Valve Selection'!$Q115,'Partnumber data valves'!$B$4:$K$1001,8,FALSE)</f>
        <v>#N/A</v>
      </c>
      <c r="Y115" s="23" t="e">
        <f>VLOOKUP('Frese Valve Selection'!$Q115,'Partnumber data valves'!$B$4:$K$1001,9,FALSE)</f>
        <v>#N/A</v>
      </c>
      <c r="Z115" s="23" t="e">
        <f>VLOOKUP('Frese Valve Selection'!$Q115,'Partnumber data valves'!$B$4:$K$1001,10,FALSE)</f>
        <v>#N/A</v>
      </c>
      <c r="AA115" s="97">
        <f t="shared" si="31"/>
        <v>0</v>
      </c>
      <c r="AB115" s="98" t="e">
        <f t="shared" si="29"/>
        <v>#N/A</v>
      </c>
      <c r="AC115" s="99" t="e">
        <f t="shared" si="30"/>
        <v>#N/A</v>
      </c>
      <c r="AD115" s="23" t="e">
        <f>VLOOKUP(Q115,'Weight table'!$A$2:$C$10000,3,FALSE)</f>
        <v>#N/A</v>
      </c>
      <c r="AF115" s="83"/>
      <c r="AG115" s="23" t="str">
        <f>IF(OR(ISBLANK($AF115),$AF115="N/A"),"",VLOOKUP($AF115,'Part number data actuators'!$B$3:$H$202,2,FALSE))</f>
        <v/>
      </c>
      <c r="AH115" s="23" t="str">
        <f>IF(OR(ISBLANK($AF115),$AF115="N/A"),"",VLOOKUP($AF115,'Part number data actuators'!$B$3:$H$202,3,FALSE))</f>
        <v/>
      </c>
      <c r="AI115" s="23" t="str">
        <f>IF(OR(ISBLANK($AF115),$AF115="N/A"),"",VLOOKUP($AF115,'Part number data actuators'!$B$3:$H$202,4,FALSE))</f>
        <v/>
      </c>
      <c r="AJ115" s="23" t="str">
        <f>IF(OR(ISBLANK($AF115),$AF115="N/A"),"",VLOOKUP($AF115,'Part number data actuators'!$B$3:$H$202,5,FALSE))</f>
        <v/>
      </c>
      <c r="AK115" s="23" t="str">
        <f>IF(OR(ISBLANK($AF115),$AF115="N/A"),"",VLOOKUP($AF115,'Part number data actuators'!$B$3:$H$202,6,FALSE))</f>
        <v/>
      </c>
      <c r="AL115" s="23" t="str">
        <f>IF(OR(ISBLANK($AF115),$AF115="N/A"),"",VLOOKUP($AF115,'Part number data actuators'!$B$3:$H$202,7,FALSE))</f>
        <v/>
      </c>
      <c r="AM115" s="5" t="str">
        <f>IF(OR(ISBLANK($AF115),$AF115="N/A"),"",VLOOKUP(AF115,'Weight table'!$A$2:$C$10000,3,FALSE))</f>
        <v/>
      </c>
      <c r="AO115" s="86"/>
      <c r="AR115" s="87"/>
      <c r="AS115" s="87"/>
      <c r="AU115" s="66" t="e">
        <f t="shared" si="32"/>
        <v>#N/A</v>
      </c>
      <c r="AV115" s="66" t="e">
        <f t="shared" si="33"/>
        <v>#N/A</v>
      </c>
      <c r="AW115" t="e">
        <f t="shared" si="34"/>
        <v>#N/A</v>
      </c>
      <c r="AX115" s="66" t="e">
        <f t="shared" si="35"/>
        <v>#N/A</v>
      </c>
      <c r="AY115" s="66" t="e">
        <f t="shared" si="36"/>
        <v>#N/A</v>
      </c>
      <c r="BB115" s="6" t="e">
        <f>MATCH(Q115,'Partnumber data valves'!$B$4:$B$1001,0)</f>
        <v>#N/A</v>
      </c>
      <c r="BC115" s="6"/>
      <c r="BD115" t="e">
        <f>INDEX('Partnumber data valves'!$B$4:$AC$1001,$BB115,13)</f>
        <v>#N/A</v>
      </c>
      <c r="BE115" t="e">
        <f>INDEX('Partnumber data valves'!$B$4:$AC$1001,$BB115,14)</f>
        <v>#N/A</v>
      </c>
      <c r="BF115" t="e">
        <f>INDEX('Partnumber data valves'!$B$4:$AC$1001,$BB115,15)</f>
        <v>#N/A</v>
      </c>
      <c r="BG115" t="e">
        <f>INDEX('Partnumber data valves'!$B$4:$AC$1001,$BB115,16)</f>
        <v>#N/A</v>
      </c>
      <c r="BH115" t="e">
        <f>INDEX('Partnumber data valves'!$B$4:$AC$1001,$BB115,17)</f>
        <v>#N/A</v>
      </c>
      <c r="BI115" t="e">
        <f>INDEX('Partnumber data valves'!$B$4:$AC$1001,$BB115,18)</f>
        <v>#N/A</v>
      </c>
      <c r="BJ115" t="e">
        <f>INDEX('Partnumber data valves'!$B$4:$AC$1001,$BB115,19)</f>
        <v>#N/A</v>
      </c>
      <c r="BL115" t="e">
        <f>INDEX('Partnumber data valves'!$B$4:$AC$1001,$BB115,21)</f>
        <v>#N/A</v>
      </c>
      <c r="BM115" t="e">
        <f>INDEX('Partnumber data valves'!$B$4:$AC$1001,$BB115,22)</f>
        <v>#N/A</v>
      </c>
      <c r="BN115" t="e">
        <f>INDEX('Partnumber data valves'!$B$4:$AC$1001,$BB115,23)</f>
        <v>#N/A</v>
      </c>
      <c r="BO115" t="e">
        <f>INDEX('Partnumber data valves'!$B$4:$AC$1001,$BB115,24)</f>
        <v>#N/A</v>
      </c>
      <c r="BP115" t="e">
        <f>INDEX('Partnumber data valves'!$B$4:$AC$1001,$BB115,25)</f>
        <v>#N/A</v>
      </c>
      <c r="BQ115" t="e">
        <f>INDEX('Partnumber data valves'!$B$4:$AC$1001,$BB115,26)</f>
        <v>#N/A</v>
      </c>
      <c r="BR115" t="e">
        <f>INDEX('Partnumber data valves'!$B$4:$AC$1001,$BB115,27)</f>
        <v>#N/A</v>
      </c>
      <c r="BS115" t="e">
        <f>INDEX('Partnumber data valves'!$B$4:$AC$1001,$BB115,28)</f>
        <v>#N/A</v>
      </c>
      <c r="BU115" s="66" t="e">
        <f>INDEX('Partnumber data valves'!$B$4:$AC$1001,$BB115,5)</f>
        <v>#N/A</v>
      </c>
      <c r="BV115" s="66" t="e">
        <f>INDEX('Partnumber data valves'!$B$4:$AC$1001,$BB115,6)</f>
        <v>#N/A</v>
      </c>
    </row>
    <row r="116" spans="2:74">
      <c r="B116" s="115"/>
      <c r="C116" s="115"/>
      <c r="D116" s="115"/>
      <c r="E116" s="115"/>
      <c r="F116" s="115"/>
      <c r="G116" s="115"/>
      <c r="H116" s="115"/>
      <c r="I116" s="115"/>
      <c r="J116" s="115"/>
      <c r="K116" s="115"/>
      <c r="L116" s="115"/>
      <c r="M116" s="115"/>
      <c r="N116" s="115"/>
      <c r="O116" s="115"/>
      <c r="Q116" s="83"/>
      <c r="R116" s="22" t="e">
        <f>VLOOKUP('Frese Valve Selection'!$Q116,'Partnumber data valves'!$B$4:$K$1001,2,FALSE)</f>
        <v>#N/A</v>
      </c>
      <c r="S116" s="23" t="e">
        <f>VLOOKUP('Frese Valve Selection'!$Q116,'Partnumber data valves'!$B$4:$K$1001,3,FALSE)</f>
        <v>#N/A</v>
      </c>
      <c r="T116" s="23" t="e">
        <f>VLOOKUP('Frese Valve Selection'!$Q116,'Partnumber data valves'!$B$4:$K$1001,4,FALSE)</f>
        <v>#N/A</v>
      </c>
      <c r="U116" s="23" t="e">
        <f>VLOOKUP('Frese Valve Selection'!$Q116,'Partnumber data valves'!$B$4:$K$1001,5,FALSE)</f>
        <v>#N/A</v>
      </c>
      <c r="V116" s="23" t="e">
        <f>VLOOKUP('Frese Valve Selection'!$Q116,'Partnumber data valves'!$B$4:$K$1001,6,FALSE)</f>
        <v>#N/A</v>
      </c>
      <c r="W116" s="23" t="e">
        <f>VLOOKUP('Frese Valve Selection'!$Q116,'Partnumber data valves'!$B$4:$K$1001,7,FALSE)</f>
        <v>#N/A</v>
      </c>
      <c r="X116" s="23" t="e">
        <f>VLOOKUP('Frese Valve Selection'!$Q116,'Partnumber data valves'!$B$4:$K$1001,8,FALSE)</f>
        <v>#N/A</v>
      </c>
      <c r="Y116" s="23" t="e">
        <f>VLOOKUP('Frese Valve Selection'!$Q116,'Partnumber data valves'!$B$4:$K$1001,9,FALSE)</f>
        <v>#N/A</v>
      </c>
      <c r="Z116" s="23" t="e">
        <f>VLOOKUP('Frese Valve Selection'!$Q116,'Partnumber data valves'!$B$4:$K$1001,10,FALSE)</f>
        <v>#N/A</v>
      </c>
      <c r="AA116" s="97">
        <f t="shared" si="31"/>
        <v>0</v>
      </c>
      <c r="AB116" s="98" t="e">
        <f t="shared" si="29"/>
        <v>#N/A</v>
      </c>
      <c r="AC116" s="99" t="e">
        <f t="shared" si="30"/>
        <v>#N/A</v>
      </c>
      <c r="AD116" s="23" t="e">
        <f>VLOOKUP(Q116,'Weight table'!$A$2:$C$10000,3,FALSE)</f>
        <v>#N/A</v>
      </c>
      <c r="AF116" s="83"/>
      <c r="AG116" s="23" t="str">
        <f>IF(OR(ISBLANK($AF116),$AF116="N/A"),"",VLOOKUP($AF116,'Part number data actuators'!$B$3:$H$202,2,FALSE))</f>
        <v/>
      </c>
      <c r="AH116" s="23" t="str">
        <f>IF(OR(ISBLANK($AF116),$AF116="N/A"),"",VLOOKUP($AF116,'Part number data actuators'!$B$3:$H$202,3,FALSE))</f>
        <v/>
      </c>
      <c r="AI116" s="23" t="str">
        <f>IF(OR(ISBLANK($AF116),$AF116="N/A"),"",VLOOKUP($AF116,'Part number data actuators'!$B$3:$H$202,4,FALSE))</f>
        <v/>
      </c>
      <c r="AJ116" s="23" t="str">
        <f>IF(OR(ISBLANK($AF116),$AF116="N/A"),"",VLOOKUP($AF116,'Part number data actuators'!$B$3:$H$202,5,FALSE))</f>
        <v/>
      </c>
      <c r="AK116" s="23" t="str">
        <f>IF(OR(ISBLANK($AF116),$AF116="N/A"),"",VLOOKUP($AF116,'Part number data actuators'!$B$3:$H$202,6,FALSE))</f>
        <v/>
      </c>
      <c r="AL116" s="23" t="str">
        <f>IF(OR(ISBLANK($AF116),$AF116="N/A"),"",VLOOKUP($AF116,'Part number data actuators'!$B$3:$H$202,7,FALSE))</f>
        <v/>
      </c>
      <c r="AM116" s="5" t="str">
        <f>IF(OR(ISBLANK($AF116),$AF116="N/A"),"",VLOOKUP(AF116,'Weight table'!$A$2:$C$10000,3,FALSE))</f>
        <v/>
      </c>
      <c r="AO116" s="86"/>
      <c r="AR116" s="87"/>
      <c r="AS116" s="87"/>
      <c r="AU116" s="66" t="e">
        <f t="shared" si="32"/>
        <v>#N/A</v>
      </c>
      <c r="AV116" s="66" t="e">
        <f t="shared" si="33"/>
        <v>#N/A</v>
      </c>
      <c r="AW116" t="e">
        <f t="shared" si="34"/>
        <v>#N/A</v>
      </c>
      <c r="AX116" s="66" t="e">
        <f t="shared" si="35"/>
        <v>#N/A</v>
      </c>
      <c r="AY116" s="66" t="e">
        <f t="shared" si="36"/>
        <v>#N/A</v>
      </c>
      <c r="BB116" s="6" t="e">
        <f>MATCH(Q116,'Partnumber data valves'!$B$4:$B$1001,0)</f>
        <v>#N/A</v>
      </c>
      <c r="BC116" s="6"/>
      <c r="BD116" t="e">
        <f>INDEX('Partnumber data valves'!$B$4:$AC$1001,$BB116,13)</f>
        <v>#N/A</v>
      </c>
      <c r="BE116" t="e">
        <f>INDEX('Partnumber data valves'!$B$4:$AC$1001,$BB116,14)</f>
        <v>#N/A</v>
      </c>
      <c r="BF116" t="e">
        <f>INDEX('Partnumber data valves'!$B$4:$AC$1001,$BB116,15)</f>
        <v>#N/A</v>
      </c>
      <c r="BG116" t="e">
        <f>INDEX('Partnumber data valves'!$B$4:$AC$1001,$BB116,16)</f>
        <v>#N/A</v>
      </c>
      <c r="BH116" t="e">
        <f>INDEX('Partnumber data valves'!$B$4:$AC$1001,$BB116,17)</f>
        <v>#N/A</v>
      </c>
      <c r="BI116" t="e">
        <f>INDEX('Partnumber data valves'!$B$4:$AC$1001,$BB116,18)</f>
        <v>#N/A</v>
      </c>
      <c r="BJ116" t="e">
        <f>INDEX('Partnumber data valves'!$B$4:$AC$1001,$BB116,19)</f>
        <v>#N/A</v>
      </c>
      <c r="BL116" t="e">
        <f>INDEX('Partnumber data valves'!$B$4:$AC$1001,$BB116,21)</f>
        <v>#N/A</v>
      </c>
      <c r="BM116" t="e">
        <f>INDEX('Partnumber data valves'!$B$4:$AC$1001,$BB116,22)</f>
        <v>#N/A</v>
      </c>
      <c r="BN116" t="e">
        <f>INDEX('Partnumber data valves'!$B$4:$AC$1001,$BB116,23)</f>
        <v>#N/A</v>
      </c>
      <c r="BO116" t="e">
        <f>INDEX('Partnumber data valves'!$B$4:$AC$1001,$BB116,24)</f>
        <v>#N/A</v>
      </c>
      <c r="BP116" t="e">
        <f>INDEX('Partnumber data valves'!$B$4:$AC$1001,$BB116,25)</f>
        <v>#N/A</v>
      </c>
      <c r="BQ116" t="e">
        <f>INDEX('Partnumber data valves'!$B$4:$AC$1001,$BB116,26)</f>
        <v>#N/A</v>
      </c>
      <c r="BR116" t="e">
        <f>INDEX('Partnumber data valves'!$B$4:$AC$1001,$BB116,27)</f>
        <v>#N/A</v>
      </c>
      <c r="BS116" t="e">
        <f>INDEX('Partnumber data valves'!$B$4:$AC$1001,$BB116,28)</f>
        <v>#N/A</v>
      </c>
      <c r="BU116" s="66" t="e">
        <f>INDEX('Partnumber data valves'!$B$4:$AC$1001,$BB116,5)</f>
        <v>#N/A</v>
      </c>
      <c r="BV116" s="66" t="e">
        <f>INDEX('Partnumber data valves'!$B$4:$AC$1001,$BB116,6)</f>
        <v>#N/A</v>
      </c>
    </row>
    <row r="117" spans="2:74">
      <c r="B117" s="115"/>
      <c r="C117" s="115"/>
      <c r="D117" s="115"/>
      <c r="E117" s="115"/>
      <c r="F117" s="115"/>
      <c r="G117" s="115"/>
      <c r="H117" s="115"/>
      <c r="I117" s="115"/>
      <c r="J117" s="115"/>
      <c r="K117" s="115"/>
      <c r="L117" s="115"/>
      <c r="M117" s="115"/>
      <c r="N117" s="115"/>
      <c r="O117" s="115"/>
      <c r="Q117" s="83"/>
      <c r="R117" s="22" t="e">
        <f>VLOOKUP('Frese Valve Selection'!$Q117,'Partnumber data valves'!$B$4:$K$1001,2,FALSE)</f>
        <v>#N/A</v>
      </c>
      <c r="S117" s="23" t="e">
        <f>VLOOKUP('Frese Valve Selection'!$Q117,'Partnumber data valves'!$B$4:$K$1001,3,FALSE)</f>
        <v>#N/A</v>
      </c>
      <c r="T117" s="23" t="e">
        <f>VLOOKUP('Frese Valve Selection'!$Q117,'Partnumber data valves'!$B$4:$K$1001,4,FALSE)</f>
        <v>#N/A</v>
      </c>
      <c r="U117" s="23" t="e">
        <f>VLOOKUP('Frese Valve Selection'!$Q117,'Partnumber data valves'!$B$4:$K$1001,5,FALSE)</f>
        <v>#N/A</v>
      </c>
      <c r="V117" s="23" t="e">
        <f>VLOOKUP('Frese Valve Selection'!$Q117,'Partnumber data valves'!$B$4:$K$1001,6,FALSE)</f>
        <v>#N/A</v>
      </c>
      <c r="W117" s="23" t="e">
        <f>VLOOKUP('Frese Valve Selection'!$Q117,'Partnumber data valves'!$B$4:$K$1001,7,FALSE)</f>
        <v>#N/A</v>
      </c>
      <c r="X117" s="23" t="e">
        <f>VLOOKUP('Frese Valve Selection'!$Q117,'Partnumber data valves'!$B$4:$K$1001,8,FALSE)</f>
        <v>#N/A</v>
      </c>
      <c r="Y117" s="23" t="e">
        <f>VLOOKUP('Frese Valve Selection'!$Q117,'Partnumber data valves'!$B$4:$K$1001,9,FALSE)</f>
        <v>#N/A</v>
      </c>
      <c r="Z117" s="23" t="e">
        <f>VLOOKUP('Frese Valve Selection'!$Q117,'Partnumber data valves'!$B$4:$K$1001,10,FALSE)</f>
        <v>#N/A</v>
      </c>
      <c r="AA117" s="97">
        <f t="shared" si="31"/>
        <v>0</v>
      </c>
      <c r="AB117" s="98" t="e">
        <f t="shared" si="29"/>
        <v>#N/A</v>
      </c>
      <c r="AC117" s="99" t="e">
        <f t="shared" si="30"/>
        <v>#N/A</v>
      </c>
      <c r="AD117" s="23" t="e">
        <f>VLOOKUP(Q117,'Weight table'!$A$2:$C$10000,3,FALSE)</f>
        <v>#N/A</v>
      </c>
      <c r="AF117" s="83"/>
      <c r="AG117" s="23" t="str">
        <f>IF(OR(ISBLANK($AF117),$AF117="N/A"),"",VLOOKUP($AF117,'Part number data actuators'!$B$3:$H$202,2,FALSE))</f>
        <v/>
      </c>
      <c r="AH117" s="23" t="str">
        <f>IF(OR(ISBLANK($AF117),$AF117="N/A"),"",VLOOKUP($AF117,'Part number data actuators'!$B$3:$H$202,3,FALSE))</f>
        <v/>
      </c>
      <c r="AI117" s="23" t="str">
        <f>IF(OR(ISBLANK($AF117),$AF117="N/A"),"",VLOOKUP($AF117,'Part number data actuators'!$B$3:$H$202,4,FALSE))</f>
        <v/>
      </c>
      <c r="AJ117" s="23" t="str">
        <f>IF(OR(ISBLANK($AF117),$AF117="N/A"),"",VLOOKUP($AF117,'Part number data actuators'!$B$3:$H$202,5,FALSE))</f>
        <v/>
      </c>
      <c r="AK117" s="23" t="str">
        <f>IF(OR(ISBLANK($AF117),$AF117="N/A"),"",VLOOKUP($AF117,'Part number data actuators'!$B$3:$H$202,6,FALSE))</f>
        <v/>
      </c>
      <c r="AL117" s="23" t="str">
        <f>IF(OR(ISBLANK($AF117),$AF117="N/A"),"",VLOOKUP($AF117,'Part number data actuators'!$B$3:$H$202,7,FALSE))</f>
        <v/>
      </c>
      <c r="AM117" s="5" t="str">
        <f>IF(OR(ISBLANK($AF117),$AF117="N/A"),"",VLOOKUP(AF117,'Weight table'!$A$2:$C$10000,3,FALSE))</f>
        <v/>
      </c>
      <c r="AO117" s="86"/>
      <c r="AR117" s="87"/>
      <c r="AS117" s="87"/>
      <c r="AU117" s="66" t="e">
        <f t="shared" si="32"/>
        <v>#N/A</v>
      </c>
      <c r="AV117" s="66" t="e">
        <f t="shared" si="33"/>
        <v>#N/A</v>
      </c>
      <c r="AW117" t="e">
        <f t="shared" si="34"/>
        <v>#N/A</v>
      </c>
      <c r="AX117" s="66" t="e">
        <f t="shared" si="35"/>
        <v>#N/A</v>
      </c>
      <c r="AY117" s="66" t="e">
        <f t="shared" si="36"/>
        <v>#N/A</v>
      </c>
      <c r="BB117" s="6" t="e">
        <f>MATCH(Q117,'Partnumber data valves'!$B$4:$B$1001,0)</f>
        <v>#N/A</v>
      </c>
      <c r="BC117" s="6"/>
      <c r="BD117" t="e">
        <f>INDEX('Partnumber data valves'!$B$4:$AC$1001,$BB117,13)</f>
        <v>#N/A</v>
      </c>
      <c r="BE117" t="e">
        <f>INDEX('Partnumber data valves'!$B$4:$AC$1001,$BB117,14)</f>
        <v>#N/A</v>
      </c>
      <c r="BF117" t="e">
        <f>INDEX('Partnumber data valves'!$B$4:$AC$1001,$BB117,15)</f>
        <v>#N/A</v>
      </c>
      <c r="BG117" t="e">
        <f>INDEX('Partnumber data valves'!$B$4:$AC$1001,$BB117,16)</f>
        <v>#N/A</v>
      </c>
      <c r="BH117" t="e">
        <f>INDEX('Partnumber data valves'!$B$4:$AC$1001,$BB117,17)</f>
        <v>#N/A</v>
      </c>
      <c r="BI117" t="e">
        <f>INDEX('Partnumber data valves'!$B$4:$AC$1001,$BB117,18)</f>
        <v>#N/A</v>
      </c>
      <c r="BJ117" t="e">
        <f>INDEX('Partnumber data valves'!$B$4:$AC$1001,$BB117,19)</f>
        <v>#N/A</v>
      </c>
      <c r="BL117" t="e">
        <f>INDEX('Partnumber data valves'!$B$4:$AC$1001,$BB117,21)</f>
        <v>#N/A</v>
      </c>
      <c r="BM117" t="e">
        <f>INDEX('Partnumber data valves'!$B$4:$AC$1001,$BB117,22)</f>
        <v>#N/A</v>
      </c>
      <c r="BN117" t="e">
        <f>INDEX('Partnumber data valves'!$B$4:$AC$1001,$BB117,23)</f>
        <v>#N/A</v>
      </c>
      <c r="BO117" t="e">
        <f>INDEX('Partnumber data valves'!$B$4:$AC$1001,$BB117,24)</f>
        <v>#N/A</v>
      </c>
      <c r="BP117" t="e">
        <f>INDEX('Partnumber data valves'!$B$4:$AC$1001,$BB117,25)</f>
        <v>#N/A</v>
      </c>
      <c r="BQ117" t="e">
        <f>INDEX('Partnumber data valves'!$B$4:$AC$1001,$BB117,26)</f>
        <v>#N/A</v>
      </c>
      <c r="BR117" t="e">
        <f>INDEX('Partnumber data valves'!$B$4:$AC$1001,$BB117,27)</f>
        <v>#N/A</v>
      </c>
      <c r="BS117" t="e">
        <f>INDEX('Partnumber data valves'!$B$4:$AC$1001,$BB117,28)</f>
        <v>#N/A</v>
      </c>
      <c r="BU117" s="66" t="e">
        <f>INDEX('Partnumber data valves'!$B$4:$AC$1001,$BB117,5)</f>
        <v>#N/A</v>
      </c>
      <c r="BV117" s="66" t="e">
        <f>INDEX('Partnumber data valves'!$B$4:$AC$1001,$BB117,6)</f>
        <v>#N/A</v>
      </c>
    </row>
    <row r="118" spans="2:74">
      <c r="B118" s="115"/>
      <c r="C118" s="115"/>
      <c r="D118" s="115"/>
      <c r="E118" s="115"/>
      <c r="F118" s="115"/>
      <c r="G118" s="115"/>
      <c r="H118" s="115"/>
      <c r="I118" s="115"/>
      <c r="J118" s="115"/>
      <c r="K118" s="115"/>
      <c r="L118" s="115"/>
      <c r="M118" s="115"/>
      <c r="N118" s="115"/>
      <c r="O118" s="115"/>
      <c r="Q118" s="83"/>
      <c r="R118" s="22" t="e">
        <f>VLOOKUP('Frese Valve Selection'!$Q118,'Partnumber data valves'!$B$4:$K$1001,2,FALSE)</f>
        <v>#N/A</v>
      </c>
      <c r="S118" s="23" t="e">
        <f>VLOOKUP('Frese Valve Selection'!$Q118,'Partnumber data valves'!$B$4:$K$1001,3,FALSE)</f>
        <v>#N/A</v>
      </c>
      <c r="T118" s="23" t="e">
        <f>VLOOKUP('Frese Valve Selection'!$Q118,'Partnumber data valves'!$B$4:$K$1001,4,FALSE)</f>
        <v>#N/A</v>
      </c>
      <c r="U118" s="23" t="e">
        <f>VLOOKUP('Frese Valve Selection'!$Q118,'Partnumber data valves'!$B$4:$K$1001,5,FALSE)</f>
        <v>#N/A</v>
      </c>
      <c r="V118" s="23" t="e">
        <f>VLOOKUP('Frese Valve Selection'!$Q118,'Partnumber data valves'!$B$4:$K$1001,6,FALSE)</f>
        <v>#N/A</v>
      </c>
      <c r="W118" s="23" t="e">
        <f>VLOOKUP('Frese Valve Selection'!$Q118,'Partnumber data valves'!$B$4:$K$1001,7,FALSE)</f>
        <v>#N/A</v>
      </c>
      <c r="X118" s="23" t="e">
        <f>VLOOKUP('Frese Valve Selection'!$Q118,'Partnumber data valves'!$B$4:$K$1001,8,FALSE)</f>
        <v>#N/A</v>
      </c>
      <c r="Y118" s="23" t="e">
        <f>VLOOKUP('Frese Valve Selection'!$Q118,'Partnumber data valves'!$B$4:$K$1001,9,FALSE)</f>
        <v>#N/A</v>
      </c>
      <c r="Z118" s="23" t="e">
        <f>VLOOKUP('Frese Valve Selection'!$Q118,'Partnumber data valves'!$B$4:$K$1001,10,FALSE)</f>
        <v>#N/A</v>
      </c>
      <c r="AA118" s="97">
        <f t="shared" si="31"/>
        <v>0</v>
      </c>
      <c r="AB118" s="98" t="e">
        <f t="shared" si="29"/>
        <v>#N/A</v>
      </c>
      <c r="AC118" s="99" t="e">
        <f t="shared" si="30"/>
        <v>#N/A</v>
      </c>
      <c r="AD118" s="23" t="e">
        <f>VLOOKUP(Q118,'Weight table'!$A$2:$C$10000,3,FALSE)</f>
        <v>#N/A</v>
      </c>
      <c r="AF118" s="83"/>
      <c r="AG118" s="23" t="str">
        <f>IF(OR(ISBLANK($AF118),$AF118="N/A"),"",VLOOKUP($AF118,'Part number data actuators'!$B$3:$H$202,2,FALSE))</f>
        <v/>
      </c>
      <c r="AH118" s="23" t="str">
        <f>IF(OR(ISBLANK($AF118),$AF118="N/A"),"",VLOOKUP($AF118,'Part number data actuators'!$B$3:$H$202,3,FALSE))</f>
        <v/>
      </c>
      <c r="AI118" s="23" t="str">
        <f>IF(OR(ISBLANK($AF118),$AF118="N/A"),"",VLOOKUP($AF118,'Part number data actuators'!$B$3:$H$202,4,FALSE))</f>
        <v/>
      </c>
      <c r="AJ118" s="23" t="str">
        <f>IF(OR(ISBLANK($AF118),$AF118="N/A"),"",VLOOKUP($AF118,'Part number data actuators'!$B$3:$H$202,5,FALSE))</f>
        <v/>
      </c>
      <c r="AK118" s="23" t="str">
        <f>IF(OR(ISBLANK($AF118),$AF118="N/A"),"",VLOOKUP($AF118,'Part number data actuators'!$B$3:$H$202,6,FALSE))</f>
        <v/>
      </c>
      <c r="AL118" s="23" t="str">
        <f>IF(OR(ISBLANK($AF118),$AF118="N/A"),"",VLOOKUP($AF118,'Part number data actuators'!$B$3:$H$202,7,FALSE))</f>
        <v/>
      </c>
      <c r="AM118" s="5" t="str">
        <f>IF(OR(ISBLANK($AF118),$AF118="N/A"),"",VLOOKUP(AF118,'Weight table'!$A$2:$C$10000,3,FALSE))</f>
        <v/>
      </c>
      <c r="AO118" s="86"/>
      <c r="AR118" s="87"/>
      <c r="AS118" s="87"/>
      <c r="AU118" s="66" t="e">
        <f t="shared" si="32"/>
        <v>#N/A</v>
      </c>
      <c r="AV118" s="66" t="e">
        <f t="shared" si="33"/>
        <v>#N/A</v>
      </c>
      <c r="AW118" t="e">
        <f t="shared" si="34"/>
        <v>#N/A</v>
      </c>
      <c r="AX118" s="66" t="e">
        <f t="shared" si="35"/>
        <v>#N/A</v>
      </c>
      <c r="AY118" s="66" t="e">
        <f t="shared" si="36"/>
        <v>#N/A</v>
      </c>
      <c r="BB118" s="6" t="e">
        <f>MATCH(Q118,'Partnumber data valves'!$B$4:$B$1001,0)</f>
        <v>#N/A</v>
      </c>
      <c r="BC118" s="6"/>
      <c r="BD118" t="e">
        <f>INDEX('Partnumber data valves'!$B$4:$AC$1001,$BB118,13)</f>
        <v>#N/A</v>
      </c>
      <c r="BE118" t="e">
        <f>INDEX('Partnumber data valves'!$B$4:$AC$1001,$BB118,14)</f>
        <v>#N/A</v>
      </c>
      <c r="BF118" t="e">
        <f>INDEX('Partnumber data valves'!$B$4:$AC$1001,$BB118,15)</f>
        <v>#N/A</v>
      </c>
      <c r="BG118" t="e">
        <f>INDEX('Partnumber data valves'!$B$4:$AC$1001,$BB118,16)</f>
        <v>#N/A</v>
      </c>
      <c r="BH118" t="e">
        <f>INDEX('Partnumber data valves'!$B$4:$AC$1001,$BB118,17)</f>
        <v>#N/A</v>
      </c>
      <c r="BI118" t="e">
        <f>INDEX('Partnumber data valves'!$B$4:$AC$1001,$BB118,18)</f>
        <v>#N/A</v>
      </c>
      <c r="BJ118" t="e">
        <f>INDEX('Partnumber data valves'!$B$4:$AC$1001,$BB118,19)</f>
        <v>#N/A</v>
      </c>
      <c r="BL118" t="e">
        <f>INDEX('Partnumber data valves'!$B$4:$AC$1001,$BB118,21)</f>
        <v>#N/A</v>
      </c>
      <c r="BM118" t="e">
        <f>INDEX('Partnumber data valves'!$B$4:$AC$1001,$BB118,22)</f>
        <v>#N/A</v>
      </c>
      <c r="BN118" t="e">
        <f>INDEX('Partnumber data valves'!$B$4:$AC$1001,$BB118,23)</f>
        <v>#N/A</v>
      </c>
      <c r="BO118" t="e">
        <f>INDEX('Partnumber data valves'!$B$4:$AC$1001,$BB118,24)</f>
        <v>#N/A</v>
      </c>
      <c r="BP118" t="e">
        <f>INDEX('Partnumber data valves'!$B$4:$AC$1001,$BB118,25)</f>
        <v>#N/A</v>
      </c>
      <c r="BQ118" t="e">
        <f>INDEX('Partnumber data valves'!$B$4:$AC$1001,$BB118,26)</f>
        <v>#N/A</v>
      </c>
      <c r="BR118" t="e">
        <f>INDEX('Partnumber data valves'!$B$4:$AC$1001,$BB118,27)</f>
        <v>#N/A</v>
      </c>
      <c r="BS118" t="e">
        <f>INDEX('Partnumber data valves'!$B$4:$AC$1001,$BB118,28)</f>
        <v>#N/A</v>
      </c>
      <c r="BU118" s="66" t="e">
        <f>INDEX('Partnumber data valves'!$B$4:$AC$1001,$BB118,5)</f>
        <v>#N/A</v>
      </c>
      <c r="BV118" s="66" t="e">
        <f>INDEX('Partnumber data valves'!$B$4:$AC$1001,$BB118,6)</f>
        <v>#N/A</v>
      </c>
    </row>
    <row r="119" spans="2:74">
      <c r="B119" s="115"/>
      <c r="C119" s="115"/>
      <c r="D119" s="115"/>
      <c r="E119" s="115"/>
      <c r="F119" s="115"/>
      <c r="G119" s="115"/>
      <c r="H119" s="115"/>
      <c r="I119" s="115"/>
      <c r="J119" s="115"/>
      <c r="K119" s="115"/>
      <c r="L119" s="115"/>
      <c r="M119" s="115"/>
      <c r="N119" s="115"/>
      <c r="O119" s="115"/>
      <c r="Q119" s="83"/>
      <c r="R119" s="22" t="e">
        <f>VLOOKUP('Frese Valve Selection'!$Q119,'Partnumber data valves'!$B$4:$K$1001,2,FALSE)</f>
        <v>#N/A</v>
      </c>
      <c r="S119" s="23" t="e">
        <f>VLOOKUP('Frese Valve Selection'!$Q119,'Partnumber data valves'!$B$4:$K$1001,3,FALSE)</f>
        <v>#N/A</v>
      </c>
      <c r="T119" s="23" t="e">
        <f>VLOOKUP('Frese Valve Selection'!$Q119,'Partnumber data valves'!$B$4:$K$1001,4,FALSE)</f>
        <v>#N/A</v>
      </c>
      <c r="U119" s="23" t="e">
        <f>VLOOKUP('Frese Valve Selection'!$Q119,'Partnumber data valves'!$B$4:$K$1001,5,FALSE)</f>
        <v>#N/A</v>
      </c>
      <c r="V119" s="23" t="e">
        <f>VLOOKUP('Frese Valve Selection'!$Q119,'Partnumber data valves'!$B$4:$K$1001,6,FALSE)</f>
        <v>#N/A</v>
      </c>
      <c r="W119" s="23" t="e">
        <f>VLOOKUP('Frese Valve Selection'!$Q119,'Partnumber data valves'!$B$4:$K$1001,7,FALSE)</f>
        <v>#N/A</v>
      </c>
      <c r="X119" s="23" t="e">
        <f>VLOOKUP('Frese Valve Selection'!$Q119,'Partnumber data valves'!$B$4:$K$1001,8,FALSE)</f>
        <v>#N/A</v>
      </c>
      <c r="Y119" s="23" t="e">
        <f>VLOOKUP('Frese Valve Selection'!$Q119,'Partnumber data valves'!$B$4:$K$1001,9,FALSE)</f>
        <v>#N/A</v>
      </c>
      <c r="Z119" s="23" t="e">
        <f>VLOOKUP('Frese Valve Selection'!$Q119,'Partnumber data valves'!$B$4:$K$1001,10,FALSE)</f>
        <v>#N/A</v>
      </c>
      <c r="AA119" s="97">
        <f t="shared" si="31"/>
        <v>0</v>
      </c>
      <c r="AB119" s="98" t="e">
        <f t="shared" si="29"/>
        <v>#N/A</v>
      </c>
      <c r="AC119" s="99" t="e">
        <f t="shared" si="30"/>
        <v>#N/A</v>
      </c>
      <c r="AD119" s="23" t="e">
        <f>VLOOKUP(Q119,'Weight table'!$A$2:$C$10000,3,FALSE)</f>
        <v>#N/A</v>
      </c>
      <c r="AF119" s="83"/>
      <c r="AG119" s="23" t="str">
        <f>IF(OR(ISBLANK($AF119),$AF119="N/A"),"",VLOOKUP($AF119,'Part number data actuators'!$B$3:$H$202,2,FALSE))</f>
        <v/>
      </c>
      <c r="AH119" s="23" t="str">
        <f>IF(OR(ISBLANK($AF119),$AF119="N/A"),"",VLOOKUP($AF119,'Part number data actuators'!$B$3:$H$202,3,FALSE))</f>
        <v/>
      </c>
      <c r="AI119" s="23" t="str">
        <f>IF(OR(ISBLANK($AF119),$AF119="N/A"),"",VLOOKUP($AF119,'Part number data actuators'!$B$3:$H$202,4,FALSE))</f>
        <v/>
      </c>
      <c r="AJ119" s="23" t="str">
        <f>IF(OR(ISBLANK($AF119),$AF119="N/A"),"",VLOOKUP($AF119,'Part number data actuators'!$B$3:$H$202,5,FALSE))</f>
        <v/>
      </c>
      <c r="AK119" s="23" t="str">
        <f>IF(OR(ISBLANK($AF119),$AF119="N/A"),"",VLOOKUP($AF119,'Part number data actuators'!$B$3:$H$202,6,FALSE))</f>
        <v/>
      </c>
      <c r="AL119" s="23" t="str">
        <f>IF(OR(ISBLANK($AF119),$AF119="N/A"),"",VLOOKUP($AF119,'Part number data actuators'!$B$3:$H$202,7,FALSE))</f>
        <v/>
      </c>
      <c r="AM119" s="5" t="str">
        <f>IF(OR(ISBLANK($AF119),$AF119="N/A"),"",VLOOKUP(AF119,'Weight table'!$A$2:$C$10000,3,FALSE))</f>
        <v/>
      </c>
      <c r="AO119" s="86"/>
      <c r="AR119" s="87"/>
      <c r="AS119" s="87"/>
      <c r="AU119" s="66" t="e">
        <f t="shared" si="32"/>
        <v>#N/A</v>
      </c>
      <c r="AV119" s="66" t="e">
        <f t="shared" si="33"/>
        <v>#N/A</v>
      </c>
      <c r="AW119" t="e">
        <f t="shared" si="34"/>
        <v>#N/A</v>
      </c>
      <c r="AX119" s="66" t="e">
        <f t="shared" si="35"/>
        <v>#N/A</v>
      </c>
      <c r="AY119" s="66" t="e">
        <f t="shared" si="36"/>
        <v>#N/A</v>
      </c>
      <c r="BB119" s="6" t="e">
        <f>MATCH(Q119,'Partnumber data valves'!$B$4:$B$1001,0)</f>
        <v>#N/A</v>
      </c>
      <c r="BC119" s="6"/>
      <c r="BD119" t="e">
        <f>INDEX('Partnumber data valves'!$B$4:$AC$1001,$BB119,13)</f>
        <v>#N/A</v>
      </c>
      <c r="BE119" t="e">
        <f>INDEX('Partnumber data valves'!$B$4:$AC$1001,$BB119,14)</f>
        <v>#N/A</v>
      </c>
      <c r="BF119" t="e">
        <f>INDEX('Partnumber data valves'!$B$4:$AC$1001,$BB119,15)</f>
        <v>#N/A</v>
      </c>
      <c r="BG119" t="e">
        <f>INDEX('Partnumber data valves'!$B$4:$AC$1001,$BB119,16)</f>
        <v>#N/A</v>
      </c>
      <c r="BH119" t="e">
        <f>INDEX('Partnumber data valves'!$B$4:$AC$1001,$BB119,17)</f>
        <v>#N/A</v>
      </c>
      <c r="BI119" t="e">
        <f>INDEX('Partnumber data valves'!$B$4:$AC$1001,$BB119,18)</f>
        <v>#N/A</v>
      </c>
      <c r="BJ119" t="e">
        <f>INDEX('Partnumber data valves'!$B$4:$AC$1001,$BB119,19)</f>
        <v>#N/A</v>
      </c>
      <c r="BL119" t="e">
        <f>INDEX('Partnumber data valves'!$B$4:$AC$1001,$BB119,21)</f>
        <v>#N/A</v>
      </c>
      <c r="BM119" t="e">
        <f>INDEX('Partnumber data valves'!$B$4:$AC$1001,$BB119,22)</f>
        <v>#N/A</v>
      </c>
      <c r="BN119" t="e">
        <f>INDEX('Partnumber data valves'!$B$4:$AC$1001,$BB119,23)</f>
        <v>#N/A</v>
      </c>
      <c r="BO119" t="e">
        <f>INDEX('Partnumber data valves'!$B$4:$AC$1001,$BB119,24)</f>
        <v>#N/A</v>
      </c>
      <c r="BP119" t="e">
        <f>INDEX('Partnumber data valves'!$B$4:$AC$1001,$BB119,25)</f>
        <v>#N/A</v>
      </c>
      <c r="BQ119" t="e">
        <f>INDEX('Partnumber data valves'!$B$4:$AC$1001,$BB119,26)</f>
        <v>#N/A</v>
      </c>
      <c r="BR119" t="e">
        <f>INDEX('Partnumber data valves'!$B$4:$AC$1001,$BB119,27)</f>
        <v>#N/A</v>
      </c>
      <c r="BS119" t="e">
        <f>INDEX('Partnumber data valves'!$B$4:$AC$1001,$BB119,28)</f>
        <v>#N/A</v>
      </c>
      <c r="BU119" s="66" t="e">
        <f>INDEX('Partnumber data valves'!$B$4:$AC$1001,$BB119,5)</f>
        <v>#N/A</v>
      </c>
      <c r="BV119" s="66" t="e">
        <f>INDEX('Partnumber data valves'!$B$4:$AC$1001,$BB119,6)</f>
        <v>#N/A</v>
      </c>
    </row>
    <row r="120" spans="2:74">
      <c r="B120" s="115"/>
      <c r="C120" s="115"/>
      <c r="D120" s="115"/>
      <c r="E120" s="115"/>
      <c r="F120" s="115"/>
      <c r="G120" s="115"/>
      <c r="H120" s="115"/>
      <c r="I120" s="115"/>
      <c r="J120" s="115"/>
      <c r="K120" s="115"/>
      <c r="L120" s="115"/>
      <c r="M120" s="115"/>
      <c r="N120" s="115"/>
      <c r="O120" s="115"/>
      <c r="Q120" s="83"/>
      <c r="R120" s="22" t="e">
        <f>VLOOKUP('Frese Valve Selection'!$Q120,'Partnumber data valves'!$B$4:$K$1001,2,FALSE)</f>
        <v>#N/A</v>
      </c>
      <c r="S120" s="23" t="e">
        <f>VLOOKUP('Frese Valve Selection'!$Q120,'Partnumber data valves'!$B$4:$K$1001,3,FALSE)</f>
        <v>#N/A</v>
      </c>
      <c r="T120" s="23" t="e">
        <f>VLOOKUP('Frese Valve Selection'!$Q120,'Partnumber data valves'!$B$4:$K$1001,4,FALSE)</f>
        <v>#N/A</v>
      </c>
      <c r="U120" s="23" t="e">
        <f>VLOOKUP('Frese Valve Selection'!$Q120,'Partnumber data valves'!$B$4:$K$1001,5,FALSE)</f>
        <v>#N/A</v>
      </c>
      <c r="V120" s="23" t="e">
        <f>VLOOKUP('Frese Valve Selection'!$Q120,'Partnumber data valves'!$B$4:$K$1001,6,FALSE)</f>
        <v>#N/A</v>
      </c>
      <c r="W120" s="23" t="e">
        <f>VLOOKUP('Frese Valve Selection'!$Q120,'Partnumber data valves'!$B$4:$K$1001,7,FALSE)</f>
        <v>#N/A</v>
      </c>
      <c r="X120" s="23" t="e">
        <f>VLOOKUP('Frese Valve Selection'!$Q120,'Partnumber data valves'!$B$4:$K$1001,8,FALSE)</f>
        <v>#N/A</v>
      </c>
      <c r="Y120" s="23" t="e">
        <f>VLOOKUP('Frese Valve Selection'!$Q120,'Partnumber data valves'!$B$4:$K$1001,9,FALSE)</f>
        <v>#N/A</v>
      </c>
      <c r="Z120" s="23" t="e">
        <f>VLOOKUP('Frese Valve Selection'!$Q120,'Partnumber data valves'!$B$4:$K$1001,10,FALSE)</f>
        <v>#N/A</v>
      </c>
      <c r="AA120" s="97">
        <f t="shared" si="31"/>
        <v>0</v>
      </c>
      <c r="AB120" s="98" t="e">
        <f t="shared" si="29"/>
        <v>#N/A</v>
      </c>
      <c r="AC120" s="99" t="e">
        <f t="shared" si="30"/>
        <v>#N/A</v>
      </c>
      <c r="AD120" s="23" t="e">
        <f>VLOOKUP(Q120,'Weight table'!$A$2:$C$10000,3,FALSE)</f>
        <v>#N/A</v>
      </c>
      <c r="AF120" s="83"/>
      <c r="AG120" s="23" t="str">
        <f>IF(OR(ISBLANK($AF120),$AF120="N/A"),"",VLOOKUP($AF120,'Part number data actuators'!$B$3:$H$202,2,FALSE))</f>
        <v/>
      </c>
      <c r="AH120" s="23" t="str">
        <f>IF(OR(ISBLANK($AF120),$AF120="N/A"),"",VLOOKUP($AF120,'Part number data actuators'!$B$3:$H$202,3,FALSE))</f>
        <v/>
      </c>
      <c r="AI120" s="23" t="str">
        <f>IF(OR(ISBLANK($AF120),$AF120="N/A"),"",VLOOKUP($AF120,'Part number data actuators'!$B$3:$H$202,4,FALSE))</f>
        <v/>
      </c>
      <c r="AJ120" s="23" t="str">
        <f>IF(OR(ISBLANK($AF120),$AF120="N/A"),"",VLOOKUP($AF120,'Part number data actuators'!$B$3:$H$202,5,FALSE))</f>
        <v/>
      </c>
      <c r="AK120" s="23" t="str">
        <f>IF(OR(ISBLANK($AF120),$AF120="N/A"),"",VLOOKUP($AF120,'Part number data actuators'!$B$3:$H$202,6,FALSE))</f>
        <v/>
      </c>
      <c r="AL120" s="23" t="str">
        <f>IF(OR(ISBLANK($AF120),$AF120="N/A"),"",VLOOKUP($AF120,'Part number data actuators'!$B$3:$H$202,7,FALSE))</f>
        <v/>
      </c>
      <c r="AM120" s="5" t="str">
        <f>IF(OR(ISBLANK($AF120),$AF120="N/A"),"",VLOOKUP(AF120,'Weight table'!$A$2:$C$10000,3,FALSE))</f>
        <v/>
      </c>
      <c r="AO120" s="86"/>
      <c r="AR120" s="87"/>
      <c r="AS120" s="87"/>
      <c r="AU120" s="66" t="e">
        <f t="shared" si="32"/>
        <v>#N/A</v>
      </c>
      <c r="AV120" s="66" t="e">
        <f t="shared" si="33"/>
        <v>#N/A</v>
      </c>
      <c r="AW120" t="e">
        <f t="shared" si="34"/>
        <v>#N/A</v>
      </c>
      <c r="AX120" s="66" t="e">
        <f t="shared" si="35"/>
        <v>#N/A</v>
      </c>
      <c r="AY120" s="66" t="e">
        <f t="shared" si="36"/>
        <v>#N/A</v>
      </c>
      <c r="BB120" s="6" t="e">
        <f>MATCH(Q120,'Partnumber data valves'!$B$4:$B$1001,0)</f>
        <v>#N/A</v>
      </c>
      <c r="BC120" s="6"/>
      <c r="BD120" t="e">
        <f>INDEX('Partnumber data valves'!$B$4:$AC$1001,$BB120,13)</f>
        <v>#N/A</v>
      </c>
      <c r="BE120" t="e">
        <f>INDEX('Partnumber data valves'!$B$4:$AC$1001,$BB120,14)</f>
        <v>#N/A</v>
      </c>
      <c r="BF120" t="e">
        <f>INDEX('Partnumber data valves'!$B$4:$AC$1001,$BB120,15)</f>
        <v>#N/A</v>
      </c>
      <c r="BG120" t="e">
        <f>INDEX('Partnumber data valves'!$B$4:$AC$1001,$BB120,16)</f>
        <v>#N/A</v>
      </c>
      <c r="BH120" t="e">
        <f>INDEX('Partnumber data valves'!$B$4:$AC$1001,$BB120,17)</f>
        <v>#N/A</v>
      </c>
      <c r="BI120" t="e">
        <f>INDEX('Partnumber data valves'!$B$4:$AC$1001,$BB120,18)</f>
        <v>#N/A</v>
      </c>
      <c r="BJ120" t="e">
        <f>INDEX('Partnumber data valves'!$B$4:$AC$1001,$BB120,19)</f>
        <v>#N/A</v>
      </c>
      <c r="BL120" t="e">
        <f>INDEX('Partnumber data valves'!$B$4:$AC$1001,$BB120,21)</f>
        <v>#N/A</v>
      </c>
      <c r="BM120" t="e">
        <f>INDEX('Partnumber data valves'!$B$4:$AC$1001,$BB120,22)</f>
        <v>#N/A</v>
      </c>
      <c r="BN120" t="e">
        <f>INDEX('Partnumber data valves'!$B$4:$AC$1001,$BB120,23)</f>
        <v>#N/A</v>
      </c>
      <c r="BO120" t="e">
        <f>INDEX('Partnumber data valves'!$B$4:$AC$1001,$BB120,24)</f>
        <v>#N/A</v>
      </c>
      <c r="BP120" t="e">
        <f>INDEX('Partnumber data valves'!$B$4:$AC$1001,$BB120,25)</f>
        <v>#N/A</v>
      </c>
      <c r="BQ120" t="e">
        <f>INDEX('Partnumber data valves'!$B$4:$AC$1001,$BB120,26)</f>
        <v>#N/A</v>
      </c>
      <c r="BR120" t="e">
        <f>INDEX('Partnumber data valves'!$B$4:$AC$1001,$BB120,27)</f>
        <v>#N/A</v>
      </c>
      <c r="BS120" t="e">
        <f>INDEX('Partnumber data valves'!$B$4:$AC$1001,$BB120,28)</f>
        <v>#N/A</v>
      </c>
      <c r="BU120" s="66" t="e">
        <f>INDEX('Partnumber data valves'!$B$4:$AC$1001,$BB120,5)</f>
        <v>#N/A</v>
      </c>
      <c r="BV120" s="66" t="e">
        <f>INDEX('Partnumber data valves'!$B$4:$AC$1001,$BB120,6)</f>
        <v>#N/A</v>
      </c>
    </row>
    <row r="121" spans="2:74">
      <c r="B121" s="115"/>
      <c r="C121" s="115"/>
      <c r="D121" s="115"/>
      <c r="E121" s="115"/>
      <c r="F121" s="115"/>
      <c r="G121" s="115"/>
      <c r="H121" s="115"/>
      <c r="I121" s="115"/>
      <c r="J121" s="115"/>
      <c r="K121" s="115"/>
      <c r="L121" s="115"/>
      <c r="M121" s="115"/>
      <c r="N121" s="115"/>
      <c r="O121" s="115"/>
      <c r="Q121" s="83"/>
      <c r="R121" s="22" t="e">
        <f>VLOOKUP('Frese Valve Selection'!$Q121,'Partnumber data valves'!$B$4:$K$1001,2,FALSE)</f>
        <v>#N/A</v>
      </c>
      <c r="S121" s="23" t="e">
        <f>VLOOKUP('Frese Valve Selection'!$Q121,'Partnumber data valves'!$B$4:$K$1001,3,FALSE)</f>
        <v>#N/A</v>
      </c>
      <c r="T121" s="23" t="e">
        <f>VLOOKUP('Frese Valve Selection'!$Q121,'Partnumber data valves'!$B$4:$K$1001,4,FALSE)</f>
        <v>#N/A</v>
      </c>
      <c r="U121" s="23" t="e">
        <f>VLOOKUP('Frese Valve Selection'!$Q121,'Partnumber data valves'!$B$4:$K$1001,5,FALSE)</f>
        <v>#N/A</v>
      </c>
      <c r="V121" s="23" t="e">
        <f>VLOOKUP('Frese Valve Selection'!$Q121,'Partnumber data valves'!$B$4:$K$1001,6,FALSE)</f>
        <v>#N/A</v>
      </c>
      <c r="W121" s="23" t="e">
        <f>VLOOKUP('Frese Valve Selection'!$Q121,'Partnumber data valves'!$B$4:$K$1001,7,FALSE)</f>
        <v>#N/A</v>
      </c>
      <c r="X121" s="23" t="e">
        <f>VLOOKUP('Frese Valve Selection'!$Q121,'Partnumber data valves'!$B$4:$K$1001,8,FALSE)</f>
        <v>#N/A</v>
      </c>
      <c r="Y121" s="23" t="e">
        <f>VLOOKUP('Frese Valve Selection'!$Q121,'Partnumber data valves'!$B$4:$K$1001,9,FALSE)</f>
        <v>#N/A</v>
      </c>
      <c r="Z121" s="23" t="e">
        <f>VLOOKUP('Frese Valve Selection'!$Q121,'Partnumber data valves'!$B$4:$K$1001,10,FALSE)</f>
        <v>#N/A</v>
      </c>
      <c r="AA121" s="97">
        <f t="shared" si="31"/>
        <v>0</v>
      </c>
      <c r="AB121" s="98" t="e">
        <f t="shared" si="29"/>
        <v>#N/A</v>
      </c>
      <c r="AC121" s="99" t="e">
        <f t="shared" si="30"/>
        <v>#N/A</v>
      </c>
      <c r="AD121" s="23" t="e">
        <f>VLOOKUP(Q121,'Weight table'!$A$2:$C$10000,3,FALSE)</f>
        <v>#N/A</v>
      </c>
      <c r="AF121" s="83"/>
      <c r="AG121" s="23" t="str">
        <f>IF(OR(ISBLANK($AF121),$AF121="N/A"),"",VLOOKUP($AF121,'Part number data actuators'!$B$3:$H$202,2,FALSE))</f>
        <v/>
      </c>
      <c r="AH121" s="23" t="str">
        <f>IF(OR(ISBLANK($AF121),$AF121="N/A"),"",VLOOKUP($AF121,'Part number data actuators'!$B$3:$H$202,3,FALSE))</f>
        <v/>
      </c>
      <c r="AI121" s="23" t="str">
        <f>IF(OR(ISBLANK($AF121),$AF121="N/A"),"",VLOOKUP($AF121,'Part number data actuators'!$B$3:$H$202,4,FALSE))</f>
        <v/>
      </c>
      <c r="AJ121" s="23" t="str">
        <f>IF(OR(ISBLANK($AF121),$AF121="N/A"),"",VLOOKUP($AF121,'Part number data actuators'!$B$3:$H$202,5,FALSE))</f>
        <v/>
      </c>
      <c r="AK121" s="23" t="str">
        <f>IF(OR(ISBLANK($AF121),$AF121="N/A"),"",VLOOKUP($AF121,'Part number data actuators'!$B$3:$H$202,6,FALSE))</f>
        <v/>
      </c>
      <c r="AL121" s="23" t="str">
        <f>IF(OR(ISBLANK($AF121),$AF121="N/A"),"",VLOOKUP($AF121,'Part number data actuators'!$B$3:$H$202,7,FALSE))</f>
        <v/>
      </c>
      <c r="AM121" s="5" t="str">
        <f>IF(OR(ISBLANK($AF121),$AF121="N/A"),"",VLOOKUP(AF121,'Weight table'!$A$2:$C$10000,3,FALSE))</f>
        <v/>
      </c>
      <c r="AO121" s="86"/>
      <c r="AR121" s="87"/>
      <c r="AS121" s="87"/>
      <c r="AU121" s="66" t="e">
        <f t="shared" si="32"/>
        <v>#N/A</v>
      </c>
      <c r="AV121" s="66" t="e">
        <f t="shared" si="33"/>
        <v>#N/A</v>
      </c>
      <c r="AW121" t="e">
        <f t="shared" si="34"/>
        <v>#N/A</v>
      </c>
      <c r="AX121" s="66" t="e">
        <f t="shared" si="35"/>
        <v>#N/A</v>
      </c>
      <c r="AY121" s="66" t="e">
        <f t="shared" si="36"/>
        <v>#N/A</v>
      </c>
      <c r="BB121" s="6" t="e">
        <f>MATCH(Q121,'Partnumber data valves'!$B$4:$B$1001,0)</f>
        <v>#N/A</v>
      </c>
      <c r="BC121" s="6"/>
      <c r="BD121" t="e">
        <f>INDEX('Partnumber data valves'!$B$4:$AC$1001,$BB121,13)</f>
        <v>#N/A</v>
      </c>
      <c r="BE121" t="e">
        <f>INDEX('Partnumber data valves'!$B$4:$AC$1001,$BB121,14)</f>
        <v>#N/A</v>
      </c>
      <c r="BF121" t="e">
        <f>INDEX('Partnumber data valves'!$B$4:$AC$1001,$BB121,15)</f>
        <v>#N/A</v>
      </c>
      <c r="BG121" t="e">
        <f>INDEX('Partnumber data valves'!$B$4:$AC$1001,$BB121,16)</f>
        <v>#N/A</v>
      </c>
      <c r="BH121" t="e">
        <f>INDEX('Partnumber data valves'!$B$4:$AC$1001,$BB121,17)</f>
        <v>#N/A</v>
      </c>
      <c r="BI121" t="e">
        <f>INDEX('Partnumber data valves'!$B$4:$AC$1001,$BB121,18)</f>
        <v>#N/A</v>
      </c>
      <c r="BJ121" t="e">
        <f>INDEX('Partnumber data valves'!$B$4:$AC$1001,$BB121,19)</f>
        <v>#N/A</v>
      </c>
      <c r="BL121" t="e">
        <f>INDEX('Partnumber data valves'!$B$4:$AC$1001,$BB121,21)</f>
        <v>#N/A</v>
      </c>
      <c r="BM121" t="e">
        <f>INDEX('Partnumber data valves'!$B$4:$AC$1001,$BB121,22)</f>
        <v>#N/A</v>
      </c>
      <c r="BN121" t="e">
        <f>INDEX('Partnumber data valves'!$B$4:$AC$1001,$BB121,23)</f>
        <v>#N/A</v>
      </c>
      <c r="BO121" t="e">
        <f>INDEX('Partnumber data valves'!$B$4:$AC$1001,$BB121,24)</f>
        <v>#N/A</v>
      </c>
      <c r="BP121" t="e">
        <f>INDEX('Partnumber data valves'!$B$4:$AC$1001,$BB121,25)</f>
        <v>#N/A</v>
      </c>
      <c r="BQ121" t="e">
        <f>INDEX('Partnumber data valves'!$B$4:$AC$1001,$BB121,26)</f>
        <v>#N/A</v>
      </c>
      <c r="BR121" t="e">
        <f>INDEX('Partnumber data valves'!$B$4:$AC$1001,$BB121,27)</f>
        <v>#N/A</v>
      </c>
      <c r="BS121" t="e">
        <f>INDEX('Partnumber data valves'!$B$4:$AC$1001,$BB121,28)</f>
        <v>#N/A</v>
      </c>
      <c r="BU121" s="66" t="e">
        <f>INDEX('Partnumber data valves'!$B$4:$AC$1001,$BB121,5)</f>
        <v>#N/A</v>
      </c>
      <c r="BV121" s="66" t="e">
        <f>INDEX('Partnumber data valves'!$B$4:$AC$1001,$BB121,6)</f>
        <v>#N/A</v>
      </c>
    </row>
    <row r="122" spans="2:74">
      <c r="B122" s="115"/>
      <c r="C122" s="115"/>
      <c r="D122" s="115"/>
      <c r="E122" s="115"/>
      <c r="F122" s="115"/>
      <c r="G122" s="115"/>
      <c r="H122" s="115"/>
      <c r="I122" s="115"/>
      <c r="J122" s="115"/>
      <c r="K122" s="115"/>
      <c r="L122" s="115"/>
      <c r="M122" s="115"/>
      <c r="N122" s="115"/>
      <c r="O122" s="115"/>
      <c r="Q122" s="83"/>
      <c r="R122" s="22" t="e">
        <f>VLOOKUP('Frese Valve Selection'!$Q122,'Partnumber data valves'!$B$4:$K$1001,2,FALSE)</f>
        <v>#N/A</v>
      </c>
      <c r="S122" s="23" t="e">
        <f>VLOOKUP('Frese Valve Selection'!$Q122,'Partnumber data valves'!$B$4:$K$1001,3,FALSE)</f>
        <v>#N/A</v>
      </c>
      <c r="T122" s="23" t="e">
        <f>VLOOKUP('Frese Valve Selection'!$Q122,'Partnumber data valves'!$B$4:$K$1001,4,FALSE)</f>
        <v>#N/A</v>
      </c>
      <c r="U122" s="23" t="e">
        <f>VLOOKUP('Frese Valve Selection'!$Q122,'Partnumber data valves'!$B$4:$K$1001,5,FALSE)</f>
        <v>#N/A</v>
      </c>
      <c r="V122" s="23" t="e">
        <f>VLOOKUP('Frese Valve Selection'!$Q122,'Partnumber data valves'!$B$4:$K$1001,6,FALSE)</f>
        <v>#N/A</v>
      </c>
      <c r="W122" s="23" t="e">
        <f>VLOOKUP('Frese Valve Selection'!$Q122,'Partnumber data valves'!$B$4:$K$1001,7,FALSE)</f>
        <v>#N/A</v>
      </c>
      <c r="X122" s="23" t="e">
        <f>VLOOKUP('Frese Valve Selection'!$Q122,'Partnumber data valves'!$B$4:$K$1001,8,FALSE)</f>
        <v>#N/A</v>
      </c>
      <c r="Y122" s="23" t="e">
        <f>VLOOKUP('Frese Valve Selection'!$Q122,'Partnumber data valves'!$B$4:$K$1001,9,FALSE)</f>
        <v>#N/A</v>
      </c>
      <c r="Z122" s="23" t="e">
        <f>VLOOKUP('Frese Valve Selection'!$Q122,'Partnumber data valves'!$B$4:$K$1001,10,FALSE)</f>
        <v>#N/A</v>
      </c>
      <c r="AA122" s="97">
        <f t="shared" si="31"/>
        <v>0</v>
      </c>
      <c r="AB122" s="98" t="e">
        <f t="shared" si="29"/>
        <v>#N/A</v>
      </c>
      <c r="AC122" s="99" t="e">
        <f t="shared" si="30"/>
        <v>#N/A</v>
      </c>
      <c r="AD122" s="23" t="e">
        <f>VLOOKUP(Q122,'Weight table'!$A$2:$C$10000,3,FALSE)</f>
        <v>#N/A</v>
      </c>
      <c r="AF122" s="83"/>
      <c r="AG122" s="23" t="str">
        <f>IF(OR(ISBLANK($AF122),$AF122="N/A"),"",VLOOKUP($AF122,'Part number data actuators'!$B$3:$H$202,2,FALSE))</f>
        <v/>
      </c>
      <c r="AH122" s="23" t="str">
        <f>IF(OR(ISBLANK($AF122),$AF122="N/A"),"",VLOOKUP($AF122,'Part number data actuators'!$B$3:$H$202,3,FALSE))</f>
        <v/>
      </c>
      <c r="AI122" s="23" t="str">
        <f>IF(OR(ISBLANK($AF122),$AF122="N/A"),"",VLOOKUP($AF122,'Part number data actuators'!$B$3:$H$202,4,FALSE))</f>
        <v/>
      </c>
      <c r="AJ122" s="23" t="str">
        <f>IF(OR(ISBLANK($AF122),$AF122="N/A"),"",VLOOKUP($AF122,'Part number data actuators'!$B$3:$H$202,5,FALSE))</f>
        <v/>
      </c>
      <c r="AK122" s="23" t="str">
        <f>IF(OR(ISBLANK($AF122),$AF122="N/A"),"",VLOOKUP($AF122,'Part number data actuators'!$B$3:$H$202,6,FALSE))</f>
        <v/>
      </c>
      <c r="AL122" s="23" t="str">
        <f>IF(OR(ISBLANK($AF122),$AF122="N/A"),"",VLOOKUP($AF122,'Part number data actuators'!$B$3:$H$202,7,FALSE))</f>
        <v/>
      </c>
      <c r="AM122" s="5" t="str">
        <f>IF(OR(ISBLANK($AF122),$AF122="N/A"),"",VLOOKUP(AF122,'Weight table'!$A$2:$C$10000,3,FALSE))</f>
        <v/>
      </c>
      <c r="AO122" s="86"/>
      <c r="AR122" s="87"/>
      <c r="AS122" s="87"/>
      <c r="AU122" s="66" t="e">
        <f t="shared" si="32"/>
        <v>#N/A</v>
      </c>
      <c r="AV122" s="66" t="e">
        <f t="shared" si="33"/>
        <v>#N/A</v>
      </c>
      <c r="AW122" t="e">
        <f t="shared" si="34"/>
        <v>#N/A</v>
      </c>
      <c r="AX122" s="66" t="e">
        <f t="shared" si="35"/>
        <v>#N/A</v>
      </c>
      <c r="AY122" s="66" t="e">
        <f t="shared" si="36"/>
        <v>#N/A</v>
      </c>
      <c r="BB122" s="6" t="e">
        <f>MATCH(Q122,'Partnumber data valves'!$B$4:$B$1001,0)</f>
        <v>#N/A</v>
      </c>
      <c r="BC122" s="6"/>
      <c r="BD122" t="e">
        <f>INDEX('Partnumber data valves'!$B$4:$AC$1001,$BB122,13)</f>
        <v>#N/A</v>
      </c>
      <c r="BE122" t="e">
        <f>INDEX('Partnumber data valves'!$B$4:$AC$1001,$BB122,14)</f>
        <v>#N/A</v>
      </c>
      <c r="BF122" t="e">
        <f>INDEX('Partnumber data valves'!$B$4:$AC$1001,$BB122,15)</f>
        <v>#N/A</v>
      </c>
      <c r="BG122" t="e">
        <f>INDEX('Partnumber data valves'!$B$4:$AC$1001,$BB122,16)</f>
        <v>#N/A</v>
      </c>
      <c r="BH122" t="e">
        <f>INDEX('Partnumber data valves'!$B$4:$AC$1001,$BB122,17)</f>
        <v>#N/A</v>
      </c>
      <c r="BI122" t="e">
        <f>INDEX('Partnumber data valves'!$B$4:$AC$1001,$BB122,18)</f>
        <v>#N/A</v>
      </c>
      <c r="BJ122" t="e">
        <f>INDEX('Partnumber data valves'!$B$4:$AC$1001,$BB122,19)</f>
        <v>#N/A</v>
      </c>
      <c r="BL122" t="e">
        <f>INDEX('Partnumber data valves'!$B$4:$AC$1001,$BB122,21)</f>
        <v>#N/A</v>
      </c>
      <c r="BM122" t="e">
        <f>INDEX('Partnumber data valves'!$B$4:$AC$1001,$BB122,22)</f>
        <v>#N/A</v>
      </c>
      <c r="BN122" t="e">
        <f>INDEX('Partnumber data valves'!$B$4:$AC$1001,$BB122,23)</f>
        <v>#N/A</v>
      </c>
      <c r="BO122" t="e">
        <f>INDEX('Partnumber data valves'!$B$4:$AC$1001,$BB122,24)</f>
        <v>#N/A</v>
      </c>
      <c r="BP122" t="e">
        <f>INDEX('Partnumber data valves'!$B$4:$AC$1001,$BB122,25)</f>
        <v>#N/A</v>
      </c>
      <c r="BQ122" t="e">
        <f>INDEX('Partnumber data valves'!$B$4:$AC$1001,$BB122,26)</f>
        <v>#N/A</v>
      </c>
      <c r="BR122" t="e">
        <f>INDEX('Partnumber data valves'!$B$4:$AC$1001,$BB122,27)</f>
        <v>#N/A</v>
      </c>
      <c r="BS122" t="e">
        <f>INDEX('Partnumber data valves'!$B$4:$AC$1001,$BB122,28)</f>
        <v>#N/A</v>
      </c>
      <c r="BU122" s="66" t="e">
        <f>INDEX('Partnumber data valves'!$B$4:$AC$1001,$BB122,5)</f>
        <v>#N/A</v>
      </c>
      <c r="BV122" s="66" t="e">
        <f>INDEX('Partnumber data valves'!$B$4:$AC$1001,$BB122,6)</f>
        <v>#N/A</v>
      </c>
    </row>
    <row r="123" spans="2:74">
      <c r="B123" s="115"/>
      <c r="C123" s="115"/>
      <c r="D123" s="115"/>
      <c r="E123" s="115"/>
      <c r="F123" s="115"/>
      <c r="G123" s="115"/>
      <c r="H123" s="115"/>
      <c r="I123" s="115"/>
      <c r="J123" s="115"/>
      <c r="K123" s="115"/>
      <c r="L123" s="115"/>
      <c r="M123" s="115"/>
      <c r="N123" s="115"/>
      <c r="O123" s="115"/>
      <c r="Q123" s="83"/>
      <c r="R123" s="22" t="e">
        <f>VLOOKUP('Frese Valve Selection'!$Q123,'Partnumber data valves'!$B$4:$K$1001,2,FALSE)</f>
        <v>#N/A</v>
      </c>
      <c r="S123" s="23" t="e">
        <f>VLOOKUP('Frese Valve Selection'!$Q123,'Partnumber data valves'!$B$4:$K$1001,3,FALSE)</f>
        <v>#N/A</v>
      </c>
      <c r="T123" s="23" t="e">
        <f>VLOOKUP('Frese Valve Selection'!$Q123,'Partnumber data valves'!$B$4:$K$1001,4,FALSE)</f>
        <v>#N/A</v>
      </c>
      <c r="U123" s="23" t="e">
        <f>VLOOKUP('Frese Valve Selection'!$Q123,'Partnumber data valves'!$B$4:$K$1001,5,FALSE)</f>
        <v>#N/A</v>
      </c>
      <c r="V123" s="23" t="e">
        <f>VLOOKUP('Frese Valve Selection'!$Q123,'Partnumber data valves'!$B$4:$K$1001,6,FALSE)</f>
        <v>#N/A</v>
      </c>
      <c r="W123" s="23" t="e">
        <f>VLOOKUP('Frese Valve Selection'!$Q123,'Partnumber data valves'!$B$4:$K$1001,7,FALSE)</f>
        <v>#N/A</v>
      </c>
      <c r="X123" s="23" t="e">
        <f>VLOOKUP('Frese Valve Selection'!$Q123,'Partnumber data valves'!$B$4:$K$1001,8,FALSE)</f>
        <v>#N/A</v>
      </c>
      <c r="Y123" s="23" t="e">
        <f>VLOOKUP('Frese Valve Selection'!$Q123,'Partnumber data valves'!$B$4:$K$1001,9,FALSE)</f>
        <v>#N/A</v>
      </c>
      <c r="Z123" s="23" t="e">
        <f>VLOOKUP('Frese Valve Selection'!$Q123,'Partnumber data valves'!$B$4:$K$1001,10,FALSE)</f>
        <v>#N/A</v>
      </c>
      <c r="AA123" s="97">
        <f t="shared" si="31"/>
        <v>0</v>
      </c>
      <c r="AB123" s="98" t="e">
        <f t="shared" si="29"/>
        <v>#N/A</v>
      </c>
      <c r="AC123" s="99" t="e">
        <f t="shared" si="30"/>
        <v>#N/A</v>
      </c>
      <c r="AD123" s="23" t="e">
        <f>VLOOKUP(Q123,'Weight table'!$A$2:$C$10000,3,FALSE)</f>
        <v>#N/A</v>
      </c>
      <c r="AF123" s="83"/>
      <c r="AG123" s="23" t="str">
        <f>IF(OR(ISBLANK($AF123),$AF123="N/A"),"",VLOOKUP($AF123,'Part number data actuators'!$B$3:$H$202,2,FALSE))</f>
        <v/>
      </c>
      <c r="AH123" s="23" t="str">
        <f>IF(OR(ISBLANK($AF123),$AF123="N/A"),"",VLOOKUP($AF123,'Part number data actuators'!$B$3:$H$202,3,FALSE))</f>
        <v/>
      </c>
      <c r="AI123" s="23" t="str">
        <f>IF(OR(ISBLANK($AF123),$AF123="N/A"),"",VLOOKUP($AF123,'Part number data actuators'!$B$3:$H$202,4,FALSE))</f>
        <v/>
      </c>
      <c r="AJ123" s="23" t="str">
        <f>IF(OR(ISBLANK($AF123),$AF123="N/A"),"",VLOOKUP($AF123,'Part number data actuators'!$B$3:$H$202,5,FALSE))</f>
        <v/>
      </c>
      <c r="AK123" s="23" t="str">
        <f>IF(OR(ISBLANK($AF123),$AF123="N/A"),"",VLOOKUP($AF123,'Part number data actuators'!$B$3:$H$202,6,FALSE))</f>
        <v/>
      </c>
      <c r="AL123" s="23" t="str">
        <f>IF(OR(ISBLANK($AF123),$AF123="N/A"),"",VLOOKUP($AF123,'Part number data actuators'!$B$3:$H$202,7,FALSE))</f>
        <v/>
      </c>
      <c r="AM123" s="5" t="str">
        <f>IF(OR(ISBLANK($AF123),$AF123="N/A"),"",VLOOKUP(AF123,'Weight table'!$A$2:$C$10000,3,FALSE))</f>
        <v/>
      </c>
      <c r="AO123" s="86"/>
      <c r="AR123" s="87"/>
      <c r="AS123" s="87"/>
      <c r="AU123" s="66" t="e">
        <f t="shared" si="32"/>
        <v>#N/A</v>
      </c>
      <c r="AV123" s="66" t="e">
        <f t="shared" si="33"/>
        <v>#N/A</v>
      </c>
      <c r="AW123" t="e">
        <f t="shared" si="34"/>
        <v>#N/A</v>
      </c>
      <c r="AX123" s="66" t="e">
        <f t="shared" si="35"/>
        <v>#N/A</v>
      </c>
      <c r="AY123" s="66" t="e">
        <f t="shared" si="36"/>
        <v>#N/A</v>
      </c>
      <c r="BB123" s="6" t="e">
        <f>MATCH(Q123,'Partnumber data valves'!$B$4:$B$1001,0)</f>
        <v>#N/A</v>
      </c>
      <c r="BC123" s="6"/>
      <c r="BD123" t="e">
        <f>INDEX('Partnumber data valves'!$B$4:$AC$1001,$BB123,13)</f>
        <v>#N/A</v>
      </c>
      <c r="BE123" t="e">
        <f>INDEX('Partnumber data valves'!$B$4:$AC$1001,$BB123,14)</f>
        <v>#N/A</v>
      </c>
      <c r="BF123" t="e">
        <f>INDEX('Partnumber data valves'!$B$4:$AC$1001,$BB123,15)</f>
        <v>#N/A</v>
      </c>
      <c r="BG123" t="e">
        <f>INDEX('Partnumber data valves'!$B$4:$AC$1001,$BB123,16)</f>
        <v>#N/A</v>
      </c>
      <c r="BH123" t="e">
        <f>INDEX('Partnumber data valves'!$B$4:$AC$1001,$BB123,17)</f>
        <v>#N/A</v>
      </c>
      <c r="BI123" t="e">
        <f>INDEX('Partnumber data valves'!$B$4:$AC$1001,$BB123,18)</f>
        <v>#N/A</v>
      </c>
      <c r="BJ123" t="e">
        <f>INDEX('Partnumber data valves'!$B$4:$AC$1001,$BB123,19)</f>
        <v>#N/A</v>
      </c>
      <c r="BL123" t="e">
        <f>INDEX('Partnumber data valves'!$B$4:$AC$1001,$BB123,21)</f>
        <v>#N/A</v>
      </c>
      <c r="BM123" t="e">
        <f>INDEX('Partnumber data valves'!$B$4:$AC$1001,$BB123,22)</f>
        <v>#N/A</v>
      </c>
      <c r="BN123" t="e">
        <f>INDEX('Partnumber data valves'!$B$4:$AC$1001,$BB123,23)</f>
        <v>#N/A</v>
      </c>
      <c r="BO123" t="e">
        <f>INDEX('Partnumber data valves'!$B$4:$AC$1001,$BB123,24)</f>
        <v>#N/A</v>
      </c>
      <c r="BP123" t="e">
        <f>INDEX('Partnumber data valves'!$B$4:$AC$1001,$BB123,25)</f>
        <v>#N/A</v>
      </c>
      <c r="BQ123" t="e">
        <f>INDEX('Partnumber data valves'!$B$4:$AC$1001,$BB123,26)</f>
        <v>#N/A</v>
      </c>
      <c r="BR123" t="e">
        <f>INDEX('Partnumber data valves'!$B$4:$AC$1001,$BB123,27)</f>
        <v>#N/A</v>
      </c>
      <c r="BS123" t="e">
        <f>INDEX('Partnumber data valves'!$B$4:$AC$1001,$BB123,28)</f>
        <v>#N/A</v>
      </c>
      <c r="BU123" s="66" t="e">
        <f>INDEX('Partnumber data valves'!$B$4:$AC$1001,$BB123,5)</f>
        <v>#N/A</v>
      </c>
      <c r="BV123" s="66" t="e">
        <f>INDEX('Partnumber data valves'!$B$4:$AC$1001,$BB123,6)</f>
        <v>#N/A</v>
      </c>
    </row>
    <row r="124" spans="2:74"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Q124" s="83"/>
      <c r="R124" s="22" t="e">
        <f>VLOOKUP('Frese Valve Selection'!$Q124,'Partnumber data valves'!$B$4:$K$1001,2,FALSE)</f>
        <v>#N/A</v>
      </c>
      <c r="S124" s="23" t="e">
        <f>VLOOKUP('Frese Valve Selection'!$Q124,'Partnumber data valves'!$B$4:$K$1001,3,FALSE)</f>
        <v>#N/A</v>
      </c>
      <c r="T124" s="23" t="e">
        <f>VLOOKUP('Frese Valve Selection'!$Q124,'Partnumber data valves'!$B$4:$K$1001,4,FALSE)</f>
        <v>#N/A</v>
      </c>
      <c r="U124" s="23" t="e">
        <f>VLOOKUP('Frese Valve Selection'!$Q124,'Partnumber data valves'!$B$4:$K$1001,5,FALSE)</f>
        <v>#N/A</v>
      </c>
      <c r="V124" s="23" t="e">
        <f>VLOOKUP('Frese Valve Selection'!$Q124,'Partnumber data valves'!$B$4:$K$1001,6,FALSE)</f>
        <v>#N/A</v>
      </c>
      <c r="W124" s="23" t="e">
        <f>VLOOKUP('Frese Valve Selection'!$Q124,'Partnumber data valves'!$B$4:$K$1001,7,FALSE)</f>
        <v>#N/A</v>
      </c>
      <c r="X124" s="23" t="e">
        <f>VLOOKUP('Frese Valve Selection'!$Q124,'Partnumber data valves'!$B$4:$K$1001,8,FALSE)</f>
        <v>#N/A</v>
      </c>
      <c r="Y124" s="23" t="e">
        <f>VLOOKUP('Frese Valve Selection'!$Q124,'Partnumber data valves'!$B$4:$K$1001,9,FALSE)</f>
        <v>#N/A</v>
      </c>
      <c r="Z124" s="23" t="e">
        <f>VLOOKUP('Frese Valve Selection'!$Q124,'Partnumber data valves'!$B$4:$K$1001,10,FALSE)</f>
        <v>#N/A</v>
      </c>
      <c r="AA124" s="97">
        <f t="shared" si="31"/>
        <v>0</v>
      </c>
      <c r="AB124" s="98" t="e">
        <f t="shared" si="29"/>
        <v>#N/A</v>
      </c>
      <c r="AC124" s="99" t="e">
        <f t="shared" si="30"/>
        <v>#N/A</v>
      </c>
      <c r="AD124" s="23" t="e">
        <f>VLOOKUP(Q124,'Weight table'!$A$2:$C$10000,3,FALSE)</f>
        <v>#N/A</v>
      </c>
      <c r="AF124" s="83"/>
      <c r="AG124" s="23" t="str">
        <f>IF(OR(ISBLANK($AF124),$AF124="N/A"),"",VLOOKUP($AF124,'Part number data actuators'!$B$3:$H$202,2,FALSE))</f>
        <v/>
      </c>
      <c r="AH124" s="23" t="str">
        <f>IF(OR(ISBLANK($AF124),$AF124="N/A"),"",VLOOKUP($AF124,'Part number data actuators'!$B$3:$H$202,3,FALSE))</f>
        <v/>
      </c>
      <c r="AI124" s="23" t="str">
        <f>IF(OR(ISBLANK($AF124),$AF124="N/A"),"",VLOOKUP($AF124,'Part number data actuators'!$B$3:$H$202,4,FALSE))</f>
        <v/>
      </c>
      <c r="AJ124" s="23" t="str">
        <f>IF(OR(ISBLANK($AF124),$AF124="N/A"),"",VLOOKUP($AF124,'Part number data actuators'!$B$3:$H$202,5,FALSE))</f>
        <v/>
      </c>
      <c r="AK124" s="23" t="str">
        <f>IF(OR(ISBLANK($AF124),$AF124="N/A"),"",VLOOKUP($AF124,'Part number data actuators'!$B$3:$H$202,6,FALSE))</f>
        <v/>
      </c>
      <c r="AL124" s="23" t="str">
        <f>IF(OR(ISBLANK($AF124),$AF124="N/A"),"",VLOOKUP($AF124,'Part number data actuators'!$B$3:$H$202,7,FALSE))</f>
        <v/>
      </c>
      <c r="AM124" s="5" t="str">
        <f>IF(OR(ISBLANK($AF124),$AF124="N/A"),"",VLOOKUP(AF124,'Weight table'!$A$2:$C$10000,3,FALSE))</f>
        <v/>
      </c>
      <c r="AO124" s="86"/>
      <c r="AR124" s="87"/>
      <c r="AS124" s="87"/>
      <c r="AU124" s="66" t="e">
        <f t="shared" si="32"/>
        <v>#N/A</v>
      </c>
      <c r="AV124" s="66" t="e">
        <f t="shared" si="33"/>
        <v>#N/A</v>
      </c>
      <c r="AW124" t="e">
        <f t="shared" si="34"/>
        <v>#N/A</v>
      </c>
      <c r="AX124" s="66" t="e">
        <f t="shared" si="35"/>
        <v>#N/A</v>
      </c>
      <c r="AY124" s="66" t="e">
        <f t="shared" si="36"/>
        <v>#N/A</v>
      </c>
      <c r="BB124" s="6" t="e">
        <f>MATCH(Q124,'Partnumber data valves'!$B$4:$B$1001,0)</f>
        <v>#N/A</v>
      </c>
      <c r="BC124" s="6"/>
      <c r="BD124" t="e">
        <f>INDEX('Partnumber data valves'!$B$4:$AC$1001,$BB124,13)</f>
        <v>#N/A</v>
      </c>
      <c r="BE124" t="e">
        <f>INDEX('Partnumber data valves'!$B$4:$AC$1001,$BB124,14)</f>
        <v>#N/A</v>
      </c>
      <c r="BF124" t="e">
        <f>INDEX('Partnumber data valves'!$B$4:$AC$1001,$BB124,15)</f>
        <v>#N/A</v>
      </c>
      <c r="BG124" t="e">
        <f>INDEX('Partnumber data valves'!$B$4:$AC$1001,$BB124,16)</f>
        <v>#N/A</v>
      </c>
      <c r="BH124" t="e">
        <f>INDEX('Partnumber data valves'!$B$4:$AC$1001,$BB124,17)</f>
        <v>#N/A</v>
      </c>
      <c r="BI124" t="e">
        <f>INDEX('Partnumber data valves'!$B$4:$AC$1001,$BB124,18)</f>
        <v>#N/A</v>
      </c>
      <c r="BJ124" t="e">
        <f>INDEX('Partnumber data valves'!$B$4:$AC$1001,$BB124,19)</f>
        <v>#N/A</v>
      </c>
      <c r="BL124" t="e">
        <f>INDEX('Partnumber data valves'!$B$4:$AC$1001,$BB124,21)</f>
        <v>#N/A</v>
      </c>
      <c r="BM124" t="e">
        <f>INDEX('Partnumber data valves'!$B$4:$AC$1001,$BB124,22)</f>
        <v>#N/A</v>
      </c>
      <c r="BN124" t="e">
        <f>INDEX('Partnumber data valves'!$B$4:$AC$1001,$BB124,23)</f>
        <v>#N/A</v>
      </c>
      <c r="BO124" t="e">
        <f>INDEX('Partnumber data valves'!$B$4:$AC$1001,$BB124,24)</f>
        <v>#N/A</v>
      </c>
      <c r="BP124" t="e">
        <f>INDEX('Partnumber data valves'!$B$4:$AC$1001,$BB124,25)</f>
        <v>#N/A</v>
      </c>
      <c r="BQ124" t="e">
        <f>INDEX('Partnumber data valves'!$B$4:$AC$1001,$BB124,26)</f>
        <v>#N/A</v>
      </c>
      <c r="BR124" t="e">
        <f>INDEX('Partnumber data valves'!$B$4:$AC$1001,$BB124,27)</f>
        <v>#N/A</v>
      </c>
      <c r="BS124" t="e">
        <f>INDEX('Partnumber data valves'!$B$4:$AC$1001,$BB124,28)</f>
        <v>#N/A</v>
      </c>
      <c r="BU124" s="66" t="e">
        <f>INDEX('Partnumber data valves'!$B$4:$AC$1001,$BB124,5)</f>
        <v>#N/A</v>
      </c>
      <c r="BV124" s="66" t="e">
        <f>INDEX('Partnumber data valves'!$B$4:$AC$1001,$BB124,6)</f>
        <v>#N/A</v>
      </c>
    </row>
    <row r="125" spans="2:74">
      <c r="B125" s="115"/>
      <c r="C125" s="115"/>
      <c r="D125" s="115"/>
      <c r="E125" s="115"/>
      <c r="F125" s="115"/>
      <c r="G125" s="115"/>
      <c r="H125" s="115"/>
      <c r="I125" s="115"/>
      <c r="J125" s="115"/>
      <c r="K125" s="115"/>
      <c r="L125" s="115"/>
      <c r="M125" s="115"/>
      <c r="N125" s="115"/>
      <c r="O125" s="115"/>
      <c r="Q125" s="83"/>
      <c r="R125" s="22" t="e">
        <f>VLOOKUP('Frese Valve Selection'!$Q125,'Partnumber data valves'!$B$4:$K$1001,2,FALSE)</f>
        <v>#N/A</v>
      </c>
      <c r="S125" s="23" t="e">
        <f>VLOOKUP('Frese Valve Selection'!$Q125,'Partnumber data valves'!$B$4:$K$1001,3,FALSE)</f>
        <v>#N/A</v>
      </c>
      <c r="T125" s="23" t="e">
        <f>VLOOKUP('Frese Valve Selection'!$Q125,'Partnumber data valves'!$B$4:$K$1001,4,FALSE)</f>
        <v>#N/A</v>
      </c>
      <c r="U125" s="23" t="e">
        <f>VLOOKUP('Frese Valve Selection'!$Q125,'Partnumber data valves'!$B$4:$K$1001,5,FALSE)</f>
        <v>#N/A</v>
      </c>
      <c r="V125" s="23" t="e">
        <f>VLOOKUP('Frese Valve Selection'!$Q125,'Partnumber data valves'!$B$4:$K$1001,6,FALSE)</f>
        <v>#N/A</v>
      </c>
      <c r="W125" s="23" t="e">
        <f>VLOOKUP('Frese Valve Selection'!$Q125,'Partnumber data valves'!$B$4:$K$1001,7,FALSE)</f>
        <v>#N/A</v>
      </c>
      <c r="X125" s="23" t="e">
        <f>VLOOKUP('Frese Valve Selection'!$Q125,'Partnumber data valves'!$B$4:$K$1001,8,FALSE)</f>
        <v>#N/A</v>
      </c>
      <c r="Y125" s="23" t="e">
        <f>VLOOKUP('Frese Valve Selection'!$Q125,'Partnumber data valves'!$B$4:$K$1001,9,FALSE)</f>
        <v>#N/A</v>
      </c>
      <c r="Z125" s="23" t="e">
        <f>VLOOKUP('Frese Valve Selection'!$Q125,'Partnumber data valves'!$B$4:$K$1001,10,FALSE)</f>
        <v>#N/A</v>
      </c>
      <c r="AA125" s="97">
        <f t="shared" si="31"/>
        <v>0</v>
      </c>
      <c r="AB125" s="98" t="e">
        <f t="shared" si="29"/>
        <v>#N/A</v>
      </c>
      <c r="AC125" s="99" t="e">
        <f t="shared" si="30"/>
        <v>#N/A</v>
      </c>
      <c r="AD125" s="23" t="e">
        <f>VLOOKUP(Q125,'Weight table'!$A$2:$C$10000,3,FALSE)</f>
        <v>#N/A</v>
      </c>
      <c r="AF125" s="83"/>
      <c r="AG125" s="23" t="str">
        <f>IF(OR(ISBLANK($AF125),$AF125="N/A"),"",VLOOKUP($AF125,'Part number data actuators'!$B$3:$H$202,2,FALSE))</f>
        <v/>
      </c>
      <c r="AH125" s="23" t="str">
        <f>IF(OR(ISBLANK($AF125),$AF125="N/A"),"",VLOOKUP($AF125,'Part number data actuators'!$B$3:$H$202,3,FALSE))</f>
        <v/>
      </c>
      <c r="AI125" s="23" t="str">
        <f>IF(OR(ISBLANK($AF125),$AF125="N/A"),"",VLOOKUP($AF125,'Part number data actuators'!$B$3:$H$202,4,FALSE))</f>
        <v/>
      </c>
      <c r="AJ125" s="23" t="str">
        <f>IF(OR(ISBLANK($AF125),$AF125="N/A"),"",VLOOKUP($AF125,'Part number data actuators'!$B$3:$H$202,5,FALSE))</f>
        <v/>
      </c>
      <c r="AK125" s="23" t="str">
        <f>IF(OR(ISBLANK($AF125),$AF125="N/A"),"",VLOOKUP($AF125,'Part number data actuators'!$B$3:$H$202,6,FALSE))</f>
        <v/>
      </c>
      <c r="AL125" s="23" t="str">
        <f>IF(OR(ISBLANK($AF125),$AF125="N/A"),"",VLOOKUP($AF125,'Part number data actuators'!$B$3:$H$202,7,FALSE))</f>
        <v/>
      </c>
      <c r="AM125" s="5" t="str">
        <f>IF(OR(ISBLANK($AF125),$AF125="N/A"),"",VLOOKUP(AF125,'Weight table'!$A$2:$C$10000,3,FALSE))</f>
        <v/>
      </c>
      <c r="AO125" s="86"/>
      <c r="AR125" s="87"/>
      <c r="AS125" s="87"/>
      <c r="AU125" s="66" t="e">
        <f t="shared" si="32"/>
        <v>#N/A</v>
      </c>
      <c r="AV125" s="66" t="e">
        <f t="shared" si="33"/>
        <v>#N/A</v>
      </c>
      <c r="AW125" t="e">
        <f t="shared" si="34"/>
        <v>#N/A</v>
      </c>
      <c r="AX125" s="66" t="e">
        <f t="shared" si="35"/>
        <v>#N/A</v>
      </c>
      <c r="AY125" s="66" t="e">
        <f t="shared" si="36"/>
        <v>#N/A</v>
      </c>
      <c r="BB125" s="6" t="e">
        <f>MATCH(Q125,'Partnumber data valves'!$B$4:$B$1001,0)</f>
        <v>#N/A</v>
      </c>
      <c r="BC125" s="6"/>
      <c r="BD125" t="e">
        <f>INDEX('Partnumber data valves'!$B$4:$AC$1001,$BB125,13)</f>
        <v>#N/A</v>
      </c>
      <c r="BE125" t="e">
        <f>INDEX('Partnumber data valves'!$B$4:$AC$1001,$BB125,14)</f>
        <v>#N/A</v>
      </c>
      <c r="BF125" t="e">
        <f>INDEX('Partnumber data valves'!$B$4:$AC$1001,$BB125,15)</f>
        <v>#N/A</v>
      </c>
      <c r="BG125" t="e">
        <f>INDEX('Partnumber data valves'!$B$4:$AC$1001,$BB125,16)</f>
        <v>#N/A</v>
      </c>
      <c r="BH125" t="e">
        <f>INDEX('Partnumber data valves'!$B$4:$AC$1001,$BB125,17)</f>
        <v>#N/A</v>
      </c>
      <c r="BI125" t="e">
        <f>INDEX('Partnumber data valves'!$B$4:$AC$1001,$BB125,18)</f>
        <v>#N/A</v>
      </c>
      <c r="BJ125" t="e">
        <f>INDEX('Partnumber data valves'!$B$4:$AC$1001,$BB125,19)</f>
        <v>#N/A</v>
      </c>
      <c r="BL125" t="e">
        <f>INDEX('Partnumber data valves'!$B$4:$AC$1001,$BB125,21)</f>
        <v>#N/A</v>
      </c>
      <c r="BM125" t="e">
        <f>INDEX('Partnumber data valves'!$B$4:$AC$1001,$BB125,22)</f>
        <v>#N/A</v>
      </c>
      <c r="BN125" t="e">
        <f>INDEX('Partnumber data valves'!$B$4:$AC$1001,$BB125,23)</f>
        <v>#N/A</v>
      </c>
      <c r="BO125" t="e">
        <f>INDEX('Partnumber data valves'!$B$4:$AC$1001,$BB125,24)</f>
        <v>#N/A</v>
      </c>
      <c r="BP125" t="e">
        <f>INDEX('Partnumber data valves'!$B$4:$AC$1001,$BB125,25)</f>
        <v>#N/A</v>
      </c>
      <c r="BQ125" t="e">
        <f>INDEX('Partnumber data valves'!$B$4:$AC$1001,$BB125,26)</f>
        <v>#N/A</v>
      </c>
      <c r="BR125" t="e">
        <f>INDEX('Partnumber data valves'!$B$4:$AC$1001,$BB125,27)</f>
        <v>#N/A</v>
      </c>
      <c r="BS125" t="e">
        <f>INDEX('Partnumber data valves'!$B$4:$AC$1001,$BB125,28)</f>
        <v>#N/A</v>
      </c>
      <c r="BU125" s="66" t="e">
        <f>INDEX('Partnumber data valves'!$B$4:$AC$1001,$BB125,5)</f>
        <v>#N/A</v>
      </c>
      <c r="BV125" s="66" t="e">
        <f>INDEX('Partnumber data valves'!$B$4:$AC$1001,$BB125,6)</f>
        <v>#N/A</v>
      </c>
    </row>
    <row r="126" spans="2:74">
      <c r="B126" s="115"/>
      <c r="C126" s="115"/>
      <c r="D126" s="115"/>
      <c r="E126" s="115"/>
      <c r="F126" s="115"/>
      <c r="G126" s="115"/>
      <c r="H126" s="115"/>
      <c r="I126" s="115"/>
      <c r="J126" s="115"/>
      <c r="K126" s="115"/>
      <c r="L126" s="115"/>
      <c r="M126" s="115"/>
      <c r="N126" s="115"/>
      <c r="O126" s="115"/>
      <c r="Q126" s="83"/>
      <c r="R126" s="22" t="e">
        <f>VLOOKUP('Frese Valve Selection'!$Q126,'Partnumber data valves'!$B$4:$K$1001,2,FALSE)</f>
        <v>#N/A</v>
      </c>
      <c r="S126" s="23" t="e">
        <f>VLOOKUP('Frese Valve Selection'!$Q126,'Partnumber data valves'!$B$4:$K$1001,3,FALSE)</f>
        <v>#N/A</v>
      </c>
      <c r="T126" s="23" t="e">
        <f>VLOOKUP('Frese Valve Selection'!$Q126,'Partnumber data valves'!$B$4:$K$1001,4,FALSE)</f>
        <v>#N/A</v>
      </c>
      <c r="U126" s="23" t="e">
        <f>VLOOKUP('Frese Valve Selection'!$Q126,'Partnumber data valves'!$B$4:$K$1001,5,FALSE)</f>
        <v>#N/A</v>
      </c>
      <c r="V126" s="23" t="e">
        <f>VLOOKUP('Frese Valve Selection'!$Q126,'Partnumber data valves'!$B$4:$K$1001,6,FALSE)</f>
        <v>#N/A</v>
      </c>
      <c r="W126" s="23" t="e">
        <f>VLOOKUP('Frese Valve Selection'!$Q126,'Partnumber data valves'!$B$4:$K$1001,7,FALSE)</f>
        <v>#N/A</v>
      </c>
      <c r="X126" s="23" t="e">
        <f>VLOOKUP('Frese Valve Selection'!$Q126,'Partnumber data valves'!$B$4:$K$1001,8,FALSE)</f>
        <v>#N/A</v>
      </c>
      <c r="Y126" s="23" t="e">
        <f>VLOOKUP('Frese Valve Selection'!$Q126,'Partnumber data valves'!$B$4:$K$1001,9,FALSE)</f>
        <v>#N/A</v>
      </c>
      <c r="Z126" s="23" t="e">
        <f>VLOOKUP('Frese Valve Selection'!$Q126,'Partnumber data valves'!$B$4:$K$1001,10,FALSE)</f>
        <v>#N/A</v>
      </c>
      <c r="AA126" s="97">
        <f t="shared" si="31"/>
        <v>0</v>
      </c>
      <c r="AB126" s="98" t="e">
        <f t="shared" si="29"/>
        <v>#N/A</v>
      </c>
      <c r="AC126" s="99" t="e">
        <f t="shared" si="30"/>
        <v>#N/A</v>
      </c>
      <c r="AD126" s="23" t="e">
        <f>VLOOKUP(Q126,'Weight table'!$A$2:$C$10000,3,FALSE)</f>
        <v>#N/A</v>
      </c>
      <c r="AF126" s="83"/>
      <c r="AG126" s="23" t="str">
        <f>IF(OR(ISBLANK($AF126),$AF126="N/A"),"",VLOOKUP($AF126,'Part number data actuators'!$B$3:$H$202,2,FALSE))</f>
        <v/>
      </c>
      <c r="AH126" s="23" t="str">
        <f>IF(OR(ISBLANK($AF126),$AF126="N/A"),"",VLOOKUP($AF126,'Part number data actuators'!$B$3:$H$202,3,FALSE))</f>
        <v/>
      </c>
      <c r="AI126" s="23" t="str">
        <f>IF(OR(ISBLANK($AF126),$AF126="N/A"),"",VLOOKUP($AF126,'Part number data actuators'!$B$3:$H$202,4,FALSE))</f>
        <v/>
      </c>
      <c r="AJ126" s="23" t="str">
        <f>IF(OR(ISBLANK($AF126),$AF126="N/A"),"",VLOOKUP($AF126,'Part number data actuators'!$B$3:$H$202,5,FALSE))</f>
        <v/>
      </c>
      <c r="AK126" s="23" t="str">
        <f>IF(OR(ISBLANK($AF126),$AF126="N/A"),"",VLOOKUP($AF126,'Part number data actuators'!$B$3:$H$202,6,FALSE))</f>
        <v/>
      </c>
      <c r="AL126" s="23" t="str">
        <f>IF(OR(ISBLANK($AF126),$AF126="N/A"),"",VLOOKUP($AF126,'Part number data actuators'!$B$3:$H$202,7,FALSE))</f>
        <v/>
      </c>
      <c r="AM126" s="5" t="str">
        <f>IF(OR(ISBLANK($AF126),$AF126="N/A"),"",VLOOKUP(AF126,'Weight table'!$A$2:$C$10000,3,FALSE))</f>
        <v/>
      </c>
      <c r="AO126" s="86"/>
      <c r="AR126" s="87"/>
      <c r="AS126" s="87"/>
      <c r="AU126" s="66" t="e">
        <f t="shared" si="32"/>
        <v>#N/A</v>
      </c>
      <c r="AV126" s="66" t="e">
        <f t="shared" si="33"/>
        <v>#N/A</v>
      </c>
      <c r="AW126" t="e">
        <f t="shared" si="34"/>
        <v>#N/A</v>
      </c>
      <c r="AX126" s="66" t="e">
        <f t="shared" si="35"/>
        <v>#N/A</v>
      </c>
      <c r="AY126" s="66" t="e">
        <f t="shared" si="36"/>
        <v>#N/A</v>
      </c>
      <c r="BB126" s="6" t="e">
        <f>MATCH(Q126,'Partnumber data valves'!$B$4:$B$1001,0)</f>
        <v>#N/A</v>
      </c>
      <c r="BC126" s="6"/>
      <c r="BD126" t="e">
        <f>INDEX('Partnumber data valves'!$B$4:$AC$1001,$BB126,13)</f>
        <v>#N/A</v>
      </c>
      <c r="BE126" t="e">
        <f>INDEX('Partnumber data valves'!$B$4:$AC$1001,$BB126,14)</f>
        <v>#N/A</v>
      </c>
      <c r="BF126" t="e">
        <f>INDEX('Partnumber data valves'!$B$4:$AC$1001,$BB126,15)</f>
        <v>#N/A</v>
      </c>
      <c r="BG126" t="e">
        <f>INDEX('Partnumber data valves'!$B$4:$AC$1001,$BB126,16)</f>
        <v>#N/A</v>
      </c>
      <c r="BH126" t="e">
        <f>INDEX('Partnumber data valves'!$B$4:$AC$1001,$BB126,17)</f>
        <v>#N/A</v>
      </c>
      <c r="BI126" t="e">
        <f>INDEX('Partnumber data valves'!$B$4:$AC$1001,$BB126,18)</f>
        <v>#N/A</v>
      </c>
      <c r="BJ126" t="e">
        <f>INDEX('Partnumber data valves'!$B$4:$AC$1001,$BB126,19)</f>
        <v>#N/A</v>
      </c>
      <c r="BL126" t="e">
        <f>INDEX('Partnumber data valves'!$B$4:$AC$1001,$BB126,21)</f>
        <v>#N/A</v>
      </c>
      <c r="BM126" t="e">
        <f>INDEX('Partnumber data valves'!$B$4:$AC$1001,$BB126,22)</f>
        <v>#N/A</v>
      </c>
      <c r="BN126" t="e">
        <f>INDEX('Partnumber data valves'!$B$4:$AC$1001,$BB126,23)</f>
        <v>#N/A</v>
      </c>
      <c r="BO126" t="e">
        <f>INDEX('Partnumber data valves'!$B$4:$AC$1001,$BB126,24)</f>
        <v>#N/A</v>
      </c>
      <c r="BP126" t="e">
        <f>INDEX('Partnumber data valves'!$B$4:$AC$1001,$BB126,25)</f>
        <v>#N/A</v>
      </c>
      <c r="BQ126" t="e">
        <f>INDEX('Partnumber data valves'!$B$4:$AC$1001,$BB126,26)</f>
        <v>#N/A</v>
      </c>
      <c r="BR126" t="e">
        <f>INDEX('Partnumber data valves'!$B$4:$AC$1001,$BB126,27)</f>
        <v>#N/A</v>
      </c>
      <c r="BS126" t="e">
        <f>INDEX('Partnumber data valves'!$B$4:$AC$1001,$BB126,28)</f>
        <v>#N/A</v>
      </c>
      <c r="BU126" s="66" t="e">
        <f>INDEX('Partnumber data valves'!$B$4:$AC$1001,$BB126,5)</f>
        <v>#N/A</v>
      </c>
      <c r="BV126" s="66" t="e">
        <f>INDEX('Partnumber data valves'!$B$4:$AC$1001,$BB126,6)</f>
        <v>#N/A</v>
      </c>
    </row>
    <row r="127" spans="2:74">
      <c r="B127" s="115"/>
      <c r="C127" s="115"/>
      <c r="D127" s="115"/>
      <c r="E127" s="115"/>
      <c r="F127" s="115"/>
      <c r="G127" s="115"/>
      <c r="H127" s="115"/>
      <c r="I127" s="115"/>
      <c r="J127" s="115"/>
      <c r="K127" s="115"/>
      <c r="L127" s="115"/>
      <c r="M127" s="115"/>
      <c r="N127" s="115"/>
      <c r="O127" s="115"/>
      <c r="Q127" s="83"/>
      <c r="R127" s="22" t="e">
        <f>VLOOKUP('Frese Valve Selection'!$Q127,'Partnumber data valves'!$B$4:$K$1001,2,FALSE)</f>
        <v>#N/A</v>
      </c>
      <c r="S127" s="23" t="e">
        <f>VLOOKUP('Frese Valve Selection'!$Q127,'Partnumber data valves'!$B$4:$K$1001,3,FALSE)</f>
        <v>#N/A</v>
      </c>
      <c r="T127" s="23" t="e">
        <f>VLOOKUP('Frese Valve Selection'!$Q127,'Partnumber data valves'!$B$4:$K$1001,4,FALSE)</f>
        <v>#N/A</v>
      </c>
      <c r="U127" s="23" t="e">
        <f>VLOOKUP('Frese Valve Selection'!$Q127,'Partnumber data valves'!$B$4:$K$1001,5,FALSE)</f>
        <v>#N/A</v>
      </c>
      <c r="V127" s="23" t="e">
        <f>VLOOKUP('Frese Valve Selection'!$Q127,'Partnumber data valves'!$B$4:$K$1001,6,FALSE)</f>
        <v>#N/A</v>
      </c>
      <c r="W127" s="23" t="e">
        <f>VLOOKUP('Frese Valve Selection'!$Q127,'Partnumber data valves'!$B$4:$K$1001,7,FALSE)</f>
        <v>#N/A</v>
      </c>
      <c r="X127" s="23" t="e">
        <f>VLOOKUP('Frese Valve Selection'!$Q127,'Partnumber data valves'!$B$4:$K$1001,8,FALSE)</f>
        <v>#N/A</v>
      </c>
      <c r="Y127" s="23" t="e">
        <f>VLOOKUP('Frese Valve Selection'!$Q127,'Partnumber data valves'!$B$4:$K$1001,9,FALSE)</f>
        <v>#N/A</v>
      </c>
      <c r="Z127" s="23" t="e">
        <f>VLOOKUP('Frese Valve Selection'!$Q127,'Partnumber data valves'!$B$4:$K$1001,10,FALSE)</f>
        <v>#N/A</v>
      </c>
      <c r="AA127" s="97">
        <f t="shared" si="31"/>
        <v>0</v>
      </c>
      <c r="AB127" s="98" t="e">
        <f t="shared" si="29"/>
        <v>#N/A</v>
      </c>
      <c r="AC127" s="99" t="e">
        <f t="shared" si="30"/>
        <v>#N/A</v>
      </c>
      <c r="AD127" s="23" t="e">
        <f>VLOOKUP(Q127,'Weight table'!$A$2:$C$10000,3,FALSE)</f>
        <v>#N/A</v>
      </c>
      <c r="AF127" s="83"/>
      <c r="AG127" s="23" t="str">
        <f>IF(OR(ISBLANK($AF127),$AF127="N/A"),"",VLOOKUP($AF127,'Part number data actuators'!$B$3:$H$202,2,FALSE))</f>
        <v/>
      </c>
      <c r="AH127" s="23" t="str">
        <f>IF(OR(ISBLANK($AF127),$AF127="N/A"),"",VLOOKUP($AF127,'Part number data actuators'!$B$3:$H$202,3,FALSE))</f>
        <v/>
      </c>
      <c r="AI127" s="23" t="str">
        <f>IF(OR(ISBLANK($AF127),$AF127="N/A"),"",VLOOKUP($AF127,'Part number data actuators'!$B$3:$H$202,4,FALSE))</f>
        <v/>
      </c>
      <c r="AJ127" s="23" t="str">
        <f>IF(OR(ISBLANK($AF127),$AF127="N/A"),"",VLOOKUP($AF127,'Part number data actuators'!$B$3:$H$202,5,FALSE))</f>
        <v/>
      </c>
      <c r="AK127" s="23" t="str">
        <f>IF(OR(ISBLANK($AF127),$AF127="N/A"),"",VLOOKUP($AF127,'Part number data actuators'!$B$3:$H$202,6,FALSE))</f>
        <v/>
      </c>
      <c r="AL127" s="23" t="str">
        <f>IF(OR(ISBLANK($AF127),$AF127="N/A"),"",VLOOKUP($AF127,'Part number data actuators'!$B$3:$H$202,7,FALSE))</f>
        <v/>
      </c>
      <c r="AM127" s="5" t="str">
        <f>IF(OR(ISBLANK($AF127),$AF127="N/A"),"",VLOOKUP(AF127,'Weight table'!$A$2:$C$10000,3,FALSE))</f>
        <v/>
      </c>
      <c r="AO127" s="86"/>
      <c r="AR127" s="87"/>
      <c r="AS127" s="87"/>
      <c r="AU127" s="66" t="e">
        <f t="shared" si="32"/>
        <v>#N/A</v>
      </c>
      <c r="AV127" s="66" t="e">
        <f t="shared" si="33"/>
        <v>#N/A</v>
      </c>
      <c r="AW127" t="e">
        <f t="shared" si="34"/>
        <v>#N/A</v>
      </c>
      <c r="AX127" s="66" t="e">
        <f t="shared" si="35"/>
        <v>#N/A</v>
      </c>
      <c r="AY127" s="66" t="e">
        <f t="shared" si="36"/>
        <v>#N/A</v>
      </c>
      <c r="BB127" s="6" t="e">
        <f>MATCH(Q127,'Partnumber data valves'!$B$4:$B$1001,0)</f>
        <v>#N/A</v>
      </c>
      <c r="BC127" s="6"/>
      <c r="BD127" t="e">
        <f>INDEX('Partnumber data valves'!$B$4:$AC$1001,$BB127,13)</f>
        <v>#N/A</v>
      </c>
      <c r="BE127" t="e">
        <f>INDEX('Partnumber data valves'!$B$4:$AC$1001,$BB127,14)</f>
        <v>#N/A</v>
      </c>
      <c r="BF127" t="e">
        <f>INDEX('Partnumber data valves'!$B$4:$AC$1001,$BB127,15)</f>
        <v>#N/A</v>
      </c>
      <c r="BG127" t="e">
        <f>INDEX('Partnumber data valves'!$B$4:$AC$1001,$BB127,16)</f>
        <v>#N/A</v>
      </c>
      <c r="BH127" t="e">
        <f>INDEX('Partnumber data valves'!$B$4:$AC$1001,$BB127,17)</f>
        <v>#N/A</v>
      </c>
      <c r="BI127" t="e">
        <f>INDEX('Partnumber data valves'!$B$4:$AC$1001,$BB127,18)</f>
        <v>#N/A</v>
      </c>
      <c r="BJ127" t="e">
        <f>INDEX('Partnumber data valves'!$B$4:$AC$1001,$BB127,19)</f>
        <v>#N/A</v>
      </c>
      <c r="BL127" t="e">
        <f>INDEX('Partnumber data valves'!$B$4:$AC$1001,$BB127,21)</f>
        <v>#N/A</v>
      </c>
      <c r="BM127" t="e">
        <f>INDEX('Partnumber data valves'!$B$4:$AC$1001,$BB127,22)</f>
        <v>#N/A</v>
      </c>
      <c r="BN127" t="e">
        <f>INDEX('Partnumber data valves'!$B$4:$AC$1001,$BB127,23)</f>
        <v>#N/A</v>
      </c>
      <c r="BO127" t="e">
        <f>INDEX('Partnumber data valves'!$B$4:$AC$1001,$BB127,24)</f>
        <v>#N/A</v>
      </c>
      <c r="BP127" t="e">
        <f>INDEX('Partnumber data valves'!$B$4:$AC$1001,$BB127,25)</f>
        <v>#N/A</v>
      </c>
      <c r="BQ127" t="e">
        <f>INDEX('Partnumber data valves'!$B$4:$AC$1001,$BB127,26)</f>
        <v>#N/A</v>
      </c>
      <c r="BR127" t="e">
        <f>INDEX('Partnumber data valves'!$B$4:$AC$1001,$BB127,27)</f>
        <v>#N/A</v>
      </c>
      <c r="BS127" t="e">
        <f>INDEX('Partnumber data valves'!$B$4:$AC$1001,$BB127,28)</f>
        <v>#N/A</v>
      </c>
      <c r="BU127" s="66" t="e">
        <f>INDEX('Partnumber data valves'!$B$4:$AC$1001,$BB127,5)</f>
        <v>#N/A</v>
      </c>
      <c r="BV127" s="66" t="e">
        <f>INDEX('Partnumber data valves'!$B$4:$AC$1001,$BB127,6)</f>
        <v>#N/A</v>
      </c>
    </row>
    <row r="128" spans="2:74">
      <c r="B128" s="115"/>
      <c r="C128" s="115"/>
      <c r="D128" s="115"/>
      <c r="E128" s="115"/>
      <c r="F128" s="115"/>
      <c r="G128" s="115"/>
      <c r="H128" s="115"/>
      <c r="I128" s="115"/>
      <c r="J128" s="115"/>
      <c r="K128" s="115"/>
      <c r="L128" s="115"/>
      <c r="M128" s="115"/>
      <c r="N128" s="115"/>
      <c r="O128" s="115"/>
      <c r="Q128" s="83"/>
      <c r="R128" s="22" t="e">
        <f>VLOOKUP('Frese Valve Selection'!$Q128,'Partnumber data valves'!$B$4:$K$1001,2,FALSE)</f>
        <v>#N/A</v>
      </c>
      <c r="S128" s="23" t="e">
        <f>VLOOKUP('Frese Valve Selection'!$Q128,'Partnumber data valves'!$B$4:$K$1001,3,FALSE)</f>
        <v>#N/A</v>
      </c>
      <c r="T128" s="23" t="e">
        <f>VLOOKUP('Frese Valve Selection'!$Q128,'Partnumber data valves'!$B$4:$K$1001,4,FALSE)</f>
        <v>#N/A</v>
      </c>
      <c r="U128" s="23" t="e">
        <f>VLOOKUP('Frese Valve Selection'!$Q128,'Partnumber data valves'!$B$4:$K$1001,5,FALSE)</f>
        <v>#N/A</v>
      </c>
      <c r="V128" s="23" t="e">
        <f>VLOOKUP('Frese Valve Selection'!$Q128,'Partnumber data valves'!$B$4:$K$1001,6,FALSE)</f>
        <v>#N/A</v>
      </c>
      <c r="W128" s="23" t="e">
        <f>VLOOKUP('Frese Valve Selection'!$Q128,'Partnumber data valves'!$B$4:$K$1001,7,FALSE)</f>
        <v>#N/A</v>
      </c>
      <c r="X128" s="23" t="e">
        <f>VLOOKUP('Frese Valve Selection'!$Q128,'Partnumber data valves'!$B$4:$K$1001,8,FALSE)</f>
        <v>#N/A</v>
      </c>
      <c r="Y128" s="23" t="e">
        <f>VLOOKUP('Frese Valve Selection'!$Q128,'Partnumber data valves'!$B$4:$K$1001,9,FALSE)</f>
        <v>#N/A</v>
      </c>
      <c r="Z128" s="23" t="e">
        <f>VLOOKUP('Frese Valve Selection'!$Q128,'Partnumber data valves'!$B$4:$K$1001,10,FALSE)</f>
        <v>#N/A</v>
      </c>
      <c r="AA128" s="97">
        <f t="shared" si="31"/>
        <v>0</v>
      </c>
      <c r="AB128" s="98" t="e">
        <f t="shared" si="29"/>
        <v>#N/A</v>
      </c>
      <c r="AC128" s="99" t="e">
        <f t="shared" si="30"/>
        <v>#N/A</v>
      </c>
      <c r="AD128" s="23" t="e">
        <f>VLOOKUP(Q128,'Weight table'!$A$2:$C$10000,3,FALSE)</f>
        <v>#N/A</v>
      </c>
      <c r="AF128" s="83"/>
      <c r="AG128" s="23" t="str">
        <f>IF(OR(ISBLANK($AF128),$AF128="N/A"),"",VLOOKUP($AF128,'Part number data actuators'!$B$3:$H$202,2,FALSE))</f>
        <v/>
      </c>
      <c r="AH128" s="23" t="str">
        <f>IF(OR(ISBLANK($AF128),$AF128="N/A"),"",VLOOKUP($AF128,'Part number data actuators'!$B$3:$H$202,3,FALSE))</f>
        <v/>
      </c>
      <c r="AI128" s="23" t="str">
        <f>IF(OR(ISBLANK($AF128),$AF128="N/A"),"",VLOOKUP($AF128,'Part number data actuators'!$B$3:$H$202,4,FALSE))</f>
        <v/>
      </c>
      <c r="AJ128" s="23" t="str">
        <f>IF(OR(ISBLANK($AF128),$AF128="N/A"),"",VLOOKUP($AF128,'Part number data actuators'!$B$3:$H$202,5,FALSE))</f>
        <v/>
      </c>
      <c r="AK128" s="23" t="str">
        <f>IF(OR(ISBLANK($AF128),$AF128="N/A"),"",VLOOKUP($AF128,'Part number data actuators'!$B$3:$H$202,6,FALSE))</f>
        <v/>
      </c>
      <c r="AL128" s="23" t="str">
        <f>IF(OR(ISBLANK($AF128),$AF128="N/A"),"",VLOOKUP($AF128,'Part number data actuators'!$B$3:$H$202,7,FALSE))</f>
        <v/>
      </c>
      <c r="AM128" s="5" t="str">
        <f>IF(OR(ISBLANK($AF128),$AF128="N/A"),"",VLOOKUP(AF128,'Weight table'!$A$2:$C$10000,3,FALSE))</f>
        <v/>
      </c>
      <c r="AO128" s="86"/>
      <c r="AR128" s="87"/>
      <c r="AS128" s="87"/>
      <c r="AU128" s="66" t="e">
        <f t="shared" si="32"/>
        <v>#N/A</v>
      </c>
      <c r="AV128" s="66" t="e">
        <f t="shared" si="33"/>
        <v>#N/A</v>
      </c>
      <c r="AW128" t="e">
        <f t="shared" si="34"/>
        <v>#N/A</v>
      </c>
      <c r="AX128" s="66" t="e">
        <f t="shared" si="35"/>
        <v>#N/A</v>
      </c>
      <c r="AY128" s="66" t="e">
        <f t="shared" si="36"/>
        <v>#N/A</v>
      </c>
      <c r="BB128" s="6" t="e">
        <f>MATCH(Q128,'Partnumber data valves'!$B$4:$B$1001,0)</f>
        <v>#N/A</v>
      </c>
      <c r="BC128" s="6"/>
      <c r="BD128" t="e">
        <f>INDEX('Partnumber data valves'!$B$4:$AC$1001,$BB128,13)</f>
        <v>#N/A</v>
      </c>
      <c r="BE128" t="e">
        <f>INDEX('Partnumber data valves'!$B$4:$AC$1001,$BB128,14)</f>
        <v>#N/A</v>
      </c>
      <c r="BF128" t="e">
        <f>INDEX('Partnumber data valves'!$B$4:$AC$1001,$BB128,15)</f>
        <v>#N/A</v>
      </c>
      <c r="BG128" t="e">
        <f>INDEX('Partnumber data valves'!$B$4:$AC$1001,$BB128,16)</f>
        <v>#N/A</v>
      </c>
      <c r="BH128" t="e">
        <f>INDEX('Partnumber data valves'!$B$4:$AC$1001,$BB128,17)</f>
        <v>#N/A</v>
      </c>
      <c r="BI128" t="e">
        <f>INDEX('Partnumber data valves'!$B$4:$AC$1001,$BB128,18)</f>
        <v>#N/A</v>
      </c>
      <c r="BJ128" t="e">
        <f>INDEX('Partnumber data valves'!$B$4:$AC$1001,$BB128,19)</f>
        <v>#N/A</v>
      </c>
      <c r="BL128" t="e">
        <f>INDEX('Partnumber data valves'!$B$4:$AC$1001,$BB128,21)</f>
        <v>#N/A</v>
      </c>
      <c r="BM128" t="e">
        <f>INDEX('Partnumber data valves'!$B$4:$AC$1001,$BB128,22)</f>
        <v>#N/A</v>
      </c>
      <c r="BN128" t="e">
        <f>INDEX('Partnumber data valves'!$B$4:$AC$1001,$BB128,23)</f>
        <v>#N/A</v>
      </c>
      <c r="BO128" t="e">
        <f>INDEX('Partnumber data valves'!$B$4:$AC$1001,$BB128,24)</f>
        <v>#N/A</v>
      </c>
      <c r="BP128" t="e">
        <f>INDEX('Partnumber data valves'!$B$4:$AC$1001,$BB128,25)</f>
        <v>#N/A</v>
      </c>
      <c r="BQ128" t="e">
        <f>INDEX('Partnumber data valves'!$B$4:$AC$1001,$BB128,26)</f>
        <v>#N/A</v>
      </c>
      <c r="BR128" t="e">
        <f>INDEX('Partnumber data valves'!$B$4:$AC$1001,$BB128,27)</f>
        <v>#N/A</v>
      </c>
      <c r="BS128" t="e">
        <f>INDEX('Partnumber data valves'!$B$4:$AC$1001,$BB128,28)</f>
        <v>#N/A</v>
      </c>
      <c r="BU128" s="66" t="e">
        <f>INDEX('Partnumber data valves'!$B$4:$AC$1001,$BB128,5)</f>
        <v>#N/A</v>
      </c>
      <c r="BV128" s="66" t="e">
        <f>INDEX('Partnumber data valves'!$B$4:$AC$1001,$BB128,6)</f>
        <v>#N/A</v>
      </c>
    </row>
    <row r="129" spans="2:75">
      <c r="B129" s="115"/>
      <c r="C129" s="115"/>
      <c r="D129" s="115"/>
      <c r="E129" s="115"/>
      <c r="F129" s="115"/>
      <c r="G129" s="115"/>
      <c r="H129" s="115"/>
      <c r="I129" s="115"/>
      <c r="J129" s="115"/>
      <c r="K129" s="115"/>
      <c r="L129" s="115"/>
      <c r="M129" s="115"/>
      <c r="N129" s="115"/>
      <c r="O129" s="115"/>
      <c r="Q129" s="83"/>
      <c r="R129" s="22" t="e">
        <f>VLOOKUP('Frese Valve Selection'!$Q129,'Partnumber data valves'!$B$4:$K$1001,2,FALSE)</f>
        <v>#N/A</v>
      </c>
      <c r="S129" s="23" t="e">
        <f>VLOOKUP('Frese Valve Selection'!$Q129,'Partnumber data valves'!$B$4:$K$1001,3,FALSE)</f>
        <v>#N/A</v>
      </c>
      <c r="T129" s="23" t="e">
        <f>VLOOKUP('Frese Valve Selection'!$Q129,'Partnumber data valves'!$B$4:$K$1001,4,FALSE)</f>
        <v>#N/A</v>
      </c>
      <c r="U129" s="23" t="e">
        <f>VLOOKUP('Frese Valve Selection'!$Q129,'Partnumber data valves'!$B$4:$K$1001,5,FALSE)</f>
        <v>#N/A</v>
      </c>
      <c r="V129" s="23" t="e">
        <f>VLOOKUP('Frese Valve Selection'!$Q129,'Partnumber data valves'!$B$4:$K$1001,6,FALSE)</f>
        <v>#N/A</v>
      </c>
      <c r="W129" s="23" t="e">
        <f>VLOOKUP('Frese Valve Selection'!$Q129,'Partnumber data valves'!$B$4:$K$1001,7,FALSE)</f>
        <v>#N/A</v>
      </c>
      <c r="X129" s="23" t="e">
        <f>VLOOKUP('Frese Valve Selection'!$Q129,'Partnumber data valves'!$B$4:$K$1001,8,FALSE)</f>
        <v>#N/A</v>
      </c>
      <c r="Y129" s="23" t="e">
        <f>VLOOKUP('Frese Valve Selection'!$Q129,'Partnumber data valves'!$B$4:$K$1001,9,FALSE)</f>
        <v>#N/A</v>
      </c>
      <c r="Z129" s="23" t="e">
        <f>VLOOKUP('Frese Valve Selection'!$Q129,'Partnumber data valves'!$B$4:$K$1001,10,FALSE)</f>
        <v>#N/A</v>
      </c>
      <c r="AA129" s="97">
        <f t="shared" si="31"/>
        <v>0</v>
      </c>
      <c r="AB129" s="98" t="e">
        <f t="shared" si="29"/>
        <v>#N/A</v>
      </c>
      <c r="AC129" s="99" t="e">
        <f t="shared" si="30"/>
        <v>#N/A</v>
      </c>
      <c r="AD129" s="23" t="e">
        <f>VLOOKUP(Q129,'Weight table'!$A$2:$C$10000,3,FALSE)</f>
        <v>#N/A</v>
      </c>
      <c r="AF129" s="83"/>
      <c r="AG129" s="23" t="str">
        <f>IF(OR(ISBLANK($AF129),$AF129="N/A"),"",VLOOKUP($AF129,'Part number data actuators'!$B$3:$H$202,2,FALSE))</f>
        <v/>
      </c>
      <c r="AH129" s="23" t="str">
        <f>IF(OR(ISBLANK($AF129),$AF129="N/A"),"",VLOOKUP($AF129,'Part number data actuators'!$B$3:$H$202,3,FALSE))</f>
        <v/>
      </c>
      <c r="AI129" s="23" t="str">
        <f>IF(OR(ISBLANK($AF129),$AF129="N/A"),"",VLOOKUP($AF129,'Part number data actuators'!$B$3:$H$202,4,FALSE))</f>
        <v/>
      </c>
      <c r="AJ129" s="23" t="str">
        <f>IF(OR(ISBLANK($AF129),$AF129="N/A"),"",VLOOKUP($AF129,'Part number data actuators'!$B$3:$H$202,5,FALSE))</f>
        <v/>
      </c>
      <c r="AK129" s="23" t="str">
        <f>IF(OR(ISBLANK($AF129),$AF129="N/A"),"",VLOOKUP($AF129,'Part number data actuators'!$B$3:$H$202,6,FALSE))</f>
        <v/>
      </c>
      <c r="AL129" s="23" t="str">
        <f>IF(OR(ISBLANK($AF129),$AF129="N/A"),"",VLOOKUP($AF129,'Part number data actuators'!$B$3:$H$202,7,FALSE))</f>
        <v/>
      </c>
      <c r="AM129" s="5" t="str">
        <f>IF(OR(ISBLANK($AF129),$AF129="N/A"),"",VLOOKUP(AF129,'Weight table'!$A$2:$C$10000,3,FALSE))</f>
        <v/>
      </c>
      <c r="AO129" s="86"/>
      <c r="AR129" s="87"/>
      <c r="AS129" s="87"/>
      <c r="AU129" s="66" t="e">
        <f t="shared" si="32"/>
        <v>#N/A</v>
      </c>
      <c r="AV129" s="66" t="e">
        <f t="shared" si="33"/>
        <v>#N/A</v>
      </c>
      <c r="AW129" t="e">
        <f t="shared" si="34"/>
        <v>#N/A</v>
      </c>
      <c r="AX129" s="66" t="e">
        <f t="shared" si="35"/>
        <v>#N/A</v>
      </c>
      <c r="AY129" s="66" t="e">
        <f t="shared" si="36"/>
        <v>#N/A</v>
      </c>
      <c r="BB129" s="6" t="e">
        <f>MATCH(Q129,'Partnumber data valves'!$B$4:$B$1001,0)</f>
        <v>#N/A</v>
      </c>
      <c r="BC129" s="6"/>
      <c r="BD129" t="e">
        <f>INDEX('Partnumber data valves'!$B$4:$AC$1001,$BB129,13)</f>
        <v>#N/A</v>
      </c>
      <c r="BE129" t="e">
        <f>INDEX('Partnumber data valves'!$B$4:$AC$1001,$BB129,14)</f>
        <v>#N/A</v>
      </c>
      <c r="BF129" t="e">
        <f>INDEX('Partnumber data valves'!$B$4:$AC$1001,$BB129,15)</f>
        <v>#N/A</v>
      </c>
      <c r="BG129" t="e">
        <f>INDEX('Partnumber data valves'!$B$4:$AC$1001,$BB129,16)</f>
        <v>#N/A</v>
      </c>
      <c r="BH129" t="e">
        <f>INDEX('Partnumber data valves'!$B$4:$AC$1001,$BB129,17)</f>
        <v>#N/A</v>
      </c>
      <c r="BI129" t="e">
        <f>INDEX('Partnumber data valves'!$B$4:$AC$1001,$BB129,18)</f>
        <v>#N/A</v>
      </c>
      <c r="BJ129" t="e">
        <f>INDEX('Partnumber data valves'!$B$4:$AC$1001,$BB129,19)</f>
        <v>#N/A</v>
      </c>
      <c r="BL129" t="e">
        <f>INDEX('Partnumber data valves'!$B$4:$AC$1001,$BB129,21)</f>
        <v>#N/A</v>
      </c>
      <c r="BM129" t="e">
        <f>INDEX('Partnumber data valves'!$B$4:$AC$1001,$BB129,22)</f>
        <v>#N/A</v>
      </c>
      <c r="BN129" t="e">
        <f>INDEX('Partnumber data valves'!$B$4:$AC$1001,$BB129,23)</f>
        <v>#N/A</v>
      </c>
      <c r="BO129" t="e">
        <f>INDEX('Partnumber data valves'!$B$4:$AC$1001,$BB129,24)</f>
        <v>#N/A</v>
      </c>
      <c r="BP129" t="e">
        <f>INDEX('Partnumber data valves'!$B$4:$AC$1001,$BB129,25)</f>
        <v>#N/A</v>
      </c>
      <c r="BQ129" t="e">
        <f>INDEX('Partnumber data valves'!$B$4:$AC$1001,$BB129,26)</f>
        <v>#N/A</v>
      </c>
      <c r="BR129" t="e">
        <f>INDEX('Partnumber data valves'!$B$4:$AC$1001,$BB129,27)</f>
        <v>#N/A</v>
      </c>
      <c r="BS129" t="e">
        <f>INDEX('Partnumber data valves'!$B$4:$AC$1001,$BB129,28)</f>
        <v>#N/A</v>
      </c>
      <c r="BU129" s="66" t="e">
        <f>INDEX('Partnumber data valves'!$B$4:$AC$1001,$BB129,5)</f>
        <v>#N/A</v>
      </c>
      <c r="BV129" s="66" t="e">
        <f>INDEX('Partnumber data valves'!$B$4:$AC$1001,$BB129,6)</f>
        <v>#N/A</v>
      </c>
    </row>
    <row r="130" spans="2:75">
      <c r="B130" s="115"/>
      <c r="C130" s="115"/>
      <c r="D130" s="115"/>
      <c r="E130" s="115"/>
      <c r="F130" s="115"/>
      <c r="G130" s="115"/>
      <c r="H130" s="115"/>
      <c r="I130" s="115"/>
      <c r="J130" s="115"/>
      <c r="K130" s="115"/>
      <c r="L130" s="115"/>
      <c r="M130" s="115"/>
      <c r="N130" s="115"/>
      <c r="O130" s="115"/>
      <c r="Q130" s="83"/>
      <c r="R130" s="22" t="e">
        <f>VLOOKUP('Frese Valve Selection'!$Q130,'Partnumber data valves'!$B$4:$K$1001,2,FALSE)</f>
        <v>#N/A</v>
      </c>
      <c r="S130" s="23" t="e">
        <f>VLOOKUP('Frese Valve Selection'!$Q130,'Partnumber data valves'!$B$4:$K$1001,3,FALSE)</f>
        <v>#N/A</v>
      </c>
      <c r="T130" s="23" t="e">
        <f>VLOOKUP('Frese Valve Selection'!$Q130,'Partnumber data valves'!$B$4:$K$1001,4,FALSE)</f>
        <v>#N/A</v>
      </c>
      <c r="U130" s="23" t="e">
        <f>VLOOKUP('Frese Valve Selection'!$Q130,'Partnumber data valves'!$B$4:$K$1001,5,FALSE)</f>
        <v>#N/A</v>
      </c>
      <c r="V130" s="23" t="e">
        <f>VLOOKUP('Frese Valve Selection'!$Q130,'Partnumber data valves'!$B$4:$K$1001,6,FALSE)</f>
        <v>#N/A</v>
      </c>
      <c r="W130" s="23" t="e">
        <f>VLOOKUP('Frese Valve Selection'!$Q130,'Partnumber data valves'!$B$4:$K$1001,7,FALSE)</f>
        <v>#N/A</v>
      </c>
      <c r="X130" s="23" t="e">
        <f>VLOOKUP('Frese Valve Selection'!$Q130,'Partnumber data valves'!$B$4:$K$1001,8,FALSE)</f>
        <v>#N/A</v>
      </c>
      <c r="Y130" s="23" t="e">
        <f>VLOOKUP('Frese Valve Selection'!$Q130,'Partnumber data valves'!$B$4:$K$1001,9,FALSE)</f>
        <v>#N/A</v>
      </c>
      <c r="Z130" s="23" t="e">
        <f>VLOOKUP('Frese Valve Selection'!$Q130,'Partnumber data valves'!$B$4:$K$1001,10,FALSE)</f>
        <v>#N/A</v>
      </c>
      <c r="AA130" s="97">
        <f t="shared" si="31"/>
        <v>0</v>
      </c>
      <c r="AB130" s="98" t="e">
        <f t="shared" si="29"/>
        <v>#N/A</v>
      </c>
      <c r="AC130" s="99" t="e">
        <f t="shared" si="30"/>
        <v>#N/A</v>
      </c>
      <c r="AD130" s="23" t="e">
        <f>VLOOKUP(Q130,'Weight table'!$A$2:$C$10000,3,FALSE)</f>
        <v>#N/A</v>
      </c>
      <c r="AF130" s="83"/>
      <c r="AG130" s="23" t="str">
        <f>IF(OR(ISBLANK($AF130),$AF130="N/A"),"",VLOOKUP($AF130,'Part number data actuators'!$B$3:$H$202,2,FALSE))</f>
        <v/>
      </c>
      <c r="AH130" s="23" t="str">
        <f>IF(OR(ISBLANK($AF130),$AF130="N/A"),"",VLOOKUP($AF130,'Part number data actuators'!$B$3:$H$202,3,FALSE))</f>
        <v/>
      </c>
      <c r="AI130" s="23" t="str">
        <f>IF(OR(ISBLANK($AF130),$AF130="N/A"),"",VLOOKUP($AF130,'Part number data actuators'!$B$3:$H$202,4,FALSE))</f>
        <v/>
      </c>
      <c r="AJ130" s="23" t="str">
        <f>IF(OR(ISBLANK($AF130),$AF130="N/A"),"",VLOOKUP($AF130,'Part number data actuators'!$B$3:$H$202,5,FALSE))</f>
        <v/>
      </c>
      <c r="AK130" s="23" t="str">
        <f>IF(OR(ISBLANK($AF130),$AF130="N/A"),"",VLOOKUP($AF130,'Part number data actuators'!$B$3:$H$202,6,FALSE))</f>
        <v/>
      </c>
      <c r="AL130" s="23" t="str">
        <f>IF(OR(ISBLANK($AF130),$AF130="N/A"),"",VLOOKUP($AF130,'Part number data actuators'!$B$3:$H$202,7,FALSE))</f>
        <v/>
      </c>
      <c r="AM130" s="5" t="str">
        <f>IF(OR(ISBLANK($AF130),$AF130="N/A"),"",VLOOKUP(AF130,'Weight table'!$A$2:$C$10000,3,FALSE))</f>
        <v/>
      </c>
      <c r="AO130" s="86"/>
      <c r="AR130" s="87"/>
      <c r="AS130" s="87"/>
      <c r="AU130" s="66" t="e">
        <f t="shared" si="32"/>
        <v>#N/A</v>
      </c>
      <c r="AV130" s="66" t="e">
        <f t="shared" si="33"/>
        <v>#N/A</v>
      </c>
      <c r="AW130" t="e">
        <f t="shared" si="34"/>
        <v>#N/A</v>
      </c>
      <c r="AX130" s="66" t="e">
        <f t="shared" si="35"/>
        <v>#N/A</v>
      </c>
      <c r="AY130" s="66" t="e">
        <f t="shared" si="36"/>
        <v>#N/A</v>
      </c>
      <c r="BB130" s="6" t="e">
        <f>MATCH(Q130,'Partnumber data valves'!$B$4:$B$1001,0)</f>
        <v>#N/A</v>
      </c>
      <c r="BC130" s="6"/>
      <c r="BD130" t="e">
        <f>INDEX('Partnumber data valves'!$B$4:$AC$1001,$BB130,13)</f>
        <v>#N/A</v>
      </c>
      <c r="BE130" t="e">
        <f>INDEX('Partnumber data valves'!$B$4:$AC$1001,$BB130,14)</f>
        <v>#N/A</v>
      </c>
      <c r="BF130" t="e">
        <f>INDEX('Partnumber data valves'!$B$4:$AC$1001,$BB130,15)</f>
        <v>#N/A</v>
      </c>
      <c r="BG130" t="e">
        <f>INDEX('Partnumber data valves'!$B$4:$AC$1001,$BB130,16)</f>
        <v>#N/A</v>
      </c>
      <c r="BH130" t="e">
        <f>INDEX('Partnumber data valves'!$B$4:$AC$1001,$BB130,17)</f>
        <v>#N/A</v>
      </c>
      <c r="BI130" t="e">
        <f>INDEX('Partnumber data valves'!$B$4:$AC$1001,$BB130,18)</f>
        <v>#N/A</v>
      </c>
      <c r="BJ130" t="e">
        <f>INDEX('Partnumber data valves'!$B$4:$AC$1001,$BB130,19)</f>
        <v>#N/A</v>
      </c>
      <c r="BL130" t="e">
        <f>INDEX('Partnumber data valves'!$B$4:$AC$1001,$BB130,21)</f>
        <v>#N/A</v>
      </c>
      <c r="BM130" t="e">
        <f>INDEX('Partnumber data valves'!$B$4:$AC$1001,$BB130,22)</f>
        <v>#N/A</v>
      </c>
      <c r="BN130" t="e">
        <f>INDEX('Partnumber data valves'!$B$4:$AC$1001,$BB130,23)</f>
        <v>#N/A</v>
      </c>
      <c r="BO130" t="e">
        <f>INDEX('Partnumber data valves'!$B$4:$AC$1001,$BB130,24)</f>
        <v>#N/A</v>
      </c>
      <c r="BP130" t="e">
        <f>INDEX('Partnumber data valves'!$B$4:$AC$1001,$BB130,25)</f>
        <v>#N/A</v>
      </c>
      <c r="BQ130" t="e">
        <f>INDEX('Partnumber data valves'!$B$4:$AC$1001,$BB130,26)</f>
        <v>#N/A</v>
      </c>
      <c r="BR130" t="e">
        <f>INDEX('Partnumber data valves'!$B$4:$AC$1001,$BB130,27)</f>
        <v>#N/A</v>
      </c>
      <c r="BS130" t="e">
        <f>INDEX('Partnumber data valves'!$B$4:$AC$1001,$BB130,28)</f>
        <v>#N/A</v>
      </c>
      <c r="BU130" s="66" t="e">
        <f>INDEX('Partnumber data valves'!$B$4:$AC$1001,$BB130,5)</f>
        <v>#N/A</v>
      </c>
      <c r="BV130" s="66" t="e">
        <f>INDEX('Partnumber data valves'!$B$4:$AC$1001,$BB130,6)</f>
        <v>#N/A</v>
      </c>
    </row>
    <row r="131" spans="2:75">
      <c r="B131" s="115"/>
      <c r="C131" s="115"/>
      <c r="D131" s="115"/>
      <c r="E131" s="115"/>
      <c r="F131" s="115"/>
      <c r="G131" s="115"/>
      <c r="H131" s="115"/>
      <c r="I131" s="115"/>
      <c r="J131" s="115"/>
      <c r="K131" s="115"/>
      <c r="L131" s="115"/>
      <c r="M131" s="115"/>
      <c r="N131" s="115"/>
      <c r="O131" s="115"/>
      <c r="Q131" s="83"/>
      <c r="R131" s="22" t="e">
        <f>VLOOKUP('Frese Valve Selection'!$Q131,'Partnumber data valves'!$B$4:$K$1001,2,FALSE)</f>
        <v>#N/A</v>
      </c>
      <c r="S131" s="23" t="e">
        <f>VLOOKUP('Frese Valve Selection'!$Q131,'Partnumber data valves'!$B$4:$K$1001,3,FALSE)</f>
        <v>#N/A</v>
      </c>
      <c r="T131" s="23" t="e">
        <f>VLOOKUP('Frese Valve Selection'!$Q131,'Partnumber data valves'!$B$4:$K$1001,4,FALSE)</f>
        <v>#N/A</v>
      </c>
      <c r="U131" s="23" t="e">
        <f>VLOOKUP('Frese Valve Selection'!$Q131,'Partnumber data valves'!$B$4:$K$1001,5,FALSE)</f>
        <v>#N/A</v>
      </c>
      <c r="V131" s="23" t="e">
        <f>VLOOKUP('Frese Valve Selection'!$Q131,'Partnumber data valves'!$B$4:$K$1001,6,FALSE)</f>
        <v>#N/A</v>
      </c>
      <c r="W131" s="23" t="e">
        <f>VLOOKUP('Frese Valve Selection'!$Q131,'Partnumber data valves'!$B$4:$K$1001,7,FALSE)</f>
        <v>#N/A</v>
      </c>
      <c r="X131" s="23" t="e">
        <f>VLOOKUP('Frese Valve Selection'!$Q131,'Partnumber data valves'!$B$4:$K$1001,8,FALSE)</f>
        <v>#N/A</v>
      </c>
      <c r="Y131" s="23" t="e">
        <f>VLOOKUP('Frese Valve Selection'!$Q131,'Partnumber data valves'!$B$4:$K$1001,9,FALSE)</f>
        <v>#N/A</v>
      </c>
      <c r="Z131" s="23" t="e">
        <f>VLOOKUP('Frese Valve Selection'!$Q131,'Partnumber data valves'!$B$4:$K$1001,10,FALSE)</f>
        <v>#N/A</v>
      </c>
      <c r="AA131" s="97">
        <f t="shared" si="31"/>
        <v>0</v>
      </c>
      <c r="AB131" s="98" t="e">
        <f t="shared" si="29"/>
        <v>#N/A</v>
      </c>
      <c r="AC131" s="99" t="e">
        <f t="shared" si="30"/>
        <v>#N/A</v>
      </c>
      <c r="AD131" s="23" t="e">
        <f>VLOOKUP(Q131,'Weight table'!$A$2:$C$10000,3,FALSE)</f>
        <v>#N/A</v>
      </c>
      <c r="AF131" s="83"/>
      <c r="AG131" s="23" t="str">
        <f>IF(OR(ISBLANK($AF131),$AF131="N/A"),"",VLOOKUP($AF131,'Part number data actuators'!$B$3:$H$202,2,FALSE))</f>
        <v/>
      </c>
      <c r="AH131" s="23" t="str">
        <f>IF(OR(ISBLANK($AF131),$AF131="N/A"),"",VLOOKUP($AF131,'Part number data actuators'!$B$3:$H$202,3,FALSE))</f>
        <v/>
      </c>
      <c r="AI131" s="23" t="str">
        <f>IF(OR(ISBLANK($AF131),$AF131="N/A"),"",VLOOKUP($AF131,'Part number data actuators'!$B$3:$H$202,4,FALSE))</f>
        <v/>
      </c>
      <c r="AJ131" s="23" t="str">
        <f>IF(OR(ISBLANK($AF131),$AF131="N/A"),"",VLOOKUP($AF131,'Part number data actuators'!$B$3:$H$202,5,FALSE))</f>
        <v/>
      </c>
      <c r="AK131" s="23" t="str">
        <f>IF(OR(ISBLANK($AF131),$AF131="N/A"),"",VLOOKUP($AF131,'Part number data actuators'!$B$3:$H$202,6,FALSE))</f>
        <v/>
      </c>
      <c r="AL131" s="23" t="str">
        <f>IF(OR(ISBLANK($AF131),$AF131="N/A"),"",VLOOKUP($AF131,'Part number data actuators'!$B$3:$H$202,7,FALSE))</f>
        <v/>
      </c>
      <c r="AM131" s="5" t="str">
        <f>IF(OR(ISBLANK($AF131),$AF131="N/A"),"",VLOOKUP(AF131,'Weight table'!$A$2:$C$10000,3,FALSE))</f>
        <v/>
      </c>
      <c r="AO131" s="86"/>
      <c r="AR131" s="87"/>
      <c r="AS131" s="87"/>
      <c r="AU131" s="66" t="e">
        <f t="shared" si="32"/>
        <v>#N/A</v>
      </c>
      <c r="AV131" s="66" t="e">
        <f t="shared" si="33"/>
        <v>#N/A</v>
      </c>
      <c r="AW131" t="e">
        <f t="shared" si="34"/>
        <v>#N/A</v>
      </c>
      <c r="AX131" s="66" t="e">
        <f t="shared" si="35"/>
        <v>#N/A</v>
      </c>
      <c r="AY131" s="66" t="e">
        <f t="shared" si="36"/>
        <v>#N/A</v>
      </c>
      <c r="BB131" s="6" t="e">
        <f>MATCH(Q131,'Partnumber data valves'!$B$4:$B$1001,0)</f>
        <v>#N/A</v>
      </c>
      <c r="BC131" s="6"/>
      <c r="BD131" t="e">
        <f>INDEX('Partnumber data valves'!$B$4:$AC$1001,$BB131,13)</f>
        <v>#N/A</v>
      </c>
      <c r="BE131" t="e">
        <f>INDEX('Partnumber data valves'!$B$4:$AC$1001,$BB131,14)</f>
        <v>#N/A</v>
      </c>
      <c r="BF131" t="e">
        <f>INDEX('Partnumber data valves'!$B$4:$AC$1001,$BB131,15)</f>
        <v>#N/A</v>
      </c>
      <c r="BG131" t="e">
        <f>INDEX('Partnumber data valves'!$B$4:$AC$1001,$BB131,16)</f>
        <v>#N/A</v>
      </c>
      <c r="BH131" t="e">
        <f>INDEX('Partnumber data valves'!$B$4:$AC$1001,$BB131,17)</f>
        <v>#N/A</v>
      </c>
      <c r="BI131" t="e">
        <f>INDEX('Partnumber data valves'!$B$4:$AC$1001,$BB131,18)</f>
        <v>#N/A</v>
      </c>
      <c r="BJ131" t="e">
        <f>INDEX('Partnumber data valves'!$B$4:$AC$1001,$BB131,19)</f>
        <v>#N/A</v>
      </c>
      <c r="BL131" t="e">
        <f>INDEX('Partnumber data valves'!$B$4:$AC$1001,$BB131,21)</f>
        <v>#N/A</v>
      </c>
      <c r="BM131" t="e">
        <f>INDEX('Partnumber data valves'!$B$4:$AC$1001,$BB131,22)</f>
        <v>#N/A</v>
      </c>
      <c r="BN131" t="e">
        <f>INDEX('Partnumber data valves'!$B$4:$AC$1001,$BB131,23)</f>
        <v>#N/A</v>
      </c>
      <c r="BO131" t="e">
        <f>INDEX('Partnumber data valves'!$B$4:$AC$1001,$BB131,24)</f>
        <v>#N/A</v>
      </c>
      <c r="BP131" t="e">
        <f>INDEX('Partnumber data valves'!$B$4:$AC$1001,$BB131,25)</f>
        <v>#N/A</v>
      </c>
      <c r="BQ131" t="e">
        <f>INDEX('Partnumber data valves'!$B$4:$AC$1001,$BB131,26)</f>
        <v>#N/A</v>
      </c>
      <c r="BR131" t="e">
        <f>INDEX('Partnumber data valves'!$B$4:$AC$1001,$BB131,27)</f>
        <v>#N/A</v>
      </c>
      <c r="BS131" t="e">
        <f>INDEX('Partnumber data valves'!$B$4:$AC$1001,$BB131,28)</f>
        <v>#N/A</v>
      </c>
      <c r="BU131" s="66" t="e">
        <f>INDEX('Partnumber data valves'!$B$4:$AC$1001,$BB131,5)</f>
        <v>#N/A</v>
      </c>
      <c r="BV131" s="66" t="e">
        <f>INDEX('Partnumber data valves'!$B$4:$AC$1001,$BB131,6)</f>
        <v>#N/A</v>
      </c>
    </row>
    <row r="132" spans="2:75">
      <c r="B132" s="115"/>
      <c r="C132" s="115"/>
      <c r="D132" s="115"/>
      <c r="E132" s="115"/>
      <c r="F132" s="115"/>
      <c r="G132" s="115"/>
      <c r="H132" s="115"/>
      <c r="I132" s="115"/>
      <c r="J132" s="115"/>
      <c r="K132" s="115"/>
      <c r="L132" s="115"/>
      <c r="M132" s="115"/>
      <c r="N132" s="115"/>
      <c r="O132" s="115"/>
      <c r="Q132" s="83"/>
      <c r="R132" s="22" t="e">
        <f>VLOOKUP('Frese Valve Selection'!$Q132,'Partnumber data valves'!$B$4:$K$1001,2,FALSE)</f>
        <v>#N/A</v>
      </c>
      <c r="S132" s="23" t="e">
        <f>VLOOKUP('Frese Valve Selection'!$Q132,'Partnumber data valves'!$B$4:$K$1001,3,FALSE)</f>
        <v>#N/A</v>
      </c>
      <c r="T132" s="23" t="e">
        <f>VLOOKUP('Frese Valve Selection'!$Q132,'Partnumber data valves'!$B$4:$K$1001,4,FALSE)</f>
        <v>#N/A</v>
      </c>
      <c r="U132" s="23" t="e">
        <f>VLOOKUP('Frese Valve Selection'!$Q132,'Partnumber data valves'!$B$4:$K$1001,5,FALSE)</f>
        <v>#N/A</v>
      </c>
      <c r="V132" s="23" t="e">
        <f>VLOOKUP('Frese Valve Selection'!$Q132,'Partnumber data valves'!$B$4:$K$1001,6,FALSE)</f>
        <v>#N/A</v>
      </c>
      <c r="W132" s="23" t="e">
        <f>VLOOKUP('Frese Valve Selection'!$Q132,'Partnumber data valves'!$B$4:$K$1001,7,FALSE)</f>
        <v>#N/A</v>
      </c>
      <c r="X132" s="23" t="e">
        <f>VLOOKUP('Frese Valve Selection'!$Q132,'Partnumber data valves'!$B$4:$K$1001,8,FALSE)</f>
        <v>#N/A</v>
      </c>
      <c r="Y132" s="23" t="e">
        <f>VLOOKUP('Frese Valve Selection'!$Q132,'Partnumber data valves'!$B$4:$K$1001,9,FALSE)</f>
        <v>#N/A</v>
      </c>
      <c r="Z132" s="23" t="e">
        <f>VLOOKUP('Frese Valve Selection'!$Q132,'Partnumber data valves'!$B$4:$K$1001,10,FALSE)</f>
        <v>#N/A</v>
      </c>
      <c r="AA132" s="97">
        <f t="shared" si="31"/>
        <v>0</v>
      </c>
      <c r="AB132" s="98" t="e">
        <f t="shared" si="29"/>
        <v>#N/A</v>
      </c>
      <c r="AC132" s="99" t="e">
        <f t="shared" si="30"/>
        <v>#N/A</v>
      </c>
      <c r="AD132" s="23" t="e">
        <f>VLOOKUP(Q132,'Weight table'!$A$2:$C$10000,3,FALSE)</f>
        <v>#N/A</v>
      </c>
      <c r="AF132" s="83"/>
      <c r="AG132" s="23" t="str">
        <f>IF(OR(ISBLANK($AF132),$AF132="N/A"),"",VLOOKUP($AF132,'Part number data actuators'!$B$3:$H$202,2,FALSE))</f>
        <v/>
      </c>
      <c r="AH132" s="23" t="str">
        <f>IF(OR(ISBLANK($AF132),$AF132="N/A"),"",VLOOKUP($AF132,'Part number data actuators'!$B$3:$H$202,3,FALSE))</f>
        <v/>
      </c>
      <c r="AI132" s="23" t="str">
        <f>IF(OR(ISBLANK($AF132),$AF132="N/A"),"",VLOOKUP($AF132,'Part number data actuators'!$B$3:$H$202,4,FALSE))</f>
        <v/>
      </c>
      <c r="AJ132" s="23" t="str">
        <f>IF(OR(ISBLANK($AF132),$AF132="N/A"),"",VLOOKUP($AF132,'Part number data actuators'!$B$3:$H$202,5,FALSE))</f>
        <v/>
      </c>
      <c r="AK132" s="23" t="str">
        <f>IF(OR(ISBLANK($AF132),$AF132="N/A"),"",VLOOKUP($AF132,'Part number data actuators'!$B$3:$H$202,6,FALSE))</f>
        <v/>
      </c>
      <c r="AL132" s="23" t="str">
        <f>IF(OR(ISBLANK($AF132),$AF132="N/A"),"",VLOOKUP($AF132,'Part number data actuators'!$B$3:$H$202,7,FALSE))</f>
        <v/>
      </c>
      <c r="AM132" s="5" t="str">
        <f>IF(OR(ISBLANK($AF132),$AF132="N/A"),"",VLOOKUP(AF132,'Weight table'!$A$2:$C$10000,3,FALSE))</f>
        <v/>
      </c>
      <c r="AO132" s="86"/>
      <c r="AR132" s="87"/>
      <c r="AS132" s="87"/>
      <c r="AU132" s="66" t="e">
        <f t="shared" si="32"/>
        <v>#N/A</v>
      </c>
      <c r="AV132" s="66" t="e">
        <f t="shared" si="33"/>
        <v>#N/A</v>
      </c>
      <c r="AW132" t="e">
        <f t="shared" si="34"/>
        <v>#N/A</v>
      </c>
      <c r="AX132" s="66" t="e">
        <f t="shared" si="35"/>
        <v>#N/A</v>
      </c>
      <c r="AY132" s="66" t="e">
        <f t="shared" si="36"/>
        <v>#N/A</v>
      </c>
      <c r="BB132" s="6" t="e">
        <f>MATCH(Q132,'Partnumber data valves'!$B$4:$B$1001,0)</f>
        <v>#N/A</v>
      </c>
      <c r="BC132" s="6"/>
      <c r="BD132" t="e">
        <f>INDEX('Partnumber data valves'!$B$4:$AC$1001,$BB132,13)</f>
        <v>#N/A</v>
      </c>
      <c r="BE132" t="e">
        <f>INDEX('Partnumber data valves'!$B$4:$AC$1001,$BB132,14)</f>
        <v>#N/A</v>
      </c>
      <c r="BF132" t="e">
        <f>INDEX('Partnumber data valves'!$B$4:$AC$1001,$BB132,15)</f>
        <v>#N/A</v>
      </c>
      <c r="BG132" t="e">
        <f>INDEX('Partnumber data valves'!$B$4:$AC$1001,$BB132,16)</f>
        <v>#N/A</v>
      </c>
      <c r="BH132" t="e">
        <f>INDEX('Partnumber data valves'!$B$4:$AC$1001,$BB132,17)</f>
        <v>#N/A</v>
      </c>
      <c r="BI132" t="e">
        <f>INDEX('Partnumber data valves'!$B$4:$AC$1001,$BB132,18)</f>
        <v>#N/A</v>
      </c>
      <c r="BJ132" t="e">
        <f>INDEX('Partnumber data valves'!$B$4:$AC$1001,$BB132,19)</f>
        <v>#N/A</v>
      </c>
      <c r="BL132" t="e">
        <f>INDEX('Partnumber data valves'!$B$4:$AC$1001,$BB132,21)</f>
        <v>#N/A</v>
      </c>
      <c r="BM132" t="e">
        <f>INDEX('Partnumber data valves'!$B$4:$AC$1001,$BB132,22)</f>
        <v>#N/A</v>
      </c>
      <c r="BN132" t="e">
        <f>INDEX('Partnumber data valves'!$B$4:$AC$1001,$BB132,23)</f>
        <v>#N/A</v>
      </c>
      <c r="BO132" t="e">
        <f>INDEX('Partnumber data valves'!$B$4:$AC$1001,$BB132,24)</f>
        <v>#N/A</v>
      </c>
      <c r="BP132" t="e">
        <f>INDEX('Partnumber data valves'!$B$4:$AC$1001,$BB132,25)</f>
        <v>#N/A</v>
      </c>
      <c r="BQ132" t="e">
        <f>INDEX('Partnumber data valves'!$B$4:$AC$1001,$BB132,26)</f>
        <v>#N/A</v>
      </c>
      <c r="BR132" t="e">
        <f>INDEX('Partnumber data valves'!$B$4:$AC$1001,$BB132,27)</f>
        <v>#N/A</v>
      </c>
      <c r="BS132" t="e">
        <f>INDEX('Partnumber data valves'!$B$4:$AC$1001,$BB132,28)</f>
        <v>#N/A</v>
      </c>
      <c r="BU132" s="66" t="e">
        <f>INDEX('Partnumber data valves'!$B$4:$AC$1001,$BB132,5)</f>
        <v>#N/A</v>
      </c>
      <c r="BV132" s="66" t="e">
        <f>INDEX('Partnumber data valves'!$B$4:$AC$1001,$BB132,6)</f>
        <v>#N/A</v>
      </c>
    </row>
    <row r="133" spans="2:75">
      <c r="B133" s="115"/>
      <c r="C133" s="115"/>
      <c r="D133" s="115"/>
      <c r="E133" s="115"/>
      <c r="F133" s="115"/>
      <c r="G133" s="115"/>
      <c r="H133" s="115"/>
      <c r="I133" s="115"/>
      <c r="J133" s="115"/>
      <c r="K133" s="115"/>
      <c r="L133" s="115"/>
      <c r="M133" s="115"/>
      <c r="N133" s="115"/>
      <c r="O133" s="115"/>
      <c r="Q133" s="83"/>
      <c r="R133" s="22" t="e">
        <f>VLOOKUP('Frese Valve Selection'!$Q133,'Partnumber data valves'!$B$4:$K$1001,2,FALSE)</f>
        <v>#N/A</v>
      </c>
      <c r="S133" s="23" t="e">
        <f>VLOOKUP('Frese Valve Selection'!$Q133,'Partnumber data valves'!$B$4:$K$1001,3,FALSE)</f>
        <v>#N/A</v>
      </c>
      <c r="T133" s="23" t="e">
        <f>VLOOKUP('Frese Valve Selection'!$Q133,'Partnumber data valves'!$B$4:$K$1001,4,FALSE)</f>
        <v>#N/A</v>
      </c>
      <c r="U133" s="23" t="e">
        <f>VLOOKUP('Frese Valve Selection'!$Q133,'Partnumber data valves'!$B$4:$K$1001,5,FALSE)</f>
        <v>#N/A</v>
      </c>
      <c r="V133" s="23" t="e">
        <f>VLOOKUP('Frese Valve Selection'!$Q133,'Partnumber data valves'!$B$4:$K$1001,6,FALSE)</f>
        <v>#N/A</v>
      </c>
      <c r="W133" s="23" t="e">
        <f>VLOOKUP('Frese Valve Selection'!$Q133,'Partnumber data valves'!$B$4:$K$1001,7,FALSE)</f>
        <v>#N/A</v>
      </c>
      <c r="X133" s="23" t="e">
        <f>VLOOKUP('Frese Valve Selection'!$Q133,'Partnumber data valves'!$B$4:$K$1001,8,FALSE)</f>
        <v>#N/A</v>
      </c>
      <c r="Y133" s="23" t="e">
        <f>VLOOKUP('Frese Valve Selection'!$Q133,'Partnumber data valves'!$B$4:$K$1001,9,FALSE)</f>
        <v>#N/A</v>
      </c>
      <c r="Z133" s="23" t="e">
        <f>VLOOKUP('Frese Valve Selection'!$Q133,'Partnumber data valves'!$B$4:$K$1001,10,FALSE)</f>
        <v>#N/A</v>
      </c>
      <c r="AA133" s="97">
        <f t="shared" si="31"/>
        <v>0</v>
      </c>
      <c r="AB133" s="98" t="e">
        <f t="shared" si="29"/>
        <v>#N/A</v>
      </c>
      <c r="AC133" s="99" t="e">
        <f t="shared" si="30"/>
        <v>#N/A</v>
      </c>
      <c r="AD133" s="23" t="e">
        <f>VLOOKUP(Q133,'Weight table'!$A$2:$C$10000,3,FALSE)</f>
        <v>#N/A</v>
      </c>
      <c r="AF133" s="83"/>
      <c r="AG133" s="23" t="str">
        <f>IF(OR(ISBLANK($AF133),$AF133="N/A"),"",VLOOKUP($AF133,'Part number data actuators'!$B$3:$H$202,2,FALSE))</f>
        <v/>
      </c>
      <c r="AH133" s="23" t="str">
        <f>IF(OR(ISBLANK($AF133),$AF133="N/A"),"",VLOOKUP($AF133,'Part number data actuators'!$B$3:$H$202,3,FALSE))</f>
        <v/>
      </c>
      <c r="AI133" s="23" t="str">
        <f>IF(OR(ISBLANK($AF133),$AF133="N/A"),"",VLOOKUP($AF133,'Part number data actuators'!$B$3:$H$202,4,FALSE))</f>
        <v/>
      </c>
      <c r="AJ133" s="23" t="str">
        <f>IF(OR(ISBLANK($AF133),$AF133="N/A"),"",VLOOKUP($AF133,'Part number data actuators'!$B$3:$H$202,5,FALSE))</f>
        <v/>
      </c>
      <c r="AK133" s="23" t="str">
        <f>IF(OR(ISBLANK($AF133),$AF133="N/A"),"",VLOOKUP($AF133,'Part number data actuators'!$B$3:$H$202,6,FALSE))</f>
        <v/>
      </c>
      <c r="AL133" s="23" t="str">
        <f>IF(OR(ISBLANK($AF133),$AF133="N/A"),"",VLOOKUP($AF133,'Part number data actuators'!$B$3:$H$202,7,FALSE))</f>
        <v/>
      </c>
      <c r="AM133" s="5" t="str">
        <f>IF(OR(ISBLANK($AF133),$AF133="N/A"),"",VLOOKUP(AF133,'Weight table'!$A$2:$C$10000,3,FALSE))</f>
        <v/>
      </c>
      <c r="AO133" s="86"/>
      <c r="AR133" s="87"/>
      <c r="AS133" s="87"/>
      <c r="AU133" s="66" t="e">
        <f t="shared" si="32"/>
        <v>#N/A</v>
      </c>
      <c r="AV133" s="66" t="e">
        <f t="shared" si="33"/>
        <v>#N/A</v>
      </c>
      <c r="AW133" t="e">
        <f t="shared" si="34"/>
        <v>#N/A</v>
      </c>
      <c r="AX133" s="66" t="e">
        <f t="shared" si="35"/>
        <v>#N/A</v>
      </c>
      <c r="AY133" s="66" t="e">
        <f t="shared" si="36"/>
        <v>#N/A</v>
      </c>
      <c r="BB133" s="6" t="e">
        <f>MATCH(Q133,'Partnumber data valves'!$B$4:$B$1001,0)</f>
        <v>#N/A</v>
      </c>
      <c r="BC133" s="6"/>
      <c r="BD133" t="e">
        <f>INDEX('Partnumber data valves'!$B$4:$AC$1001,$BB133,13)</f>
        <v>#N/A</v>
      </c>
      <c r="BE133" t="e">
        <f>INDEX('Partnumber data valves'!$B$4:$AC$1001,$BB133,14)</f>
        <v>#N/A</v>
      </c>
      <c r="BF133" t="e">
        <f>INDEX('Partnumber data valves'!$B$4:$AC$1001,$BB133,15)</f>
        <v>#N/A</v>
      </c>
      <c r="BG133" t="e">
        <f>INDEX('Partnumber data valves'!$B$4:$AC$1001,$BB133,16)</f>
        <v>#N/A</v>
      </c>
      <c r="BH133" t="e">
        <f>INDEX('Partnumber data valves'!$B$4:$AC$1001,$BB133,17)</f>
        <v>#N/A</v>
      </c>
      <c r="BI133" t="e">
        <f>INDEX('Partnumber data valves'!$B$4:$AC$1001,$BB133,18)</f>
        <v>#N/A</v>
      </c>
      <c r="BJ133" t="e">
        <f>INDEX('Partnumber data valves'!$B$4:$AC$1001,$BB133,19)</f>
        <v>#N/A</v>
      </c>
      <c r="BL133" t="e">
        <f>INDEX('Partnumber data valves'!$B$4:$AC$1001,$BB133,21)</f>
        <v>#N/A</v>
      </c>
      <c r="BM133" t="e">
        <f>INDEX('Partnumber data valves'!$B$4:$AC$1001,$BB133,22)</f>
        <v>#N/A</v>
      </c>
      <c r="BN133" t="e">
        <f>INDEX('Partnumber data valves'!$B$4:$AC$1001,$BB133,23)</f>
        <v>#N/A</v>
      </c>
      <c r="BO133" t="e">
        <f>INDEX('Partnumber data valves'!$B$4:$AC$1001,$BB133,24)</f>
        <v>#N/A</v>
      </c>
      <c r="BP133" t="e">
        <f>INDEX('Partnumber data valves'!$B$4:$AC$1001,$BB133,25)</f>
        <v>#N/A</v>
      </c>
      <c r="BQ133" t="e">
        <f>INDEX('Partnumber data valves'!$B$4:$AC$1001,$BB133,26)</f>
        <v>#N/A</v>
      </c>
      <c r="BR133" t="e">
        <f>INDEX('Partnumber data valves'!$B$4:$AC$1001,$BB133,27)</f>
        <v>#N/A</v>
      </c>
      <c r="BS133" t="e">
        <f>INDEX('Partnumber data valves'!$B$4:$AC$1001,$BB133,28)</f>
        <v>#N/A</v>
      </c>
      <c r="BU133" s="66" t="e">
        <f>INDEX('Partnumber data valves'!$B$4:$AC$1001,$BB133,5)</f>
        <v>#N/A</v>
      </c>
      <c r="BV133" s="66" t="e">
        <f>INDEX('Partnumber data valves'!$B$4:$AC$1001,$BB133,6)</f>
        <v>#N/A</v>
      </c>
    </row>
    <row r="134" spans="2:75">
      <c r="B134" s="115"/>
      <c r="C134" s="115"/>
      <c r="D134" s="115"/>
      <c r="E134" s="115"/>
      <c r="F134" s="115"/>
      <c r="G134" s="115"/>
      <c r="H134" s="115"/>
      <c r="I134" s="115"/>
      <c r="J134" s="115"/>
      <c r="K134" s="115"/>
      <c r="L134" s="115"/>
      <c r="M134" s="115"/>
      <c r="N134" s="115"/>
      <c r="O134" s="115"/>
      <c r="Q134" s="83"/>
      <c r="R134" s="22" t="e">
        <f>VLOOKUP('Frese Valve Selection'!$Q134,'Partnumber data valves'!$B$4:$K$1001,2,FALSE)</f>
        <v>#N/A</v>
      </c>
      <c r="S134" s="23" t="e">
        <f>VLOOKUP('Frese Valve Selection'!$Q134,'Partnumber data valves'!$B$4:$K$1001,3,FALSE)</f>
        <v>#N/A</v>
      </c>
      <c r="T134" s="23" t="e">
        <f>VLOOKUP('Frese Valve Selection'!$Q134,'Partnumber data valves'!$B$4:$K$1001,4,FALSE)</f>
        <v>#N/A</v>
      </c>
      <c r="U134" s="23" t="e">
        <f>VLOOKUP('Frese Valve Selection'!$Q134,'Partnumber data valves'!$B$4:$K$1001,5,FALSE)</f>
        <v>#N/A</v>
      </c>
      <c r="V134" s="23" t="e">
        <f>VLOOKUP('Frese Valve Selection'!$Q134,'Partnumber data valves'!$B$4:$K$1001,6,FALSE)</f>
        <v>#N/A</v>
      </c>
      <c r="W134" s="23" t="e">
        <f>VLOOKUP('Frese Valve Selection'!$Q134,'Partnumber data valves'!$B$4:$K$1001,7,FALSE)</f>
        <v>#N/A</v>
      </c>
      <c r="X134" s="23" t="e">
        <f>VLOOKUP('Frese Valve Selection'!$Q134,'Partnumber data valves'!$B$4:$K$1001,8,FALSE)</f>
        <v>#N/A</v>
      </c>
      <c r="Y134" s="23" t="e">
        <f>VLOOKUP('Frese Valve Selection'!$Q134,'Partnumber data valves'!$B$4:$K$1001,9,FALSE)</f>
        <v>#N/A</v>
      </c>
      <c r="Z134" s="23" t="e">
        <f>VLOOKUP('Frese Valve Selection'!$Q134,'Partnumber data valves'!$B$4:$K$1001,10,FALSE)</f>
        <v>#N/A</v>
      </c>
      <c r="AA134" s="97">
        <f t="shared" si="31"/>
        <v>0</v>
      </c>
      <c r="AB134" s="98" t="e">
        <f t="shared" si="29"/>
        <v>#N/A</v>
      </c>
      <c r="AC134" s="99" t="e">
        <f t="shared" si="30"/>
        <v>#N/A</v>
      </c>
      <c r="AD134" s="23" t="e">
        <f>VLOOKUP(Q134,'Weight table'!$A$2:$C$10000,3,FALSE)</f>
        <v>#N/A</v>
      </c>
      <c r="AF134" s="83"/>
      <c r="AG134" s="23" t="str">
        <f>IF(OR(ISBLANK($AF134),$AF134="N/A"),"",VLOOKUP($AF134,'Part number data actuators'!$B$3:$H$202,2,FALSE))</f>
        <v/>
      </c>
      <c r="AH134" s="23" t="str">
        <f>IF(OR(ISBLANK($AF134),$AF134="N/A"),"",VLOOKUP($AF134,'Part number data actuators'!$B$3:$H$202,3,FALSE))</f>
        <v/>
      </c>
      <c r="AI134" s="23" t="str">
        <f>IF(OR(ISBLANK($AF134),$AF134="N/A"),"",VLOOKUP($AF134,'Part number data actuators'!$B$3:$H$202,4,FALSE))</f>
        <v/>
      </c>
      <c r="AJ134" s="23" t="str">
        <f>IF(OR(ISBLANK($AF134),$AF134="N/A"),"",VLOOKUP($AF134,'Part number data actuators'!$B$3:$H$202,5,FALSE))</f>
        <v/>
      </c>
      <c r="AK134" s="23" t="str">
        <f>IF(OR(ISBLANK($AF134),$AF134="N/A"),"",VLOOKUP($AF134,'Part number data actuators'!$B$3:$H$202,6,FALSE))</f>
        <v/>
      </c>
      <c r="AL134" s="23" t="str">
        <f>IF(OR(ISBLANK($AF134),$AF134="N/A"),"",VLOOKUP($AF134,'Part number data actuators'!$B$3:$H$202,7,FALSE))</f>
        <v/>
      </c>
      <c r="AM134" s="5" t="str">
        <f>IF(OR(ISBLANK($AF134),$AF134="N/A"),"",VLOOKUP(AF134,'Weight table'!$A$2:$C$10000,3,FALSE))</f>
        <v/>
      </c>
      <c r="AO134" s="86"/>
      <c r="AR134" s="87"/>
      <c r="AS134" s="87"/>
      <c r="AU134" s="66" t="e">
        <f t="shared" si="32"/>
        <v>#N/A</v>
      </c>
      <c r="AV134" s="66" t="e">
        <f t="shared" si="33"/>
        <v>#N/A</v>
      </c>
      <c r="AW134" t="e">
        <f t="shared" si="34"/>
        <v>#N/A</v>
      </c>
      <c r="AX134" s="66" t="e">
        <f t="shared" si="35"/>
        <v>#N/A</v>
      </c>
      <c r="AY134" s="66" t="e">
        <f t="shared" si="36"/>
        <v>#N/A</v>
      </c>
      <c r="BB134" s="6" t="e">
        <f>MATCH(Q134,'Partnumber data valves'!$B$4:$B$1001,0)</f>
        <v>#N/A</v>
      </c>
      <c r="BC134" s="6"/>
      <c r="BD134" t="e">
        <f>INDEX('Partnumber data valves'!$B$4:$AC$1001,$BB134,13)</f>
        <v>#N/A</v>
      </c>
      <c r="BE134" t="e">
        <f>INDEX('Partnumber data valves'!$B$4:$AC$1001,$BB134,14)</f>
        <v>#N/A</v>
      </c>
      <c r="BF134" t="e">
        <f>INDEX('Partnumber data valves'!$B$4:$AC$1001,$BB134,15)</f>
        <v>#N/A</v>
      </c>
      <c r="BG134" t="e">
        <f>INDEX('Partnumber data valves'!$B$4:$AC$1001,$BB134,16)</f>
        <v>#N/A</v>
      </c>
      <c r="BH134" t="e">
        <f>INDEX('Partnumber data valves'!$B$4:$AC$1001,$BB134,17)</f>
        <v>#N/A</v>
      </c>
      <c r="BI134" t="e">
        <f>INDEX('Partnumber data valves'!$B$4:$AC$1001,$BB134,18)</f>
        <v>#N/A</v>
      </c>
      <c r="BJ134" t="e">
        <f>INDEX('Partnumber data valves'!$B$4:$AC$1001,$BB134,19)</f>
        <v>#N/A</v>
      </c>
      <c r="BL134" t="e">
        <f>INDEX('Partnumber data valves'!$B$4:$AC$1001,$BB134,21)</f>
        <v>#N/A</v>
      </c>
      <c r="BM134" t="e">
        <f>INDEX('Partnumber data valves'!$B$4:$AC$1001,$BB134,22)</f>
        <v>#N/A</v>
      </c>
      <c r="BN134" t="e">
        <f>INDEX('Partnumber data valves'!$B$4:$AC$1001,$BB134,23)</f>
        <v>#N/A</v>
      </c>
      <c r="BO134" t="e">
        <f>INDEX('Partnumber data valves'!$B$4:$AC$1001,$BB134,24)</f>
        <v>#N/A</v>
      </c>
      <c r="BP134" t="e">
        <f>INDEX('Partnumber data valves'!$B$4:$AC$1001,$BB134,25)</f>
        <v>#N/A</v>
      </c>
      <c r="BQ134" t="e">
        <f>INDEX('Partnumber data valves'!$B$4:$AC$1001,$BB134,26)</f>
        <v>#N/A</v>
      </c>
      <c r="BR134" t="e">
        <f>INDEX('Partnumber data valves'!$B$4:$AC$1001,$BB134,27)</f>
        <v>#N/A</v>
      </c>
      <c r="BS134" t="e">
        <f>INDEX('Partnumber data valves'!$B$4:$AC$1001,$BB134,28)</f>
        <v>#N/A</v>
      </c>
      <c r="BU134" s="66" t="e">
        <f>INDEX('Partnumber data valves'!$B$4:$AC$1001,$BB134,5)</f>
        <v>#N/A</v>
      </c>
      <c r="BV134" s="66" t="e">
        <f>INDEX('Partnumber data valves'!$B$4:$AC$1001,$BB134,6)</f>
        <v>#N/A</v>
      </c>
    </row>
    <row r="135" spans="2:75">
      <c r="B135" s="115"/>
      <c r="C135" s="115"/>
      <c r="D135" s="115"/>
      <c r="E135" s="115"/>
      <c r="F135" s="115"/>
      <c r="G135" s="115"/>
      <c r="H135" s="115"/>
      <c r="I135" s="115"/>
      <c r="J135" s="115"/>
      <c r="K135" s="115"/>
      <c r="L135" s="115"/>
      <c r="M135" s="115"/>
      <c r="N135" s="115"/>
      <c r="O135" s="115"/>
      <c r="Q135" s="83"/>
      <c r="R135" s="22" t="e">
        <f>VLOOKUP('Frese Valve Selection'!$Q135,'Partnumber data valves'!$B$4:$K$1001,2,FALSE)</f>
        <v>#N/A</v>
      </c>
      <c r="S135" s="23" t="e">
        <f>VLOOKUP('Frese Valve Selection'!$Q135,'Partnumber data valves'!$B$4:$K$1001,3,FALSE)</f>
        <v>#N/A</v>
      </c>
      <c r="T135" s="23" t="e">
        <f>VLOOKUP('Frese Valve Selection'!$Q135,'Partnumber data valves'!$B$4:$K$1001,4,FALSE)</f>
        <v>#N/A</v>
      </c>
      <c r="U135" s="23" t="e">
        <f>VLOOKUP('Frese Valve Selection'!$Q135,'Partnumber data valves'!$B$4:$K$1001,5,FALSE)</f>
        <v>#N/A</v>
      </c>
      <c r="V135" s="23" t="e">
        <f>VLOOKUP('Frese Valve Selection'!$Q135,'Partnumber data valves'!$B$4:$K$1001,6,FALSE)</f>
        <v>#N/A</v>
      </c>
      <c r="W135" s="23" t="e">
        <f>VLOOKUP('Frese Valve Selection'!$Q135,'Partnumber data valves'!$B$4:$K$1001,7,FALSE)</f>
        <v>#N/A</v>
      </c>
      <c r="X135" s="23" t="e">
        <f>VLOOKUP('Frese Valve Selection'!$Q135,'Partnumber data valves'!$B$4:$K$1001,8,FALSE)</f>
        <v>#N/A</v>
      </c>
      <c r="Y135" s="23" t="e">
        <f>VLOOKUP('Frese Valve Selection'!$Q135,'Partnumber data valves'!$B$4:$K$1001,9,FALSE)</f>
        <v>#N/A</v>
      </c>
      <c r="Z135" s="23" t="e">
        <f>VLOOKUP('Frese Valve Selection'!$Q135,'Partnumber data valves'!$B$4:$K$1001,10,FALSE)</f>
        <v>#N/A</v>
      </c>
      <c r="AA135" s="97">
        <f t="shared" si="31"/>
        <v>0</v>
      </c>
      <c r="AB135" s="98" t="e">
        <f t="shared" ref="AB135:AB198" si="37">ROUND(AU135,1)</f>
        <v>#N/A</v>
      </c>
      <c r="AC135" s="99" t="e">
        <f t="shared" ref="AC135:AC198" si="38">ROUND(AV135,0)</f>
        <v>#N/A</v>
      </c>
      <c r="AD135" s="23" t="e">
        <f>VLOOKUP(Q135,'Weight table'!$A$2:$C$10000,3,FALSE)</f>
        <v>#N/A</v>
      </c>
      <c r="AF135" s="85"/>
      <c r="AG135" s="23" t="str">
        <f>IF(OR(ISBLANK($AF135),$AF135="N/A"),"",VLOOKUP($AF135,'Part number data actuators'!$B$3:$H$202,2,FALSE))</f>
        <v/>
      </c>
      <c r="AH135" s="23" t="str">
        <f>IF(OR(ISBLANK($AF135),$AF135="N/A"),"",VLOOKUP($AF135,'Part number data actuators'!$B$3:$H$202,3,FALSE))</f>
        <v/>
      </c>
      <c r="AI135" s="23" t="str">
        <f>IF(OR(ISBLANK($AF135),$AF135="N/A"),"",VLOOKUP($AF135,'Part number data actuators'!$B$3:$H$202,4,FALSE))</f>
        <v/>
      </c>
      <c r="AJ135" s="23" t="str">
        <f>IF(OR(ISBLANK($AF135),$AF135="N/A"),"",VLOOKUP($AF135,'Part number data actuators'!$B$3:$H$202,5,FALSE))</f>
        <v/>
      </c>
      <c r="AK135" s="23" t="str">
        <f>IF(OR(ISBLANK($AF135),$AF135="N/A"),"",VLOOKUP($AF135,'Part number data actuators'!$B$3:$H$202,6,FALSE))</f>
        <v/>
      </c>
      <c r="AL135" s="23" t="str">
        <f>IF(OR(ISBLANK($AF135),$AF135="N/A"),"",VLOOKUP($AF135,'Part number data actuators'!$B$3:$H$202,7,FALSE))</f>
        <v/>
      </c>
      <c r="AM135" s="5" t="str">
        <f>IF(OR(ISBLANK($AF135),$AF135="N/A"),"",VLOOKUP(AF135,'Weight table'!$A$2:$C$10000,3,FALSE))</f>
        <v/>
      </c>
      <c r="AO135" s="86"/>
      <c r="AR135" s="87"/>
      <c r="AS135" s="87"/>
      <c r="AU135" s="66" t="e">
        <f t="shared" si="32"/>
        <v>#N/A</v>
      </c>
      <c r="AV135" s="66" t="e">
        <f t="shared" si="33"/>
        <v>#N/A</v>
      </c>
      <c r="AW135" t="e">
        <f t="shared" si="34"/>
        <v>#N/A</v>
      </c>
      <c r="AX135" s="66" t="e">
        <f t="shared" si="35"/>
        <v>#N/A</v>
      </c>
      <c r="AY135" s="66" t="e">
        <f t="shared" si="36"/>
        <v>#N/A</v>
      </c>
      <c r="BB135" s="6" t="e">
        <f>MATCH(Q135,'Partnumber data valves'!$B$4:$B$1001,0)</f>
        <v>#N/A</v>
      </c>
      <c r="BC135" s="6"/>
      <c r="BD135" t="e">
        <f>INDEX('Partnumber data valves'!$B$4:$AC$1001,$BB135,13)</f>
        <v>#N/A</v>
      </c>
      <c r="BE135" t="e">
        <f>INDEX('Partnumber data valves'!$B$4:$AC$1001,$BB135,14)</f>
        <v>#N/A</v>
      </c>
      <c r="BF135" t="e">
        <f>INDEX('Partnumber data valves'!$B$4:$AC$1001,$BB135,15)</f>
        <v>#N/A</v>
      </c>
      <c r="BG135" t="e">
        <f>INDEX('Partnumber data valves'!$B$4:$AC$1001,$BB135,16)</f>
        <v>#N/A</v>
      </c>
      <c r="BH135" t="e">
        <f>INDEX('Partnumber data valves'!$B$4:$AC$1001,$BB135,17)</f>
        <v>#N/A</v>
      </c>
      <c r="BI135" t="e">
        <f>INDEX('Partnumber data valves'!$B$4:$AC$1001,$BB135,18)</f>
        <v>#N/A</v>
      </c>
      <c r="BJ135" t="e">
        <f>INDEX('Partnumber data valves'!$B$4:$AC$1001,$BB135,19)</f>
        <v>#N/A</v>
      </c>
      <c r="BL135" t="e">
        <f>INDEX('Partnumber data valves'!$B$4:$AC$1001,$BB135,21)</f>
        <v>#N/A</v>
      </c>
      <c r="BM135" t="e">
        <f>INDEX('Partnumber data valves'!$B$4:$AC$1001,$BB135,22)</f>
        <v>#N/A</v>
      </c>
      <c r="BN135" t="e">
        <f>INDEX('Partnumber data valves'!$B$4:$AC$1001,$BB135,23)</f>
        <v>#N/A</v>
      </c>
      <c r="BO135" t="e">
        <f>INDEX('Partnumber data valves'!$B$4:$AC$1001,$BB135,24)</f>
        <v>#N/A</v>
      </c>
      <c r="BP135" t="e">
        <f>INDEX('Partnumber data valves'!$B$4:$AC$1001,$BB135,25)</f>
        <v>#N/A</v>
      </c>
      <c r="BQ135" t="e">
        <f>INDEX('Partnumber data valves'!$B$4:$AC$1001,$BB135,26)</f>
        <v>#N/A</v>
      </c>
      <c r="BR135" t="e">
        <f>INDEX('Partnumber data valves'!$B$4:$AC$1001,$BB135,27)</f>
        <v>#N/A</v>
      </c>
      <c r="BS135" t="e">
        <f>INDEX('Partnumber data valves'!$B$4:$AC$1001,$BB135,28)</f>
        <v>#N/A</v>
      </c>
      <c r="BU135" s="66" t="e">
        <f>INDEX('Partnumber data valves'!$B$4:$AC$1001,$BB135,5)</f>
        <v>#N/A</v>
      </c>
      <c r="BV135" s="66" t="e">
        <f>INDEX('Partnumber data valves'!$B$4:$AC$1001,$BB135,6)</f>
        <v>#N/A</v>
      </c>
    </row>
    <row r="136" spans="2:75">
      <c r="B136" s="115"/>
      <c r="C136" s="115"/>
      <c r="D136" s="115"/>
      <c r="E136" s="115"/>
      <c r="F136" s="115"/>
      <c r="G136" s="115"/>
      <c r="H136" s="115"/>
      <c r="I136" s="115"/>
      <c r="J136" s="115"/>
      <c r="K136" s="115"/>
      <c r="L136" s="115"/>
      <c r="M136" s="115"/>
      <c r="N136" s="115"/>
      <c r="O136" s="115"/>
      <c r="Q136" s="83"/>
      <c r="R136" s="22" t="e">
        <f>VLOOKUP('Frese Valve Selection'!$Q136,'Partnumber data valves'!$B$4:$K$1001,2,FALSE)</f>
        <v>#N/A</v>
      </c>
      <c r="S136" s="23" t="e">
        <f>VLOOKUP('Frese Valve Selection'!$Q136,'Partnumber data valves'!$B$4:$K$1001,3,FALSE)</f>
        <v>#N/A</v>
      </c>
      <c r="T136" s="23" t="e">
        <f>VLOOKUP('Frese Valve Selection'!$Q136,'Partnumber data valves'!$B$4:$K$1001,4,FALSE)</f>
        <v>#N/A</v>
      </c>
      <c r="U136" s="23" t="e">
        <f>VLOOKUP('Frese Valve Selection'!$Q136,'Partnumber data valves'!$B$4:$K$1001,5,FALSE)</f>
        <v>#N/A</v>
      </c>
      <c r="V136" s="23" t="e">
        <f>VLOOKUP('Frese Valve Selection'!$Q136,'Partnumber data valves'!$B$4:$K$1001,6,FALSE)</f>
        <v>#N/A</v>
      </c>
      <c r="W136" s="23" t="e">
        <f>VLOOKUP('Frese Valve Selection'!$Q136,'Partnumber data valves'!$B$4:$K$1001,7,FALSE)</f>
        <v>#N/A</v>
      </c>
      <c r="X136" s="23" t="e">
        <f>VLOOKUP('Frese Valve Selection'!$Q136,'Partnumber data valves'!$B$4:$K$1001,8,FALSE)</f>
        <v>#N/A</v>
      </c>
      <c r="Y136" s="23" t="e">
        <f>VLOOKUP('Frese Valve Selection'!$Q136,'Partnumber data valves'!$B$4:$K$1001,9,FALSE)</f>
        <v>#N/A</v>
      </c>
      <c r="Z136" s="23" t="e">
        <f>VLOOKUP('Frese Valve Selection'!$Q136,'Partnumber data valves'!$B$4:$K$1001,10,FALSE)</f>
        <v>#N/A</v>
      </c>
      <c r="AA136" s="97">
        <f t="shared" si="31"/>
        <v>0</v>
      </c>
      <c r="AB136" s="98" t="e">
        <f t="shared" si="37"/>
        <v>#N/A</v>
      </c>
      <c r="AC136" s="99" t="e">
        <f t="shared" si="38"/>
        <v>#N/A</v>
      </c>
      <c r="AD136" s="23" t="e">
        <f>VLOOKUP(Q136,'Weight table'!$A$2:$C$10000,3,FALSE)</f>
        <v>#N/A</v>
      </c>
      <c r="AF136" s="83"/>
      <c r="AG136" s="23" t="str">
        <f>IF(OR(ISBLANK($AF136),$AF136="N/A"),"",VLOOKUP($AF136,'Part number data actuators'!$B$3:$H$202,2,FALSE))</f>
        <v/>
      </c>
      <c r="AH136" s="23" t="str">
        <f>IF(OR(ISBLANK($AF136),$AF136="N/A"),"",VLOOKUP($AF136,'Part number data actuators'!$B$3:$H$202,3,FALSE))</f>
        <v/>
      </c>
      <c r="AI136" s="23" t="str">
        <f>IF(OR(ISBLANK($AF136),$AF136="N/A"),"",VLOOKUP($AF136,'Part number data actuators'!$B$3:$H$202,4,FALSE))</f>
        <v/>
      </c>
      <c r="AJ136" s="23" t="str">
        <f>IF(OR(ISBLANK($AF136),$AF136="N/A"),"",VLOOKUP($AF136,'Part number data actuators'!$B$3:$H$202,5,FALSE))</f>
        <v/>
      </c>
      <c r="AK136" s="23" t="str">
        <f>IF(OR(ISBLANK($AF136),$AF136="N/A"),"",VLOOKUP($AF136,'Part number data actuators'!$B$3:$H$202,6,FALSE))</f>
        <v/>
      </c>
      <c r="AL136" s="23" t="str">
        <f>IF(OR(ISBLANK($AF136),$AF136="N/A"),"",VLOOKUP($AF136,'Part number data actuators'!$B$3:$H$202,7,FALSE))</f>
        <v/>
      </c>
      <c r="AM136" s="5" t="str">
        <f>IF(OR(ISBLANK($AF136),$AF136="N/A"),"",VLOOKUP(AF136,'Weight table'!$A$2:$C$10000,3,FALSE))</f>
        <v/>
      </c>
      <c r="AO136" s="86"/>
      <c r="AR136" s="87"/>
      <c r="AS136" s="87"/>
      <c r="AU136" s="66" t="e">
        <f t="shared" si="32"/>
        <v>#N/A</v>
      </c>
      <c r="AV136" s="66" t="e">
        <f t="shared" si="33"/>
        <v>#N/A</v>
      </c>
      <c r="AW136" t="e">
        <f t="shared" si="34"/>
        <v>#N/A</v>
      </c>
      <c r="AX136" s="66" t="e">
        <f t="shared" si="35"/>
        <v>#N/A</v>
      </c>
      <c r="AY136" s="66" t="e">
        <f t="shared" si="36"/>
        <v>#N/A</v>
      </c>
      <c r="BB136" s="6" t="e">
        <f>MATCH(Q136,'Partnumber data valves'!$B$4:$B$1001,0)</f>
        <v>#N/A</v>
      </c>
      <c r="BC136" s="6"/>
      <c r="BD136" t="e">
        <f>INDEX('Partnumber data valves'!$B$4:$AC$1001,$BB136,13)</f>
        <v>#N/A</v>
      </c>
      <c r="BE136" t="e">
        <f>INDEX('Partnumber data valves'!$B$4:$AC$1001,$BB136,14)</f>
        <v>#N/A</v>
      </c>
      <c r="BF136" t="e">
        <f>INDEX('Partnumber data valves'!$B$4:$AC$1001,$BB136,15)</f>
        <v>#N/A</v>
      </c>
      <c r="BG136" t="e">
        <f>INDEX('Partnumber data valves'!$B$4:$AC$1001,$BB136,16)</f>
        <v>#N/A</v>
      </c>
      <c r="BH136" t="e">
        <f>INDEX('Partnumber data valves'!$B$4:$AC$1001,$BB136,17)</f>
        <v>#N/A</v>
      </c>
      <c r="BI136" t="e">
        <f>INDEX('Partnumber data valves'!$B$4:$AC$1001,$BB136,18)</f>
        <v>#N/A</v>
      </c>
      <c r="BJ136" t="e">
        <f>INDEX('Partnumber data valves'!$B$4:$AC$1001,$BB136,19)</f>
        <v>#N/A</v>
      </c>
      <c r="BL136" t="e">
        <f>INDEX('Partnumber data valves'!$B$4:$AC$1001,$BB136,21)</f>
        <v>#N/A</v>
      </c>
      <c r="BM136" t="e">
        <f>INDEX('Partnumber data valves'!$B$4:$AC$1001,$BB136,22)</f>
        <v>#N/A</v>
      </c>
      <c r="BN136" t="e">
        <f>INDEX('Partnumber data valves'!$B$4:$AC$1001,$BB136,23)</f>
        <v>#N/A</v>
      </c>
      <c r="BO136" t="e">
        <f>INDEX('Partnumber data valves'!$B$4:$AC$1001,$BB136,24)</f>
        <v>#N/A</v>
      </c>
      <c r="BP136" t="e">
        <f>INDEX('Partnumber data valves'!$B$4:$AC$1001,$BB136,25)</f>
        <v>#N/A</v>
      </c>
      <c r="BQ136" t="e">
        <f>INDEX('Partnumber data valves'!$B$4:$AC$1001,$BB136,26)</f>
        <v>#N/A</v>
      </c>
      <c r="BR136" t="e">
        <f>INDEX('Partnumber data valves'!$B$4:$AC$1001,$BB136,27)</f>
        <v>#N/A</v>
      </c>
      <c r="BS136" t="e">
        <f>INDEX('Partnumber data valves'!$B$4:$AC$1001,$BB136,28)</f>
        <v>#N/A</v>
      </c>
      <c r="BU136" s="66" t="e">
        <f>INDEX('Partnumber data valves'!$B$4:$AC$1001,$BB136,5)</f>
        <v>#N/A</v>
      </c>
      <c r="BV136" s="66" t="e">
        <f>INDEX('Partnumber data valves'!$B$4:$AC$1001,$BB136,6)</f>
        <v>#N/A</v>
      </c>
    </row>
    <row r="137" spans="2:75">
      <c r="B137" s="115"/>
      <c r="C137" s="115"/>
      <c r="D137" s="115"/>
      <c r="E137" s="115"/>
      <c r="F137" s="115"/>
      <c r="G137" s="115"/>
      <c r="H137" s="115"/>
      <c r="I137" s="115"/>
      <c r="J137" s="115"/>
      <c r="K137" s="115"/>
      <c r="L137" s="115"/>
      <c r="M137" s="115"/>
      <c r="N137" s="115"/>
      <c r="O137" s="115"/>
      <c r="Q137" s="83"/>
      <c r="R137" s="22" t="e">
        <f>VLOOKUP('Frese Valve Selection'!$Q137,'Partnumber data valves'!$B$4:$K$1001,2,FALSE)</f>
        <v>#N/A</v>
      </c>
      <c r="S137" s="23" t="e">
        <f>VLOOKUP('Frese Valve Selection'!$Q137,'Partnumber data valves'!$B$4:$K$1001,3,FALSE)</f>
        <v>#N/A</v>
      </c>
      <c r="T137" s="23" t="e">
        <f>VLOOKUP('Frese Valve Selection'!$Q137,'Partnumber data valves'!$B$4:$K$1001,4,FALSE)</f>
        <v>#N/A</v>
      </c>
      <c r="U137" s="23" t="e">
        <f>VLOOKUP('Frese Valve Selection'!$Q137,'Partnumber data valves'!$B$4:$K$1001,5,FALSE)</f>
        <v>#N/A</v>
      </c>
      <c r="V137" s="23" t="e">
        <f>VLOOKUP('Frese Valve Selection'!$Q137,'Partnumber data valves'!$B$4:$K$1001,6,FALSE)</f>
        <v>#N/A</v>
      </c>
      <c r="W137" s="23" t="e">
        <f>VLOOKUP('Frese Valve Selection'!$Q137,'Partnumber data valves'!$B$4:$K$1001,7,FALSE)</f>
        <v>#N/A</v>
      </c>
      <c r="X137" s="23" t="e">
        <f>VLOOKUP('Frese Valve Selection'!$Q137,'Partnumber data valves'!$B$4:$K$1001,8,FALSE)</f>
        <v>#N/A</v>
      </c>
      <c r="Y137" s="23" t="e">
        <f>VLOOKUP('Frese Valve Selection'!$Q137,'Partnumber data valves'!$B$4:$K$1001,9,FALSE)</f>
        <v>#N/A</v>
      </c>
      <c r="Z137" s="23" t="e">
        <f>VLOOKUP('Frese Valve Selection'!$Q137,'Partnumber data valves'!$B$4:$K$1001,10,FALSE)</f>
        <v>#N/A</v>
      </c>
      <c r="AA137" s="97">
        <f t="shared" si="31"/>
        <v>0</v>
      </c>
      <c r="AB137" s="98" t="e">
        <f t="shared" si="37"/>
        <v>#N/A</v>
      </c>
      <c r="AC137" s="99" t="e">
        <f t="shared" si="38"/>
        <v>#N/A</v>
      </c>
      <c r="AD137" s="23" t="e">
        <f>VLOOKUP(Q137,'Weight table'!$A$2:$C$10000,3,FALSE)</f>
        <v>#N/A</v>
      </c>
      <c r="AF137" s="83"/>
      <c r="AG137" s="23" t="str">
        <f>IF(OR(ISBLANK($AF137),$AF137="N/A"),"",VLOOKUP($AF137,'Part number data actuators'!$B$3:$H$202,2,FALSE))</f>
        <v/>
      </c>
      <c r="AH137" s="23" t="str">
        <f>IF(OR(ISBLANK($AF137),$AF137="N/A"),"",VLOOKUP($AF137,'Part number data actuators'!$B$3:$H$202,3,FALSE))</f>
        <v/>
      </c>
      <c r="AI137" s="23" t="str">
        <f>IF(OR(ISBLANK($AF137),$AF137="N/A"),"",VLOOKUP($AF137,'Part number data actuators'!$B$3:$H$202,4,FALSE))</f>
        <v/>
      </c>
      <c r="AJ137" s="23" t="str">
        <f>IF(OR(ISBLANK($AF137),$AF137="N/A"),"",VLOOKUP($AF137,'Part number data actuators'!$B$3:$H$202,5,FALSE))</f>
        <v/>
      </c>
      <c r="AK137" s="23" t="str">
        <f>IF(OR(ISBLANK($AF137),$AF137="N/A"),"",VLOOKUP($AF137,'Part number data actuators'!$B$3:$H$202,6,FALSE))</f>
        <v/>
      </c>
      <c r="AL137" s="23" t="str">
        <f>IF(OR(ISBLANK($AF137),$AF137="N/A"),"",VLOOKUP($AF137,'Part number data actuators'!$B$3:$H$202,7,FALSE))</f>
        <v/>
      </c>
      <c r="AM137" s="5" t="str">
        <f>IF(OR(ISBLANK($AF137),$AF137="N/A"),"",VLOOKUP(AF137,'Weight table'!$A$2:$C$10000,3,FALSE))</f>
        <v/>
      </c>
      <c r="AO137" s="86"/>
      <c r="AR137" s="87"/>
      <c r="AS137" s="87"/>
      <c r="AU137" s="66" t="e">
        <f t="shared" si="32"/>
        <v>#N/A</v>
      </c>
      <c r="AV137" s="66" t="e">
        <f t="shared" si="33"/>
        <v>#N/A</v>
      </c>
      <c r="AW137" t="e">
        <f t="shared" si="34"/>
        <v>#N/A</v>
      </c>
      <c r="AX137" s="66" t="e">
        <f t="shared" si="35"/>
        <v>#N/A</v>
      </c>
      <c r="AY137" s="66" t="e">
        <f t="shared" si="36"/>
        <v>#N/A</v>
      </c>
      <c r="BB137" s="6" t="e">
        <f>MATCH(Q137,'Partnumber data valves'!$B$4:$B$1001,0)</f>
        <v>#N/A</v>
      </c>
      <c r="BC137" s="6"/>
      <c r="BD137" t="e">
        <f>INDEX('Partnumber data valves'!$B$4:$AC$1001,$BB137,13)</f>
        <v>#N/A</v>
      </c>
      <c r="BE137" t="e">
        <f>INDEX('Partnumber data valves'!$B$4:$AC$1001,$BB137,14)</f>
        <v>#N/A</v>
      </c>
      <c r="BF137" t="e">
        <f>INDEX('Partnumber data valves'!$B$4:$AC$1001,$BB137,15)</f>
        <v>#N/A</v>
      </c>
      <c r="BG137" t="e">
        <f>INDEX('Partnumber data valves'!$B$4:$AC$1001,$BB137,16)</f>
        <v>#N/A</v>
      </c>
      <c r="BH137" t="e">
        <f>INDEX('Partnumber data valves'!$B$4:$AC$1001,$BB137,17)</f>
        <v>#N/A</v>
      </c>
      <c r="BI137" t="e">
        <f>INDEX('Partnumber data valves'!$B$4:$AC$1001,$BB137,18)</f>
        <v>#N/A</v>
      </c>
      <c r="BJ137" t="e">
        <f>INDEX('Partnumber data valves'!$B$4:$AC$1001,$BB137,19)</f>
        <v>#N/A</v>
      </c>
      <c r="BL137" t="e">
        <f>INDEX('Partnumber data valves'!$B$4:$AC$1001,$BB137,21)</f>
        <v>#N/A</v>
      </c>
      <c r="BM137" t="e">
        <f>INDEX('Partnumber data valves'!$B$4:$AC$1001,$BB137,22)</f>
        <v>#N/A</v>
      </c>
      <c r="BN137" t="e">
        <f>INDEX('Partnumber data valves'!$B$4:$AC$1001,$BB137,23)</f>
        <v>#N/A</v>
      </c>
      <c r="BO137" t="e">
        <f>INDEX('Partnumber data valves'!$B$4:$AC$1001,$BB137,24)</f>
        <v>#N/A</v>
      </c>
      <c r="BP137" t="e">
        <f>INDEX('Partnumber data valves'!$B$4:$AC$1001,$BB137,25)</f>
        <v>#N/A</v>
      </c>
      <c r="BQ137" t="e">
        <f>INDEX('Partnumber data valves'!$B$4:$AC$1001,$BB137,26)</f>
        <v>#N/A</v>
      </c>
      <c r="BR137" t="e">
        <f>INDEX('Partnumber data valves'!$B$4:$AC$1001,$BB137,27)</f>
        <v>#N/A</v>
      </c>
      <c r="BS137" t="e">
        <f>INDEX('Partnumber data valves'!$B$4:$AC$1001,$BB137,28)</f>
        <v>#N/A</v>
      </c>
      <c r="BU137" s="66" t="e">
        <f>INDEX('Partnumber data valves'!$B$4:$AC$1001,$BB137,5)</f>
        <v>#N/A</v>
      </c>
      <c r="BV137" s="66" t="e">
        <f>INDEX('Partnumber data valves'!$B$4:$AC$1001,$BB137,6)</f>
        <v>#N/A</v>
      </c>
    </row>
    <row r="138" spans="2:75">
      <c r="B138" s="115"/>
      <c r="C138" s="115"/>
      <c r="D138" s="115"/>
      <c r="E138" s="115"/>
      <c r="F138" s="115"/>
      <c r="G138" s="115"/>
      <c r="H138" s="115"/>
      <c r="I138" s="115"/>
      <c r="J138" s="115"/>
      <c r="K138" s="115"/>
      <c r="L138" s="115"/>
      <c r="M138" s="115"/>
      <c r="N138" s="115"/>
      <c r="O138" s="115"/>
      <c r="Q138" s="83"/>
      <c r="R138" s="22" t="e">
        <f>VLOOKUP('Frese Valve Selection'!$Q138,'Partnumber data valves'!$B$4:$K$1001,2,FALSE)</f>
        <v>#N/A</v>
      </c>
      <c r="S138" s="23" t="e">
        <f>VLOOKUP('Frese Valve Selection'!$Q138,'Partnumber data valves'!$B$4:$K$1001,3,FALSE)</f>
        <v>#N/A</v>
      </c>
      <c r="T138" s="23" t="e">
        <f>VLOOKUP('Frese Valve Selection'!$Q138,'Partnumber data valves'!$B$4:$K$1001,4,FALSE)</f>
        <v>#N/A</v>
      </c>
      <c r="U138" s="23" t="e">
        <f>VLOOKUP('Frese Valve Selection'!$Q138,'Partnumber data valves'!$B$4:$K$1001,5,FALSE)</f>
        <v>#N/A</v>
      </c>
      <c r="V138" s="23" t="e">
        <f>VLOOKUP('Frese Valve Selection'!$Q138,'Partnumber data valves'!$B$4:$K$1001,6,FALSE)</f>
        <v>#N/A</v>
      </c>
      <c r="W138" s="23" t="e">
        <f>VLOOKUP('Frese Valve Selection'!$Q138,'Partnumber data valves'!$B$4:$K$1001,7,FALSE)</f>
        <v>#N/A</v>
      </c>
      <c r="X138" s="23" t="e">
        <f>VLOOKUP('Frese Valve Selection'!$Q138,'Partnumber data valves'!$B$4:$K$1001,8,FALSE)</f>
        <v>#N/A</v>
      </c>
      <c r="Y138" s="23" t="e">
        <f>VLOOKUP('Frese Valve Selection'!$Q138,'Partnumber data valves'!$B$4:$K$1001,9,FALSE)</f>
        <v>#N/A</v>
      </c>
      <c r="Z138" s="23" t="e">
        <f>VLOOKUP('Frese Valve Selection'!$Q138,'Partnumber data valves'!$B$4:$K$1001,10,FALSE)</f>
        <v>#N/A</v>
      </c>
      <c r="AA138" s="97">
        <f t="shared" si="31"/>
        <v>0</v>
      </c>
      <c r="AB138" s="98" t="e">
        <f t="shared" si="37"/>
        <v>#N/A</v>
      </c>
      <c r="AC138" s="99" t="e">
        <f t="shared" si="38"/>
        <v>#N/A</v>
      </c>
      <c r="AD138" s="23" t="e">
        <f>VLOOKUP(Q138,'Weight table'!$A$2:$C$10000,3,FALSE)</f>
        <v>#N/A</v>
      </c>
      <c r="AF138" s="83"/>
      <c r="AG138" s="23" t="str">
        <f>IF(OR(ISBLANK($AF138),$AF138="N/A"),"",VLOOKUP($AF138,'Part number data actuators'!$B$3:$H$202,2,FALSE))</f>
        <v/>
      </c>
      <c r="AH138" s="23" t="str">
        <f>IF(OR(ISBLANK($AF138),$AF138="N/A"),"",VLOOKUP($AF138,'Part number data actuators'!$B$3:$H$202,3,FALSE))</f>
        <v/>
      </c>
      <c r="AI138" s="23" t="str">
        <f>IF(OR(ISBLANK($AF138),$AF138="N/A"),"",VLOOKUP($AF138,'Part number data actuators'!$B$3:$H$202,4,FALSE))</f>
        <v/>
      </c>
      <c r="AJ138" s="23" t="str">
        <f>IF(OR(ISBLANK($AF138),$AF138="N/A"),"",VLOOKUP($AF138,'Part number data actuators'!$B$3:$H$202,5,FALSE))</f>
        <v/>
      </c>
      <c r="AK138" s="23" t="str">
        <f>IF(OR(ISBLANK($AF138),$AF138="N/A"),"",VLOOKUP($AF138,'Part number data actuators'!$B$3:$H$202,6,FALSE))</f>
        <v/>
      </c>
      <c r="AL138" s="23" t="str">
        <f>IF(OR(ISBLANK($AF138),$AF138="N/A"),"",VLOOKUP($AF138,'Part number data actuators'!$B$3:$H$202,7,FALSE))</f>
        <v/>
      </c>
      <c r="AM138" s="5" t="str">
        <f>IF(OR(ISBLANK($AF138),$AF138="N/A"),"",VLOOKUP(AF138,'Weight table'!$A$2:$C$10000,3,FALSE))</f>
        <v/>
      </c>
      <c r="AO138" s="86"/>
      <c r="AR138" s="87"/>
      <c r="AS138" s="87"/>
      <c r="AU138" s="66" t="e">
        <f t="shared" si="32"/>
        <v>#N/A</v>
      </c>
      <c r="AV138" s="66" t="e">
        <f t="shared" si="33"/>
        <v>#N/A</v>
      </c>
      <c r="AW138" t="e">
        <f t="shared" si="34"/>
        <v>#N/A</v>
      </c>
      <c r="AX138" s="66" t="e">
        <f t="shared" si="35"/>
        <v>#N/A</v>
      </c>
      <c r="AY138" s="66" t="e">
        <f t="shared" si="36"/>
        <v>#N/A</v>
      </c>
      <c r="BB138" s="6" t="e">
        <f>MATCH(Q138,'Partnumber data valves'!$B$4:$B$1001,0)</f>
        <v>#N/A</v>
      </c>
      <c r="BC138" s="6"/>
      <c r="BD138" t="e">
        <f>INDEX('Partnumber data valves'!$B$4:$AC$1001,$BB138,13)</f>
        <v>#N/A</v>
      </c>
      <c r="BE138" t="e">
        <f>INDEX('Partnumber data valves'!$B$4:$AC$1001,$BB138,14)</f>
        <v>#N/A</v>
      </c>
      <c r="BF138" t="e">
        <f>INDEX('Partnumber data valves'!$B$4:$AC$1001,$BB138,15)</f>
        <v>#N/A</v>
      </c>
      <c r="BG138" t="e">
        <f>INDEX('Partnumber data valves'!$B$4:$AC$1001,$BB138,16)</f>
        <v>#N/A</v>
      </c>
      <c r="BH138" t="e">
        <f>INDEX('Partnumber data valves'!$B$4:$AC$1001,$BB138,17)</f>
        <v>#N/A</v>
      </c>
      <c r="BI138" t="e">
        <f>INDEX('Partnumber data valves'!$B$4:$AC$1001,$BB138,18)</f>
        <v>#N/A</v>
      </c>
      <c r="BJ138" t="e">
        <f>INDEX('Partnumber data valves'!$B$4:$AC$1001,$BB138,19)</f>
        <v>#N/A</v>
      </c>
      <c r="BL138" t="e">
        <f>INDEX('Partnumber data valves'!$B$4:$AC$1001,$BB138,21)</f>
        <v>#N/A</v>
      </c>
      <c r="BM138" t="e">
        <f>INDEX('Partnumber data valves'!$B$4:$AC$1001,$BB138,22)</f>
        <v>#N/A</v>
      </c>
      <c r="BN138" t="e">
        <f>INDEX('Partnumber data valves'!$B$4:$AC$1001,$BB138,23)</f>
        <v>#N/A</v>
      </c>
      <c r="BO138" t="e">
        <f>INDEX('Partnumber data valves'!$B$4:$AC$1001,$BB138,24)</f>
        <v>#N/A</v>
      </c>
      <c r="BP138" t="e">
        <f>INDEX('Partnumber data valves'!$B$4:$AC$1001,$BB138,25)</f>
        <v>#N/A</v>
      </c>
      <c r="BQ138" t="e">
        <f>INDEX('Partnumber data valves'!$B$4:$AC$1001,$BB138,26)</f>
        <v>#N/A</v>
      </c>
      <c r="BR138" t="e">
        <f>INDEX('Partnumber data valves'!$B$4:$AC$1001,$BB138,27)</f>
        <v>#N/A</v>
      </c>
      <c r="BS138" t="e">
        <f>INDEX('Partnumber data valves'!$B$4:$AC$1001,$BB138,28)</f>
        <v>#N/A</v>
      </c>
      <c r="BU138" s="66" t="e">
        <f>INDEX('Partnumber data valves'!$B$4:$AC$1001,$BB138,5)</f>
        <v>#N/A</v>
      </c>
      <c r="BV138" s="66" t="e">
        <f>INDEX('Partnumber data valves'!$B$4:$AC$1001,$BB138,6)</f>
        <v>#N/A</v>
      </c>
    </row>
    <row r="139" spans="2:75">
      <c r="B139" s="115"/>
      <c r="C139" s="115"/>
      <c r="D139" s="115"/>
      <c r="E139" s="115"/>
      <c r="F139" s="115"/>
      <c r="G139" s="115"/>
      <c r="H139" s="115"/>
      <c r="I139" s="115"/>
      <c r="J139" s="115"/>
      <c r="K139" s="115"/>
      <c r="L139" s="115"/>
      <c r="M139" s="115"/>
      <c r="N139" s="115"/>
      <c r="O139" s="115"/>
      <c r="Q139" s="83"/>
      <c r="R139" s="22" t="e">
        <f>VLOOKUP('Frese Valve Selection'!$Q139,'Partnumber data valves'!$B$4:$K$1001,2,FALSE)</f>
        <v>#N/A</v>
      </c>
      <c r="S139" s="23" t="e">
        <f>VLOOKUP('Frese Valve Selection'!$Q139,'Partnumber data valves'!$B$4:$K$1001,3,FALSE)</f>
        <v>#N/A</v>
      </c>
      <c r="T139" s="23" t="e">
        <f>VLOOKUP('Frese Valve Selection'!$Q139,'Partnumber data valves'!$B$4:$K$1001,4,FALSE)</f>
        <v>#N/A</v>
      </c>
      <c r="U139" s="23" t="e">
        <f>VLOOKUP('Frese Valve Selection'!$Q139,'Partnumber data valves'!$B$4:$K$1001,5,FALSE)</f>
        <v>#N/A</v>
      </c>
      <c r="V139" s="23" t="e">
        <f>VLOOKUP('Frese Valve Selection'!$Q139,'Partnumber data valves'!$B$4:$K$1001,6,FALSE)</f>
        <v>#N/A</v>
      </c>
      <c r="W139" s="23" t="e">
        <f>VLOOKUP('Frese Valve Selection'!$Q139,'Partnumber data valves'!$B$4:$K$1001,7,FALSE)</f>
        <v>#N/A</v>
      </c>
      <c r="X139" s="23" t="e">
        <f>VLOOKUP('Frese Valve Selection'!$Q139,'Partnumber data valves'!$B$4:$K$1001,8,FALSE)</f>
        <v>#N/A</v>
      </c>
      <c r="Y139" s="23" t="e">
        <f>VLOOKUP('Frese Valve Selection'!$Q139,'Partnumber data valves'!$B$4:$K$1001,9,FALSE)</f>
        <v>#N/A</v>
      </c>
      <c r="Z139" s="23" t="e">
        <f>VLOOKUP('Frese Valve Selection'!$Q139,'Partnumber data valves'!$B$4:$K$1001,10,FALSE)</f>
        <v>#N/A</v>
      </c>
      <c r="AA139" s="97">
        <f t="shared" si="31"/>
        <v>0</v>
      </c>
      <c r="AB139" s="98" t="e">
        <f t="shared" si="37"/>
        <v>#N/A</v>
      </c>
      <c r="AC139" s="99" t="e">
        <f t="shared" si="38"/>
        <v>#N/A</v>
      </c>
      <c r="AD139" s="23" t="e">
        <f>VLOOKUP(Q139,'Weight table'!$A$2:$C$10000,3,FALSE)</f>
        <v>#N/A</v>
      </c>
      <c r="AF139" s="83"/>
      <c r="AG139" s="23" t="str">
        <f>IF(OR(ISBLANK($AF139),$AF139="N/A"),"",VLOOKUP($AF139,'Part number data actuators'!$B$3:$H$202,2,FALSE))</f>
        <v/>
      </c>
      <c r="AH139" s="23" t="str">
        <f>IF(OR(ISBLANK($AF139),$AF139="N/A"),"",VLOOKUP($AF139,'Part number data actuators'!$B$3:$H$202,3,FALSE))</f>
        <v/>
      </c>
      <c r="AI139" s="23" t="str">
        <f>IF(OR(ISBLANK($AF139),$AF139="N/A"),"",VLOOKUP($AF139,'Part number data actuators'!$B$3:$H$202,4,FALSE))</f>
        <v/>
      </c>
      <c r="AJ139" s="23" t="str">
        <f>IF(OR(ISBLANK($AF139),$AF139="N/A"),"",VLOOKUP($AF139,'Part number data actuators'!$B$3:$H$202,5,FALSE))</f>
        <v/>
      </c>
      <c r="AK139" s="23" t="str">
        <f>IF(OR(ISBLANK($AF139),$AF139="N/A"),"",VLOOKUP($AF139,'Part number data actuators'!$B$3:$H$202,6,FALSE))</f>
        <v/>
      </c>
      <c r="AL139" s="23" t="str">
        <f>IF(OR(ISBLANK($AF139),$AF139="N/A"),"",VLOOKUP($AF139,'Part number data actuators'!$B$3:$H$202,7,FALSE))</f>
        <v/>
      </c>
      <c r="AM139" s="5" t="str">
        <f>IF(OR(ISBLANK($AF139),$AF139="N/A"),"",VLOOKUP(AF139,'Weight table'!$A$2:$C$10000,3,FALSE))</f>
        <v/>
      </c>
      <c r="AO139" s="86"/>
      <c r="AR139" s="87"/>
      <c r="AS139" s="87"/>
      <c r="AU139" s="66" t="e">
        <f t="shared" si="32"/>
        <v>#N/A</v>
      </c>
      <c r="AV139" s="66" t="e">
        <f t="shared" si="33"/>
        <v>#N/A</v>
      </c>
      <c r="AW139" t="e">
        <f t="shared" si="34"/>
        <v>#N/A</v>
      </c>
      <c r="AX139" s="66" t="e">
        <f t="shared" si="35"/>
        <v>#N/A</v>
      </c>
      <c r="AY139" s="66" t="e">
        <f t="shared" si="36"/>
        <v>#N/A</v>
      </c>
      <c r="BB139" s="6" t="e">
        <f>MATCH(Q139,'Partnumber data valves'!$B$4:$B$1001,0)</f>
        <v>#N/A</v>
      </c>
      <c r="BC139" s="6"/>
      <c r="BD139" t="e">
        <f>INDEX('Partnumber data valves'!$B$4:$AC$1001,$BB139,13)</f>
        <v>#N/A</v>
      </c>
      <c r="BE139" t="e">
        <f>INDEX('Partnumber data valves'!$B$4:$AC$1001,$BB139,14)</f>
        <v>#N/A</v>
      </c>
      <c r="BF139" t="e">
        <f>INDEX('Partnumber data valves'!$B$4:$AC$1001,$BB139,15)</f>
        <v>#N/A</v>
      </c>
      <c r="BG139" t="e">
        <f>INDEX('Partnumber data valves'!$B$4:$AC$1001,$BB139,16)</f>
        <v>#N/A</v>
      </c>
      <c r="BH139" t="e">
        <f>INDEX('Partnumber data valves'!$B$4:$AC$1001,$BB139,17)</f>
        <v>#N/A</v>
      </c>
      <c r="BI139" t="e">
        <f>INDEX('Partnumber data valves'!$B$4:$AC$1001,$BB139,18)</f>
        <v>#N/A</v>
      </c>
      <c r="BJ139" t="e">
        <f>INDEX('Partnumber data valves'!$B$4:$AC$1001,$BB139,19)</f>
        <v>#N/A</v>
      </c>
      <c r="BL139" t="e">
        <f>INDEX('Partnumber data valves'!$B$4:$AC$1001,$BB139,21)</f>
        <v>#N/A</v>
      </c>
      <c r="BM139" t="e">
        <f>INDEX('Partnumber data valves'!$B$4:$AC$1001,$BB139,22)</f>
        <v>#N/A</v>
      </c>
      <c r="BN139" t="e">
        <f>INDEX('Partnumber data valves'!$B$4:$AC$1001,$BB139,23)</f>
        <v>#N/A</v>
      </c>
      <c r="BO139" t="e">
        <f>INDEX('Partnumber data valves'!$B$4:$AC$1001,$BB139,24)</f>
        <v>#N/A</v>
      </c>
      <c r="BP139" t="e">
        <f>INDEX('Partnumber data valves'!$B$4:$AC$1001,$BB139,25)</f>
        <v>#N/A</v>
      </c>
      <c r="BQ139" t="e">
        <f>INDEX('Partnumber data valves'!$B$4:$AC$1001,$BB139,26)</f>
        <v>#N/A</v>
      </c>
      <c r="BR139" t="e">
        <f>INDEX('Partnumber data valves'!$B$4:$AC$1001,$BB139,27)</f>
        <v>#N/A</v>
      </c>
      <c r="BS139" t="e">
        <f>INDEX('Partnumber data valves'!$B$4:$AC$1001,$BB139,28)</f>
        <v>#N/A</v>
      </c>
      <c r="BU139" s="66" t="e">
        <f>INDEX('Partnumber data valves'!$B$4:$AC$1001,$BB139,5)</f>
        <v>#N/A</v>
      </c>
      <c r="BV139" s="66" t="e">
        <f>INDEX('Partnumber data valves'!$B$4:$AC$1001,$BB139,6)</f>
        <v>#N/A</v>
      </c>
    </row>
    <row r="140" spans="2:75">
      <c r="B140" s="115"/>
      <c r="C140" s="115"/>
      <c r="D140" s="115"/>
      <c r="E140" s="115"/>
      <c r="F140" s="115"/>
      <c r="G140" s="115"/>
      <c r="H140" s="115"/>
      <c r="I140" s="115"/>
      <c r="J140" s="115"/>
      <c r="K140" s="115"/>
      <c r="L140" s="115"/>
      <c r="M140" s="115"/>
      <c r="N140" s="115"/>
      <c r="O140" s="115"/>
      <c r="Q140" s="83"/>
      <c r="R140" s="22" t="e">
        <f>VLOOKUP('Frese Valve Selection'!$Q140,'Partnumber data valves'!$B$4:$K$1001,2,FALSE)</f>
        <v>#N/A</v>
      </c>
      <c r="S140" s="23" t="e">
        <f>VLOOKUP('Frese Valve Selection'!$Q140,'Partnumber data valves'!$B$4:$K$1001,3,FALSE)</f>
        <v>#N/A</v>
      </c>
      <c r="T140" s="23" t="e">
        <f>VLOOKUP('Frese Valve Selection'!$Q140,'Partnumber data valves'!$B$4:$K$1001,4,FALSE)</f>
        <v>#N/A</v>
      </c>
      <c r="U140" s="23" t="e">
        <f>VLOOKUP('Frese Valve Selection'!$Q140,'Partnumber data valves'!$B$4:$K$1001,5,FALSE)</f>
        <v>#N/A</v>
      </c>
      <c r="V140" s="23" t="e">
        <f>VLOOKUP('Frese Valve Selection'!$Q140,'Partnumber data valves'!$B$4:$K$1001,6,FALSE)</f>
        <v>#N/A</v>
      </c>
      <c r="W140" s="23" t="e">
        <f>VLOOKUP('Frese Valve Selection'!$Q140,'Partnumber data valves'!$B$4:$K$1001,7,FALSE)</f>
        <v>#N/A</v>
      </c>
      <c r="X140" s="23" t="e">
        <f>VLOOKUP('Frese Valve Selection'!$Q140,'Partnumber data valves'!$B$4:$K$1001,8,FALSE)</f>
        <v>#N/A</v>
      </c>
      <c r="Y140" s="23" t="e">
        <f>VLOOKUP('Frese Valve Selection'!$Q140,'Partnumber data valves'!$B$4:$K$1001,9,FALSE)</f>
        <v>#N/A</v>
      </c>
      <c r="Z140" s="23" t="e">
        <f>VLOOKUP('Frese Valve Selection'!$Q140,'Partnumber data valves'!$B$4:$K$1001,10,FALSE)</f>
        <v>#N/A</v>
      </c>
      <c r="AA140" s="97">
        <f t="shared" si="31"/>
        <v>0</v>
      </c>
      <c r="AB140" s="98" t="e">
        <f t="shared" si="37"/>
        <v>#N/A</v>
      </c>
      <c r="AC140" s="99" t="e">
        <f t="shared" si="38"/>
        <v>#N/A</v>
      </c>
      <c r="AD140" s="23" t="e">
        <f>VLOOKUP(Q140,'Weight table'!$A$2:$C$10000,3,FALSE)</f>
        <v>#N/A</v>
      </c>
      <c r="AF140" s="83"/>
      <c r="AG140" s="23" t="str">
        <f>IF(OR(ISBLANK($AF140),$AF140="N/A"),"",VLOOKUP($AF140,'Part number data actuators'!$B$3:$H$202,2,FALSE))</f>
        <v/>
      </c>
      <c r="AH140" s="23" t="str">
        <f>IF(OR(ISBLANK($AF140),$AF140="N/A"),"",VLOOKUP($AF140,'Part number data actuators'!$B$3:$H$202,3,FALSE))</f>
        <v/>
      </c>
      <c r="AI140" s="23" t="str">
        <f>IF(OR(ISBLANK($AF140),$AF140="N/A"),"",VLOOKUP($AF140,'Part number data actuators'!$B$3:$H$202,4,FALSE))</f>
        <v/>
      </c>
      <c r="AJ140" s="23" t="str">
        <f>IF(OR(ISBLANK($AF140),$AF140="N/A"),"",VLOOKUP($AF140,'Part number data actuators'!$B$3:$H$202,5,FALSE))</f>
        <v/>
      </c>
      <c r="AK140" s="23" t="str">
        <f>IF(OR(ISBLANK($AF140),$AF140="N/A"),"",VLOOKUP($AF140,'Part number data actuators'!$B$3:$H$202,6,FALSE))</f>
        <v/>
      </c>
      <c r="AL140" s="23" t="str">
        <f>IF(OR(ISBLANK($AF140),$AF140="N/A"),"",VLOOKUP($AF140,'Part number data actuators'!$B$3:$H$202,7,FALSE))</f>
        <v/>
      </c>
      <c r="AM140" s="5" t="str">
        <f>IF(OR(ISBLANK($AF140),$AF140="N/A"),"",VLOOKUP(AF140,'Weight table'!$A$2:$C$10000,3,FALSE))</f>
        <v/>
      </c>
      <c r="AO140" s="86"/>
      <c r="AR140" s="87"/>
      <c r="AS140" s="87"/>
      <c r="AU140" s="66" t="e">
        <f t="shared" si="32"/>
        <v>#N/A</v>
      </c>
      <c r="AV140" s="66" t="e">
        <f t="shared" si="33"/>
        <v>#N/A</v>
      </c>
      <c r="AW140" t="e">
        <f t="shared" si="34"/>
        <v>#N/A</v>
      </c>
      <c r="AX140" s="66" t="e">
        <f t="shared" si="35"/>
        <v>#N/A</v>
      </c>
      <c r="AY140" s="66" t="e">
        <f t="shared" si="36"/>
        <v>#N/A</v>
      </c>
      <c r="BB140" s="6" t="e">
        <f>MATCH(Q140,'Partnumber data valves'!$B$4:$B$1001,0)</f>
        <v>#N/A</v>
      </c>
      <c r="BC140" s="6"/>
      <c r="BD140" t="e">
        <f>INDEX('Partnumber data valves'!$B$4:$AC$1001,$BB140,13)</f>
        <v>#N/A</v>
      </c>
      <c r="BE140" t="e">
        <f>INDEX('Partnumber data valves'!$B$4:$AC$1001,$BB140,14)</f>
        <v>#N/A</v>
      </c>
      <c r="BF140" t="e">
        <f>INDEX('Partnumber data valves'!$B$4:$AC$1001,$BB140,15)</f>
        <v>#N/A</v>
      </c>
      <c r="BG140" t="e">
        <f>INDEX('Partnumber data valves'!$B$4:$AC$1001,$BB140,16)</f>
        <v>#N/A</v>
      </c>
      <c r="BH140" t="e">
        <f>INDEX('Partnumber data valves'!$B$4:$AC$1001,$BB140,17)</f>
        <v>#N/A</v>
      </c>
      <c r="BI140" t="e">
        <f>INDEX('Partnumber data valves'!$B$4:$AC$1001,$BB140,18)</f>
        <v>#N/A</v>
      </c>
      <c r="BJ140" t="e">
        <f>INDEX('Partnumber data valves'!$B$4:$AC$1001,$BB140,19)</f>
        <v>#N/A</v>
      </c>
      <c r="BL140" t="e">
        <f>INDEX('Partnumber data valves'!$B$4:$AC$1001,$BB140,21)</f>
        <v>#N/A</v>
      </c>
      <c r="BM140" t="e">
        <f>INDEX('Partnumber data valves'!$B$4:$AC$1001,$BB140,22)</f>
        <v>#N/A</v>
      </c>
      <c r="BN140" t="e">
        <f>INDEX('Partnumber data valves'!$B$4:$AC$1001,$BB140,23)</f>
        <v>#N/A</v>
      </c>
      <c r="BO140" t="e">
        <f>INDEX('Partnumber data valves'!$B$4:$AC$1001,$BB140,24)</f>
        <v>#N/A</v>
      </c>
      <c r="BP140" t="e">
        <f>INDEX('Partnumber data valves'!$B$4:$AC$1001,$BB140,25)</f>
        <v>#N/A</v>
      </c>
      <c r="BQ140" t="e">
        <f>INDEX('Partnumber data valves'!$B$4:$AC$1001,$BB140,26)</f>
        <v>#N/A</v>
      </c>
      <c r="BR140" t="e">
        <f>INDEX('Partnumber data valves'!$B$4:$AC$1001,$BB140,27)</f>
        <v>#N/A</v>
      </c>
      <c r="BS140" t="e">
        <f>INDEX('Partnumber data valves'!$B$4:$AC$1001,$BB140,28)</f>
        <v>#N/A</v>
      </c>
      <c r="BU140" s="66" t="e">
        <f>INDEX('Partnumber data valves'!$B$4:$AC$1001,$BB140,5)</f>
        <v>#N/A</v>
      </c>
      <c r="BV140" s="66" t="e">
        <f>INDEX('Partnumber data valves'!$B$4:$AC$1001,$BB140,6)</f>
        <v>#N/A</v>
      </c>
    </row>
    <row r="141" spans="2:75">
      <c r="B141" s="115"/>
      <c r="C141" s="115"/>
      <c r="D141" s="115"/>
      <c r="E141" s="115"/>
      <c r="F141" s="115"/>
      <c r="G141" s="115"/>
      <c r="H141" s="115"/>
      <c r="I141" s="115"/>
      <c r="J141" s="115"/>
      <c r="K141" s="115"/>
      <c r="L141" s="115"/>
      <c r="M141" s="115"/>
      <c r="N141" s="115"/>
      <c r="O141" s="115"/>
      <c r="Q141" s="83"/>
      <c r="R141" s="22" t="e">
        <f>VLOOKUP('Frese Valve Selection'!$Q141,'Partnumber data valves'!$B$4:$K$1001,2,FALSE)</f>
        <v>#N/A</v>
      </c>
      <c r="S141" s="23" t="e">
        <f>VLOOKUP('Frese Valve Selection'!$Q141,'Partnumber data valves'!$B$4:$K$1001,3,FALSE)</f>
        <v>#N/A</v>
      </c>
      <c r="T141" s="23" t="e">
        <f>VLOOKUP('Frese Valve Selection'!$Q141,'Partnumber data valves'!$B$4:$K$1001,4,FALSE)</f>
        <v>#N/A</v>
      </c>
      <c r="U141" s="23" t="e">
        <f>VLOOKUP('Frese Valve Selection'!$Q141,'Partnumber data valves'!$B$4:$K$1001,5,FALSE)</f>
        <v>#N/A</v>
      </c>
      <c r="V141" s="23" t="e">
        <f>VLOOKUP('Frese Valve Selection'!$Q141,'Partnumber data valves'!$B$4:$K$1001,6,FALSE)</f>
        <v>#N/A</v>
      </c>
      <c r="W141" s="23" t="e">
        <f>VLOOKUP('Frese Valve Selection'!$Q141,'Partnumber data valves'!$B$4:$K$1001,7,FALSE)</f>
        <v>#N/A</v>
      </c>
      <c r="X141" s="23" t="e">
        <f>VLOOKUP('Frese Valve Selection'!$Q141,'Partnumber data valves'!$B$4:$K$1001,8,FALSE)</f>
        <v>#N/A</v>
      </c>
      <c r="Y141" s="23" t="e">
        <f>VLOOKUP('Frese Valve Selection'!$Q141,'Partnumber data valves'!$B$4:$K$1001,9,FALSE)</f>
        <v>#N/A</v>
      </c>
      <c r="Z141" s="23" t="e">
        <f>VLOOKUP('Frese Valve Selection'!$Q141,'Partnumber data valves'!$B$4:$K$1001,10,FALSE)</f>
        <v>#N/A</v>
      </c>
      <c r="AA141" s="97">
        <f t="shared" si="31"/>
        <v>0</v>
      </c>
      <c r="AB141" s="98" t="e">
        <f t="shared" si="37"/>
        <v>#N/A</v>
      </c>
      <c r="AC141" s="99" t="e">
        <f t="shared" si="38"/>
        <v>#N/A</v>
      </c>
      <c r="AD141" s="23" t="e">
        <f>VLOOKUP(Q141,'Weight table'!$A$2:$C$10000,3,FALSE)</f>
        <v>#N/A</v>
      </c>
      <c r="AF141" s="83"/>
      <c r="AG141" s="23" t="str">
        <f>IF(OR(ISBLANK($AF141),$AF141="N/A"),"",VLOOKUP($AF141,'Part number data actuators'!$B$3:$H$202,2,FALSE))</f>
        <v/>
      </c>
      <c r="AH141" s="23" t="str">
        <f>IF(OR(ISBLANK($AF141),$AF141="N/A"),"",VLOOKUP($AF141,'Part number data actuators'!$B$3:$H$202,3,FALSE))</f>
        <v/>
      </c>
      <c r="AI141" s="23" t="str">
        <f>IF(OR(ISBLANK($AF141),$AF141="N/A"),"",VLOOKUP($AF141,'Part number data actuators'!$B$3:$H$202,4,FALSE))</f>
        <v/>
      </c>
      <c r="AJ141" s="23" t="str">
        <f>IF(OR(ISBLANK($AF141),$AF141="N/A"),"",VLOOKUP($AF141,'Part number data actuators'!$B$3:$H$202,5,FALSE))</f>
        <v/>
      </c>
      <c r="AK141" s="23" t="str">
        <f>IF(OR(ISBLANK($AF141),$AF141="N/A"),"",VLOOKUP($AF141,'Part number data actuators'!$B$3:$H$202,6,FALSE))</f>
        <v/>
      </c>
      <c r="AL141" s="23" t="str">
        <f>IF(OR(ISBLANK($AF141),$AF141="N/A"),"",VLOOKUP($AF141,'Part number data actuators'!$B$3:$H$202,7,FALSE))</f>
        <v/>
      </c>
      <c r="AM141" s="5" t="str">
        <f>IF(OR(ISBLANK($AF141),$AF141="N/A"),"",VLOOKUP(AF141,'Weight table'!$A$2:$C$10000,3,FALSE))</f>
        <v/>
      </c>
      <c r="AO141" s="86"/>
      <c r="AR141" s="87"/>
      <c r="AS141" s="87"/>
      <c r="AU141" s="66" t="e">
        <f t="shared" si="32"/>
        <v>#N/A</v>
      </c>
      <c r="AV141" s="66" t="e">
        <f t="shared" si="33"/>
        <v>#N/A</v>
      </c>
      <c r="AW141" t="e">
        <f t="shared" si="34"/>
        <v>#N/A</v>
      </c>
      <c r="AX141" s="66" t="e">
        <f t="shared" si="35"/>
        <v>#N/A</v>
      </c>
      <c r="AY141" s="66" t="e">
        <f t="shared" si="36"/>
        <v>#N/A</v>
      </c>
      <c r="BB141" s="6" t="e">
        <f>MATCH(Q141,'Partnumber data valves'!$B$4:$B$1001,0)</f>
        <v>#N/A</v>
      </c>
      <c r="BC141" s="6"/>
      <c r="BD141" t="e">
        <f>INDEX('Partnumber data valves'!$B$4:$AC$1001,$BB141,13)</f>
        <v>#N/A</v>
      </c>
      <c r="BE141" t="e">
        <f>INDEX('Partnumber data valves'!$B$4:$AC$1001,$BB141,14)</f>
        <v>#N/A</v>
      </c>
      <c r="BF141" t="e">
        <f>INDEX('Partnumber data valves'!$B$4:$AC$1001,$BB141,15)</f>
        <v>#N/A</v>
      </c>
      <c r="BG141" t="e">
        <f>INDEX('Partnumber data valves'!$B$4:$AC$1001,$BB141,16)</f>
        <v>#N/A</v>
      </c>
      <c r="BH141" t="e">
        <f>INDEX('Partnumber data valves'!$B$4:$AC$1001,$BB141,17)</f>
        <v>#N/A</v>
      </c>
      <c r="BI141" t="e">
        <f>INDEX('Partnumber data valves'!$B$4:$AC$1001,$BB141,18)</f>
        <v>#N/A</v>
      </c>
      <c r="BJ141" t="e">
        <f>INDEX('Partnumber data valves'!$B$4:$AC$1001,$BB141,19)</f>
        <v>#N/A</v>
      </c>
      <c r="BL141" t="e">
        <f>INDEX('Partnumber data valves'!$B$4:$AC$1001,$BB141,21)</f>
        <v>#N/A</v>
      </c>
      <c r="BM141" t="e">
        <f>INDEX('Partnumber data valves'!$B$4:$AC$1001,$BB141,22)</f>
        <v>#N/A</v>
      </c>
      <c r="BN141" t="e">
        <f>INDEX('Partnumber data valves'!$B$4:$AC$1001,$BB141,23)</f>
        <v>#N/A</v>
      </c>
      <c r="BO141" t="e">
        <f>INDEX('Partnumber data valves'!$B$4:$AC$1001,$BB141,24)</f>
        <v>#N/A</v>
      </c>
      <c r="BP141" t="e">
        <f>INDEX('Partnumber data valves'!$B$4:$AC$1001,$BB141,25)</f>
        <v>#N/A</v>
      </c>
      <c r="BQ141" t="e">
        <f>INDEX('Partnumber data valves'!$B$4:$AC$1001,$BB141,26)</f>
        <v>#N/A</v>
      </c>
      <c r="BR141" t="e">
        <f>INDEX('Partnumber data valves'!$B$4:$AC$1001,$BB141,27)</f>
        <v>#N/A</v>
      </c>
      <c r="BS141" t="e">
        <f>INDEX('Partnumber data valves'!$B$4:$AC$1001,$BB141,28)</f>
        <v>#N/A</v>
      </c>
      <c r="BU141" s="66" t="e">
        <f>INDEX('Partnumber data valves'!$B$4:$AC$1001,$BB141,5)</f>
        <v>#N/A</v>
      </c>
      <c r="BV141" s="66" t="e">
        <f>INDEX('Partnumber data valves'!$B$4:$AC$1001,$BB141,6)</f>
        <v>#N/A</v>
      </c>
      <c r="BW141" s="66"/>
    </row>
    <row r="142" spans="2:75">
      <c r="B142" s="115"/>
      <c r="C142" s="115"/>
      <c r="D142" s="115"/>
      <c r="E142" s="115"/>
      <c r="F142" s="115"/>
      <c r="G142" s="115"/>
      <c r="H142" s="115"/>
      <c r="I142" s="115"/>
      <c r="J142" s="115"/>
      <c r="K142" s="115"/>
      <c r="L142" s="115"/>
      <c r="M142" s="115"/>
      <c r="N142" s="115"/>
      <c r="O142" s="115"/>
      <c r="Q142" s="83"/>
      <c r="R142" s="22" t="e">
        <f>VLOOKUP('Frese Valve Selection'!$Q142,'Partnumber data valves'!$B$4:$K$1001,2,FALSE)</f>
        <v>#N/A</v>
      </c>
      <c r="S142" s="23" t="e">
        <f>VLOOKUP('Frese Valve Selection'!$Q142,'Partnumber data valves'!$B$4:$K$1001,3,FALSE)</f>
        <v>#N/A</v>
      </c>
      <c r="T142" s="23" t="e">
        <f>VLOOKUP('Frese Valve Selection'!$Q142,'Partnumber data valves'!$B$4:$K$1001,4,FALSE)</f>
        <v>#N/A</v>
      </c>
      <c r="U142" s="23" t="e">
        <f>VLOOKUP('Frese Valve Selection'!$Q142,'Partnumber data valves'!$B$4:$K$1001,5,FALSE)</f>
        <v>#N/A</v>
      </c>
      <c r="V142" s="23" t="e">
        <f>VLOOKUP('Frese Valve Selection'!$Q142,'Partnumber data valves'!$B$4:$K$1001,6,FALSE)</f>
        <v>#N/A</v>
      </c>
      <c r="W142" s="23" t="e">
        <f>VLOOKUP('Frese Valve Selection'!$Q142,'Partnumber data valves'!$B$4:$K$1001,7,FALSE)</f>
        <v>#N/A</v>
      </c>
      <c r="X142" s="23" t="e">
        <f>VLOOKUP('Frese Valve Selection'!$Q142,'Partnumber data valves'!$B$4:$K$1001,8,FALSE)</f>
        <v>#N/A</v>
      </c>
      <c r="Y142" s="23" t="e">
        <f>VLOOKUP('Frese Valve Selection'!$Q142,'Partnumber data valves'!$B$4:$K$1001,9,FALSE)</f>
        <v>#N/A</v>
      </c>
      <c r="Z142" s="23" t="e">
        <f>VLOOKUP('Frese Valve Selection'!$Q142,'Partnumber data valves'!$B$4:$K$1001,10,FALSE)</f>
        <v>#N/A</v>
      </c>
      <c r="AA142" s="97">
        <f t="shared" si="31"/>
        <v>0</v>
      </c>
      <c r="AB142" s="98" t="e">
        <f t="shared" si="37"/>
        <v>#N/A</v>
      </c>
      <c r="AC142" s="99" t="e">
        <f t="shared" si="38"/>
        <v>#N/A</v>
      </c>
      <c r="AD142" s="23" t="e">
        <f>VLOOKUP(Q142,'Weight table'!$A$2:$C$10000,3,FALSE)</f>
        <v>#N/A</v>
      </c>
      <c r="AF142" s="83"/>
      <c r="AG142" s="23" t="str">
        <f>IF(OR(ISBLANK($AF142),$AF142="N/A"),"",VLOOKUP($AF142,'Part number data actuators'!$B$3:$H$202,2,FALSE))</f>
        <v/>
      </c>
      <c r="AH142" s="23" t="str">
        <f>IF(OR(ISBLANK($AF142),$AF142="N/A"),"",VLOOKUP($AF142,'Part number data actuators'!$B$3:$H$202,3,FALSE))</f>
        <v/>
      </c>
      <c r="AI142" s="23" t="str">
        <f>IF(OR(ISBLANK($AF142),$AF142="N/A"),"",VLOOKUP($AF142,'Part number data actuators'!$B$3:$H$202,4,FALSE))</f>
        <v/>
      </c>
      <c r="AJ142" s="23" t="str">
        <f>IF(OR(ISBLANK($AF142),$AF142="N/A"),"",VLOOKUP($AF142,'Part number data actuators'!$B$3:$H$202,5,FALSE))</f>
        <v/>
      </c>
      <c r="AK142" s="23" t="str">
        <f>IF(OR(ISBLANK($AF142),$AF142="N/A"),"",VLOOKUP($AF142,'Part number data actuators'!$B$3:$H$202,6,FALSE))</f>
        <v/>
      </c>
      <c r="AL142" s="23" t="str">
        <f>IF(OR(ISBLANK($AF142),$AF142="N/A"),"",VLOOKUP($AF142,'Part number data actuators'!$B$3:$H$202,7,FALSE))</f>
        <v/>
      </c>
      <c r="AM142" s="5" t="str">
        <f>IF(OR(ISBLANK($AF142),$AF142="N/A"),"",VLOOKUP(AF142,'Weight table'!$A$2:$C$10000,3,FALSE))</f>
        <v/>
      </c>
      <c r="AO142" s="86"/>
      <c r="AU142" s="66" t="e">
        <f t="shared" si="32"/>
        <v>#N/A</v>
      </c>
      <c r="AV142" s="66" t="e">
        <f t="shared" si="33"/>
        <v>#N/A</v>
      </c>
      <c r="AW142" t="e">
        <f t="shared" si="34"/>
        <v>#N/A</v>
      </c>
      <c r="AX142" s="66" t="e">
        <f t="shared" si="35"/>
        <v>#N/A</v>
      </c>
      <c r="AY142" s="66" t="e">
        <f t="shared" si="36"/>
        <v>#N/A</v>
      </c>
      <c r="BB142" s="6" t="e">
        <f>MATCH(Q142,'Partnumber data valves'!$B$4:$B$1001,0)</f>
        <v>#N/A</v>
      </c>
      <c r="BC142" s="6"/>
      <c r="BD142" t="e">
        <f>INDEX('Partnumber data valves'!$B$4:$AC$1001,$BB142,13)</f>
        <v>#N/A</v>
      </c>
      <c r="BE142" t="e">
        <f>INDEX('Partnumber data valves'!$B$4:$AC$1001,$BB142,14)</f>
        <v>#N/A</v>
      </c>
      <c r="BF142" t="e">
        <f>INDEX('Partnumber data valves'!$B$4:$AC$1001,$BB142,15)</f>
        <v>#N/A</v>
      </c>
      <c r="BG142" t="e">
        <f>INDEX('Partnumber data valves'!$B$4:$AC$1001,$BB142,16)</f>
        <v>#N/A</v>
      </c>
      <c r="BH142" t="e">
        <f>INDEX('Partnumber data valves'!$B$4:$AC$1001,$BB142,17)</f>
        <v>#N/A</v>
      </c>
      <c r="BI142" t="e">
        <f>INDEX('Partnumber data valves'!$B$4:$AC$1001,$BB142,18)</f>
        <v>#N/A</v>
      </c>
      <c r="BJ142" t="e">
        <f>INDEX('Partnumber data valves'!$B$4:$AC$1001,$BB142,19)</f>
        <v>#N/A</v>
      </c>
      <c r="BL142" t="e">
        <f>INDEX('Partnumber data valves'!$B$4:$AC$1001,$BB142,21)</f>
        <v>#N/A</v>
      </c>
      <c r="BM142" t="e">
        <f>INDEX('Partnumber data valves'!$B$4:$AC$1001,$BB142,22)</f>
        <v>#N/A</v>
      </c>
      <c r="BN142" t="e">
        <f>INDEX('Partnumber data valves'!$B$4:$AC$1001,$BB142,23)</f>
        <v>#N/A</v>
      </c>
      <c r="BO142" t="e">
        <f>INDEX('Partnumber data valves'!$B$4:$AC$1001,$BB142,24)</f>
        <v>#N/A</v>
      </c>
      <c r="BP142" t="e">
        <f>INDEX('Partnumber data valves'!$B$4:$AC$1001,$BB142,25)</f>
        <v>#N/A</v>
      </c>
      <c r="BQ142" t="e">
        <f>INDEX('Partnumber data valves'!$B$4:$AC$1001,$BB142,26)</f>
        <v>#N/A</v>
      </c>
      <c r="BR142" t="e">
        <f>INDEX('Partnumber data valves'!$B$4:$AC$1001,$BB142,27)</f>
        <v>#N/A</v>
      </c>
      <c r="BS142" t="e">
        <f>INDEX('Partnumber data valves'!$B$4:$AC$1001,$BB142,28)</f>
        <v>#N/A</v>
      </c>
      <c r="BU142" s="66" t="e">
        <f>INDEX('Partnumber data valves'!$B$4:$AC$1001,$BB142,5)</f>
        <v>#N/A</v>
      </c>
      <c r="BV142" s="66" t="e">
        <f>INDEX('Partnumber data valves'!$B$4:$AC$1001,$BB142,6)</f>
        <v>#N/A</v>
      </c>
    </row>
    <row r="143" spans="2:75">
      <c r="B143" s="115"/>
      <c r="C143" s="115"/>
      <c r="D143" s="115"/>
      <c r="E143" s="115"/>
      <c r="F143" s="115"/>
      <c r="G143" s="115"/>
      <c r="H143" s="115"/>
      <c r="I143" s="115"/>
      <c r="J143" s="115"/>
      <c r="K143" s="115"/>
      <c r="L143" s="115"/>
      <c r="M143" s="115"/>
      <c r="N143" s="115"/>
      <c r="O143" s="115"/>
      <c r="Q143" s="83"/>
      <c r="R143" s="22" t="e">
        <f>VLOOKUP('Frese Valve Selection'!$Q143,'Partnumber data valves'!$B$4:$K$1001,2,FALSE)</f>
        <v>#N/A</v>
      </c>
      <c r="S143" s="23" t="e">
        <f>VLOOKUP('Frese Valve Selection'!$Q143,'Partnumber data valves'!$B$4:$K$1001,3,FALSE)</f>
        <v>#N/A</v>
      </c>
      <c r="T143" s="23" t="e">
        <f>VLOOKUP('Frese Valve Selection'!$Q143,'Partnumber data valves'!$B$4:$K$1001,4,FALSE)</f>
        <v>#N/A</v>
      </c>
      <c r="U143" s="23" t="e">
        <f>VLOOKUP('Frese Valve Selection'!$Q143,'Partnumber data valves'!$B$4:$K$1001,5,FALSE)</f>
        <v>#N/A</v>
      </c>
      <c r="V143" s="23" t="e">
        <f>VLOOKUP('Frese Valve Selection'!$Q143,'Partnumber data valves'!$B$4:$K$1001,6,FALSE)</f>
        <v>#N/A</v>
      </c>
      <c r="W143" s="23" t="e">
        <f>VLOOKUP('Frese Valve Selection'!$Q143,'Partnumber data valves'!$B$4:$K$1001,7,FALSE)</f>
        <v>#N/A</v>
      </c>
      <c r="X143" s="23" t="e">
        <f>VLOOKUP('Frese Valve Selection'!$Q143,'Partnumber data valves'!$B$4:$K$1001,8,FALSE)</f>
        <v>#N/A</v>
      </c>
      <c r="Y143" s="23" t="e">
        <f>VLOOKUP('Frese Valve Selection'!$Q143,'Partnumber data valves'!$B$4:$K$1001,9,FALSE)</f>
        <v>#N/A</v>
      </c>
      <c r="Z143" s="23" t="e">
        <f>VLOOKUP('Frese Valve Selection'!$Q143,'Partnumber data valves'!$B$4:$K$1001,10,FALSE)</f>
        <v>#N/A</v>
      </c>
      <c r="AA143" s="97">
        <f t="shared" si="31"/>
        <v>0</v>
      </c>
      <c r="AB143" s="98" t="e">
        <f t="shared" si="37"/>
        <v>#N/A</v>
      </c>
      <c r="AC143" s="99" t="e">
        <f t="shared" si="38"/>
        <v>#N/A</v>
      </c>
      <c r="AD143" s="23" t="e">
        <f>VLOOKUP(Q143,'Weight table'!$A$2:$C$10000,3,FALSE)</f>
        <v>#N/A</v>
      </c>
      <c r="AF143" s="83"/>
      <c r="AG143" s="23" t="str">
        <f>IF(OR(ISBLANK($AF143),$AF143="N/A"),"",VLOOKUP($AF143,'Part number data actuators'!$B$3:$H$202,2,FALSE))</f>
        <v/>
      </c>
      <c r="AH143" s="23" t="str">
        <f>IF(OR(ISBLANK($AF143),$AF143="N/A"),"",VLOOKUP($AF143,'Part number data actuators'!$B$3:$H$202,3,FALSE))</f>
        <v/>
      </c>
      <c r="AI143" s="23" t="str">
        <f>IF(OR(ISBLANK($AF143),$AF143="N/A"),"",VLOOKUP($AF143,'Part number data actuators'!$B$3:$H$202,4,FALSE))</f>
        <v/>
      </c>
      <c r="AJ143" s="23" t="str">
        <f>IF(OR(ISBLANK($AF143),$AF143="N/A"),"",VLOOKUP($AF143,'Part number data actuators'!$B$3:$H$202,5,FALSE))</f>
        <v/>
      </c>
      <c r="AK143" s="23" t="str">
        <f>IF(OR(ISBLANK($AF143),$AF143="N/A"),"",VLOOKUP($AF143,'Part number data actuators'!$B$3:$H$202,6,FALSE))</f>
        <v/>
      </c>
      <c r="AL143" s="23" t="str">
        <f>IF(OR(ISBLANK($AF143),$AF143="N/A"),"",VLOOKUP($AF143,'Part number data actuators'!$B$3:$H$202,7,FALSE))</f>
        <v/>
      </c>
      <c r="AM143" s="5" t="str">
        <f>IF(OR(ISBLANK($AF143),$AF143="N/A"),"",VLOOKUP(AF143,'Weight table'!$A$2:$C$10000,3,FALSE))</f>
        <v/>
      </c>
      <c r="AO143" s="86"/>
      <c r="AU143" s="66" t="e">
        <f t="shared" si="32"/>
        <v>#N/A</v>
      </c>
      <c r="AV143" s="66" t="e">
        <f t="shared" si="33"/>
        <v>#N/A</v>
      </c>
      <c r="AW143" t="e">
        <f t="shared" si="34"/>
        <v>#N/A</v>
      </c>
      <c r="AX143" s="66" t="e">
        <f t="shared" si="35"/>
        <v>#N/A</v>
      </c>
      <c r="AY143" s="66" t="e">
        <f t="shared" si="36"/>
        <v>#N/A</v>
      </c>
      <c r="BB143" s="6" t="e">
        <f>MATCH(Q143,'Partnumber data valves'!$B$4:$B$1001,0)</f>
        <v>#N/A</v>
      </c>
      <c r="BC143" s="6"/>
      <c r="BD143" t="e">
        <f>INDEX('Partnumber data valves'!$B$4:$AC$1001,$BB143,13)</f>
        <v>#N/A</v>
      </c>
      <c r="BE143" t="e">
        <f>INDEX('Partnumber data valves'!$B$4:$AC$1001,$BB143,14)</f>
        <v>#N/A</v>
      </c>
      <c r="BF143" t="e">
        <f>INDEX('Partnumber data valves'!$B$4:$AC$1001,$BB143,15)</f>
        <v>#N/A</v>
      </c>
      <c r="BG143" t="e">
        <f>INDEX('Partnumber data valves'!$B$4:$AC$1001,$BB143,16)</f>
        <v>#N/A</v>
      </c>
      <c r="BH143" t="e">
        <f>INDEX('Partnumber data valves'!$B$4:$AC$1001,$BB143,17)</f>
        <v>#N/A</v>
      </c>
      <c r="BI143" t="e">
        <f>INDEX('Partnumber data valves'!$B$4:$AC$1001,$BB143,18)</f>
        <v>#N/A</v>
      </c>
      <c r="BJ143" t="e">
        <f>INDEX('Partnumber data valves'!$B$4:$AC$1001,$BB143,19)</f>
        <v>#N/A</v>
      </c>
      <c r="BL143" t="e">
        <f>INDEX('Partnumber data valves'!$B$4:$AC$1001,$BB143,21)</f>
        <v>#N/A</v>
      </c>
      <c r="BM143" t="e">
        <f>INDEX('Partnumber data valves'!$B$4:$AC$1001,$BB143,22)</f>
        <v>#N/A</v>
      </c>
      <c r="BN143" t="e">
        <f>INDEX('Partnumber data valves'!$B$4:$AC$1001,$BB143,23)</f>
        <v>#N/A</v>
      </c>
      <c r="BO143" t="e">
        <f>INDEX('Partnumber data valves'!$B$4:$AC$1001,$BB143,24)</f>
        <v>#N/A</v>
      </c>
      <c r="BP143" t="e">
        <f>INDEX('Partnumber data valves'!$B$4:$AC$1001,$BB143,25)</f>
        <v>#N/A</v>
      </c>
      <c r="BQ143" t="e">
        <f>INDEX('Partnumber data valves'!$B$4:$AC$1001,$BB143,26)</f>
        <v>#N/A</v>
      </c>
      <c r="BR143" t="e">
        <f>INDEX('Partnumber data valves'!$B$4:$AC$1001,$BB143,27)</f>
        <v>#N/A</v>
      </c>
      <c r="BS143" t="e">
        <f>INDEX('Partnumber data valves'!$B$4:$AC$1001,$BB143,28)</f>
        <v>#N/A</v>
      </c>
      <c r="BU143" s="66" t="e">
        <f>INDEX('Partnumber data valves'!$B$4:$AC$1001,$BB143,5)</f>
        <v>#N/A</v>
      </c>
      <c r="BV143" s="66" t="e">
        <f>INDEX('Partnumber data valves'!$B$4:$AC$1001,$BB143,6)</f>
        <v>#N/A</v>
      </c>
    </row>
    <row r="144" spans="2:75">
      <c r="B144" s="115"/>
      <c r="C144" s="115"/>
      <c r="D144" s="115"/>
      <c r="E144" s="115"/>
      <c r="F144" s="115"/>
      <c r="G144" s="115"/>
      <c r="H144" s="115"/>
      <c r="I144" s="115"/>
      <c r="J144" s="115"/>
      <c r="K144" s="115"/>
      <c r="L144" s="115"/>
      <c r="M144" s="115"/>
      <c r="N144" s="115"/>
      <c r="O144" s="115"/>
      <c r="Q144" s="83"/>
      <c r="R144" s="22" t="e">
        <f>VLOOKUP('Frese Valve Selection'!$Q144,'Partnumber data valves'!$B$4:$K$1001,2,FALSE)</f>
        <v>#N/A</v>
      </c>
      <c r="S144" s="23" t="e">
        <f>VLOOKUP('Frese Valve Selection'!$Q144,'Partnumber data valves'!$B$4:$K$1001,3,FALSE)</f>
        <v>#N/A</v>
      </c>
      <c r="T144" s="23" t="e">
        <f>VLOOKUP('Frese Valve Selection'!$Q144,'Partnumber data valves'!$B$4:$K$1001,4,FALSE)</f>
        <v>#N/A</v>
      </c>
      <c r="U144" s="23" t="e">
        <f>VLOOKUP('Frese Valve Selection'!$Q144,'Partnumber data valves'!$B$4:$K$1001,5,FALSE)</f>
        <v>#N/A</v>
      </c>
      <c r="V144" s="23" t="e">
        <f>VLOOKUP('Frese Valve Selection'!$Q144,'Partnumber data valves'!$B$4:$K$1001,6,FALSE)</f>
        <v>#N/A</v>
      </c>
      <c r="W144" s="23" t="e">
        <f>VLOOKUP('Frese Valve Selection'!$Q144,'Partnumber data valves'!$B$4:$K$1001,7,FALSE)</f>
        <v>#N/A</v>
      </c>
      <c r="X144" s="23" t="e">
        <f>VLOOKUP('Frese Valve Selection'!$Q144,'Partnumber data valves'!$B$4:$K$1001,8,FALSE)</f>
        <v>#N/A</v>
      </c>
      <c r="Y144" s="23" t="e">
        <f>VLOOKUP('Frese Valve Selection'!$Q144,'Partnumber data valves'!$B$4:$K$1001,9,FALSE)</f>
        <v>#N/A</v>
      </c>
      <c r="Z144" s="23" t="e">
        <f>VLOOKUP('Frese Valve Selection'!$Q144,'Partnumber data valves'!$B$4:$K$1001,10,FALSE)</f>
        <v>#N/A</v>
      </c>
      <c r="AA144" s="97">
        <f t="shared" ref="AA144:AA207" si="39">I144</f>
        <v>0</v>
      </c>
      <c r="AB144" s="98" t="e">
        <f t="shared" si="37"/>
        <v>#N/A</v>
      </c>
      <c r="AC144" s="99" t="e">
        <f t="shared" si="38"/>
        <v>#N/A</v>
      </c>
      <c r="AD144" s="23" t="e">
        <f>VLOOKUP(Q144,'Weight table'!$A$2:$C$10000,3,FALSE)</f>
        <v>#N/A</v>
      </c>
      <c r="AF144" s="83"/>
      <c r="AG144" s="23" t="str">
        <f>IF(OR(ISBLANK($AF144),$AF144="N/A"),"",VLOOKUP($AF144,'Part number data actuators'!$B$3:$H$202,2,FALSE))</f>
        <v/>
      </c>
      <c r="AH144" s="23" t="str">
        <f>IF(OR(ISBLANK($AF144),$AF144="N/A"),"",VLOOKUP($AF144,'Part number data actuators'!$B$3:$H$202,3,FALSE))</f>
        <v/>
      </c>
      <c r="AI144" s="23" t="str">
        <f>IF(OR(ISBLANK($AF144),$AF144="N/A"),"",VLOOKUP($AF144,'Part number data actuators'!$B$3:$H$202,4,FALSE))</f>
        <v/>
      </c>
      <c r="AJ144" s="23" t="str">
        <f>IF(OR(ISBLANK($AF144),$AF144="N/A"),"",VLOOKUP($AF144,'Part number data actuators'!$B$3:$H$202,5,FALSE))</f>
        <v/>
      </c>
      <c r="AK144" s="23" t="str">
        <f>IF(OR(ISBLANK($AF144),$AF144="N/A"),"",VLOOKUP($AF144,'Part number data actuators'!$B$3:$H$202,6,FALSE))</f>
        <v/>
      </c>
      <c r="AL144" s="23" t="str">
        <f>IF(OR(ISBLANK($AF144),$AF144="N/A"),"",VLOOKUP($AF144,'Part number data actuators'!$B$3:$H$202,7,FALSE))</f>
        <v/>
      </c>
      <c r="AM144" s="5" t="str">
        <f>IF(OR(ISBLANK($AF144),$AF144="N/A"),"",VLOOKUP(AF144,'Weight table'!$A$2:$C$10000,3,FALSE))</f>
        <v/>
      </c>
      <c r="AO144" s="86"/>
      <c r="AU144" s="66" t="e">
        <f t="shared" si="32"/>
        <v>#N/A</v>
      </c>
      <c r="AV144" s="66" t="e">
        <f t="shared" si="33"/>
        <v>#N/A</v>
      </c>
      <c r="AW144" t="e">
        <f t="shared" si="34"/>
        <v>#N/A</v>
      </c>
      <c r="AX144" s="66" t="e">
        <f t="shared" si="35"/>
        <v>#N/A</v>
      </c>
      <c r="AY144" s="66" t="e">
        <f t="shared" si="36"/>
        <v>#N/A</v>
      </c>
      <c r="BB144" s="6" t="e">
        <f>MATCH(Q144,'Partnumber data valves'!$B$4:$B$1001,0)</f>
        <v>#N/A</v>
      </c>
      <c r="BC144" s="6"/>
      <c r="BD144" t="e">
        <f>INDEX('Partnumber data valves'!$B$4:$AC$1001,$BB144,13)</f>
        <v>#N/A</v>
      </c>
      <c r="BE144" t="e">
        <f>INDEX('Partnumber data valves'!$B$4:$AC$1001,$BB144,14)</f>
        <v>#N/A</v>
      </c>
      <c r="BF144" t="e">
        <f>INDEX('Partnumber data valves'!$B$4:$AC$1001,$BB144,15)</f>
        <v>#N/A</v>
      </c>
      <c r="BG144" t="e">
        <f>INDEX('Partnumber data valves'!$B$4:$AC$1001,$BB144,16)</f>
        <v>#N/A</v>
      </c>
      <c r="BH144" t="e">
        <f>INDEX('Partnumber data valves'!$B$4:$AC$1001,$BB144,17)</f>
        <v>#N/A</v>
      </c>
      <c r="BI144" t="e">
        <f>INDEX('Partnumber data valves'!$B$4:$AC$1001,$BB144,18)</f>
        <v>#N/A</v>
      </c>
      <c r="BJ144" t="e">
        <f>INDEX('Partnumber data valves'!$B$4:$AC$1001,$BB144,19)</f>
        <v>#N/A</v>
      </c>
      <c r="BL144" t="e">
        <f>INDEX('Partnumber data valves'!$B$4:$AC$1001,$BB144,21)</f>
        <v>#N/A</v>
      </c>
      <c r="BM144" t="e">
        <f>INDEX('Partnumber data valves'!$B$4:$AC$1001,$BB144,22)</f>
        <v>#N/A</v>
      </c>
      <c r="BN144" t="e">
        <f>INDEX('Partnumber data valves'!$B$4:$AC$1001,$BB144,23)</f>
        <v>#N/A</v>
      </c>
      <c r="BO144" t="e">
        <f>INDEX('Partnumber data valves'!$B$4:$AC$1001,$BB144,24)</f>
        <v>#N/A</v>
      </c>
      <c r="BP144" t="e">
        <f>INDEX('Partnumber data valves'!$B$4:$AC$1001,$BB144,25)</f>
        <v>#N/A</v>
      </c>
      <c r="BQ144" t="e">
        <f>INDEX('Partnumber data valves'!$B$4:$AC$1001,$BB144,26)</f>
        <v>#N/A</v>
      </c>
      <c r="BR144" t="e">
        <f>INDEX('Partnumber data valves'!$B$4:$AC$1001,$BB144,27)</f>
        <v>#N/A</v>
      </c>
      <c r="BS144" t="e">
        <f>INDEX('Partnumber data valves'!$B$4:$AC$1001,$BB144,28)</f>
        <v>#N/A</v>
      </c>
      <c r="BU144" s="66" t="e">
        <f>INDEX('Partnumber data valves'!$B$4:$AC$1001,$BB144,5)</f>
        <v>#N/A</v>
      </c>
      <c r="BV144" s="66" t="e">
        <f>INDEX('Partnumber data valves'!$B$4:$AC$1001,$BB144,6)</f>
        <v>#N/A</v>
      </c>
    </row>
    <row r="145" spans="2:74">
      <c r="B145" s="115"/>
      <c r="C145" s="115"/>
      <c r="D145" s="115"/>
      <c r="E145" s="115"/>
      <c r="F145" s="115"/>
      <c r="G145" s="115"/>
      <c r="H145" s="115"/>
      <c r="I145" s="115"/>
      <c r="J145" s="115"/>
      <c r="K145" s="115"/>
      <c r="L145" s="115"/>
      <c r="M145" s="115"/>
      <c r="N145" s="115"/>
      <c r="O145" s="115"/>
      <c r="Q145" s="83"/>
      <c r="R145" s="22" t="e">
        <f>VLOOKUP('Frese Valve Selection'!$Q145,'Partnumber data valves'!$B$4:$K$1001,2,FALSE)</f>
        <v>#N/A</v>
      </c>
      <c r="S145" s="23" t="e">
        <f>VLOOKUP('Frese Valve Selection'!$Q145,'Partnumber data valves'!$B$4:$K$1001,3,FALSE)</f>
        <v>#N/A</v>
      </c>
      <c r="T145" s="23" t="e">
        <f>VLOOKUP('Frese Valve Selection'!$Q145,'Partnumber data valves'!$B$4:$K$1001,4,FALSE)</f>
        <v>#N/A</v>
      </c>
      <c r="U145" s="23" t="e">
        <f>VLOOKUP('Frese Valve Selection'!$Q145,'Partnumber data valves'!$B$4:$K$1001,5,FALSE)</f>
        <v>#N/A</v>
      </c>
      <c r="V145" s="23" t="e">
        <f>VLOOKUP('Frese Valve Selection'!$Q145,'Partnumber data valves'!$B$4:$K$1001,6,FALSE)</f>
        <v>#N/A</v>
      </c>
      <c r="W145" s="23" t="e">
        <f>VLOOKUP('Frese Valve Selection'!$Q145,'Partnumber data valves'!$B$4:$K$1001,7,FALSE)</f>
        <v>#N/A</v>
      </c>
      <c r="X145" s="23" t="e">
        <f>VLOOKUP('Frese Valve Selection'!$Q145,'Partnumber data valves'!$B$4:$K$1001,8,FALSE)</f>
        <v>#N/A</v>
      </c>
      <c r="Y145" s="23" t="e">
        <f>VLOOKUP('Frese Valve Selection'!$Q145,'Partnumber data valves'!$B$4:$K$1001,9,FALSE)</f>
        <v>#N/A</v>
      </c>
      <c r="Z145" s="23" t="e">
        <f>VLOOKUP('Frese Valve Selection'!$Q145,'Partnumber data valves'!$B$4:$K$1001,10,FALSE)</f>
        <v>#N/A</v>
      </c>
      <c r="AA145" s="97">
        <f t="shared" si="39"/>
        <v>0</v>
      </c>
      <c r="AB145" s="98" t="e">
        <f t="shared" si="37"/>
        <v>#N/A</v>
      </c>
      <c r="AC145" s="99" t="e">
        <f t="shared" si="38"/>
        <v>#N/A</v>
      </c>
      <c r="AD145" s="23" t="e">
        <f>VLOOKUP(Q145,'Weight table'!$A$2:$C$10000,3,FALSE)</f>
        <v>#N/A</v>
      </c>
      <c r="AF145" s="83"/>
      <c r="AG145" s="23" t="str">
        <f>IF(OR(ISBLANK($AF145),$AF145="N/A"),"",VLOOKUP($AF145,'Part number data actuators'!$B$3:$H$202,2,FALSE))</f>
        <v/>
      </c>
      <c r="AH145" s="23" t="str">
        <f>IF(OR(ISBLANK($AF145),$AF145="N/A"),"",VLOOKUP($AF145,'Part number data actuators'!$B$3:$H$202,3,FALSE))</f>
        <v/>
      </c>
      <c r="AI145" s="23" t="str">
        <f>IF(OR(ISBLANK($AF145),$AF145="N/A"),"",VLOOKUP($AF145,'Part number data actuators'!$B$3:$H$202,4,FALSE))</f>
        <v/>
      </c>
      <c r="AJ145" s="23" t="str">
        <f>IF(OR(ISBLANK($AF145),$AF145="N/A"),"",VLOOKUP($AF145,'Part number data actuators'!$B$3:$H$202,5,FALSE))</f>
        <v/>
      </c>
      <c r="AK145" s="23" t="str">
        <f>IF(OR(ISBLANK($AF145),$AF145="N/A"),"",VLOOKUP($AF145,'Part number data actuators'!$B$3:$H$202,6,FALSE))</f>
        <v/>
      </c>
      <c r="AL145" s="23" t="str">
        <f>IF(OR(ISBLANK($AF145),$AF145="N/A"),"",VLOOKUP($AF145,'Part number data actuators'!$B$3:$H$202,7,FALSE))</f>
        <v/>
      </c>
      <c r="AM145" s="5" t="str">
        <f>IF(OR(ISBLANK($AF145),$AF145="N/A"),"",VLOOKUP(AF145,'Weight table'!$A$2:$C$10000,3,FALSE))</f>
        <v/>
      </c>
      <c r="AO145" s="86"/>
      <c r="AU145" s="66" t="e">
        <f t="shared" ref="AU145:AU208" si="40">IF(AW145,
BD145*AA145^6+BE145*AA145^5+BF145*AA145^4+BG145*AA145^3+BH145*AA145^2+BI145*AA145+BJ145,
"Out of flow range")</f>
        <v>#N/A</v>
      </c>
      <c r="AV145" s="66" t="e">
        <f t="shared" ref="AV145:AV208" si="41">IF(AW145,
IF(AA145&lt;BL145,BM145,IF(BN145="flow",AX145,IF(BN145="preset",AY145,"not available"))),
"Out of flow range")</f>
        <v>#N/A</v>
      </c>
      <c r="AW145" t="e">
        <f t="shared" ref="AW145:AW208" si="42">IF(AND(AA145&gt;=BU145,AA145&lt;=BV145),TRUE,FALSE)</f>
        <v>#N/A</v>
      </c>
      <c r="AX145" s="66" t="e">
        <f t="shared" ref="AX145:AX208" si="43">BO145*AA145^4+BP145*AA145^3+BQ145*AA145^2+BR145*AA145+BS145</f>
        <v>#N/A</v>
      </c>
      <c r="AY145" s="66" t="e">
        <f t="shared" ref="AY145:AY208" si="44">BO145*AU145^4+BP145*AU145^3+BQ145*AU145^2+BR145*AU145+BS145</f>
        <v>#N/A</v>
      </c>
      <c r="BB145" s="6" t="e">
        <f>MATCH(Q145,'Partnumber data valves'!$B$4:$B$1001,0)</f>
        <v>#N/A</v>
      </c>
      <c r="BC145" s="6"/>
      <c r="BD145" t="e">
        <f>INDEX('Partnumber data valves'!$B$4:$AC$1001,$BB145,13)</f>
        <v>#N/A</v>
      </c>
      <c r="BE145" t="e">
        <f>INDEX('Partnumber data valves'!$B$4:$AC$1001,$BB145,14)</f>
        <v>#N/A</v>
      </c>
      <c r="BF145" t="e">
        <f>INDEX('Partnumber data valves'!$B$4:$AC$1001,$BB145,15)</f>
        <v>#N/A</v>
      </c>
      <c r="BG145" t="e">
        <f>INDEX('Partnumber data valves'!$B$4:$AC$1001,$BB145,16)</f>
        <v>#N/A</v>
      </c>
      <c r="BH145" t="e">
        <f>INDEX('Partnumber data valves'!$B$4:$AC$1001,$BB145,17)</f>
        <v>#N/A</v>
      </c>
      <c r="BI145" t="e">
        <f>INDEX('Partnumber data valves'!$B$4:$AC$1001,$BB145,18)</f>
        <v>#N/A</v>
      </c>
      <c r="BJ145" t="e">
        <f>INDEX('Partnumber data valves'!$B$4:$AC$1001,$BB145,19)</f>
        <v>#N/A</v>
      </c>
      <c r="BL145" t="e">
        <f>INDEX('Partnumber data valves'!$B$4:$AC$1001,$BB145,21)</f>
        <v>#N/A</v>
      </c>
      <c r="BM145" t="e">
        <f>INDEX('Partnumber data valves'!$B$4:$AC$1001,$BB145,22)</f>
        <v>#N/A</v>
      </c>
      <c r="BN145" t="e">
        <f>INDEX('Partnumber data valves'!$B$4:$AC$1001,$BB145,23)</f>
        <v>#N/A</v>
      </c>
      <c r="BO145" t="e">
        <f>INDEX('Partnumber data valves'!$B$4:$AC$1001,$BB145,24)</f>
        <v>#N/A</v>
      </c>
      <c r="BP145" t="e">
        <f>INDEX('Partnumber data valves'!$B$4:$AC$1001,$BB145,25)</f>
        <v>#N/A</v>
      </c>
      <c r="BQ145" t="e">
        <f>INDEX('Partnumber data valves'!$B$4:$AC$1001,$BB145,26)</f>
        <v>#N/A</v>
      </c>
      <c r="BR145" t="e">
        <f>INDEX('Partnumber data valves'!$B$4:$AC$1001,$BB145,27)</f>
        <v>#N/A</v>
      </c>
      <c r="BS145" t="e">
        <f>INDEX('Partnumber data valves'!$B$4:$AC$1001,$BB145,28)</f>
        <v>#N/A</v>
      </c>
      <c r="BU145" s="66" t="e">
        <f>INDEX('Partnumber data valves'!$B$4:$AC$1001,$BB145,5)</f>
        <v>#N/A</v>
      </c>
      <c r="BV145" s="66" t="e">
        <f>INDEX('Partnumber data valves'!$B$4:$AC$1001,$BB145,6)</f>
        <v>#N/A</v>
      </c>
    </row>
    <row r="146" spans="2:74">
      <c r="B146" s="115"/>
      <c r="C146" s="115"/>
      <c r="D146" s="115"/>
      <c r="E146" s="115"/>
      <c r="F146" s="115"/>
      <c r="G146" s="115"/>
      <c r="H146" s="115"/>
      <c r="I146" s="115"/>
      <c r="J146" s="115"/>
      <c r="K146" s="115"/>
      <c r="L146" s="115"/>
      <c r="M146" s="115"/>
      <c r="N146" s="115"/>
      <c r="O146" s="115"/>
      <c r="Q146" s="83"/>
      <c r="R146" s="22" t="e">
        <f>VLOOKUP('Frese Valve Selection'!$Q146,'Partnumber data valves'!$B$4:$K$1001,2,FALSE)</f>
        <v>#N/A</v>
      </c>
      <c r="S146" s="23" t="e">
        <f>VLOOKUP('Frese Valve Selection'!$Q146,'Partnumber data valves'!$B$4:$K$1001,3,FALSE)</f>
        <v>#N/A</v>
      </c>
      <c r="T146" s="23" t="e">
        <f>VLOOKUP('Frese Valve Selection'!$Q146,'Partnumber data valves'!$B$4:$K$1001,4,FALSE)</f>
        <v>#N/A</v>
      </c>
      <c r="U146" s="23" t="e">
        <f>VLOOKUP('Frese Valve Selection'!$Q146,'Partnumber data valves'!$B$4:$K$1001,5,FALSE)</f>
        <v>#N/A</v>
      </c>
      <c r="V146" s="23" t="e">
        <f>VLOOKUP('Frese Valve Selection'!$Q146,'Partnumber data valves'!$B$4:$K$1001,6,FALSE)</f>
        <v>#N/A</v>
      </c>
      <c r="W146" s="23" t="e">
        <f>VLOOKUP('Frese Valve Selection'!$Q146,'Partnumber data valves'!$B$4:$K$1001,7,FALSE)</f>
        <v>#N/A</v>
      </c>
      <c r="X146" s="23" t="e">
        <f>VLOOKUP('Frese Valve Selection'!$Q146,'Partnumber data valves'!$B$4:$K$1001,8,FALSE)</f>
        <v>#N/A</v>
      </c>
      <c r="Y146" s="23" t="e">
        <f>VLOOKUP('Frese Valve Selection'!$Q146,'Partnumber data valves'!$B$4:$K$1001,9,FALSE)</f>
        <v>#N/A</v>
      </c>
      <c r="Z146" s="23" t="e">
        <f>VLOOKUP('Frese Valve Selection'!$Q146,'Partnumber data valves'!$B$4:$K$1001,10,FALSE)</f>
        <v>#N/A</v>
      </c>
      <c r="AA146" s="97">
        <f t="shared" si="39"/>
        <v>0</v>
      </c>
      <c r="AB146" s="98" t="e">
        <f t="shared" si="37"/>
        <v>#N/A</v>
      </c>
      <c r="AC146" s="99" t="e">
        <f t="shared" si="38"/>
        <v>#N/A</v>
      </c>
      <c r="AD146" s="23" t="e">
        <f>VLOOKUP(Q146,'Weight table'!$A$2:$C$10000,3,FALSE)</f>
        <v>#N/A</v>
      </c>
      <c r="AF146" s="83"/>
      <c r="AG146" s="23" t="str">
        <f>IF(OR(ISBLANK($AF146),$AF146="N/A"),"",VLOOKUP($AF146,'Part number data actuators'!$B$3:$H$202,2,FALSE))</f>
        <v/>
      </c>
      <c r="AH146" s="23" t="str">
        <f>IF(OR(ISBLANK($AF146),$AF146="N/A"),"",VLOOKUP($AF146,'Part number data actuators'!$B$3:$H$202,3,FALSE))</f>
        <v/>
      </c>
      <c r="AI146" s="23" t="str">
        <f>IF(OR(ISBLANK($AF146),$AF146="N/A"),"",VLOOKUP($AF146,'Part number data actuators'!$B$3:$H$202,4,FALSE))</f>
        <v/>
      </c>
      <c r="AJ146" s="23" t="str">
        <f>IF(OR(ISBLANK($AF146),$AF146="N/A"),"",VLOOKUP($AF146,'Part number data actuators'!$B$3:$H$202,5,FALSE))</f>
        <v/>
      </c>
      <c r="AK146" s="23" t="str">
        <f>IF(OR(ISBLANK($AF146),$AF146="N/A"),"",VLOOKUP($AF146,'Part number data actuators'!$B$3:$H$202,6,FALSE))</f>
        <v/>
      </c>
      <c r="AL146" s="23" t="str">
        <f>IF(OR(ISBLANK($AF146),$AF146="N/A"),"",VLOOKUP($AF146,'Part number data actuators'!$B$3:$H$202,7,FALSE))</f>
        <v/>
      </c>
      <c r="AM146" s="5" t="str">
        <f>IF(OR(ISBLANK($AF146),$AF146="N/A"),"",VLOOKUP(AF146,'Weight table'!$A$2:$C$10000,3,FALSE))</f>
        <v/>
      </c>
      <c r="AO146" s="86"/>
      <c r="AU146" s="66" t="e">
        <f t="shared" si="40"/>
        <v>#N/A</v>
      </c>
      <c r="AV146" s="66" t="e">
        <f t="shared" si="41"/>
        <v>#N/A</v>
      </c>
      <c r="AW146" t="e">
        <f t="shared" si="42"/>
        <v>#N/A</v>
      </c>
      <c r="AX146" s="66" t="e">
        <f t="shared" si="43"/>
        <v>#N/A</v>
      </c>
      <c r="AY146" s="66" t="e">
        <f t="shared" si="44"/>
        <v>#N/A</v>
      </c>
      <c r="BB146" s="6" t="e">
        <f>MATCH(Q146,'Partnumber data valves'!$B$4:$B$1001,0)</f>
        <v>#N/A</v>
      </c>
      <c r="BC146" s="6"/>
      <c r="BD146" t="e">
        <f>INDEX('Partnumber data valves'!$B$4:$AC$1001,$BB146,13)</f>
        <v>#N/A</v>
      </c>
      <c r="BE146" t="e">
        <f>INDEX('Partnumber data valves'!$B$4:$AC$1001,$BB146,14)</f>
        <v>#N/A</v>
      </c>
      <c r="BF146" t="e">
        <f>INDEX('Partnumber data valves'!$B$4:$AC$1001,$BB146,15)</f>
        <v>#N/A</v>
      </c>
      <c r="BG146" t="e">
        <f>INDEX('Partnumber data valves'!$B$4:$AC$1001,$BB146,16)</f>
        <v>#N/A</v>
      </c>
      <c r="BH146" t="e">
        <f>INDEX('Partnumber data valves'!$B$4:$AC$1001,$BB146,17)</f>
        <v>#N/A</v>
      </c>
      <c r="BI146" t="e">
        <f>INDEX('Partnumber data valves'!$B$4:$AC$1001,$BB146,18)</f>
        <v>#N/A</v>
      </c>
      <c r="BJ146" t="e">
        <f>INDEX('Partnumber data valves'!$B$4:$AC$1001,$BB146,19)</f>
        <v>#N/A</v>
      </c>
      <c r="BL146" t="e">
        <f>INDEX('Partnumber data valves'!$B$4:$AC$1001,$BB146,21)</f>
        <v>#N/A</v>
      </c>
      <c r="BM146" t="e">
        <f>INDEX('Partnumber data valves'!$B$4:$AC$1001,$BB146,22)</f>
        <v>#N/A</v>
      </c>
      <c r="BN146" t="e">
        <f>INDEX('Partnumber data valves'!$B$4:$AC$1001,$BB146,23)</f>
        <v>#N/A</v>
      </c>
      <c r="BO146" t="e">
        <f>INDEX('Partnumber data valves'!$B$4:$AC$1001,$BB146,24)</f>
        <v>#N/A</v>
      </c>
      <c r="BP146" t="e">
        <f>INDEX('Partnumber data valves'!$B$4:$AC$1001,$BB146,25)</f>
        <v>#N/A</v>
      </c>
      <c r="BQ146" t="e">
        <f>INDEX('Partnumber data valves'!$B$4:$AC$1001,$BB146,26)</f>
        <v>#N/A</v>
      </c>
      <c r="BR146" t="e">
        <f>INDEX('Partnumber data valves'!$B$4:$AC$1001,$BB146,27)</f>
        <v>#N/A</v>
      </c>
      <c r="BS146" t="e">
        <f>INDEX('Partnumber data valves'!$B$4:$AC$1001,$BB146,28)</f>
        <v>#N/A</v>
      </c>
      <c r="BU146" s="66" t="e">
        <f>INDEX('Partnumber data valves'!$B$4:$AC$1001,$BB146,5)</f>
        <v>#N/A</v>
      </c>
      <c r="BV146" s="66" t="e">
        <f>INDEX('Partnumber data valves'!$B$4:$AC$1001,$BB146,6)</f>
        <v>#N/A</v>
      </c>
    </row>
    <row r="147" spans="2:74">
      <c r="B147" s="115"/>
      <c r="C147" s="115"/>
      <c r="D147" s="115"/>
      <c r="E147" s="115"/>
      <c r="F147" s="115"/>
      <c r="G147" s="115"/>
      <c r="H147" s="115"/>
      <c r="I147" s="115"/>
      <c r="J147" s="115"/>
      <c r="K147" s="115"/>
      <c r="L147" s="115"/>
      <c r="M147" s="115"/>
      <c r="N147" s="115"/>
      <c r="O147" s="115"/>
      <c r="Q147" s="83"/>
      <c r="R147" s="22" t="e">
        <f>VLOOKUP('Frese Valve Selection'!$Q147,'Partnumber data valves'!$B$4:$K$1001,2,FALSE)</f>
        <v>#N/A</v>
      </c>
      <c r="S147" s="23" t="e">
        <f>VLOOKUP('Frese Valve Selection'!$Q147,'Partnumber data valves'!$B$4:$K$1001,3,FALSE)</f>
        <v>#N/A</v>
      </c>
      <c r="T147" s="23" t="e">
        <f>VLOOKUP('Frese Valve Selection'!$Q147,'Partnumber data valves'!$B$4:$K$1001,4,FALSE)</f>
        <v>#N/A</v>
      </c>
      <c r="U147" s="23" t="e">
        <f>VLOOKUP('Frese Valve Selection'!$Q147,'Partnumber data valves'!$B$4:$K$1001,5,FALSE)</f>
        <v>#N/A</v>
      </c>
      <c r="V147" s="23" t="e">
        <f>VLOOKUP('Frese Valve Selection'!$Q147,'Partnumber data valves'!$B$4:$K$1001,6,FALSE)</f>
        <v>#N/A</v>
      </c>
      <c r="W147" s="23" t="e">
        <f>VLOOKUP('Frese Valve Selection'!$Q147,'Partnumber data valves'!$B$4:$K$1001,7,FALSE)</f>
        <v>#N/A</v>
      </c>
      <c r="X147" s="23" t="e">
        <f>VLOOKUP('Frese Valve Selection'!$Q147,'Partnumber data valves'!$B$4:$K$1001,8,FALSE)</f>
        <v>#N/A</v>
      </c>
      <c r="Y147" s="23" t="e">
        <f>VLOOKUP('Frese Valve Selection'!$Q147,'Partnumber data valves'!$B$4:$K$1001,9,FALSE)</f>
        <v>#N/A</v>
      </c>
      <c r="Z147" s="23" t="e">
        <f>VLOOKUP('Frese Valve Selection'!$Q147,'Partnumber data valves'!$B$4:$K$1001,10,FALSE)</f>
        <v>#N/A</v>
      </c>
      <c r="AA147" s="97">
        <f t="shared" si="39"/>
        <v>0</v>
      </c>
      <c r="AB147" s="98" t="e">
        <f t="shared" si="37"/>
        <v>#N/A</v>
      </c>
      <c r="AC147" s="99" t="e">
        <f t="shared" si="38"/>
        <v>#N/A</v>
      </c>
      <c r="AD147" s="23" t="e">
        <f>VLOOKUP(Q147,'Weight table'!$A$2:$C$10000,3,FALSE)</f>
        <v>#N/A</v>
      </c>
      <c r="AF147" s="83"/>
      <c r="AG147" s="23" t="str">
        <f>IF(OR(ISBLANK($AF147),$AF147="N/A"),"",VLOOKUP($AF147,'Part number data actuators'!$B$3:$H$202,2,FALSE))</f>
        <v/>
      </c>
      <c r="AH147" s="23" t="str">
        <f>IF(OR(ISBLANK($AF147),$AF147="N/A"),"",VLOOKUP($AF147,'Part number data actuators'!$B$3:$H$202,3,FALSE))</f>
        <v/>
      </c>
      <c r="AI147" s="23" t="str">
        <f>IF(OR(ISBLANK($AF147),$AF147="N/A"),"",VLOOKUP($AF147,'Part number data actuators'!$B$3:$H$202,4,FALSE))</f>
        <v/>
      </c>
      <c r="AJ147" s="23" t="str">
        <f>IF(OR(ISBLANK($AF147),$AF147="N/A"),"",VLOOKUP($AF147,'Part number data actuators'!$B$3:$H$202,5,FALSE))</f>
        <v/>
      </c>
      <c r="AK147" s="23" t="str">
        <f>IF(OR(ISBLANK($AF147),$AF147="N/A"),"",VLOOKUP($AF147,'Part number data actuators'!$B$3:$H$202,6,FALSE))</f>
        <v/>
      </c>
      <c r="AL147" s="23" t="str">
        <f>IF(OR(ISBLANK($AF147),$AF147="N/A"),"",VLOOKUP($AF147,'Part number data actuators'!$B$3:$H$202,7,FALSE))</f>
        <v/>
      </c>
      <c r="AM147" s="5" t="str">
        <f>IF(OR(ISBLANK($AF147),$AF147="N/A"),"",VLOOKUP(AF147,'Weight table'!$A$2:$C$10000,3,FALSE))</f>
        <v/>
      </c>
      <c r="AO147" s="86"/>
      <c r="AU147" s="66" t="e">
        <f t="shared" si="40"/>
        <v>#N/A</v>
      </c>
      <c r="AV147" s="66" t="e">
        <f t="shared" si="41"/>
        <v>#N/A</v>
      </c>
      <c r="AW147" t="e">
        <f t="shared" si="42"/>
        <v>#N/A</v>
      </c>
      <c r="AX147" s="66" t="e">
        <f t="shared" si="43"/>
        <v>#N/A</v>
      </c>
      <c r="AY147" s="66" t="e">
        <f t="shared" si="44"/>
        <v>#N/A</v>
      </c>
      <c r="BB147" s="6" t="e">
        <f>MATCH(Q147,'Partnumber data valves'!$B$4:$B$1001,0)</f>
        <v>#N/A</v>
      </c>
      <c r="BC147" s="6"/>
      <c r="BD147" t="e">
        <f>INDEX('Partnumber data valves'!$B$4:$AC$1001,$BB147,13)</f>
        <v>#N/A</v>
      </c>
      <c r="BE147" t="e">
        <f>INDEX('Partnumber data valves'!$B$4:$AC$1001,$BB147,14)</f>
        <v>#N/A</v>
      </c>
      <c r="BF147" t="e">
        <f>INDEX('Partnumber data valves'!$B$4:$AC$1001,$BB147,15)</f>
        <v>#N/A</v>
      </c>
      <c r="BG147" t="e">
        <f>INDEX('Partnumber data valves'!$B$4:$AC$1001,$BB147,16)</f>
        <v>#N/A</v>
      </c>
      <c r="BH147" t="e">
        <f>INDEX('Partnumber data valves'!$B$4:$AC$1001,$BB147,17)</f>
        <v>#N/A</v>
      </c>
      <c r="BI147" t="e">
        <f>INDEX('Partnumber data valves'!$B$4:$AC$1001,$BB147,18)</f>
        <v>#N/A</v>
      </c>
      <c r="BJ147" t="e">
        <f>INDEX('Partnumber data valves'!$B$4:$AC$1001,$BB147,19)</f>
        <v>#N/A</v>
      </c>
      <c r="BL147" t="e">
        <f>INDEX('Partnumber data valves'!$B$4:$AC$1001,$BB147,21)</f>
        <v>#N/A</v>
      </c>
      <c r="BM147" t="e">
        <f>INDEX('Partnumber data valves'!$B$4:$AC$1001,$BB147,22)</f>
        <v>#N/A</v>
      </c>
      <c r="BN147" t="e">
        <f>INDEX('Partnumber data valves'!$B$4:$AC$1001,$BB147,23)</f>
        <v>#N/A</v>
      </c>
      <c r="BO147" t="e">
        <f>INDEX('Partnumber data valves'!$B$4:$AC$1001,$BB147,24)</f>
        <v>#N/A</v>
      </c>
      <c r="BP147" t="e">
        <f>INDEX('Partnumber data valves'!$B$4:$AC$1001,$BB147,25)</f>
        <v>#N/A</v>
      </c>
      <c r="BQ147" t="e">
        <f>INDEX('Partnumber data valves'!$B$4:$AC$1001,$BB147,26)</f>
        <v>#N/A</v>
      </c>
      <c r="BR147" t="e">
        <f>INDEX('Partnumber data valves'!$B$4:$AC$1001,$BB147,27)</f>
        <v>#N/A</v>
      </c>
      <c r="BS147" t="e">
        <f>INDEX('Partnumber data valves'!$B$4:$AC$1001,$BB147,28)</f>
        <v>#N/A</v>
      </c>
      <c r="BU147" s="66" t="e">
        <f>INDEX('Partnumber data valves'!$B$4:$AC$1001,$BB147,5)</f>
        <v>#N/A</v>
      </c>
      <c r="BV147" s="66" t="e">
        <f>INDEX('Partnumber data valves'!$B$4:$AC$1001,$BB147,6)</f>
        <v>#N/A</v>
      </c>
    </row>
    <row r="148" spans="2:74">
      <c r="B148" s="115"/>
      <c r="C148" s="115"/>
      <c r="D148" s="115"/>
      <c r="E148" s="115"/>
      <c r="F148" s="115"/>
      <c r="G148" s="115"/>
      <c r="H148" s="115"/>
      <c r="I148" s="115"/>
      <c r="J148" s="115"/>
      <c r="K148" s="115"/>
      <c r="L148" s="115"/>
      <c r="M148" s="115"/>
      <c r="N148" s="115"/>
      <c r="O148" s="115"/>
      <c r="Q148" s="83"/>
      <c r="R148" s="22" t="e">
        <f>VLOOKUP('Frese Valve Selection'!$Q148,'Partnumber data valves'!$B$4:$K$1001,2,FALSE)</f>
        <v>#N/A</v>
      </c>
      <c r="S148" s="23" t="e">
        <f>VLOOKUP('Frese Valve Selection'!$Q148,'Partnumber data valves'!$B$4:$K$1001,3,FALSE)</f>
        <v>#N/A</v>
      </c>
      <c r="T148" s="23" t="e">
        <f>VLOOKUP('Frese Valve Selection'!$Q148,'Partnumber data valves'!$B$4:$K$1001,4,FALSE)</f>
        <v>#N/A</v>
      </c>
      <c r="U148" s="23" t="e">
        <f>VLOOKUP('Frese Valve Selection'!$Q148,'Partnumber data valves'!$B$4:$K$1001,5,FALSE)</f>
        <v>#N/A</v>
      </c>
      <c r="V148" s="23" t="e">
        <f>VLOOKUP('Frese Valve Selection'!$Q148,'Partnumber data valves'!$B$4:$K$1001,6,FALSE)</f>
        <v>#N/A</v>
      </c>
      <c r="W148" s="23" t="e">
        <f>VLOOKUP('Frese Valve Selection'!$Q148,'Partnumber data valves'!$B$4:$K$1001,7,FALSE)</f>
        <v>#N/A</v>
      </c>
      <c r="X148" s="23" t="e">
        <f>VLOOKUP('Frese Valve Selection'!$Q148,'Partnumber data valves'!$B$4:$K$1001,8,FALSE)</f>
        <v>#N/A</v>
      </c>
      <c r="Y148" s="23" t="e">
        <f>VLOOKUP('Frese Valve Selection'!$Q148,'Partnumber data valves'!$B$4:$K$1001,9,FALSE)</f>
        <v>#N/A</v>
      </c>
      <c r="Z148" s="23" t="e">
        <f>VLOOKUP('Frese Valve Selection'!$Q148,'Partnumber data valves'!$B$4:$K$1001,10,FALSE)</f>
        <v>#N/A</v>
      </c>
      <c r="AA148" s="97">
        <f t="shared" si="39"/>
        <v>0</v>
      </c>
      <c r="AB148" s="98" t="e">
        <f t="shared" si="37"/>
        <v>#N/A</v>
      </c>
      <c r="AC148" s="99" t="e">
        <f t="shared" si="38"/>
        <v>#N/A</v>
      </c>
      <c r="AD148" s="23" t="e">
        <f>VLOOKUP(Q148,'Weight table'!$A$2:$C$10000,3,FALSE)</f>
        <v>#N/A</v>
      </c>
      <c r="AF148" s="83"/>
      <c r="AG148" s="23" t="str">
        <f>IF(OR(ISBLANK($AF148),$AF148="N/A"),"",VLOOKUP($AF148,'Part number data actuators'!$B$3:$H$202,2,FALSE))</f>
        <v/>
      </c>
      <c r="AH148" s="23" t="str">
        <f>IF(OR(ISBLANK($AF148),$AF148="N/A"),"",VLOOKUP($AF148,'Part number data actuators'!$B$3:$H$202,3,FALSE))</f>
        <v/>
      </c>
      <c r="AI148" s="23" t="str">
        <f>IF(OR(ISBLANK($AF148),$AF148="N/A"),"",VLOOKUP($AF148,'Part number data actuators'!$B$3:$H$202,4,FALSE))</f>
        <v/>
      </c>
      <c r="AJ148" s="23" t="str">
        <f>IF(OR(ISBLANK($AF148),$AF148="N/A"),"",VLOOKUP($AF148,'Part number data actuators'!$B$3:$H$202,5,FALSE))</f>
        <v/>
      </c>
      <c r="AK148" s="23" t="str">
        <f>IF(OR(ISBLANK($AF148),$AF148="N/A"),"",VLOOKUP($AF148,'Part number data actuators'!$B$3:$H$202,6,FALSE))</f>
        <v/>
      </c>
      <c r="AL148" s="23" t="str">
        <f>IF(OR(ISBLANK($AF148),$AF148="N/A"),"",VLOOKUP($AF148,'Part number data actuators'!$B$3:$H$202,7,FALSE))</f>
        <v/>
      </c>
      <c r="AM148" s="5" t="str">
        <f>IF(OR(ISBLANK($AF148),$AF148="N/A"),"",VLOOKUP(AF148,'Weight table'!$A$2:$C$10000,3,FALSE))</f>
        <v/>
      </c>
      <c r="AO148" s="86"/>
      <c r="AU148" s="66" t="e">
        <f t="shared" si="40"/>
        <v>#N/A</v>
      </c>
      <c r="AV148" s="66" t="e">
        <f t="shared" si="41"/>
        <v>#N/A</v>
      </c>
      <c r="AW148" t="e">
        <f t="shared" si="42"/>
        <v>#N/A</v>
      </c>
      <c r="AX148" s="66" t="e">
        <f t="shared" si="43"/>
        <v>#N/A</v>
      </c>
      <c r="AY148" s="66" t="e">
        <f t="shared" si="44"/>
        <v>#N/A</v>
      </c>
      <c r="BB148" s="6" t="e">
        <f>MATCH(Q148,'Partnumber data valves'!$B$4:$B$1001,0)</f>
        <v>#N/A</v>
      </c>
      <c r="BC148" s="6"/>
      <c r="BD148" t="e">
        <f>INDEX('Partnumber data valves'!$B$4:$AC$1001,$BB148,13)</f>
        <v>#N/A</v>
      </c>
      <c r="BE148" t="e">
        <f>INDEX('Partnumber data valves'!$B$4:$AC$1001,$BB148,14)</f>
        <v>#N/A</v>
      </c>
      <c r="BF148" t="e">
        <f>INDEX('Partnumber data valves'!$B$4:$AC$1001,$BB148,15)</f>
        <v>#N/A</v>
      </c>
      <c r="BG148" t="e">
        <f>INDEX('Partnumber data valves'!$B$4:$AC$1001,$BB148,16)</f>
        <v>#N/A</v>
      </c>
      <c r="BH148" t="e">
        <f>INDEX('Partnumber data valves'!$B$4:$AC$1001,$BB148,17)</f>
        <v>#N/A</v>
      </c>
      <c r="BI148" t="e">
        <f>INDEX('Partnumber data valves'!$B$4:$AC$1001,$BB148,18)</f>
        <v>#N/A</v>
      </c>
      <c r="BJ148" t="e">
        <f>INDEX('Partnumber data valves'!$B$4:$AC$1001,$BB148,19)</f>
        <v>#N/A</v>
      </c>
      <c r="BL148" t="e">
        <f>INDEX('Partnumber data valves'!$B$4:$AC$1001,$BB148,21)</f>
        <v>#N/A</v>
      </c>
      <c r="BM148" t="e">
        <f>INDEX('Partnumber data valves'!$B$4:$AC$1001,$BB148,22)</f>
        <v>#N/A</v>
      </c>
      <c r="BN148" t="e">
        <f>INDEX('Partnumber data valves'!$B$4:$AC$1001,$BB148,23)</f>
        <v>#N/A</v>
      </c>
      <c r="BO148" t="e">
        <f>INDEX('Partnumber data valves'!$B$4:$AC$1001,$BB148,24)</f>
        <v>#N/A</v>
      </c>
      <c r="BP148" t="e">
        <f>INDEX('Partnumber data valves'!$B$4:$AC$1001,$BB148,25)</f>
        <v>#N/A</v>
      </c>
      <c r="BQ148" t="e">
        <f>INDEX('Partnumber data valves'!$B$4:$AC$1001,$BB148,26)</f>
        <v>#N/A</v>
      </c>
      <c r="BR148" t="e">
        <f>INDEX('Partnumber data valves'!$B$4:$AC$1001,$BB148,27)</f>
        <v>#N/A</v>
      </c>
      <c r="BS148" t="e">
        <f>INDEX('Partnumber data valves'!$B$4:$AC$1001,$BB148,28)</f>
        <v>#N/A</v>
      </c>
      <c r="BU148" s="66" t="e">
        <f>INDEX('Partnumber data valves'!$B$4:$AC$1001,$BB148,5)</f>
        <v>#N/A</v>
      </c>
      <c r="BV148" s="66" t="e">
        <f>INDEX('Partnumber data valves'!$B$4:$AC$1001,$BB148,6)</f>
        <v>#N/A</v>
      </c>
    </row>
    <row r="149" spans="2:74">
      <c r="B149" s="115"/>
      <c r="C149" s="115"/>
      <c r="D149" s="115"/>
      <c r="E149" s="115"/>
      <c r="F149" s="115"/>
      <c r="G149" s="115"/>
      <c r="H149" s="115"/>
      <c r="I149" s="115"/>
      <c r="J149" s="115"/>
      <c r="K149" s="115"/>
      <c r="L149" s="115"/>
      <c r="M149" s="115"/>
      <c r="N149" s="115"/>
      <c r="O149" s="115"/>
      <c r="Q149" s="83"/>
      <c r="R149" s="22" t="e">
        <f>VLOOKUP('Frese Valve Selection'!$Q149,'Partnumber data valves'!$B$4:$K$1001,2,FALSE)</f>
        <v>#N/A</v>
      </c>
      <c r="S149" s="23" t="e">
        <f>VLOOKUP('Frese Valve Selection'!$Q149,'Partnumber data valves'!$B$4:$K$1001,3,FALSE)</f>
        <v>#N/A</v>
      </c>
      <c r="T149" s="23" t="e">
        <f>VLOOKUP('Frese Valve Selection'!$Q149,'Partnumber data valves'!$B$4:$K$1001,4,FALSE)</f>
        <v>#N/A</v>
      </c>
      <c r="U149" s="23" t="e">
        <f>VLOOKUP('Frese Valve Selection'!$Q149,'Partnumber data valves'!$B$4:$K$1001,5,FALSE)</f>
        <v>#N/A</v>
      </c>
      <c r="V149" s="23" t="e">
        <f>VLOOKUP('Frese Valve Selection'!$Q149,'Partnumber data valves'!$B$4:$K$1001,6,FALSE)</f>
        <v>#N/A</v>
      </c>
      <c r="W149" s="23" t="e">
        <f>VLOOKUP('Frese Valve Selection'!$Q149,'Partnumber data valves'!$B$4:$K$1001,7,FALSE)</f>
        <v>#N/A</v>
      </c>
      <c r="X149" s="23" t="e">
        <f>VLOOKUP('Frese Valve Selection'!$Q149,'Partnumber data valves'!$B$4:$K$1001,8,FALSE)</f>
        <v>#N/A</v>
      </c>
      <c r="Y149" s="23" t="e">
        <f>VLOOKUP('Frese Valve Selection'!$Q149,'Partnumber data valves'!$B$4:$K$1001,9,FALSE)</f>
        <v>#N/A</v>
      </c>
      <c r="Z149" s="23" t="e">
        <f>VLOOKUP('Frese Valve Selection'!$Q149,'Partnumber data valves'!$B$4:$K$1001,10,FALSE)</f>
        <v>#N/A</v>
      </c>
      <c r="AA149" s="97">
        <f t="shared" si="39"/>
        <v>0</v>
      </c>
      <c r="AB149" s="98" t="e">
        <f t="shared" si="37"/>
        <v>#N/A</v>
      </c>
      <c r="AC149" s="99" t="e">
        <f t="shared" si="38"/>
        <v>#N/A</v>
      </c>
      <c r="AD149" s="23" t="e">
        <f>VLOOKUP(Q149,'Weight table'!$A$2:$C$10000,3,FALSE)</f>
        <v>#N/A</v>
      </c>
      <c r="AF149" s="83"/>
      <c r="AG149" s="23" t="str">
        <f>IF(OR(ISBLANK($AF149),$AF149="N/A"),"",VLOOKUP($AF149,'Part number data actuators'!$B$3:$H$202,2,FALSE))</f>
        <v/>
      </c>
      <c r="AH149" s="23" t="str">
        <f>IF(OR(ISBLANK($AF149),$AF149="N/A"),"",VLOOKUP($AF149,'Part number data actuators'!$B$3:$H$202,3,FALSE))</f>
        <v/>
      </c>
      <c r="AI149" s="23" t="str">
        <f>IF(OR(ISBLANK($AF149),$AF149="N/A"),"",VLOOKUP($AF149,'Part number data actuators'!$B$3:$H$202,4,FALSE))</f>
        <v/>
      </c>
      <c r="AJ149" s="23" t="str">
        <f>IF(OR(ISBLANK($AF149),$AF149="N/A"),"",VLOOKUP($AF149,'Part number data actuators'!$B$3:$H$202,5,FALSE))</f>
        <v/>
      </c>
      <c r="AK149" s="23" t="str">
        <f>IF(OR(ISBLANK($AF149),$AF149="N/A"),"",VLOOKUP($AF149,'Part number data actuators'!$B$3:$H$202,6,FALSE))</f>
        <v/>
      </c>
      <c r="AL149" s="23" t="str">
        <f>IF(OR(ISBLANK($AF149),$AF149="N/A"),"",VLOOKUP($AF149,'Part number data actuators'!$B$3:$H$202,7,FALSE))</f>
        <v/>
      </c>
      <c r="AM149" s="5" t="str">
        <f>IF(OR(ISBLANK($AF149),$AF149="N/A"),"",VLOOKUP(AF149,'Weight table'!$A$2:$C$10000,3,FALSE))</f>
        <v/>
      </c>
      <c r="AO149" s="86"/>
      <c r="AU149" s="66" t="e">
        <f t="shared" si="40"/>
        <v>#N/A</v>
      </c>
      <c r="AV149" s="66" t="e">
        <f t="shared" si="41"/>
        <v>#N/A</v>
      </c>
      <c r="AW149" t="e">
        <f t="shared" si="42"/>
        <v>#N/A</v>
      </c>
      <c r="AX149" s="66" t="e">
        <f t="shared" si="43"/>
        <v>#N/A</v>
      </c>
      <c r="AY149" s="66" t="e">
        <f t="shared" si="44"/>
        <v>#N/A</v>
      </c>
      <c r="BB149" s="6" t="e">
        <f>MATCH(Q149,'Partnumber data valves'!$B$4:$B$1001,0)</f>
        <v>#N/A</v>
      </c>
      <c r="BC149" s="6"/>
      <c r="BD149" t="e">
        <f>INDEX('Partnumber data valves'!$B$4:$AC$1001,$BB149,13)</f>
        <v>#N/A</v>
      </c>
      <c r="BE149" t="e">
        <f>INDEX('Partnumber data valves'!$B$4:$AC$1001,$BB149,14)</f>
        <v>#N/A</v>
      </c>
      <c r="BF149" t="e">
        <f>INDEX('Partnumber data valves'!$B$4:$AC$1001,$BB149,15)</f>
        <v>#N/A</v>
      </c>
      <c r="BG149" t="e">
        <f>INDEX('Partnumber data valves'!$B$4:$AC$1001,$BB149,16)</f>
        <v>#N/A</v>
      </c>
      <c r="BH149" t="e">
        <f>INDEX('Partnumber data valves'!$B$4:$AC$1001,$BB149,17)</f>
        <v>#N/A</v>
      </c>
      <c r="BI149" t="e">
        <f>INDEX('Partnumber data valves'!$B$4:$AC$1001,$BB149,18)</f>
        <v>#N/A</v>
      </c>
      <c r="BJ149" t="e">
        <f>INDEX('Partnumber data valves'!$B$4:$AC$1001,$BB149,19)</f>
        <v>#N/A</v>
      </c>
      <c r="BL149" t="e">
        <f>INDEX('Partnumber data valves'!$B$4:$AC$1001,$BB149,21)</f>
        <v>#N/A</v>
      </c>
      <c r="BM149" t="e">
        <f>INDEX('Partnumber data valves'!$B$4:$AC$1001,$BB149,22)</f>
        <v>#N/A</v>
      </c>
      <c r="BN149" t="e">
        <f>INDEX('Partnumber data valves'!$B$4:$AC$1001,$BB149,23)</f>
        <v>#N/A</v>
      </c>
      <c r="BO149" t="e">
        <f>INDEX('Partnumber data valves'!$B$4:$AC$1001,$BB149,24)</f>
        <v>#N/A</v>
      </c>
      <c r="BP149" t="e">
        <f>INDEX('Partnumber data valves'!$B$4:$AC$1001,$BB149,25)</f>
        <v>#N/A</v>
      </c>
      <c r="BQ149" t="e">
        <f>INDEX('Partnumber data valves'!$B$4:$AC$1001,$BB149,26)</f>
        <v>#N/A</v>
      </c>
      <c r="BR149" t="e">
        <f>INDEX('Partnumber data valves'!$B$4:$AC$1001,$BB149,27)</f>
        <v>#N/A</v>
      </c>
      <c r="BS149" t="e">
        <f>INDEX('Partnumber data valves'!$B$4:$AC$1001,$BB149,28)</f>
        <v>#N/A</v>
      </c>
      <c r="BU149" s="66" t="e">
        <f>INDEX('Partnumber data valves'!$B$4:$AC$1001,$BB149,5)</f>
        <v>#N/A</v>
      </c>
      <c r="BV149" s="66" t="e">
        <f>INDEX('Partnumber data valves'!$B$4:$AC$1001,$BB149,6)</f>
        <v>#N/A</v>
      </c>
    </row>
    <row r="150" spans="2:74">
      <c r="B150" s="115"/>
      <c r="C150" s="115"/>
      <c r="D150" s="115"/>
      <c r="E150" s="115"/>
      <c r="F150" s="115"/>
      <c r="G150" s="115"/>
      <c r="H150" s="115"/>
      <c r="I150" s="115"/>
      <c r="J150" s="115"/>
      <c r="K150" s="115"/>
      <c r="L150" s="115"/>
      <c r="M150" s="115"/>
      <c r="N150" s="115"/>
      <c r="O150" s="115"/>
      <c r="Q150" s="83"/>
      <c r="R150" s="22" t="e">
        <f>VLOOKUP('Frese Valve Selection'!$Q150,'Partnumber data valves'!$B$4:$K$1001,2,FALSE)</f>
        <v>#N/A</v>
      </c>
      <c r="S150" s="23" t="e">
        <f>VLOOKUP('Frese Valve Selection'!$Q150,'Partnumber data valves'!$B$4:$K$1001,3,FALSE)</f>
        <v>#N/A</v>
      </c>
      <c r="T150" s="23" t="e">
        <f>VLOOKUP('Frese Valve Selection'!$Q150,'Partnumber data valves'!$B$4:$K$1001,4,FALSE)</f>
        <v>#N/A</v>
      </c>
      <c r="U150" s="23" t="e">
        <f>VLOOKUP('Frese Valve Selection'!$Q150,'Partnumber data valves'!$B$4:$K$1001,5,FALSE)</f>
        <v>#N/A</v>
      </c>
      <c r="V150" s="23" t="e">
        <f>VLOOKUP('Frese Valve Selection'!$Q150,'Partnumber data valves'!$B$4:$K$1001,6,FALSE)</f>
        <v>#N/A</v>
      </c>
      <c r="W150" s="23" t="e">
        <f>VLOOKUP('Frese Valve Selection'!$Q150,'Partnumber data valves'!$B$4:$K$1001,7,FALSE)</f>
        <v>#N/A</v>
      </c>
      <c r="X150" s="23" t="e">
        <f>VLOOKUP('Frese Valve Selection'!$Q150,'Partnumber data valves'!$B$4:$K$1001,8,FALSE)</f>
        <v>#N/A</v>
      </c>
      <c r="Y150" s="23" t="e">
        <f>VLOOKUP('Frese Valve Selection'!$Q150,'Partnumber data valves'!$B$4:$K$1001,9,FALSE)</f>
        <v>#N/A</v>
      </c>
      <c r="Z150" s="23" t="e">
        <f>VLOOKUP('Frese Valve Selection'!$Q150,'Partnumber data valves'!$B$4:$K$1001,10,FALSE)</f>
        <v>#N/A</v>
      </c>
      <c r="AA150" s="97">
        <f t="shared" si="39"/>
        <v>0</v>
      </c>
      <c r="AB150" s="98" t="e">
        <f t="shared" si="37"/>
        <v>#N/A</v>
      </c>
      <c r="AC150" s="99" t="e">
        <f t="shared" si="38"/>
        <v>#N/A</v>
      </c>
      <c r="AD150" s="23" t="e">
        <f>VLOOKUP(Q150,'Weight table'!$A$2:$C$10000,3,FALSE)</f>
        <v>#N/A</v>
      </c>
      <c r="AF150" s="83"/>
      <c r="AG150" s="23" t="str">
        <f>IF(OR(ISBLANK($AF150),$AF150="N/A"),"",VLOOKUP($AF150,'Part number data actuators'!$B$3:$H$202,2,FALSE))</f>
        <v/>
      </c>
      <c r="AH150" s="23" t="str">
        <f>IF(OR(ISBLANK($AF150),$AF150="N/A"),"",VLOOKUP($AF150,'Part number data actuators'!$B$3:$H$202,3,FALSE))</f>
        <v/>
      </c>
      <c r="AI150" s="23" t="str">
        <f>IF(OR(ISBLANK($AF150),$AF150="N/A"),"",VLOOKUP($AF150,'Part number data actuators'!$B$3:$H$202,4,FALSE))</f>
        <v/>
      </c>
      <c r="AJ150" s="23" t="str">
        <f>IF(OR(ISBLANK($AF150),$AF150="N/A"),"",VLOOKUP($AF150,'Part number data actuators'!$B$3:$H$202,5,FALSE))</f>
        <v/>
      </c>
      <c r="AK150" s="23" t="str">
        <f>IF(OR(ISBLANK($AF150),$AF150="N/A"),"",VLOOKUP($AF150,'Part number data actuators'!$B$3:$H$202,6,FALSE))</f>
        <v/>
      </c>
      <c r="AL150" s="23" t="str">
        <f>IF(OR(ISBLANK($AF150),$AF150="N/A"),"",VLOOKUP($AF150,'Part number data actuators'!$B$3:$H$202,7,FALSE))</f>
        <v/>
      </c>
      <c r="AM150" s="5" t="str">
        <f>IF(OR(ISBLANK($AF150),$AF150="N/A"),"",VLOOKUP(AF150,'Weight table'!$A$2:$C$10000,3,FALSE))</f>
        <v/>
      </c>
      <c r="AO150" s="86"/>
      <c r="AU150" s="66" t="e">
        <f t="shared" si="40"/>
        <v>#N/A</v>
      </c>
      <c r="AV150" s="66" t="e">
        <f t="shared" si="41"/>
        <v>#N/A</v>
      </c>
      <c r="AW150" t="e">
        <f t="shared" si="42"/>
        <v>#N/A</v>
      </c>
      <c r="AX150" s="66" t="e">
        <f t="shared" si="43"/>
        <v>#N/A</v>
      </c>
      <c r="AY150" s="66" t="e">
        <f t="shared" si="44"/>
        <v>#N/A</v>
      </c>
      <c r="BB150" s="6" t="e">
        <f>MATCH(Q150,'Partnumber data valves'!$B$4:$B$1001,0)</f>
        <v>#N/A</v>
      </c>
      <c r="BC150" s="6"/>
      <c r="BD150" t="e">
        <f>INDEX('Partnumber data valves'!$B$4:$AC$1001,$BB150,13)</f>
        <v>#N/A</v>
      </c>
      <c r="BE150" t="e">
        <f>INDEX('Partnumber data valves'!$B$4:$AC$1001,$BB150,14)</f>
        <v>#N/A</v>
      </c>
      <c r="BF150" t="e">
        <f>INDEX('Partnumber data valves'!$B$4:$AC$1001,$BB150,15)</f>
        <v>#N/A</v>
      </c>
      <c r="BG150" t="e">
        <f>INDEX('Partnumber data valves'!$B$4:$AC$1001,$BB150,16)</f>
        <v>#N/A</v>
      </c>
      <c r="BH150" t="e">
        <f>INDEX('Partnumber data valves'!$B$4:$AC$1001,$BB150,17)</f>
        <v>#N/A</v>
      </c>
      <c r="BI150" t="e">
        <f>INDEX('Partnumber data valves'!$B$4:$AC$1001,$BB150,18)</f>
        <v>#N/A</v>
      </c>
      <c r="BJ150" t="e">
        <f>INDEX('Partnumber data valves'!$B$4:$AC$1001,$BB150,19)</f>
        <v>#N/A</v>
      </c>
      <c r="BL150" t="e">
        <f>INDEX('Partnumber data valves'!$B$4:$AC$1001,$BB150,21)</f>
        <v>#N/A</v>
      </c>
      <c r="BM150" t="e">
        <f>INDEX('Partnumber data valves'!$B$4:$AC$1001,$BB150,22)</f>
        <v>#N/A</v>
      </c>
      <c r="BN150" t="e">
        <f>INDEX('Partnumber data valves'!$B$4:$AC$1001,$BB150,23)</f>
        <v>#N/A</v>
      </c>
      <c r="BO150" t="e">
        <f>INDEX('Partnumber data valves'!$B$4:$AC$1001,$BB150,24)</f>
        <v>#N/A</v>
      </c>
      <c r="BP150" t="e">
        <f>INDEX('Partnumber data valves'!$B$4:$AC$1001,$BB150,25)</f>
        <v>#N/A</v>
      </c>
      <c r="BQ150" t="e">
        <f>INDEX('Partnumber data valves'!$B$4:$AC$1001,$BB150,26)</f>
        <v>#N/A</v>
      </c>
      <c r="BR150" t="e">
        <f>INDEX('Partnumber data valves'!$B$4:$AC$1001,$BB150,27)</f>
        <v>#N/A</v>
      </c>
      <c r="BS150" t="e">
        <f>INDEX('Partnumber data valves'!$B$4:$AC$1001,$BB150,28)</f>
        <v>#N/A</v>
      </c>
      <c r="BU150" s="66" t="e">
        <f>INDEX('Partnumber data valves'!$B$4:$AC$1001,$BB150,5)</f>
        <v>#N/A</v>
      </c>
      <c r="BV150" s="66" t="e">
        <f>INDEX('Partnumber data valves'!$B$4:$AC$1001,$BB150,6)</f>
        <v>#N/A</v>
      </c>
    </row>
    <row r="151" spans="2:74">
      <c r="B151" s="115"/>
      <c r="C151" s="115"/>
      <c r="D151" s="115"/>
      <c r="E151" s="115"/>
      <c r="F151" s="115"/>
      <c r="G151" s="115"/>
      <c r="H151" s="115"/>
      <c r="I151" s="115"/>
      <c r="J151" s="115"/>
      <c r="K151" s="115"/>
      <c r="L151" s="115"/>
      <c r="M151" s="115"/>
      <c r="N151" s="115"/>
      <c r="O151" s="115"/>
      <c r="Q151" s="83"/>
      <c r="R151" s="22" t="e">
        <f>VLOOKUP('Frese Valve Selection'!$Q151,'Partnumber data valves'!$B$4:$K$1001,2,FALSE)</f>
        <v>#N/A</v>
      </c>
      <c r="S151" s="23" t="e">
        <f>VLOOKUP('Frese Valve Selection'!$Q151,'Partnumber data valves'!$B$4:$K$1001,3,FALSE)</f>
        <v>#N/A</v>
      </c>
      <c r="T151" s="23" t="e">
        <f>VLOOKUP('Frese Valve Selection'!$Q151,'Partnumber data valves'!$B$4:$K$1001,4,FALSE)</f>
        <v>#N/A</v>
      </c>
      <c r="U151" s="23" t="e">
        <f>VLOOKUP('Frese Valve Selection'!$Q151,'Partnumber data valves'!$B$4:$K$1001,5,FALSE)</f>
        <v>#N/A</v>
      </c>
      <c r="V151" s="23" t="e">
        <f>VLOOKUP('Frese Valve Selection'!$Q151,'Partnumber data valves'!$B$4:$K$1001,6,FALSE)</f>
        <v>#N/A</v>
      </c>
      <c r="W151" s="23" t="e">
        <f>VLOOKUP('Frese Valve Selection'!$Q151,'Partnumber data valves'!$B$4:$K$1001,7,FALSE)</f>
        <v>#N/A</v>
      </c>
      <c r="X151" s="23" t="e">
        <f>VLOOKUP('Frese Valve Selection'!$Q151,'Partnumber data valves'!$B$4:$K$1001,8,FALSE)</f>
        <v>#N/A</v>
      </c>
      <c r="Y151" s="23" t="e">
        <f>VLOOKUP('Frese Valve Selection'!$Q151,'Partnumber data valves'!$B$4:$K$1001,9,FALSE)</f>
        <v>#N/A</v>
      </c>
      <c r="Z151" s="23" t="e">
        <f>VLOOKUP('Frese Valve Selection'!$Q151,'Partnumber data valves'!$B$4:$K$1001,10,FALSE)</f>
        <v>#N/A</v>
      </c>
      <c r="AA151" s="97">
        <f t="shared" si="39"/>
        <v>0</v>
      </c>
      <c r="AB151" s="98" t="e">
        <f t="shared" si="37"/>
        <v>#N/A</v>
      </c>
      <c r="AC151" s="99" t="e">
        <f t="shared" si="38"/>
        <v>#N/A</v>
      </c>
      <c r="AD151" s="23" t="e">
        <f>VLOOKUP(Q151,'Weight table'!$A$2:$C$10000,3,FALSE)</f>
        <v>#N/A</v>
      </c>
      <c r="AF151" s="83"/>
      <c r="AG151" s="23" t="str">
        <f>IF(OR(ISBLANK($AF151),$AF151="N/A"),"",VLOOKUP($AF151,'Part number data actuators'!$B$3:$H$202,2,FALSE))</f>
        <v/>
      </c>
      <c r="AH151" s="23" t="str">
        <f>IF(OR(ISBLANK($AF151),$AF151="N/A"),"",VLOOKUP($AF151,'Part number data actuators'!$B$3:$H$202,3,FALSE))</f>
        <v/>
      </c>
      <c r="AI151" s="23" t="str">
        <f>IF(OR(ISBLANK($AF151),$AF151="N/A"),"",VLOOKUP($AF151,'Part number data actuators'!$B$3:$H$202,4,FALSE))</f>
        <v/>
      </c>
      <c r="AJ151" s="23" t="str">
        <f>IF(OR(ISBLANK($AF151),$AF151="N/A"),"",VLOOKUP($AF151,'Part number data actuators'!$B$3:$H$202,5,FALSE))</f>
        <v/>
      </c>
      <c r="AK151" s="23" t="str">
        <f>IF(OR(ISBLANK($AF151),$AF151="N/A"),"",VLOOKUP($AF151,'Part number data actuators'!$B$3:$H$202,6,FALSE))</f>
        <v/>
      </c>
      <c r="AL151" s="23" t="str">
        <f>IF(OR(ISBLANK($AF151),$AF151="N/A"),"",VLOOKUP($AF151,'Part number data actuators'!$B$3:$H$202,7,FALSE))</f>
        <v/>
      </c>
      <c r="AM151" s="5" t="str">
        <f>IF(OR(ISBLANK($AF151),$AF151="N/A"),"",VLOOKUP(AF151,'Weight table'!$A$2:$C$10000,3,FALSE))</f>
        <v/>
      </c>
      <c r="AO151" s="86"/>
      <c r="AU151" s="66" t="e">
        <f t="shared" si="40"/>
        <v>#N/A</v>
      </c>
      <c r="AV151" s="66" t="e">
        <f t="shared" si="41"/>
        <v>#N/A</v>
      </c>
      <c r="AW151" t="e">
        <f t="shared" si="42"/>
        <v>#N/A</v>
      </c>
      <c r="AX151" s="66" t="e">
        <f t="shared" si="43"/>
        <v>#N/A</v>
      </c>
      <c r="AY151" s="66" t="e">
        <f t="shared" si="44"/>
        <v>#N/A</v>
      </c>
      <c r="BB151" s="6" t="e">
        <f>MATCH(Q151,'Partnumber data valves'!$B$4:$B$1001,0)</f>
        <v>#N/A</v>
      </c>
      <c r="BC151" s="6"/>
      <c r="BD151" t="e">
        <f>INDEX('Partnumber data valves'!$B$4:$AC$1001,$BB151,13)</f>
        <v>#N/A</v>
      </c>
      <c r="BE151" t="e">
        <f>INDEX('Partnumber data valves'!$B$4:$AC$1001,$BB151,14)</f>
        <v>#N/A</v>
      </c>
      <c r="BF151" t="e">
        <f>INDEX('Partnumber data valves'!$B$4:$AC$1001,$BB151,15)</f>
        <v>#N/A</v>
      </c>
      <c r="BG151" t="e">
        <f>INDEX('Partnumber data valves'!$B$4:$AC$1001,$BB151,16)</f>
        <v>#N/A</v>
      </c>
      <c r="BH151" t="e">
        <f>INDEX('Partnumber data valves'!$B$4:$AC$1001,$BB151,17)</f>
        <v>#N/A</v>
      </c>
      <c r="BI151" t="e">
        <f>INDEX('Partnumber data valves'!$B$4:$AC$1001,$BB151,18)</f>
        <v>#N/A</v>
      </c>
      <c r="BJ151" t="e">
        <f>INDEX('Partnumber data valves'!$B$4:$AC$1001,$BB151,19)</f>
        <v>#N/A</v>
      </c>
      <c r="BL151" t="e">
        <f>INDEX('Partnumber data valves'!$B$4:$AC$1001,$BB151,21)</f>
        <v>#N/A</v>
      </c>
      <c r="BM151" t="e">
        <f>INDEX('Partnumber data valves'!$B$4:$AC$1001,$BB151,22)</f>
        <v>#N/A</v>
      </c>
      <c r="BN151" t="e">
        <f>INDEX('Partnumber data valves'!$B$4:$AC$1001,$BB151,23)</f>
        <v>#N/A</v>
      </c>
      <c r="BO151" t="e">
        <f>INDEX('Partnumber data valves'!$B$4:$AC$1001,$BB151,24)</f>
        <v>#N/A</v>
      </c>
      <c r="BP151" t="e">
        <f>INDEX('Partnumber data valves'!$B$4:$AC$1001,$BB151,25)</f>
        <v>#N/A</v>
      </c>
      <c r="BQ151" t="e">
        <f>INDEX('Partnumber data valves'!$B$4:$AC$1001,$BB151,26)</f>
        <v>#N/A</v>
      </c>
      <c r="BR151" t="e">
        <f>INDEX('Partnumber data valves'!$B$4:$AC$1001,$BB151,27)</f>
        <v>#N/A</v>
      </c>
      <c r="BS151" t="e">
        <f>INDEX('Partnumber data valves'!$B$4:$AC$1001,$BB151,28)</f>
        <v>#N/A</v>
      </c>
      <c r="BU151" s="66" t="e">
        <f>INDEX('Partnumber data valves'!$B$4:$AC$1001,$BB151,5)</f>
        <v>#N/A</v>
      </c>
      <c r="BV151" s="66" t="e">
        <f>INDEX('Partnumber data valves'!$B$4:$AC$1001,$BB151,6)</f>
        <v>#N/A</v>
      </c>
    </row>
    <row r="152" spans="2:74">
      <c r="B152" s="115"/>
      <c r="C152" s="115"/>
      <c r="D152" s="115"/>
      <c r="E152" s="115"/>
      <c r="F152" s="115"/>
      <c r="G152" s="115"/>
      <c r="H152" s="115"/>
      <c r="I152" s="115"/>
      <c r="J152" s="115"/>
      <c r="K152" s="115"/>
      <c r="L152" s="115"/>
      <c r="M152" s="115"/>
      <c r="N152" s="115"/>
      <c r="O152" s="115"/>
      <c r="Q152" s="83"/>
      <c r="R152" s="22" t="e">
        <f>VLOOKUP('Frese Valve Selection'!$Q152,'Partnumber data valves'!$B$4:$K$1001,2,FALSE)</f>
        <v>#N/A</v>
      </c>
      <c r="S152" s="23" t="e">
        <f>VLOOKUP('Frese Valve Selection'!$Q152,'Partnumber data valves'!$B$4:$K$1001,3,FALSE)</f>
        <v>#N/A</v>
      </c>
      <c r="T152" s="23" t="e">
        <f>VLOOKUP('Frese Valve Selection'!$Q152,'Partnumber data valves'!$B$4:$K$1001,4,FALSE)</f>
        <v>#N/A</v>
      </c>
      <c r="U152" s="23" t="e">
        <f>VLOOKUP('Frese Valve Selection'!$Q152,'Partnumber data valves'!$B$4:$K$1001,5,FALSE)</f>
        <v>#N/A</v>
      </c>
      <c r="V152" s="23" t="e">
        <f>VLOOKUP('Frese Valve Selection'!$Q152,'Partnumber data valves'!$B$4:$K$1001,6,FALSE)</f>
        <v>#N/A</v>
      </c>
      <c r="W152" s="23" t="e">
        <f>VLOOKUP('Frese Valve Selection'!$Q152,'Partnumber data valves'!$B$4:$K$1001,7,FALSE)</f>
        <v>#N/A</v>
      </c>
      <c r="X152" s="23" t="e">
        <f>VLOOKUP('Frese Valve Selection'!$Q152,'Partnumber data valves'!$B$4:$K$1001,8,FALSE)</f>
        <v>#N/A</v>
      </c>
      <c r="Y152" s="23" t="e">
        <f>VLOOKUP('Frese Valve Selection'!$Q152,'Partnumber data valves'!$B$4:$K$1001,9,FALSE)</f>
        <v>#N/A</v>
      </c>
      <c r="Z152" s="23" t="e">
        <f>VLOOKUP('Frese Valve Selection'!$Q152,'Partnumber data valves'!$B$4:$K$1001,10,FALSE)</f>
        <v>#N/A</v>
      </c>
      <c r="AA152" s="97">
        <f t="shared" si="39"/>
        <v>0</v>
      </c>
      <c r="AB152" s="98" t="e">
        <f t="shared" si="37"/>
        <v>#N/A</v>
      </c>
      <c r="AC152" s="99" t="e">
        <f t="shared" si="38"/>
        <v>#N/A</v>
      </c>
      <c r="AD152" s="23" t="e">
        <f>VLOOKUP(Q152,'Weight table'!$A$2:$C$10000,3,FALSE)</f>
        <v>#N/A</v>
      </c>
      <c r="AF152" s="83"/>
      <c r="AG152" s="23" t="str">
        <f>IF(OR(ISBLANK($AF152),$AF152="N/A"),"",VLOOKUP($AF152,'Part number data actuators'!$B$3:$H$202,2,FALSE))</f>
        <v/>
      </c>
      <c r="AH152" s="23" t="str">
        <f>IF(OR(ISBLANK($AF152),$AF152="N/A"),"",VLOOKUP($AF152,'Part number data actuators'!$B$3:$H$202,3,FALSE))</f>
        <v/>
      </c>
      <c r="AI152" s="23" t="str">
        <f>IF(OR(ISBLANK($AF152),$AF152="N/A"),"",VLOOKUP($AF152,'Part number data actuators'!$B$3:$H$202,4,FALSE))</f>
        <v/>
      </c>
      <c r="AJ152" s="23" t="str">
        <f>IF(OR(ISBLANK($AF152),$AF152="N/A"),"",VLOOKUP($AF152,'Part number data actuators'!$B$3:$H$202,5,FALSE))</f>
        <v/>
      </c>
      <c r="AK152" s="23" t="str">
        <f>IF(OR(ISBLANK($AF152),$AF152="N/A"),"",VLOOKUP($AF152,'Part number data actuators'!$B$3:$H$202,6,FALSE))</f>
        <v/>
      </c>
      <c r="AL152" s="23" t="str">
        <f>IF(OR(ISBLANK($AF152),$AF152="N/A"),"",VLOOKUP($AF152,'Part number data actuators'!$B$3:$H$202,7,FALSE))</f>
        <v/>
      </c>
      <c r="AM152" s="5" t="str">
        <f>IF(OR(ISBLANK($AF152),$AF152="N/A"),"",VLOOKUP(AF152,'Weight table'!$A$2:$C$10000,3,FALSE))</f>
        <v/>
      </c>
      <c r="AO152" s="86"/>
      <c r="AU152" s="66" t="e">
        <f t="shared" si="40"/>
        <v>#N/A</v>
      </c>
      <c r="AV152" s="66" t="e">
        <f t="shared" si="41"/>
        <v>#N/A</v>
      </c>
      <c r="AW152" t="e">
        <f t="shared" si="42"/>
        <v>#N/A</v>
      </c>
      <c r="AX152" s="66" t="e">
        <f t="shared" si="43"/>
        <v>#N/A</v>
      </c>
      <c r="AY152" s="66" t="e">
        <f t="shared" si="44"/>
        <v>#N/A</v>
      </c>
      <c r="BB152" s="6" t="e">
        <f>MATCH(Q152,'Partnumber data valves'!$B$4:$B$1001,0)</f>
        <v>#N/A</v>
      </c>
      <c r="BC152" s="6"/>
      <c r="BD152" t="e">
        <f>INDEX('Partnumber data valves'!$B$4:$AC$1001,$BB152,13)</f>
        <v>#N/A</v>
      </c>
      <c r="BE152" t="e">
        <f>INDEX('Partnumber data valves'!$B$4:$AC$1001,$BB152,14)</f>
        <v>#N/A</v>
      </c>
      <c r="BF152" t="e">
        <f>INDEX('Partnumber data valves'!$B$4:$AC$1001,$BB152,15)</f>
        <v>#N/A</v>
      </c>
      <c r="BG152" t="e">
        <f>INDEX('Partnumber data valves'!$B$4:$AC$1001,$BB152,16)</f>
        <v>#N/A</v>
      </c>
      <c r="BH152" t="e">
        <f>INDEX('Partnumber data valves'!$B$4:$AC$1001,$BB152,17)</f>
        <v>#N/A</v>
      </c>
      <c r="BI152" t="e">
        <f>INDEX('Partnumber data valves'!$B$4:$AC$1001,$BB152,18)</f>
        <v>#N/A</v>
      </c>
      <c r="BJ152" t="e">
        <f>INDEX('Partnumber data valves'!$B$4:$AC$1001,$BB152,19)</f>
        <v>#N/A</v>
      </c>
      <c r="BL152" t="e">
        <f>INDEX('Partnumber data valves'!$B$4:$AC$1001,$BB152,21)</f>
        <v>#N/A</v>
      </c>
      <c r="BM152" t="e">
        <f>INDEX('Partnumber data valves'!$B$4:$AC$1001,$BB152,22)</f>
        <v>#N/A</v>
      </c>
      <c r="BN152" t="e">
        <f>INDEX('Partnumber data valves'!$B$4:$AC$1001,$BB152,23)</f>
        <v>#N/A</v>
      </c>
      <c r="BO152" t="e">
        <f>INDEX('Partnumber data valves'!$B$4:$AC$1001,$BB152,24)</f>
        <v>#N/A</v>
      </c>
      <c r="BP152" t="e">
        <f>INDEX('Partnumber data valves'!$B$4:$AC$1001,$BB152,25)</f>
        <v>#N/A</v>
      </c>
      <c r="BQ152" t="e">
        <f>INDEX('Partnumber data valves'!$B$4:$AC$1001,$BB152,26)</f>
        <v>#N/A</v>
      </c>
      <c r="BR152" t="e">
        <f>INDEX('Partnumber data valves'!$B$4:$AC$1001,$BB152,27)</f>
        <v>#N/A</v>
      </c>
      <c r="BS152" t="e">
        <f>INDEX('Partnumber data valves'!$B$4:$AC$1001,$BB152,28)</f>
        <v>#N/A</v>
      </c>
      <c r="BU152" s="66" t="e">
        <f>INDEX('Partnumber data valves'!$B$4:$AC$1001,$BB152,5)</f>
        <v>#N/A</v>
      </c>
      <c r="BV152" s="66" t="e">
        <f>INDEX('Partnumber data valves'!$B$4:$AC$1001,$BB152,6)</f>
        <v>#N/A</v>
      </c>
    </row>
    <row r="153" spans="2:74">
      <c r="B153" s="115"/>
      <c r="C153" s="115"/>
      <c r="D153" s="115"/>
      <c r="E153" s="115"/>
      <c r="F153" s="115"/>
      <c r="G153" s="115"/>
      <c r="H153" s="115"/>
      <c r="I153" s="115"/>
      <c r="J153" s="115"/>
      <c r="K153" s="115"/>
      <c r="L153" s="115"/>
      <c r="M153" s="115"/>
      <c r="N153" s="115"/>
      <c r="O153" s="115"/>
      <c r="Q153" s="83"/>
      <c r="R153" s="22" t="e">
        <f>VLOOKUP('Frese Valve Selection'!$Q153,'Partnumber data valves'!$B$4:$K$1001,2,FALSE)</f>
        <v>#N/A</v>
      </c>
      <c r="S153" s="23" t="e">
        <f>VLOOKUP('Frese Valve Selection'!$Q153,'Partnumber data valves'!$B$4:$K$1001,3,FALSE)</f>
        <v>#N/A</v>
      </c>
      <c r="T153" s="23" t="e">
        <f>VLOOKUP('Frese Valve Selection'!$Q153,'Partnumber data valves'!$B$4:$K$1001,4,FALSE)</f>
        <v>#N/A</v>
      </c>
      <c r="U153" s="23" t="e">
        <f>VLOOKUP('Frese Valve Selection'!$Q153,'Partnumber data valves'!$B$4:$K$1001,5,FALSE)</f>
        <v>#N/A</v>
      </c>
      <c r="V153" s="23" t="e">
        <f>VLOOKUP('Frese Valve Selection'!$Q153,'Partnumber data valves'!$B$4:$K$1001,6,FALSE)</f>
        <v>#N/A</v>
      </c>
      <c r="W153" s="23" t="e">
        <f>VLOOKUP('Frese Valve Selection'!$Q153,'Partnumber data valves'!$B$4:$K$1001,7,FALSE)</f>
        <v>#N/A</v>
      </c>
      <c r="X153" s="23" t="e">
        <f>VLOOKUP('Frese Valve Selection'!$Q153,'Partnumber data valves'!$B$4:$K$1001,8,FALSE)</f>
        <v>#N/A</v>
      </c>
      <c r="Y153" s="23" t="e">
        <f>VLOOKUP('Frese Valve Selection'!$Q153,'Partnumber data valves'!$B$4:$K$1001,9,FALSE)</f>
        <v>#N/A</v>
      </c>
      <c r="Z153" s="23" t="e">
        <f>VLOOKUP('Frese Valve Selection'!$Q153,'Partnumber data valves'!$B$4:$K$1001,10,FALSE)</f>
        <v>#N/A</v>
      </c>
      <c r="AA153" s="97">
        <f t="shared" si="39"/>
        <v>0</v>
      </c>
      <c r="AB153" s="98" t="e">
        <f t="shared" si="37"/>
        <v>#N/A</v>
      </c>
      <c r="AC153" s="99" t="e">
        <f t="shared" si="38"/>
        <v>#N/A</v>
      </c>
      <c r="AD153" s="23" t="e">
        <f>VLOOKUP(Q153,'Weight table'!$A$2:$C$10000,3,FALSE)</f>
        <v>#N/A</v>
      </c>
      <c r="AF153" s="83"/>
      <c r="AG153" s="23" t="str">
        <f>IF(OR(ISBLANK($AF153),$AF153="N/A"),"",VLOOKUP($AF153,'Part number data actuators'!$B$3:$H$202,2,FALSE))</f>
        <v/>
      </c>
      <c r="AH153" s="23" t="str">
        <f>IF(OR(ISBLANK($AF153),$AF153="N/A"),"",VLOOKUP($AF153,'Part number data actuators'!$B$3:$H$202,3,FALSE))</f>
        <v/>
      </c>
      <c r="AI153" s="23" t="str">
        <f>IF(OR(ISBLANK($AF153),$AF153="N/A"),"",VLOOKUP($AF153,'Part number data actuators'!$B$3:$H$202,4,FALSE))</f>
        <v/>
      </c>
      <c r="AJ153" s="23" t="str">
        <f>IF(OR(ISBLANK($AF153),$AF153="N/A"),"",VLOOKUP($AF153,'Part number data actuators'!$B$3:$H$202,5,FALSE))</f>
        <v/>
      </c>
      <c r="AK153" s="23" t="str">
        <f>IF(OR(ISBLANK($AF153),$AF153="N/A"),"",VLOOKUP($AF153,'Part number data actuators'!$B$3:$H$202,6,FALSE))</f>
        <v/>
      </c>
      <c r="AL153" s="23" t="str">
        <f>IF(OR(ISBLANK($AF153),$AF153="N/A"),"",VLOOKUP($AF153,'Part number data actuators'!$B$3:$H$202,7,FALSE))</f>
        <v/>
      </c>
      <c r="AM153" s="5" t="str">
        <f>IF(OR(ISBLANK($AF153),$AF153="N/A"),"",VLOOKUP(AF153,'Weight table'!$A$2:$C$10000,3,FALSE))</f>
        <v/>
      </c>
      <c r="AO153" s="86"/>
      <c r="AU153" s="66" t="e">
        <f t="shared" si="40"/>
        <v>#N/A</v>
      </c>
      <c r="AV153" s="66" t="e">
        <f t="shared" si="41"/>
        <v>#N/A</v>
      </c>
      <c r="AW153" t="e">
        <f t="shared" si="42"/>
        <v>#N/A</v>
      </c>
      <c r="AX153" s="66" t="e">
        <f t="shared" si="43"/>
        <v>#N/A</v>
      </c>
      <c r="AY153" s="66" t="e">
        <f t="shared" si="44"/>
        <v>#N/A</v>
      </c>
      <c r="BB153" s="6" t="e">
        <f>MATCH(Q153,'Partnumber data valves'!$B$4:$B$1001,0)</f>
        <v>#N/A</v>
      </c>
      <c r="BC153" s="6"/>
      <c r="BD153" t="e">
        <f>INDEX('Partnumber data valves'!$B$4:$AC$1001,$BB153,13)</f>
        <v>#N/A</v>
      </c>
      <c r="BE153" t="e">
        <f>INDEX('Partnumber data valves'!$B$4:$AC$1001,$BB153,14)</f>
        <v>#N/A</v>
      </c>
      <c r="BF153" t="e">
        <f>INDEX('Partnumber data valves'!$B$4:$AC$1001,$BB153,15)</f>
        <v>#N/A</v>
      </c>
      <c r="BG153" t="e">
        <f>INDEX('Partnumber data valves'!$B$4:$AC$1001,$BB153,16)</f>
        <v>#N/A</v>
      </c>
      <c r="BH153" t="e">
        <f>INDEX('Partnumber data valves'!$B$4:$AC$1001,$BB153,17)</f>
        <v>#N/A</v>
      </c>
      <c r="BI153" t="e">
        <f>INDEX('Partnumber data valves'!$B$4:$AC$1001,$BB153,18)</f>
        <v>#N/A</v>
      </c>
      <c r="BJ153" t="e">
        <f>INDEX('Partnumber data valves'!$B$4:$AC$1001,$BB153,19)</f>
        <v>#N/A</v>
      </c>
      <c r="BL153" t="e">
        <f>INDEX('Partnumber data valves'!$B$4:$AC$1001,$BB153,21)</f>
        <v>#N/A</v>
      </c>
      <c r="BM153" t="e">
        <f>INDEX('Partnumber data valves'!$B$4:$AC$1001,$BB153,22)</f>
        <v>#N/A</v>
      </c>
      <c r="BN153" t="e">
        <f>INDEX('Partnumber data valves'!$B$4:$AC$1001,$BB153,23)</f>
        <v>#N/A</v>
      </c>
      <c r="BO153" t="e">
        <f>INDEX('Partnumber data valves'!$B$4:$AC$1001,$BB153,24)</f>
        <v>#N/A</v>
      </c>
      <c r="BP153" t="e">
        <f>INDEX('Partnumber data valves'!$B$4:$AC$1001,$BB153,25)</f>
        <v>#N/A</v>
      </c>
      <c r="BQ153" t="e">
        <f>INDEX('Partnumber data valves'!$B$4:$AC$1001,$BB153,26)</f>
        <v>#N/A</v>
      </c>
      <c r="BR153" t="e">
        <f>INDEX('Partnumber data valves'!$B$4:$AC$1001,$BB153,27)</f>
        <v>#N/A</v>
      </c>
      <c r="BS153" t="e">
        <f>INDEX('Partnumber data valves'!$B$4:$AC$1001,$BB153,28)</f>
        <v>#N/A</v>
      </c>
      <c r="BU153" s="66" t="e">
        <f>INDEX('Partnumber data valves'!$B$4:$AC$1001,$BB153,5)</f>
        <v>#N/A</v>
      </c>
      <c r="BV153" s="66" t="e">
        <f>INDEX('Partnumber data valves'!$B$4:$AC$1001,$BB153,6)</f>
        <v>#N/A</v>
      </c>
    </row>
    <row r="154" spans="2:74">
      <c r="B154" s="115"/>
      <c r="C154" s="115"/>
      <c r="D154" s="115"/>
      <c r="E154" s="115"/>
      <c r="F154" s="115"/>
      <c r="G154" s="115"/>
      <c r="H154" s="115"/>
      <c r="I154" s="115"/>
      <c r="J154" s="115"/>
      <c r="K154" s="115"/>
      <c r="L154" s="115"/>
      <c r="M154" s="115"/>
      <c r="N154" s="115"/>
      <c r="O154" s="115"/>
      <c r="Q154" s="83"/>
      <c r="R154" s="22" t="e">
        <f>VLOOKUP('Frese Valve Selection'!$Q154,'Partnumber data valves'!$B$4:$K$1001,2,FALSE)</f>
        <v>#N/A</v>
      </c>
      <c r="S154" s="23" t="e">
        <f>VLOOKUP('Frese Valve Selection'!$Q154,'Partnumber data valves'!$B$4:$K$1001,3,FALSE)</f>
        <v>#N/A</v>
      </c>
      <c r="T154" s="23" t="e">
        <f>VLOOKUP('Frese Valve Selection'!$Q154,'Partnumber data valves'!$B$4:$K$1001,4,FALSE)</f>
        <v>#N/A</v>
      </c>
      <c r="U154" s="23" t="e">
        <f>VLOOKUP('Frese Valve Selection'!$Q154,'Partnumber data valves'!$B$4:$K$1001,5,FALSE)</f>
        <v>#N/A</v>
      </c>
      <c r="V154" s="23" t="e">
        <f>VLOOKUP('Frese Valve Selection'!$Q154,'Partnumber data valves'!$B$4:$K$1001,6,FALSE)</f>
        <v>#N/A</v>
      </c>
      <c r="W154" s="23" t="e">
        <f>VLOOKUP('Frese Valve Selection'!$Q154,'Partnumber data valves'!$B$4:$K$1001,7,FALSE)</f>
        <v>#N/A</v>
      </c>
      <c r="X154" s="23" t="e">
        <f>VLOOKUP('Frese Valve Selection'!$Q154,'Partnumber data valves'!$B$4:$K$1001,8,FALSE)</f>
        <v>#N/A</v>
      </c>
      <c r="Y154" s="23" t="e">
        <f>VLOOKUP('Frese Valve Selection'!$Q154,'Partnumber data valves'!$B$4:$K$1001,9,FALSE)</f>
        <v>#N/A</v>
      </c>
      <c r="Z154" s="23" t="e">
        <f>VLOOKUP('Frese Valve Selection'!$Q154,'Partnumber data valves'!$B$4:$K$1001,10,FALSE)</f>
        <v>#N/A</v>
      </c>
      <c r="AA154" s="97">
        <f t="shared" si="39"/>
        <v>0</v>
      </c>
      <c r="AB154" s="98" t="e">
        <f t="shared" si="37"/>
        <v>#N/A</v>
      </c>
      <c r="AC154" s="99" t="e">
        <f t="shared" si="38"/>
        <v>#N/A</v>
      </c>
      <c r="AD154" s="23" t="e">
        <f>VLOOKUP(Q154,'Weight table'!$A$2:$C$10000,3,FALSE)</f>
        <v>#N/A</v>
      </c>
      <c r="AF154" s="83"/>
      <c r="AG154" s="23" t="str">
        <f>IF(OR(ISBLANK($AF154),$AF154="N/A"),"",VLOOKUP($AF154,'Part number data actuators'!$B$3:$H$202,2,FALSE))</f>
        <v/>
      </c>
      <c r="AH154" s="23" t="str">
        <f>IF(OR(ISBLANK($AF154),$AF154="N/A"),"",VLOOKUP($AF154,'Part number data actuators'!$B$3:$H$202,3,FALSE))</f>
        <v/>
      </c>
      <c r="AI154" s="23" t="str">
        <f>IF(OR(ISBLANK($AF154),$AF154="N/A"),"",VLOOKUP($AF154,'Part number data actuators'!$B$3:$H$202,4,FALSE))</f>
        <v/>
      </c>
      <c r="AJ154" s="23" t="str">
        <f>IF(OR(ISBLANK($AF154),$AF154="N/A"),"",VLOOKUP($AF154,'Part number data actuators'!$B$3:$H$202,5,FALSE))</f>
        <v/>
      </c>
      <c r="AK154" s="23" t="str">
        <f>IF(OR(ISBLANK($AF154),$AF154="N/A"),"",VLOOKUP($AF154,'Part number data actuators'!$B$3:$H$202,6,FALSE))</f>
        <v/>
      </c>
      <c r="AL154" s="23" t="str">
        <f>IF(OR(ISBLANK($AF154),$AF154="N/A"),"",VLOOKUP($AF154,'Part number data actuators'!$B$3:$H$202,7,FALSE))</f>
        <v/>
      </c>
      <c r="AM154" s="5" t="str">
        <f>IF(OR(ISBLANK($AF154),$AF154="N/A"),"",VLOOKUP(AF154,'Weight table'!$A$2:$C$10000,3,FALSE))</f>
        <v/>
      </c>
      <c r="AO154" s="86"/>
      <c r="AU154" s="66" t="e">
        <f t="shared" si="40"/>
        <v>#N/A</v>
      </c>
      <c r="AV154" s="66" t="e">
        <f t="shared" si="41"/>
        <v>#N/A</v>
      </c>
      <c r="AW154" t="e">
        <f t="shared" si="42"/>
        <v>#N/A</v>
      </c>
      <c r="AX154" s="66" t="e">
        <f t="shared" si="43"/>
        <v>#N/A</v>
      </c>
      <c r="AY154" s="66" t="e">
        <f t="shared" si="44"/>
        <v>#N/A</v>
      </c>
      <c r="BB154" s="6" t="e">
        <f>MATCH(Q154,'Partnumber data valves'!$B$4:$B$1001,0)</f>
        <v>#N/A</v>
      </c>
      <c r="BC154" s="6"/>
      <c r="BD154" t="e">
        <f>INDEX('Partnumber data valves'!$B$4:$AC$1001,$BB154,13)</f>
        <v>#N/A</v>
      </c>
      <c r="BE154" t="e">
        <f>INDEX('Partnumber data valves'!$B$4:$AC$1001,$BB154,14)</f>
        <v>#N/A</v>
      </c>
      <c r="BF154" t="e">
        <f>INDEX('Partnumber data valves'!$B$4:$AC$1001,$BB154,15)</f>
        <v>#N/A</v>
      </c>
      <c r="BG154" t="e">
        <f>INDEX('Partnumber data valves'!$B$4:$AC$1001,$BB154,16)</f>
        <v>#N/A</v>
      </c>
      <c r="BH154" t="e">
        <f>INDEX('Partnumber data valves'!$B$4:$AC$1001,$BB154,17)</f>
        <v>#N/A</v>
      </c>
      <c r="BI154" t="e">
        <f>INDEX('Partnumber data valves'!$B$4:$AC$1001,$BB154,18)</f>
        <v>#N/A</v>
      </c>
      <c r="BJ154" t="e">
        <f>INDEX('Partnumber data valves'!$B$4:$AC$1001,$BB154,19)</f>
        <v>#N/A</v>
      </c>
      <c r="BL154" t="e">
        <f>INDEX('Partnumber data valves'!$B$4:$AC$1001,$BB154,21)</f>
        <v>#N/A</v>
      </c>
      <c r="BM154" t="e">
        <f>INDEX('Partnumber data valves'!$B$4:$AC$1001,$BB154,22)</f>
        <v>#N/A</v>
      </c>
      <c r="BN154" t="e">
        <f>INDEX('Partnumber data valves'!$B$4:$AC$1001,$BB154,23)</f>
        <v>#N/A</v>
      </c>
      <c r="BO154" t="e">
        <f>INDEX('Partnumber data valves'!$B$4:$AC$1001,$BB154,24)</f>
        <v>#N/A</v>
      </c>
      <c r="BP154" t="e">
        <f>INDEX('Partnumber data valves'!$B$4:$AC$1001,$BB154,25)</f>
        <v>#N/A</v>
      </c>
      <c r="BQ154" t="e">
        <f>INDEX('Partnumber data valves'!$B$4:$AC$1001,$BB154,26)</f>
        <v>#N/A</v>
      </c>
      <c r="BR154" t="e">
        <f>INDEX('Partnumber data valves'!$B$4:$AC$1001,$BB154,27)</f>
        <v>#N/A</v>
      </c>
      <c r="BS154" t="e">
        <f>INDEX('Partnumber data valves'!$B$4:$AC$1001,$BB154,28)</f>
        <v>#N/A</v>
      </c>
      <c r="BU154" s="66" t="e">
        <f>INDEX('Partnumber data valves'!$B$4:$AC$1001,$BB154,5)</f>
        <v>#N/A</v>
      </c>
      <c r="BV154" s="66" t="e">
        <f>INDEX('Partnumber data valves'!$B$4:$AC$1001,$BB154,6)</f>
        <v>#N/A</v>
      </c>
    </row>
    <row r="155" spans="2:74">
      <c r="B155" s="115"/>
      <c r="C155" s="115"/>
      <c r="D155" s="115"/>
      <c r="E155" s="115"/>
      <c r="F155" s="115"/>
      <c r="G155" s="115"/>
      <c r="H155" s="115"/>
      <c r="I155" s="115"/>
      <c r="J155" s="115"/>
      <c r="K155" s="115"/>
      <c r="L155" s="115"/>
      <c r="M155" s="115"/>
      <c r="N155" s="115"/>
      <c r="O155" s="115"/>
      <c r="Q155" s="83"/>
      <c r="R155" s="22" t="e">
        <f>VLOOKUP('Frese Valve Selection'!$Q155,'Partnumber data valves'!$B$4:$K$1001,2,FALSE)</f>
        <v>#N/A</v>
      </c>
      <c r="S155" s="23" t="e">
        <f>VLOOKUP('Frese Valve Selection'!$Q155,'Partnumber data valves'!$B$4:$K$1001,3,FALSE)</f>
        <v>#N/A</v>
      </c>
      <c r="T155" s="23" t="e">
        <f>VLOOKUP('Frese Valve Selection'!$Q155,'Partnumber data valves'!$B$4:$K$1001,4,FALSE)</f>
        <v>#N/A</v>
      </c>
      <c r="U155" s="23" t="e">
        <f>VLOOKUP('Frese Valve Selection'!$Q155,'Partnumber data valves'!$B$4:$K$1001,5,FALSE)</f>
        <v>#N/A</v>
      </c>
      <c r="V155" s="23" t="e">
        <f>VLOOKUP('Frese Valve Selection'!$Q155,'Partnumber data valves'!$B$4:$K$1001,6,FALSE)</f>
        <v>#N/A</v>
      </c>
      <c r="W155" s="23" t="e">
        <f>VLOOKUP('Frese Valve Selection'!$Q155,'Partnumber data valves'!$B$4:$K$1001,7,FALSE)</f>
        <v>#N/A</v>
      </c>
      <c r="X155" s="23" t="e">
        <f>VLOOKUP('Frese Valve Selection'!$Q155,'Partnumber data valves'!$B$4:$K$1001,8,FALSE)</f>
        <v>#N/A</v>
      </c>
      <c r="Y155" s="23" t="e">
        <f>VLOOKUP('Frese Valve Selection'!$Q155,'Partnumber data valves'!$B$4:$K$1001,9,FALSE)</f>
        <v>#N/A</v>
      </c>
      <c r="Z155" s="23" t="e">
        <f>VLOOKUP('Frese Valve Selection'!$Q155,'Partnumber data valves'!$B$4:$K$1001,10,FALSE)</f>
        <v>#N/A</v>
      </c>
      <c r="AA155" s="97">
        <f t="shared" si="39"/>
        <v>0</v>
      </c>
      <c r="AB155" s="98" t="e">
        <f t="shared" si="37"/>
        <v>#N/A</v>
      </c>
      <c r="AC155" s="99" t="e">
        <f t="shared" si="38"/>
        <v>#N/A</v>
      </c>
      <c r="AD155" s="23" t="e">
        <f>VLOOKUP(Q155,'Weight table'!$A$2:$C$10000,3,FALSE)</f>
        <v>#N/A</v>
      </c>
      <c r="AF155" s="83"/>
      <c r="AG155" s="23" t="str">
        <f>IF(OR(ISBLANK($AF155),$AF155="N/A"),"",VLOOKUP($AF155,'Part number data actuators'!$B$3:$H$202,2,FALSE))</f>
        <v/>
      </c>
      <c r="AH155" s="23" t="str">
        <f>IF(OR(ISBLANK($AF155),$AF155="N/A"),"",VLOOKUP($AF155,'Part number data actuators'!$B$3:$H$202,3,FALSE))</f>
        <v/>
      </c>
      <c r="AI155" s="23" t="str">
        <f>IF(OR(ISBLANK($AF155),$AF155="N/A"),"",VLOOKUP($AF155,'Part number data actuators'!$B$3:$H$202,4,FALSE))</f>
        <v/>
      </c>
      <c r="AJ155" s="23" t="str">
        <f>IF(OR(ISBLANK($AF155),$AF155="N/A"),"",VLOOKUP($AF155,'Part number data actuators'!$B$3:$H$202,5,FALSE))</f>
        <v/>
      </c>
      <c r="AK155" s="23" t="str">
        <f>IF(OR(ISBLANK($AF155),$AF155="N/A"),"",VLOOKUP($AF155,'Part number data actuators'!$B$3:$H$202,6,FALSE))</f>
        <v/>
      </c>
      <c r="AL155" s="23" t="str">
        <f>IF(OR(ISBLANK($AF155),$AF155="N/A"),"",VLOOKUP($AF155,'Part number data actuators'!$B$3:$H$202,7,FALSE))</f>
        <v/>
      </c>
      <c r="AM155" s="5" t="str">
        <f>IF(OR(ISBLANK($AF155),$AF155="N/A"),"",VLOOKUP(AF155,'Weight table'!$A$2:$C$10000,3,FALSE))</f>
        <v/>
      </c>
      <c r="AO155" s="86"/>
      <c r="AU155" s="66" t="e">
        <f t="shared" si="40"/>
        <v>#N/A</v>
      </c>
      <c r="AV155" s="66" t="e">
        <f t="shared" si="41"/>
        <v>#N/A</v>
      </c>
      <c r="AW155" t="e">
        <f t="shared" si="42"/>
        <v>#N/A</v>
      </c>
      <c r="AX155" s="66" t="e">
        <f t="shared" si="43"/>
        <v>#N/A</v>
      </c>
      <c r="AY155" s="66" t="e">
        <f t="shared" si="44"/>
        <v>#N/A</v>
      </c>
      <c r="BB155" s="6" t="e">
        <f>MATCH(Q155,'Partnumber data valves'!$B$4:$B$1001,0)</f>
        <v>#N/A</v>
      </c>
      <c r="BC155" s="6"/>
      <c r="BD155" t="e">
        <f>INDEX('Partnumber data valves'!$B$4:$AC$1001,$BB155,13)</f>
        <v>#N/A</v>
      </c>
      <c r="BE155" t="e">
        <f>INDEX('Partnumber data valves'!$B$4:$AC$1001,$BB155,14)</f>
        <v>#N/A</v>
      </c>
      <c r="BF155" t="e">
        <f>INDEX('Partnumber data valves'!$B$4:$AC$1001,$BB155,15)</f>
        <v>#N/A</v>
      </c>
      <c r="BG155" t="e">
        <f>INDEX('Partnumber data valves'!$B$4:$AC$1001,$BB155,16)</f>
        <v>#N/A</v>
      </c>
      <c r="BH155" t="e">
        <f>INDEX('Partnumber data valves'!$B$4:$AC$1001,$BB155,17)</f>
        <v>#N/A</v>
      </c>
      <c r="BI155" t="e">
        <f>INDEX('Partnumber data valves'!$B$4:$AC$1001,$BB155,18)</f>
        <v>#N/A</v>
      </c>
      <c r="BJ155" t="e">
        <f>INDEX('Partnumber data valves'!$B$4:$AC$1001,$BB155,19)</f>
        <v>#N/A</v>
      </c>
      <c r="BL155" t="e">
        <f>INDEX('Partnumber data valves'!$B$4:$AC$1001,$BB155,21)</f>
        <v>#N/A</v>
      </c>
      <c r="BM155" t="e">
        <f>INDEX('Partnumber data valves'!$B$4:$AC$1001,$BB155,22)</f>
        <v>#N/A</v>
      </c>
      <c r="BN155" t="e">
        <f>INDEX('Partnumber data valves'!$B$4:$AC$1001,$BB155,23)</f>
        <v>#N/A</v>
      </c>
      <c r="BO155" t="e">
        <f>INDEX('Partnumber data valves'!$B$4:$AC$1001,$BB155,24)</f>
        <v>#N/A</v>
      </c>
      <c r="BP155" t="e">
        <f>INDEX('Partnumber data valves'!$B$4:$AC$1001,$BB155,25)</f>
        <v>#N/A</v>
      </c>
      <c r="BQ155" t="e">
        <f>INDEX('Partnumber data valves'!$B$4:$AC$1001,$BB155,26)</f>
        <v>#N/A</v>
      </c>
      <c r="BR155" t="e">
        <f>INDEX('Partnumber data valves'!$B$4:$AC$1001,$BB155,27)</f>
        <v>#N/A</v>
      </c>
      <c r="BS155" t="e">
        <f>INDEX('Partnumber data valves'!$B$4:$AC$1001,$BB155,28)</f>
        <v>#N/A</v>
      </c>
      <c r="BU155" s="66" t="e">
        <f>INDEX('Partnumber data valves'!$B$4:$AC$1001,$BB155,5)</f>
        <v>#N/A</v>
      </c>
      <c r="BV155" s="66" t="e">
        <f>INDEX('Partnumber data valves'!$B$4:$AC$1001,$BB155,6)</f>
        <v>#N/A</v>
      </c>
    </row>
    <row r="156" spans="2:74">
      <c r="B156" s="115"/>
      <c r="C156" s="115"/>
      <c r="D156" s="115"/>
      <c r="E156" s="115"/>
      <c r="F156" s="115"/>
      <c r="G156" s="115"/>
      <c r="H156" s="115"/>
      <c r="I156" s="115"/>
      <c r="J156" s="115"/>
      <c r="K156" s="115"/>
      <c r="L156" s="115"/>
      <c r="M156" s="115"/>
      <c r="N156" s="115"/>
      <c r="O156" s="115"/>
      <c r="Q156" s="83"/>
      <c r="R156" s="22" t="e">
        <f>VLOOKUP('Frese Valve Selection'!$Q156,'Partnumber data valves'!$B$4:$K$1001,2,FALSE)</f>
        <v>#N/A</v>
      </c>
      <c r="S156" s="23" t="e">
        <f>VLOOKUP('Frese Valve Selection'!$Q156,'Partnumber data valves'!$B$4:$K$1001,3,FALSE)</f>
        <v>#N/A</v>
      </c>
      <c r="T156" s="23" t="e">
        <f>VLOOKUP('Frese Valve Selection'!$Q156,'Partnumber data valves'!$B$4:$K$1001,4,FALSE)</f>
        <v>#N/A</v>
      </c>
      <c r="U156" s="23" t="e">
        <f>VLOOKUP('Frese Valve Selection'!$Q156,'Partnumber data valves'!$B$4:$K$1001,5,FALSE)</f>
        <v>#N/A</v>
      </c>
      <c r="V156" s="23" t="e">
        <f>VLOOKUP('Frese Valve Selection'!$Q156,'Partnumber data valves'!$B$4:$K$1001,6,FALSE)</f>
        <v>#N/A</v>
      </c>
      <c r="W156" s="23" t="e">
        <f>VLOOKUP('Frese Valve Selection'!$Q156,'Partnumber data valves'!$B$4:$K$1001,7,FALSE)</f>
        <v>#N/A</v>
      </c>
      <c r="X156" s="23" t="e">
        <f>VLOOKUP('Frese Valve Selection'!$Q156,'Partnumber data valves'!$B$4:$K$1001,8,FALSE)</f>
        <v>#N/A</v>
      </c>
      <c r="Y156" s="23" t="e">
        <f>VLOOKUP('Frese Valve Selection'!$Q156,'Partnumber data valves'!$B$4:$K$1001,9,FALSE)</f>
        <v>#N/A</v>
      </c>
      <c r="Z156" s="23" t="e">
        <f>VLOOKUP('Frese Valve Selection'!$Q156,'Partnumber data valves'!$B$4:$K$1001,10,FALSE)</f>
        <v>#N/A</v>
      </c>
      <c r="AA156" s="97">
        <f t="shared" si="39"/>
        <v>0</v>
      </c>
      <c r="AB156" s="98" t="e">
        <f t="shared" si="37"/>
        <v>#N/A</v>
      </c>
      <c r="AC156" s="99" t="e">
        <f t="shared" si="38"/>
        <v>#N/A</v>
      </c>
      <c r="AD156" s="23" t="e">
        <f>VLOOKUP(Q156,'Weight table'!$A$2:$C$10000,3,FALSE)</f>
        <v>#N/A</v>
      </c>
      <c r="AF156" s="83"/>
      <c r="AG156" s="23" t="str">
        <f>IF(OR(ISBLANK($AF156),$AF156="N/A"),"",VLOOKUP($AF156,'Part number data actuators'!$B$3:$H$202,2,FALSE))</f>
        <v/>
      </c>
      <c r="AH156" s="23" t="str">
        <f>IF(OR(ISBLANK($AF156),$AF156="N/A"),"",VLOOKUP($AF156,'Part number data actuators'!$B$3:$H$202,3,FALSE))</f>
        <v/>
      </c>
      <c r="AI156" s="23" t="str">
        <f>IF(OR(ISBLANK($AF156),$AF156="N/A"),"",VLOOKUP($AF156,'Part number data actuators'!$B$3:$H$202,4,FALSE))</f>
        <v/>
      </c>
      <c r="AJ156" s="23" t="str">
        <f>IF(OR(ISBLANK($AF156),$AF156="N/A"),"",VLOOKUP($AF156,'Part number data actuators'!$B$3:$H$202,5,FALSE))</f>
        <v/>
      </c>
      <c r="AK156" s="23" t="str">
        <f>IF(OR(ISBLANK($AF156),$AF156="N/A"),"",VLOOKUP($AF156,'Part number data actuators'!$B$3:$H$202,6,FALSE))</f>
        <v/>
      </c>
      <c r="AL156" s="23" t="str">
        <f>IF(OR(ISBLANK($AF156),$AF156="N/A"),"",VLOOKUP($AF156,'Part number data actuators'!$B$3:$H$202,7,FALSE))</f>
        <v/>
      </c>
      <c r="AM156" s="5" t="str">
        <f>IF(OR(ISBLANK($AF156),$AF156="N/A"),"",VLOOKUP(AF156,'Weight table'!$A$2:$C$10000,3,FALSE))</f>
        <v/>
      </c>
      <c r="AO156" s="86"/>
      <c r="AU156" s="66" t="e">
        <f t="shared" si="40"/>
        <v>#N/A</v>
      </c>
      <c r="AV156" s="66" t="e">
        <f t="shared" si="41"/>
        <v>#N/A</v>
      </c>
      <c r="AW156" t="e">
        <f t="shared" si="42"/>
        <v>#N/A</v>
      </c>
      <c r="AX156" s="66" t="e">
        <f t="shared" si="43"/>
        <v>#N/A</v>
      </c>
      <c r="AY156" s="66" t="e">
        <f t="shared" si="44"/>
        <v>#N/A</v>
      </c>
      <c r="BB156" s="6" t="e">
        <f>MATCH(Q156,'Partnumber data valves'!$B$4:$B$1001,0)</f>
        <v>#N/A</v>
      </c>
      <c r="BC156" s="6"/>
      <c r="BD156" t="e">
        <f>INDEX('Partnumber data valves'!$B$4:$AC$1001,$BB156,13)</f>
        <v>#N/A</v>
      </c>
      <c r="BE156" t="e">
        <f>INDEX('Partnumber data valves'!$B$4:$AC$1001,$BB156,14)</f>
        <v>#N/A</v>
      </c>
      <c r="BF156" t="e">
        <f>INDEX('Partnumber data valves'!$B$4:$AC$1001,$BB156,15)</f>
        <v>#N/A</v>
      </c>
      <c r="BG156" t="e">
        <f>INDEX('Partnumber data valves'!$B$4:$AC$1001,$BB156,16)</f>
        <v>#N/A</v>
      </c>
      <c r="BH156" t="e">
        <f>INDEX('Partnumber data valves'!$B$4:$AC$1001,$BB156,17)</f>
        <v>#N/A</v>
      </c>
      <c r="BI156" t="e">
        <f>INDEX('Partnumber data valves'!$B$4:$AC$1001,$BB156,18)</f>
        <v>#N/A</v>
      </c>
      <c r="BJ156" t="e">
        <f>INDEX('Partnumber data valves'!$B$4:$AC$1001,$BB156,19)</f>
        <v>#N/A</v>
      </c>
      <c r="BL156" t="e">
        <f>INDEX('Partnumber data valves'!$B$4:$AC$1001,$BB156,21)</f>
        <v>#N/A</v>
      </c>
      <c r="BM156" t="e">
        <f>INDEX('Partnumber data valves'!$B$4:$AC$1001,$BB156,22)</f>
        <v>#N/A</v>
      </c>
      <c r="BN156" t="e">
        <f>INDEX('Partnumber data valves'!$B$4:$AC$1001,$BB156,23)</f>
        <v>#N/A</v>
      </c>
      <c r="BO156" t="e">
        <f>INDEX('Partnumber data valves'!$B$4:$AC$1001,$BB156,24)</f>
        <v>#N/A</v>
      </c>
      <c r="BP156" t="e">
        <f>INDEX('Partnumber data valves'!$B$4:$AC$1001,$BB156,25)</f>
        <v>#N/A</v>
      </c>
      <c r="BQ156" t="e">
        <f>INDEX('Partnumber data valves'!$B$4:$AC$1001,$BB156,26)</f>
        <v>#N/A</v>
      </c>
      <c r="BR156" t="e">
        <f>INDEX('Partnumber data valves'!$B$4:$AC$1001,$BB156,27)</f>
        <v>#N/A</v>
      </c>
      <c r="BS156" t="e">
        <f>INDEX('Partnumber data valves'!$B$4:$AC$1001,$BB156,28)</f>
        <v>#N/A</v>
      </c>
      <c r="BU156" s="66" t="e">
        <f>INDEX('Partnumber data valves'!$B$4:$AC$1001,$BB156,5)</f>
        <v>#N/A</v>
      </c>
      <c r="BV156" s="66" t="e">
        <f>INDEX('Partnumber data valves'!$B$4:$AC$1001,$BB156,6)</f>
        <v>#N/A</v>
      </c>
    </row>
    <row r="157" spans="2:74">
      <c r="B157" s="115"/>
      <c r="C157" s="115"/>
      <c r="D157" s="115"/>
      <c r="E157" s="115"/>
      <c r="F157" s="115"/>
      <c r="G157" s="115"/>
      <c r="H157" s="115"/>
      <c r="I157" s="115"/>
      <c r="J157" s="115"/>
      <c r="K157" s="115"/>
      <c r="L157" s="115"/>
      <c r="M157" s="115"/>
      <c r="N157" s="115"/>
      <c r="O157" s="115"/>
      <c r="Q157" s="83"/>
      <c r="R157" s="22" t="e">
        <f>VLOOKUP('Frese Valve Selection'!$Q157,'Partnumber data valves'!$B$4:$K$1001,2,FALSE)</f>
        <v>#N/A</v>
      </c>
      <c r="S157" s="23" t="e">
        <f>VLOOKUP('Frese Valve Selection'!$Q157,'Partnumber data valves'!$B$4:$K$1001,3,FALSE)</f>
        <v>#N/A</v>
      </c>
      <c r="T157" s="23" t="e">
        <f>VLOOKUP('Frese Valve Selection'!$Q157,'Partnumber data valves'!$B$4:$K$1001,4,FALSE)</f>
        <v>#N/A</v>
      </c>
      <c r="U157" s="23" t="e">
        <f>VLOOKUP('Frese Valve Selection'!$Q157,'Partnumber data valves'!$B$4:$K$1001,5,FALSE)</f>
        <v>#N/A</v>
      </c>
      <c r="V157" s="23" t="e">
        <f>VLOOKUP('Frese Valve Selection'!$Q157,'Partnumber data valves'!$B$4:$K$1001,6,FALSE)</f>
        <v>#N/A</v>
      </c>
      <c r="W157" s="23" t="e">
        <f>VLOOKUP('Frese Valve Selection'!$Q157,'Partnumber data valves'!$B$4:$K$1001,7,FALSE)</f>
        <v>#N/A</v>
      </c>
      <c r="X157" s="23" t="e">
        <f>VLOOKUP('Frese Valve Selection'!$Q157,'Partnumber data valves'!$B$4:$K$1001,8,FALSE)</f>
        <v>#N/A</v>
      </c>
      <c r="Y157" s="23" t="e">
        <f>VLOOKUP('Frese Valve Selection'!$Q157,'Partnumber data valves'!$B$4:$K$1001,9,FALSE)</f>
        <v>#N/A</v>
      </c>
      <c r="Z157" s="23" t="e">
        <f>VLOOKUP('Frese Valve Selection'!$Q157,'Partnumber data valves'!$B$4:$K$1001,10,FALSE)</f>
        <v>#N/A</v>
      </c>
      <c r="AA157" s="97">
        <f t="shared" si="39"/>
        <v>0</v>
      </c>
      <c r="AB157" s="98" t="e">
        <f t="shared" si="37"/>
        <v>#N/A</v>
      </c>
      <c r="AC157" s="99" t="e">
        <f t="shared" si="38"/>
        <v>#N/A</v>
      </c>
      <c r="AD157" s="23" t="e">
        <f>VLOOKUP(Q157,'Weight table'!$A$2:$C$10000,3,FALSE)</f>
        <v>#N/A</v>
      </c>
      <c r="AF157" s="83"/>
      <c r="AG157" s="23" t="str">
        <f>IF(OR(ISBLANK($AF157),$AF157="N/A"),"",VLOOKUP($AF157,'Part number data actuators'!$B$3:$H$202,2,FALSE))</f>
        <v/>
      </c>
      <c r="AH157" s="23" t="str">
        <f>IF(OR(ISBLANK($AF157),$AF157="N/A"),"",VLOOKUP($AF157,'Part number data actuators'!$B$3:$H$202,3,FALSE))</f>
        <v/>
      </c>
      <c r="AI157" s="23" t="str">
        <f>IF(OR(ISBLANK($AF157),$AF157="N/A"),"",VLOOKUP($AF157,'Part number data actuators'!$B$3:$H$202,4,FALSE))</f>
        <v/>
      </c>
      <c r="AJ157" s="23" t="str">
        <f>IF(OR(ISBLANK($AF157),$AF157="N/A"),"",VLOOKUP($AF157,'Part number data actuators'!$B$3:$H$202,5,FALSE))</f>
        <v/>
      </c>
      <c r="AK157" s="23" t="str">
        <f>IF(OR(ISBLANK($AF157),$AF157="N/A"),"",VLOOKUP($AF157,'Part number data actuators'!$B$3:$H$202,6,FALSE))</f>
        <v/>
      </c>
      <c r="AL157" s="23" t="str">
        <f>IF(OR(ISBLANK($AF157),$AF157="N/A"),"",VLOOKUP($AF157,'Part number data actuators'!$B$3:$H$202,7,FALSE))</f>
        <v/>
      </c>
      <c r="AM157" s="5" t="str">
        <f>IF(OR(ISBLANK($AF157),$AF157="N/A"),"",VLOOKUP(AF157,'Weight table'!$A$2:$C$10000,3,FALSE))</f>
        <v/>
      </c>
      <c r="AO157" s="86"/>
      <c r="AU157" s="66" t="e">
        <f t="shared" si="40"/>
        <v>#N/A</v>
      </c>
      <c r="AV157" s="66" t="e">
        <f t="shared" si="41"/>
        <v>#N/A</v>
      </c>
      <c r="AW157" t="e">
        <f t="shared" si="42"/>
        <v>#N/A</v>
      </c>
      <c r="AX157" s="66" t="e">
        <f t="shared" si="43"/>
        <v>#N/A</v>
      </c>
      <c r="AY157" s="66" t="e">
        <f t="shared" si="44"/>
        <v>#N/A</v>
      </c>
      <c r="BB157" s="6" t="e">
        <f>MATCH(Q157,'Partnumber data valves'!$B$4:$B$1001,0)</f>
        <v>#N/A</v>
      </c>
      <c r="BC157" s="6"/>
      <c r="BD157" t="e">
        <f>INDEX('Partnumber data valves'!$B$4:$AC$1001,$BB157,13)</f>
        <v>#N/A</v>
      </c>
      <c r="BE157" t="e">
        <f>INDEX('Partnumber data valves'!$B$4:$AC$1001,$BB157,14)</f>
        <v>#N/A</v>
      </c>
      <c r="BF157" t="e">
        <f>INDEX('Partnumber data valves'!$B$4:$AC$1001,$BB157,15)</f>
        <v>#N/A</v>
      </c>
      <c r="BG157" t="e">
        <f>INDEX('Partnumber data valves'!$B$4:$AC$1001,$BB157,16)</f>
        <v>#N/A</v>
      </c>
      <c r="BH157" t="e">
        <f>INDEX('Partnumber data valves'!$B$4:$AC$1001,$BB157,17)</f>
        <v>#N/A</v>
      </c>
      <c r="BI157" t="e">
        <f>INDEX('Partnumber data valves'!$B$4:$AC$1001,$BB157,18)</f>
        <v>#N/A</v>
      </c>
      <c r="BJ157" t="e">
        <f>INDEX('Partnumber data valves'!$B$4:$AC$1001,$BB157,19)</f>
        <v>#N/A</v>
      </c>
      <c r="BL157" t="e">
        <f>INDEX('Partnumber data valves'!$B$4:$AC$1001,$BB157,21)</f>
        <v>#N/A</v>
      </c>
      <c r="BM157" t="e">
        <f>INDEX('Partnumber data valves'!$B$4:$AC$1001,$BB157,22)</f>
        <v>#N/A</v>
      </c>
      <c r="BN157" t="e">
        <f>INDEX('Partnumber data valves'!$B$4:$AC$1001,$BB157,23)</f>
        <v>#N/A</v>
      </c>
      <c r="BO157" t="e">
        <f>INDEX('Partnumber data valves'!$B$4:$AC$1001,$BB157,24)</f>
        <v>#N/A</v>
      </c>
      <c r="BP157" t="e">
        <f>INDEX('Partnumber data valves'!$B$4:$AC$1001,$BB157,25)</f>
        <v>#N/A</v>
      </c>
      <c r="BQ157" t="e">
        <f>INDEX('Partnumber data valves'!$B$4:$AC$1001,$BB157,26)</f>
        <v>#N/A</v>
      </c>
      <c r="BR157" t="e">
        <f>INDEX('Partnumber data valves'!$B$4:$AC$1001,$BB157,27)</f>
        <v>#N/A</v>
      </c>
      <c r="BS157" t="e">
        <f>INDEX('Partnumber data valves'!$B$4:$AC$1001,$BB157,28)</f>
        <v>#N/A</v>
      </c>
      <c r="BU157" s="66" t="e">
        <f>INDEX('Partnumber data valves'!$B$4:$AC$1001,$BB157,5)</f>
        <v>#N/A</v>
      </c>
      <c r="BV157" s="66" t="e">
        <f>INDEX('Partnumber data valves'!$B$4:$AC$1001,$BB157,6)</f>
        <v>#N/A</v>
      </c>
    </row>
    <row r="158" spans="2:74">
      <c r="B158" s="115"/>
      <c r="C158" s="115"/>
      <c r="D158" s="115"/>
      <c r="E158" s="115"/>
      <c r="F158" s="115"/>
      <c r="G158" s="115"/>
      <c r="H158" s="115"/>
      <c r="I158" s="115"/>
      <c r="J158" s="115"/>
      <c r="K158" s="115"/>
      <c r="L158" s="115"/>
      <c r="M158" s="115"/>
      <c r="N158" s="115"/>
      <c r="O158" s="115"/>
      <c r="Q158" s="83"/>
      <c r="R158" s="22" t="e">
        <f>VLOOKUP('Frese Valve Selection'!$Q158,'Partnumber data valves'!$B$4:$K$1001,2,FALSE)</f>
        <v>#N/A</v>
      </c>
      <c r="S158" s="23" t="e">
        <f>VLOOKUP('Frese Valve Selection'!$Q158,'Partnumber data valves'!$B$4:$K$1001,3,FALSE)</f>
        <v>#N/A</v>
      </c>
      <c r="T158" s="23" t="e">
        <f>VLOOKUP('Frese Valve Selection'!$Q158,'Partnumber data valves'!$B$4:$K$1001,4,FALSE)</f>
        <v>#N/A</v>
      </c>
      <c r="U158" s="23" t="e">
        <f>VLOOKUP('Frese Valve Selection'!$Q158,'Partnumber data valves'!$B$4:$K$1001,5,FALSE)</f>
        <v>#N/A</v>
      </c>
      <c r="V158" s="23" t="e">
        <f>VLOOKUP('Frese Valve Selection'!$Q158,'Partnumber data valves'!$B$4:$K$1001,6,FALSE)</f>
        <v>#N/A</v>
      </c>
      <c r="W158" s="23" t="e">
        <f>VLOOKUP('Frese Valve Selection'!$Q158,'Partnumber data valves'!$B$4:$K$1001,7,FALSE)</f>
        <v>#N/A</v>
      </c>
      <c r="X158" s="23" t="e">
        <f>VLOOKUP('Frese Valve Selection'!$Q158,'Partnumber data valves'!$B$4:$K$1001,8,FALSE)</f>
        <v>#N/A</v>
      </c>
      <c r="Y158" s="23" t="e">
        <f>VLOOKUP('Frese Valve Selection'!$Q158,'Partnumber data valves'!$B$4:$K$1001,9,FALSE)</f>
        <v>#N/A</v>
      </c>
      <c r="Z158" s="23" t="e">
        <f>VLOOKUP('Frese Valve Selection'!$Q158,'Partnumber data valves'!$B$4:$K$1001,10,FALSE)</f>
        <v>#N/A</v>
      </c>
      <c r="AA158" s="97">
        <f t="shared" si="39"/>
        <v>0</v>
      </c>
      <c r="AB158" s="98" t="e">
        <f t="shared" si="37"/>
        <v>#N/A</v>
      </c>
      <c r="AC158" s="99" t="e">
        <f t="shared" si="38"/>
        <v>#N/A</v>
      </c>
      <c r="AD158" s="23" t="e">
        <f>VLOOKUP(Q158,'Weight table'!$A$2:$C$10000,3,FALSE)</f>
        <v>#N/A</v>
      </c>
      <c r="AF158" s="83"/>
      <c r="AG158" s="23" t="str">
        <f>IF(OR(ISBLANK($AF158),$AF158="N/A"),"",VLOOKUP($AF158,'Part number data actuators'!$B$3:$H$202,2,FALSE))</f>
        <v/>
      </c>
      <c r="AH158" s="23" t="str">
        <f>IF(OR(ISBLANK($AF158),$AF158="N/A"),"",VLOOKUP($AF158,'Part number data actuators'!$B$3:$H$202,3,FALSE))</f>
        <v/>
      </c>
      <c r="AI158" s="23" t="str">
        <f>IF(OR(ISBLANK($AF158),$AF158="N/A"),"",VLOOKUP($AF158,'Part number data actuators'!$B$3:$H$202,4,FALSE))</f>
        <v/>
      </c>
      <c r="AJ158" s="23" t="str">
        <f>IF(OR(ISBLANK($AF158),$AF158="N/A"),"",VLOOKUP($AF158,'Part number data actuators'!$B$3:$H$202,5,FALSE))</f>
        <v/>
      </c>
      <c r="AK158" s="23" t="str">
        <f>IF(OR(ISBLANK($AF158),$AF158="N/A"),"",VLOOKUP($AF158,'Part number data actuators'!$B$3:$H$202,6,FALSE))</f>
        <v/>
      </c>
      <c r="AL158" s="23" t="str">
        <f>IF(OR(ISBLANK($AF158),$AF158="N/A"),"",VLOOKUP($AF158,'Part number data actuators'!$B$3:$H$202,7,FALSE))</f>
        <v/>
      </c>
      <c r="AM158" s="5" t="str">
        <f>IF(OR(ISBLANK($AF158),$AF158="N/A"),"",VLOOKUP(AF158,'Weight table'!$A$2:$C$10000,3,FALSE))</f>
        <v/>
      </c>
      <c r="AO158" s="86"/>
      <c r="AU158" s="66" t="e">
        <f t="shared" si="40"/>
        <v>#N/A</v>
      </c>
      <c r="AV158" s="66" t="e">
        <f t="shared" si="41"/>
        <v>#N/A</v>
      </c>
      <c r="AW158" t="e">
        <f t="shared" si="42"/>
        <v>#N/A</v>
      </c>
      <c r="AX158" s="66" t="e">
        <f t="shared" si="43"/>
        <v>#N/A</v>
      </c>
      <c r="AY158" s="66" t="e">
        <f t="shared" si="44"/>
        <v>#N/A</v>
      </c>
      <c r="BB158" s="6" t="e">
        <f>MATCH(Q158,'Partnumber data valves'!$B$4:$B$1001,0)</f>
        <v>#N/A</v>
      </c>
      <c r="BC158" s="6"/>
      <c r="BD158" t="e">
        <f>INDEX('Partnumber data valves'!$B$4:$AC$1001,$BB158,13)</f>
        <v>#N/A</v>
      </c>
      <c r="BE158" t="e">
        <f>INDEX('Partnumber data valves'!$B$4:$AC$1001,$BB158,14)</f>
        <v>#N/A</v>
      </c>
      <c r="BF158" t="e">
        <f>INDEX('Partnumber data valves'!$B$4:$AC$1001,$BB158,15)</f>
        <v>#N/A</v>
      </c>
      <c r="BG158" t="e">
        <f>INDEX('Partnumber data valves'!$B$4:$AC$1001,$BB158,16)</f>
        <v>#N/A</v>
      </c>
      <c r="BH158" t="e">
        <f>INDEX('Partnumber data valves'!$B$4:$AC$1001,$BB158,17)</f>
        <v>#N/A</v>
      </c>
      <c r="BI158" t="e">
        <f>INDEX('Partnumber data valves'!$B$4:$AC$1001,$BB158,18)</f>
        <v>#N/A</v>
      </c>
      <c r="BJ158" t="e">
        <f>INDEX('Partnumber data valves'!$B$4:$AC$1001,$BB158,19)</f>
        <v>#N/A</v>
      </c>
      <c r="BL158" t="e">
        <f>INDEX('Partnumber data valves'!$B$4:$AC$1001,$BB158,21)</f>
        <v>#N/A</v>
      </c>
      <c r="BM158" t="e">
        <f>INDEX('Partnumber data valves'!$B$4:$AC$1001,$BB158,22)</f>
        <v>#N/A</v>
      </c>
      <c r="BN158" t="e">
        <f>INDEX('Partnumber data valves'!$B$4:$AC$1001,$BB158,23)</f>
        <v>#N/A</v>
      </c>
      <c r="BO158" t="e">
        <f>INDEX('Partnumber data valves'!$B$4:$AC$1001,$BB158,24)</f>
        <v>#N/A</v>
      </c>
      <c r="BP158" t="e">
        <f>INDEX('Partnumber data valves'!$B$4:$AC$1001,$BB158,25)</f>
        <v>#N/A</v>
      </c>
      <c r="BQ158" t="e">
        <f>INDEX('Partnumber data valves'!$B$4:$AC$1001,$BB158,26)</f>
        <v>#N/A</v>
      </c>
      <c r="BR158" t="e">
        <f>INDEX('Partnumber data valves'!$B$4:$AC$1001,$BB158,27)</f>
        <v>#N/A</v>
      </c>
      <c r="BS158" t="e">
        <f>INDEX('Partnumber data valves'!$B$4:$AC$1001,$BB158,28)</f>
        <v>#N/A</v>
      </c>
      <c r="BU158" s="66" t="e">
        <f>INDEX('Partnumber data valves'!$B$4:$AC$1001,$BB158,5)</f>
        <v>#N/A</v>
      </c>
      <c r="BV158" s="66" t="e">
        <f>INDEX('Partnumber data valves'!$B$4:$AC$1001,$BB158,6)</f>
        <v>#N/A</v>
      </c>
    </row>
    <row r="159" spans="2:74">
      <c r="B159" s="115"/>
      <c r="C159" s="115"/>
      <c r="D159" s="115"/>
      <c r="E159" s="115"/>
      <c r="F159" s="115"/>
      <c r="G159" s="115"/>
      <c r="H159" s="115"/>
      <c r="I159" s="115"/>
      <c r="J159" s="115"/>
      <c r="K159" s="115"/>
      <c r="L159" s="115"/>
      <c r="M159" s="115"/>
      <c r="N159" s="115"/>
      <c r="O159" s="115"/>
      <c r="Q159" s="83"/>
      <c r="R159" s="22" t="e">
        <f>VLOOKUP('Frese Valve Selection'!$Q159,'Partnumber data valves'!$B$4:$K$1001,2,FALSE)</f>
        <v>#N/A</v>
      </c>
      <c r="S159" s="23" t="e">
        <f>VLOOKUP('Frese Valve Selection'!$Q159,'Partnumber data valves'!$B$4:$K$1001,3,FALSE)</f>
        <v>#N/A</v>
      </c>
      <c r="T159" s="23" t="e">
        <f>VLOOKUP('Frese Valve Selection'!$Q159,'Partnumber data valves'!$B$4:$K$1001,4,FALSE)</f>
        <v>#N/A</v>
      </c>
      <c r="U159" s="23" t="e">
        <f>VLOOKUP('Frese Valve Selection'!$Q159,'Partnumber data valves'!$B$4:$K$1001,5,FALSE)</f>
        <v>#N/A</v>
      </c>
      <c r="V159" s="23" t="e">
        <f>VLOOKUP('Frese Valve Selection'!$Q159,'Partnumber data valves'!$B$4:$K$1001,6,FALSE)</f>
        <v>#N/A</v>
      </c>
      <c r="W159" s="23" t="e">
        <f>VLOOKUP('Frese Valve Selection'!$Q159,'Partnumber data valves'!$B$4:$K$1001,7,FALSE)</f>
        <v>#N/A</v>
      </c>
      <c r="X159" s="23" t="e">
        <f>VLOOKUP('Frese Valve Selection'!$Q159,'Partnumber data valves'!$B$4:$K$1001,8,FALSE)</f>
        <v>#N/A</v>
      </c>
      <c r="Y159" s="23" t="e">
        <f>VLOOKUP('Frese Valve Selection'!$Q159,'Partnumber data valves'!$B$4:$K$1001,9,FALSE)</f>
        <v>#N/A</v>
      </c>
      <c r="Z159" s="23" t="e">
        <f>VLOOKUP('Frese Valve Selection'!$Q159,'Partnumber data valves'!$B$4:$K$1001,10,FALSE)</f>
        <v>#N/A</v>
      </c>
      <c r="AA159" s="97">
        <f t="shared" si="39"/>
        <v>0</v>
      </c>
      <c r="AB159" s="98" t="e">
        <f t="shared" si="37"/>
        <v>#N/A</v>
      </c>
      <c r="AC159" s="99" t="e">
        <f t="shared" si="38"/>
        <v>#N/A</v>
      </c>
      <c r="AD159" s="23" t="e">
        <f>VLOOKUP(Q159,'Weight table'!$A$2:$C$10000,3,FALSE)</f>
        <v>#N/A</v>
      </c>
      <c r="AF159" s="83"/>
      <c r="AG159" s="23" t="str">
        <f>IF(OR(ISBLANK($AF159),$AF159="N/A"),"",VLOOKUP($AF159,'Part number data actuators'!$B$3:$H$202,2,FALSE))</f>
        <v/>
      </c>
      <c r="AH159" s="23" t="str">
        <f>IF(OR(ISBLANK($AF159),$AF159="N/A"),"",VLOOKUP($AF159,'Part number data actuators'!$B$3:$H$202,3,FALSE))</f>
        <v/>
      </c>
      <c r="AI159" s="23" t="str">
        <f>IF(OR(ISBLANK($AF159),$AF159="N/A"),"",VLOOKUP($AF159,'Part number data actuators'!$B$3:$H$202,4,FALSE))</f>
        <v/>
      </c>
      <c r="AJ159" s="23" t="str">
        <f>IF(OR(ISBLANK($AF159),$AF159="N/A"),"",VLOOKUP($AF159,'Part number data actuators'!$B$3:$H$202,5,FALSE))</f>
        <v/>
      </c>
      <c r="AK159" s="23" t="str">
        <f>IF(OR(ISBLANK($AF159),$AF159="N/A"),"",VLOOKUP($AF159,'Part number data actuators'!$B$3:$H$202,6,FALSE))</f>
        <v/>
      </c>
      <c r="AL159" s="23" t="str">
        <f>IF(OR(ISBLANK($AF159),$AF159="N/A"),"",VLOOKUP($AF159,'Part number data actuators'!$B$3:$H$202,7,FALSE))</f>
        <v/>
      </c>
      <c r="AM159" s="5" t="str">
        <f>IF(OR(ISBLANK($AF159),$AF159="N/A"),"",VLOOKUP(AF159,'Weight table'!$A$2:$C$10000,3,FALSE))</f>
        <v/>
      </c>
      <c r="AO159" s="86"/>
      <c r="AU159" s="66" t="e">
        <f t="shared" si="40"/>
        <v>#N/A</v>
      </c>
      <c r="AV159" s="66" t="e">
        <f t="shared" si="41"/>
        <v>#N/A</v>
      </c>
      <c r="AW159" t="e">
        <f t="shared" si="42"/>
        <v>#N/A</v>
      </c>
      <c r="AX159" s="66" t="e">
        <f t="shared" si="43"/>
        <v>#N/A</v>
      </c>
      <c r="AY159" s="66" t="e">
        <f t="shared" si="44"/>
        <v>#N/A</v>
      </c>
      <c r="BB159" s="6" t="e">
        <f>MATCH(Q159,'Partnumber data valves'!$B$4:$B$1001,0)</f>
        <v>#N/A</v>
      </c>
      <c r="BC159" s="6"/>
      <c r="BD159" t="e">
        <f>INDEX('Partnumber data valves'!$B$4:$AC$1001,$BB159,13)</f>
        <v>#N/A</v>
      </c>
      <c r="BE159" t="e">
        <f>INDEX('Partnumber data valves'!$B$4:$AC$1001,$BB159,14)</f>
        <v>#N/A</v>
      </c>
      <c r="BF159" t="e">
        <f>INDEX('Partnumber data valves'!$B$4:$AC$1001,$BB159,15)</f>
        <v>#N/A</v>
      </c>
      <c r="BG159" t="e">
        <f>INDEX('Partnumber data valves'!$B$4:$AC$1001,$BB159,16)</f>
        <v>#N/A</v>
      </c>
      <c r="BH159" t="e">
        <f>INDEX('Partnumber data valves'!$B$4:$AC$1001,$BB159,17)</f>
        <v>#N/A</v>
      </c>
      <c r="BI159" t="e">
        <f>INDEX('Partnumber data valves'!$B$4:$AC$1001,$BB159,18)</f>
        <v>#N/A</v>
      </c>
      <c r="BJ159" t="e">
        <f>INDEX('Partnumber data valves'!$B$4:$AC$1001,$BB159,19)</f>
        <v>#N/A</v>
      </c>
      <c r="BL159" t="e">
        <f>INDEX('Partnumber data valves'!$B$4:$AC$1001,$BB159,21)</f>
        <v>#N/A</v>
      </c>
      <c r="BM159" t="e">
        <f>INDEX('Partnumber data valves'!$B$4:$AC$1001,$BB159,22)</f>
        <v>#N/A</v>
      </c>
      <c r="BN159" t="e">
        <f>INDEX('Partnumber data valves'!$B$4:$AC$1001,$BB159,23)</f>
        <v>#N/A</v>
      </c>
      <c r="BO159" t="e">
        <f>INDEX('Partnumber data valves'!$B$4:$AC$1001,$BB159,24)</f>
        <v>#N/A</v>
      </c>
      <c r="BP159" t="e">
        <f>INDEX('Partnumber data valves'!$B$4:$AC$1001,$BB159,25)</f>
        <v>#N/A</v>
      </c>
      <c r="BQ159" t="e">
        <f>INDEX('Partnumber data valves'!$B$4:$AC$1001,$BB159,26)</f>
        <v>#N/A</v>
      </c>
      <c r="BR159" t="e">
        <f>INDEX('Partnumber data valves'!$B$4:$AC$1001,$BB159,27)</f>
        <v>#N/A</v>
      </c>
      <c r="BS159" t="e">
        <f>INDEX('Partnumber data valves'!$B$4:$AC$1001,$BB159,28)</f>
        <v>#N/A</v>
      </c>
      <c r="BU159" s="66" t="e">
        <f>INDEX('Partnumber data valves'!$B$4:$AC$1001,$BB159,5)</f>
        <v>#N/A</v>
      </c>
      <c r="BV159" s="66" t="e">
        <f>INDEX('Partnumber data valves'!$B$4:$AC$1001,$BB159,6)</f>
        <v>#N/A</v>
      </c>
    </row>
    <row r="160" spans="2:74">
      <c r="B160" s="115"/>
      <c r="C160" s="115"/>
      <c r="D160" s="115"/>
      <c r="E160" s="115"/>
      <c r="F160" s="115"/>
      <c r="G160" s="115"/>
      <c r="H160" s="115"/>
      <c r="I160" s="115"/>
      <c r="J160" s="115"/>
      <c r="K160" s="115"/>
      <c r="L160" s="115"/>
      <c r="M160" s="115"/>
      <c r="N160" s="115"/>
      <c r="O160" s="115"/>
      <c r="Q160" s="83"/>
      <c r="R160" s="22" t="e">
        <f>VLOOKUP('Frese Valve Selection'!$Q160,'Partnumber data valves'!$B$4:$K$1001,2,FALSE)</f>
        <v>#N/A</v>
      </c>
      <c r="S160" s="23" t="e">
        <f>VLOOKUP('Frese Valve Selection'!$Q160,'Partnumber data valves'!$B$4:$K$1001,3,FALSE)</f>
        <v>#N/A</v>
      </c>
      <c r="T160" s="23" t="e">
        <f>VLOOKUP('Frese Valve Selection'!$Q160,'Partnumber data valves'!$B$4:$K$1001,4,FALSE)</f>
        <v>#N/A</v>
      </c>
      <c r="U160" s="23" t="e">
        <f>VLOOKUP('Frese Valve Selection'!$Q160,'Partnumber data valves'!$B$4:$K$1001,5,FALSE)</f>
        <v>#N/A</v>
      </c>
      <c r="V160" s="23" t="e">
        <f>VLOOKUP('Frese Valve Selection'!$Q160,'Partnumber data valves'!$B$4:$K$1001,6,FALSE)</f>
        <v>#N/A</v>
      </c>
      <c r="W160" s="23" t="e">
        <f>VLOOKUP('Frese Valve Selection'!$Q160,'Partnumber data valves'!$B$4:$K$1001,7,FALSE)</f>
        <v>#N/A</v>
      </c>
      <c r="X160" s="23" t="e">
        <f>VLOOKUP('Frese Valve Selection'!$Q160,'Partnumber data valves'!$B$4:$K$1001,8,FALSE)</f>
        <v>#N/A</v>
      </c>
      <c r="Y160" s="23" t="e">
        <f>VLOOKUP('Frese Valve Selection'!$Q160,'Partnumber data valves'!$B$4:$K$1001,9,FALSE)</f>
        <v>#N/A</v>
      </c>
      <c r="Z160" s="23" t="e">
        <f>VLOOKUP('Frese Valve Selection'!$Q160,'Partnumber data valves'!$B$4:$K$1001,10,FALSE)</f>
        <v>#N/A</v>
      </c>
      <c r="AA160" s="97">
        <f t="shared" si="39"/>
        <v>0</v>
      </c>
      <c r="AB160" s="98" t="e">
        <f t="shared" si="37"/>
        <v>#N/A</v>
      </c>
      <c r="AC160" s="99" t="e">
        <f t="shared" si="38"/>
        <v>#N/A</v>
      </c>
      <c r="AD160" s="23" t="e">
        <f>VLOOKUP(Q160,'Weight table'!$A$2:$C$10000,3,FALSE)</f>
        <v>#N/A</v>
      </c>
      <c r="AF160" s="83"/>
      <c r="AG160" s="23" t="str">
        <f>IF(OR(ISBLANK($AF160),$AF160="N/A"),"",VLOOKUP($AF160,'Part number data actuators'!$B$3:$H$202,2,FALSE))</f>
        <v/>
      </c>
      <c r="AH160" s="23" t="str">
        <f>IF(OR(ISBLANK($AF160),$AF160="N/A"),"",VLOOKUP($AF160,'Part number data actuators'!$B$3:$H$202,3,FALSE))</f>
        <v/>
      </c>
      <c r="AI160" s="23" t="str">
        <f>IF(OR(ISBLANK($AF160),$AF160="N/A"),"",VLOOKUP($AF160,'Part number data actuators'!$B$3:$H$202,4,FALSE))</f>
        <v/>
      </c>
      <c r="AJ160" s="23" t="str">
        <f>IF(OR(ISBLANK($AF160),$AF160="N/A"),"",VLOOKUP($AF160,'Part number data actuators'!$B$3:$H$202,5,FALSE))</f>
        <v/>
      </c>
      <c r="AK160" s="23" t="str">
        <f>IF(OR(ISBLANK($AF160),$AF160="N/A"),"",VLOOKUP($AF160,'Part number data actuators'!$B$3:$H$202,6,FALSE))</f>
        <v/>
      </c>
      <c r="AL160" s="23" t="str">
        <f>IF(OR(ISBLANK($AF160),$AF160="N/A"),"",VLOOKUP($AF160,'Part number data actuators'!$B$3:$H$202,7,FALSE))</f>
        <v/>
      </c>
      <c r="AM160" s="5" t="str">
        <f>IF(OR(ISBLANK($AF160),$AF160="N/A"),"",VLOOKUP(AF160,'Weight table'!$A$2:$C$10000,3,FALSE))</f>
        <v/>
      </c>
      <c r="AO160" s="86"/>
      <c r="AU160" s="66" t="e">
        <f t="shared" si="40"/>
        <v>#N/A</v>
      </c>
      <c r="AV160" s="66" t="e">
        <f t="shared" si="41"/>
        <v>#N/A</v>
      </c>
      <c r="AW160" t="e">
        <f t="shared" si="42"/>
        <v>#N/A</v>
      </c>
      <c r="AX160" s="66" t="e">
        <f t="shared" si="43"/>
        <v>#N/A</v>
      </c>
      <c r="AY160" s="66" t="e">
        <f t="shared" si="44"/>
        <v>#N/A</v>
      </c>
      <c r="BB160" s="6" t="e">
        <f>MATCH(Q160,'Partnumber data valves'!$B$4:$B$1001,0)</f>
        <v>#N/A</v>
      </c>
      <c r="BC160" s="6"/>
      <c r="BD160" t="e">
        <f>INDEX('Partnumber data valves'!$B$4:$AC$1001,$BB160,13)</f>
        <v>#N/A</v>
      </c>
      <c r="BE160" t="e">
        <f>INDEX('Partnumber data valves'!$B$4:$AC$1001,$BB160,14)</f>
        <v>#N/A</v>
      </c>
      <c r="BF160" t="e">
        <f>INDEX('Partnumber data valves'!$B$4:$AC$1001,$BB160,15)</f>
        <v>#N/A</v>
      </c>
      <c r="BG160" t="e">
        <f>INDEX('Partnumber data valves'!$B$4:$AC$1001,$BB160,16)</f>
        <v>#N/A</v>
      </c>
      <c r="BH160" t="e">
        <f>INDEX('Partnumber data valves'!$B$4:$AC$1001,$BB160,17)</f>
        <v>#N/A</v>
      </c>
      <c r="BI160" t="e">
        <f>INDEX('Partnumber data valves'!$B$4:$AC$1001,$BB160,18)</f>
        <v>#N/A</v>
      </c>
      <c r="BJ160" t="e">
        <f>INDEX('Partnumber data valves'!$B$4:$AC$1001,$BB160,19)</f>
        <v>#N/A</v>
      </c>
      <c r="BL160" t="e">
        <f>INDEX('Partnumber data valves'!$B$4:$AC$1001,$BB160,21)</f>
        <v>#N/A</v>
      </c>
      <c r="BM160" t="e">
        <f>INDEX('Partnumber data valves'!$B$4:$AC$1001,$BB160,22)</f>
        <v>#N/A</v>
      </c>
      <c r="BN160" t="e">
        <f>INDEX('Partnumber data valves'!$B$4:$AC$1001,$BB160,23)</f>
        <v>#N/A</v>
      </c>
      <c r="BO160" t="e">
        <f>INDEX('Partnumber data valves'!$B$4:$AC$1001,$BB160,24)</f>
        <v>#N/A</v>
      </c>
      <c r="BP160" t="e">
        <f>INDEX('Partnumber data valves'!$B$4:$AC$1001,$BB160,25)</f>
        <v>#N/A</v>
      </c>
      <c r="BQ160" t="e">
        <f>INDEX('Partnumber data valves'!$B$4:$AC$1001,$BB160,26)</f>
        <v>#N/A</v>
      </c>
      <c r="BR160" t="e">
        <f>INDEX('Partnumber data valves'!$B$4:$AC$1001,$BB160,27)</f>
        <v>#N/A</v>
      </c>
      <c r="BS160" t="e">
        <f>INDEX('Partnumber data valves'!$B$4:$AC$1001,$BB160,28)</f>
        <v>#N/A</v>
      </c>
      <c r="BU160" s="66" t="e">
        <f>INDEX('Partnumber data valves'!$B$4:$AC$1001,$BB160,5)</f>
        <v>#N/A</v>
      </c>
      <c r="BV160" s="66" t="e">
        <f>INDEX('Partnumber data valves'!$B$4:$AC$1001,$BB160,6)</f>
        <v>#N/A</v>
      </c>
    </row>
    <row r="161" spans="2:74">
      <c r="B161" s="115"/>
      <c r="C161" s="115"/>
      <c r="D161" s="115"/>
      <c r="E161" s="115"/>
      <c r="F161" s="115"/>
      <c r="G161" s="115"/>
      <c r="H161" s="115"/>
      <c r="I161" s="115"/>
      <c r="J161" s="115"/>
      <c r="K161" s="115"/>
      <c r="L161" s="115"/>
      <c r="M161" s="115"/>
      <c r="N161" s="115"/>
      <c r="O161" s="115"/>
      <c r="Q161" s="83"/>
      <c r="R161" s="22" t="e">
        <f>VLOOKUP('Frese Valve Selection'!$Q161,'Partnumber data valves'!$B$4:$K$1001,2,FALSE)</f>
        <v>#N/A</v>
      </c>
      <c r="S161" s="23" t="e">
        <f>VLOOKUP('Frese Valve Selection'!$Q161,'Partnumber data valves'!$B$4:$K$1001,3,FALSE)</f>
        <v>#N/A</v>
      </c>
      <c r="T161" s="23" t="e">
        <f>VLOOKUP('Frese Valve Selection'!$Q161,'Partnumber data valves'!$B$4:$K$1001,4,FALSE)</f>
        <v>#N/A</v>
      </c>
      <c r="U161" s="23" t="e">
        <f>VLOOKUP('Frese Valve Selection'!$Q161,'Partnumber data valves'!$B$4:$K$1001,5,FALSE)</f>
        <v>#N/A</v>
      </c>
      <c r="V161" s="23" t="e">
        <f>VLOOKUP('Frese Valve Selection'!$Q161,'Partnumber data valves'!$B$4:$K$1001,6,FALSE)</f>
        <v>#N/A</v>
      </c>
      <c r="W161" s="23" t="e">
        <f>VLOOKUP('Frese Valve Selection'!$Q161,'Partnumber data valves'!$B$4:$K$1001,7,FALSE)</f>
        <v>#N/A</v>
      </c>
      <c r="X161" s="23" t="e">
        <f>VLOOKUP('Frese Valve Selection'!$Q161,'Partnumber data valves'!$B$4:$K$1001,8,FALSE)</f>
        <v>#N/A</v>
      </c>
      <c r="Y161" s="23" t="e">
        <f>VLOOKUP('Frese Valve Selection'!$Q161,'Partnumber data valves'!$B$4:$K$1001,9,FALSE)</f>
        <v>#N/A</v>
      </c>
      <c r="Z161" s="23" t="e">
        <f>VLOOKUP('Frese Valve Selection'!$Q161,'Partnumber data valves'!$B$4:$K$1001,10,FALSE)</f>
        <v>#N/A</v>
      </c>
      <c r="AA161" s="97">
        <f t="shared" si="39"/>
        <v>0</v>
      </c>
      <c r="AB161" s="98" t="e">
        <f t="shared" si="37"/>
        <v>#N/A</v>
      </c>
      <c r="AC161" s="99" t="e">
        <f t="shared" si="38"/>
        <v>#N/A</v>
      </c>
      <c r="AD161" s="23" t="e">
        <f>VLOOKUP(Q161,'Weight table'!$A$2:$C$10000,3,FALSE)</f>
        <v>#N/A</v>
      </c>
      <c r="AF161" s="83"/>
      <c r="AG161" s="23" t="str">
        <f>IF(OR(ISBLANK($AF161),$AF161="N/A"),"",VLOOKUP($AF161,'Part number data actuators'!$B$3:$H$202,2,FALSE))</f>
        <v/>
      </c>
      <c r="AH161" s="23" t="str">
        <f>IF(OR(ISBLANK($AF161),$AF161="N/A"),"",VLOOKUP($AF161,'Part number data actuators'!$B$3:$H$202,3,FALSE))</f>
        <v/>
      </c>
      <c r="AI161" s="23" t="str">
        <f>IF(OR(ISBLANK($AF161),$AF161="N/A"),"",VLOOKUP($AF161,'Part number data actuators'!$B$3:$H$202,4,FALSE))</f>
        <v/>
      </c>
      <c r="AJ161" s="23" t="str">
        <f>IF(OR(ISBLANK($AF161),$AF161="N/A"),"",VLOOKUP($AF161,'Part number data actuators'!$B$3:$H$202,5,FALSE))</f>
        <v/>
      </c>
      <c r="AK161" s="23" t="str">
        <f>IF(OR(ISBLANK($AF161),$AF161="N/A"),"",VLOOKUP($AF161,'Part number data actuators'!$B$3:$H$202,6,FALSE))</f>
        <v/>
      </c>
      <c r="AL161" s="23" t="str">
        <f>IF(OR(ISBLANK($AF161),$AF161="N/A"),"",VLOOKUP($AF161,'Part number data actuators'!$B$3:$H$202,7,FALSE))</f>
        <v/>
      </c>
      <c r="AM161" s="5" t="str">
        <f>IF(OR(ISBLANK($AF161),$AF161="N/A"),"",VLOOKUP(AF161,'Weight table'!$A$2:$C$10000,3,FALSE))</f>
        <v/>
      </c>
      <c r="AO161" s="86"/>
      <c r="AU161" s="66" t="e">
        <f t="shared" si="40"/>
        <v>#N/A</v>
      </c>
      <c r="AV161" s="66" t="e">
        <f t="shared" si="41"/>
        <v>#N/A</v>
      </c>
      <c r="AW161" t="e">
        <f t="shared" si="42"/>
        <v>#N/A</v>
      </c>
      <c r="AX161" s="66" t="e">
        <f t="shared" si="43"/>
        <v>#N/A</v>
      </c>
      <c r="AY161" s="66" t="e">
        <f t="shared" si="44"/>
        <v>#N/A</v>
      </c>
      <c r="BB161" s="6" t="e">
        <f>MATCH(Q161,'Partnumber data valves'!$B$4:$B$1001,0)</f>
        <v>#N/A</v>
      </c>
      <c r="BC161" s="6"/>
      <c r="BD161" t="e">
        <f>INDEX('Partnumber data valves'!$B$4:$AC$1001,$BB161,13)</f>
        <v>#N/A</v>
      </c>
      <c r="BE161" t="e">
        <f>INDEX('Partnumber data valves'!$B$4:$AC$1001,$BB161,14)</f>
        <v>#N/A</v>
      </c>
      <c r="BF161" t="e">
        <f>INDEX('Partnumber data valves'!$B$4:$AC$1001,$BB161,15)</f>
        <v>#N/A</v>
      </c>
      <c r="BG161" t="e">
        <f>INDEX('Partnumber data valves'!$B$4:$AC$1001,$BB161,16)</f>
        <v>#N/A</v>
      </c>
      <c r="BH161" t="e">
        <f>INDEX('Partnumber data valves'!$B$4:$AC$1001,$BB161,17)</f>
        <v>#N/A</v>
      </c>
      <c r="BI161" t="e">
        <f>INDEX('Partnumber data valves'!$B$4:$AC$1001,$BB161,18)</f>
        <v>#N/A</v>
      </c>
      <c r="BJ161" t="e">
        <f>INDEX('Partnumber data valves'!$B$4:$AC$1001,$BB161,19)</f>
        <v>#N/A</v>
      </c>
      <c r="BL161" t="e">
        <f>INDEX('Partnumber data valves'!$B$4:$AC$1001,$BB161,21)</f>
        <v>#N/A</v>
      </c>
      <c r="BM161" t="e">
        <f>INDEX('Partnumber data valves'!$B$4:$AC$1001,$BB161,22)</f>
        <v>#N/A</v>
      </c>
      <c r="BN161" t="e">
        <f>INDEX('Partnumber data valves'!$B$4:$AC$1001,$BB161,23)</f>
        <v>#N/A</v>
      </c>
      <c r="BO161" t="e">
        <f>INDEX('Partnumber data valves'!$B$4:$AC$1001,$BB161,24)</f>
        <v>#N/A</v>
      </c>
      <c r="BP161" t="e">
        <f>INDEX('Partnumber data valves'!$B$4:$AC$1001,$BB161,25)</f>
        <v>#N/A</v>
      </c>
      <c r="BQ161" t="e">
        <f>INDEX('Partnumber data valves'!$B$4:$AC$1001,$BB161,26)</f>
        <v>#N/A</v>
      </c>
      <c r="BR161" t="e">
        <f>INDEX('Partnumber data valves'!$B$4:$AC$1001,$BB161,27)</f>
        <v>#N/A</v>
      </c>
      <c r="BS161" t="e">
        <f>INDEX('Partnumber data valves'!$B$4:$AC$1001,$BB161,28)</f>
        <v>#N/A</v>
      </c>
      <c r="BU161" s="66" t="e">
        <f>INDEX('Partnumber data valves'!$B$4:$AC$1001,$BB161,5)</f>
        <v>#N/A</v>
      </c>
      <c r="BV161" s="66" t="e">
        <f>INDEX('Partnumber data valves'!$B$4:$AC$1001,$BB161,6)</f>
        <v>#N/A</v>
      </c>
    </row>
    <row r="162" spans="2:74">
      <c r="B162" s="115"/>
      <c r="C162" s="115"/>
      <c r="D162" s="115"/>
      <c r="E162" s="115"/>
      <c r="F162" s="115"/>
      <c r="G162" s="115"/>
      <c r="H162" s="115"/>
      <c r="I162" s="115"/>
      <c r="J162" s="115"/>
      <c r="K162" s="115"/>
      <c r="L162" s="115"/>
      <c r="M162" s="115"/>
      <c r="N162" s="115"/>
      <c r="O162" s="115"/>
      <c r="Q162" s="83"/>
      <c r="R162" s="22" t="e">
        <f>VLOOKUP('Frese Valve Selection'!$Q162,'Partnumber data valves'!$B$4:$K$1001,2,FALSE)</f>
        <v>#N/A</v>
      </c>
      <c r="S162" s="23" t="e">
        <f>VLOOKUP('Frese Valve Selection'!$Q162,'Partnumber data valves'!$B$4:$K$1001,3,FALSE)</f>
        <v>#N/A</v>
      </c>
      <c r="T162" s="23" t="e">
        <f>VLOOKUP('Frese Valve Selection'!$Q162,'Partnumber data valves'!$B$4:$K$1001,4,FALSE)</f>
        <v>#N/A</v>
      </c>
      <c r="U162" s="23" t="e">
        <f>VLOOKUP('Frese Valve Selection'!$Q162,'Partnumber data valves'!$B$4:$K$1001,5,FALSE)</f>
        <v>#N/A</v>
      </c>
      <c r="V162" s="23" t="e">
        <f>VLOOKUP('Frese Valve Selection'!$Q162,'Partnumber data valves'!$B$4:$K$1001,6,FALSE)</f>
        <v>#N/A</v>
      </c>
      <c r="W162" s="23" t="e">
        <f>VLOOKUP('Frese Valve Selection'!$Q162,'Partnumber data valves'!$B$4:$K$1001,7,FALSE)</f>
        <v>#N/A</v>
      </c>
      <c r="X162" s="23" t="e">
        <f>VLOOKUP('Frese Valve Selection'!$Q162,'Partnumber data valves'!$B$4:$K$1001,8,FALSE)</f>
        <v>#N/A</v>
      </c>
      <c r="Y162" s="23" t="e">
        <f>VLOOKUP('Frese Valve Selection'!$Q162,'Partnumber data valves'!$B$4:$K$1001,9,FALSE)</f>
        <v>#N/A</v>
      </c>
      <c r="Z162" s="23" t="e">
        <f>VLOOKUP('Frese Valve Selection'!$Q162,'Partnumber data valves'!$B$4:$K$1001,10,FALSE)</f>
        <v>#N/A</v>
      </c>
      <c r="AA162" s="97">
        <f t="shared" si="39"/>
        <v>0</v>
      </c>
      <c r="AB162" s="98" t="e">
        <f t="shared" si="37"/>
        <v>#N/A</v>
      </c>
      <c r="AC162" s="99" t="e">
        <f t="shared" si="38"/>
        <v>#N/A</v>
      </c>
      <c r="AD162" s="23" t="e">
        <f>VLOOKUP(Q162,'Weight table'!$A$2:$C$10000,3,FALSE)</f>
        <v>#N/A</v>
      </c>
      <c r="AF162" s="83"/>
      <c r="AG162" s="23" t="str">
        <f>IF(OR(ISBLANK($AF162),$AF162="N/A"),"",VLOOKUP($AF162,'Part number data actuators'!$B$3:$H$202,2,FALSE))</f>
        <v/>
      </c>
      <c r="AH162" s="23" t="str">
        <f>IF(OR(ISBLANK($AF162),$AF162="N/A"),"",VLOOKUP($AF162,'Part number data actuators'!$B$3:$H$202,3,FALSE))</f>
        <v/>
      </c>
      <c r="AI162" s="23" t="str">
        <f>IF(OR(ISBLANK($AF162),$AF162="N/A"),"",VLOOKUP($AF162,'Part number data actuators'!$B$3:$H$202,4,FALSE))</f>
        <v/>
      </c>
      <c r="AJ162" s="23" t="str">
        <f>IF(OR(ISBLANK($AF162),$AF162="N/A"),"",VLOOKUP($AF162,'Part number data actuators'!$B$3:$H$202,5,FALSE))</f>
        <v/>
      </c>
      <c r="AK162" s="23" t="str">
        <f>IF(OR(ISBLANK($AF162),$AF162="N/A"),"",VLOOKUP($AF162,'Part number data actuators'!$B$3:$H$202,6,FALSE))</f>
        <v/>
      </c>
      <c r="AL162" s="23" t="str">
        <f>IF(OR(ISBLANK($AF162),$AF162="N/A"),"",VLOOKUP($AF162,'Part number data actuators'!$B$3:$H$202,7,FALSE))</f>
        <v/>
      </c>
      <c r="AM162" s="5" t="str">
        <f>IF(OR(ISBLANK($AF162),$AF162="N/A"),"",VLOOKUP(AF162,'Weight table'!$A$2:$C$10000,3,FALSE))</f>
        <v/>
      </c>
      <c r="AO162" s="86"/>
      <c r="AU162" s="66" t="e">
        <f t="shared" si="40"/>
        <v>#N/A</v>
      </c>
      <c r="AV162" s="66" t="e">
        <f t="shared" si="41"/>
        <v>#N/A</v>
      </c>
      <c r="AW162" t="e">
        <f t="shared" si="42"/>
        <v>#N/A</v>
      </c>
      <c r="AX162" s="66" t="e">
        <f t="shared" si="43"/>
        <v>#N/A</v>
      </c>
      <c r="AY162" s="66" t="e">
        <f t="shared" si="44"/>
        <v>#N/A</v>
      </c>
      <c r="BB162" s="6" t="e">
        <f>MATCH(Q162,'Partnumber data valves'!$B$4:$B$1001,0)</f>
        <v>#N/A</v>
      </c>
      <c r="BC162" s="6"/>
      <c r="BD162" t="e">
        <f>INDEX('Partnumber data valves'!$B$4:$AC$1001,$BB162,13)</f>
        <v>#N/A</v>
      </c>
      <c r="BE162" t="e">
        <f>INDEX('Partnumber data valves'!$B$4:$AC$1001,$BB162,14)</f>
        <v>#N/A</v>
      </c>
      <c r="BF162" t="e">
        <f>INDEX('Partnumber data valves'!$B$4:$AC$1001,$BB162,15)</f>
        <v>#N/A</v>
      </c>
      <c r="BG162" t="e">
        <f>INDEX('Partnumber data valves'!$B$4:$AC$1001,$BB162,16)</f>
        <v>#N/A</v>
      </c>
      <c r="BH162" t="e">
        <f>INDEX('Partnumber data valves'!$B$4:$AC$1001,$BB162,17)</f>
        <v>#N/A</v>
      </c>
      <c r="BI162" t="e">
        <f>INDEX('Partnumber data valves'!$B$4:$AC$1001,$BB162,18)</f>
        <v>#N/A</v>
      </c>
      <c r="BJ162" t="e">
        <f>INDEX('Partnumber data valves'!$B$4:$AC$1001,$BB162,19)</f>
        <v>#N/A</v>
      </c>
      <c r="BL162" t="e">
        <f>INDEX('Partnumber data valves'!$B$4:$AC$1001,$BB162,21)</f>
        <v>#N/A</v>
      </c>
      <c r="BM162" t="e">
        <f>INDEX('Partnumber data valves'!$B$4:$AC$1001,$BB162,22)</f>
        <v>#N/A</v>
      </c>
      <c r="BN162" t="e">
        <f>INDEX('Partnumber data valves'!$B$4:$AC$1001,$BB162,23)</f>
        <v>#N/A</v>
      </c>
      <c r="BO162" t="e">
        <f>INDEX('Partnumber data valves'!$B$4:$AC$1001,$BB162,24)</f>
        <v>#N/A</v>
      </c>
      <c r="BP162" t="e">
        <f>INDEX('Partnumber data valves'!$B$4:$AC$1001,$BB162,25)</f>
        <v>#N/A</v>
      </c>
      <c r="BQ162" t="e">
        <f>INDEX('Partnumber data valves'!$B$4:$AC$1001,$BB162,26)</f>
        <v>#N/A</v>
      </c>
      <c r="BR162" t="e">
        <f>INDEX('Partnumber data valves'!$B$4:$AC$1001,$BB162,27)</f>
        <v>#N/A</v>
      </c>
      <c r="BS162" t="e">
        <f>INDEX('Partnumber data valves'!$B$4:$AC$1001,$BB162,28)</f>
        <v>#N/A</v>
      </c>
      <c r="BU162" s="66" t="e">
        <f>INDEX('Partnumber data valves'!$B$4:$AC$1001,$BB162,5)</f>
        <v>#N/A</v>
      </c>
      <c r="BV162" s="66" t="e">
        <f>INDEX('Partnumber data valves'!$B$4:$AC$1001,$BB162,6)</f>
        <v>#N/A</v>
      </c>
    </row>
    <row r="163" spans="2:74">
      <c r="B163" s="115"/>
      <c r="C163" s="115"/>
      <c r="D163" s="115"/>
      <c r="E163" s="115"/>
      <c r="F163" s="115"/>
      <c r="G163" s="115"/>
      <c r="H163" s="115"/>
      <c r="I163" s="115"/>
      <c r="J163" s="115"/>
      <c r="K163" s="115"/>
      <c r="L163" s="115"/>
      <c r="M163" s="115"/>
      <c r="N163" s="115"/>
      <c r="O163" s="115"/>
      <c r="Q163" s="83"/>
      <c r="R163" s="22" t="e">
        <f>VLOOKUP('Frese Valve Selection'!$Q163,'Partnumber data valves'!$B$4:$K$1001,2,FALSE)</f>
        <v>#N/A</v>
      </c>
      <c r="S163" s="23" t="e">
        <f>VLOOKUP('Frese Valve Selection'!$Q163,'Partnumber data valves'!$B$4:$K$1001,3,FALSE)</f>
        <v>#N/A</v>
      </c>
      <c r="T163" s="23" t="e">
        <f>VLOOKUP('Frese Valve Selection'!$Q163,'Partnumber data valves'!$B$4:$K$1001,4,FALSE)</f>
        <v>#N/A</v>
      </c>
      <c r="U163" s="23" t="e">
        <f>VLOOKUP('Frese Valve Selection'!$Q163,'Partnumber data valves'!$B$4:$K$1001,5,FALSE)</f>
        <v>#N/A</v>
      </c>
      <c r="V163" s="23" t="e">
        <f>VLOOKUP('Frese Valve Selection'!$Q163,'Partnumber data valves'!$B$4:$K$1001,6,FALSE)</f>
        <v>#N/A</v>
      </c>
      <c r="W163" s="23" t="e">
        <f>VLOOKUP('Frese Valve Selection'!$Q163,'Partnumber data valves'!$B$4:$K$1001,7,FALSE)</f>
        <v>#N/A</v>
      </c>
      <c r="X163" s="23" t="e">
        <f>VLOOKUP('Frese Valve Selection'!$Q163,'Partnumber data valves'!$B$4:$K$1001,8,FALSE)</f>
        <v>#N/A</v>
      </c>
      <c r="Y163" s="23" t="e">
        <f>VLOOKUP('Frese Valve Selection'!$Q163,'Partnumber data valves'!$B$4:$K$1001,9,FALSE)</f>
        <v>#N/A</v>
      </c>
      <c r="Z163" s="23" t="e">
        <f>VLOOKUP('Frese Valve Selection'!$Q163,'Partnumber data valves'!$B$4:$K$1001,10,FALSE)</f>
        <v>#N/A</v>
      </c>
      <c r="AA163" s="97">
        <f t="shared" si="39"/>
        <v>0</v>
      </c>
      <c r="AB163" s="98" t="e">
        <f t="shared" si="37"/>
        <v>#N/A</v>
      </c>
      <c r="AC163" s="99" t="e">
        <f t="shared" si="38"/>
        <v>#N/A</v>
      </c>
      <c r="AD163" s="23" t="e">
        <f>VLOOKUP(Q163,'Weight table'!$A$2:$C$10000,3,FALSE)</f>
        <v>#N/A</v>
      </c>
      <c r="AF163" s="83"/>
      <c r="AG163" s="23" t="str">
        <f>IF(OR(ISBLANK($AF163),$AF163="N/A"),"",VLOOKUP($AF163,'Part number data actuators'!$B$3:$H$202,2,FALSE))</f>
        <v/>
      </c>
      <c r="AH163" s="23" t="str">
        <f>IF(OR(ISBLANK($AF163),$AF163="N/A"),"",VLOOKUP($AF163,'Part number data actuators'!$B$3:$H$202,3,FALSE))</f>
        <v/>
      </c>
      <c r="AI163" s="23" t="str">
        <f>IF(OR(ISBLANK($AF163),$AF163="N/A"),"",VLOOKUP($AF163,'Part number data actuators'!$B$3:$H$202,4,FALSE))</f>
        <v/>
      </c>
      <c r="AJ163" s="23" t="str">
        <f>IF(OR(ISBLANK($AF163),$AF163="N/A"),"",VLOOKUP($AF163,'Part number data actuators'!$B$3:$H$202,5,FALSE))</f>
        <v/>
      </c>
      <c r="AK163" s="23" t="str">
        <f>IF(OR(ISBLANK($AF163),$AF163="N/A"),"",VLOOKUP($AF163,'Part number data actuators'!$B$3:$H$202,6,FALSE))</f>
        <v/>
      </c>
      <c r="AL163" s="23" t="str">
        <f>IF(OR(ISBLANK($AF163),$AF163="N/A"),"",VLOOKUP($AF163,'Part number data actuators'!$B$3:$H$202,7,FALSE))</f>
        <v/>
      </c>
      <c r="AM163" s="5" t="str">
        <f>IF(OR(ISBLANK($AF163),$AF163="N/A"),"",VLOOKUP(AF163,'Weight table'!$A$2:$C$10000,3,FALSE))</f>
        <v/>
      </c>
      <c r="AO163" s="86"/>
      <c r="AU163" s="66" t="e">
        <f t="shared" si="40"/>
        <v>#N/A</v>
      </c>
      <c r="AV163" s="66" t="e">
        <f t="shared" si="41"/>
        <v>#N/A</v>
      </c>
      <c r="AW163" t="e">
        <f t="shared" si="42"/>
        <v>#N/A</v>
      </c>
      <c r="AX163" s="66" t="e">
        <f t="shared" si="43"/>
        <v>#N/A</v>
      </c>
      <c r="AY163" s="66" t="e">
        <f t="shared" si="44"/>
        <v>#N/A</v>
      </c>
      <c r="BB163" s="6" t="e">
        <f>MATCH(Q163,'Partnumber data valves'!$B$4:$B$1001,0)</f>
        <v>#N/A</v>
      </c>
      <c r="BC163" s="6"/>
      <c r="BD163" t="e">
        <f>INDEX('Partnumber data valves'!$B$4:$AC$1001,$BB163,13)</f>
        <v>#N/A</v>
      </c>
      <c r="BE163" t="e">
        <f>INDEX('Partnumber data valves'!$B$4:$AC$1001,$BB163,14)</f>
        <v>#N/A</v>
      </c>
      <c r="BF163" t="e">
        <f>INDEX('Partnumber data valves'!$B$4:$AC$1001,$BB163,15)</f>
        <v>#N/A</v>
      </c>
      <c r="BG163" t="e">
        <f>INDEX('Partnumber data valves'!$B$4:$AC$1001,$BB163,16)</f>
        <v>#N/A</v>
      </c>
      <c r="BH163" t="e">
        <f>INDEX('Partnumber data valves'!$B$4:$AC$1001,$BB163,17)</f>
        <v>#N/A</v>
      </c>
      <c r="BI163" t="e">
        <f>INDEX('Partnumber data valves'!$B$4:$AC$1001,$BB163,18)</f>
        <v>#N/A</v>
      </c>
      <c r="BJ163" t="e">
        <f>INDEX('Partnumber data valves'!$B$4:$AC$1001,$BB163,19)</f>
        <v>#N/A</v>
      </c>
      <c r="BL163" t="e">
        <f>INDEX('Partnumber data valves'!$B$4:$AC$1001,$BB163,21)</f>
        <v>#N/A</v>
      </c>
      <c r="BM163" t="e">
        <f>INDEX('Partnumber data valves'!$B$4:$AC$1001,$BB163,22)</f>
        <v>#N/A</v>
      </c>
      <c r="BN163" t="e">
        <f>INDEX('Partnumber data valves'!$B$4:$AC$1001,$BB163,23)</f>
        <v>#N/A</v>
      </c>
      <c r="BO163" t="e">
        <f>INDEX('Partnumber data valves'!$B$4:$AC$1001,$BB163,24)</f>
        <v>#N/A</v>
      </c>
      <c r="BP163" t="e">
        <f>INDEX('Partnumber data valves'!$B$4:$AC$1001,$BB163,25)</f>
        <v>#N/A</v>
      </c>
      <c r="BQ163" t="e">
        <f>INDEX('Partnumber data valves'!$B$4:$AC$1001,$BB163,26)</f>
        <v>#N/A</v>
      </c>
      <c r="BR163" t="e">
        <f>INDEX('Partnumber data valves'!$B$4:$AC$1001,$BB163,27)</f>
        <v>#N/A</v>
      </c>
      <c r="BS163" t="e">
        <f>INDEX('Partnumber data valves'!$B$4:$AC$1001,$BB163,28)</f>
        <v>#N/A</v>
      </c>
      <c r="BU163" s="66" t="e">
        <f>INDEX('Partnumber data valves'!$B$4:$AC$1001,$BB163,5)</f>
        <v>#N/A</v>
      </c>
      <c r="BV163" s="66" t="e">
        <f>INDEX('Partnumber data valves'!$B$4:$AC$1001,$BB163,6)</f>
        <v>#N/A</v>
      </c>
    </row>
    <row r="164" spans="2:74">
      <c r="B164" s="115"/>
      <c r="C164" s="115"/>
      <c r="D164" s="115"/>
      <c r="E164" s="115"/>
      <c r="F164" s="115"/>
      <c r="G164" s="115"/>
      <c r="H164" s="115"/>
      <c r="I164" s="115"/>
      <c r="J164" s="115"/>
      <c r="K164" s="115"/>
      <c r="L164" s="115"/>
      <c r="M164" s="115"/>
      <c r="N164" s="115"/>
      <c r="O164" s="115"/>
      <c r="Q164" s="83"/>
      <c r="R164" s="22" t="e">
        <f>VLOOKUP('Frese Valve Selection'!$Q164,'Partnumber data valves'!$B$4:$K$1001,2,FALSE)</f>
        <v>#N/A</v>
      </c>
      <c r="S164" s="23" t="e">
        <f>VLOOKUP('Frese Valve Selection'!$Q164,'Partnumber data valves'!$B$4:$K$1001,3,FALSE)</f>
        <v>#N/A</v>
      </c>
      <c r="T164" s="23" t="e">
        <f>VLOOKUP('Frese Valve Selection'!$Q164,'Partnumber data valves'!$B$4:$K$1001,4,FALSE)</f>
        <v>#N/A</v>
      </c>
      <c r="U164" s="23" t="e">
        <f>VLOOKUP('Frese Valve Selection'!$Q164,'Partnumber data valves'!$B$4:$K$1001,5,FALSE)</f>
        <v>#N/A</v>
      </c>
      <c r="V164" s="23" t="e">
        <f>VLOOKUP('Frese Valve Selection'!$Q164,'Partnumber data valves'!$B$4:$K$1001,6,FALSE)</f>
        <v>#N/A</v>
      </c>
      <c r="W164" s="23" t="e">
        <f>VLOOKUP('Frese Valve Selection'!$Q164,'Partnumber data valves'!$B$4:$K$1001,7,FALSE)</f>
        <v>#N/A</v>
      </c>
      <c r="X164" s="23" t="e">
        <f>VLOOKUP('Frese Valve Selection'!$Q164,'Partnumber data valves'!$B$4:$K$1001,8,FALSE)</f>
        <v>#N/A</v>
      </c>
      <c r="Y164" s="23" t="e">
        <f>VLOOKUP('Frese Valve Selection'!$Q164,'Partnumber data valves'!$B$4:$K$1001,9,FALSE)</f>
        <v>#N/A</v>
      </c>
      <c r="Z164" s="23" t="e">
        <f>VLOOKUP('Frese Valve Selection'!$Q164,'Partnumber data valves'!$B$4:$K$1001,10,FALSE)</f>
        <v>#N/A</v>
      </c>
      <c r="AA164" s="97">
        <f t="shared" si="39"/>
        <v>0</v>
      </c>
      <c r="AB164" s="98" t="e">
        <f t="shared" si="37"/>
        <v>#N/A</v>
      </c>
      <c r="AC164" s="99" t="e">
        <f t="shared" si="38"/>
        <v>#N/A</v>
      </c>
      <c r="AD164" s="23" t="e">
        <f>VLOOKUP(Q164,'Weight table'!$A$2:$C$10000,3,FALSE)</f>
        <v>#N/A</v>
      </c>
      <c r="AF164" s="83"/>
      <c r="AG164" s="23" t="str">
        <f>IF(OR(ISBLANK($AF164),$AF164="N/A"),"",VLOOKUP($AF164,'Part number data actuators'!$B$3:$H$202,2,FALSE))</f>
        <v/>
      </c>
      <c r="AH164" s="23" t="str">
        <f>IF(OR(ISBLANK($AF164),$AF164="N/A"),"",VLOOKUP($AF164,'Part number data actuators'!$B$3:$H$202,3,FALSE))</f>
        <v/>
      </c>
      <c r="AI164" s="23" t="str">
        <f>IF(OR(ISBLANK($AF164),$AF164="N/A"),"",VLOOKUP($AF164,'Part number data actuators'!$B$3:$H$202,4,FALSE))</f>
        <v/>
      </c>
      <c r="AJ164" s="23" t="str">
        <f>IF(OR(ISBLANK($AF164),$AF164="N/A"),"",VLOOKUP($AF164,'Part number data actuators'!$B$3:$H$202,5,FALSE))</f>
        <v/>
      </c>
      <c r="AK164" s="23" t="str">
        <f>IF(OR(ISBLANK($AF164),$AF164="N/A"),"",VLOOKUP($AF164,'Part number data actuators'!$B$3:$H$202,6,FALSE))</f>
        <v/>
      </c>
      <c r="AL164" s="23" t="str">
        <f>IF(OR(ISBLANK($AF164),$AF164="N/A"),"",VLOOKUP($AF164,'Part number data actuators'!$B$3:$H$202,7,FALSE))</f>
        <v/>
      </c>
      <c r="AM164" s="5" t="str">
        <f>IF(OR(ISBLANK($AF164),$AF164="N/A"),"",VLOOKUP(AF164,'Weight table'!$A$2:$C$10000,3,FALSE))</f>
        <v/>
      </c>
      <c r="AO164" s="86"/>
      <c r="AU164" s="66" t="e">
        <f t="shared" si="40"/>
        <v>#N/A</v>
      </c>
      <c r="AV164" s="66" t="e">
        <f t="shared" si="41"/>
        <v>#N/A</v>
      </c>
      <c r="AW164" t="e">
        <f t="shared" si="42"/>
        <v>#N/A</v>
      </c>
      <c r="AX164" s="66" t="e">
        <f t="shared" si="43"/>
        <v>#N/A</v>
      </c>
      <c r="AY164" s="66" t="e">
        <f t="shared" si="44"/>
        <v>#N/A</v>
      </c>
      <c r="BB164" s="6" t="e">
        <f>MATCH(Q164,'Partnumber data valves'!$B$4:$B$1001,0)</f>
        <v>#N/A</v>
      </c>
      <c r="BC164" s="6"/>
      <c r="BD164" t="e">
        <f>INDEX('Partnumber data valves'!$B$4:$AC$1001,$BB164,13)</f>
        <v>#N/A</v>
      </c>
      <c r="BE164" t="e">
        <f>INDEX('Partnumber data valves'!$B$4:$AC$1001,$BB164,14)</f>
        <v>#N/A</v>
      </c>
      <c r="BF164" t="e">
        <f>INDEX('Partnumber data valves'!$B$4:$AC$1001,$BB164,15)</f>
        <v>#N/A</v>
      </c>
      <c r="BG164" t="e">
        <f>INDEX('Partnumber data valves'!$B$4:$AC$1001,$BB164,16)</f>
        <v>#N/A</v>
      </c>
      <c r="BH164" t="e">
        <f>INDEX('Partnumber data valves'!$B$4:$AC$1001,$BB164,17)</f>
        <v>#N/A</v>
      </c>
      <c r="BI164" t="e">
        <f>INDEX('Partnumber data valves'!$B$4:$AC$1001,$BB164,18)</f>
        <v>#N/A</v>
      </c>
      <c r="BJ164" t="e">
        <f>INDEX('Partnumber data valves'!$B$4:$AC$1001,$BB164,19)</f>
        <v>#N/A</v>
      </c>
      <c r="BL164" t="e">
        <f>INDEX('Partnumber data valves'!$B$4:$AC$1001,$BB164,21)</f>
        <v>#N/A</v>
      </c>
      <c r="BM164" t="e">
        <f>INDEX('Partnumber data valves'!$B$4:$AC$1001,$BB164,22)</f>
        <v>#N/A</v>
      </c>
      <c r="BN164" t="e">
        <f>INDEX('Partnumber data valves'!$B$4:$AC$1001,$BB164,23)</f>
        <v>#N/A</v>
      </c>
      <c r="BO164" t="e">
        <f>INDEX('Partnumber data valves'!$B$4:$AC$1001,$BB164,24)</f>
        <v>#N/A</v>
      </c>
      <c r="BP164" t="e">
        <f>INDEX('Partnumber data valves'!$B$4:$AC$1001,$BB164,25)</f>
        <v>#N/A</v>
      </c>
      <c r="BQ164" t="e">
        <f>INDEX('Partnumber data valves'!$B$4:$AC$1001,$BB164,26)</f>
        <v>#N/A</v>
      </c>
      <c r="BR164" t="e">
        <f>INDEX('Partnumber data valves'!$B$4:$AC$1001,$BB164,27)</f>
        <v>#N/A</v>
      </c>
      <c r="BS164" t="e">
        <f>INDEX('Partnumber data valves'!$B$4:$AC$1001,$BB164,28)</f>
        <v>#N/A</v>
      </c>
      <c r="BU164" s="66" t="e">
        <f>INDEX('Partnumber data valves'!$B$4:$AC$1001,$BB164,5)</f>
        <v>#N/A</v>
      </c>
      <c r="BV164" s="66" t="e">
        <f>INDEX('Partnumber data valves'!$B$4:$AC$1001,$BB164,6)</f>
        <v>#N/A</v>
      </c>
    </row>
    <row r="165" spans="2:74">
      <c r="B165" s="115"/>
      <c r="C165" s="115"/>
      <c r="D165" s="115"/>
      <c r="E165" s="115"/>
      <c r="F165" s="115"/>
      <c r="G165" s="115"/>
      <c r="H165" s="115"/>
      <c r="I165" s="115"/>
      <c r="J165" s="115"/>
      <c r="K165" s="115"/>
      <c r="L165" s="115"/>
      <c r="M165" s="115"/>
      <c r="N165" s="115"/>
      <c r="O165" s="115"/>
      <c r="Q165" s="83"/>
      <c r="R165" s="22" t="e">
        <f>VLOOKUP('Frese Valve Selection'!$Q165,'Partnumber data valves'!$B$4:$K$1001,2,FALSE)</f>
        <v>#N/A</v>
      </c>
      <c r="S165" s="23" t="e">
        <f>VLOOKUP('Frese Valve Selection'!$Q165,'Partnumber data valves'!$B$4:$K$1001,3,FALSE)</f>
        <v>#N/A</v>
      </c>
      <c r="T165" s="23" t="e">
        <f>VLOOKUP('Frese Valve Selection'!$Q165,'Partnumber data valves'!$B$4:$K$1001,4,FALSE)</f>
        <v>#N/A</v>
      </c>
      <c r="U165" s="23" t="e">
        <f>VLOOKUP('Frese Valve Selection'!$Q165,'Partnumber data valves'!$B$4:$K$1001,5,FALSE)</f>
        <v>#N/A</v>
      </c>
      <c r="V165" s="23" t="e">
        <f>VLOOKUP('Frese Valve Selection'!$Q165,'Partnumber data valves'!$B$4:$K$1001,6,FALSE)</f>
        <v>#N/A</v>
      </c>
      <c r="W165" s="23" t="e">
        <f>VLOOKUP('Frese Valve Selection'!$Q165,'Partnumber data valves'!$B$4:$K$1001,7,FALSE)</f>
        <v>#N/A</v>
      </c>
      <c r="X165" s="23" t="e">
        <f>VLOOKUP('Frese Valve Selection'!$Q165,'Partnumber data valves'!$B$4:$K$1001,8,FALSE)</f>
        <v>#N/A</v>
      </c>
      <c r="Y165" s="23" t="e">
        <f>VLOOKUP('Frese Valve Selection'!$Q165,'Partnumber data valves'!$B$4:$K$1001,9,FALSE)</f>
        <v>#N/A</v>
      </c>
      <c r="Z165" s="23" t="e">
        <f>VLOOKUP('Frese Valve Selection'!$Q165,'Partnumber data valves'!$B$4:$K$1001,10,FALSE)</f>
        <v>#N/A</v>
      </c>
      <c r="AA165" s="97">
        <f t="shared" si="39"/>
        <v>0</v>
      </c>
      <c r="AB165" s="98" t="e">
        <f t="shared" si="37"/>
        <v>#N/A</v>
      </c>
      <c r="AC165" s="99" t="e">
        <f t="shared" si="38"/>
        <v>#N/A</v>
      </c>
      <c r="AD165" s="23" t="e">
        <f>VLOOKUP(Q165,'Weight table'!$A$2:$C$10000,3,FALSE)</f>
        <v>#N/A</v>
      </c>
      <c r="AF165" s="83"/>
      <c r="AG165" s="23" t="str">
        <f>IF(OR(ISBLANK($AF165),$AF165="N/A"),"",VLOOKUP($AF165,'Part number data actuators'!$B$3:$H$202,2,FALSE))</f>
        <v/>
      </c>
      <c r="AH165" s="23" t="str">
        <f>IF(OR(ISBLANK($AF165),$AF165="N/A"),"",VLOOKUP($AF165,'Part number data actuators'!$B$3:$H$202,3,FALSE))</f>
        <v/>
      </c>
      <c r="AI165" s="23" t="str">
        <f>IF(OR(ISBLANK($AF165),$AF165="N/A"),"",VLOOKUP($AF165,'Part number data actuators'!$B$3:$H$202,4,FALSE))</f>
        <v/>
      </c>
      <c r="AJ165" s="23" t="str">
        <f>IF(OR(ISBLANK($AF165),$AF165="N/A"),"",VLOOKUP($AF165,'Part number data actuators'!$B$3:$H$202,5,FALSE))</f>
        <v/>
      </c>
      <c r="AK165" s="23" t="str">
        <f>IF(OR(ISBLANK($AF165),$AF165="N/A"),"",VLOOKUP($AF165,'Part number data actuators'!$B$3:$H$202,6,FALSE))</f>
        <v/>
      </c>
      <c r="AL165" s="23" t="str">
        <f>IF(OR(ISBLANK($AF165),$AF165="N/A"),"",VLOOKUP($AF165,'Part number data actuators'!$B$3:$H$202,7,FALSE))</f>
        <v/>
      </c>
      <c r="AM165" s="5" t="str">
        <f>IF(OR(ISBLANK($AF165),$AF165="N/A"),"",VLOOKUP(AF165,'Weight table'!$A$2:$C$10000,3,FALSE))</f>
        <v/>
      </c>
      <c r="AO165" s="86"/>
      <c r="AU165" s="66" t="e">
        <f t="shared" si="40"/>
        <v>#N/A</v>
      </c>
      <c r="AV165" s="66" t="e">
        <f t="shared" si="41"/>
        <v>#N/A</v>
      </c>
      <c r="AW165" t="e">
        <f t="shared" si="42"/>
        <v>#N/A</v>
      </c>
      <c r="AX165" s="66" t="e">
        <f t="shared" si="43"/>
        <v>#N/A</v>
      </c>
      <c r="AY165" s="66" t="e">
        <f t="shared" si="44"/>
        <v>#N/A</v>
      </c>
      <c r="BB165" s="6" t="e">
        <f>MATCH(Q165,'Partnumber data valves'!$B$4:$B$1001,0)</f>
        <v>#N/A</v>
      </c>
      <c r="BC165" s="6"/>
      <c r="BD165" t="e">
        <f>INDEX('Partnumber data valves'!$B$4:$AC$1001,$BB165,13)</f>
        <v>#N/A</v>
      </c>
      <c r="BE165" t="e">
        <f>INDEX('Partnumber data valves'!$B$4:$AC$1001,$BB165,14)</f>
        <v>#N/A</v>
      </c>
      <c r="BF165" t="e">
        <f>INDEX('Partnumber data valves'!$B$4:$AC$1001,$BB165,15)</f>
        <v>#N/A</v>
      </c>
      <c r="BG165" t="e">
        <f>INDEX('Partnumber data valves'!$B$4:$AC$1001,$BB165,16)</f>
        <v>#N/A</v>
      </c>
      <c r="BH165" t="e">
        <f>INDEX('Partnumber data valves'!$B$4:$AC$1001,$BB165,17)</f>
        <v>#N/A</v>
      </c>
      <c r="BI165" t="e">
        <f>INDEX('Partnumber data valves'!$B$4:$AC$1001,$BB165,18)</f>
        <v>#N/A</v>
      </c>
      <c r="BJ165" t="e">
        <f>INDEX('Partnumber data valves'!$B$4:$AC$1001,$BB165,19)</f>
        <v>#N/A</v>
      </c>
      <c r="BL165" t="e">
        <f>INDEX('Partnumber data valves'!$B$4:$AC$1001,$BB165,21)</f>
        <v>#N/A</v>
      </c>
      <c r="BM165" t="e">
        <f>INDEX('Partnumber data valves'!$B$4:$AC$1001,$BB165,22)</f>
        <v>#N/A</v>
      </c>
      <c r="BN165" t="e">
        <f>INDEX('Partnumber data valves'!$B$4:$AC$1001,$BB165,23)</f>
        <v>#N/A</v>
      </c>
      <c r="BO165" t="e">
        <f>INDEX('Partnumber data valves'!$B$4:$AC$1001,$BB165,24)</f>
        <v>#N/A</v>
      </c>
      <c r="BP165" t="e">
        <f>INDEX('Partnumber data valves'!$B$4:$AC$1001,$BB165,25)</f>
        <v>#N/A</v>
      </c>
      <c r="BQ165" t="e">
        <f>INDEX('Partnumber data valves'!$B$4:$AC$1001,$BB165,26)</f>
        <v>#N/A</v>
      </c>
      <c r="BR165" t="e">
        <f>INDEX('Partnumber data valves'!$B$4:$AC$1001,$BB165,27)</f>
        <v>#N/A</v>
      </c>
      <c r="BS165" t="e">
        <f>INDEX('Partnumber data valves'!$B$4:$AC$1001,$BB165,28)</f>
        <v>#N/A</v>
      </c>
      <c r="BU165" s="66" t="e">
        <f>INDEX('Partnumber data valves'!$B$4:$AC$1001,$BB165,5)</f>
        <v>#N/A</v>
      </c>
      <c r="BV165" s="66" t="e">
        <f>INDEX('Partnumber data valves'!$B$4:$AC$1001,$BB165,6)</f>
        <v>#N/A</v>
      </c>
    </row>
    <row r="166" spans="2:74">
      <c r="B166" s="115"/>
      <c r="C166" s="115"/>
      <c r="D166" s="115"/>
      <c r="E166" s="115"/>
      <c r="F166" s="115"/>
      <c r="G166" s="115"/>
      <c r="H166" s="115"/>
      <c r="I166" s="115"/>
      <c r="J166" s="115"/>
      <c r="K166" s="115"/>
      <c r="L166" s="115"/>
      <c r="M166" s="115"/>
      <c r="N166" s="115"/>
      <c r="O166" s="115"/>
      <c r="Q166" s="83"/>
      <c r="R166" s="22" t="e">
        <f>VLOOKUP('Frese Valve Selection'!$Q166,'Partnumber data valves'!$B$4:$K$1001,2,FALSE)</f>
        <v>#N/A</v>
      </c>
      <c r="S166" s="23" t="e">
        <f>VLOOKUP('Frese Valve Selection'!$Q166,'Partnumber data valves'!$B$4:$K$1001,3,FALSE)</f>
        <v>#N/A</v>
      </c>
      <c r="T166" s="23" t="e">
        <f>VLOOKUP('Frese Valve Selection'!$Q166,'Partnumber data valves'!$B$4:$K$1001,4,FALSE)</f>
        <v>#N/A</v>
      </c>
      <c r="U166" s="23" t="e">
        <f>VLOOKUP('Frese Valve Selection'!$Q166,'Partnumber data valves'!$B$4:$K$1001,5,FALSE)</f>
        <v>#N/A</v>
      </c>
      <c r="V166" s="23" t="e">
        <f>VLOOKUP('Frese Valve Selection'!$Q166,'Partnumber data valves'!$B$4:$K$1001,6,FALSE)</f>
        <v>#N/A</v>
      </c>
      <c r="W166" s="23" t="e">
        <f>VLOOKUP('Frese Valve Selection'!$Q166,'Partnumber data valves'!$B$4:$K$1001,7,FALSE)</f>
        <v>#N/A</v>
      </c>
      <c r="X166" s="23" t="e">
        <f>VLOOKUP('Frese Valve Selection'!$Q166,'Partnumber data valves'!$B$4:$K$1001,8,FALSE)</f>
        <v>#N/A</v>
      </c>
      <c r="Y166" s="23" t="e">
        <f>VLOOKUP('Frese Valve Selection'!$Q166,'Partnumber data valves'!$B$4:$K$1001,9,FALSE)</f>
        <v>#N/A</v>
      </c>
      <c r="Z166" s="23" t="e">
        <f>VLOOKUP('Frese Valve Selection'!$Q166,'Partnumber data valves'!$B$4:$K$1001,10,FALSE)</f>
        <v>#N/A</v>
      </c>
      <c r="AA166" s="97">
        <f t="shared" si="39"/>
        <v>0</v>
      </c>
      <c r="AB166" s="98" t="e">
        <f t="shared" si="37"/>
        <v>#N/A</v>
      </c>
      <c r="AC166" s="99" t="e">
        <f t="shared" si="38"/>
        <v>#N/A</v>
      </c>
      <c r="AD166" s="23" t="e">
        <f>VLOOKUP(Q166,'Weight table'!$A$2:$C$10000,3,FALSE)</f>
        <v>#N/A</v>
      </c>
      <c r="AF166" s="83"/>
      <c r="AG166" s="23" t="str">
        <f>IF(OR(ISBLANK($AF166),$AF166="N/A"),"",VLOOKUP($AF166,'Part number data actuators'!$B$3:$H$202,2,FALSE))</f>
        <v/>
      </c>
      <c r="AH166" s="23" t="str">
        <f>IF(OR(ISBLANK($AF166),$AF166="N/A"),"",VLOOKUP($AF166,'Part number data actuators'!$B$3:$H$202,3,FALSE))</f>
        <v/>
      </c>
      <c r="AI166" s="23" t="str">
        <f>IF(OR(ISBLANK($AF166),$AF166="N/A"),"",VLOOKUP($AF166,'Part number data actuators'!$B$3:$H$202,4,FALSE))</f>
        <v/>
      </c>
      <c r="AJ166" s="23" t="str">
        <f>IF(OR(ISBLANK($AF166),$AF166="N/A"),"",VLOOKUP($AF166,'Part number data actuators'!$B$3:$H$202,5,FALSE))</f>
        <v/>
      </c>
      <c r="AK166" s="23" t="str">
        <f>IF(OR(ISBLANK($AF166),$AF166="N/A"),"",VLOOKUP($AF166,'Part number data actuators'!$B$3:$H$202,6,FALSE))</f>
        <v/>
      </c>
      <c r="AL166" s="23" t="str">
        <f>IF(OR(ISBLANK($AF166),$AF166="N/A"),"",VLOOKUP($AF166,'Part number data actuators'!$B$3:$H$202,7,FALSE))</f>
        <v/>
      </c>
      <c r="AM166" s="5" t="str">
        <f>IF(OR(ISBLANK($AF166),$AF166="N/A"),"",VLOOKUP(AF166,'Weight table'!$A$2:$C$10000,3,FALSE))</f>
        <v/>
      </c>
      <c r="AO166" s="86"/>
      <c r="AU166" s="66" t="e">
        <f t="shared" si="40"/>
        <v>#N/A</v>
      </c>
      <c r="AV166" s="66" t="e">
        <f t="shared" si="41"/>
        <v>#N/A</v>
      </c>
      <c r="AW166" t="e">
        <f t="shared" si="42"/>
        <v>#N/A</v>
      </c>
      <c r="AX166" s="66" t="e">
        <f t="shared" si="43"/>
        <v>#N/A</v>
      </c>
      <c r="AY166" s="66" t="e">
        <f t="shared" si="44"/>
        <v>#N/A</v>
      </c>
      <c r="BB166" s="6" t="e">
        <f>MATCH(Q166,'Partnumber data valves'!$B$4:$B$1001,0)</f>
        <v>#N/A</v>
      </c>
      <c r="BC166" s="6"/>
      <c r="BD166" t="e">
        <f>INDEX('Partnumber data valves'!$B$4:$AC$1001,$BB166,13)</f>
        <v>#N/A</v>
      </c>
      <c r="BE166" t="e">
        <f>INDEX('Partnumber data valves'!$B$4:$AC$1001,$BB166,14)</f>
        <v>#N/A</v>
      </c>
      <c r="BF166" t="e">
        <f>INDEX('Partnumber data valves'!$B$4:$AC$1001,$BB166,15)</f>
        <v>#N/A</v>
      </c>
      <c r="BG166" t="e">
        <f>INDEX('Partnumber data valves'!$B$4:$AC$1001,$BB166,16)</f>
        <v>#N/A</v>
      </c>
      <c r="BH166" t="e">
        <f>INDEX('Partnumber data valves'!$B$4:$AC$1001,$BB166,17)</f>
        <v>#N/A</v>
      </c>
      <c r="BI166" t="e">
        <f>INDEX('Partnumber data valves'!$B$4:$AC$1001,$BB166,18)</f>
        <v>#N/A</v>
      </c>
      <c r="BJ166" t="e">
        <f>INDEX('Partnumber data valves'!$B$4:$AC$1001,$BB166,19)</f>
        <v>#N/A</v>
      </c>
      <c r="BL166" t="e">
        <f>INDEX('Partnumber data valves'!$B$4:$AC$1001,$BB166,21)</f>
        <v>#N/A</v>
      </c>
      <c r="BM166" t="e">
        <f>INDEX('Partnumber data valves'!$B$4:$AC$1001,$BB166,22)</f>
        <v>#N/A</v>
      </c>
      <c r="BN166" t="e">
        <f>INDEX('Partnumber data valves'!$B$4:$AC$1001,$BB166,23)</f>
        <v>#N/A</v>
      </c>
      <c r="BO166" t="e">
        <f>INDEX('Partnumber data valves'!$B$4:$AC$1001,$BB166,24)</f>
        <v>#N/A</v>
      </c>
      <c r="BP166" t="e">
        <f>INDEX('Partnumber data valves'!$B$4:$AC$1001,$BB166,25)</f>
        <v>#N/A</v>
      </c>
      <c r="BQ166" t="e">
        <f>INDEX('Partnumber data valves'!$B$4:$AC$1001,$BB166,26)</f>
        <v>#N/A</v>
      </c>
      <c r="BR166" t="e">
        <f>INDEX('Partnumber data valves'!$B$4:$AC$1001,$BB166,27)</f>
        <v>#N/A</v>
      </c>
      <c r="BS166" t="e">
        <f>INDEX('Partnumber data valves'!$B$4:$AC$1001,$BB166,28)</f>
        <v>#N/A</v>
      </c>
      <c r="BU166" s="66" t="e">
        <f>INDEX('Partnumber data valves'!$B$4:$AC$1001,$BB166,5)</f>
        <v>#N/A</v>
      </c>
      <c r="BV166" s="66" t="e">
        <f>INDEX('Partnumber data valves'!$B$4:$AC$1001,$BB166,6)</f>
        <v>#N/A</v>
      </c>
    </row>
    <row r="167" spans="2:74">
      <c r="B167" s="115"/>
      <c r="C167" s="115"/>
      <c r="D167" s="115"/>
      <c r="E167" s="115"/>
      <c r="F167" s="115"/>
      <c r="G167" s="115"/>
      <c r="H167" s="115"/>
      <c r="I167" s="115"/>
      <c r="J167" s="115"/>
      <c r="K167" s="115"/>
      <c r="L167" s="115"/>
      <c r="M167" s="115"/>
      <c r="N167" s="115"/>
      <c r="O167" s="115"/>
      <c r="Q167" s="83"/>
      <c r="R167" s="22" t="e">
        <f>VLOOKUP('Frese Valve Selection'!$Q167,'Partnumber data valves'!$B$4:$K$1001,2,FALSE)</f>
        <v>#N/A</v>
      </c>
      <c r="S167" s="23" t="e">
        <f>VLOOKUP('Frese Valve Selection'!$Q167,'Partnumber data valves'!$B$4:$K$1001,3,FALSE)</f>
        <v>#N/A</v>
      </c>
      <c r="T167" s="23" t="e">
        <f>VLOOKUP('Frese Valve Selection'!$Q167,'Partnumber data valves'!$B$4:$K$1001,4,FALSE)</f>
        <v>#N/A</v>
      </c>
      <c r="U167" s="23" t="e">
        <f>VLOOKUP('Frese Valve Selection'!$Q167,'Partnumber data valves'!$B$4:$K$1001,5,FALSE)</f>
        <v>#N/A</v>
      </c>
      <c r="V167" s="23" t="e">
        <f>VLOOKUP('Frese Valve Selection'!$Q167,'Partnumber data valves'!$B$4:$K$1001,6,FALSE)</f>
        <v>#N/A</v>
      </c>
      <c r="W167" s="23" t="e">
        <f>VLOOKUP('Frese Valve Selection'!$Q167,'Partnumber data valves'!$B$4:$K$1001,7,FALSE)</f>
        <v>#N/A</v>
      </c>
      <c r="X167" s="23" t="e">
        <f>VLOOKUP('Frese Valve Selection'!$Q167,'Partnumber data valves'!$B$4:$K$1001,8,FALSE)</f>
        <v>#N/A</v>
      </c>
      <c r="Y167" s="23" t="e">
        <f>VLOOKUP('Frese Valve Selection'!$Q167,'Partnumber data valves'!$B$4:$K$1001,9,FALSE)</f>
        <v>#N/A</v>
      </c>
      <c r="Z167" s="23" t="e">
        <f>VLOOKUP('Frese Valve Selection'!$Q167,'Partnumber data valves'!$B$4:$K$1001,10,FALSE)</f>
        <v>#N/A</v>
      </c>
      <c r="AA167" s="97">
        <f t="shared" si="39"/>
        <v>0</v>
      </c>
      <c r="AB167" s="98" t="e">
        <f t="shared" si="37"/>
        <v>#N/A</v>
      </c>
      <c r="AC167" s="99" t="e">
        <f t="shared" si="38"/>
        <v>#N/A</v>
      </c>
      <c r="AD167" s="23" t="e">
        <f>VLOOKUP(Q167,'Weight table'!$A$2:$C$10000,3,FALSE)</f>
        <v>#N/A</v>
      </c>
      <c r="AF167" s="83"/>
      <c r="AG167" s="23" t="str">
        <f>IF(OR(ISBLANK($AF167),$AF167="N/A"),"",VLOOKUP($AF167,'Part number data actuators'!$B$3:$H$202,2,FALSE))</f>
        <v/>
      </c>
      <c r="AH167" s="23" t="str">
        <f>IF(OR(ISBLANK($AF167),$AF167="N/A"),"",VLOOKUP($AF167,'Part number data actuators'!$B$3:$H$202,3,FALSE))</f>
        <v/>
      </c>
      <c r="AI167" s="23" t="str">
        <f>IF(OR(ISBLANK($AF167),$AF167="N/A"),"",VLOOKUP($AF167,'Part number data actuators'!$B$3:$H$202,4,FALSE))</f>
        <v/>
      </c>
      <c r="AJ167" s="23" t="str">
        <f>IF(OR(ISBLANK($AF167),$AF167="N/A"),"",VLOOKUP($AF167,'Part number data actuators'!$B$3:$H$202,5,FALSE))</f>
        <v/>
      </c>
      <c r="AK167" s="23" t="str">
        <f>IF(OR(ISBLANK($AF167),$AF167="N/A"),"",VLOOKUP($AF167,'Part number data actuators'!$B$3:$H$202,6,FALSE))</f>
        <v/>
      </c>
      <c r="AL167" s="23" t="str">
        <f>IF(OR(ISBLANK($AF167),$AF167="N/A"),"",VLOOKUP($AF167,'Part number data actuators'!$B$3:$H$202,7,FALSE))</f>
        <v/>
      </c>
      <c r="AM167" s="5" t="str">
        <f>IF(OR(ISBLANK($AF167),$AF167="N/A"),"",VLOOKUP(AF167,'Weight table'!$A$2:$C$10000,3,FALSE))</f>
        <v/>
      </c>
      <c r="AO167" s="86"/>
      <c r="AU167" s="66" t="e">
        <f t="shared" si="40"/>
        <v>#N/A</v>
      </c>
      <c r="AV167" s="66" t="e">
        <f t="shared" si="41"/>
        <v>#N/A</v>
      </c>
      <c r="AW167" t="e">
        <f t="shared" si="42"/>
        <v>#N/A</v>
      </c>
      <c r="AX167" s="66" t="e">
        <f t="shared" si="43"/>
        <v>#N/A</v>
      </c>
      <c r="AY167" s="66" t="e">
        <f t="shared" si="44"/>
        <v>#N/A</v>
      </c>
      <c r="BB167" s="6" t="e">
        <f>MATCH(Q167,'Partnumber data valves'!$B$4:$B$1001,0)</f>
        <v>#N/A</v>
      </c>
      <c r="BC167" s="6"/>
      <c r="BD167" t="e">
        <f>INDEX('Partnumber data valves'!$B$4:$AC$1001,$BB167,13)</f>
        <v>#N/A</v>
      </c>
      <c r="BE167" t="e">
        <f>INDEX('Partnumber data valves'!$B$4:$AC$1001,$BB167,14)</f>
        <v>#N/A</v>
      </c>
      <c r="BF167" t="e">
        <f>INDEX('Partnumber data valves'!$B$4:$AC$1001,$BB167,15)</f>
        <v>#N/A</v>
      </c>
      <c r="BG167" t="e">
        <f>INDEX('Partnumber data valves'!$B$4:$AC$1001,$BB167,16)</f>
        <v>#N/A</v>
      </c>
      <c r="BH167" t="e">
        <f>INDEX('Partnumber data valves'!$B$4:$AC$1001,$BB167,17)</f>
        <v>#N/A</v>
      </c>
      <c r="BI167" t="e">
        <f>INDEX('Partnumber data valves'!$B$4:$AC$1001,$BB167,18)</f>
        <v>#N/A</v>
      </c>
      <c r="BJ167" t="e">
        <f>INDEX('Partnumber data valves'!$B$4:$AC$1001,$BB167,19)</f>
        <v>#N/A</v>
      </c>
      <c r="BL167" t="e">
        <f>INDEX('Partnumber data valves'!$B$4:$AC$1001,$BB167,21)</f>
        <v>#N/A</v>
      </c>
      <c r="BM167" t="e">
        <f>INDEX('Partnumber data valves'!$B$4:$AC$1001,$BB167,22)</f>
        <v>#N/A</v>
      </c>
      <c r="BN167" t="e">
        <f>INDEX('Partnumber data valves'!$B$4:$AC$1001,$BB167,23)</f>
        <v>#N/A</v>
      </c>
      <c r="BO167" t="e">
        <f>INDEX('Partnumber data valves'!$B$4:$AC$1001,$BB167,24)</f>
        <v>#N/A</v>
      </c>
      <c r="BP167" t="e">
        <f>INDEX('Partnumber data valves'!$B$4:$AC$1001,$BB167,25)</f>
        <v>#N/A</v>
      </c>
      <c r="BQ167" t="e">
        <f>INDEX('Partnumber data valves'!$B$4:$AC$1001,$BB167,26)</f>
        <v>#N/A</v>
      </c>
      <c r="BR167" t="e">
        <f>INDEX('Partnumber data valves'!$B$4:$AC$1001,$BB167,27)</f>
        <v>#N/A</v>
      </c>
      <c r="BS167" t="e">
        <f>INDEX('Partnumber data valves'!$B$4:$AC$1001,$BB167,28)</f>
        <v>#N/A</v>
      </c>
      <c r="BU167" s="66" t="e">
        <f>INDEX('Partnumber data valves'!$B$4:$AC$1001,$BB167,5)</f>
        <v>#N/A</v>
      </c>
      <c r="BV167" s="66" t="e">
        <f>INDEX('Partnumber data valves'!$B$4:$AC$1001,$BB167,6)</f>
        <v>#N/A</v>
      </c>
    </row>
    <row r="168" spans="2:74">
      <c r="B168" s="115"/>
      <c r="C168" s="115"/>
      <c r="D168" s="115"/>
      <c r="E168" s="115"/>
      <c r="F168" s="115"/>
      <c r="G168" s="115"/>
      <c r="H168" s="115"/>
      <c r="I168" s="115"/>
      <c r="J168" s="115"/>
      <c r="K168" s="115"/>
      <c r="L168" s="115"/>
      <c r="M168" s="115"/>
      <c r="N168" s="115"/>
      <c r="O168" s="115"/>
      <c r="Q168" s="83"/>
      <c r="R168" s="22" t="e">
        <f>VLOOKUP('Frese Valve Selection'!$Q168,'Partnumber data valves'!$B$4:$K$1001,2,FALSE)</f>
        <v>#N/A</v>
      </c>
      <c r="S168" s="23" t="e">
        <f>VLOOKUP('Frese Valve Selection'!$Q168,'Partnumber data valves'!$B$4:$K$1001,3,FALSE)</f>
        <v>#N/A</v>
      </c>
      <c r="T168" s="23" t="e">
        <f>VLOOKUP('Frese Valve Selection'!$Q168,'Partnumber data valves'!$B$4:$K$1001,4,FALSE)</f>
        <v>#N/A</v>
      </c>
      <c r="U168" s="23" t="e">
        <f>VLOOKUP('Frese Valve Selection'!$Q168,'Partnumber data valves'!$B$4:$K$1001,5,FALSE)</f>
        <v>#N/A</v>
      </c>
      <c r="V168" s="23" t="e">
        <f>VLOOKUP('Frese Valve Selection'!$Q168,'Partnumber data valves'!$B$4:$K$1001,6,FALSE)</f>
        <v>#N/A</v>
      </c>
      <c r="W168" s="23" t="e">
        <f>VLOOKUP('Frese Valve Selection'!$Q168,'Partnumber data valves'!$B$4:$K$1001,7,FALSE)</f>
        <v>#N/A</v>
      </c>
      <c r="X168" s="23" t="e">
        <f>VLOOKUP('Frese Valve Selection'!$Q168,'Partnumber data valves'!$B$4:$K$1001,8,FALSE)</f>
        <v>#N/A</v>
      </c>
      <c r="Y168" s="23" t="e">
        <f>VLOOKUP('Frese Valve Selection'!$Q168,'Partnumber data valves'!$B$4:$K$1001,9,FALSE)</f>
        <v>#N/A</v>
      </c>
      <c r="Z168" s="23" t="e">
        <f>VLOOKUP('Frese Valve Selection'!$Q168,'Partnumber data valves'!$B$4:$K$1001,10,FALSE)</f>
        <v>#N/A</v>
      </c>
      <c r="AA168" s="97">
        <f t="shared" si="39"/>
        <v>0</v>
      </c>
      <c r="AB168" s="98" t="e">
        <f t="shared" si="37"/>
        <v>#N/A</v>
      </c>
      <c r="AC168" s="99" t="e">
        <f t="shared" si="38"/>
        <v>#N/A</v>
      </c>
      <c r="AD168" s="23" t="e">
        <f>VLOOKUP(Q168,'Weight table'!$A$2:$C$10000,3,FALSE)</f>
        <v>#N/A</v>
      </c>
      <c r="AF168" s="83"/>
      <c r="AG168" s="23" t="str">
        <f>IF(OR(ISBLANK($AF168),$AF168="N/A"),"",VLOOKUP($AF168,'Part number data actuators'!$B$3:$H$202,2,FALSE))</f>
        <v/>
      </c>
      <c r="AH168" s="23" t="str">
        <f>IF(OR(ISBLANK($AF168),$AF168="N/A"),"",VLOOKUP($AF168,'Part number data actuators'!$B$3:$H$202,3,FALSE))</f>
        <v/>
      </c>
      <c r="AI168" s="23" t="str">
        <f>IF(OR(ISBLANK($AF168),$AF168="N/A"),"",VLOOKUP($AF168,'Part number data actuators'!$B$3:$H$202,4,FALSE))</f>
        <v/>
      </c>
      <c r="AJ168" s="23" t="str">
        <f>IF(OR(ISBLANK($AF168),$AF168="N/A"),"",VLOOKUP($AF168,'Part number data actuators'!$B$3:$H$202,5,FALSE))</f>
        <v/>
      </c>
      <c r="AK168" s="23" t="str">
        <f>IF(OR(ISBLANK($AF168),$AF168="N/A"),"",VLOOKUP($AF168,'Part number data actuators'!$B$3:$H$202,6,FALSE))</f>
        <v/>
      </c>
      <c r="AL168" s="23" t="str">
        <f>IF(OR(ISBLANK($AF168),$AF168="N/A"),"",VLOOKUP($AF168,'Part number data actuators'!$B$3:$H$202,7,FALSE))</f>
        <v/>
      </c>
      <c r="AM168" s="5" t="str">
        <f>IF(OR(ISBLANK($AF168),$AF168="N/A"),"",VLOOKUP(AF168,'Weight table'!$A$2:$C$10000,3,FALSE))</f>
        <v/>
      </c>
      <c r="AO168" s="86"/>
      <c r="AU168" s="66" t="e">
        <f t="shared" si="40"/>
        <v>#N/A</v>
      </c>
      <c r="AV168" s="66" t="e">
        <f t="shared" si="41"/>
        <v>#N/A</v>
      </c>
      <c r="AW168" t="e">
        <f t="shared" si="42"/>
        <v>#N/A</v>
      </c>
      <c r="AX168" s="66" t="e">
        <f t="shared" si="43"/>
        <v>#N/A</v>
      </c>
      <c r="AY168" s="66" t="e">
        <f t="shared" si="44"/>
        <v>#N/A</v>
      </c>
      <c r="BB168" s="6" t="e">
        <f>MATCH(Q168,'Partnumber data valves'!$B$4:$B$1001,0)</f>
        <v>#N/A</v>
      </c>
      <c r="BC168" s="6"/>
      <c r="BD168" t="e">
        <f>INDEX('Partnumber data valves'!$B$4:$AC$1001,$BB168,13)</f>
        <v>#N/A</v>
      </c>
      <c r="BE168" t="e">
        <f>INDEX('Partnumber data valves'!$B$4:$AC$1001,$BB168,14)</f>
        <v>#N/A</v>
      </c>
      <c r="BF168" t="e">
        <f>INDEX('Partnumber data valves'!$B$4:$AC$1001,$BB168,15)</f>
        <v>#N/A</v>
      </c>
      <c r="BG168" t="e">
        <f>INDEX('Partnumber data valves'!$B$4:$AC$1001,$BB168,16)</f>
        <v>#N/A</v>
      </c>
      <c r="BH168" t="e">
        <f>INDEX('Partnumber data valves'!$B$4:$AC$1001,$BB168,17)</f>
        <v>#N/A</v>
      </c>
      <c r="BI168" t="e">
        <f>INDEX('Partnumber data valves'!$B$4:$AC$1001,$BB168,18)</f>
        <v>#N/A</v>
      </c>
      <c r="BJ168" t="e">
        <f>INDEX('Partnumber data valves'!$B$4:$AC$1001,$BB168,19)</f>
        <v>#N/A</v>
      </c>
      <c r="BL168" t="e">
        <f>INDEX('Partnumber data valves'!$B$4:$AC$1001,$BB168,21)</f>
        <v>#N/A</v>
      </c>
      <c r="BM168" t="e">
        <f>INDEX('Partnumber data valves'!$B$4:$AC$1001,$BB168,22)</f>
        <v>#N/A</v>
      </c>
      <c r="BN168" t="e">
        <f>INDEX('Partnumber data valves'!$B$4:$AC$1001,$BB168,23)</f>
        <v>#N/A</v>
      </c>
      <c r="BO168" t="e">
        <f>INDEX('Partnumber data valves'!$B$4:$AC$1001,$BB168,24)</f>
        <v>#N/A</v>
      </c>
      <c r="BP168" t="e">
        <f>INDEX('Partnumber data valves'!$B$4:$AC$1001,$BB168,25)</f>
        <v>#N/A</v>
      </c>
      <c r="BQ168" t="e">
        <f>INDEX('Partnumber data valves'!$B$4:$AC$1001,$BB168,26)</f>
        <v>#N/A</v>
      </c>
      <c r="BR168" t="e">
        <f>INDEX('Partnumber data valves'!$B$4:$AC$1001,$BB168,27)</f>
        <v>#N/A</v>
      </c>
      <c r="BS168" t="e">
        <f>INDEX('Partnumber data valves'!$B$4:$AC$1001,$BB168,28)</f>
        <v>#N/A</v>
      </c>
      <c r="BU168" s="66" t="e">
        <f>INDEX('Partnumber data valves'!$B$4:$AC$1001,$BB168,5)</f>
        <v>#N/A</v>
      </c>
      <c r="BV168" s="66" t="e">
        <f>INDEX('Partnumber data valves'!$B$4:$AC$1001,$BB168,6)</f>
        <v>#N/A</v>
      </c>
    </row>
    <row r="169" spans="2:74">
      <c r="B169" s="115"/>
      <c r="C169" s="115"/>
      <c r="D169" s="115"/>
      <c r="E169" s="115"/>
      <c r="F169" s="115"/>
      <c r="G169" s="115"/>
      <c r="H169" s="115"/>
      <c r="I169" s="115"/>
      <c r="J169" s="115"/>
      <c r="K169" s="115"/>
      <c r="L169" s="115"/>
      <c r="M169" s="115"/>
      <c r="N169" s="115"/>
      <c r="O169" s="115"/>
      <c r="Q169" s="83"/>
      <c r="R169" s="22" t="e">
        <f>VLOOKUP('Frese Valve Selection'!$Q169,'Partnumber data valves'!$B$4:$K$1001,2,FALSE)</f>
        <v>#N/A</v>
      </c>
      <c r="S169" s="23" t="e">
        <f>VLOOKUP('Frese Valve Selection'!$Q169,'Partnumber data valves'!$B$4:$K$1001,3,FALSE)</f>
        <v>#N/A</v>
      </c>
      <c r="T169" s="23" t="e">
        <f>VLOOKUP('Frese Valve Selection'!$Q169,'Partnumber data valves'!$B$4:$K$1001,4,FALSE)</f>
        <v>#N/A</v>
      </c>
      <c r="U169" s="23" t="e">
        <f>VLOOKUP('Frese Valve Selection'!$Q169,'Partnumber data valves'!$B$4:$K$1001,5,FALSE)</f>
        <v>#N/A</v>
      </c>
      <c r="V169" s="23" t="e">
        <f>VLOOKUP('Frese Valve Selection'!$Q169,'Partnumber data valves'!$B$4:$K$1001,6,FALSE)</f>
        <v>#N/A</v>
      </c>
      <c r="W169" s="23" t="e">
        <f>VLOOKUP('Frese Valve Selection'!$Q169,'Partnumber data valves'!$B$4:$K$1001,7,FALSE)</f>
        <v>#N/A</v>
      </c>
      <c r="X169" s="23" t="e">
        <f>VLOOKUP('Frese Valve Selection'!$Q169,'Partnumber data valves'!$B$4:$K$1001,8,FALSE)</f>
        <v>#N/A</v>
      </c>
      <c r="Y169" s="23" t="e">
        <f>VLOOKUP('Frese Valve Selection'!$Q169,'Partnumber data valves'!$B$4:$K$1001,9,FALSE)</f>
        <v>#N/A</v>
      </c>
      <c r="Z169" s="23" t="e">
        <f>VLOOKUP('Frese Valve Selection'!$Q169,'Partnumber data valves'!$B$4:$K$1001,10,FALSE)</f>
        <v>#N/A</v>
      </c>
      <c r="AA169" s="97">
        <f t="shared" si="39"/>
        <v>0</v>
      </c>
      <c r="AB169" s="98" t="e">
        <f t="shared" si="37"/>
        <v>#N/A</v>
      </c>
      <c r="AC169" s="99" t="e">
        <f t="shared" si="38"/>
        <v>#N/A</v>
      </c>
      <c r="AD169" s="23" t="e">
        <f>VLOOKUP(Q169,'Weight table'!$A$2:$C$10000,3,FALSE)</f>
        <v>#N/A</v>
      </c>
      <c r="AF169" s="83"/>
      <c r="AG169" s="23" t="str">
        <f>IF(OR(ISBLANK($AF169),$AF169="N/A"),"",VLOOKUP($AF169,'Part number data actuators'!$B$3:$H$202,2,FALSE))</f>
        <v/>
      </c>
      <c r="AH169" s="23" t="str">
        <f>IF(OR(ISBLANK($AF169),$AF169="N/A"),"",VLOOKUP($AF169,'Part number data actuators'!$B$3:$H$202,3,FALSE))</f>
        <v/>
      </c>
      <c r="AI169" s="23" t="str">
        <f>IF(OR(ISBLANK($AF169),$AF169="N/A"),"",VLOOKUP($AF169,'Part number data actuators'!$B$3:$H$202,4,FALSE))</f>
        <v/>
      </c>
      <c r="AJ169" s="23" t="str">
        <f>IF(OR(ISBLANK($AF169),$AF169="N/A"),"",VLOOKUP($AF169,'Part number data actuators'!$B$3:$H$202,5,FALSE))</f>
        <v/>
      </c>
      <c r="AK169" s="23" t="str">
        <f>IF(OR(ISBLANK($AF169),$AF169="N/A"),"",VLOOKUP($AF169,'Part number data actuators'!$B$3:$H$202,6,FALSE))</f>
        <v/>
      </c>
      <c r="AL169" s="23" t="str">
        <f>IF(OR(ISBLANK($AF169),$AF169="N/A"),"",VLOOKUP($AF169,'Part number data actuators'!$B$3:$H$202,7,FALSE))</f>
        <v/>
      </c>
      <c r="AM169" s="5" t="str">
        <f>IF(OR(ISBLANK($AF169),$AF169="N/A"),"",VLOOKUP(AF169,'Weight table'!$A$2:$C$10000,3,FALSE))</f>
        <v/>
      </c>
      <c r="AO169" s="86"/>
      <c r="AU169" s="66" t="e">
        <f t="shared" si="40"/>
        <v>#N/A</v>
      </c>
      <c r="AV169" s="66" t="e">
        <f t="shared" si="41"/>
        <v>#N/A</v>
      </c>
      <c r="AW169" t="e">
        <f t="shared" si="42"/>
        <v>#N/A</v>
      </c>
      <c r="AX169" s="66" t="e">
        <f t="shared" si="43"/>
        <v>#N/A</v>
      </c>
      <c r="AY169" s="66" t="e">
        <f t="shared" si="44"/>
        <v>#N/A</v>
      </c>
      <c r="BB169" s="6" t="e">
        <f>MATCH(Q169,'Partnumber data valves'!$B$4:$B$1001,0)</f>
        <v>#N/A</v>
      </c>
      <c r="BC169" s="6"/>
      <c r="BD169" t="e">
        <f>INDEX('Partnumber data valves'!$B$4:$AC$1001,$BB169,13)</f>
        <v>#N/A</v>
      </c>
      <c r="BE169" t="e">
        <f>INDEX('Partnumber data valves'!$B$4:$AC$1001,$BB169,14)</f>
        <v>#N/A</v>
      </c>
      <c r="BF169" t="e">
        <f>INDEX('Partnumber data valves'!$B$4:$AC$1001,$BB169,15)</f>
        <v>#N/A</v>
      </c>
      <c r="BG169" t="e">
        <f>INDEX('Partnumber data valves'!$B$4:$AC$1001,$BB169,16)</f>
        <v>#N/A</v>
      </c>
      <c r="BH169" t="e">
        <f>INDEX('Partnumber data valves'!$B$4:$AC$1001,$BB169,17)</f>
        <v>#N/A</v>
      </c>
      <c r="BI169" t="e">
        <f>INDEX('Partnumber data valves'!$B$4:$AC$1001,$BB169,18)</f>
        <v>#N/A</v>
      </c>
      <c r="BJ169" t="e">
        <f>INDEX('Partnumber data valves'!$B$4:$AC$1001,$BB169,19)</f>
        <v>#N/A</v>
      </c>
      <c r="BL169" t="e">
        <f>INDEX('Partnumber data valves'!$B$4:$AC$1001,$BB169,21)</f>
        <v>#N/A</v>
      </c>
      <c r="BM169" t="e">
        <f>INDEX('Partnumber data valves'!$B$4:$AC$1001,$BB169,22)</f>
        <v>#N/A</v>
      </c>
      <c r="BN169" t="e">
        <f>INDEX('Partnumber data valves'!$B$4:$AC$1001,$BB169,23)</f>
        <v>#N/A</v>
      </c>
      <c r="BO169" t="e">
        <f>INDEX('Partnumber data valves'!$B$4:$AC$1001,$BB169,24)</f>
        <v>#N/A</v>
      </c>
      <c r="BP169" t="e">
        <f>INDEX('Partnumber data valves'!$B$4:$AC$1001,$BB169,25)</f>
        <v>#N/A</v>
      </c>
      <c r="BQ169" t="e">
        <f>INDEX('Partnumber data valves'!$B$4:$AC$1001,$BB169,26)</f>
        <v>#N/A</v>
      </c>
      <c r="BR169" t="e">
        <f>INDEX('Partnumber data valves'!$B$4:$AC$1001,$BB169,27)</f>
        <v>#N/A</v>
      </c>
      <c r="BS169" t="e">
        <f>INDEX('Partnumber data valves'!$B$4:$AC$1001,$BB169,28)</f>
        <v>#N/A</v>
      </c>
      <c r="BU169" s="66" t="e">
        <f>INDEX('Partnumber data valves'!$B$4:$AC$1001,$BB169,5)</f>
        <v>#N/A</v>
      </c>
      <c r="BV169" s="66" t="e">
        <f>INDEX('Partnumber data valves'!$B$4:$AC$1001,$BB169,6)</f>
        <v>#N/A</v>
      </c>
    </row>
    <row r="170" spans="2:74">
      <c r="B170" s="115"/>
      <c r="C170" s="115"/>
      <c r="D170" s="115"/>
      <c r="E170" s="115"/>
      <c r="F170" s="115"/>
      <c r="G170" s="115"/>
      <c r="H170" s="115"/>
      <c r="I170" s="115"/>
      <c r="J170" s="115"/>
      <c r="K170" s="115"/>
      <c r="L170" s="115"/>
      <c r="M170" s="115"/>
      <c r="N170" s="115"/>
      <c r="O170" s="115"/>
      <c r="Q170" s="83"/>
      <c r="R170" s="22" t="e">
        <f>VLOOKUP('Frese Valve Selection'!$Q170,'Partnumber data valves'!$B$4:$K$1001,2,FALSE)</f>
        <v>#N/A</v>
      </c>
      <c r="S170" s="23" t="e">
        <f>VLOOKUP('Frese Valve Selection'!$Q170,'Partnumber data valves'!$B$4:$K$1001,3,FALSE)</f>
        <v>#N/A</v>
      </c>
      <c r="T170" s="23" t="e">
        <f>VLOOKUP('Frese Valve Selection'!$Q170,'Partnumber data valves'!$B$4:$K$1001,4,FALSE)</f>
        <v>#N/A</v>
      </c>
      <c r="U170" s="23" t="e">
        <f>VLOOKUP('Frese Valve Selection'!$Q170,'Partnumber data valves'!$B$4:$K$1001,5,FALSE)</f>
        <v>#N/A</v>
      </c>
      <c r="V170" s="23" t="e">
        <f>VLOOKUP('Frese Valve Selection'!$Q170,'Partnumber data valves'!$B$4:$K$1001,6,FALSE)</f>
        <v>#N/A</v>
      </c>
      <c r="W170" s="23" t="e">
        <f>VLOOKUP('Frese Valve Selection'!$Q170,'Partnumber data valves'!$B$4:$K$1001,7,FALSE)</f>
        <v>#N/A</v>
      </c>
      <c r="X170" s="23" t="e">
        <f>VLOOKUP('Frese Valve Selection'!$Q170,'Partnumber data valves'!$B$4:$K$1001,8,FALSE)</f>
        <v>#N/A</v>
      </c>
      <c r="Y170" s="23" t="e">
        <f>VLOOKUP('Frese Valve Selection'!$Q170,'Partnumber data valves'!$B$4:$K$1001,9,FALSE)</f>
        <v>#N/A</v>
      </c>
      <c r="Z170" s="23" t="e">
        <f>VLOOKUP('Frese Valve Selection'!$Q170,'Partnumber data valves'!$B$4:$K$1001,10,FALSE)</f>
        <v>#N/A</v>
      </c>
      <c r="AA170" s="97">
        <f t="shared" si="39"/>
        <v>0</v>
      </c>
      <c r="AB170" s="98" t="e">
        <f t="shared" si="37"/>
        <v>#N/A</v>
      </c>
      <c r="AC170" s="99" t="e">
        <f t="shared" si="38"/>
        <v>#N/A</v>
      </c>
      <c r="AD170" s="23" t="e">
        <f>VLOOKUP(Q170,'Weight table'!$A$2:$C$10000,3,FALSE)</f>
        <v>#N/A</v>
      </c>
      <c r="AF170" s="83"/>
      <c r="AG170" s="23" t="str">
        <f>IF(OR(ISBLANK($AF170),$AF170="N/A"),"",VLOOKUP($AF170,'Part number data actuators'!$B$3:$H$202,2,FALSE))</f>
        <v/>
      </c>
      <c r="AH170" s="23" t="str">
        <f>IF(OR(ISBLANK($AF170),$AF170="N/A"),"",VLOOKUP($AF170,'Part number data actuators'!$B$3:$H$202,3,FALSE))</f>
        <v/>
      </c>
      <c r="AI170" s="23" t="str">
        <f>IF(OR(ISBLANK($AF170),$AF170="N/A"),"",VLOOKUP($AF170,'Part number data actuators'!$B$3:$H$202,4,FALSE))</f>
        <v/>
      </c>
      <c r="AJ170" s="23" t="str">
        <f>IF(OR(ISBLANK($AF170),$AF170="N/A"),"",VLOOKUP($AF170,'Part number data actuators'!$B$3:$H$202,5,FALSE))</f>
        <v/>
      </c>
      <c r="AK170" s="23" t="str">
        <f>IF(OR(ISBLANK($AF170),$AF170="N/A"),"",VLOOKUP($AF170,'Part number data actuators'!$B$3:$H$202,6,FALSE))</f>
        <v/>
      </c>
      <c r="AL170" s="23" t="str">
        <f>IF(OR(ISBLANK($AF170),$AF170="N/A"),"",VLOOKUP($AF170,'Part number data actuators'!$B$3:$H$202,7,FALSE))</f>
        <v/>
      </c>
      <c r="AM170" s="5" t="str">
        <f>IF(OR(ISBLANK($AF170),$AF170="N/A"),"",VLOOKUP(AF170,'Weight table'!$A$2:$C$10000,3,FALSE))</f>
        <v/>
      </c>
      <c r="AO170" s="86"/>
      <c r="AU170" s="66" t="e">
        <f t="shared" si="40"/>
        <v>#N/A</v>
      </c>
      <c r="AV170" s="66" t="e">
        <f t="shared" si="41"/>
        <v>#N/A</v>
      </c>
      <c r="AW170" t="e">
        <f t="shared" si="42"/>
        <v>#N/A</v>
      </c>
      <c r="AX170" s="66" t="e">
        <f t="shared" si="43"/>
        <v>#N/A</v>
      </c>
      <c r="AY170" s="66" t="e">
        <f t="shared" si="44"/>
        <v>#N/A</v>
      </c>
      <c r="BB170" s="6" t="e">
        <f>MATCH(Q170,'Partnumber data valves'!$B$4:$B$1001,0)</f>
        <v>#N/A</v>
      </c>
      <c r="BC170" s="6"/>
      <c r="BD170" t="e">
        <f>INDEX('Partnumber data valves'!$B$4:$AC$1001,$BB170,13)</f>
        <v>#N/A</v>
      </c>
      <c r="BE170" t="e">
        <f>INDEX('Partnumber data valves'!$B$4:$AC$1001,$BB170,14)</f>
        <v>#N/A</v>
      </c>
      <c r="BF170" t="e">
        <f>INDEX('Partnumber data valves'!$B$4:$AC$1001,$BB170,15)</f>
        <v>#N/A</v>
      </c>
      <c r="BG170" t="e">
        <f>INDEX('Partnumber data valves'!$B$4:$AC$1001,$BB170,16)</f>
        <v>#N/A</v>
      </c>
      <c r="BH170" t="e">
        <f>INDEX('Partnumber data valves'!$B$4:$AC$1001,$BB170,17)</f>
        <v>#N/A</v>
      </c>
      <c r="BI170" t="e">
        <f>INDEX('Partnumber data valves'!$B$4:$AC$1001,$BB170,18)</f>
        <v>#N/A</v>
      </c>
      <c r="BJ170" t="e">
        <f>INDEX('Partnumber data valves'!$B$4:$AC$1001,$BB170,19)</f>
        <v>#N/A</v>
      </c>
      <c r="BL170" t="e">
        <f>INDEX('Partnumber data valves'!$B$4:$AC$1001,$BB170,21)</f>
        <v>#N/A</v>
      </c>
      <c r="BM170" t="e">
        <f>INDEX('Partnumber data valves'!$B$4:$AC$1001,$BB170,22)</f>
        <v>#N/A</v>
      </c>
      <c r="BN170" t="e">
        <f>INDEX('Partnumber data valves'!$B$4:$AC$1001,$BB170,23)</f>
        <v>#N/A</v>
      </c>
      <c r="BO170" t="e">
        <f>INDEX('Partnumber data valves'!$B$4:$AC$1001,$BB170,24)</f>
        <v>#N/A</v>
      </c>
      <c r="BP170" t="e">
        <f>INDEX('Partnumber data valves'!$B$4:$AC$1001,$BB170,25)</f>
        <v>#N/A</v>
      </c>
      <c r="BQ170" t="e">
        <f>INDEX('Partnumber data valves'!$B$4:$AC$1001,$BB170,26)</f>
        <v>#N/A</v>
      </c>
      <c r="BR170" t="e">
        <f>INDEX('Partnumber data valves'!$B$4:$AC$1001,$BB170,27)</f>
        <v>#N/A</v>
      </c>
      <c r="BS170" t="e">
        <f>INDEX('Partnumber data valves'!$B$4:$AC$1001,$BB170,28)</f>
        <v>#N/A</v>
      </c>
      <c r="BU170" s="66" t="e">
        <f>INDEX('Partnumber data valves'!$B$4:$AC$1001,$BB170,5)</f>
        <v>#N/A</v>
      </c>
      <c r="BV170" s="66" t="e">
        <f>INDEX('Partnumber data valves'!$B$4:$AC$1001,$BB170,6)</f>
        <v>#N/A</v>
      </c>
    </row>
    <row r="171" spans="2:74">
      <c r="B171" s="115"/>
      <c r="C171" s="115"/>
      <c r="D171" s="115"/>
      <c r="E171" s="115"/>
      <c r="F171" s="115"/>
      <c r="G171" s="115"/>
      <c r="H171" s="115"/>
      <c r="I171" s="115"/>
      <c r="J171" s="115"/>
      <c r="K171" s="115"/>
      <c r="L171" s="115"/>
      <c r="M171" s="115"/>
      <c r="N171" s="115"/>
      <c r="O171" s="115"/>
      <c r="Q171" s="83"/>
      <c r="R171" s="22" t="e">
        <f>VLOOKUP('Frese Valve Selection'!$Q171,'Partnumber data valves'!$B$4:$K$1001,2,FALSE)</f>
        <v>#N/A</v>
      </c>
      <c r="S171" s="23" t="e">
        <f>VLOOKUP('Frese Valve Selection'!$Q171,'Partnumber data valves'!$B$4:$K$1001,3,FALSE)</f>
        <v>#N/A</v>
      </c>
      <c r="T171" s="23" t="e">
        <f>VLOOKUP('Frese Valve Selection'!$Q171,'Partnumber data valves'!$B$4:$K$1001,4,FALSE)</f>
        <v>#N/A</v>
      </c>
      <c r="U171" s="23" t="e">
        <f>VLOOKUP('Frese Valve Selection'!$Q171,'Partnumber data valves'!$B$4:$K$1001,5,FALSE)</f>
        <v>#N/A</v>
      </c>
      <c r="V171" s="23" t="e">
        <f>VLOOKUP('Frese Valve Selection'!$Q171,'Partnumber data valves'!$B$4:$K$1001,6,FALSE)</f>
        <v>#N/A</v>
      </c>
      <c r="W171" s="23" t="e">
        <f>VLOOKUP('Frese Valve Selection'!$Q171,'Partnumber data valves'!$B$4:$K$1001,7,FALSE)</f>
        <v>#N/A</v>
      </c>
      <c r="X171" s="23" t="e">
        <f>VLOOKUP('Frese Valve Selection'!$Q171,'Partnumber data valves'!$B$4:$K$1001,8,FALSE)</f>
        <v>#N/A</v>
      </c>
      <c r="Y171" s="23" t="e">
        <f>VLOOKUP('Frese Valve Selection'!$Q171,'Partnumber data valves'!$B$4:$K$1001,9,FALSE)</f>
        <v>#N/A</v>
      </c>
      <c r="Z171" s="23" t="e">
        <f>VLOOKUP('Frese Valve Selection'!$Q171,'Partnumber data valves'!$B$4:$K$1001,10,FALSE)</f>
        <v>#N/A</v>
      </c>
      <c r="AA171" s="97">
        <f t="shared" si="39"/>
        <v>0</v>
      </c>
      <c r="AB171" s="98" t="e">
        <f t="shared" si="37"/>
        <v>#N/A</v>
      </c>
      <c r="AC171" s="99" t="e">
        <f t="shared" si="38"/>
        <v>#N/A</v>
      </c>
      <c r="AD171" s="23" t="e">
        <f>VLOOKUP(Q171,'Weight table'!$A$2:$C$10000,3,FALSE)</f>
        <v>#N/A</v>
      </c>
      <c r="AF171" s="83"/>
      <c r="AG171" s="23" t="str">
        <f>IF(OR(ISBLANK($AF171),$AF171="N/A"),"",VLOOKUP($AF171,'Part number data actuators'!$B$3:$H$202,2,FALSE))</f>
        <v/>
      </c>
      <c r="AH171" s="23" t="str">
        <f>IF(OR(ISBLANK($AF171),$AF171="N/A"),"",VLOOKUP($AF171,'Part number data actuators'!$B$3:$H$202,3,FALSE))</f>
        <v/>
      </c>
      <c r="AI171" s="23" t="str">
        <f>IF(OR(ISBLANK($AF171),$AF171="N/A"),"",VLOOKUP($AF171,'Part number data actuators'!$B$3:$H$202,4,FALSE))</f>
        <v/>
      </c>
      <c r="AJ171" s="23" t="str">
        <f>IF(OR(ISBLANK($AF171),$AF171="N/A"),"",VLOOKUP($AF171,'Part number data actuators'!$B$3:$H$202,5,FALSE))</f>
        <v/>
      </c>
      <c r="AK171" s="23" t="str">
        <f>IF(OR(ISBLANK($AF171),$AF171="N/A"),"",VLOOKUP($AF171,'Part number data actuators'!$B$3:$H$202,6,FALSE))</f>
        <v/>
      </c>
      <c r="AL171" s="23" t="str">
        <f>IF(OR(ISBLANK($AF171),$AF171="N/A"),"",VLOOKUP($AF171,'Part number data actuators'!$B$3:$H$202,7,FALSE))</f>
        <v/>
      </c>
      <c r="AM171" s="5" t="str">
        <f>IF(OR(ISBLANK($AF171),$AF171="N/A"),"",VLOOKUP(AF171,'Weight table'!$A$2:$C$10000,3,FALSE))</f>
        <v/>
      </c>
      <c r="AO171" s="86"/>
      <c r="AU171" s="66" t="e">
        <f t="shared" si="40"/>
        <v>#N/A</v>
      </c>
      <c r="AV171" s="66" t="e">
        <f t="shared" si="41"/>
        <v>#N/A</v>
      </c>
      <c r="AW171" t="e">
        <f t="shared" si="42"/>
        <v>#N/A</v>
      </c>
      <c r="AX171" s="66" t="e">
        <f t="shared" si="43"/>
        <v>#N/A</v>
      </c>
      <c r="AY171" s="66" t="e">
        <f t="shared" si="44"/>
        <v>#N/A</v>
      </c>
      <c r="BB171" s="6" t="e">
        <f>MATCH(Q171,'Partnumber data valves'!$B$4:$B$1001,0)</f>
        <v>#N/A</v>
      </c>
      <c r="BC171" s="6"/>
      <c r="BD171" t="e">
        <f>INDEX('Partnumber data valves'!$B$4:$AC$1001,$BB171,13)</f>
        <v>#N/A</v>
      </c>
      <c r="BE171" t="e">
        <f>INDEX('Partnumber data valves'!$B$4:$AC$1001,$BB171,14)</f>
        <v>#N/A</v>
      </c>
      <c r="BF171" t="e">
        <f>INDEX('Partnumber data valves'!$B$4:$AC$1001,$BB171,15)</f>
        <v>#N/A</v>
      </c>
      <c r="BG171" t="e">
        <f>INDEX('Partnumber data valves'!$B$4:$AC$1001,$BB171,16)</f>
        <v>#N/A</v>
      </c>
      <c r="BH171" t="e">
        <f>INDEX('Partnumber data valves'!$B$4:$AC$1001,$BB171,17)</f>
        <v>#N/A</v>
      </c>
      <c r="BI171" t="e">
        <f>INDEX('Partnumber data valves'!$B$4:$AC$1001,$BB171,18)</f>
        <v>#N/A</v>
      </c>
      <c r="BJ171" t="e">
        <f>INDEX('Partnumber data valves'!$B$4:$AC$1001,$BB171,19)</f>
        <v>#N/A</v>
      </c>
      <c r="BL171" t="e">
        <f>INDEX('Partnumber data valves'!$B$4:$AC$1001,$BB171,21)</f>
        <v>#N/A</v>
      </c>
      <c r="BM171" t="e">
        <f>INDEX('Partnumber data valves'!$B$4:$AC$1001,$BB171,22)</f>
        <v>#N/A</v>
      </c>
      <c r="BN171" t="e">
        <f>INDEX('Partnumber data valves'!$B$4:$AC$1001,$BB171,23)</f>
        <v>#N/A</v>
      </c>
      <c r="BO171" t="e">
        <f>INDEX('Partnumber data valves'!$B$4:$AC$1001,$BB171,24)</f>
        <v>#N/A</v>
      </c>
      <c r="BP171" t="e">
        <f>INDEX('Partnumber data valves'!$B$4:$AC$1001,$BB171,25)</f>
        <v>#N/A</v>
      </c>
      <c r="BQ171" t="e">
        <f>INDEX('Partnumber data valves'!$B$4:$AC$1001,$BB171,26)</f>
        <v>#N/A</v>
      </c>
      <c r="BR171" t="e">
        <f>INDEX('Partnumber data valves'!$B$4:$AC$1001,$BB171,27)</f>
        <v>#N/A</v>
      </c>
      <c r="BS171" t="e">
        <f>INDEX('Partnumber data valves'!$B$4:$AC$1001,$BB171,28)</f>
        <v>#N/A</v>
      </c>
      <c r="BU171" s="66" t="e">
        <f>INDEX('Partnumber data valves'!$B$4:$AC$1001,$BB171,5)</f>
        <v>#N/A</v>
      </c>
      <c r="BV171" s="66" t="e">
        <f>INDEX('Partnumber data valves'!$B$4:$AC$1001,$BB171,6)</f>
        <v>#N/A</v>
      </c>
    </row>
    <row r="172" spans="2:74">
      <c r="B172" s="115"/>
      <c r="C172" s="115"/>
      <c r="D172" s="115"/>
      <c r="E172" s="115"/>
      <c r="F172" s="115"/>
      <c r="G172" s="115"/>
      <c r="H172" s="115"/>
      <c r="I172" s="115"/>
      <c r="J172" s="115"/>
      <c r="K172" s="115"/>
      <c r="L172" s="115"/>
      <c r="M172" s="115"/>
      <c r="N172" s="115"/>
      <c r="O172" s="115"/>
      <c r="Q172" s="83"/>
      <c r="R172" s="22" t="e">
        <f>VLOOKUP('Frese Valve Selection'!$Q172,'Partnumber data valves'!$B$4:$K$1001,2,FALSE)</f>
        <v>#N/A</v>
      </c>
      <c r="S172" s="23" t="e">
        <f>VLOOKUP('Frese Valve Selection'!$Q172,'Partnumber data valves'!$B$4:$K$1001,3,FALSE)</f>
        <v>#N/A</v>
      </c>
      <c r="T172" s="23" t="e">
        <f>VLOOKUP('Frese Valve Selection'!$Q172,'Partnumber data valves'!$B$4:$K$1001,4,FALSE)</f>
        <v>#N/A</v>
      </c>
      <c r="U172" s="23" t="e">
        <f>VLOOKUP('Frese Valve Selection'!$Q172,'Partnumber data valves'!$B$4:$K$1001,5,FALSE)</f>
        <v>#N/A</v>
      </c>
      <c r="V172" s="23" t="e">
        <f>VLOOKUP('Frese Valve Selection'!$Q172,'Partnumber data valves'!$B$4:$K$1001,6,FALSE)</f>
        <v>#N/A</v>
      </c>
      <c r="W172" s="23" t="e">
        <f>VLOOKUP('Frese Valve Selection'!$Q172,'Partnumber data valves'!$B$4:$K$1001,7,FALSE)</f>
        <v>#N/A</v>
      </c>
      <c r="X172" s="23" t="e">
        <f>VLOOKUP('Frese Valve Selection'!$Q172,'Partnumber data valves'!$B$4:$K$1001,8,FALSE)</f>
        <v>#N/A</v>
      </c>
      <c r="Y172" s="23" t="e">
        <f>VLOOKUP('Frese Valve Selection'!$Q172,'Partnumber data valves'!$B$4:$K$1001,9,FALSE)</f>
        <v>#N/A</v>
      </c>
      <c r="Z172" s="23" t="e">
        <f>VLOOKUP('Frese Valve Selection'!$Q172,'Partnumber data valves'!$B$4:$K$1001,10,FALSE)</f>
        <v>#N/A</v>
      </c>
      <c r="AA172" s="97">
        <f t="shared" si="39"/>
        <v>0</v>
      </c>
      <c r="AB172" s="98" t="e">
        <f t="shared" si="37"/>
        <v>#N/A</v>
      </c>
      <c r="AC172" s="99" t="e">
        <f t="shared" si="38"/>
        <v>#N/A</v>
      </c>
      <c r="AD172" s="23" t="e">
        <f>VLOOKUP(Q172,'Weight table'!$A$2:$C$10000,3,FALSE)</f>
        <v>#N/A</v>
      </c>
      <c r="AF172" s="83"/>
      <c r="AG172" s="23" t="str">
        <f>IF(OR(ISBLANK($AF172),$AF172="N/A"),"",VLOOKUP($AF172,'Part number data actuators'!$B$3:$H$202,2,FALSE))</f>
        <v/>
      </c>
      <c r="AH172" s="23" t="str">
        <f>IF(OR(ISBLANK($AF172),$AF172="N/A"),"",VLOOKUP($AF172,'Part number data actuators'!$B$3:$H$202,3,FALSE))</f>
        <v/>
      </c>
      <c r="AI172" s="23" t="str">
        <f>IF(OR(ISBLANK($AF172),$AF172="N/A"),"",VLOOKUP($AF172,'Part number data actuators'!$B$3:$H$202,4,FALSE))</f>
        <v/>
      </c>
      <c r="AJ172" s="23" t="str">
        <f>IF(OR(ISBLANK($AF172),$AF172="N/A"),"",VLOOKUP($AF172,'Part number data actuators'!$B$3:$H$202,5,FALSE))</f>
        <v/>
      </c>
      <c r="AK172" s="23" t="str">
        <f>IF(OR(ISBLANK($AF172),$AF172="N/A"),"",VLOOKUP($AF172,'Part number data actuators'!$B$3:$H$202,6,FALSE))</f>
        <v/>
      </c>
      <c r="AL172" s="23" t="str">
        <f>IF(OR(ISBLANK($AF172),$AF172="N/A"),"",VLOOKUP($AF172,'Part number data actuators'!$B$3:$H$202,7,FALSE))</f>
        <v/>
      </c>
      <c r="AM172" s="5" t="str">
        <f>IF(OR(ISBLANK($AF172),$AF172="N/A"),"",VLOOKUP(AF172,'Weight table'!$A$2:$C$10000,3,FALSE))</f>
        <v/>
      </c>
      <c r="AO172" s="86"/>
      <c r="AU172" s="66" t="e">
        <f t="shared" si="40"/>
        <v>#N/A</v>
      </c>
      <c r="AV172" s="66" t="e">
        <f t="shared" si="41"/>
        <v>#N/A</v>
      </c>
      <c r="AW172" t="e">
        <f t="shared" si="42"/>
        <v>#N/A</v>
      </c>
      <c r="AX172" s="66" t="e">
        <f t="shared" si="43"/>
        <v>#N/A</v>
      </c>
      <c r="AY172" s="66" t="e">
        <f t="shared" si="44"/>
        <v>#N/A</v>
      </c>
      <c r="BB172" s="6" t="e">
        <f>MATCH(Q172,'Partnumber data valves'!$B$4:$B$1001,0)</f>
        <v>#N/A</v>
      </c>
      <c r="BC172" s="6"/>
      <c r="BD172" t="e">
        <f>INDEX('Partnumber data valves'!$B$4:$AC$1001,$BB172,13)</f>
        <v>#N/A</v>
      </c>
      <c r="BE172" t="e">
        <f>INDEX('Partnumber data valves'!$B$4:$AC$1001,$BB172,14)</f>
        <v>#N/A</v>
      </c>
      <c r="BF172" t="e">
        <f>INDEX('Partnumber data valves'!$B$4:$AC$1001,$BB172,15)</f>
        <v>#N/A</v>
      </c>
      <c r="BG172" t="e">
        <f>INDEX('Partnumber data valves'!$B$4:$AC$1001,$BB172,16)</f>
        <v>#N/A</v>
      </c>
      <c r="BH172" t="e">
        <f>INDEX('Partnumber data valves'!$B$4:$AC$1001,$BB172,17)</f>
        <v>#N/A</v>
      </c>
      <c r="BI172" t="e">
        <f>INDEX('Partnumber data valves'!$B$4:$AC$1001,$BB172,18)</f>
        <v>#N/A</v>
      </c>
      <c r="BJ172" t="e">
        <f>INDEX('Partnumber data valves'!$B$4:$AC$1001,$BB172,19)</f>
        <v>#N/A</v>
      </c>
      <c r="BL172" t="e">
        <f>INDEX('Partnumber data valves'!$B$4:$AC$1001,$BB172,21)</f>
        <v>#N/A</v>
      </c>
      <c r="BM172" t="e">
        <f>INDEX('Partnumber data valves'!$B$4:$AC$1001,$BB172,22)</f>
        <v>#N/A</v>
      </c>
      <c r="BN172" t="e">
        <f>INDEX('Partnumber data valves'!$B$4:$AC$1001,$BB172,23)</f>
        <v>#N/A</v>
      </c>
      <c r="BO172" t="e">
        <f>INDEX('Partnumber data valves'!$B$4:$AC$1001,$BB172,24)</f>
        <v>#N/A</v>
      </c>
      <c r="BP172" t="e">
        <f>INDEX('Partnumber data valves'!$B$4:$AC$1001,$BB172,25)</f>
        <v>#N/A</v>
      </c>
      <c r="BQ172" t="e">
        <f>INDEX('Partnumber data valves'!$B$4:$AC$1001,$BB172,26)</f>
        <v>#N/A</v>
      </c>
      <c r="BR172" t="e">
        <f>INDEX('Partnumber data valves'!$B$4:$AC$1001,$BB172,27)</f>
        <v>#N/A</v>
      </c>
      <c r="BS172" t="e">
        <f>INDEX('Partnumber data valves'!$B$4:$AC$1001,$BB172,28)</f>
        <v>#N/A</v>
      </c>
      <c r="BU172" s="66" t="e">
        <f>INDEX('Partnumber data valves'!$B$4:$AC$1001,$BB172,5)</f>
        <v>#N/A</v>
      </c>
      <c r="BV172" s="66" t="e">
        <f>INDEX('Partnumber data valves'!$B$4:$AC$1001,$BB172,6)</f>
        <v>#N/A</v>
      </c>
    </row>
    <row r="173" spans="2:74">
      <c r="B173" s="115"/>
      <c r="C173" s="115"/>
      <c r="D173" s="115"/>
      <c r="E173" s="115"/>
      <c r="F173" s="115"/>
      <c r="G173" s="115"/>
      <c r="H173" s="115"/>
      <c r="I173" s="115"/>
      <c r="J173" s="115"/>
      <c r="K173" s="115"/>
      <c r="L173" s="115"/>
      <c r="M173" s="115"/>
      <c r="N173" s="115"/>
      <c r="O173" s="115"/>
      <c r="Q173" s="83"/>
      <c r="R173" s="22" t="e">
        <f>VLOOKUP('Frese Valve Selection'!$Q173,'Partnumber data valves'!$B$4:$K$1001,2,FALSE)</f>
        <v>#N/A</v>
      </c>
      <c r="S173" s="23" t="e">
        <f>VLOOKUP('Frese Valve Selection'!$Q173,'Partnumber data valves'!$B$4:$K$1001,3,FALSE)</f>
        <v>#N/A</v>
      </c>
      <c r="T173" s="23" t="e">
        <f>VLOOKUP('Frese Valve Selection'!$Q173,'Partnumber data valves'!$B$4:$K$1001,4,FALSE)</f>
        <v>#N/A</v>
      </c>
      <c r="U173" s="23" t="e">
        <f>VLOOKUP('Frese Valve Selection'!$Q173,'Partnumber data valves'!$B$4:$K$1001,5,FALSE)</f>
        <v>#N/A</v>
      </c>
      <c r="V173" s="23" t="e">
        <f>VLOOKUP('Frese Valve Selection'!$Q173,'Partnumber data valves'!$B$4:$K$1001,6,FALSE)</f>
        <v>#N/A</v>
      </c>
      <c r="W173" s="23" t="e">
        <f>VLOOKUP('Frese Valve Selection'!$Q173,'Partnumber data valves'!$B$4:$K$1001,7,FALSE)</f>
        <v>#N/A</v>
      </c>
      <c r="X173" s="23" t="e">
        <f>VLOOKUP('Frese Valve Selection'!$Q173,'Partnumber data valves'!$B$4:$K$1001,8,FALSE)</f>
        <v>#N/A</v>
      </c>
      <c r="Y173" s="23" t="e">
        <f>VLOOKUP('Frese Valve Selection'!$Q173,'Partnumber data valves'!$B$4:$K$1001,9,FALSE)</f>
        <v>#N/A</v>
      </c>
      <c r="Z173" s="23" t="e">
        <f>VLOOKUP('Frese Valve Selection'!$Q173,'Partnumber data valves'!$B$4:$K$1001,10,FALSE)</f>
        <v>#N/A</v>
      </c>
      <c r="AA173" s="97">
        <f t="shared" si="39"/>
        <v>0</v>
      </c>
      <c r="AB173" s="98" t="e">
        <f t="shared" si="37"/>
        <v>#N/A</v>
      </c>
      <c r="AC173" s="99" t="e">
        <f t="shared" si="38"/>
        <v>#N/A</v>
      </c>
      <c r="AD173" s="23" t="e">
        <f>VLOOKUP(Q173,'Weight table'!$A$2:$C$10000,3,FALSE)</f>
        <v>#N/A</v>
      </c>
      <c r="AF173" s="83"/>
      <c r="AG173" s="23" t="str">
        <f>IF(OR(ISBLANK($AF173),$AF173="N/A"),"",VLOOKUP($AF173,'Part number data actuators'!$B$3:$H$202,2,FALSE))</f>
        <v/>
      </c>
      <c r="AH173" s="23" t="str">
        <f>IF(OR(ISBLANK($AF173),$AF173="N/A"),"",VLOOKUP($AF173,'Part number data actuators'!$B$3:$H$202,3,FALSE))</f>
        <v/>
      </c>
      <c r="AI173" s="23" t="str">
        <f>IF(OR(ISBLANK($AF173),$AF173="N/A"),"",VLOOKUP($AF173,'Part number data actuators'!$B$3:$H$202,4,FALSE))</f>
        <v/>
      </c>
      <c r="AJ173" s="23" t="str">
        <f>IF(OR(ISBLANK($AF173),$AF173="N/A"),"",VLOOKUP($AF173,'Part number data actuators'!$B$3:$H$202,5,FALSE))</f>
        <v/>
      </c>
      <c r="AK173" s="23" t="str">
        <f>IF(OR(ISBLANK($AF173),$AF173="N/A"),"",VLOOKUP($AF173,'Part number data actuators'!$B$3:$H$202,6,FALSE))</f>
        <v/>
      </c>
      <c r="AL173" s="23" t="str">
        <f>IF(OR(ISBLANK($AF173),$AF173="N/A"),"",VLOOKUP($AF173,'Part number data actuators'!$B$3:$H$202,7,FALSE))</f>
        <v/>
      </c>
      <c r="AM173" s="5" t="str">
        <f>IF(OR(ISBLANK($AF173),$AF173="N/A"),"",VLOOKUP(AF173,'Weight table'!$A$2:$C$10000,3,FALSE))</f>
        <v/>
      </c>
      <c r="AO173" s="86"/>
      <c r="AU173" s="66" t="e">
        <f t="shared" si="40"/>
        <v>#N/A</v>
      </c>
      <c r="AV173" s="66" t="e">
        <f t="shared" si="41"/>
        <v>#N/A</v>
      </c>
      <c r="AW173" t="e">
        <f t="shared" si="42"/>
        <v>#N/A</v>
      </c>
      <c r="AX173" s="66" t="e">
        <f t="shared" si="43"/>
        <v>#N/A</v>
      </c>
      <c r="AY173" s="66" t="e">
        <f t="shared" si="44"/>
        <v>#N/A</v>
      </c>
      <c r="BB173" s="6" t="e">
        <f>MATCH(Q173,'Partnumber data valves'!$B$4:$B$1001,0)</f>
        <v>#N/A</v>
      </c>
      <c r="BC173" s="6"/>
      <c r="BD173" t="e">
        <f>INDEX('Partnumber data valves'!$B$4:$AC$1001,$BB173,13)</f>
        <v>#N/A</v>
      </c>
      <c r="BE173" t="e">
        <f>INDEX('Partnumber data valves'!$B$4:$AC$1001,$BB173,14)</f>
        <v>#N/A</v>
      </c>
      <c r="BF173" t="e">
        <f>INDEX('Partnumber data valves'!$B$4:$AC$1001,$BB173,15)</f>
        <v>#N/A</v>
      </c>
      <c r="BG173" t="e">
        <f>INDEX('Partnumber data valves'!$B$4:$AC$1001,$BB173,16)</f>
        <v>#N/A</v>
      </c>
      <c r="BH173" t="e">
        <f>INDEX('Partnumber data valves'!$B$4:$AC$1001,$BB173,17)</f>
        <v>#N/A</v>
      </c>
      <c r="BI173" t="e">
        <f>INDEX('Partnumber data valves'!$B$4:$AC$1001,$BB173,18)</f>
        <v>#N/A</v>
      </c>
      <c r="BJ173" t="e">
        <f>INDEX('Partnumber data valves'!$B$4:$AC$1001,$BB173,19)</f>
        <v>#N/A</v>
      </c>
      <c r="BL173" t="e">
        <f>INDEX('Partnumber data valves'!$B$4:$AC$1001,$BB173,21)</f>
        <v>#N/A</v>
      </c>
      <c r="BM173" t="e">
        <f>INDEX('Partnumber data valves'!$B$4:$AC$1001,$BB173,22)</f>
        <v>#N/A</v>
      </c>
      <c r="BN173" t="e">
        <f>INDEX('Partnumber data valves'!$B$4:$AC$1001,$BB173,23)</f>
        <v>#N/A</v>
      </c>
      <c r="BO173" t="e">
        <f>INDEX('Partnumber data valves'!$B$4:$AC$1001,$BB173,24)</f>
        <v>#N/A</v>
      </c>
      <c r="BP173" t="e">
        <f>INDEX('Partnumber data valves'!$B$4:$AC$1001,$BB173,25)</f>
        <v>#N/A</v>
      </c>
      <c r="BQ173" t="e">
        <f>INDEX('Partnumber data valves'!$B$4:$AC$1001,$BB173,26)</f>
        <v>#N/A</v>
      </c>
      <c r="BR173" t="e">
        <f>INDEX('Partnumber data valves'!$B$4:$AC$1001,$BB173,27)</f>
        <v>#N/A</v>
      </c>
      <c r="BS173" t="e">
        <f>INDEX('Partnumber data valves'!$B$4:$AC$1001,$BB173,28)</f>
        <v>#N/A</v>
      </c>
      <c r="BU173" s="66" t="e">
        <f>INDEX('Partnumber data valves'!$B$4:$AC$1001,$BB173,5)</f>
        <v>#N/A</v>
      </c>
      <c r="BV173" s="66" t="e">
        <f>INDEX('Partnumber data valves'!$B$4:$AC$1001,$BB173,6)</f>
        <v>#N/A</v>
      </c>
    </row>
    <row r="174" spans="2:74">
      <c r="B174" s="115"/>
      <c r="C174" s="115"/>
      <c r="D174" s="115"/>
      <c r="E174" s="115"/>
      <c r="F174" s="115"/>
      <c r="G174" s="115"/>
      <c r="H174" s="115"/>
      <c r="I174" s="115"/>
      <c r="J174" s="115"/>
      <c r="K174" s="115"/>
      <c r="L174" s="115"/>
      <c r="M174" s="115"/>
      <c r="N174" s="115"/>
      <c r="O174" s="115"/>
      <c r="Q174" s="83"/>
      <c r="R174" s="22" t="e">
        <f>VLOOKUP('Frese Valve Selection'!$Q174,'Partnumber data valves'!$B$4:$K$1001,2,FALSE)</f>
        <v>#N/A</v>
      </c>
      <c r="S174" s="23" t="e">
        <f>VLOOKUP('Frese Valve Selection'!$Q174,'Partnumber data valves'!$B$4:$K$1001,3,FALSE)</f>
        <v>#N/A</v>
      </c>
      <c r="T174" s="23" t="e">
        <f>VLOOKUP('Frese Valve Selection'!$Q174,'Partnumber data valves'!$B$4:$K$1001,4,FALSE)</f>
        <v>#N/A</v>
      </c>
      <c r="U174" s="23" t="e">
        <f>VLOOKUP('Frese Valve Selection'!$Q174,'Partnumber data valves'!$B$4:$K$1001,5,FALSE)</f>
        <v>#N/A</v>
      </c>
      <c r="V174" s="23" t="e">
        <f>VLOOKUP('Frese Valve Selection'!$Q174,'Partnumber data valves'!$B$4:$K$1001,6,FALSE)</f>
        <v>#N/A</v>
      </c>
      <c r="W174" s="23" t="e">
        <f>VLOOKUP('Frese Valve Selection'!$Q174,'Partnumber data valves'!$B$4:$K$1001,7,FALSE)</f>
        <v>#N/A</v>
      </c>
      <c r="X174" s="23" t="e">
        <f>VLOOKUP('Frese Valve Selection'!$Q174,'Partnumber data valves'!$B$4:$K$1001,8,FALSE)</f>
        <v>#N/A</v>
      </c>
      <c r="Y174" s="23" t="e">
        <f>VLOOKUP('Frese Valve Selection'!$Q174,'Partnumber data valves'!$B$4:$K$1001,9,FALSE)</f>
        <v>#N/A</v>
      </c>
      <c r="Z174" s="23" t="e">
        <f>VLOOKUP('Frese Valve Selection'!$Q174,'Partnumber data valves'!$B$4:$K$1001,10,FALSE)</f>
        <v>#N/A</v>
      </c>
      <c r="AA174" s="97">
        <f t="shared" si="39"/>
        <v>0</v>
      </c>
      <c r="AB174" s="98" t="e">
        <f t="shared" si="37"/>
        <v>#N/A</v>
      </c>
      <c r="AC174" s="99" t="e">
        <f t="shared" si="38"/>
        <v>#N/A</v>
      </c>
      <c r="AD174" s="23" t="e">
        <f>VLOOKUP(Q174,'Weight table'!$A$2:$C$10000,3,FALSE)</f>
        <v>#N/A</v>
      </c>
      <c r="AF174" s="83"/>
      <c r="AG174" s="23" t="str">
        <f>IF(OR(ISBLANK($AF174),$AF174="N/A"),"",VLOOKUP($AF174,'Part number data actuators'!$B$3:$H$202,2,FALSE))</f>
        <v/>
      </c>
      <c r="AH174" s="23" t="str">
        <f>IF(OR(ISBLANK($AF174),$AF174="N/A"),"",VLOOKUP($AF174,'Part number data actuators'!$B$3:$H$202,3,FALSE))</f>
        <v/>
      </c>
      <c r="AI174" s="23" t="str">
        <f>IF(OR(ISBLANK($AF174),$AF174="N/A"),"",VLOOKUP($AF174,'Part number data actuators'!$B$3:$H$202,4,FALSE))</f>
        <v/>
      </c>
      <c r="AJ174" s="23" t="str">
        <f>IF(OR(ISBLANK($AF174),$AF174="N/A"),"",VLOOKUP($AF174,'Part number data actuators'!$B$3:$H$202,5,FALSE))</f>
        <v/>
      </c>
      <c r="AK174" s="23" t="str">
        <f>IF(OR(ISBLANK($AF174),$AF174="N/A"),"",VLOOKUP($AF174,'Part number data actuators'!$B$3:$H$202,6,FALSE))</f>
        <v/>
      </c>
      <c r="AL174" s="23" t="str">
        <f>IF(OR(ISBLANK($AF174),$AF174="N/A"),"",VLOOKUP($AF174,'Part number data actuators'!$B$3:$H$202,7,FALSE))</f>
        <v/>
      </c>
      <c r="AM174" s="5" t="str">
        <f>IF(OR(ISBLANK($AF174),$AF174="N/A"),"",VLOOKUP(AF174,'Weight table'!$A$2:$C$10000,3,FALSE))</f>
        <v/>
      </c>
      <c r="AO174" s="86"/>
      <c r="AU174" s="66" t="e">
        <f t="shared" si="40"/>
        <v>#N/A</v>
      </c>
      <c r="AV174" s="66" t="e">
        <f t="shared" si="41"/>
        <v>#N/A</v>
      </c>
      <c r="AW174" t="e">
        <f t="shared" si="42"/>
        <v>#N/A</v>
      </c>
      <c r="AX174" s="66" t="e">
        <f t="shared" si="43"/>
        <v>#N/A</v>
      </c>
      <c r="AY174" s="66" t="e">
        <f t="shared" si="44"/>
        <v>#N/A</v>
      </c>
      <c r="BB174" s="6" t="e">
        <f>MATCH(Q174,'Partnumber data valves'!$B$4:$B$1001,0)</f>
        <v>#N/A</v>
      </c>
      <c r="BC174" s="6"/>
      <c r="BD174" t="e">
        <f>INDEX('Partnumber data valves'!$B$4:$AC$1001,$BB174,13)</f>
        <v>#N/A</v>
      </c>
      <c r="BE174" t="e">
        <f>INDEX('Partnumber data valves'!$B$4:$AC$1001,$BB174,14)</f>
        <v>#N/A</v>
      </c>
      <c r="BF174" t="e">
        <f>INDEX('Partnumber data valves'!$B$4:$AC$1001,$BB174,15)</f>
        <v>#N/A</v>
      </c>
      <c r="BG174" t="e">
        <f>INDEX('Partnumber data valves'!$B$4:$AC$1001,$BB174,16)</f>
        <v>#N/A</v>
      </c>
      <c r="BH174" t="e">
        <f>INDEX('Partnumber data valves'!$B$4:$AC$1001,$BB174,17)</f>
        <v>#N/A</v>
      </c>
      <c r="BI174" t="e">
        <f>INDEX('Partnumber data valves'!$B$4:$AC$1001,$BB174,18)</f>
        <v>#N/A</v>
      </c>
      <c r="BJ174" t="e">
        <f>INDEX('Partnumber data valves'!$B$4:$AC$1001,$BB174,19)</f>
        <v>#N/A</v>
      </c>
      <c r="BL174" t="e">
        <f>INDEX('Partnumber data valves'!$B$4:$AC$1001,$BB174,21)</f>
        <v>#N/A</v>
      </c>
      <c r="BM174" t="e">
        <f>INDEX('Partnumber data valves'!$B$4:$AC$1001,$BB174,22)</f>
        <v>#N/A</v>
      </c>
      <c r="BN174" t="e">
        <f>INDEX('Partnumber data valves'!$B$4:$AC$1001,$BB174,23)</f>
        <v>#N/A</v>
      </c>
      <c r="BO174" t="e">
        <f>INDEX('Partnumber data valves'!$B$4:$AC$1001,$BB174,24)</f>
        <v>#N/A</v>
      </c>
      <c r="BP174" t="e">
        <f>INDEX('Partnumber data valves'!$B$4:$AC$1001,$BB174,25)</f>
        <v>#N/A</v>
      </c>
      <c r="BQ174" t="e">
        <f>INDEX('Partnumber data valves'!$B$4:$AC$1001,$BB174,26)</f>
        <v>#N/A</v>
      </c>
      <c r="BR174" t="e">
        <f>INDEX('Partnumber data valves'!$B$4:$AC$1001,$BB174,27)</f>
        <v>#N/A</v>
      </c>
      <c r="BS174" t="e">
        <f>INDEX('Partnumber data valves'!$B$4:$AC$1001,$BB174,28)</f>
        <v>#N/A</v>
      </c>
      <c r="BU174" s="66" t="e">
        <f>INDEX('Partnumber data valves'!$B$4:$AC$1001,$BB174,5)</f>
        <v>#N/A</v>
      </c>
      <c r="BV174" s="66" t="e">
        <f>INDEX('Partnumber data valves'!$B$4:$AC$1001,$BB174,6)</f>
        <v>#N/A</v>
      </c>
    </row>
    <row r="175" spans="2:74">
      <c r="B175" s="115"/>
      <c r="C175" s="115"/>
      <c r="D175" s="115"/>
      <c r="E175" s="115"/>
      <c r="F175" s="115"/>
      <c r="G175" s="115"/>
      <c r="H175" s="115"/>
      <c r="I175" s="115"/>
      <c r="J175" s="115"/>
      <c r="K175" s="115"/>
      <c r="L175" s="115"/>
      <c r="M175" s="115"/>
      <c r="N175" s="115"/>
      <c r="O175" s="115"/>
      <c r="Q175" s="83"/>
      <c r="R175" s="22" t="e">
        <f>VLOOKUP('Frese Valve Selection'!$Q175,'Partnumber data valves'!$B$4:$K$1001,2,FALSE)</f>
        <v>#N/A</v>
      </c>
      <c r="S175" s="23" t="e">
        <f>VLOOKUP('Frese Valve Selection'!$Q175,'Partnumber data valves'!$B$4:$K$1001,3,FALSE)</f>
        <v>#N/A</v>
      </c>
      <c r="T175" s="23" t="e">
        <f>VLOOKUP('Frese Valve Selection'!$Q175,'Partnumber data valves'!$B$4:$K$1001,4,FALSE)</f>
        <v>#N/A</v>
      </c>
      <c r="U175" s="23" t="e">
        <f>VLOOKUP('Frese Valve Selection'!$Q175,'Partnumber data valves'!$B$4:$K$1001,5,FALSE)</f>
        <v>#N/A</v>
      </c>
      <c r="V175" s="23" t="e">
        <f>VLOOKUP('Frese Valve Selection'!$Q175,'Partnumber data valves'!$B$4:$K$1001,6,FALSE)</f>
        <v>#N/A</v>
      </c>
      <c r="W175" s="23" t="e">
        <f>VLOOKUP('Frese Valve Selection'!$Q175,'Partnumber data valves'!$B$4:$K$1001,7,FALSE)</f>
        <v>#N/A</v>
      </c>
      <c r="X175" s="23" t="e">
        <f>VLOOKUP('Frese Valve Selection'!$Q175,'Partnumber data valves'!$B$4:$K$1001,8,FALSE)</f>
        <v>#N/A</v>
      </c>
      <c r="Y175" s="23" t="e">
        <f>VLOOKUP('Frese Valve Selection'!$Q175,'Partnumber data valves'!$B$4:$K$1001,9,FALSE)</f>
        <v>#N/A</v>
      </c>
      <c r="Z175" s="23" t="e">
        <f>VLOOKUP('Frese Valve Selection'!$Q175,'Partnumber data valves'!$B$4:$K$1001,10,FALSE)</f>
        <v>#N/A</v>
      </c>
      <c r="AA175" s="97">
        <f t="shared" si="39"/>
        <v>0</v>
      </c>
      <c r="AB175" s="98" t="e">
        <f t="shared" si="37"/>
        <v>#N/A</v>
      </c>
      <c r="AC175" s="99" t="e">
        <f t="shared" si="38"/>
        <v>#N/A</v>
      </c>
      <c r="AD175" s="23" t="e">
        <f>VLOOKUP(Q175,'Weight table'!$A$2:$C$10000,3,FALSE)</f>
        <v>#N/A</v>
      </c>
      <c r="AF175" s="83"/>
      <c r="AG175" s="23" t="str">
        <f>IF(OR(ISBLANK($AF175),$AF175="N/A"),"",VLOOKUP($AF175,'Part number data actuators'!$B$3:$H$202,2,FALSE))</f>
        <v/>
      </c>
      <c r="AH175" s="23" t="str">
        <f>IF(OR(ISBLANK($AF175),$AF175="N/A"),"",VLOOKUP($AF175,'Part number data actuators'!$B$3:$H$202,3,FALSE))</f>
        <v/>
      </c>
      <c r="AI175" s="23" t="str">
        <f>IF(OR(ISBLANK($AF175),$AF175="N/A"),"",VLOOKUP($AF175,'Part number data actuators'!$B$3:$H$202,4,FALSE))</f>
        <v/>
      </c>
      <c r="AJ175" s="23" t="str">
        <f>IF(OR(ISBLANK($AF175),$AF175="N/A"),"",VLOOKUP($AF175,'Part number data actuators'!$B$3:$H$202,5,FALSE))</f>
        <v/>
      </c>
      <c r="AK175" s="23" t="str">
        <f>IF(OR(ISBLANK($AF175),$AF175="N/A"),"",VLOOKUP($AF175,'Part number data actuators'!$B$3:$H$202,6,FALSE))</f>
        <v/>
      </c>
      <c r="AL175" s="23" t="str">
        <f>IF(OR(ISBLANK($AF175),$AF175="N/A"),"",VLOOKUP($AF175,'Part number data actuators'!$B$3:$H$202,7,FALSE))</f>
        <v/>
      </c>
      <c r="AM175" s="5" t="str">
        <f>IF(OR(ISBLANK($AF175),$AF175="N/A"),"",VLOOKUP(AF175,'Weight table'!$A$2:$C$10000,3,FALSE))</f>
        <v/>
      </c>
      <c r="AO175" s="86"/>
      <c r="AU175" s="66" t="e">
        <f t="shared" si="40"/>
        <v>#N/A</v>
      </c>
      <c r="AV175" s="66" t="e">
        <f t="shared" si="41"/>
        <v>#N/A</v>
      </c>
      <c r="AW175" t="e">
        <f t="shared" si="42"/>
        <v>#N/A</v>
      </c>
      <c r="AX175" s="66" t="e">
        <f t="shared" si="43"/>
        <v>#N/A</v>
      </c>
      <c r="AY175" s="66" t="e">
        <f t="shared" si="44"/>
        <v>#N/A</v>
      </c>
      <c r="BB175" s="6" t="e">
        <f>MATCH(Q175,'Partnumber data valves'!$B$4:$B$1001,0)</f>
        <v>#N/A</v>
      </c>
      <c r="BC175" s="6"/>
      <c r="BD175" t="e">
        <f>INDEX('Partnumber data valves'!$B$4:$AC$1001,$BB175,13)</f>
        <v>#N/A</v>
      </c>
      <c r="BE175" t="e">
        <f>INDEX('Partnumber data valves'!$B$4:$AC$1001,$BB175,14)</f>
        <v>#N/A</v>
      </c>
      <c r="BF175" t="e">
        <f>INDEX('Partnumber data valves'!$B$4:$AC$1001,$BB175,15)</f>
        <v>#N/A</v>
      </c>
      <c r="BG175" t="e">
        <f>INDEX('Partnumber data valves'!$B$4:$AC$1001,$BB175,16)</f>
        <v>#N/A</v>
      </c>
      <c r="BH175" t="e">
        <f>INDEX('Partnumber data valves'!$B$4:$AC$1001,$BB175,17)</f>
        <v>#N/A</v>
      </c>
      <c r="BI175" t="e">
        <f>INDEX('Partnumber data valves'!$B$4:$AC$1001,$BB175,18)</f>
        <v>#N/A</v>
      </c>
      <c r="BJ175" t="e">
        <f>INDEX('Partnumber data valves'!$B$4:$AC$1001,$BB175,19)</f>
        <v>#N/A</v>
      </c>
      <c r="BL175" t="e">
        <f>INDEX('Partnumber data valves'!$B$4:$AC$1001,$BB175,21)</f>
        <v>#N/A</v>
      </c>
      <c r="BM175" t="e">
        <f>INDEX('Partnumber data valves'!$B$4:$AC$1001,$BB175,22)</f>
        <v>#N/A</v>
      </c>
      <c r="BN175" t="e">
        <f>INDEX('Partnumber data valves'!$B$4:$AC$1001,$BB175,23)</f>
        <v>#N/A</v>
      </c>
      <c r="BO175" t="e">
        <f>INDEX('Partnumber data valves'!$B$4:$AC$1001,$BB175,24)</f>
        <v>#N/A</v>
      </c>
      <c r="BP175" t="e">
        <f>INDEX('Partnumber data valves'!$B$4:$AC$1001,$BB175,25)</f>
        <v>#N/A</v>
      </c>
      <c r="BQ175" t="e">
        <f>INDEX('Partnumber data valves'!$B$4:$AC$1001,$BB175,26)</f>
        <v>#N/A</v>
      </c>
      <c r="BR175" t="e">
        <f>INDEX('Partnumber data valves'!$B$4:$AC$1001,$BB175,27)</f>
        <v>#N/A</v>
      </c>
      <c r="BS175" t="e">
        <f>INDEX('Partnumber data valves'!$B$4:$AC$1001,$BB175,28)</f>
        <v>#N/A</v>
      </c>
      <c r="BU175" s="66" t="e">
        <f>INDEX('Partnumber data valves'!$B$4:$AC$1001,$BB175,5)</f>
        <v>#N/A</v>
      </c>
      <c r="BV175" s="66" t="e">
        <f>INDEX('Partnumber data valves'!$B$4:$AC$1001,$BB175,6)</f>
        <v>#N/A</v>
      </c>
    </row>
    <row r="176" spans="2:74">
      <c r="B176" s="115"/>
      <c r="C176" s="115"/>
      <c r="D176" s="115"/>
      <c r="E176" s="115"/>
      <c r="F176" s="115"/>
      <c r="G176" s="115"/>
      <c r="H176" s="115"/>
      <c r="I176" s="115"/>
      <c r="J176" s="115"/>
      <c r="K176" s="115"/>
      <c r="L176" s="115"/>
      <c r="M176" s="115"/>
      <c r="N176" s="115"/>
      <c r="O176" s="115"/>
      <c r="Q176" s="83"/>
      <c r="R176" s="22" t="e">
        <f>VLOOKUP('Frese Valve Selection'!$Q176,'Partnumber data valves'!$B$4:$K$1001,2,FALSE)</f>
        <v>#N/A</v>
      </c>
      <c r="S176" s="23" t="e">
        <f>VLOOKUP('Frese Valve Selection'!$Q176,'Partnumber data valves'!$B$4:$K$1001,3,FALSE)</f>
        <v>#N/A</v>
      </c>
      <c r="T176" s="23" t="e">
        <f>VLOOKUP('Frese Valve Selection'!$Q176,'Partnumber data valves'!$B$4:$K$1001,4,FALSE)</f>
        <v>#N/A</v>
      </c>
      <c r="U176" s="23" t="e">
        <f>VLOOKUP('Frese Valve Selection'!$Q176,'Partnumber data valves'!$B$4:$K$1001,5,FALSE)</f>
        <v>#N/A</v>
      </c>
      <c r="V176" s="23" t="e">
        <f>VLOOKUP('Frese Valve Selection'!$Q176,'Partnumber data valves'!$B$4:$K$1001,6,FALSE)</f>
        <v>#N/A</v>
      </c>
      <c r="W176" s="23" t="e">
        <f>VLOOKUP('Frese Valve Selection'!$Q176,'Partnumber data valves'!$B$4:$K$1001,7,FALSE)</f>
        <v>#N/A</v>
      </c>
      <c r="X176" s="23" t="e">
        <f>VLOOKUP('Frese Valve Selection'!$Q176,'Partnumber data valves'!$B$4:$K$1001,8,FALSE)</f>
        <v>#N/A</v>
      </c>
      <c r="Y176" s="23" t="e">
        <f>VLOOKUP('Frese Valve Selection'!$Q176,'Partnumber data valves'!$B$4:$K$1001,9,FALSE)</f>
        <v>#N/A</v>
      </c>
      <c r="Z176" s="23" t="e">
        <f>VLOOKUP('Frese Valve Selection'!$Q176,'Partnumber data valves'!$B$4:$K$1001,10,FALSE)</f>
        <v>#N/A</v>
      </c>
      <c r="AA176" s="97">
        <f t="shared" si="39"/>
        <v>0</v>
      </c>
      <c r="AB176" s="98" t="e">
        <f t="shared" si="37"/>
        <v>#N/A</v>
      </c>
      <c r="AC176" s="99" t="e">
        <f t="shared" si="38"/>
        <v>#N/A</v>
      </c>
      <c r="AD176" s="23" t="e">
        <f>VLOOKUP(Q176,'Weight table'!$A$2:$C$10000,3,FALSE)</f>
        <v>#N/A</v>
      </c>
      <c r="AF176" s="83"/>
      <c r="AG176" s="23" t="str">
        <f>IF(OR(ISBLANK($AF176),$AF176="N/A"),"",VLOOKUP($AF176,'Part number data actuators'!$B$3:$H$202,2,FALSE))</f>
        <v/>
      </c>
      <c r="AH176" s="23" t="str">
        <f>IF(OR(ISBLANK($AF176),$AF176="N/A"),"",VLOOKUP($AF176,'Part number data actuators'!$B$3:$H$202,3,FALSE))</f>
        <v/>
      </c>
      <c r="AI176" s="23" t="str">
        <f>IF(OR(ISBLANK($AF176),$AF176="N/A"),"",VLOOKUP($AF176,'Part number data actuators'!$B$3:$H$202,4,FALSE))</f>
        <v/>
      </c>
      <c r="AJ176" s="23" t="str">
        <f>IF(OR(ISBLANK($AF176),$AF176="N/A"),"",VLOOKUP($AF176,'Part number data actuators'!$B$3:$H$202,5,FALSE))</f>
        <v/>
      </c>
      <c r="AK176" s="23" t="str">
        <f>IF(OR(ISBLANK($AF176),$AF176="N/A"),"",VLOOKUP($AF176,'Part number data actuators'!$B$3:$H$202,6,FALSE))</f>
        <v/>
      </c>
      <c r="AL176" s="23" t="str">
        <f>IF(OR(ISBLANK($AF176),$AF176="N/A"),"",VLOOKUP($AF176,'Part number data actuators'!$B$3:$H$202,7,FALSE))</f>
        <v/>
      </c>
      <c r="AM176" s="5" t="str">
        <f>IF(OR(ISBLANK($AF176),$AF176="N/A"),"",VLOOKUP(AF176,'Weight table'!$A$2:$C$10000,3,FALSE))</f>
        <v/>
      </c>
      <c r="AO176" s="86"/>
      <c r="AU176" s="66" t="e">
        <f t="shared" si="40"/>
        <v>#N/A</v>
      </c>
      <c r="AV176" s="66" t="e">
        <f t="shared" si="41"/>
        <v>#N/A</v>
      </c>
      <c r="AW176" t="e">
        <f t="shared" si="42"/>
        <v>#N/A</v>
      </c>
      <c r="AX176" s="66" t="e">
        <f t="shared" si="43"/>
        <v>#N/A</v>
      </c>
      <c r="AY176" s="66" t="e">
        <f t="shared" si="44"/>
        <v>#N/A</v>
      </c>
      <c r="BB176" s="6" t="e">
        <f>MATCH(Q176,'Partnumber data valves'!$B$4:$B$1001,0)</f>
        <v>#N/A</v>
      </c>
      <c r="BC176" s="6"/>
      <c r="BD176" t="e">
        <f>INDEX('Partnumber data valves'!$B$4:$AC$1001,$BB176,13)</f>
        <v>#N/A</v>
      </c>
      <c r="BE176" t="e">
        <f>INDEX('Partnumber data valves'!$B$4:$AC$1001,$BB176,14)</f>
        <v>#N/A</v>
      </c>
      <c r="BF176" t="e">
        <f>INDEX('Partnumber data valves'!$B$4:$AC$1001,$BB176,15)</f>
        <v>#N/A</v>
      </c>
      <c r="BG176" t="e">
        <f>INDEX('Partnumber data valves'!$B$4:$AC$1001,$BB176,16)</f>
        <v>#N/A</v>
      </c>
      <c r="BH176" t="e">
        <f>INDEX('Partnumber data valves'!$B$4:$AC$1001,$BB176,17)</f>
        <v>#N/A</v>
      </c>
      <c r="BI176" t="e">
        <f>INDEX('Partnumber data valves'!$B$4:$AC$1001,$BB176,18)</f>
        <v>#N/A</v>
      </c>
      <c r="BJ176" t="e">
        <f>INDEX('Partnumber data valves'!$B$4:$AC$1001,$BB176,19)</f>
        <v>#N/A</v>
      </c>
      <c r="BL176" t="e">
        <f>INDEX('Partnumber data valves'!$B$4:$AC$1001,$BB176,21)</f>
        <v>#N/A</v>
      </c>
      <c r="BM176" t="e">
        <f>INDEX('Partnumber data valves'!$B$4:$AC$1001,$BB176,22)</f>
        <v>#N/A</v>
      </c>
      <c r="BN176" t="e">
        <f>INDEX('Partnumber data valves'!$B$4:$AC$1001,$BB176,23)</f>
        <v>#N/A</v>
      </c>
      <c r="BO176" t="e">
        <f>INDEX('Partnumber data valves'!$B$4:$AC$1001,$BB176,24)</f>
        <v>#N/A</v>
      </c>
      <c r="BP176" t="e">
        <f>INDEX('Partnumber data valves'!$B$4:$AC$1001,$BB176,25)</f>
        <v>#N/A</v>
      </c>
      <c r="BQ176" t="e">
        <f>INDEX('Partnumber data valves'!$B$4:$AC$1001,$BB176,26)</f>
        <v>#N/A</v>
      </c>
      <c r="BR176" t="e">
        <f>INDEX('Partnumber data valves'!$B$4:$AC$1001,$BB176,27)</f>
        <v>#N/A</v>
      </c>
      <c r="BS176" t="e">
        <f>INDEX('Partnumber data valves'!$B$4:$AC$1001,$BB176,28)</f>
        <v>#N/A</v>
      </c>
      <c r="BU176" s="66" t="e">
        <f>INDEX('Partnumber data valves'!$B$4:$AC$1001,$BB176,5)</f>
        <v>#N/A</v>
      </c>
      <c r="BV176" s="66" t="e">
        <f>INDEX('Partnumber data valves'!$B$4:$AC$1001,$BB176,6)</f>
        <v>#N/A</v>
      </c>
    </row>
    <row r="177" spans="2:74">
      <c r="B177" s="115"/>
      <c r="C177" s="115"/>
      <c r="D177" s="115"/>
      <c r="E177" s="115"/>
      <c r="F177" s="115"/>
      <c r="G177" s="115"/>
      <c r="H177" s="115"/>
      <c r="I177" s="115"/>
      <c r="J177" s="115"/>
      <c r="K177" s="115"/>
      <c r="L177" s="115"/>
      <c r="M177" s="115"/>
      <c r="N177" s="115"/>
      <c r="O177" s="115"/>
      <c r="Q177" s="83"/>
      <c r="R177" s="22" t="e">
        <f>VLOOKUP('Frese Valve Selection'!$Q177,'Partnumber data valves'!$B$4:$K$1001,2,FALSE)</f>
        <v>#N/A</v>
      </c>
      <c r="S177" s="23" t="e">
        <f>VLOOKUP('Frese Valve Selection'!$Q177,'Partnumber data valves'!$B$4:$K$1001,3,FALSE)</f>
        <v>#N/A</v>
      </c>
      <c r="T177" s="23" t="e">
        <f>VLOOKUP('Frese Valve Selection'!$Q177,'Partnumber data valves'!$B$4:$K$1001,4,FALSE)</f>
        <v>#N/A</v>
      </c>
      <c r="U177" s="23" t="e">
        <f>VLOOKUP('Frese Valve Selection'!$Q177,'Partnumber data valves'!$B$4:$K$1001,5,FALSE)</f>
        <v>#N/A</v>
      </c>
      <c r="V177" s="23" t="e">
        <f>VLOOKUP('Frese Valve Selection'!$Q177,'Partnumber data valves'!$B$4:$K$1001,6,FALSE)</f>
        <v>#N/A</v>
      </c>
      <c r="W177" s="23" t="e">
        <f>VLOOKUP('Frese Valve Selection'!$Q177,'Partnumber data valves'!$B$4:$K$1001,7,FALSE)</f>
        <v>#N/A</v>
      </c>
      <c r="X177" s="23" t="e">
        <f>VLOOKUP('Frese Valve Selection'!$Q177,'Partnumber data valves'!$B$4:$K$1001,8,FALSE)</f>
        <v>#N/A</v>
      </c>
      <c r="Y177" s="23" t="e">
        <f>VLOOKUP('Frese Valve Selection'!$Q177,'Partnumber data valves'!$B$4:$K$1001,9,FALSE)</f>
        <v>#N/A</v>
      </c>
      <c r="Z177" s="23" t="e">
        <f>VLOOKUP('Frese Valve Selection'!$Q177,'Partnumber data valves'!$B$4:$K$1001,10,FALSE)</f>
        <v>#N/A</v>
      </c>
      <c r="AA177" s="97">
        <f t="shared" si="39"/>
        <v>0</v>
      </c>
      <c r="AB177" s="98" t="e">
        <f t="shared" si="37"/>
        <v>#N/A</v>
      </c>
      <c r="AC177" s="99" t="e">
        <f t="shared" si="38"/>
        <v>#N/A</v>
      </c>
      <c r="AD177" s="23" t="e">
        <f>VLOOKUP(Q177,'Weight table'!$A$2:$C$10000,3,FALSE)</f>
        <v>#N/A</v>
      </c>
      <c r="AF177" s="83"/>
      <c r="AG177" s="23" t="str">
        <f>IF(OR(ISBLANK($AF177),$AF177="N/A"),"",VLOOKUP($AF177,'Part number data actuators'!$B$3:$H$202,2,FALSE))</f>
        <v/>
      </c>
      <c r="AH177" s="23" t="str">
        <f>IF(OR(ISBLANK($AF177),$AF177="N/A"),"",VLOOKUP($AF177,'Part number data actuators'!$B$3:$H$202,3,FALSE))</f>
        <v/>
      </c>
      <c r="AI177" s="23" t="str">
        <f>IF(OR(ISBLANK($AF177),$AF177="N/A"),"",VLOOKUP($AF177,'Part number data actuators'!$B$3:$H$202,4,FALSE))</f>
        <v/>
      </c>
      <c r="AJ177" s="23" t="str">
        <f>IF(OR(ISBLANK($AF177),$AF177="N/A"),"",VLOOKUP($AF177,'Part number data actuators'!$B$3:$H$202,5,FALSE))</f>
        <v/>
      </c>
      <c r="AK177" s="23" t="str">
        <f>IF(OR(ISBLANK($AF177),$AF177="N/A"),"",VLOOKUP($AF177,'Part number data actuators'!$B$3:$H$202,6,FALSE))</f>
        <v/>
      </c>
      <c r="AL177" s="23" t="str">
        <f>IF(OR(ISBLANK($AF177),$AF177="N/A"),"",VLOOKUP($AF177,'Part number data actuators'!$B$3:$H$202,7,FALSE))</f>
        <v/>
      </c>
      <c r="AM177" s="5" t="str">
        <f>IF(OR(ISBLANK($AF177),$AF177="N/A"),"",VLOOKUP(AF177,'Weight table'!$A$2:$C$10000,3,FALSE))</f>
        <v/>
      </c>
      <c r="AO177" s="86"/>
      <c r="AU177" s="66" t="e">
        <f t="shared" si="40"/>
        <v>#N/A</v>
      </c>
      <c r="AV177" s="66" t="e">
        <f t="shared" si="41"/>
        <v>#N/A</v>
      </c>
      <c r="AW177" t="e">
        <f t="shared" si="42"/>
        <v>#N/A</v>
      </c>
      <c r="AX177" s="66" t="e">
        <f t="shared" si="43"/>
        <v>#N/A</v>
      </c>
      <c r="AY177" s="66" t="e">
        <f t="shared" si="44"/>
        <v>#N/A</v>
      </c>
      <c r="BB177" s="6" t="e">
        <f>MATCH(Q177,'Partnumber data valves'!$B$4:$B$1001,0)</f>
        <v>#N/A</v>
      </c>
      <c r="BC177" s="6"/>
      <c r="BD177" t="e">
        <f>INDEX('Partnumber data valves'!$B$4:$AC$1001,$BB177,13)</f>
        <v>#N/A</v>
      </c>
      <c r="BE177" t="e">
        <f>INDEX('Partnumber data valves'!$B$4:$AC$1001,$BB177,14)</f>
        <v>#N/A</v>
      </c>
      <c r="BF177" t="e">
        <f>INDEX('Partnumber data valves'!$B$4:$AC$1001,$BB177,15)</f>
        <v>#N/A</v>
      </c>
      <c r="BG177" t="e">
        <f>INDEX('Partnumber data valves'!$B$4:$AC$1001,$BB177,16)</f>
        <v>#N/A</v>
      </c>
      <c r="BH177" t="e">
        <f>INDEX('Partnumber data valves'!$B$4:$AC$1001,$BB177,17)</f>
        <v>#N/A</v>
      </c>
      <c r="BI177" t="e">
        <f>INDEX('Partnumber data valves'!$B$4:$AC$1001,$BB177,18)</f>
        <v>#N/A</v>
      </c>
      <c r="BJ177" t="e">
        <f>INDEX('Partnumber data valves'!$B$4:$AC$1001,$BB177,19)</f>
        <v>#N/A</v>
      </c>
      <c r="BL177" t="e">
        <f>INDEX('Partnumber data valves'!$B$4:$AC$1001,$BB177,21)</f>
        <v>#N/A</v>
      </c>
      <c r="BM177" t="e">
        <f>INDEX('Partnumber data valves'!$B$4:$AC$1001,$BB177,22)</f>
        <v>#N/A</v>
      </c>
      <c r="BN177" t="e">
        <f>INDEX('Partnumber data valves'!$B$4:$AC$1001,$BB177,23)</f>
        <v>#N/A</v>
      </c>
      <c r="BO177" t="e">
        <f>INDEX('Partnumber data valves'!$B$4:$AC$1001,$BB177,24)</f>
        <v>#N/A</v>
      </c>
      <c r="BP177" t="e">
        <f>INDEX('Partnumber data valves'!$B$4:$AC$1001,$BB177,25)</f>
        <v>#N/A</v>
      </c>
      <c r="BQ177" t="e">
        <f>INDEX('Partnumber data valves'!$B$4:$AC$1001,$BB177,26)</f>
        <v>#N/A</v>
      </c>
      <c r="BR177" t="e">
        <f>INDEX('Partnumber data valves'!$B$4:$AC$1001,$BB177,27)</f>
        <v>#N/A</v>
      </c>
      <c r="BS177" t="e">
        <f>INDEX('Partnumber data valves'!$B$4:$AC$1001,$BB177,28)</f>
        <v>#N/A</v>
      </c>
      <c r="BU177" s="66" t="e">
        <f>INDEX('Partnumber data valves'!$B$4:$AC$1001,$BB177,5)</f>
        <v>#N/A</v>
      </c>
      <c r="BV177" s="66" t="e">
        <f>INDEX('Partnumber data valves'!$B$4:$AC$1001,$BB177,6)</f>
        <v>#N/A</v>
      </c>
    </row>
    <row r="178" spans="2:74">
      <c r="B178" s="115"/>
      <c r="C178" s="115"/>
      <c r="D178" s="115"/>
      <c r="E178" s="115"/>
      <c r="F178" s="115"/>
      <c r="G178" s="115"/>
      <c r="H178" s="115"/>
      <c r="I178" s="115"/>
      <c r="J178" s="115"/>
      <c r="K178" s="115"/>
      <c r="L178" s="115"/>
      <c r="M178" s="115"/>
      <c r="N178" s="115"/>
      <c r="O178" s="115"/>
      <c r="Q178" s="83"/>
      <c r="R178" s="22" t="e">
        <f>VLOOKUP('Frese Valve Selection'!$Q178,'Partnumber data valves'!$B$4:$K$1001,2,FALSE)</f>
        <v>#N/A</v>
      </c>
      <c r="S178" s="23" t="e">
        <f>VLOOKUP('Frese Valve Selection'!$Q178,'Partnumber data valves'!$B$4:$K$1001,3,FALSE)</f>
        <v>#N/A</v>
      </c>
      <c r="T178" s="23" t="e">
        <f>VLOOKUP('Frese Valve Selection'!$Q178,'Partnumber data valves'!$B$4:$K$1001,4,FALSE)</f>
        <v>#N/A</v>
      </c>
      <c r="U178" s="23" t="e">
        <f>VLOOKUP('Frese Valve Selection'!$Q178,'Partnumber data valves'!$B$4:$K$1001,5,FALSE)</f>
        <v>#N/A</v>
      </c>
      <c r="V178" s="23" t="e">
        <f>VLOOKUP('Frese Valve Selection'!$Q178,'Partnumber data valves'!$B$4:$K$1001,6,FALSE)</f>
        <v>#N/A</v>
      </c>
      <c r="W178" s="23" t="e">
        <f>VLOOKUP('Frese Valve Selection'!$Q178,'Partnumber data valves'!$B$4:$K$1001,7,FALSE)</f>
        <v>#N/A</v>
      </c>
      <c r="X178" s="23" t="e">
        <f>VLOOKUP('Frese Valve Selection'!$Q178,'Partnumber data valves'!$B$4:$K$1001,8,FALSE)</f>
        <v>#N/A</v>
      </c>
      <c r="Y178" s="23" t="e">
        <f>VLOOKUP('Frese Valve Selection'!$Q178,'Partnumber data valves'!$B$4:$K$1001,9,FALSE)</f>
        <v>#N/A</v>
      </c>
      <c r="Z178" s="23" t="e">
        <f>VLOOKUP('Frese Valve Selection'!$Q178,'Partnumber data valves'!$B$4:$K$1001,10,FALSE)</f>
        <v>#N/A</v>
      </c>
      <c r="AA178" s="97">
        <f t="shared" si="39"/>
        <v>0</v>
      </c>
      <c r="AB178" s="98" t="e">
        <f t="shared" si="37"/>
        <v>#N/A</v>
      </c>
      <c r="AC178" s="99" t="e">
        <f t="shared" si="38"/>
        <v>#N/A</v>
      </c>
      <c r="AD178" s="23" t="e">
        <f>VLOOKUP(Q178,'Weight table'!$A$2:$C$10000,3,FALSE)</f>
        <v>#N/A</v>
      </c>
      <c r="AF178" s="83"/>
      <c r="AG178" s="23" t="str">
        <f>IF(OR(ISBLANK($AF178),$AF178="N/A"),"",VLOOKUP($AF178,'Part number data actuators'!$B$3:$H$202,2,FALSE))</f>
        <v/>
      </c>
      <c r="AH178" s="23" t="str">
        <f>IF(OR(ISBLANK($AF178),$AF178="N/A"),"",VLOOKUP($AF178,'Part number data actuators'!$B$3:$H$202,3,FALSE))</f>
        <v/>
      </c>
      <c r="AI178" s="23" t="str">
        <f>IF(OR(ISBLANK($AF178),$AF178="N/A"),"",VLOOKUP($AF178,'Part number data actuators'!$B$3:$H$202,4,FALSE))</f>
        <v/>
      </c>
      <c r="AJ178" s="23" t="str">
        <f>IF(OR(ISBLANK($AF178),$AF178="N/A"),"",VLOOKUP($AF178,'Part number data actuators'!$B$3:$H$202,5,FALSE))</f>
        <v/>
      </c>
      <c r="AK178" s="23" t="str">
        <f>IF(OR(ISBLANK($AF178),$AF178="N/A"),"",VLOOKUP($AF178,'Part number data actuators'!$B$3:$H$202,6,FALSE))</f>
        <v/>
      </c>
      <c r="AL178" s="23" t="str">
        <f>IF(OR(ISBLANK($AF178),$AF178="N/A"),"",VLOOKUP($AF178,'Part number data actuators'!$B$3:$H$202,7,FALSE))</f>
        <v/>
      </c>
      <c r="AM178" s="5" t="str">
        <f>IF(OR(ISBLANK($AF178),$AF178="N/A"),"",VLOOKUP(AF178,'Weight table'!$A$2:$C$10000,3,FALSE))</f>
        <v/>
      </c>
      <c r="AO178" s="86"/>
      <c r="AU178" s="66" t="e">
        <f t="shared" si="40"/>
        <v>#N/A</v>
      </c>
      <c r="AV178" s="66" t="e">
        <f t="shared" si="41"/>
        <v>#N/A</v>
      </c>
      <c r="AW178" t="e">
        <f t="shared" si="42"/>
        <v>#N/A</v>
      </c>
      <c r="AX178" s="66" t="e">
        <f t="shared" si="43"/>
        <v>#N/A</v>
      </c>
      <c r="AY178" s="66" t="e">
        <f t="shared" si="44"/>
        <v>#N/A</v>
      </c>
      <c r="BB178" s="6" t="e">
        <f>MATCH(Q178,'Partnumber data valves'!$B$4:$B$1001,0)</f>
        <v>#N/A</v>
      </c>
      <c r="BC178" s="6"/>
      <c r="BD178" t="e">
        <f>INDEX('Partnumber data valves'!$B$4:$AC$1001,$BB178,13)</f>
        <v>#N/A</v>
      </c>
      <c r="BE178" t="e">
        <f>INDEX('Partnumber data valves'!$B$4:$AC$1001,$BB178,14)</f>
        <v>#N/A</v>
      </c>
      <c r="BF178" t="e">
        <f>INDEX('Partnumber data valves'!$B$4:$AC$1001,$BB178,15)</f>
        <v>#N/A</v>
      </c>
      <c r="BG178" t="e">
        <f>INDEX('Partnumber data valves'!$B$4:$AC$1001,$BB178,16)</f>
        <v>#N/A</v>
      </c>
      <c r="BH178" t="e">
        <f>INDEX('Partnumber data valves'!$B$4:$AC$1001,$BB178,17)</f>
        <v>#N/A</v>
      </c>
      <c r="BI178" t="e">
        <f>INDEX('Partnumber data valves'!$B$4:$AC$1001,$BB178,18)</f>
        <v>#N/A</v>
      </c>
      <c r="BJ178" t="e">
        <f>INDEX('Partnumber data valves'!$B$4:$AC$1001,$BB178,19)</f>
        <v>#N/A</v>
      </c>
      <c r="BL178" t="e">
        <f>INDEX('Partnumber data valves'!$B$4:$AC$1001,$BB178,21)</f>
        <v>#N/A</v>
      </c>
      <c r="BM178" t="e">
        <f>INDEX('Partnumber data valves'!$B$4:$AC$1001,$BB178,22)</f>
        <v>#N/A</v>
      </c>
      <c r="BN178" t="e">
        <f>INDEX('Partnumber data valves'!$B$4:$AC$1001,$BB178,23)</f>
        <v>#N/A</v>
      </c>
      <c r="BO178" t="e">
        <f>INDEX('Partnumber data valves'!$B$4:$AC$1001,$BB178,24)</f>
        <v>#N/A</v>
      </c>
      <c r="BP178" t="e">
        <f>INDEX('Partnumber data valves'!$B$4:$AC$1001,$BB178,25)</f>
        <v>#N/A</v>
      </c>
      <c r="BQ178" t="e">
        <f>INDEX('Partnumber data valves'!$B$4:$AC$1001,$BB178,26)</f>
        <v>#N/A</v>
      </c>
      <c r="BR178" t="e">
        <f>INDEX('Partnumber data valves'!$B$4:$AC$1001,$BB178,27)</f>
        <v>#N/A</v>
      </c>
      <c r="BS178" t="e">
        <f>INDEX('Partnumber data valves'!$B$4:$AC$1001,$BB178,28)</f>
        <v>#N/A</v>
      </c>
      <c r="BU178" s="66" t="e">
        <f>INDEX('Partnumber data valves'!$B$4:$AC$1001,$BB178,5)</f>
        <v>#N/A</v>
      </c>
      <c r="BV178" s="66" t="e">
        <f>INDEX('Partnumber data valves'!$B$4:$AC$1001,$BB178,6)</f>
        <v>#N/A</v>
      </c>
    </row>
    <row r="179" spans="2:74">
      <c r="B179" s="115"/>
      <c r="C179" s="115"/>
      <c r="D179" s="115"/>
      <c r="E179" s="115"/>
      <c r="F179" s="115"/>
      <c r="G179" s="115"/>
      <c r="H179" s="115"/>
      <c r="I179" s="115"/>
      <c r="J179" s="115"/>
      <c r="K179" s="115"/>
      <c r="L179" s="115"/>
      <c r="M179" s="115"/>
      <c r="N179" s="115"/>
      <c r="O179" s="115"/>
      <c r="Q179" s="83"/>
      <c r="R179" s="22" t="e">
        <f>VLOOKUP('Frese Valve Selection'!$Q179,'Partnumber data valves'!$B$4:$K$1001,2,FALSE)</f>
        <v>#N/A</v>
      </c>
      <c r="S179" s="23" t="e">
        <f>VLOOKUP('Frese Valve Selection'!$Q179,'Partnumber data valves'!$B$4:$K$1001,3,FALSE)</f>
        <v>#N/A</v>
      </c>
      <c r="T179" s="23" t="e">
        <f>VLOOKUP('Frese Valve Selection'!$Q179,'Partnumber data valves'!$B$4:$K$1001,4,FALSE)</f>
        <v>#N/A</v>
      </c>
      <c r="U179" s="23" t="e">
        <f>VLOOKUP('Frese Valve Selection'!$Q179,'Partnumber data valves'!$B$4:$K$1001,5,FALSE)</f>
        <v>#N/A</v>
      </c>
      <c r="V179" s="23" t="e">
        <f>VLOOKUP('Frese Valve Selection'!$Q179,'Partnumber data valves'!$B$4:$K$1001,6,FALSE)</f>
        <v>#N/A</v>
      </c>
      <c r="W179" s="23" t="e">
        <f>VLOOKUP('Frese Valve Selection'!$Q179,'Partnumber data valves'!$B$4:$K$1001,7,FALSE)</f>
        <v>#N/A</v>
      </c>
      <c r="X179" s="23" t="e">
        <f>VLOOKUP('Frese Valve Selection'!$Q179,'Partnumber data valves'!$B$4:$K$1001,8,FALSE)</f>
        <v>#N/A</v>
      </c>
      <c r="Y179" s="23" t="e">
        <f>VLOOKUP('Frese Valve Selection'!$Q179,'Partnumber data valves'!$B$4:$K$1001,9,FALSE)</f>
        <v>#N/A</v>
      </c>
      <c r="Z179" s="23" t="e">
        <f>VLOOKUP('Frese Valve Selection'!$Q179,'Partnumber data valves'!$B$4:$K$1001,10,FALSE)</f>
        <v>#N/A</v>
      </c>
      <c r="AA179" s="97">
        <f t="shared" si="39"/>
        <v>0</v>
      </c>
      <c r="AB179" s="98" t="e">
        <f t="shared" si="37"/>
        <v>#N/A</v>
      </c>
      <c r="AC179" s="99" t="e">
        <f t="shared" si="38"/>
        <v>#N/A</v>
      </c>
      <c r="AD179" s="23" t="e">
        <f>VLOOKUP(Q179,'Weight table'!$A$2:$C$10000,3,FALSE)</f>
        <v>#N/A</v>
      </c>
      <c r="AF179" s="83"/>
      <c r="AG179" s="23" t="str">
        <f>IF(OR(ISBLANK($AF179),$AF179="N/A"),"",VLOOKUP($AF179,'Part number data actuators'!$B$3:$H$202,2,FALSE))</f>
        <v/>
      </c>
      <c r="AH179" s="23" t="str">
        <f>IF(OR(ISBLANK($AF179),$AF179="N/A"),"",VLOOKUP($AF179,'Part number data actuators'!$B$3:$H$202,3,FALSE))</f>
        <v/>
      </c>
      <c r="AI179" s="23" t="str">
        <f>IF(OR(ISBLANK($AF179),$AF179="N/A"),"",VLOOKUP($AF179,'Part number data actuators'!$B$3:$H$202,4,FALSE))</f>
        <v/>
      </c>
      <c r="AJ179" s="23" t="str">
        <f>IF(OR(ISBLANK($AF179),$AF179="N/A"),"",VLOOKUP($AF179,'Part number data actuators'!$B$3:$H$202,5,FALSE))</f>
        <v/>
      </c>
      <c r="AK179" s="23" t="str">
        <f>IF(OR(ISBLANK($AF179),$AF179="N/A"),"",VLOOKUP($AF179,'Part number data actuators'!$B$3:$H$202,6,FALSE))</f>
        <v/>
      </c>
      <c r="AL179" s="23" t="str">
        <f>IF(OR(ISBLANK($AF179),$AF179="N/A"),"",VLOOKUP($AF179,'Part number data actuators'!$B$3:$H$202,7,FALSE))</f>
        <v/>
      </c>
      <c r="AM179" s="5" t="str">
        <f>IF(OR(ISBLANK($AF179),$AF179="N/A"),"",VLOOKUP(AF179,'Weight table'!$A$2:$C$10000,3,FALSE))</f>
        <v/>
      </c>
      <c r="AO179" s="86"/>
      <c r="AU179" s="66" t="e">
        <f t="shared" si="40"/>
        <v>#N/A</v>
      </c>
      <c r="AV179" s="66" t="e">
        <f t="shared" si="41"/>
        <v>#N/A</v>
      </c>
      <c r="AW179" t="e">
        <f t="shared" si="42"/>
        <v>#N/A</v>
      </c>
      <c r="AX179" s="66" t="e">
        <f t="shared" si="43"/>
        <v>#N/A</v>
      </c>
      <c r="AY179" s="66" t="e">
        <f t="shared" si="44"/>
        <v>#N/A</v>
      </c>
      <c r="BB179" s="6" t="e">
        <f>MATCH(Q179,'Partnumber data valves'!$B$4:$B$1001,0)</f>
        <v>#N/A</v>
      </c>
      <c r="BC179" s="6"/>
      <c r="BD179" t="e">
        <f>INDEX('Partnumber data valves'!$B$4:$AC$1001,$BB179,13)</f>
        <v>#N/A</v>
      </c>
      <c r="BE179" t="e">
        <f>INDEX('Partnumber data valves'!$B$4:$AC$1001,$BB179,14)</f>
        <v>#N/A</v>
      </c>
      <c r="BF179" t="e">
        <f>INDEX('Partnumber data valves'!$B$4:$AC$1001,$BB179,15)</f>
        <v>#N/A</v>
      </c>
      <c r="BG179" t="e">
        <f>INDEX('Partnumber data valves'!$B$4:$AC$1001,$BB179,16)</f>
        <v>#N/A</v>
      </c>
      <c r="BH179" t="e">
        <f>INDEX('Partnumber data valves'!$B$4:$AC$1001,$BB179,17)</f>
        <v>#N/A</v>
      </c>
      <c r="BI179" t="e">
        <f>INDEX('Partnumber data valves'!$B$4:$AC$1001,$BB179,18)</f>
        <v>#N/A</v>
      </c>
      <c r="BJ179" t="e">
        <f>INDEX('Partnumber data valves'!$B$4:$AC$1001,$BB179,19)</f>
        <v>#N/A</v>
      </c>
      <c r="BL179" t="e">
        <f>INDEX('Partnumber data valves'!$B$4:$AC$1001,$BB179,21)</f>
        <v>#N/A</v>
      </c>
      <c r="BM179" t="e">
        <f>INDEX('Partnumber data valves'!$B$4:$AC$1001,$BB179,22)</f>
        <v>#N/A</v>
      </c>
      <c r="BN179" t="e">
        <f>INDEX('Partnumber data valves'!$B$4:$AC$1001,$BB179,23)</f>
        <v>#N/A</v>
      </c>
      <c r="BO179" t="e">
        <f>INDEX('Partnumber data valves'!$B$4:$AC$1001,$BB179,24)</f>
        <v>#N/A</v>
      </c>
      <c r="BP179" t="e">
        <f>INDEX('Partnumber data valves'!$B$4:$AC$1001,$BB179,25)</f>
        <v>#N/A</v>
      </c>
      <c r="BQ179" t="e">
        <f>INDEX('Partnumber data valves'!$B$4:$AC$1001,$BB179,26)</f>
        <v>#N/A</v>
      </c>
      <c r="BR179" t="e">
        <f>INDEX('Partnumber data valves'!$B$4:$AC$1001,$BB179,27)</f>
        <v>#N/A</v>
      </c>
      <c r="BS179" t="e">
        <f>INDEX('Partnumber data valves'!$B$4:$AC$1001,$BB179,28)</f>
        <v>#N/A</v>
      </c>
      <c r="BU179" s="66" t="e">
        <f>INDEX('Partnumber data valves'!$B$4:$AC$1001,$BB179,5)</f>
        <v>#N/A</v>
      </c>
      <c r="BV179" s="66" t="e">
        <f>INDEX('Partnumber data valves'!$B$4:$AC$1001,$BB179,6)</f>
        <v>#N/A</v>
      </c>
    </row>
    <row r="180" spans="2:74">
      <c r="B180" s="115"/>
      <c r="C180" s="115"/>
      <c r="D180" s="115"/>
      <c r="E180" s="115"/>
      <c r="F180" s="115"/>
      <c r="G180" s="115"/>
      <c r="H180" s="115"/>
      <c r="I180" s="115"/>
      <c r="J180" s="115"/>
      <c r="K180" s="115"/>
      <c r="L180" s="115"/>
      <c r="M180" s="115"/>
      <c r="N180" s="115"/>
      <c r="O180" s="115"/>
      <c r="Q180" s="83"/>
      <c r="R180" s="22" t="e">
        <f>VLOOKUP('Frese Valve Selection'!$Q180,'Partnumber data valves'!$B$4:$K$1001,2,FALSE)</f>
        <v>#N/A</v>
      </c>
      <c r="S180" s="23" t="e">
        <f>VLOOKUP('Frese Valve Selection'!$Q180,'Partnumber data valves'!$B$4:$K$1001,3,FALSE)</f>
        <v>#N/A</v>
      </c>
      <c r="T180" s="23" t="e">
        <f>VLOOKUP('Frese Valve Selection'!$Q180,'Partnumber data valves'!$B$4:$K$1001,4,FALSE)</f>
        <v>#N/A</v>
      </c>
      <c r="U180" s="23" t="e">
        <f>VLOOKUP('Frese Valve Selection'!$Q180,'Partnumber data valves'!$B$4:$K$1001,5,FALSE)</f>
        <v>#N/A</v>
      </c>
      <c r="V180" s="23" t="e">
        <f>VLOOKUP('Frese Valve Selection'!$Q180,'Partnumber data valves'!$B$4:$K$1001,6,FALSE)</f>
        <v>#N/A</v>
      </c>
      <c r="W180" s="23" t="e">
        <f>VLOOKUP('Frese Valve Selection'!$Q180,'Partnumber data valves'!$B$4:$K$1001,7,FALSE)</f>
        <v>#N/A</v>
      </c>
      <c r="X180" s="23" t="e">
        <f>VLOOKUP('Frese Valve Selection'!$Q180,'Partnumber data valves'!$B$4:$K$1001,8,FALSE)</f>
        <v>#N/A</v>
      </c>
      <c r="Y180" s="23" t="e">
        <f>VLOOKUP('Frese Valve Selection'!$Q180,'Partnumber data valves'!$B$4:$K$1001,9,FALSE)</f>
        <v>#N/A</v>
      </c>
      <c r="Z180" s="23" t="e">
        <f>VLOOKUP('Frese Valve Selection'!$Q180,'Partnumber data valves'!$B$4:$K$1001,10,FALSE)</f>
        <v>#N/A</v>
      </c>
      <c r="AA180" s="97">
        <f t="shared" si="39"/>
        <v>0</v>
      </c>
      <c r="AB180" s="98" t="e">
        <f t="shared" si="37"/>
        <v>#N/A</v>
      </c>
      <c r="AC180" s="99" t="e">
        <f t="shared" si="38"/>
        <v>#N/A</v>
      </c>
      <c r="AD180" s="23" t="e">
        <f>VLOOKUP(Q180,'Weight table'!$A$2:$C$10000,3,FALSE)</f>
        <v>#N/A</v>
      </c>
      <c r="AF180" s="83"/>
      <c r="AG180" s="23" t="str">
        <f>IF(OR(ISBLANK($AF180),$AF180="N/A"),"",VLOOKUP($AF180,'Part number data actuators'!$B$3:$H$202,2,FALSE))</f>
        <v/>
      </c>
      <c r="AH180" s="23" t="str">
        <f>IF(OR(ISBLANK($AF180),$AF180="N/A"),"",VLOOKUP($AF180,'Part number data actuators'!$B$3:$H$202,3,FALSE))</f>
        <v/>
      </c>
      <c r="AI180" s="23" t="str">
        <f>IF(OR(ISBLANK($AF180),$AF180="N/A"),"",VLOOKUP($AF180,'Part number data actuators'!$B$3:$H$202,4,FALSE))</f>
        <v/>
      </c>
      <c r="AJ180" s="23" t="str">
        <f>IF(OR(ISBLANK($AF180),$AF180="N/A"),"",VLOOKUP($AF180,'Part number data actuators'!$B$3:$H$202,5,FALSE))</f>
        <v/>
      </c>
      <c r="AK180" s="23" t="str">
        <f>IF(OR(ISBLANK($AF180),$AF180="N/A"),"",VLOOKUP($AF180,'Part number data actuators'!$B$3:$H$202,6,FALSE))</f>
        <v/>
      </c>
      <c r="AL180" s="23" t="str">
        <f>IF(OR(ISBLANK($AF180),$AF180="N/A"),"",VLOOKUP($AF180,'Part number data actuators'!$B$3:$H$202,7,FALSE))</f>
        <v/>
      </c>
      <c r="AM180" s="5" t="str">
        <f>IF(OR(ISBLANK($AF180),$AF180="N/A"),"",VLOOKUP(AF180,'Weight table'!$A$2:$C$10000,3,FALSE))</f>
        <v/>
      </c>
      <c r="AO180" s="86"/>
      <c r="AU180" s="66" t="e">
        <f t="shared" si="40"/>
        <v>#N/A</v>
      </c>
      <c r="AV180" s="66" t="e">
        <f t="shared" si="41"/>
        <v>#N/A</v>
      </c>
      <c r="AW180" t="e">
        <f t="shared" si="42"/>
        <v>#N/A</v>
      </c>
      <c r="AX180" s="66" t="e">
        <f t="shared" si="43"/>
        <v>#N/A</v>
      </c>
      <c r="AY180" s="66" t="e">
        <f t="shared" si="44"/>
        <v>#N/A</v>
      </c>
      <c r="BB180" s="6" t="e">
        <f>MATCH(Q180,'Partnumber data valves'!$B$4:$B$1001,0)</f>
        <v>#N/A</v>
      </c>
      <c r="BC180" s="6"/>
      <c r="BD180" t="e">
        <f>INDEX('Partnumber data valves'!$B$4:$AC$1001,$BB180,13)</f>
        <v>#N/A</v>
      </c>
      <c r="BE180" t="e">
        <f>INDEX('Partnumber data valves'!$B$4:$AC$1001,$BB180,14)</f>
        <v>#N/A</v>
      </c>
      <c r="BF180" t="e">
        <f>INDEX('Partnumber data valves'!$B$4:$AC$1001,$BB180,15)</f>
        <v>#N/A</v>
      </c>
      <c r="BG180" t="e">
        <f>INDEX('Partnumber data valves'!$B$4:$AC$1001,$BB180,16)</f>
        <v>#N/A</v>
      </c>
      <c r="BH180" t="e">
        <f>INDEX('Partnumber data valves'!$B$4:$AC$1001,$BB180,17)</f>
        <v>#N/A</v>
      </c>
      <c r="BI180" t="e">
        <f>INDEX('Partnumber data valves'!$B$4:$AC$1001,$BB180,18)</f>
        <v>#N/A</v>
      </c>
      <c r="BJ180" t="e">
        <f>INDEX('Partnumber data valves'!$B$4:$AC$1001,$BB180,19)</f>
        <v>#N/A</v>
      </c>
      <c r="BL180" t="e">
        <f>INDEX('Partnumber data valves'!$B$4:$AC$1001,$BB180,21)</f>
        <v>#N/A</v>
      </c>
      <c r="BM180" t="e">
        <f>INDEX('Partnumber data valves'!$B$4:$AC$1001,$BB180,22)</f>
        <v>#N/A</v>
      </c>
      <c r="BN180" t="e">
        <f>INDEX('Partnumber data valves'!$B$4:$AC$1001,$BB180,23)</f>
        <v>#N/A</v>
      </c>
      <c r="BO180" t="e">
        <f>INDEX('Partnumber data valves'!$B$4:$AC$1001,$BB180,24)</f>
        <v>#N/A</v>
      </c>
      <c r="BP180" t="e">
        <f>INDEX('Partnumber data valves'!$B$4:$AC$1001,$BB180,25)</f>
        <v>#N/A</v>
      </c>
      <c r="BQ180" t="e">
        <f>INDEX('Partnumber data valves'!$B$4:$AC$1001,$BB180,26)</f>
        <v>#N/A</v>
      </c>
      <c r="BR180" t="e">
        <f>INDEX('Partnumber data valves'!$B$4:$AC$1001,$BB180,27)</f>
        <v>#N/A</v>
      </c>
      <c r="BS180" t="e">
        <f>INDEX('Partnumber data valves'!$B$4:$AC$1001,$BB180,28)</f>
        <v>#N/A</v>
      </c>
      <c r="BU180" s="66" t="e">
        <f>INDEX('Partnumber data valves'!$B$4:$AC$1001,$BB180,5)</f>
        <v>#N/A</v>
      </c>
      <c r="BV180" s="66" t="e">
        <f>INDEX('Partnumber data valves'!$B$4:$AC$1001,$BB180,6)</f>
        <v>#N/A</v>
      </c>
    </row>
    <row r="181" spans="2:74">
      <c r="B181" s="115"/>
      <c r="C181" s="115"/>
      <c r="D181" s="115"/>
      <c r="E181" s="115"/>
      <c r="F181" s="115"/>
      <c r="G181" s="115"/>
      <c r="H181" s="115"/>
      <c r="I181" s="115"/>
      <c r="J181" s="115"/>
      <c r="K181" s="115"/>
      <c r="L181" s="115"/>
      <c r="M181" s="115"/>
      <c r="N181" s="115"/>
      <c r="O181" s="115"/>
      <c r="Q181" s="83"/>
      <c r="R181" s="22" t="e">
        <f>VLOOKUP('Frese Valve Selection'!$Q181,'Partnumber data valves'!$B$4:$K$1001,2,FALSE)</f>
        <v>#N/A</v>
      </c>
      <c r="S181" s="23" t="e">
        <f>VLOOKUP('Frese Valve Selection'!$Q181,'Partnumber data valves'!$B$4:$K$1001,3,FALSE)</f>
        <v>#N/A</v>
      </c>
      <c r="T181" s="23" t="e">
        <f>VLOOKUP('Frese Valve Selection'!$Q181,'Partnumber data valves'!$B$4:$K$1001,4,FALSE)</f>
        <v>#N/A</v>
      </c>
      <c r="U181" s="23" t="e">
        <f>VLOOKUP('Frese Valve Selection'!$Q181,'Partnumber data valves'!$B$4:$K$1001,5,FALSE)</f>
        <v>#N/A</v>
      </c>
      <c r="V181" s="23" t="e">
        <f>VLOOKUP('Frese Valve Selection'!$Q181,'Partnumber data valves'!$B$4:$K$1001,6,FALSE)</f>
        <v>#N/A</v>
      </c>
      <c r="W181" s="23" t="e">
        <f>VLOOKUP('Frese Valve Selection'!$Q181,'Partnumber data valves'!$B$4:$K$1001,7,FALSE)</f>
        <v>#N/A</v>
      </c>
      <c r="X181" s="23" t="e">
        <f>VLOOKUP('Frese Valve Selection'!$Q181,'Partnumber data valves'!$B$4:$K$1001,8,FALSE)</f>
        <v>#N/A</v>
      </c>
      <c r="Y181" s="23" t="e">
        <f>VLOOKUP('Frese Valve Selection'!$Q181,'Partnumber data valves'!$B$4:$K$1001,9,FALSE)</f>
        <v>#N/A</v>
      </c>
      <c r="Z181" s="23" t="e">
        <f>VLOOKUP('Frese Valve Selection'!$Q181,'Partnumber data valves'!$B$4:$K$1001,10,FALSE)</f>
        <v>#N/A</v>
      </c>
      <c r="AA181" s="97">
        <f t="shared" si="39"/>
        <v>0</v>
      </c>
      <c r="AB181" s="98" t="e">
        <f t="shared" si="37"/>
        <v>#N/A</v>
      </c>
      <c r="AC181" s="99" t="e">
        <f t="shared" si="38"/>
        <v>#N/A</v>
      </c>
      <c r="AD181" s="23" t="e">
        <f>VLOOKUP(Q181,'Weight table'!$A$2:$C$10000,3,FALSE)</f>
        <v>#N/A</v>
      </c>
      <c r="AF181" s="83"/>
      <c r="AG181" s="23" t="str">
        <f>IF(OR(ISBLANK($AF181),$AF181="N/A"),"",VLOOKUP($AF181,'Part number data actuators'!$B$3:$H$202,2,FALSE))</f>
        <v/>
      </c>
      <c r="AH181" s="23" t="str">
        <f>IF(OR(ISBLANK($AF181),$AF181="N/A"),"",VLOOKUP($AF181,'Part number data actuators'!$B$3:$H$202,3,FALSE))</f>
        <v/>
      </c>
      <c r="AI181" s="23" t="str">
        <f>IF(OR(ISBLANK($AF181),$AF181="N/A"),"",VLOOKUP($AF181,'Part number data actuators'!$B$3:$H$202,4,FALSE))</f>
        <v/>
      </c>
      <c r="AJ181" s="23" t="str">
        <f>IF(OR(ISBLANK($AF181),$AF181="N/A"),"",VLOOKUP($AF181,'Part number data actuators'!$B$3:$H$202,5,FALSE))</f>
        <v/>
      </c>
      <c r="AK181" s="23" t="str">
        <f>IF(OR(ISBLANK($AF181),$AF181="N/A"),"",VLOOKUP($AF181,'Part number data actuators'!$B$3:$H$202,6,FALSE))</f>
        <v/>
      </c>
      <c r="AL181" s="23" t="str">
        <f>IF(OR(ISBLANK($AF181),$AF181="N/A"),"",VLOOKUP($AF181,'Part number data actuators'!$B$3:$H$202,7,FALSE))</f>
        <v/>
      </c>
      <c r="AM181" s="5" t="str">
        <f>IF(OR(ISBLANK($AF181),$AF181="N/A"),"",VLOOKUP(AF181,'Weight table'!$A$2:$C$10000,3,FALSE))</f>
        <v/>
      </c>
      <c r="AO181" s="86"/>
      <c r="AU181" s="66" t="e">
        <f t="shared" si="40"/>
        <v>#N/A</v>
      </c>
      <c r="AV181" s="66" t="e">
        <f t="shared" si="41"/>
        <v>#N/A</v>
      </c>
      <c r="AW181" t="e">
        <f t="shared" si="42"/>
        <v>#N/A</v>
      </c>
      <c r="AX181" s="66" t="e">
        <f t="shared" si="43"/>
        <v>#N/A</v>
      </c>
      <c r="AY181" s="66" t="e">
        <f t="shared" si="44"/>
        <v>#N/A</v>
      </c>
      <c r="BB181" s="6" t="e">
        <f>MATCH(Q181,'Partnumber data valves'!$B$4:$B$1001,0)</f>
        <v>#N/A</v>
      </c>
      <c r="BC181" s="6"/>
      <c r="BD181" t="e">
        <f>INDEX('Partnumber data valves'!$B$4:$AC$1001,$BB181,13)</f>
        <v>#N/A</v>
      </c>
      <c r="BE181" t="e">
        <f>INDEX('Partnumber data valves'!$B$4:$AC$1001,$BB181,14)</f>
        <v>#N/A</v>
      </c>
      <c r="BF181" t="e">
        <f>INDEX('Partnumber data valves'!$B$4:$AC$1001,$BB181,15)</f>
        <v>#N/A</v>
      </c>
      <c r="BG181" t="e">
        <f>INDEX('Partnumber data valves'!$B$4:$AC$1001,$BB181,16)</f>
        <v>#N/A</v>
      </c>
      <c r="BH181" t="e">
        <f>INDEX('Partnumber data valves'!$B$4:$AC$1001,$BB181,17)</f>
        <v>#N/A</v>
      </c>
      <c r="BI181" t="e">
        <f>INDEX('Partnumber data valves'!$B$4:$AC$1001,$BB181,18)</f>
        <v>#N/A</v>
      </c>
      <c r="BJ181" t="e">
        <f>INDEX('Partnumber data valves'!$B$4:$AC$1001,$BB181,19)</f>
        <v>#N/A</v>
      </c>
      <c r="BL181" t="e">
        <f>INDEX('Partnumber data valves'!$B$4:$AC$1001,$BB181,21)</f>
        <v>#N/A</v>
      </c>
      <c r="BM181" t="e">
        <f>INDEX('Partnumber data valves'!$B$4:$AC$1001,$BB181,22)</f>
        <v>#N/A</v>
      </c>
      <c r="BN181" t="e">
        <f>INDEX('Partnumber data valves'!$B$4:$AC$1001,$BB181,23)</f>
        <v>#N/A</v>
      </c>
      <c r="BO181" t="e">
        <f>INDEX('Partnumber data valves'!$B$4:$AC$1001,$BB181,24)</f>
        <v>#N/A</v>
      </c>
      <c r="BP181" t="e">
        <f>INDEX('Partnumber data valves'!$B$4:$AC$1001,$BB181,25)</f>
        <v>#N/A</v>
      </c>
      <c r="BQ181" t="e">
        <f>INDEX('Partnumber data valves'!$B$4:$AC$1001,$BB181,26)</f>
        <v>#N/A</v>
      </c>
      <c r="BR181" t="e">
        <f>INDEX('Partnumber data valves'!$B$4:$AC$1001,$BB181,27)</f>
        <v>#N/A</v>
      </c>
      <c r="BS181" t="e">
        <f>INDEX('Partnumber data valves'!$B$4:$AC$1001,$BB181,28)</f>
        <v>#N/A</v>
      </c>
      <c r="BU181" s="66" t="e">
        <f>INDEX('Partnumber data valves'!$B$4:$AC$1001,$BB181,5)</f>
        <v>#N/A</v>
      </c>
      <c r="BV181" s="66" t="e">
        <f>INDEX('Partnumber data valves'!$B$4:$AC$1001,$BB181,6)</f>
        <v>#N/A</v>
      </c>
    </row>
    <row r="182" spans="2:74">
      <c r="B182" s="115"/>
      <c r="C182" s="115"/>
      <c r="D182" s="115"/>
      <c r="E182" s="115"/>
      <c r="F182" s="115"/>
      <c r="G182" s="115"/>
      <c r="H182" s="115"/>
      <c r="I182" s="115"/>
      <c r="J182" s="115"/>
      <c r="K182" s="115"/>
      <c r="L182" s="115"/>
      <c r="M182" s="115"/>
      <c r="N182" s="115"/>
      <c r="O182" s="115"/>
      <c r="Q182" s="83"/>
      <c r="R182" s="22" t="e">
        <f>VLOOKUP('Frese Valve Selection'!$Q182,'Partnumber data valves'!$B$4:$K$1001,2,FALSE)</f>
        <v>#N/A</v>
      </c>
      <c r="S182" s="23" t="e">
        <f>VLOOKUP('Frese Valve Selection'!$Q182,'Partnumber data valves'!$B$4:$K$1001,3,FALSE)</f>
        <v>#N/A</v>
      </c>
      <c r="T182" s="23" t="e">
        <f>VLOOKUP('Frese Valve Selection'!$Q182,'Partnumber data valves'!$B$4:$K$1001,4,FALSE)</f>
        <v>#N/A</v>
      </c>
      <c r="U182" s="23" t="e">
        <f>VLOOKUP('Frese Valve Selection'!$Q182,'Partnumber data valves'!$B$4:$K$1001,5,FALSE)</f>
        <v>#N/A</v>
      </c>
      <c r="V182" s="23" t="e">
        <f>VLOOKUP('Frese Valve Selection'!$Q182,'Partnumber data valves'!$B$4:$K$1001,6,FALSE)</f>
        <v>#N/A</v>
      </c>
      <c r="W182" s="23" t="e">
        <f>VLOOKUP('Frese Valve Selection'!$Q182,'Partnumber data valves'!$B$4:$K$1001,7,FALSE)</f>
        <v>#N/A</v>
      </c>
      <c r="X182" s="23" t="e">
        <f>VLOOKUP('Frese Valve Selection'!$Q182,'Partnumber data valves'!$B$4:$K$1001,8,FALSE)</f>
        <v>#N/A</v>
      </c>
      <c r="Y182" s="23" t="e">
        <f>VLOOKUP('Frese Valve Selection'!$Q182,'Partnumber data valves'!$B$4:$K$1001,9,FALSE)</f>
        <v>#N/A</v>
      </c>
      <c r="Z182" s="23" t="e">
        <f>VLOOKUP('Frese Valve Selection'!$Q182,'Partnumber data valves'!$B$4:$K$1001,10,FALSE)</f>
        <v>#N/A</v>
      </c>
      <c r="AA182" s="97">
        <f t="shared" si="39"/>
        <v>0</v>
      </c>
      <c r="AB182" s="98" t="e">
        <f t="shared" si="37"/>
        <v>#N/A</v>
      </c>
      <c r="AC182" s="99" t="e">
        <f t="shared" si="38"/>
        <v>#N/A</v>
      </c>
      <c r="AD182" s="23" t="e">
        <f>VLOOKUP(Q182,'Weight table'!$A$2:$C$10000,3,FALSE)</f>
        <v>#N/A</v>
      </c>
      <c r="AF182" s="83"/>
      <c r="AG182" s="23" t="str">
        <f>IF(OR(ISBLANK($AF182),$AF182="N/A"),"",VLOOKUP($AF182,'Part number data actuators'!$B$3:$H$202,2,FALSE))</f>
        <v/>
      </c>
      <c r="AH182" s="23" t="str">
        <f>IF(OR(ISBLANK($AF182),$AF182="N/A"),"",VLOOKUP($AF182,'Part number data actuators'!$B$3:$H$202,3,FALSE))</f>
        <v/>
      </c>
      <c r="AI182" s="23" t="str">
        <f>IF(OR(ISBLANK($AF182),$AF182="N/A"),"",VLOOKUP($AF182,'Part number data actuators'!$B$3:$H$202,4,FALSE))</f>
        <v/>
      </c>
      <c r="AJ182" s="23" t="str">
        <f>IF(OR(ISBLANK($AF182),$AF182="N/A"),"",VLOOKUP($AF182,'Part number data actuators'!$B$3:$H$202,5,FALSE))</f>
        <v/>
      </c>
      <c r="AK182" s="23" t="str">
        <f>IF(OR(ISBLANK($AF182),$AF182="N/A"),"",VLOOKUP($AF182,'Part number data actuators'!$B$3:$H$202,6,FALSE))</f>
        <v/>
      </c>
      <c r="AL182" s="23" t="str">
        <f>IF(OR(ISBLANK($AF182),$AF182="N/A"),"",VLOOKUP($AF182,'Part number data actuators'!$B$3:$H$202,7,FALSE))</f>
        <v/>
      </c>
      <c r="AM182" s="5" t="str">
        <f>IF(OR(ISBLANK($AF182),$AF182="N/A"),"",VLOOKUP(AF182,'Weight table'!$A$2:$C$10000,3,FALSE))</f>
        <v/>
      </c>
      <c r="AO182" s="86"/>
      <c r="AU182" s="66" t="e">
        <f t="shared" si="40"/>
        <v>#N/A</v>
      </c>
      <c r="AV182" s="66" t="e">
        <f t="shared" si="41"/>
        <v>#N/A</v>
      </c>
      <c r="AW182" t="e">
        <f t="shared" si="42"/>
        <v>#N/A</v>
      </c>
      <c r="AX182" s="66" t="e">
        <f t="shared" si="43"/>
        <v>#N/A</v>
      </c>
      <c r="AY182" s="66" t="e">
        <f t="shared" si="44"/>
        <v>#N/A</v>
      </c>
      <c r="BB182" s="6" t="e">
        <f>MATCH(Q182,'Partnumber data valves'!$B$4:$B$1001,0)</f>
        <v>#N/A</v>
      </c>
      <c r="BC182" s="6"/>
      <c r="BD182" t="e">
        <f>INDEX('Partnumber data valves'!$B$4:$AC$1001,$BB182,13)</f>
        <v>#N/A</v>
      </c>
      <c r="BE182" t="e">
        <f>INDEX('Partnumber data valves'!$B$4:$AC$1001,$BB182,14)</f>
        <v>#N/A</v>
      </c>
      <c r="BF182" t="e">
        <f>INDEX('Partnumber data valves'!$B$4:$AC$1001,$BB182,15)</f>
        <v>#N/A</v>
      </c>
      <c r="BG182" t="e">
        <f>INDEX('Partnumber data valves'!$B$4:$AC$1001,$BB182,16)</f>
        <v>#N/A</v>
      </c>
      <c r="BH182" t="e">
        <f>INDEX('Partnumber data valves'!$B$4:$AC$1001,$BB182,17)</f>
        <v>#N/A</v>
      </c>
      <c r="BI182" t="e">
        <f>INDEX('Partnumber data valves'!$B$4:$AC$1001,$BB182,18)</f>
        <v>#N/A</v>
      </c>
      <c r="BJ182" t="e">
        <f>INDEX('Partnumber data valves'!$B$4:$AC$1001,$BB182,19)</f>
        <v>#N/A</v>
      </c>
      <c r="BL182" t="e">
        <f>INDEX('Partnumber data valves'!$B$4:$AC$1001,$BB182,21)</f>
        <v>#N/A</v>
      </c>
      <c r="BM182" t="e">
        <f>INDEX('Partnumber data valves'!$B$4:$AC$1001,$BB182,22)</f>
        <v>#N/A</v>
      </c>
      <c r="BN182" t="e">
        <f>INDEX('Partnumber data valves'!$B$4:$AC$1001,$BB182,23)</f>
        <v>#N/A</v>
      </c>
      <c r="BO182" t="e">
        <f>INDEX('Partnumber data valves'!$B$4:$AC$1001,$BB182,24)</f>
        <v>#N/A</v>
      </c>
      <c r="BP182" t="e">
        <f>INDEX('Partnumber data valves'!$B$4:$AC$1001,$BB182,25)</f>
        <v>#N/A</v>
      </c>
      <c r="BQ182" t="e">
        <f>INDEX('Partnumber data valves'!$B$4:$AC$1001,$BB182,26)</f>
        <v>#N/A</v>
      </c>
      <c r="BR182" t="e">
        <f>INDEX('Partnumber data valves'!$B$4:$AC$1001,$BB182,27)</f>
        <v>#N/A</v>
      </c>
      <c r="BS182" t="e">
        <f>INDEX('Partnumber data valves'!$B$4:$AC$1001,$BB182,28)</f>
        <v>#N/A</v>
      </c>
      <c r="BU182" s="66" t="e">
        <f>INDEX('Partnumber data valves'!$B$4:$AC$1001,$BB182,5)</f>
        <v>#N/A</v>
      </c>
      <c r="BV182" s="66" t="e">
        <f>INDEX('Partnumber data valves'!$B$4:$AC$1001,$BB182,6)</f>
        <v>#N/A</v>
      </c>
    </row>
    <row r="183" spans="2:74">
      <c r="B183" s="115"/>
      <c r="C183" s="115"/>
      <c r="D183" s="115"/>
      <c r="E183" s="115"/>
      <c r="F183" s="115"/>
      <c r="G183" s="115"/>
      <c r="H183" s="115"/>
      <c r="I183" s="115"/>
      <c r="J183" s="115"/>
      <c r="K183" s="115"/>
      <c r="L183" s="115"/>
      <c r="M183" s="115"/>
      <c r="N183" s="115"/>
      <c r="O183" s="115"/>
      <c r="Q183" s="83"/>
      <c r="R183" s="22" t="e">
        <f>VLOOKUP('Frese Valve Selection'!$Q183,'Partnumber data valves'!$B$4:$K$1001,2,FALSE)</f>
        <v>#N/A</v>
      </c>
      <c r="S183" s="23" t="e">
        <f>VLOOKUP('Frese Valve Selection'!$Q183,'Partnumber data valves'!$B$4:$K$1001,3,FALSE)</f>
        <v>#N/A</v>
      </c>
      <c r="T183" s="23" t="e">
        <f>VLOOKUP('Frese Valve Selection'!$Q183,'Partnumber data valves'!$B$4:$K$1001,4,FALSE)</f>
        <v>#N/A</v>
      </c>
      <c r="U183" s="23" t="e">
        <f>VLOOKUP('Frese Valve Selection'!$Q183,'Partnumber data valves'!$B$4:$K$1001,5,FALSE)</f>
        <v>#N/A</v>
      </c>
      <c r="V183" s="23" t="e">
        <f>VLOOKUP('Frese Valve Selection'!$Q183,'Partnumber data valves'!$B$4:$K$1001,6,FALSE)</f>
        <v>#N/A</v>
      </c>
      <c r="W183" s="23" t="e">
        <f>VLOOKUP('Frese Valve Selection'!$Q183,'Partnumber data valves'!$B$4:$K$1001,7,FALSE)</f>
        <v>#N/A</v>
      </c>
      <c r="X183" s="23" t="e">
        <f>VLOOKUP('Frese Valve Selection'!$Q183,'Partnumber data valves'!$B$4:$K$1001,8,FALSE)</f>
        <v>#N/A</v>
      </c>
      <c r="Y183" s="23" t="e">
        <f>VLOOKUP('Frese Valve Selection'!$Q183,'Partnumber data valves'!$B$4:$K$1001,9,FALSE)</f>
        <v>#N/A</v>
      </c>
      <c r="Z183" s="23" t="e">
        <f>VLOOKUP('Frese Valve Selection'!$Q183,'Partnumber data valves'!$B$4:$K$1001,10,FALSE)</f>
        <v>#N/A</v>
      </c>
      <c r="AA183" s="97">
        <f t="shared" si="39"/>
        <v>0</v>
      </c>
      <c r="AB183" s="98" t="e">
        <f t="shared" si="37"/>
        <v>#N/A</v>
      </c>
      <c r="AC183" s="99" t="e">
        <f t="shared" si="38"/>
        <v>#N/A</v>
      </c>
      <c r="AD183" s="23" t="e">
        <f>VLOOKUP(Q183,'Weight table'!$A$2:$C$10000,3,FALSE)</f>
        <v>#N/A</v>
      </c>
      <c r="AF183" s="83"/>
      <c r="AG183" s="23" t="str">
        <f>IF(OR(ISBLANK($AF183),$AF183="N/A"),"",VLOOKUP($AF183,'Part number data actuators'!$B$3:$H$202,2,FALSE))</f>
        <v/>
      </c>
      <c r="AH183" s="23" t="str">
        <f>IF(OR(ISBLANK($AF183),$AF183="N/A"),"",VLOOKUP($AF183,'Part number data actuators'!$B$3:$H$202,3,FALSE))</f>
        <v/>
      </c>
      <c r="AI183" s="23" t="str">
        <f>IF(OR(ISBLANK($AF183),$AF183="N/A"),"",VLOOKUP($AF183,'Part number data actuators'!$B$3:$H$202,4,FALSE))</f>
        <v/>
      </c>
      <c r="AJ183" s="23" t="str">
        <f>IF(OR(ISBLANK($AF183),$AF183="N/A"),"",VLOOKUP($AF183,'Part number data actuators'!$B$3:$H$202,5,FALSE))</f>
        <v/>
      </c>
      <c r="AK183" s="23" t="str">
        <f>IF(OR(ISBLANK($AF183),$AF183="N/A"),"",VLOOKUP($AF183,'Part number data actuators'!$B$3:$H$202,6,FALSE))</f>
        <v/>
      </c>
      <c r="AL183" s="23" t="str">
        <f>IF(OR(ISBLANK($AF183),$AF183="N/A"),"",VLOOKUP($AF183,'Part number data actuators'!$B$3:$H$202,7,FALSE))</f>
        <v/>
      </c>
      <c r="AM183" s="5" t="str">
        <f>IF(OR(ISBLANK($AF183),$AF183="N/A"),"",VLOOKUP(AF183,'Weight table'!$A$2:$C$10000,3,FALSE))</f>
        <v/>
      </c>
      <c r="AO183" s="86"/>
      <c r="AU183" s="66" t="e">
        <f t="shared" si="40"/>
        <v>#N/A</v>
      </c>
      <c r="AV183" s="66" t="e">
        <f t="shared" si="41"/>
        <v>#N/A</v>
      </c>
      <c r="AW183" t="e">
        <f t="shared" si="42"/>
        <v>#N/A</v>
      </c>
      <c r="AX183" s="66" t="e">
        <f t="shared" si="43"/>
        <v>#N/A</v>
      </c>
      <c r="AY183" s="66" t="e">
        <f t="shared" si="44"/>
        <v>#N/A</v>
      </c>
      <c r="BB183" s="6" t="e">
        <f>MATCH(Q183,'Partnumber data valves'!$B$4:$B$1001,0)</f>
        <v>#N/A</v>
      </c>
      <c r="BC183" s="6"/>
      <c r="BD183" t="e">
        <f>INDEX('Partnumber data valves'!$B$4:$AC$1001,$BB183,13)</f>
        <v>#N/A</v>
      </c>
      <c r="BE183" t="e">
        <f>INDEX('Partnumber data valves'!$B$4:$AC$1001,$BB183,14)</f>
        <v>#N/A</v>
      </c>
      <c r="BF183" t="e">
        <f>INDEX('Partnumber data valves'!$B$4:$AC$1001,$BB183,15)</f>
        <v>#N/A</v>
      </c>
      <c r="BG183" t="e">
        <f>INDEX('Partnumber data valves'!$B$4:$AC$1001,$BB183,16)</f>
        <v>#N/A</v>
      </c>
      <c r="BH183" t="e">
        <f>INDEX('Partnumber data valves'!$B$4:$AC$1001,$BB183,17)</f>
        <v>#N/A</v>
      </c>
      <c r="BI183" t="e">
        <f>INDEX('Partnumber data valves'!$B$4:$AC$1001,$BB183,18)</f>
        <v>#N/A</v>
      </c>
      <c r="BJ183" t="e">
        <f>INDEX('Partnumber data valves'!$B$4:$AC$1001,$BB183,19)</f>
        <v>#N/A</v>
      </c>
      <c r="BL183" t="e">
        <f>INDEX('Partnumber data valves'!$B$4:$AC$1001,$BB183,21)</f>
        <v>#N/A</v>
      </c>
      <c r="BM183" t="e">
        <f>INDEX('Partnumber data valves'!$B$4:$AC$1001,$BB183,22)</f>
        <v>#N/A</v>
      </c>
      <c r="BN183" t="e">
        <f>INDEX('Partnumber data valves'!$B$4:$AC$1001,$BB183,23)</f>
        <v>#N/A</v>
      </c>
      <c r="BO183" t="e">
        <f>INDEX('Partnumber data valves'!$B$4:$AC$1001,$BB183,24)</f>
        <v>#N/A</v>
      </c>
      <c r="BP183" t="e">
        <f>INDEX('Partnumber data valves'!$B$4:$AC$1001,$BB183,25)</f>
        <v>#N/A</v>
      </c>
      <c r="BQ183" t="e">
        <f>INDEX('Partnumber data valves'!$B$4:$AC$1001,$BB183,26)</f>
        <v>#N/A</v>
      </c>
      <c r="BR183" t="e">
        <f>INDEX('Partnumber data valves'!$B$4:$AC$1001,$BB183,27)</f>
        <v>#N/A</v>
      </c>
      <c r="BS183" t="e">
        <f>INDEX('Partnumber data valves'!$B$4:$AC$1001,$BB183,28)</f>
        <v>#N/A</v>
      </c>
      <c r="BU183" s="66" t="e">
        <f>INDEX('Partnumber data valves'!$B$4:$AC$1001,$BB183,5)</f>
        <v>#N/A</v>
      </c>
      <c r="BV183" s="66" t="e">
        <f>INDEX('Partnumber data valves'!$B$4:$AC$1001,$BB183,6)</f>
        <v>#N/A</v>
      </c>
    </row>
    <row r="184" spans="2:74">
      <c r="B184" s="115"/>
      <c r="C184" s="115"/>
      <c r="D184" s="115"/>
      <c r="E184" s="115"/>
      <c r="F184" s="115"/>
      <c r="G184" s="115"/>
      <c r="H184" s="115"/>
      <c r="I184" s="115"/>
      <c r="J184" s="115"/>
      <c r="K184" s="115"/>
      <c r="L184" s="115"/>
      <c r="M184" s="115"/>
      <c r="N184" s="115"/>
      <c r="O184" s="115"/>
      <c r="Q184" s="83"/>
      <c r="R184" s="22" t="e">
        <f>VLOOKUP('Frese Valve Selection'!$Q184,'Partnumber data valves'!$B$4:$K$1001,2,FALSE)</f>
        <v>#N/A</v>
      </c>
      <c r="S184" s="23" t="e">
        <f>VLOOKUP('Frese Valve Selection'!$Q184,'Partnumber data valves'!$B$4:$K$1001,3,FALSE)</f>
        <v>#N/A</v>
      </c>
      <c r="T184" s="23" t="e">
        <f>VLOOKUP('Frese Valve Selection'!$Q184,'Partnumber data valves'!$B$4:$K$1001,4,FALSE)</f>
        <v>#N/A</v>
      </c>
      <c r="U184" s="23" t="e">
        <f>VLOOKUP('Frese Valve Selection'!$Q184,'Partnumber data valves'!$B$4:$K$1001,5,FALSE)</f>
        <v>#N/A</v>
      </c>
      <c r="V184" s="23" t="e">
        <f>VLOOKUP('Frese Valve Selection'!$Q184,'Partnumber data valves'!$B$4:$K$1001,6,FALSE)</f>
        <v>#N/A</v>
      </c>
      <c r="W184" s="23" t="e">
        <f>VLOOKUP('Frese Valve Selection'!$Q184,'Partnumber data valves'!$B$4:$K$1001,7,FALSE)</f>
        <v>#N/A</v>
      </c>
      <c r="X184" s="23" t="e">
        <f>VLOOKUP('Frese Valve Selection'!$Q184,'Partnumber data valves'!$B$4:$K$1001,8,FALSE)</f>
        <v>#N/A</v>
      </c>
      <c r="Y184" s="23" t="e">
        <f>VLOOKUP('Frese Valve Selection'!$Q184,'Partnumber data valves'!$B$4:$K$1001,9,FALSE)</f>
        <v>#N/A</v>
      </c>
      <c r="Z184" s="23" t="e">
        <f>VLOOKUP('Frese Valve Selection'!$Q184,'Partnumber data valves'!$B$4:$K$1001,10,FALSE)</f>
        <v>#N/A</v>
      </c>
      <c r="AA184" s="97">
        <f t="shared" si="39"/>
        <v>0</v>
      </c>
      <c r="AB184" s="98" t="e">
        <f t="shared" si="37"/>
        <v>#N/A</v>
      </c>
      <c r="AC184" s="99" t="e">
        <f t="shared" si="38"/>
        <v>#N/A</v>
      </c>
      <c r="AD184" s="23" t="e">
        <f>VLOOKUP(Q184,'Weight table'!$A$2:$C$10000,3,FALSE)</f>
        <v>#N/A</v>
      </c>
      <c r="AF184" s="83"/>
      <c r="AG184" s="23" t="str">
        <f>IF(OR(ISBLANK($AF184),$AF184="N/A"),"",VLOOKUP($AF184,'Part number data actuators'!$B$3:$H$202,2,FALSE))</f>
        <v/>
      </c>
      <c r="AH184" s="23" t="str">
        <f>IF(OR(ISBLANK($AF184),$AF184="N/A"),"",VLOOKUP($AF184,'Part number data actuators'!$B$3:$H$202,3,FALSE))</f>
        <v/>
      </c>
      <c r="AI184" s="23" t="str">
        <f>IF(OR(ISBLANK($AF184),$AF184="N/A"),"",VLOOKUP($AF184,'Part number data actuators'!$B$3:$H$202,4,FALSE))</f>
        <v/>
      </c>
      <c r="AJ184" s="23" t="str">
        <f>IF(OR(ISBLANK($AF184),$AF184="N/A"),"",VLOOKUP($AF184,'Part number data actuators'!$B$3:$H$202,5,FALSE))</f>
        <v/>
      </c>
      <c r="AK184" s="23" t="str">
        <f>IF(OR(ISBLANK($AF184),$AF184="N/A"),"",VLOOKUP($AF184,'Part number data actuators'!$B$3:$H$202,6,FALSE))</f>
        <v/>
      </c>
      <c r="AL184" s="23" t="str">
        <f>IF(OR(ISBLANK($AF184),$AF184="N/A"),"",VLOOKUP($AF184,'Part number data actuators'!$B$3:$H$202,7,FALSE))</f>
        <v/>
      </c>
      <c r="AM184" s="5" t="str">
        <f>IF(OR(ISBLANK($AF184),$AF184="N/A"),"",VLOOKUP(AF184,'Weight table'!$A$2:$C$10000,3,FALSE))</f>
        <v/>
      </c>
      <c r="AO184" s="86"/>
      <c r="AU184" s="66" t="e">
        <f t="shared" si="40"/>
        <v>#N/A</v>
      </c>
      <c r="AV184" s="66" t="e">
        <f t="shared" si="41"/>
        <v>#N/A</v>
      </c>
      <c r="AW184" t="e">
        <f t="shared" si="42"/>
        <v>#N/A</v>
      </c>
      <c r="AX184" s="66" t="e">
        <f t="shared" si="43"/>
        <v>#N/A</v>
      </c>
      <c r="AY184" s="66" t="e">
        <f t="shared" si="44"/>
        <v>#N/A</v>
      </c>
      <c r="BB184" s="6" t="e">
        <f>MATCH(Q184,'Partnumber data valves'!$B$4:$B$1001,0)</f>
        <v>#N/A</v>
      </c>
      <c r="BC184" s="6"/>
      <c r="BD184" t="e">
        <f>INDEX('Partnumber data valves'!$B$4:$AC$1001,$BB184,13)</f>
        <v>#N/A</v>
      </c>
      <c r="BE184" t="e">
        <f>INDEX('Partnumber data valves'!$B$4:$AC$1001,$BB184,14)</f>
        <v>#N/A</v>
      </c>
      <c r="BF184" t="e">
        <f>INDEX('Partnumber data valves'!$B$4:$AC$1001,$BB184,15)</f>
        <v>#N/A</v>
      </c>
      <c r="BG184" t="e">
        <f>INDEX('Partnumber data valves'!$B$4:$AC$1001,$BB184,16)</f>
        <v>#N/A</v>
      </c>
      <c r="BH184" t="e">
        <f>INDEX('Partnumber data valves'!$B$4:$AC$1001,$BB184,17)</f>
        <v>#N/A</v>
      </c>
      <c r="BI184" t="e">
        <f>INDEX('Partnumber data valves'!$B$4:$AC$1001,$BB184,18)</f>
        <v>#N/A</v>
      </c>
      <c r="BJ184" t="e">
        <f>INDEX('Partnumber data valves'!$B$4:$AC$1001,$BB184,19)</f>
        <v>#N/A</v>
      </c>
      <c r="BL184" t="e">
        <f>INDEX('Partnumber data valves'!$B$4:$AC$1001,$BB184,21)</f>
        <v>#N/A</v>
      </c>
      <c r="BM184" t="e">
        <f>INDEX('Partnumber data valves'!$B$4:$AC$1001,$BB184,22)</f>
        <v>#N/A</v>
      </c>
      <c r="BN184" t="e">
        <f>INDEX('Partnumber data valves'!$B$4:$AC$1001,$BB184,23)</f>
        <v>#N/A</v>
      </c>
      <c r="BO184" t="e">
        <f>INDEX('Partnumber data valves'!$B$4:$AC$1001,$BB184,24)</f>
        <v>#N/A</v>
      </c>
      <c r="BP184" t="e">
        <f>INDEX('Partnumber data valves'!$B$4:$AC$1001,$BB184,25)</f>
        <v>#N/A</v>
      </c>
      <c r="BQ184" t="e">
        <f>INDEX('Partnumber data valves'!$B$4:$AC$1001,$BB184,26)</f>
        <v>#N/A</v>
      </c>
      <c r="BR184" t="e">
        <f>INDEX('Partnumber data valves'!$B$4:$AC$1001,$BB184,27)</f>
        <v>#N/A</v>
      </c>
      <c r="BS184" t="e">
        <f>INDEX('Partnumber data valves'!$B$4:$AC$1001,$BB184,28)</f>
        <v>#N/A</v>
      </c>
      <c r="BU184" s="66" t="e">
        <f>INDEX('Partnumber data valves'!$B$4:$AC$1001,$BB184,5)</f>
        <v>#N/A</v>
      </c>
      <c r="BV184" s="66" t="e">
        <f>INDEX('Partnumber data valves'!$B$4:$AC$1001,$BB184,6)</f>
        <v>#N/A</v>
      </c>
    </row>
    <row r="185" spans="2:74">
      <c r="B185" s="115"/>
      <c r="C185" s="115"/>
      <c r="D185" s="115"/>
      <c r="E185" s="115"/>
      <c r="F185" s="115"/>
      <c r="G185" s="115"/>
      <c r="H185" s="115"/>
      <c r="I185" s="115"/>
      <c r="J185" s="115"/>
      <c r="K185" s="115"/>
      <c r="L185" s="115"/>
      <c r="M185" s="115"/>
      <c r="N185" s="115"/>
      <c r="O185" s="115"/>
      <c r="Q185" s="83"/>
      <c r="R185" s="22" t="e">
        <f>VLOOKUP('Frese Valve Selection'!$Q185,'Partnumber data valves'!$B$4:$K$1001,2,FALSE)</f>
        <v>#N/A</v>
      </c>
      <c r="S185" s="23" t="e">
        <f>VLOOKUP('Frese Valve Selection'!$Q185,'Partnumber data valves'!$B$4:$K$1001,3,FALSE)</f>
        <v>#N/A</v>
      </c>
      <c r="T185" s="23" t="e">
        <f>VLOOKUP('Frese Valve Selection'!$Q185,'Partnumber data valves'!$B$4:$K$1001,4,FALSE)</f>
        <v>#N/A</v>
      </c>
      <c r="U185" s="23" t="e">
        <f>VLOOKUP('Frese Valve Selection'!$Q185,'Partnumber data valves'!$B$4:$K$1001,5,FALSE)</f>
        <v>#N/A</v>
      </c>
      <c r="V185" s="23" t="e">
        <f>VLOOKUP('Frese Valve Selection'!$Q185,'Partnumber data valves'!$B$4:$K$1001,6,FALSE)</f>
        <v>#N/A</v>
      </c>
      <c r="W185" s="23" t="e">
        <f>VLOOKUP('Frese Valve Selection'!$Q185,'Partnumber data valves'!$B$4:$K$1001,7,FALSE)</f>
        <v>#N/A</v>
      </c>
      <c r="X185" s="23" t="e">
        <f>VLOOKUP('Frese Valve Selection'!$Q185,'Partnumber data valves'!$B$4:$K$1001,8,FALSE)</f>
        <v>#N/A</v>
      </c>
      <c r="Y185" s="23" t="e">
        <f>VLOOKUP('Frese Valve Selection'!$Q185,'Partnumber data valves'!$B$4:$K$1001,9,FALSE)</f>
        <v>#N/A</v>
      </c>
      <c r="Z185" s="23" t="e">
        <f>VLOOKUP('Frese Valve Selection'!$Q185,'Partnumber data valves'!$B$4:$K$1001,10,FALSE)</f>
        <v>#N/A</v>
      </c>
      <c r="AA185" s="97">
        <f t="shared" si="39"/>
        <v>0</v>
      </c>
      <c r="AB185" s="98" t="e">
        <f t="shared" si="37"/>
        <v>#N/A</v>
      </c>
      <c r="AC185" s="99" t="e">
        <f t="shared" si="38"/>
        <v>#N/A</v>
      </c>
      <c r="AD185" s="23" t="e">
        <f>VLOOKUP(Q185,'Weight table'!$A$2:$C$10000,3,FALSE)</f>
        <v>#N/A</v>
      </c>
      <c r="AF185" s="83"/>
      <c r="AG185" s="23" t="str">
        <f>IF(OR(ISBLANK($AF185),$AF185="N/A"),"",VLOOKUP($AF185,'Part number data actuators'!$B$3:$H$202,2,FALSE))</f>
        <v/>
      </c>
      <c r="AH185" s="23" t="str">
        <f>IF(OR(ISBLANK($AF185),$AF185="N/A"),"",VLOOKUP($AF185,'Part number data actuators'!$B$3:$H$202,3,FALSE))</f>
        <v/>
      </c>
      <c r="AI185" s="23" t="str">
        <f>IF(OR(ISBLANK($AF185),$AF185="N/A"),"",VLOOKUP($AF185,'Part number data actuators'!$B$3:$H$202,4,FALSE))</f>
        <v/>
      </c>
      <c r="AJ185" s="23" t="str">
        <f>IF(OR(ISBLANK($AF185),$AF185="N/A"),"",VLOOKUP($AF185,'Part number data actuators'!$B$3:$H$202,5,FALSE))</f>
        <v/>
      </c>
      <c r="AK185" s="23" t="str">
        <f>IF(OR(ISBLANK($AF185),$AF185="N/A"),"",VLOOKUP($AF185,'Part number data actuators'!$B$3:$H$202,6,FALSE))</f>
        <v/>
      </c>
      <c r="AL185" s="23" t="str">
        <f>IF(OR(ISBLANK($AF185),$AF185="N/A"),"",VLOOKUP($AF185,'Part number data actuators'!$B$3:$H$202,7,FALSE))</f>
        <v/>
      </c>
      <c r="AM185" s="5" t="str">
        <f>IF(OR(ISBLANK($AF185),$AF185="N/A"),"",VLOOKUP(AF185,'Weight table'!$A$2:$C$10000,3,FALSE))</f>
        <v/>
      </c>
      <c r="AO185" s="86"/>
      <c r="AU185" s="66" t="e">
        <f t="shared" si="40"/>
        <v>#N/A</v>
      </c>
      <c r="AV185" s="66" t="e">
        <f t="shared" si="41"/>
        <v>#N/A</v>
      </c>
      <c r="AW185" t="e">
        <f t="shared" si="42"/>
        <v>#N/A</v>
      </c>
      <c r="AX185" s="66" t="e">
        <f t="shared" si="43"/>
        <v>#N/A</v>
      </c>
      <c r="AY185" s="66" t="e">
        <f t="shared" si="44"/>
        <v>#N/A</v>
      </c>
      <c r="BB185" s="6" t="e">
        <f>MATCH(Q185,'Partnumber data valves'!$B$4:$B$1001,0)</f>
        <v>#N/A</v>
      </c>
      <c r="BC185" s="6"/>
      <c r="BD185" t="e">
        <f>INDEX('Partnumber data valves'!$B$4:$AC$1001,$BB185,13)</f>
        <v>#N/A</v>
      </c>
      <c r="BE185" t="e">
        <f>INDEX('Partnumber data valves'!$B$4:$AC$1001,$BB185,14)</f>
        <v>#N/A</v>
      </c>
      <c r="BF185" t="e">
        <f>INDEX('Partnumber data valves'!$B$4:$AC$1001,$BB185,15)</f>
        <v>#N/A</v>
      </c>
      <c r="BG185" t="e">
        <f>INDEX('Partnumber data valves'!$B$4:$AC$1001,$BB185,16)</f>
        <v>#N/A</v>
      </c>
      <c r="BH185" t="e">
        <f>INDEX('Partnumber data valves'!$B$4:$AC$1001,$BB185,17)</f>
        <v>#N/A</v>
      </c>
      <c r="BI185" t="e">
        <f>INDEX('Partnumber data valves'!$B$4:$AC$1001,$BB185,18)</f>
        <v>#N/A</v>
      </c>
      <c r="BJ185" t="e">
        <f>INDEX('Partnumber data valves'!$B$4:$AC$1001,$BB185,19)</f>
        <v>#N/A</v>
      </c>
      <c r="BL185" t="e">
        <f>INDEX('Partnumber data valves'!$B$4:$AC$1001,$BB185,21)</f>
        <v>#N/A</v>
      </c>
      <c r="BM185" t="e">
        <f>INDEX('Partnumber data valves'!$B$4:$AC$1001,$BB185,22)</f>
        <v>#N/A</v>
      </c>
      <c r="BN185" t="e">
        <f>INDEX('Partnumber data valves'!$B$4:$AC$1001,$BB185,23)</f>
        <v>#N/A</v>
      </c>
      <c r="BO185" t="e">
        <f>INDEX('Partnumber data valves'!$B$4:$AC$1001,$BB185,24)</f>
        <v>#N/A</v>
      </c>
      <c r="BP185" t="e">
        <f>INDEX('Partnumber data valves'!$B$4:$AC$1001,$BB185,25)</f>
        <v>#N/A</v>
      </c>
      <c r="BQ185" t="e">
        <f>INDEX('Partnumber data valves'!$B$4:$AC$1001,$BB185,26)</f>
        <v>#N/A</v>
      </c>
      <c r="BR185" t="e">
        <f>INDEX('Partnumber data valves'!$B$4:$AC$1001,$BB185,27)</f>
        <v>#N/A</v>
      </c>
      <c r="BS185" t="e">
        <f>INDEX('Partnumber data valves'!$B$4:$AC$1001,$BB185,28)</f>
        <v>#N/A</v>
      </c>
      <c r="BU185" s="66" t="e">
        <f>INDEX('Partnumber data valves'!$B$4:$AC$1001,$BB185,5)</f>
        <v>#N/A</v>
      </c>
      <c r="BV185" s="66" t="e">
        <f>INDEX('Partnumber data valves'!$B$4:$AC$1001,$BB185,6)</f>
        <v>#N/A</v>
      </c>
    </row>
    <row r="186" spans="2:74">
      <c r="B186" s="115"/>
      <c r="C186" s="115"/>
      <c r="D186" s="115"/>
      <c r="E186" s="115"/>
      <c r="F186" s="115"/>
      <c r="G186" s="115"/>
      <c r="H186" s="115"/>
      <c r="I186" s="115"/>
      <c r="J186" s="115"/>
      <c r="K186" s="115"/>
      <c r="L186" s="115"/>
      <c r="M186" s="115"/>
      <c r="N186" s="115"/>
      <c r="O186" s="115"/>
      <c r="Q186" s="83"/>
      <c r="R186" s="22" t="e">
        <f>VLOOKUP('Frese Valve Selection'!$Q186,'Partnumber data valves'!$B$4:$K$1001,2,FALSE)</f>
        <v>#N/A</v>
      </c>
      <c r="S186" s="23" t="e">
        <f>VLOOKUP('Frese Valve Selection'!$Q186,'Partnumber data valves'!$B$4:$K$1001,3,FALSE)</f>
        <v>#N/A</v>
      </c>
      <c r="T186" s="23" t="e">
        <f>VLOOKUP('Frese Valve Selection'!$Q186,'Partnumber data valves'!$B$4:$K$1001,4,FALSE)</f>
        <v>#N/A</v>
      </c>
      <c r="U186" s="23" t="e">
        <f>VLOOKUP('Frese Valve Selection'!$Q186,'Partnumber data valves'!$B$4:$K$1001,5,FALSE)</f>
        <v>#N/A</v>
      </c>
      <c r="V186" s="23" t="e">
        <f>VLOOKUP('Frese Valve Selection'!$Q186,'Partnumber data valves'!$B$4:$K$1001,6,FALSE)</f>
        <v>#N/A</v>
      </c>
      <c r="W186" s="23" t="e">
        <f>VLOOKUP('Frese Valve Selection'!$Q186,'Partnumber data valves'!$B$4:$K$1001,7,FALSE)</f>
        <v>#N/A</v>
      </c>
      <c r="X186" s="23" t="e">
        <f>VLOOKUP('Frese Valve Selection'!$Q186,'Partnumber data valves'!$B$4:$K$1001,8,FALSE)</f>
        <v>#N/A</v>
      </c>
      <c r="Y186" s="23" t="e">
        <f>VLOOKUP('Frese Valve Selection'!$Q186,'Partnumber data valves'!$B$4:$K$1001,9,FALSE)</f>
        <v>#N/A</v>
      </c>
      <c r="Z186" s="23" t="e">
        <f>VLOOKUP('Frese Valve Selection'!$Q186,'Partnumber data valves'!$B$4:$K$1001,10,FALSE)</f>
        <v>#N/A</v>
      </c>
      <c r="AA186" s="97">
        <f t="shared" si="39"/>
        <v>0</v>
      </c>
      <c r="AB186" s="98" t="e">
        <f t="shared" si="37"/>
        <v>#N/A</v>
      </c>
      <c r="AC186" s="99" t="e">
        <f t="shared" si="38"/>
        <v>#N/A</v>
      </c>
      <c r="AD186" s="23" t="e">
        <f>VLOOKUP(Q186,'Weight table'!$A$2:$C$10000,3,FALSE)</f>
        <v>#N/A</v>
      </c>
      <c r="AF186" s="83"/>
      <c r="AG186" s="23" t="str">
        <f>IF(OR(ISBLANK($AF186),$AF186="N/A"),"",VLOOKUP($AF186,'Part number data actuators'!$B$3:$H$202,2,FALSE))</f>
        <v/>
      </c>
      <c r="AH186" s="23" t="str">
        <f>IF(OR(ISBLANK($AF186),$AF186="N/A"),"",VLOOKUP($AF186,'Part number data actuators'!$B$3:$H$202,3,FALSE))</f>
        <v/>
      </c>
      <c r="AI186" s="23" t="str">
        <f>IF(OR(ISBLANK($AF186),$AF186="N/A"),"",VLOOKUP($AF186,'Part number data actuators'!$B$3:$H$202,4,FALSE))</f>
        <v/>
      </c>
      <c r="AJ186" s="23" t="str">
        <f>IF(OR(ISBLANK($AF186),$AF186="N/A"),"",VLOOKUP($AF186,'Part number data actuators'!$B$3:$H$202,5,FALSE))</f>
        <v/>
      </c>
      <c r="AK186" s="23" t="str">
        <f>IF(OR(ISBLANK($AF186),$AF186="N/A"),"",VLOOKUP($AF186,'Part number data actuators'!$B$3:$H$202,6,FALSE))</f>
        <v/>
      </c>
      <c r="AL186" s="23" t="str">
        <f>IF(OR(ISBLANK($AF186),$AF186="N/A"),"",VLOOKUP($AF186,'Part number data actuators'!$B$3:$H$202,7,FALSE))</f>
        <v/>
      </c>
      <c r="AM186" s="5" t="str">
        <f>IF(OR(ISBLANK($AF186),$AF186="N/A"),"",VLOOKUP(AF186,'Weight table'!$A$2:$C$10000,3,FALSE))</f>
        <v/>
      </c>
      <c r="AO186" s="86"/>
      <c r="AU186" s="66" t="e">
        <f t="shared" si="40"/>
        <v>#N/A</v>
      </c>
      <c r="AV186" s="66" t="e">
        <f t="shared" si="41"/>
        <v>#N/A</v>
      </c>
      <c r="AW186" t="e">
        <f t="shared" si="42"/>
        <v>#N/A</v>
      </c>
      <c r="AX186" s="66" t="e">
        <f t="shared" si="43"/>
        <v>#N/A</v>
      </c>
      <c r="AY186" s="66" t="e">
        <f t="shared" si="44"/>
        <v>#N/A</v>
      </c>
      <c r="BB186" s="6" t="e">
        <f>MATCH(Q186,'Partnumber data valves'!$B$4:$B$1001,0)</f>
        <v>#N/A</v>
      </c>
      <c r="BC186" s="6"/>
      <c r="BD186" t="e">
        <f>INDEX('Partnumber data valves'!$B$4:$AC$1001,$BB186,13)</f>
        <v>#N/A</v>
      </c>
      <c r="BE186" t="e">
        <f>INDEX('Partnumber data valves'!$B$4:$AC$1001,$BB186,14)</f>
        <v>#N/A</v>
      </c>
      <c r="BF186" t="e">
        <f>INDEX('Partnumber data valves'!$B$4:$AC$1001,$BB186,15)</f>
        <v>#N/A</v>
      </c>
      <c r="BG186" t="e">
        <f>INDEX('Partnumber data valves'!$B$4:$AC$1001,$BB186,16)</f>
        <v>#N/A</v>
      </c>
      <c r="BH186" t="e">
        <f>INDEX('Partnumber data valves'!$B$4:$AC$1001,$BB186,17)</f>
        <v>#N/A</v>
      </c>
      <c r="BI186" t="e">
        <f>INDEX('Partnumber data valves'!$B$4:$AC$1001,$BB186,18)</f>
        <v>#N/A</v>
      </c>
      <c r="BJ186" t="e">
        <f>INDEX('Partnumber data valves'!$B$4:$AC$1001,$BB186,19)</f>
        <v>#N/A</v>
      </c>
      <c r="BL186" t="e">
        <f>INDEX('Partnumber data valves'!$B$4:$AC$1001,$BB186,21)</f>
        <v>#N/A</v>
      </c>
      <c r="BM186" t="e">
        <f>INDEX('Partnumber data valves'!$B$4:$AC$1001,$BB186,22)</f>
        <v>#N/A</v>
      </c>
      <c r="BN186" t="e">
        <f>INDEX('Partnumber data valves'!$B$4:$AC$1001,$BB186,23)</f>
        <v>#N/A</v>
      </c>
      <c r="BO186" t="e">
        <f>INDEX('Partnumber data valves'!$B$4:$AC$1001,$BB186,24)</f>
        <v>#N/A</v>
      </c>
      <c r="BP186" t="e">
        <f>INDEX('Partnumber data valves'!$B$4:$AC$1001,$BB186,25)</f>
        <v>#N/A</v>
      </c>
      <c r="BQ186" t="e">
        <f>INDEX('Partnumber data valves'!$B$4:$AC$1001,$BB186,26)</f>
        <v>#N/A</v>
      </c>
      <c r="BR186" t="e">
        <f>INDEX('Partnumber data valves'!$B$4:$AC$1001,$BB186,27)</f>
        <v>#N/A</v>
      </c>
      <c r="BS186" t="e">
        <f>INDEX('Partnumber data valves'!$B$4:$AC$1001,$BB186,28)</f>
        <v>#N/A</v>
      </c>
      <c r="BU186" s="66" t="e">
        <f>INDEX('Partnumber data valves'!$B$4:$AC$1001,$BB186,5)</f>
        <v>#N/A</v>
      </c>
      <c r="BV186" s="66" t="e">
        <f>INDEX('Partnumber data valves'!$B$4:$AC$1001,$BB186,6)</f>
        <v>#N/A</v>
      </c>
    </row>
    <row r="187" spans="2:74">
      <c r="B187" s="115"/>
      <c r="C187" s="115"/>
      <c r="D187" s="115"/>
      <c r="E187" s="115"/>
      <c r="F187" s="115"/>
      <c r="G187" s="115"/>
      <c r="H187" s="115"/>
      <c r="I187" s="115"/>
      <c r="J187" s="115"/>
      <c r="K187" s="115"/>
      <c r="L187" s="115"/>
      <c r="M187" s="115"/>
      <c r="N187" s="115"/>
      <c r="O187" s="115"/>
      <c r="Q187" s="83"/>
      <c r="R187" s="22" t="e">
        <f>VLOOKUP('Frese Valve Selection'!$Q187,'Partnumber data valves'!$B$4:$K$1001,2,FALSE)</f>
        <v>#N/A</v>
      </c>
      <c r="S187" s="23" t="e">
        <f>VLOOKUP('Frese Valve Selection'!$Q187,'Partnumber data valves'!$B$4:$K$1001,3,FALSE)</f>
        <v>#N/A</v>
      </c>
      <c r="T187" s="23" t="e">
        <f>VLOOKUP('Frese Valve Selection'!$Q187,'Partnumber data valves'!$B$4:$K$1001,4,FALSE)</f>
        <v>#N/A</v>
      </c>
      <c r="U187" s="23" t="e">
        <f>VLOOKUP('Frese Valve Selection'!$Q187,'Partnumber data valves'!$B$4:$K$1001,5,FALSE)</f>
        <v>#N/A</v>
      </c>
      <c r="V187" s="23" t="e">
        <f>VLOOKUP('Frese Valve Selection'!$Q187,'Partnumber data valves'!$B$4:$K$1001,6,FALSE)</f>
        <v>#N/A</v>
      </c>
      <c r="W187" s="23" t="e">
        <f>VLOOKUP('Frese Valve Selection'!$Q187,'Partnumber data valves'!$B$4:$K$1001,7,FALSE)</f>
        <v>#N/A</v>
      </c>
      <c r="X187" s="23" t="e">
        <f>VLOOKUP('Frese Valve Selection'!$Q187,'Partnumber data valves'!$B$4:$K$1001,8,FALSE)</f>
        <v>#N/A</v>
      </c>
      <c r="Y187" s="23" t="e">
        <f>VLOOKUP('Frese Valve Selection'!$Q187,'Partnumber data valves'!$B$4:$K$1001,9,FALSE)</f>
        <v>#N/A</v>
      </c>
      <c r="Z187" s="23" t="e">
        <f>VLOOKUP('Frese Valve Selection'!$Q187,'Partnumber data valves'!$B$4:$K$1001,10,FALSE)</f>
        <v>#N/A</v>
      </c>
      <c r="AA187" s="97">
        <f t="shared" si="39"/>
        <v>0</v>
      </c>
      <c r="AB187" s="98" t="e">
        <f t="shared" si="37"/>
        <v>#N/A</v>
      </c>
      <c r="AC187" s="99" t="e">
        <f t="shared" si="38"/>
        <v>#N/A</v>
      </c>
      <c r="AD187" s="23" t="e">
        <f>VLOOKUP(Q187,'Weight table'!$A$2:$C$10000,3,FALSE)</f>
        <v>#N/A</v>
      </c>
      <c r="AF187" s="83"/>
      <c r="AG187" s="23" t="str">
        <f>IF(OR(ISBLANK($AF187),$AF187="N/A"),"",VLOOKUP($AF187,'Part number data actuators'!$B$3:$H$202,2,FALSE))</f>
        <v/>
      </c>
      <c r="AH187" s="23" t="str">
        <f>IF(OR(ISBLANK($AF187),$AF187="N/A"),"",VLOOKUP($AF187,'Part number data actuators'!$B$3:$H$202,3,FALSE))</f>
        <v/>
      </c>
      <c r="AI187" s="23" t="str">
        <f>IF(OR(ISBLANK($AF187),$AF187="N/A"),"",VLOOKUP($AF187,'Part number data actuators'!$B$3:$H$202,4,FALSE))</f>
        <v/>
      </c>
      <c r="AJ187" s="23" t="str">
        <f>IF(OR(ISBLANK($AF187),$AF187="N/A"),"",VLOOKUP($AF187,'Part number data actuators'!$B$3:$H$202,5,FALSE))</f>
        <v/>
      </c>
      <c r="AK187" s="23" t="str">
        <f>IF(OR(ISBLANK($AF187),$AF187="N/A"),"",VLOOKUP($AF187,'Part number data actuators'!$B$3:$H$202,6,FALSE))</f>
        <v/>
      </c>
      <c r="AL187" s="23" t="str">
        <f>IF(OR(ISBLANK($AF187),$AF187="N/A"),"",VLOOKUP($AF187,'Part number data actuators'!$B$3:$H$202,7,FALSE))</f>
        <v/>
      </c>
      <c r="AM187" s="5" t="str">
        <f>IF(OR(ISBLANK($AF187),$AF187="N/A"),"",VLOOKUP(AF187,'Weight table'!$A$2:$C$10000,3,FALSE))</f>
        <v/>
      </c>
      <c r="AO187" s="86"/>
      <c r="AU187" s="66" t="e">
        <f t="shared" si="40"/>
        <v>#N/A</v>
      </c>
      <c r="AV187" s="66" t="e">
        <f t="shared" si="41"/>
        <v>#N/A</v>
      </c>
      <c r="AW187" t="e">
        <f t="shared" si="42"/>
        <v>#N/A</v>
      </c>
      <c r="AX187" s="66" t="e">
        <f t="shared" si="43"/>
        <v>#N/A</v>
      </c>
      <c r="AY187" s="66" t="e">
        <f t="shared" si="44"/>
        <v>#N/A</v>
      </c>
      <c r="BB187" s="6" t="e">
        <f>MATCH(Q187,'Partnumber data valves'!$B$4:$B$1001,0)</f>
        <v>#N/A</v>
      </c>
      <c r="BC187" s="6"/>
      <c r="BD187" t="e">
        <f>INDEX('Partnumber data valves'!$B$4:$AC$1001,$BB187,13)</f>
        <v>#N/A</v>
      </c>
      <c r="BE187" t="e">
        <f>INDEX('Partnumber data valves'!$B$4:$AC$1001,$BB187,14)</f>
        <v>#N/A</v>
      </c>
      <c r="BF187" t="e">
        <f>INDEX('Partnumber data valves'!$B$4:$AC$1001,$BB187,15)</f>
        <v>#N/A</v>
      </c>
      <c r="BG187" t="e">
        <f>INDEX('Partnumber data valves'!$B$4:$AC$1001,$BB187,16)</f>
        <v>#N/A</v>
      </c>
      <c r="BH187" t="e">
        <f>INDEX('Partnumber data valves'!$B$4:$AC$1001,$BB187,17)</f>
        <v>#N/A</v>
      </c>
      <c r="BI187" t="e">
        <f>INDEX('Partnumber data valves'!$B$4:$AC$1001,$BB187,18)</f>
        <v>#N/A</v>
      </c>
      <c r="BJ187" t="e">
        <f>INDEX('Partnumber data valves'!$B$4:$AC$1001,$BB187,19)</f>
        <v>#N/A</v>
      </c>
      <c r="BL187" t="e">
        <f>INDEX('Partnumber data valves'!$B$4:$AC$1001,$BB187,21)</f>
        <v>#N/A</v>
      </c>
      <c r="BM187" t="e">
        <f>INDEX('Partnumber data valves'!$B$4:$AC$1001,$BB187,22)</f>
        <v>#N/A</v>
      </c>
      <c r="BN187" t="e">
        <f>INDEX('Partnumber data valves'!$B$4:$AC$1001,$BB187,23)</f>
        <v>#N/A</v>
      </c>
      <c r="BO187" t="e">
        <f>INDEX('Partnumber data valves'!$B$4:$AC$1001,$BB187,24)</f>
        <v>#N/A</v>
      </c>
      <c r="BP187" t="e">
        <f>INDEX('Partnumber data valves'!$B$4:$AC$1001,$BB187,25)</f>
        <v>#N/A</v>
      </c>
      <c r="BQ187" t="e">
        <f>INDEX('Partnumber data valves'!$B$4:$AC$1001,$BB187,26)</f>
        <v>#N/A</v>
      </c>
      <c r="BR187" t="e">
        <f>INDEX('Partnumber data valves'!$B$4:$AC$1001,$BB187,27)</f>
        <v>#N/A</v>
      </c>
      <c r="BS187" t="e">
        <f>INDEX('Partnumber data valves'!$B$4:$AC$1001,$BB187,28)</f>
        <v>#N/A</v>
      </c>
      <c r="BU187" s="66" t="e">
        <f>INDEX('Partnumber data valves'!$B$4:$AC$1001,$BB187,5)</f>
        <v>#N/A</v>
      </c>
      <c r="BV187" s="66" t="e">
        <f>INDEX('Partnumber data valves'!$B$4:$AC$1001,$BB187,6)</f>
        <v>#N/A</v>
      </c>
    </row>
    <row r="188" spans="2:74">
      <c r="B188" s="115"/>
      <c r="C188" s="115"/>
      <c r="D188" s="115"/>
      <c r="E188" s="115"/>
      <c r="F188" s="115"/>
      <c r="G188" s="115"/>
      <c r="H188" s="115"/>
      <c r="I188" s="115"/>
      <c r="J188" s="115"/>
      <c r="K188" s="115"/>
      <c r="L188" s="115"/>
      <c r="M188" s="115"/>
      <c r="N188" s="115"/>
      <c r="O188" s="115"/>
      <c r="Q188" s="83"/>
      <c r="R188" s="22" t="e">
        <f>VLOOKUP('Frese Valve Selection'!$Q188,'Partnumber data valves'!$B$4:$K$1001,2,FALSE)</f>
        <v>#N/A</v>
      </c>
      <c r="S188" s="23" t="e">
        <f>VLOOKUP('Frese Valve Selection'!$Q188,'Partnumber data valves'!$B$4:$K$1001,3,FALSE)</f>
        <v>#N/A</v>
      </c>
      <c r="T188" s="23" t="e">
        <f>VLOOKUP('Frese Valve Selection'!$Q188,'Partnumber data valves'!$B$4:$K$1001,4,FALSE)</f>
        <v>#N/A</v>
      </c>
      <c r="U188" s="23" t="e">
        <f>VLOOKUP('Frese Valve Selection'!$Q188,'Partnumber data valves'!$B$4:$K$1001,5,FALSE)</f>
        <v>#N/A</v>
      </c>
      <c r="V188" s="23" t="e">
        <f>VLOOKUP('Frese Valve Selection'!$Q188,'Partnumber data valves'!$B$4:$K$1001,6,FALSE)</f>
        <v>#N/A</v>
      </c>
      <c r="W188" s="23" t="e">
        <f>VLOOKUP('Frese Valve Selection'!$Q188,'Partnumber data valves'!$B$4:$K$1001,7,FALSE)</f>
        <v>#N/A</v>
      </c>
      <c r="X188" s="23" t="e">
        <f>VLOOKUP('Frese Valve Selection'!$Q188,'Partnumber data valves'!$B$4:$K$1001,8,FALSE)</f>
        <v>#N/A</v>
      </c>
      <c r="Y188" s="23" t="e">
        <f>VLOOKUP('Frese Valve Selection'!$Q188,'Partnumber data valves'!$B$4:$K$1001,9,FALSE)</f>
        <v>#N/A</v>
      </c>
      <c r="Z188" s="23" t="e">
        <f>VLOOKUP('Frese Valve Selection'!$Q188,'Partnumber data valves'!$B$4:$K$1001,10,FALSE)</f>
        <v>#N/A</v>
      </c>
      <c r="AA188" s="97">
        <f t="shared" si="39"/>
        <v>0</v>
      </c>
      <c r="AB188" s="98" t="e">
        <f t="shared" si="37"/>
        <v>#N/A</v>
      </c>
      <c r="AC188" s="99" t="e">
        <f t="shared" si="38"/>
        <v>#N/A</v>
      </c>
      <c r="AD188" s="23" t="e">
        <f>VLOOKUP(Q188,'Weight table'!$A$2:$C$10000,3,FALSE)</f>
        <v>#N/A</v>
      </c>
      <c r="AF188" s="83"/>
      <c r="AG188" s="23" t="str">
        <f>IF(OR(ISBLANK($AF188),$AF188="N/A"),"",VLOOKUP($AF188,'Part number data actuators'!$B$3:$H$202,2,FALSE))</f>
        <v/>
      </c>
      <c r="AH188" s="23" t="str">
        <f>IF(OR(ISBLANK($AF188),$AF188="N/A"),"",VLOOKUP($AF188,'Part number data actuators'!$B$3:$H$202,3,FALSE))</f>
        <v/>
      </c>
      <c r="AI188" s="23" t="str">
        <f>IF(OR(ISBLANK($AF188),$AF188="N/A"),"",VLOOKUP($AF188,'Part number data actuators'!$B$3:$H$202,4,FALSE))</f>
        <v/>
      </c>
      <c r="AJ188" s="23" t="str">
        <f>IF(OR(ISBLANK($AF188),$AF188="N/A"),"",VLOOKUP($AF188,'Part number data actuators'!$B$3:$H$202,5,FALSE))</f>
        <v/>
      </c>
      <c r="AK188" s="23" t="str">
        <f>IF(OR(ISBLANK($AF188),$AF188="N/A"),"",VLOOKUP($AF188,'Part number data actuators'!$B$3:$H$202,6,FALSE))</f>
        <v/>
      </c>
      <c r="AL188" s="23" t="str">
        <f>IF(OR(ISBLANK($AF188),$AF188="N/A"),"",VLOOKUP($AF188,'Part number data actuators'!$B$3:$H$202,7,FALSE))</f>
        <v/>
      </c>
      <c r="AM188" s="5" t="str">
        <f>IF(OR(ISBLANK($AF188),$AF188="N/A"),"",VLOOKUP(AF188,'Weight table'!$A$2:$C$10000,3,FALSE))</f>
        <v/>
      </c>
      <c r="AO188" s="86"/>
      <c r="AU188" s="66" t="e">
        <f t="shared" si="40"/>
        <v>#N/A</v>
      </c>
      <c r="AV188" s="66" t="e">
        <f t="shared" si="41"/>
        <v>#N/A</v>
      </c>
      <c r="AW188" t="e">
        <f t="shared" si="42"/>
        <v>#N/A</v>
      </c>
      <c r="AX188" s="66" t="e">
        <f t="shared" si="43"/>
        <v>#N/A</v>
      </c>
      <c r="AY188" s="66" t="e">
        <f t="shared" si="44"/>
        <v>#N/A</v>
      </c>
      <c r="BB188" s="6" t="e">
        <f>MATCH(Q188,'Partnumber data valves'!$B$4:$B$1001,0)</f>
        <v>#N/A</v>
      </c>
      <c r="BC188" s="6"/>
      <c r="BD188" t="e">
        <f>INDEX('Partnumber data valves'!$B$4:$AC$1001,$BB188,13)</f>
        <v>#N/A</v>
      </c>
      <c r="BE188" t="e">
        <f>INDEX('Partnumber data valves'!$B$4:$AC$1001,$BB188,14)</f>
        <v>#N/A</v>
      </c>
      <c r="BF188" t="e">
        <f>INDEX('Partnumber data valves'!$B$4:$AC$1001,$BB188,15)</f>
        <v>#N/A</v>
      </c>
      <c r="BG188" t="e">
        <f>INDEX('Partnumber data valves'!$B$4:$AC$1001,$BB188,16)</f>
        <v>#N/A</v>
      </c>
      <c r="BH188" t="e">
        <f>INDEX('Partnumber data valves'!$B$4:$AC$1001,$BB188,17)</f>
        <v>#N/A</v>
      </c>
      <c r="BI188" t="e">
        <f>INDEX('Partnumber data valves'!$B$4:$AC$1001,$BB188,18)</f>
        <v>#N/A</v>
      </c>
      <c r="BJ188" t="e">
        <f>INDEX('Partnumber data valves'!$B$4:$AC$1001,$BB188,19)</f>
        <v>#N/A</v>
      </c>
      <c r="BL188" t="e">
        <f>INDEX('Partnumber data valves'!$B$4:$AC$1001,$BB188,21)</f>
        <v>#N/A</v>
      </c>
      <c r="BM188" t="e">
        <f>INDEX('Partnumber data valves'!$B$4:$AC$1001,$BB188,22)</f>
        <v>#N/A</v>
      </c>
      <c r="BN188" t="e">
        <f>INDEX('Partnumber data valves'!$B$4:$AC$1001,$BB188,23)</f>
        <v>#N/A</v>
      </c>
      <c r="BO188" t="e">
        <f>INDEX('Partnumber data valves'!$B$4:$AC$1001,$BB188,24)</f>
        <v>#N/A</v>
      </c>
      <c r="BP188" t="e">
        <f>INDEX('Partnumber data valves'!$B$4:$AC$1001,$BB188,25)</f>
        <v>#N/A</v>
      </c>
      <c r="BQ188" t="e">
        <f>INDEX('Partnumber data valves'!$B$4:$AC$1001,$BB188,26)</f>
        <v>#N/A</v>
      </c>
      <c r="BR188" t="e">
        <f>INDEX('Partnumber data valves'!$B$4:$AC$1001,$BB188,27)</f>
        <v>#N/A</v>
      </c>
      <c r="BS188" t="e">
        <f>INDEX('Partnumber data valves'!$B$4:$AC$1001,$BB188,28)</f>
        <v>#N/A</v>
      </c>
      <c r="BU188" s="66" t="e">
        <f>INDEX('Partnumber data valves'!$B$4:$AC$1001,$BB188,5)</f>
        <v>#N/A</v>
      </c>
      <c r="BV188" s="66" t="e">
        <f>INDEX('Partnumber data valves'!$B$4:$AC$1001,$BB188,6)</f>
        <v>#N/A</v>
      </c>
    </row>
    <row r="189" spans="2:74">
      <c r="B189" s="115"/>
      <c r="C189" s="115"/>
      <c r="D189" s="115"/>
      <c r="E189" s="115"/>
      <c r="F189" s="115"/>
      <c r="G189" s="115"/>
      <c r="H189" s="115"/>
      <c r="I189" s="115"/>
      <c r="J189" s="115"/>
      <c r="K189" s="115"/>
      <c r="L189" s="115"/>
      <c r="M189" s="115"/>
      <c r="N189" s="115"/>
      <c r="O189" s="115"/>
      <c r="Q189" s="83"/>
      <c r="R189" s="22" t="e">
        <f>VLOOKUP('Frese Valve Selection'!$Q189,'Partnumber data valves'!$B$4:$K$1001,2,FALSE)</f>
        <v>#N/A</v>
      </c>
      <c r="S189" s="23" t="e">
        <f>VLOOKUP('Frese Valve Selection'!$Q189,'Partnumber data valves'!$B$4:$K$1001,3,FALSE)</f>
        <v>#N/A</v>
      </c>
      <c r="T189" s="23" t="e">
        <f>VLOOKUP('Frese Valve Selection'!$Q189,'Partnumber data valves'!$B$4:$K$1001,4,FALSE)</f>
        <v>#N/A</v>
      </c>
      <c r="U189" s="23" t="e">
        <f>VLOOKUP('Frese Valve Selection'!$Q189,'Partnumber data valves'!$B$4:$K$1001,5,FALSE)</f>
        <v>#N/A</v>
      </c>
      <c r="V189" s="23" t="e">
        <f>VLOOKUP('Frese Valve Selection'!$Q189,'Partnumber data valves'!$B$4:$K$1001,6,FALSE)</f>
        <v>#N/A</v>
      </c>
      <c r="W189" s="23" t="e">
        <f>VLOOKUP('Frese Valve Selection'!$Q189,'Partnumber data valves'!$B$4:$K$1001,7,FALSE)</f>
        <v>#N/A</v>
      </c>
      <c r="X189" s="23" t="e">
        <f>VLOOKUP('Frese Valve Selection'!$Q189,'Partnumber data valves'!$B$4:$K$1001,8,FALSE)</f>
        <v>#N/A</v>
      </c>
      <c r="Y189" s="23" t="e">
        <f>VLOOKUP('Frese Valve Selection'!$Q189,'Partnumber data valves'!$B$4:$K$1001,9,FALSE)</f>
        <v>#N/A</v>
      </c>
      <c r="Z189" s="23" t="e">
        <f>VLOOKUP('Frese Valve Selection'!$Q189,'Partnumber data valves'!$B$4:$K$1001,10,FALSE)</f>
        <v>#N/A</v>
      </c>
      <c r="AA189" s="97">
        <f t="shared" si="39"/>
        <v>0</v>
      </c>
      <c r="AB189" s="98" t="e">
        <f t="shared" si="37"/>
        <v>#N/A</v>
      </c>
      <c r="AC189" s="99" t="e">
        <f t="shared" si="38"/>
        <v>#N/A</v>
      </c>
      <c r="AD189" s="23" t="e">
        <f>VLOOKUP(Q189,'Weight table'!$A$2:$C$10000,3,FALSE)</f>
        <v>#N/A</v>
      </c>
      <c r="AF189" s="83"/>
      <c r="AG189" s="23" t="str">
        <f>IF(OR(ISBLANK($AF189),$AF189="N/A"),"",VLOOKUP($AF189,'Part number data actuators'!$B$3:$H$202,2,FALSE))</f>
        <v/>
      </c>
      <c r="AH189" s="23" t="str">
        <f>IF(OR(ISBLANK($AF189),$AF189="N/A"),"",VLOOKUP($AF189,'Part number data actuators'!$B$3:$H$202,3,FALSE))</f>
        <v/>
      </c>
      <c r="AI189" s="23" t="str">
        <f>IF(OR(ISBLANK($AF189),$AF189="N/A"),"",VLOOKUP($AF189,'Part number data actuators'!$B$3:$H$202,4,FALSE))</f>
        <v/>
      </c>
      <c r="AJ189" s="23" t="str">
        <f>IF(OR(ISBLANK($AF189),$AF189="N/A"),"",VLOOKUP($AF189,'Part number data actuators'!$B$3:$H$202,5,FALSE))</f>
        <v/>
      </c>
      <c r="AK189" s="23" t="str">
        <f>IF(OR(ISBLANK($AF189),$AF189="N/A"),"",VLOOKUP($AF189,'Part number data actuators'!$B$3:$H$202,6,FALSE))</f>
        <v/>
      </c>
      <c r="AL189" s="23" t="str">
        <f>IF(OR(ISBLANK($AF189),$AF189="N/A"),"",VLOOKUP($AF189,'Part number data actuators'!$B$3:$H$202,7,FALSE))</f>
        <v/>
      </c>
      <c r="AM189" s="5" t="str">
        <f>IF(OR(ISBLANK($AF189),$AF189="N/A"),"",VLOOKUP(AF189,'Weight table'!$A$2:$C$10000,3,FALSE))</f>
        <v/>
      </c>
      <c r="AO189" s="86"/>
      <c r="AU189" s="66" t="e">
        <f t="shared" si="40"/>
        <v>#N/A</v>
      </c>
      <c r="AV189" s="66" t="e">
        <f t="shared" si="41"/>
        <v>#N/A</v>
      </c>
      <c r="AW189" t="e">
        <f t="shared" si="42"/>
        <v>#N/A</v>
      </c>
      <c r="AX189" s="66" t="e">
        <f t="shared" si="43"/>
        <v>#N/A</v>
      </c>
      <c r="AY189" s="66" t="e">
        <f t="shared" si="44"/>
        <v>#N/A</v>
      </c>
      <c r="BB189" s="6" t="e">
        <f>MATCH(Q189,'Partnumber data valves'!$B$4:$B$1001,0)</f>
        <v>#N/A</v>
      </c>
      <c r="BC189" s="6"/>
      <c r="BD189" t="e">
        <f>INDEX('Partnumber data valves'!$B$4:$AC$1001,$BB189,13)</f>
        <v>#N/A</v>
      </c>
      <c r="BE189" t="e">
        <f>INDEX('Partnumber data valves'!$B$4:$AC$1001,$BB189,14)</f>
        <v>#N/A</v>
      </c>
      <c r="BF189" t="e">
        <f>INDEX('Partnumber data valves'!$B$4:$AC$1001,$BB189,15)</f>
        <v>#N/A</v>
      </c>
      <c r="BG189" t="e">
        <f>INDEX('Partnumber data valves'!$B$4:$AC$1001,$BB189,16)</f>
        <v>#N/A</v>
      </c>
      <c r="BH189" t="e">
        <f>INDEX('Partnumber data valves'!$B$4:$AC$1001,$BB189,17)</f>
        <v>#N/A</v>
      </c>
      <c r="BI189" t="e">
        <f>INDEX('Partnumber data valves'!$B$4:$AC$1001,$BB189,18)</f>
        <v>#N/A</v>
      </c>
      <c r="BJ189" t="e">
        <f>INDEX('Partnumber data valves'!$B$4:$AC$1001,$BB189,19)</f>
        <v>#N/A</v>
      </c>
      <c r="BL189" t="e">
        <f>INDEX('Partnumber data valves'!$B$4:$AC$1001,$BB189,21)</f>
        <v>#N/A</v>
      </c>
      <c r="BM189" t="e">
        <f>INDEX('Partnumber data valves'!$B$4:$AC$1001,$BB189,22)</f>
        <v>#N/A</v>
      </c>
      <c r="BN189" t="e">
        <f>INDEX('Partnumber data valves'!$B$4:$AC$1001,$BB189,23)</f>
        <v>#N/A</v>
      </c>
      <c r="BO189" t="e">
        <f>INDEX('Partnumber data valves'!$B$4:$AC$1001,$BB189,24)</f>
        <v>#N/A</v>
      </c>
      <c r="BP189" t="e">
        <f>INDEX('Partnumber data valves'!$B$4:$AC$1001,$BB189,25)</f>
        <v>#N/A</v>
      </c>
      <c r="BQ189" t="e">
        <f>INDEX('Partnumber data valves'!$B$4:$AC$1001,$BB189,26)</f>
        <v>#N/A</v>
      </c>
      <c r="BR189" t="e">
        <f>INDEX('Partnumber data valves'!$B$4:$AC$1001,$BB189,27)</f>
        <v>#N/A</v>
      </c>
      <c r="BS189" t="e">
        <f>INDEX('Partnumber data valves'!$B$4:$AC$1001,$BB189,28)</f>
        <v>#N/A</v>
      </c>
      <c r="BU189" s="66" t="e">
        <f>INDEX('Partnumber data valves'!$B$4:$AC$1001,$BB189,5)</f>
        <v>#N/A</v>
      </c>
      <c r="BV189" s="66" t="e">
        <f>INDEX('Partnumber data valves'!$B$4:$AC$1001,$BB189,6)</f>
        <v>#N/A</v>
      </c>
    </row>
    <row r="190" spans="2:74">
      <c r="B190" s="115"/>
      <c r="C190" s="115"/>
      <c r="D190" s="115"/>
      <c r="E190" s="115"/>
      <c r="F190" s="115"/>
      <c r="G190" s="115"/>
      <c r="H190" s="115"/>
      <c r="I190" s="115"/>
      <c r="J190" s="115"/>
      <c r="K190" s="115"/>
      <c r="L190" s="115"/>
      <c r="M190" s="115"/>
      <c r="N190" s="115"/>
      <c r="O190" s="115"/>
      <c r="Q190" s="83"/>
      <c r="R190" s="22" t="e">
        <f>VLOOKUP('Frese Valve Selection'!$Q190,'Partnumber data valves'!$B$4:$K$1001,2,FALSE)</f>
        <v>#N/A</v>
      </c>
      <c r="S190" s="23" t="e">
        <f>VLOOKUP('Frese Valve Selection'!$Q190,'Partnumber data valves'!$B$4:$K$1001,3,FALSE)</f>
        <v>#N/A</v>
      </c>
      <c r="T190" s="23" t="e">
        <f>VLOOKUP('Frese Valve Selection'!$Q190,'Partnumber data valves'!$B$4:$K$1001,4,FALSE)</f>
        <v>#N/A</v>
      </c>
      <c r="U190" s="23" t="e">
        <f>VLOOKUP('Frese Valve Selection'!$Q190,'Partnumber data valves'!$B$4:$K$1001,5,FALSE)</f>
        <v>#N/A</v>
      </c>
      <c r="V190" s="23" t="e">
        <f>VLOOKUP('Frese Valve Selection'!$Q190,'Partnumber data valves'!$B$4:$K$1001,6,FALSE)</f>
        <v>#N/A</v>
      </c>
      <c r="W190" s="23" t="e">
        <f>VLOOKUP('Frese Valve Selection'!$Q190,'Partnumber data valves'!$B$4:$K$1001,7,FALSE)</f>
        <v>#N/A</v>
      </c>
      <c r="X190" s="23" t="e">
        <f>VLOOKUP('Frese Valve Selection'!$Q190,'Partnumber data valves'!$B$4:$K$1001,8,FALSE)</f>
        <v>#N/A</v>
      </c>
      <c r="Y190" s="23" t="e">
        <f>VLOOKUP('Frese Valve Selection'!$Q190,'Partnumber data valves'!$B$4:$K$1001,9,FALSE)</f>
        <v>#N/A</v>
      </c>
      <c r="Z190" s="23" t="e">
        <f>VLOOKUP('Frese Valve Selection'!$Q190,'Partnumber data valves'!$B$4:$K$1001,10,FALSE)</f>
        <v>#N/A</v>
      </c>
      <c r="AA190" s="97">
        <f t="shared" si="39"/>
        <v>0</v>
      </c>
      <c r="AB190" s="98" t="e">
        <f t="shared" si="37"/>
        <v>#N/A</v>
      </c>
      <c r="AC190" s="99" t="e">
        <f t="shared" si="38"/>
        <v>#N/A</v>
      </c>
      <c r="AD190" s="23" t="e">
        <f>VLOOKUP(Q190,'Weight table'!$A$2:$C$10000,3,FALSE)</f>
        <v>#N/A</v>
      </c>
      <c r="AF190" s="83"/>
      <c r="AG190" s="23" t="str">
        <f>IF(OR(ISBLANK($AF190),$AF190="N/A"),"",VLOOKUP($AF190,'Part number data actuators'!$B$3:$H$202,2,FALSE))</f>
        <v/>
      </c>
      <c r="AH190" s="23" t="str">
        <f>IF(OR(ISBLANK($AF190),$AF190="N/A"),"",VLOOKUP($AF190,'Part number data actuators'!$B$3:$H$202,3,FALSE))</f>
        <v/>
      </c>
      <c r="AI190" s="23" t="str">
        <f>IF(OR(ISBLANK($AF190),$AF190="N/A"),"",VLOOKUP($AF190,'Part number data actuators'!$B$3:$H$202,4,FALSE))</f>
        <v/>
      </c>
      <c r="AJ190" s="23" t="str">
        <f>IF(OR(ISBLANK($AF190),$AF190="N/A"),"",VLOOKUP($AF190,'Part number data actuators'!$B$3:$H$202,5,FALSE))</f>
        <v/>
      </c>
      <c r="AK190" s="23" t="str">
        <f>IF(OR(ISBLANK($AF190),$AF190="N/A"),"",VLOOKUP($AF190,'Part number data actuators'!$B$3:$H$202,6,FALSE))</f>
        <v/>
      </c>
      <c r="AL190" s="23" t="str">
        <f>IF(OR(ISBLANK($AF190),$AF190="N/A"),"",VLOOKUP($AF190,'Part number data actuators'!$B$3:$H$202,7,FALSE))</f>
        <v/>
      </c>
      <c r="AM190" s="5" t="str">
        <f>IF(OR(ISBLANK($AF190),$AF190="N/A"),"",VLOOKUP(AF190,'Weight table'!$A$2:$C$10000,3,FALSE))</f>
        <v/>
      </c>
      <c r="AO190" s="86"/>
      <c r="AU190" s="66" t="e">
        <f t="shared" si="40"/>
        <v>#N/A</v>
      </c>
      <c r="AV190" s="66" t="e">
        <f t="shared" si="41"/>
        <v>#N/A</v>
      </c>
      <c r="AW190" t="e">
        <f t="shared" si="42"/>
        <v>#N/A</v>
      </c>
      <c r="AX190" s="66" t="e">
        <f t="shared" si="43"/>
        <v>#N/A</v>
      </c>
      <c r="AY190" s="66" t="e">
        <f t="shared" si="44"/>
        <v>#N/A</v>
      </c>
      <c r="BB190" s="6" t="e">
        <f>MATCH(Q190,'Partnumber data valves'!$B$4:$B$1001,0)</f>
        <v>#N/A</v>
      </c>
      <c r="BC190" s="6"/>
      <c r="BD190" t="e">
        <f>INDEX('Partnumber data valves'!$B$4:$AC$1001,$BB190,13)</f>
        <v>#N/A</v>
      </c>
      <c r="BE190" t="e">
        <f>INDEX('Partnumber data valves'!$B$4:$AC$1001,$BB190,14)</f>
        <v>#N/A</v>
      </c>
      <c r="BF190" t="e">
        <f>INDEX('Partnumber data valves'!$B$4:$AC$1001,$BB190,15)</f>
        <v>#N/A</v>
      </c>
      <c r="BG190" t="e">
        <f>INDEX('Partnumber data valves'!$B$4:$AC$1001,$BB190,16)</f>
        <v>#N/A</v>
      </c>
      <c r="BH190" t="e">
        <f>INDEX('Partnumber data valves'!$B$4:$AC$1001,$BB190,17)</f>
        <v>#N/A</v>
      </c>
      <c r="BI190" t="e">
        <f>INDEX('Partnumber data valves'!$B$4:$AC$1001,$BB190,18)</f>
        <v>#N/A</v>
      </c>
      <c r="BJ190" t="e">
        <f>INDEX('Partnumber data valves'!$B$4:$AC$1001,$BB190,19)</f>
        <v>#N/A</v>
      </c>
      <c r="BL190" t="e">
        <f>INDEX('Partnumber data valves'!$B$4:$AC$1001,$BB190,21)</f>
        <v>#N/A</v>
      </c>
      <c r="BM190" t="e">
        <f>INDEX('Partnumber data valves'!$B$4:$AC$1001,$BB190,22)</f>
        <v>#N/A</v>
      </c>
      <c r="BN190" t="e">
        <f>INDEX('Partnumber data valves'!$B$4:$AC$1001,$BB190,23)</f>
        <v>#N/A</v>
      </c>
      <c r="BO190" t="e">
        <f>INDEX('Partnumber data valves'!$B$4:$AC$1001,$BB190,24)</f>
        <v>#N/A</v>
      </c>
      <c r="BP190" t="e">
        <f>INDEX('Partnumber data valves'!$B$4:$AC$1001,$BB190,25)</f>
        <v>#N/A</v>
      </c>
      <c r="BQ190" t="e">
        <f>INDEX('Partnumber data valves'!$B$4:$AC$1001,$BB190,26)</f>
        <v>#N/A</v>
      </c>
      <c r="BR190" t="e">
        <f>INDEX('Partnumber data valves'!$B$4:$AC$1001,$BB190,27)</f>
        <v>#N/A</v>
      </c>
      <c r="BS190" t="e">
        <f>INDEX('Partnumber data valves'!$B$4:$AC$1001,$BB190,28)</f>
        <v>#N/A</v>
      </c>
      <c r="BU190" s="66" t="e">
        <f>INDEX('Partnumber data valves'!$B$4:$AC$1001,$BB190,5)</f>
        <v>#N/A</v>
      </c>
      <c r="BV190" s="66" t="e">
        <f>INDEX('Partnumber data valves'!$B$4:$AC$1001,$BB190,6)</f>
        <v>#N/A</v>
      </c>
    </row>
    <row r="191" spans="2:74">
      <c r="B191" s="115"/>
      <c r="C191" s="115"/>
      <c r="D191" s="115"/>
      <c r="E191" s="115"/>
      <c r="F191" s="115"/>
      <c r="G191" s="115"/>
      <c r="H191" s="115"/>
      <c r="I191" s="115"/>
      <c r="J191" s="115"/>
      <c r="K191" s="115"/>
      <c r="L191" s="115"/>
      <c r="M191" s="115"/>
      <c r="N191" s="115"/>
      <c r="O191" s="115"/>
      <c r="Q191" s="83"/>
      <c r="R191" s="22" t="e">
        <f>VLOOKUP('Frese Valve Selection'!$Q191,'Partnumber data valves'!$B$4:$K$1001,2,FALSE)</f>
        <v>#N/A</v>
      </c>
      <c r="S191" s="23" t="e">
        <f>VLOOKUP('Frese Valve Selection'!$Q191,'Partnumber data valves'!$B$4:$K$1001,3,FALSE)</f>
        <v>#N/A</v>
      </c>
      <c r="T191" s="23" t="e">
        <f>VLOOKUP('Frese Valve Selection'!$Q191,'Partnumber data valves'!$B$4:$K$1001,4,FALSE)</f>
        <v>#N/A</v>
      </c>
      <c r="U191" s="23" t="e">
        <f>VLOOKUP('Frese Valve Selection'!$Q191,'Partnumber data valves'!$B$4:$K$1001,5,FALSE)</f>
        <v>#N/A</v>
      </c>
      <c r="V191" s="23" t="e">
        <f>VLOOKUP('Frese Valve Selection'!$Q191,'Partnumber data valves'!$B$4:$K$1001,6,FALSE)</f>
        <v>#N/A</v>
      </c>
      <c r="W191" s="23" t="e">
        <f>VLOOKUP('Frese Valve Selection'!$Q191,'Partnumber data valves'!$B$4:$K$1001,7,FALSE)</f>
        <v>#N/A</v>
      </c>
      <c r="X191" s="23" t="e">
        <f>VLOOKUP('Frese Valve Selection'!$Q191,'Partnumber data valves'!$B$4:$K$1001,8,FALSE)</f>
        <v>#N/A</v>
      </c>
      <c r="Y191" s="23" t="e">
        <f>VLOOKUP('Frese Valve Selection'!$Q191,'Partnumber data valves'!$B$4:$K$1001,9,FALSE)</f>
        <v>#N/A</v>
      </c>
      <c r="Z191" s="23" t="e">
        <f>VLOOKUP('Frese Valve Selection'!$Q191,'Partnumber data valves'!$B$4:$K$1001,10,FALSE)</f>
        <v>#N/A</v>
      </c>
      <c r="AA191" s="97">
        <f t="shared" si="39"/>
        <v>0</v>
      </c>
      <c r="AB191" s="98" t="e">
        <f t="shared" si="37"/>
        <v>#N/A</v>
      </c>
      <c r="AC191" s="99" t="e">
        <f t="shared" si="38"/>
        <v>#N/A</v>
      </c>
      <c r="AD191" s="23" t="e">
        <f>VLOOKUP(Q191,'Weight table'!$A$2:$C$10000,3,FALSE)</f>
        <v>#N/A</v>
      </c>
      <c r="AF191" s="83"/>
      <c r="AG191" s="23" t="str">
        <f>IF(OR(ISBLANK($AF191),$AF191="N/A"),"",VLOOKUP($AF191,'Part number data actuators'!$B$3:$H$202,2,FALSE))</f>
        <v/>
      </c>
      <c r="AH191" s="23" t="str">
        <f>IF(OR(ISBLANK($AF191),$AF191="N/A"),"",VLOOKUP($AF191,'Part number data actuators'!$B$3:$H$202,3,FALSE))</f>
        <v/>
      </c>
      <c r="AI191" s="23" t="str">
        <f>IF(OR(ISBLANK($AF191),$AF191="N/A"),"",VLOOKUP($AF191,'Part number data actuators'!$B$3:$H$202,4,FALSE))</f>
        <v/>
      </c>
      <c r="AJ191" s="23" t="str">
        <f>IF(OR(ISBLANK($AF191),$AF191="N/A"),"",VLOOKUP($AF191,'Part number data actuators'!$B$3:$H$202,5,FALSE))</f>
        <v/>
      </c>
      <c r="AK191" s="23" t="str">
        <f>IF(OR(ISBLANK($AF191),$AF191="N/A"),"",VLOOKUP($AF191,'Part number data actuators'!$B$3:$H$202,6,FALSE))</f>
        <v/>
      </c>
      <c r="AL191" s="23" t="str">
        <f>IF(OR(ISBLANK($AF191),$AF191="N/A"),"",VLOOKUP($AF191,'Part number data actuators'!$B$3:$H$202,7,FALSE))</f>
        <v/>
      </c>
      <c r="AM191" s="5" t="str">
        <f>IF(OR(ISBLANK($AF191),$AF191="N/A"),"",VLOOKUP(AF191,'Weight table'!$A$2:$C$10000,3,FALSE))</f>
        <v/>
      </c>
      <c r="AO191" s="86"/>
      <c r="AU191" s="66" t="e">
        <f t="shared" si="40"/>
        <v>#N/A</v>
      </c>
      <c r="AV191" s="66" t="e">
        <f t="shared" si="41"/>
        <v>#N/A</v>
      </c>
      <c r="AW191" t="e">
        <f t="shared" si="42"/>
        <v>#N/A</v>
      </c>
      <c r="AX191" s="66" t="e">
        <f t="shared" si="43"/>
        <v>#N/A</v>
      </c>
      <c r="AY191" s="66" t="e">
        <f t="shared" si="44"/>
        <v>#N/A</v>
      </c>
      <c r="BB191" s="6" t="e">
        <f>MATCH(Q191,'Partnumber data valves'!$B$4:$B$1001,0)</f>
        <v>#N/A</v>
      </c>
      <c r="BC191" s="6"/>
      <c r="BD191" t="e">
        <f>INDEX('Partnumber data valves'!$B$4:$AC$1001,$BB191,13)</f>
        <v>#N/A</v>
      </c>
      <c r="BE191" t="e">
        <f>INDEX('Partnumber data valves'!$B$4:$AC$1001,$BB191,14)</f>
        <v>#N/A</v>
      </c>
      <c r="BF191" t="e">
        <f>INDEX('Partnumber data valves'!$B$4:$AC$1001,$BB191,15)</f>
        <v>#N/A</v>
      </c>
      <c r="BG191" t="e">
        <f>INDEX('Partnumber data valves'!$B$4:$AC$1001,$BB191,16)</f>
        <v>#N/A</v>
      </c>
      <c r="BH191" t="e">
        <f>INDEX('Partnumber data valves'!$B$4:$AC$1001,$BB191,17)</f>
        <v>#N/A</v>
      </c>
      <c r="BI191" t="e">
        <f>INDEX('Partnumber data valves'!$B$4:$AC$1001,$BB191,18)</f>
        <v>#N/A</v>
      </c>
      <c r="BJ191" t="e">
        <f>INDEX('Partnumber data valves'!$B$4:$AC$1001,$BB191,19)</f>
        <v>#N/A</v>
      </c>
      <c r="BL191" t="e">
        <f>INDEX('Partnumber data valves'!$B$4:$AC$1001,$BB191,21)</f>
        <v>#N/A</v>
      </c>
      <c r="BM191" t="e">
        <f>INDEX('Partnumber data valves'!$B$4:$AC$1001,$BB191,22)</f>
        <v>#N/A</v>
      </c>
      <c r="BN191" t="e">
        <f>INDEX('Partnumber data valves'!$B$4:$AC$1001,$BB191,23)</f>
        <v>#N/A</v>
      </c>
      <c r="BO191" t="e">
        <f>INDEX('Partnumber data valves'!$B$4:$AC$1001,$BB191,24)</f>
        <v>#N/A</v>
      </c>
      <c r="BP191" t="e">
        <f>INDEX('Partnumber data valves'!$B$4:$AC$1001,$BB191,25)</f>
        <v>#N/A</v>
      </c>
      <c r="BQ191" t="e">
        <f>INDEX('Partnumber data valves'!$B$4:$AC$1001,$BB191,26)</f>
        <v>#N/A</v>
      </c>
      <c r="BR191" t="e">
        <f>INDEX('Partnumber data valves'!$B$4:$AC$1001,$BB191,27)</f>
        <v>#N/A</v>
      </c>
      <c r="BS191" t="e">
        <f>INDEX('Partnumber data valves'!$B$4:$AC$1001,$BB191,28)</f>
        <v>#N/A</v>
      </c>
      <c r="BU191" s="66" t="e">
        <f>INDEX('Partnumber data valves'!$B$4:$AC$1001,$BB191,5)</f>
        <v>#N/A</v>
      </c>
      <c r="BV191" s="66" t="e">
        <f>INDEX('Partnumber data valves'!$B$4:$AC$1001,$BB191,6)</f>
        <v>#N/A</v>
      </c>
    </row>
    <row r="192" spans="2:74">
      <c r="B192" s="115"/>
      <c r="C192" s="115"/>
      <c r="D192" s="115"/>
      <c r="E192" s="115"/>
      <c r="F192" s="115"/>
      <c r="G192" s="115"/>
      <c r="H192" s="115"/>
      <c r="I192" s="115"/>
      <c r="J192" s="115"/>
      <c r="K192" s="115"/>
      <c r="L192" s="115"/>
      <c r="M192" s="115"/>
      <c r="N192" s="115"/>
      <c r="O192" s="115"/>
      <c r="Q192" s="83"/>
      <c r="R192" s="22" t="e">
        <f>VLOOKUP('Frese Valve Selection'!$Q192,'Partnumber data valves'!$B$4:$K$1001,2,FALSE)</f>
        <v>#N/A</v>
      </c>
      <c r="S192" s="23" t="e">
        <f>VLOOKUP('Frese Valve Selection'!$Q192,'Partnumber data valves'!$B$4:$K$1001,3,FALSE)</f>
        <v>#N/A</v>
      </c>
      <c r="T192" s="23" t="e">
        <f>VLOOKUP('Frese Valve Selection'!$Q192,'Partnumber data valves'!$B$4:$K$1001,4,FALSE)</f>
        <v>#N/A</v>
      </c>
      <c r="U192" s="23" t="e">
        <f>VLOOKUP('Frese Valve Selection'!$Q192,'Partnumber data valves'!$B$4:$K$1001,5,FALSE)</f>
        <v>#N/A</v>
      </c>
      <c r="V192" s="23" t="e">
        <f>VLOOKUP('Frese Valve Selection'!$Q192,'Partnumber data valves'!$B$4:$K$1001,6,FALSE)</f>
        <v>#N/A</v>
      </c>
      <c r="W192" s="23" t="e">
        <f>VLOOKUP('Frese Valve Selection'!$Q192,'Partnumber data valves'!$B$4:$K$1001,7,FALSE)</f>
        <v>#N/A</v>
      </c>
      <c r="X192" s="23" t="e">
        <f>VLOOKUP('Frese Valve Selection'!$Q192,'Partnumber data valves'!$B$4:$K$1001,8,FALSE)</f>
        <v>#N/A</v>
      </c>
      <c r="Y192" s="23" t="e">
        <f>VLOOKUP('Frese Valve Selection'!$Q192,'Partnumber data valves'!$B$4:$K$1001,9,FALSE)</f>
        <v>#N/A</v>
      </c>
      <c r="Z192" s="23" t="e">
        <f>VLOOKUP('Frese Valve Selection'!$Q192,'Partnumber data valves'!$B$4:$K$1001,10,FALSE)</f>
        <v>#N/A</v>
      </c>
      <c r="AA192" s="97">
        <f t="shared" si="39"/>
        <v>0</v>
      </c>
      <c r="AB192" s="98" t="e">
        <f t="shared" si="37"/>
        <v>#N/A</v>
      </c>
      <c r="AC192" s="99" t="e">
        <f t="shared" si="38"/>
        <v>#N/A</v>
      </c>
      <c r="AD192" s="23" t="e">
        <f>VLOOKUP(Q192,'Weight table'!$A$2:$C$10000,3,FALSE)</f>
        <v>#N/A</v>
      </c>
      <c r="AF192" s="83"/>
      <c r="AG192" s="23" t="str">
        <f>IF(OR(ISBLANK($AF192),$AF192="N/A"),"",VLOOKUP($AF192,'Part number data actuators'!$B$3:$H$202,2,FALSE))</f>
        <v/>
      </c>
      <c r="AH192" s="23" t="str">
        <f>IF(OR(ISBLANK($AF192),$AF192="N/A"),"",VLOOKUP($AF192,'Part number data actuators'!$B$3:$H$202,3,FALSE))</f>
        <v/>
      </c>
      <c r="AI192" s="23" t="str">
        <f>IF(OR(ISBLANK($AF192),$AF192="N/A"),"",VLOOKUP($AF192,'Part number data actuators'!$B$3:$H$202,4,FALSE))</f>
        <v/>
      </c>
      <c r="AJ192" s="23" t="str">
        <f>IF(OR(ISBLANK($AF192),$AF192="N/A"),"",VLOOKUP($AF192,'Part number data actuators'!$B$3:$H$202,5,FALSE))</f>
        <v/>
      </c>
      <c r="AK192" s="23" t="str">
        <f>IF(OR(ISBLANK($AF192),$AF192="N/A"),"",VLOOKUP($AF192,'Part number data actuators'!$B$3:$H$202,6,FALSE))</f>
        <v/>
      </c>
      <c r="AL192" s="23" t="str">
        <f>IF(OR(ISBLANK($AF192),$AF192="N/A"),"",VLOOKUP($AF192,'Part number data actuators'!$B$3:$H$202,7,FALSE))</f>
        <v/>
      </c>
      <c r="AM192" s="5" t="str">
        <f>IF(OR(ISBLANK($AF192),$AF192="N/A"),"",VLOOKUP(AF192,'Weight table'!$A$2:$C$10000,3,FALSE))</f>
        <v/>
      </c>
      <c r="AO192" s="86"/>
      <c r="AU192" s="66" t="e">
        <f t="shared" si="40"/>
        <v>#N/A</v>
      </c>
      <c r="AV192" s="66" t="e">
        <f t="shared" si="41"/>
        <v>#N/A</v>
      </c>
      <c r="AW192" t="e">
        <f t="shared" si="42"/>
        <v>#N/A</v>
      </c>
      <c r="AX192" s="66" t="e">
        <f t="shared" si="43"/>
        <v>#N/A</v>
      </c>
      <c r="AY192" s="66" t="e">
        <f t="shared" si="44"/>
        <v>#N/A</v>
      </c>
      <c r="BB192" s="6" t="e">
        <f>MATCH(Q192,'Partnumber data valves'!$B$4:$B$1001,0)</f>
        <v>#N/A</v>
      </c>
      <c r="BC192" s="6"/>
      <c r="BD192" t="e">
        <f>INDEX('Partnumber data valves'!$B$4:$AC$1001,$BB192,13)</f>
        <v>#N/A</v>
      </c>
      <c r="BE192" t="e">
        <f>INDEX('Partnumber data valves'!$B$4:$AC$1001,$BB192,14)</f>
        <v>#N/A</v>
      </c>
      <c r="BF192" t="e">
        <f>INDEX('Partnumber data valves'!$B$4:$AC$1001,$BB192,15)</f>
        <v>#N/A</v>
      </c>
      <c r="BG192" t="e">
        <f>INDEX('Partnumber data valves'!$B$4:$AC$1001,$BB192,16)</f>
        <v>#N/A</v>
      </c>
      <c r="BH192" t="e">
        <f>INDEX('Partnumber data valves'!$B$4:$AC$1001,$BB192,17)</f>
        <v>#N/A</v>
      </c>
      <c r="BI192" t="e">
        <f>INDEX('Partnumber data valves'!$B$4:$AC$1001,$BB192,18)</f>
        <v>#N/A</v>
      </c>
      <c r="BJ192" t="e">
        <f>INDEX('Partnumber data valves'!$B$4:$AC$1001,$BB192,19)</f>
        <v>#N/A</v>
      </c>
      <c r="BL192" t="e">
        <f>INDEX('Partnumber data valves'!$B$4:$AC$1001,$BB192,21)</f>
        <v>#N/A</v>
      </c>
      <c r="BM192" t="e">
        <f>INDEX('Partnumber data valves'!$B$4:$AC$1001,$BB192,22)</f>
        <v>#N/A</v>
      </c>
      <c r="BN192" t="e">
        <f>INDEX('Partnumber data valves'!$B$4:$AC$1001,$BB192,23)</f>
        <v>#N/A</v>
      </c>
      <c r="BO192" t="e">
        <f>INDEX('Partnumber data valves'!$B$4:$AC$1001,$BB192,24)</f>
        <v>#N/A</v>
      </c>
      <c r="BP192" t="e">
        <f>INDEX('Partnumber data valves'!$B$4:$AC$1001,$BB192,25)</f>
        <v>#N/A</v>
      </c>
      <c r="BQ192" t="e">
        <f>INDEX('Partnumber data valves'!$B$4:$AC$1001,$BB192,26)</f>
        <v>#N/A</v>
      </c>
      <c r="BR192" t="e">
        <f>INDEX('Partnumber data valves'!$B$4:$AC$1001,$BB192,27)</f>
        <v>#N/A</v>
      </c>
      <c r="BS192" t="e">
        <f>INDEX('Partnumber data valves'!$B$4:$AC$1001,$BB192,28)</f>
        <v>#N/A</v>
      </c>
      <c r="BU192" s="66" t="e">
        <f>INDEX('Partnumber data valves'!$B$4:$AC$1001,$BB192,5)</f>
        <v>#N/A</v>
      </c>
      <c r="BV192" s="66" t="e">
        <f>INDEX('Partnumber data valves'!$B$4:$AC$1001,$BB192,6)</f>
        <v>#N/A</v>
      </c>
    </row>
    <row r="193" spans="2:74">
      <c r="B193" s="115"/>
      <c r="C193" s="115"/>
      <c r="D193" s="115"/>
      <c r="E193" s="115"/>
      <c r="F193" s="115"/>
      <c r="G193" s="115"/>
      <c r="H193" s="115"/>
      <c r="I193" s="115"/>
      <c r="J193" s="115"/>
      <c r="K193" s="115"/>
      <c r="L193" s="115"/>
      <c r="M193" s="115"/>
      <c r="N193" s="115"/>
      <c r="O193" s="115"/>
      <c r="Q193" s="83"/>
      <c r="R193" s="22" t="e">
        <f>VLOOKUP('Frese Valve Selection'!$Q193,'Partnumber data valves'!$B$4:$K$1001,2,FALSE)</f>
        <v>#N/A</v>
      </c>
      <c r="S193" s="23" t="e">
        <f>VLOOKUP('Frese Valve Selection'!$Q193,'Partnumber data valves'!$B$4:$K$1001,3,FALSE)</f>
        <v>#N/A</v>
      </c>
      <c r="T193" s="23" t="e">
        <f>VLOOKUP('Frese Valve Selection'!$Q193,'Partnumber data valves'!$B$4:$K$1001,4,FALSE)</f>
        <v>#N/A</v>
      </c>
      <c r="U193" s="23" t="e">
        <f>VLOOKUP('Frese Valve Selection'!$Q193,'Partnumber data valves'!$B$4:$K$1001,5,FALSE)</f>
        <v>#N/A</v>
      </c>
      <c r="V193" s="23" t="e">
        <f>VLOOKUP('Frese Valve Selection'!$Q193,'Partnumber data valves'!$B$4:$K$1001,6,FALSE)</f>
        <v>#N/A</v>
      </c>
      <c r="W193" s="23" t="e">
        <f>VLOOKUP('Frese Valve Selection'!$Q193,'Partnumber data valves'!$B$4:$K$1001,7,FALSE)</f>
        <v>#N/A</v>
      </c>
      <c r="X193" s="23" t="e">
        <f>VLOOKUP('Frese Valve Selection'!$Q193,'Partnumber data valves'!$B$4:$K$1001,8,FALSE)</f>
        <v>#N/A</v>
      </c>
      <c r="Y193" s="23" t="e">
        <f>VLOOKUP('Frese Valve Selection'!$Q193,'Partnumber data valves'!$B$4:$K$1001,9,FALSE)</f>
        <v>#N/A</v>
      </c>
      <c r="Z193" s="23" t="e">
        <f>VLOOKUP('Frese Valve Selection'!$Q193,'Partnumber data valves'!$B$4:$K$1001,10,FALSE)</f>
        <v>#N/A</v>
      </c>
      <c r="AA193" s="97">
        <f t="shared" si="39"/>
        <v>0</v>
      </c>
      <c r="AB193" s="98" t="e">
        <f t="shared" si="37"/>
        <v>#N/A</v>
      </c>
      <c r="AC193" s="99" t="e">
        <f t="shared" si="38"/>
        <v>#N/A</v>
      </c>
      <c r="AD193" s="23" t="e">
        <f>VLOOKUP(Q193,'Weight table'!$A$2:$C$10000,3,FALSE)</f>
        <v>#N/A</v>
      </c>
      <c r="AF193" s="83"/>
      <c r="AG193" s="23" t="str">
        <f>IF(OR(ISBLANK($AF193),$AF193="N/A"),"",VLOOKUP($AF193,'Part number data actuators'!$B$3:$H$202,2,FALSE))</f>
        <v/>
      </c>
      <c r="AH193" s="23" t="str">
        <f>IF(OR(ISBLANK($AF193),$AF193="N/A"),"",VLOOKUP($AF193,'Part number data actuators'!$B$3:$H$202,3,FALSE))</f>
        <v/>
      </c>
      <c r="AI193" s="23" t="str">
        <f>IF(OR(ISBLANK($AF193),$AF193="N/A"),"",VLOOKUP($AF193,'Part number data actuators'!$B$3:$H$202,4,FALSE))</f>
        <v/>
      </c>
      <c r="AJ193" s="23" t="str">
        <f>IF(OR(ISBLANK($AF193),$AF193="N/A"),"",VLOOKUP($AF193,'Part number data actuators'!$B$3:$H$202,5,FALSE))</f>
        <v/>
      </c>
      <c r="AK193" s="23" t="str">
        <f>IF(OR(ISBLANK($AF193),$AF193="N/A"),"",VLOOKUP($AF193,'Part number data actuators'!$B$3:$H$202,6,FALSE))</f>
        <v/>
      </c>
      <c r="AL193" s="23" t="str">
        <f>IF(OR(ISBLANK($AF193),$AF193="N/A"),"",VLOOKUP($AF193,'Part number data actuators'!$B$3:$H$202,7,FALSE))</f>
        <v/>
      </c>
      <c r="AM193" s="5" t="str">
        <f>IF(OR(ISBLANK($AF193),$AF193="N/A"),"",VLOOKUP(AF193,'Weight table'!$A$2:$C$10000,3,FALSE))</f>
        <v/>
      </c>
      <c r="AO193" s="86"/>
      <c r="AU193" s="66" t="e">
        <f t="shared" si="40"/>
        <v>#N/A</v>
      </c>
      <c r="AV193" s="66" t="e">
        <f t="shared" si="41"/>
        <v>#N/A</v>
      </c>
      <c r="AW193" t="e">
        <f t="shared" si="42"/>
        <v>#N/A</v>
      </c>
      <c r="AX193" s="66" t="e">
        <f t="shared" si="43"/>
        <v>#N/A</v>
      </c>
      <c r="AY193" s="66" t="e">
        <f t="shared" si="44"/>
        <v>#N/A</v>
      </c>
      <c r="BB193" s="6" t="e">
        <f>MATCH(Q193,'Partnumber data valves'!$B$4:$B$1001,0)</f>
        <v>#N/A</v>
      </c>
      <c r="BC193" s="6"/>
      <c r="BD193" t="e">
        <f>INDEX('Partnumber data valves'!$B$4:$AC$1001,$BB193,13)</f>
        <v>#N/A</v>
      </c>
      <c r="BE193" t="e">
        <f>INDEX('Partnumber data valves'!$B$4:$AC$1001,$BB193,14)</f>
        <v>#N/A</v>
      </c>
      <c r="BF193" t="e">
        <f>INDEX('Partnumber data valves'!$B$4:$AC$1001,$BB193,15)</f>
        <v>#N/A</v>
      </c>
      <c r="BG193" t="e">
        <f>INDEX('Partnumber data valves'!$B$4:$AC$1001,$BB193,16)</f>
        <v>#N/A</v>
      </c>
      <c r="BH193" t="e">
        <f>INDEX('Partnumber data valves'!$B$4:$AC$1001,$BB193,17)</f>
        <v>#N/A</v>
      </c>
      <c r="BI193" t="e">
        <f>INDEX('Partnumber data valves'!$B$4:$AC$1001,$BB193,18)</f>
        <v>#N/A</v>
      </c>
      <c r="BJ193" t="e">
        <f>INDEX('Partnumber data valves'!$B$4:$AC$1001,$BB193,19)</f>
        <v>#N/A</v>
      </c>
      <c r="BL193" t="e">
        <f>INDEX('Partnumber data valves'!$B$4:$AC$1001,$BB193,21)</f>
        <v>#N/A</v>
      </c>
      <c r="BM193" t="e">
        <f>INDEX('Partnumber data valves'!$B$4:$AC$1001,$BB193,22)</f>
        <v>#N/A</v>
      </c>
      <c r="BN193" t="e">
        <f>INDEX('Partnumber data valves'!$B$4:$AC$1001,$BB193,23)</f>
        <v>#N/A</v>
      </c>
      <c r="BO193" t="e">
        <f>INDEX('Partnumber data valves'!$B$4:$AC$1001,$BB193,24)</f>
        <v>#N/A</v>
      </c>
      <c r="BP193" t="e">
        <f>INDEX('Partnumber data valves'!$B$4:$AC$1001,$BB193,25)</f>
        <v>#N/A</v>
      </c>
      <c r="BQ193" t="e">
        <f>INDEX('Partnumber data valves'!$B$4:$AC$1001,$BB193,26)</f>
        <v>#N/A</v>
      </c>
      <c r="BR193" t="e">
        <f>INDEX('Partnumber data valves'!$B$4:$AC$1001,$BB193,27)</f>
        <v>#N/A</v>
      </c>
      <c r="BS193" t="e">
        <f>INDEX('Partnumber data valves'!$B$4:$AC$1001,$BB193,28)</f>
        <v>#N/A</v>
      </c>
      <c r="BU193" s="66" t="e">
        <f>INDEX('Partnumber data valves'!$B$4:$AC$1001,$BB193,5)</f>
        <v>#N/A</v>
      </c>
      <c r="BV193" s="66" t="e">
        <f>INDEX('Partnumber data valves'!$B$4:$AC$1001,$BB193,6)</f>
        <v>#N/A</v>
      </c>
    </row>
    <row r="194" spans="2:74">
      <c r="B194" s="115"/>
      <c r="C194" s="115"/>
      <c r="D194" s="115"/>
      <c r="E194" s="115"/>
      <c r="F194" s="115"/>
      <c r="G194" s="115"/>
      <c r="H194" s="115"/>
      <c r="I194" s="115"/>
      <c r="J194" s="115"/>
      <c r="K194" s="115"/>
      <c r="L194" s="115"/>
      <c r="M194" s="115"/>
      <c r="N194" s="115"/>
      <c r="O194" s="115"/>
      <c r="Q194" s="83"/>
      <c r="R194" s="22" t="e">
        <f>VLOOKUP('Frese Valve Selection'!$Q194,'Partnumber data valves'!$B$4:$K$1001,2,FALSE)</f>
        <v>#N/A</v>
      </c>
      <c r="S194" s="23" t="e">
        <f>VLOOKUP('Frese Valve Selection'!$Q194,'Partnumber data valves'!$B$4:$K$1001,3,FALSE)</f>
        <v>#N/A</v>
      </c>
      <c r="T194" s="23" t="e">
        <f>VLOOKUP('Frese Valve Selection'!$Q194,'Partnumber data valves'!$B$4:$K$1001,4,FALSE)</f>
        <v>#N/A</v>
      </c>
      <c r="U194" s="23" t="e">
        <f>VLOOKUP('Frese Valve Selection'!$Q194,'Partnumber data valves'!$B$4:$K$1001,5,FALSE)</f>
        <v>#N/A</v>
      </c>
      <c r="V194" s="23" t="e">
        <f>VLOOKUP('Frese Valve Selection'!$Q194,'Partnumber data valves'!$B$4:$K$1001,6,FALSE)</f>
        <v>#N/A</v>
      </c>
      <c r="W194" s="23" t="e">
        <f>VLOOKUP('Frese Valve Selection'!$Q194,'Partnumber data valves'!$B$4:$K$1001,7,FALSE)</f>
        <v>#N/A</v>
      </c>
      <c r="X194" s="23" t="e">
        <f>VLOOKUP('Frese Valve Selection'!$Q194,'Partnumber data valves'!$B$4:$K$1001,8,FALSE)</f>
        <v>#N/A</v>
      </c>
      <c r="Y194" s="23" t="e">
        <f>VLOOKUP('Frese Valve Selection'!$Q194,'Partnumber data valves'!$B$4:$K$1001,9,FALSE)</f>
        <v>#N/A</v>
      </c>
      <c r="Z194" s="23" t="e">
        <f>VLOOKUP('Frese Valve Selection'!$Q194,'Partnumber data valves'!$B$4:$K$1001,10,FALSE)</f>
        <v>#N/A</v>
      </c>
      <c r="AA194" s="97">
        <f t="shared" si="39"/>
        <v>0</v>
      </c>
      <c r="AB194" s="98" t="e">
        <f t="shared" si="37"/>
        <v>#N/A</v>
      </c>
      <c r="AC194" s="99" t="e">
        <f t="shared" si="38"/>
        <v>#N/A</v>
      </c>
      <c r="AD194" s="23" t="e">
        <f>VLOOKUP(Q194,'Weight table'!$A$2:$C$10000,3,FALSE)</f>
        <v>#N/A</v>
      </c>
      <c r="AF194" s="83"/>
      <c r="AG194" s="23" t="str">
        <f>IF(OR(ISBLANK($AF194),$AF194="N/A"),"",VLOOKUP($AF194,'Part number data actuators'!$B$3:$H$202,2,FALSE))</f>
        <v/>
      </c>
      <c r="AH194" s="23" t="str">
        <f>IF(OR(ISBLANK($AF194),$AF194="N/A"),"",VLOOKUP($AF194,'Part number data actuators'!$B$3:$H$202,3,FALSE))</f>
        <v/>
      </c>
      <c r="AI194" s="23" t="str">
        <f>IF(OR(ISBLANK($AF194),$AF194="N/A"),"",VLOOKUP($AF194,'Part number data actuators'!$B$3:$H$202,4,FALSE))</f>
        <v/>
      </c>
      <c r="AJ194" s="23" t="str">
        <f>IF(OR(ISBLANK($AF194),$AF194="N/A"),"",VLOOKUP($AF194,'Part number data actuators'!$B$3:$H$202,5,FALSE))</f>
        <v/>
      </c>
      <c r="AK194" s="23" t="str">
        <f>IF(OR(ISBLANK($AF194),$AF194="N/A"),"",VLOOKUP($AF194,'Part number data actuators'!$B$3:$H$202,6,FALSE))</f>
        <v/>
      </c>
      <c r="AL194" s="23" t="str">
        <f>IF(OR(ISBLANK($AF194),$AF194="N/A"),"",VLOOKUP($AF194,'Part number data actuators'!$B$3:$H$202,7,FALSE))</f>
        <v/>
      </c>
      <c r="AM194" s="5" t="str">
        <f>IF(OR(ISBLANK($AF194),$AF194="N/A"),"",VLOOKUP(AF194,'Weight table'!$A$2:$C$10000,3,FALSE))</f>
        <v/>
      </c>
      <c r="AO194" s="86"/>
      <c r="AU194" s="66" t="e">
        <f t="shared" si="40"/>
        <v>#N/A</v>
      </c>
      <c r="AV194" s="66" t="e">
        <f t="shared" si="41"/>
        <v>#N/A</v>
      </c>
      <c r="AW194" t="e">
        <f t="shared" si="42"/>
        <v>#N/A</v>
      </c>
      <c r="AX194" s="66" t="e">
        <f t="shared" si="43"/>
        <v>#N/A</v>
      </c>
      <c r="AY194" s="66" t="e">
        <f t="shared" si="44"/>
        <v>#N/A</v>
      </c>
      <c r="BB194" s="6" t="e">
        <f>MATCH(Q194,'Partnumber data valves'!$B$4:$B$1001,0)</f>
        <v>#N/A</v>
      </c>
      <c r="BC194" s="6"/>
      <c r="BD194" t="e">
        <f>INDEX('Partnumber data valves'!$B$4:$AC$1001,$BB194,13)</f>
        <v>#N/A</v>
      </c>
      <c r="BE194" t="e">
        <f>INDEX('Partnumber data valves'!$B$4:$AC$1001,$BB194,14)</f>
        <v>#N/A</v>
      </c>
      <c r="BF194" t="e">
        <f>INDEX('Partnumber data valves'!$B$4:$AC$1001,$BB194,15)</f>
        <v>#N/A</v>
      </c>
      <c r="BG194" t="e">
        <f>INDEX('Partnumber data valves'!$B$4:$AC$1001,$BB194,16)</f>
        <v>#N/A</v>
      </c>
      <c r="BH194" t="e">
        <f>INDEX('Partnumber data valves'!$B$4:$AC$1001,$BB194,17)</f>
        <v>#N/A</v>
      </c>
      <c r="BI194" t="e">
        <f>INDEX('Partnumber data valves'!$B$4:$AC$1001,$BB194,18)</f>
        <v>#N/A</v>
      </c>
      <c r="BJ194" t="e">
        <f>INDEX('Partnumber data valves'!$B$4:$AC$1001,$BB194,19)</f>
        <v>#N/A</v>
      </c>
      <c r="BL194" t="e">
        <f>INDEX('Partnumber data valves'!$B$4:$AC$1001,$BB194,21)</f>
        <v>#N/A</v>
      </c>
      <c r="BM194" t="e">
        <f>INDEX('Partnumber data valves'!$B$4:$AC$1001,$BB194,22)</f>
        <v>#N/A</v>
      </c>
      <c r="BN194" t="e">
        <f>INDEX('Partnumber data valves'!$B$4:$AC$1001,$BB194,23)</f>
        <v>#N/A</v>
      </c>
      <c r="BO194" t="e">
        <f>INDEX('Partnumber data valves'!$B$4:$AC$1001,$BB194,24)</f>
        <v>#N/A</v>
      </c>
      <c r="BP194" t="e">
        <f>INDEX('Partnumber data valves'!$B$4:$AC$1001,$BB194,25)</f>
        <v>#N/A</v>
      </c>
      <c r="BQ194" t="e">
        <f>INDEX('Partnumber data valves'!$B$4:$AC$1001,$BB194,26)</f>
        <v>#N/A</v>
      </c>
      <c r="BR194" t="e">
        <f>INDEX('Partnumber data valves'!$B$4:$AC$1001,$BB194,27)</f>
        <v>#N/A</v>
      </c>
      <c r="BS194" t="e">
        <f>INDEX('Partnumber data valves'!$B$4:$AC$1001,$BB194,28)</f>
        <v>#N/A</v>
      </c>
      <c r="BU194" s="66" t="e">
        <f>INDEX('Partnumber data valves'!$B$4:$AC$1001,$BB194,5)</f>
        <v>#N/A</v>
      </c>
      <c r="BV194" s="66" t="e">
        <f>INDEX('Partnumber data valves'!$B$4:$AC$1001,$BB194,6)</f>
        <v>#N/A</v>
      </c>
    </row>
    <row r="195" spans="2:74">
      <c r="B195" s="115"/>
      <c r="C195" s="115"/>
      <c r="D195" s="115"/>
      <c r="E195" s="115"/>
      <c r="F195" s="115"/>
      <c r="G195" s="115"/>
      <c r="H195" s="115"/>
      <c r="I195" s="115"/>
      <c r="J195" s="115"/>
      <c r="K195" s="115"/>
      <c r="L195" s="115"/>
      <c r="M195" s="115"/>
      <c r="N195" s="115"/>
      <c r="O195" s="115"/>
      <c r="Q195" s="83"/>
      <c r="R195" s="22" t="e">
        <f>VLOOKUP('Frese Valve Selection'!$Q195,'Partnumber data valves'!$B$4:$K$1001,2,FALSE)</f>
        <v>#N/A</v>
      </c>
      <c r="S195" s="23" t="e">
        <f>VLOOKUP('Frese Valve Selection'!$Q195,'Partnumber data valves'!$B$4:$K$1001,3,FALSE)</f>
        <v>#N/A</v>
      </c>
      <c r="T195" s="23" t="e">
        <f>VLOOKUP('Frese Valve Selection'!$Q195,'Partnumber data valves'!$B$4:$K$1001,4,FALSE)</f>
        <v>#N/A</v>
      </c>
      <c r="U195" s="23" t="e">
        <f>VLOOKUP('Frese Valve Selection'!$Q195,'Partnumber data valves'!$B$4:$K$1001,5,FALSE)</f>
        <v>#N/A</v>
      </c>
      <c r="V195" s="23" t="e">
        <f>VLOOKUP('Frese Valve Selection'!$Q195,'Partnumber data valves'!$B$4:$K$1001,6,FALSE)</f>
        <v>#N/A</v>
      </c>
      <c r="W195" s="23" t="e">
        <f>VLOOKUP('Frese Valve Selection'!$Q195,'Partnumber data valves'!$B$4:$K$1001,7,FALSE)</f>
        <v>#N/A</v>
      </c>
      <c r="X195" s="23" t="e">
        <f>VLOOKUP('Frese Valve Selection'!$Q195,'Partnumber data valves'!$B$4:$K$1001,8,FALSE)</f>
        <v>#N/A</v>
      </c>
      <c r="Y195" s="23" t="e">
        <f>VLOOKUP('Frese Valve Selection'!$Q195,'Partnumber data valves'!$B$4:$K$1001,9,FALSE)</f>
        <v>#N/A</v>
      </c>
      <c r="Z195" s="23" t="e">
        <f>VLOOKUP('Frese Valve Selection'!$Q195,'Partnumber data valves'!$B$4:$K$1001,10,FALSE)</f>
        <v>#N/A</v>
      </c>
      <c r="AA195" s="97">
        <f t="shared" si="39"/>
        <v>0</v>
      </c>
      <c r="AB195" s="98" t="e">
        <f t="shared" si="37"/>
        <v>#N/A</v>
      </c>
      <c r="AC195" s="99" t="e">
        <f t="shared" si="38"/>
        <v>#N/A</v>
      </c>
      <c r="AD195" s="23" t="e">
        <f>VLOOKUP(Q195,'Weight table'!$A$2:$C$10000,3,FALSE)</f>
        <v>#N/A</v>
      </c>
      <c r="AF195" s="83"/>
      <c r="AG195" s="23" t="str">
        <f>IF(OR(ISBLANK($AF195),$AF195="N/A"),"",VLOOKUP($AF195,'Part number data actuators'!$B$3:$H$202,2,FALSE))</f>
        <v/>
      </c>
      <c r="AH195" s="23" t="str">
        <f>IF(OR(ISBLANK($AF195),$AF195="N/A"),"",VLOOKUP($AF195,'Part number data actuators'!$B$3:$H$202,3,FALSE))</f>
        <v/>
      </c>
      <c r="AI195" s="23" t="str">
        <f>IF(OR(ISBLANK($AF195),$AF195="N/A"),"",VLOOKUP($AF195,'Part number data actuators'!$B$3:$H$202,4,FALSE))</f>
        <v/>
      </c>
      <c r="AJ195" s="23" t="str">
        <f>IF(OR(ISBLANK($AF195),$AF195="N/A"),"",VLOOKUP($AF195,'Part number data actuators'!$B$3:$H$202,5,FALSE))</f>
        <v/>
      </c>
      <c r="AK195" s="23" t="str">
        <f>IF(OR(ISBLANK($AF195),$AF195="N/A"),"",VLOOKUP($AF195,'Part number data actuators'!$B$3:$H$202,6,FALSE))</f>
        <v/>
      </c>
      <c r="AL195" s="23" t="str">
        <f>IF(OR(ISBLANK($AF195),$AF195="N/A"),"",VLOOKUP($AF195,'Part number data actuators'!$B$3:$H$202,7,FALSE))</f>
        <v/>
      </c>
      <c r="AM195" s="5" t="str">
        <f>IF(OR(ISBLANK($AF195),$AF195="N/A"),"",VLOOKUP(AF195,'Weight table'!$A$2:$C$10000,3,FALSE))</f>
        <v/>
      </c>
      <c r="AO195" s="86"/>
      <c r="AU195" s="66" t="e">
        <f t="shared" si="40"/>
        <v>#N/A</v>
      </c>
      <c r="AV195" s="66" t="e">
        <f t="shared" si="41"/>
        <v>#N/A</v>
      </c>
      <c r="AW195" t="e">
        <f t="shared" si="42"/>
        <v>#N/A</v>
      </c>
      <c r="AX195" s="66" t="e">
        <f t="shared" si="43"/>
        <v>#N/A</v>
      </c>
      <c r="AY195" s="66" t="e">
        <f t="shared" si="44"/>
        <v>#N/A</v>
      </c>
      <c r="BB195" s="6" t="e">
        <f>MATCH(Q195,'Partnumber data valves'!$B$4:$B$1001,0)</f>
        <v>#N/A</v>
      </c>
      <c r="BC195" s="6"/>
      <c r="BD195" t="e">
        <f>INDEX('Partnumber data valves'!$B$4:$AC$1001,$BB195,13)</f>
        <v>#N/A</v>
      </c>
      <c r="BE195" t="e">
        <f>INDEX('Partnumber data valves'!$B$4:$AC$1001,$BB195,14)</f>
        <v>#N/A</v>
      </c>
      <c r="BF195" t="e">
        <f>INDEX('Partnumber data valves'!$B$4:$AC$1001,$BB195,15)</f>
        <v>#N/A</v>
      </c>
      <c r="BG195" t="e">
        <f>INDEX('Partnumber data valves'!$B$4:$AC$1001,$BB195,16)</f>
        <v>#N/A</v>
      </c>
      <c r="BH195" t="e">
        <f>INDEX('Partnumber data valves'!$B$4:$AC$1001,$BB195,17)</f>
        <v>#N/A</v>
      </c>
      <c r="BI195" t="e">
        <f>INDEX('Partnumber data valves'!$B$4:$AC$1001,$BB195,18)</f>
        <v>#N/A</v>
      </c>
      <c r="BJ195" t="e">
        <f>INDEX('Partnumber data valves'!$B$4:$AC$1001,$BB195,19)</f>
        <v>#N/A</v>
      </c>
      <c r="BL195" t="e">
        <f>INDEX('Partnumber data valves'!$B$4:$AC$1001,$BB195,21)</f>
        <v>#N/A</v>
      </c>
      <c r="BM195" t="e">
        <f>INDEX('Partnumber data valves'!$B$4:$AC$1001,$BB195,22)</f>
        <v>#N/A</v>
      </c>
      <c r="BN195" t="e">
        <f>INDEX('Partnumber data valves'!$B$4:$AC$1001,$BB195,23)</f>
        <v>#N/A</v>
      </c>
      <c r="BO195" t="e">
        <f>INDEX('Partnumber data valves'!$B$4:$AC$1001,$BB195,24)</f>
        <v>#N/A</v>
      </c>
      <c r="BP195" t="e">
        <f>INDEX('Partnumber data valves'!$B$4:$AC$1001,$BB195,25)</f>
        <v>#N/A</v>
      </c>
      <c r="BQ195" t="e">
        <f>INDEX('Partnumber data valves'!$B$4:$AC$1001,$BB195,26)</f>
        <v>#N/A</v>
      </c>
      <c r="BR195" t="e">
        <f>INDEX('Partnumber data valves'!$B$4:$AC$1001,$BB195,27)</f>
        <v>#N/A</v>
      </c>
      <c r="BS195" t="e">
        <f>INDEX('Partnumber data valves'!$B$4:$AC$1001,$BB195,28)</f>
        <v>#N/A</v>
      </c>
      <c r="BU195" s="66" t="e">
        <f>INDEX('Partnumber data valves'!$B$4:$AC$1001,$BB195,5)</f>
        <v>#N/A</v>
      </c>
      <c r="BV195" s="66" t="e">
        <f>INDEX('Partnumber data valves'!$B$4:$AC$1001,$BB195,6)</f>
        <v>#N/A</v>
      </c>
    </row>
    <row r="196" spans="2:74">
      <c r="B196" s="115"/>
      <c r="C196" s="115"/>
      <c r="D196" s="115"/>
      <c r="E196" s="115"/>
      <c r="F196" s="115"/>
      <c r="G196" s="115"/>
      <c r="H196" s="115"/>
      <c r="I196" s="115"/>
      <c r="J196" s="115"/>
      <c r="K196" s="115"/>
      <c r="L196" s="115"/>
      <c r="M196" s="115"/>
      <c r="N196" s="115"/>
      <c r="O196" s="115"/>
      <c r="Q196" s="83"/>
      <c r="R196" s="22" t="e">
        <f>VLOOKUP('Frese Valve Selection'!$Q196,'Partnumber data valves'!$B$4:$K$1001,2,FALSE)</f>
        <v>#N/A</v>
      </c>
      <c r="S196" s="23" t="e">
        <f>VLOOKUP('Frese Valve Selection'!$Q196,'Partnumber data valves'!$B$4:$K$1001,3,FALSE)</f>
        <v>#N/A</v>
      </c>
      <c r="T196" s="23" t="e">
        <f>VLOOKUP('Frese Valve Selection'!$Q196,'Partnumber data valves'!$B$4:$K$1001,4,FALSE)</f>
        <v>#N/A</v>
      </c>
      <c r="U196" s="23" t="e">
        <f>VLOOKUP('Frese Valve Selection'!$Q196,'Partnumber data valves'!$B$4:$K$1001,5,FALSE)</f>
        <v>#N/A</v>
      </c>
      <c r="V196" s="23" t="e">
        <f>VLOOKUP('Frese Valve Selection'!$Q196,'Partnumber data valves'!$B$4:$K$1001,6,FALSE)</f>
        <v>#N/A</v>
      </c>
      <c r="W196" s="23" t="e">
        <f>VLOOKUP('Frese Valve Selection'!$Q196,'Partnumber data valves'!$B$4:$K$1001,7,FALSE)</f>
        <v>#N/A</v>
      </c>
      <c r="X196" s="23" t="e">
        <f>VLOOKUP('Frese Valve Selection'!$Q196,'Partnumber data valves'!$B$4:$K$1001,8,FALSE)</f>
        <v>#N/A</v>
      </c>
      <c r="Y196" s="23" t="e">
        <f>VLOOKUP('Frese Valve Selection'!$Q196,'Partnumber data valves'!$B$4:$K$1001,9,FALSE)</f>
        <v>#N/A</v>
      </c>
      <c r="Z196" s="23" t="e">
        <f>VLOOKUP('Frese Valve Selection'!$Q196,'Partnumber data valves'!$B$4:$K$1001,10,FALSE)</f>
        <v>#N/A</v>
      </c>
      <c r="AA196" s="97">
        <f t="shared" si="39"/>
        <v>0</v>
      </c>
      <c r="AB196" s="98" t="e">
        <f t="shared" si="37"/>
        <v>#N/A</v>
      </c>
      <c r="AC196" s="99" t="e">
        <f t="shared" si="38"/>
        <v>#N/A</v>
      </c>
      <c r="AD196" s="23" t="e">
        <f>VLOOKUP(Q196,'Weight table'!$A$2:$C$10000,3,FALSE)</f>
        <v>#N/A</v>
      </c>
      <c r="AF196" s="83"/>
      <c r="AG196" s="23" t="str">
        <f>IF(OR(ISBLANK($AF196),$AF196="N/A"),"",VLOOKUP($AF196,'Part number data actuators'!$B$3:$H$202,2,FALSE))</f>
        <v/>
      </c>
      <c r="AH196" s="23" t="str">
        <f>IF(OR(ISBLANK($AF196),$AF196="N/A"),"",VLOOKUP($AF196,'Part number data actuators'!$B$3:$H$202,3,FALSE))</f>
        <v/>
      </c>
      <c r="AI196" s="23" t="str">
        <f>IF(OR(ISBLANK($AF196),$AF196="N/A"),"",VLOOKUP($AF196,'Part number data actuators'!$B$3:$H$202,4,FALSE))</f>
        <v/>
      </c>
      <c r="AJ196" s="23" t="str">
        <f>IF(OR(ISBLANK($AF196),$AF196="N/A"),"",VLOOKUP($AF196,'Part number data actuators'!$B$3:$H$202,5,FALSE))</f>
        <v/>
      </c>
      <c r="AK196" s="23" t="str">
        <f>IF(OR(ISBLANK($AF196),$AF196="N/A"),"",VLOOKUP($AF196,'Part number data actuators'!$B$3:$H$202,6,FALSE))</f>
        <v/>
      </c>
      <c r="AL196" s="23" t="str">
        <f>IF(OR(ISBLANK($AF196),$AF196="N/A"),"",VLOOKUP($AF196,'Part number data actuators'!$B$3:$H$202,7,FALSE))</f>
        <v/>
      </c>
      <c r="AM196" s="5" t="str">
        <f>IF(OR(ISBLANK($AF196),$AF196="N/A"),"",VLOOKUP(AF196,'Weight table'!$A$2:$C$10000,3,FALSE))</f>
        <v/>
      </c>
      <c r="AO196" s="86"/>
      <c r="AU196" s="66" t="e">
        <f t="shared" si="40"/>
        <v>#N/A</v>
      </c>
      <c r="AV196" s="66" t="e">
        <f t="shared" si="41"/>
        <v>#N/A</v>
      </c>
      <c r="AW196" t="e">
        <f t="shared" si="42"/>
        <v>#N/A</v>
      </c>
      <c r="AX196" s="66" t="e">
        <f t="shared" si="43"/>
        <v>#N/A</v>
      </c>
      <c r="AY196" s="66" t="e">
        <f t="shared" si="44"/>
        <v>#N/A</v>
      </c>
      <c r="BB196" s="6" t="e">
        <f>MATCH(Q196,'Partnumber data valves'!$B$4:$B$1001,0)</f>
        <v>#N/A</v>
      </c>
      <c r="BC196" s="6"/>
      <c r="BD196" t="e">
        <f>INDEX('Partnumber data valves'!$B$4:$AC$1001,$BB196,13)</f>
        <v>#N/A</v>
      </c>
      <c r="BE196" t="e">
        <f>INDEX('Partnumber data valves'!$B$4:$AC$1001,$BB196,14)</f>
        <v>#N/A</v>
      </c>
      <c r="BF196" t="e">
        <f>INDEX('Partnumber data valves'!$B$4:$AC$1001,$BB196,15)</f>
        <v>#N/A</v>
      </c>
      <c r="BG196" t="e">
        <f>INDEX('Partnumber data valves'!$B$4:$AC$1001,$BB196,16)</f>
        <v>#N/A</v>
      </c>
      <c r="BH196" t="e">
        <f>INDEX('Partnumber data valves'!$B$4:$AC$1001,$BB196,17)</f>
        <v>#N/A</v>
      </c>
      <c r="BI196" t="e">
        <f>INDEX('Partnumber data valves'!$B$4:$AC$1001,$BB196,18)</f>
        <v>#N/A</v>
      </c>
      <c r="BJ196" t="e">
        <f>INDEX('Partnumber data valves'!$B$4:$AC$1001,$BB196,19)</f>
        <v>#N/A</v>
      </c>
      <c r="BL196" t="e">
        <f>INDEX('Partnumber data valves'!$B$4:$AC$1001,$BB196,21)</f>
        <v>#N/A</v>
      </c>
      <c r="BM196" t="e">
        <f>INDEX('Partnumber data valves'!$B$4:$AC$1001,$BB196,22)</f>
        <v>#N/A</v>
      </c>
      <c r="BN196" t="e">
        <f>INDEX('Partnumber data valves'!$B$4:$AC$1001,$BB196,23)</f>
        <v>#N/A</v>
      </c>
      <c r="BO196" t="e">
        <f>INDEX('Partnumber data valves'!$B$4:$AC$1001,$BB196,24)</f>
        <v>#N/A</v>
      </c>
      <c r="BP196" t="e">
        <f>INDEX('Partnumber data valves'!$B$4:$AC$1001,$BB196,25)</f>
        <v>#N/A</v>
      </c>
      <c r="BQ196" t="e">
        <f>INDEX('Partnumber data valves'!$B$4:$AC$1001,$BB196,26)</f>
        <v>#N/A</v>
      </c>
      <c r="BR196" t="e">
        <f>INDEX('Partnumber data valves'!$B$4:$AC$1001,$BB196,27)</f>
        <v>#N/A</v>
      </c>
      <c r="BS196" t="e">
        <f>INDEX('Partnumber data valves'!$B$4:$AC$1001,$BB196,28)</f>
        <v>#N/A</v>
      </c>
      <c r="BU196" s="66" t="e">
        <f>INDEX('Partnumber data valves'!$B$4:$AC$1001,$BB196,5)</f>
        <v>#N/A</v>
      </c>
      <c r="BV196" s="66" t="e">
        <f>INDEX('Partnumber data valves'!$B$4:$AC$1001,$BB196,6)</f>
        <v>#N/A</v>
      </c>
    </row>
    <row r="197" spans="2:74">
      <c r="B197" s="115"/>
      <c r="C197" s="115"/>
      <c r="D197" s="115"/>
      <c r="E197" s="115"/>
      <c r="F197" s="115"/>
      <c r="G197" s="115"/>
      <c r="H197" s="115"/>
      <c r="I197" s="115"/>
      <c r="J197" s="115"/>
      <c r="K197" s="115"/>
      <c r="L197" s="115"/>
      <c r="M197" s="115"/>
      <c r="N197" s="115"/>
      <c r="O197" s="115"/>
      <c r="Q197" s="83"/>
      <c r="R197" s="22" t="e">
        <f>VLOOKUP('Frese Valve Selection'!$Q197,'Partnumber data valves'!$B$4:$K$1001,2,FALSE)</f>
        <v>#N/A</v>
      </c>
      <c r="S197" s="23" t="e">
        <f>VLOOKUP('Frese Valve Selection'!$Q197,'Partnumber data valves'!$B$4:$K$1001,3,FALSE)</f>
        <v>#N/A</v>
      </c>
      <c r="T197" s="23" t="e">
        <f>VLOOKUP('Frese Valve Selection'!$Q197,'Partnumber data valves'!$B$4:$K$1001,4,FALSE)</f>
        <v>#N/A</v>
      </c>
      <c r="U197" s="23" t="e">
        <f>VLOOKUP('Frese Valve Selection'!$Q197,'Partnumber data valves'!$B$4:$K$1001,5,FALSE)</f>
        <v>#N/A</v>
      </c>
      <c r="V197" s="23" t="e">
        <f>VLOOKUP('Frese Valve Selection'!$Q197,'Partnumber data valves'!$B$4:$K$1001,6,FALSE)</f>
        <v>#N/A</v>
      </c>
      <c r="W197" s="23" t="e">
        <f>VLOOKUP('Frese Valve Selection'!$Q197,'Partnumber data valves'!$B$4:$K$1001,7,FALSE)</f>
        <v>#N/A</v>
      </c>
      <c r="X197" s="23" t="e">
        <f>VLOOKUP('Frese Valve Selection'!$Q197,'Partnumber data valves'!$B$4:$K$1001,8,FALSE)</f>
        <v>#N/A</v>
      </c>
      <c r="Y197" s="23" t="e">
        <f>VLOOKUP('Frese Valve Selection'!$Q197,'Partnumber data valves'!$B$4:$K$1001,9,FALSE)</f>
        <v>#N/A</v>
      </c>
      <c r="Z197" s="23" t="e">
        <f>VLOOKUP('Frese Valve Selection'!$Q197,'Partnumber data valves'!$B$4:$K$1001,10,FALSE)</f>
        <v>#N/A</v>
      </c>
      <c r="AA197" s="97">
        <f t="shared" si="39"/>
        <v>0</v>
      </c>
      <c r="AB197" s="98" t="e">
        <f t="shared" si="37"/>
        <v>#N/A</v>
      </c>
      <c r="AC197" s="99" t="e">
        <f t="shared" si="38"/>
        <v>#N/A</v>
      </c>
      <c r="AD197" s="23" t="e">
        <f>VLOOKUP(Q197,'Weight table'!$A$2:$C$10000,3,FALSE)</f>
        <v>#N/A</v>
      </c>
      <c r="AF197" s="83"/>
      <c r="AG197" s="23" t="str">
        <f>IF(OR(ISBLANK($AF197),$AF197="N/A"),"",VLOOKUP($AF197,'Part number data actuators'!$B$3:$H$202,2,FALSE))</f>
        <v/>
      </c>
      <c r="AH197" s="23" t="str">
        <f>IF(OR(ISBLANK($AF197),$AF197="N/A"),"",VLOOKUP($AF197,'Part number data actuators'!$B$3:$H$202,3,FALSE))</f>
        <v/>
      </c>
      <c r="AI197" s="23" t="str">
        <f>IF(OR(ISBLANK($AF197),$AF197="N/A"),"",VLOOKUP($AF197,'Part number data actuators'!$B$3:$H$202,4,FALSE))</f>
        <v/>
      </c>
      <c r="AJ197" s="23" t="str">
        <f>IF(OR(ISBLANK($AF197),$AF197="N/A"),"",VLOOKUP($AF197,'Part number data actuators'!$B$3:$H$202,5,FALSE))</f>
        <v/>
      </c>
      <c r="AK197" s="23" t="str">
        <f>IF(OR(ISBLANK($AF197),$AF197="N/A"),"",VLOOKUP($AF197,'Part number data actuators'!$B$3:$H$202,6,FALSE))</f>
        <v/>
      </c>
      <c r="AL197" s="23" t="str">
        <f>IF(OR(ISBLANK($AF197),$AF197="N/A"),"",VLOOKUP($AF197,'Part number data actuators'!$B$3:$H$202,7,FALSE))</f>
        <v/>
      </c>
      <c r="AM197" s="5" t="str">
        <f>IF(OR(ISBLANK($AF197),$AF197="N/A"),"",VLOOKUP(AF197,'Weight table'!$A$2:$C$10000,3,FALSE))</f>
        <v/>
      </c>
      <c r="AO197" s="86"/>
      <c r="AU197" s="66" t="e">
        <f t="shared" si="40"/>
        <v>#N/A</v>
      </c>
      <c r="AV197" s="66" t="e">
        <f t="shared" si="41"/>
        <v>#N/A</v>
      </c>
      <c r="AW197" t="e">
        <f t="shared" si="42"/>
        <v>#N/A</v>
      </c>
      <c r="AX197" s="66" t="e">
        <f t="shared" si="43"/>
        <v>#N/A</v>
      </c>
      <c r="AY197" s="66" t="e">
        <f t="shared" si="44"/>
        <v>#N/A</v>
      </c>
      <c r="BB197" s="6" t="e">
        <f>MATCH(Q197,'Partnumber data valves'!$B$4:$B$1001,0)</f>
        <v>#N/A</v>
      </c>
      <c r="BC197" s="6"/>
      <c r="BD197" t="e">
        <f>INDEX('Partnumber data valves'!$B$4:$AC$1001,$BB197,13)</f>
        <v>#N/A</v>
      </c>
      <c r="BE197" t="e">
        <f>INDEX('Partnumber data valves'!$B$4:$AC$1001,$BB197,14)</f>
        <v>#N/A</v>
      </c>
      <c r="BF197" t="e">
        <f>INDEX('Partnumber data valves'!$B$4:$AC$1001,$BB197,15)</f>
        <v>#N/A</v>
      </c>
      <c r="BG197" t="e">
        <f>INDEX('Partnumber data valves'!$B$4:$AC$1001,$BB197,16)</f>
        <v>#N/A</v>
      </c>
      <c r="BH197" t="e">
        <f>INDEX('Partnumber data valves'!$B$4:$AC$1001,$BB197,17)</f>
        <v>#N/A</v>
      </c>
      <c r="BI197" t="e">
        <f>INDEX('Partnumber data valves'!$B$4:$AC$1001,$BB197,18)</f>
        <v>#N/A</v>
      </c>
      <c r="BJ197" t="e">
        <f>INDEX('Partnumber data valves'!$B$4:$AC$1001,$BB197,19)</f>
        <v>#N/A</v>
      </c>
      <c r="BL197" t="e">
        <f>INDEX('Partnumber data valves'!$B$4:$AC$1001,$BB197,21)</f>
        <v>#N/A</v>
      </c>
      <c r="BM197" t="e">
        <f>INDEX('Partnumber data valves'!$B$4:$AC$1001,$BB197,22)</f>
        <v>#N/A</v>
      </c>
      <c r="BN197" t="e">
        <f>INDEX('Partnumber data valves'!$B$4:$AC$1001,$BB197,23)</f>
        <v>#N/A</v>
      </c>
      <c r="BO197" t="e">
        <f>INDEX('Partnumber data valves'!$B$4:$AC$1001,$BB197,24)</f>
        <v>#N/A</v>
      </c>
      <c r="BP197" t="e">
        <f>INDEX('Partnumber data valves'!$B$4:$AC$1001,$BB197,25)</f>
        <v>#N/A</v>
      </c>
      <c r="BQ197" t="e">
        <f>INDEX('Partnumber data valves'!$B$4:$AC$1001,$BB197,26)</f>
        <v>#N/A</v>
      </c>
      <c r="BR197" t="e">
        <f>INDEX('Partnumber data valves'!$B$4:$AC$1001,$BB197,27)</f>
        <v>#N/A</v>
      </c>
      <c r="BS197" t="e">
        <f>INDEX('Partnumber data valves'!$B$4:$AC$1001,$BB197,28)</f>
        <v>#N/A</v>
      </c>
      <c r="BU197" s="66" t="e">
        <f>INDEX('Partnumber data valves'!$B$4:$AC$1001,$BB197,5)</f>
        <v>#N/A</v>
      </c>
      <c r="BV197" s="66" t="e">
        <f>INDEX('Partnumber data valves'!$B$4:$AC$1001,$BB197,6)</f>
        <v>#N/A</v>
      </c>
    </row>
    <row r="198" spans="2:74">
      <c r="B198" s="115"/>
      <c r="C198" s="115"/>
      <c r="D198" s="115"/>
      <c r="E198" s="115"/>
      <c r="F198" s="115"/>
      <c r="G198" s="115"/>
      <c r="H198" s="115"/>
      <c r="I198" s="115"/>
      <c r="J198" s="115"/>
      <c r="K198" s="115"/>
      <c r="L198" s="115"/>
      <c r="M198" s="115"/>
      <c r="N198" s="115"/>
      <c r="O198" s="115"/>
      <c r="Q198" s="83"/>
      <c r="R198" s="22" t="e">
        <f>VLOOKUP('Frese Valve Selection'!$Q198,'Partnumber data valves'!$B$4:$K$1001,2,FALSE)</f>
        <v>#N/A</v>
      </c>
      <c r="S198" s="23" t="e">
        <f>VLOOKUP('Frese Valve Selection'!$Q198,'Partnumber data valves'!$B$4:$K$1001,3,FALSE)</f>
        <v>#N/A</v>
      </c>
      <c r="T198" s="23" t="e">
        <f>VLOOKUP('Frese Valve Selection'!$Q198,'Partnumber data valves'!$B$4:$K$1001,4,FALSE)</f>
        <v>#N/A</v>
      </c>
      <c r="U198" s="23" t="e">
        <f>VLOOKUP('Frese Valve Selection'!$Q198,'Partnumber data valves'!$B$4:$K$1001,5,FALSE)</f>
        <v>#N/A</v>
      </c>
      <c r="V198" s="23" t="e">
        <f>VLOOKUP('Frese Valve Selection'!$Q198,'Partnumber data valves'!$B$4:$K$1001,6,FALSE)</f>
        <v>#N/A</v>
      </c>
      <c r="W198" s="23" t="e">
        <f>VLOOKUP('Frese Valve Selection'!$Q198,'Partnumber data valves'!$B$4:$K$1001,7,FALSE)</f>
        <v>#N/A</v>
      </c>
      <c r="X198" s="23" t="e">
        <f>VLOOKUP('Frese Valve Selection'!$Q198,'Partnumber data valves'!$B$4:$K$1001,8,FALSE)</f>
        <v>#N/A</v>
      </c>
      <c r="Y198" s="23" t="e">
        <f>VLOOKUP('Frese Valve Selection'!$Q198,'Partnumber data valves'!$B$4:$K$1001,9,FALSE)</f>
        <v>#N/A</v>
      </c>
      <c r="Z198" s="23" t="e">
        <f>VLOOKUP('Frese Valve Selection'!$Q198,'Partnumber data valves'!$B$4:$K$1001,10,FALSE)</f>
        <v>#N/A</v>
      </c>
      <c r="AA198" s="97">
        <f t="shared" si="39"/>
        <v>0</v>
      </c>
      <c r="AB198" s="98" t="e">
        <f t="shared" si="37"/>
        <v>#N/A</v>
      </c>
      <c r="AC198" s="99" t="e">
        <f t="shared" si="38"/>
        <v>#N/A</v>
      </c>
      <c r="AD198" s="23" t="e">
        <f>VLOOKUP(Q198,'Weight table'!$A$2:$C$10000,3,FALSE)</f>
        <v>#N/A</v>
      </c>
      <c r="AF198" s="83"/>
      <c r="AG198" s="23" t="str">
        <f>IF(OR(ISBLANK($AF198),$AF198="N/A"),"",VLOOKUP($AF198,'Part number data actuators'!$B$3:$H$202,2,FALSE))</f>
        <v/>
      </c>
      <c r="AH198" s="23" t="str">
        <f>IF(OR(ISBLANK($AF198),$AF198="N/A"),"",VLOOKUP($AF198,'Part number data actuators'!$B$3:$H$202,3,FALSE))</f>
        <v/>
      </c>
      <c r="AI198" s="23" t="str">
        <f>IF(OR(ISBLANK($AF198),$AF198="N/A"),"",VLOOKUP($AF198,'Part number data actuators'!$B$3:$H$202,4,FALSE))</f>
        <v/>
      </c>
      <c r="AJ198" s="23" t="str">
        <f>IF(OR(ISBLANK($AF198),$AF198="N/A"),"",VLOOKUP($AF198,'Part number data actuators'!$B$3:$H$202,5,FALSE))</f>
        <v/>
      </c>
      <c r="AK198" s="23" t="str">
        <f>IF(OR(ISBLANK($AF198),$AF198="N/A"),"",VLOOKUP($AF198,'Part number data actuators'!$B$3:$H$202,6,FALSE))</f>
        <v/>
      </c>
      <c r="AL198" s="23" t="str">
        <f>IF(OR(ISBLANK($AF198),$AF198="N/A"),"",VLOOKUP($AF198,'Part number data actuators'!$B$3:$H$202,7,FALSE))</f>
        <v/>
      </c>
      <c r="AM198" s="5" t="str">
        <f>IF(OR(ISBLANK($AF198),$AF198="N/A"),"",VLOOKUP(AF198,'Weight table'!$A$2:$C$10000,3,FALSE))</f>
        <v/>
      </c>
      <c r="AO198" s="86"/>
      <c r="AU198" s="66" t="e">
        <f t="shared" si="40"/>
        <v>#N/A</v>
      </c>
      <c r="AV198" s="66" t="e">
        <f t="shared" si="41"/>
        <v>#N/A</v>
      </c>
      <c r="AW198" t="e">
        <f t="shared" si="42"/>
        <v>#N/A</v>
      </c>
      <c r="AX198" s="66" t="e">
        <f t="shared" si="43"/>
        <v>#N/A</v>
      </c>
      <c r="AY198" s="66" t="e">
        <f t="shared" si="44"/>
        <v>#N/A</v>
      </c>
      <c r="BB198" s="6" t="e">
        <f>MATCH(Q198,'Partnumber data valves'!$B$4:$B$1001,0)</f>
        <v>#N/A</v>
      </c>
      <c r="BC198" s="6"/>
      <c r="BD198" t="e">
        <f>INDEX('Partnumber data valves'!$B$4:$AC$1001,$BB198,13)</f>
        <v>#N/A</v>
      </c>
      <c r="BE198" t="e">
        <f>INDEX('Partnumber data valves'!$B$4:$AC$1001,$BB198,14)</f>
        <v>#N/A</v>
      </c>
      <c r="BF198" t="e">
        <f>INDEX('Partnumber data valves'!$B$4:$AC$1001,$BB198,15)</f>
        <v>#N/A</v>
      </c>
      <c r="BG198" t="e">
        <f>INDEX('Partnumber data valves'!$B$4:$AC$1001,$BB198,16)</f>
        <v>#N/A</v>
      </c>
      <c r="BH198" t="e">
        <f>INDEX('Partnumber data valves'!$B$4:$AC$1001,$BB198,17)</f>
        <v>#N/A</v>
      </c>
      <c r="BI198" t="e">
        <f>INDEX('Partnumber data valves'!$B$4:$AC$1001,$BB198,18)</f>
        <v>#N/A</v>
      </c>
      <c r="BJ198" t="e">
        <f>INDEX('Partnumber data valves'!$B$4:$AC$1001,$BB198,19)</f>
        <v>#N/A</v>
      </c>
      <c r="BL198" t="e">
        <f>INDEX('Partnumber data valves'!$B$4:$AC$1001,$BB198,21)</f>
        <v>#N/A</v>
      </c>
      <c r="BM198" t="e">
        <f>INDEX('Partnumber data valves'!$B$4:$AC$1001,$BB198,22)</f>
        <v>#N/A</v>
      </c>
      <c r="BN198" t="e">
        <f>INDEX('Partnumber data valves'!$B$4:$AC$1001,$BB198,23)</f>
        <v>#N/A</v>
      </c>
      <c r="BO198" t="e">
        <f>INDEX('Partnumber data valves'!$B$4:$AC$1001,$BB198,24)</f>
        <v>#N/A</v>
      </c>
      <c r="BP198" t="e">
        <f>INDEX('Partnumber data valves'!$B$4:$AC$1001,$BB198,25)</f>
        <v>#N/A</v>
      </c>
      <c r="BQ198" t="e">
        <f>INDEX('Partnumber data valves'!$B$4:$AC$1001,$BB198,26)</f>
        <v>#N/A</v>
      </c>
      <c r="BR198" t="e">
        <f>INDEX('Partnumber data valves'!$B$4:$AC$1001,$BB198,27)</f>
        <v>#N/A</v>
      </c>
      <c r="BS198" t="e">
        <f>INDEX('Partnumber data valves'!$B$4:$AC$1001,$BB198,28)</f>
        <v>#N/A</v>
      </c>
      <c r="BU198" s="66" t="e">
        <f>INDEX('Partnumber data valves'!$B$4:$AC$1001,$BB198,5)</f>
        <v>#N/A</v>
      </c>
      <c r="BV198" s="66" t="e">
        <f>INDEX('Partnumber data valves'!$B$4:$AC$1001,$BB198,6)</f>
        <v>#N/A</v>
      </c>
    </row>
    <row r="199" spans="2:74">
      <c r="B199" s="115"/>
      <c r="C199" s="115"/>
      <c r="D199" s="115"/>
      <c r="E199" s="115"/>
      <c r="F199" s="115"/>
      <c r="G199" s="115"/>
      <c r="H199" s="115"/>
      <c r="I199" s="115"/>
      <c r="J199" s="115"/>
      <c r="K199" s="115"/>
      <c r="L199" s="115"/>
      <c r="M199" s="115"/>
      <c r="N199" s="115"/>
      <c r="O199" s="115"/>
      <c r="Q199" s="83"/>
      <c r="R199" s="22" t="e">
        <f>VLOOKUP('Frese Valve Selection'!$Q199,'Partnumber data valves'!$B$4:$K$1001,2,FALSE)</f>
        <v>#N/A</v>
      </c>
      <c r="S199" s="23" t="e">
        <f>VLOOKUP('Frese Valve Selection'!$Q199,'Partnumber data valves'!$B$4:$K$1001,3,FALSE)</f>
        <v>#N/A</v>
      </c>
      <c r="T199" s="23" t="e">
        <f>VLOOKUP('Frese Valve Selection'!$Q199,'Partnumber data valves'!$B$4:$K$1001,4,FALSE)</f>
        <v>#N/A</v>
      </c>
      <c r="U199" s="23" t="e">
        <f>VLOOKUP('Frese Valve Selection'!$Q199,'Partnumber data valves'!$B$4:$K$1001,5,FALSE)</f>
        <v>#N/A</v>
      </c>
      <c r="V199" s="23" t="e">
        <f>VLOOKUP('Frese Valve Selection'!$Q199,'Partnumber data valves'!$B$4:$K$1001,6,FALSE)</f>
        <v>#N/A</v>
      </c>
      <c r="W199" s="23" t="e">
        <f>VLOOKUP('Frese Valve Selection'!$Q199,'Partnumber data valves'!$B$4:$K$1001,7,FALSE)</f>
        <v>#N/A</v>
      </c>
      <c r="X199" s="23" t="e">
        <f>VLOOKUP('Frese Valve Selection'!$Q199,'Partnumber data valves'!$B$4:$K$1001,8,FALSE)</f>
        <v>#N/A</v>
      </c>
      <c r="Y199" s="23" t="e">
        <f>VLOOKUP('Frese Valve Selection'!$Q199,'Partnumber data valves'!$B$4:$K$1001,9,FALSE)</f>
        <v>#N/A</v>
      </c>
      <c r="Z199" s="23" t="e">
        <f>VLOOKUP('Frese Valve Selection'!$Q199,'Partnumber data valves'!$B$4:$K$1001,10,FALSE)</f>
        <v>#N/A</v>
      </c>
      <c r="AA199" s="97">
        <f t="shared" si="39"/>
        <v>0</v>
      </c>
      <c r="AB199" s="98" t="e">
        <f t="shared" ref="AB199:AB262" si="45">ROUND(AU199,1)</f>
        <v>#N/A</v>
      </c>
      <c r="AC199" s="99" t="e">
        <f t="shared" ref="AC199:AC262" si="46">ROUND(AV199,0)</f>
        <v>#N/A</v>
      </c>
      <c r="AD199" s="23" t="e">
        <f>VLOOKUP(Q199,'Weight table'!$A$2:$C$10000,3,FALSE)</f>
        <v>#N/A</v>
      </c>
      <c r="AF199" s="83"/>
      <c r="AG199" s="23" t="str">
        <f>IF(OR(ISBLANK($AF199),$AF199="N/A"),"",VLOOKUP($AF199,'Part number data actuators'!$B$3:$H$202,2,FALSE))</f>
        <v/>
      </c>
      <c r="AH199" s="23" t="str">
        <f>IF(OR(ISBLANK($AF199),$AF199="N/A"),"",VLOOKUP($AF199,'Part number data actuators'!$B$3:$H$202,3,FALSE))</f>
        <v/>
      </c>
      <c r="AI199" s="23" t="str">
        <f>IF(OR(ISBLANK($AF199),$AF199="N/A"),"",VLOOKUP($AF199,'Part number data actuators'!$B$3:$H$202,4,FALSE))</f>
        <v/>
      </c>
      <c r="AJ199" s="23" t="str">
        <f>IF(OR(ISBLANK($AF199),$AF199="N/A"),"",VLOOKUP($AF199,'Part number data actuators'!$B$3:$H$202,5,FALSE))</f>
        <v/>
      </c>
      <c r="AK199" s="23" t="str">
        <f>IF(OR(ISBLANK($AF199),$AF199="N/A"),"",VLOOKUP($AF199,'Part number data actuators'!$B$3:$H$202,6,FALSE))</f>
        <v/>
      </c>
      <c r="AL199" s="23" t="str">
        <f>IF(OR(ISBLANK($AF199),$AF199="N/A"),"",VLOOKUP($AF199,'Part number data actuators'!$B$3:$H$202,7,FALSE))</f>
        <v/>
      </c>
      <c r="AM199" s="5" t="str">
        <f>IF(OR(ISBLANK($AF199),$AF199="N/A"),"",VLOOKUP(AF199,'Weight table'!$A$2:$C$10000,3,FALSE))</f>
        <v/>
      </c>
      <c r="AO199" s="86"/>
      <c r="AU199" s="66" t="e">
        <f t="shared" si="40"/>
        <v>#N/A</v>
      </c>
      <c r="AV199" s="66" t="e">
        <f t="shared" si="41"/>
        <v>#N/A</v>
      </c>
      <c r="AW199" t="e">
        <f t="shared" si="42"/>
        <v>#N/A</v>
      </c>
      <c r="AX199" s="66" t="e">
        <f t="shared" si="43"/>
        <v>#N/A</v>
      </c>
      <c r="AY199" s="66" t="e">
        <f t="shared" si="44"/>
        <v>#N/A</v>
      </c>
      <c r="BB199" s="6" t="e">
        <f>MATCH(Q199,'Partnumber data valves'!$B$4:$B$1001,0)</f>
        <v>#N/A</v>
      </c>
      <c r="BC199" s="6"/>
      <c r="BD199" t="e">
        <f>INDEX('Partnumber data valves'!$B$4:$AC$1001,$BB199,13)</f>
        <v>#N/A</v>
      </c>
      <c r="BE199" t="e">
        <f>INDEX('Partnumber data valves'!$B$4:$AC$1001,$BB199,14)</f>
        <v>#N/A</v>
      </c>
      <c r="BF199" t="e">
        <f>INDEX('Partnumber data valves'!$B$4:$AC$1001,$BB199,15)</f>
        <v>#N/A</v>
      </c>
      <c r="BG199" t="e">
        <f>INDEX('Partnumber data valves'!$B$4:$AC$1001,$BB199,16)</f>
        <v>#N/A</v>
      </c>
      <c r="BH199" t="e">
        <f>INDEX('Partnumber data valves'!$B$4:$AC$1001,$BB199,17)</f>
        <v>#N/A</v>
      </c>
      <c r="BI199" t="e">
        <f>INDEX('Partnumber data valves'!$B$4:$AC$1001,$BB199,18)</f>
        <v>#N/A</v>
      </c>
      <c r="BJ199" t="e">
        <f>INDEX('Partnumber data valves'!$B$4:$AC$1001,$BB199,19)</f>
        <v>#N/A</v>
      </c>
      <c r="BL199" t="e">
        <f>INDEX('Partnumber data valves'!$B$4:$AC$1001,$BB199,21)</f>
        <v>#N/A</v>
      </c>
      <c r="BM199" t="e">
        <f>INDEX('Partnumber data valves'!$B$4:$AC$1001,$BB199,22)</f>
        <v>#N/A</v>
      </c>
      <c r="BN199" t="e">
        <f>INDEX('Partnumber data valves'!$B$4:$AC$1001,$BB199,23)</f>
        <v>#N/A</v>
      </c>
      <c r="BO199" t="e">
        <f>INDEX('Partnumber data valves'!$B$4:$AC$1001,$BB199,24)</f>
        <v>#N/A</v>
      </c>
      <c r="BP199" t="e">
        <f>INDEX('Partnumber data valves'!$B$4:$AC$1001,$BB199,25)</f>
        <v>#N/A</v>
      </c>
      <c r="BQ199" t="e">
        <f>INDEX('Partnumber data valves'!$B$4:$AC$1001,$BB199,26)</f>
        <v>#N/A</v>
      </c>
      <c r="BR199" t="e">
        <f>INDEX('Partnumber data valves'!$B$4:$AC$1001,$BB199,27)</f>
        <v>#N/A</v>
      </c>
      <c r="BS199" t="e">
        <f>INDEX('Partnumber data valves'!$B$4:$AC$1001,$BB199,28)</f>
        <v>#N/A</v>
      </c>
      <c r="BU199" s="66" t="e">
        <f>INDEX('Partnumber data valves'!$B$4:$AC$1001,$BB199,5)</f>
        <v>#N/A</v>
      </c>
      <c r="BV199" s="66" t="e">
        <f>INDEX('Partnumber data valves'!$B$4:$AC$1001,$BB199,6)</f>
        <v>#N/A</v>
      </c>
    </row>
    <row r="200" spans="2:74">
      <c r="B200" s="115"/>
      <c r="C200" s="115"/>
      <c r="D200" s="115"/>
      <c r="E200" s="115"/>
      <c r="F200" s="115"/>
      <c r="G200" s="115"/>
      <c r="H200" s="115"/>
      <c r="I200" s="115"/>
      <c r="J200" s="115"/>
      <c r="K200" s="115"/>
      <c r="L200" s="115"/>
      <c r="M200" s="115"/>
      <c r="N200" s="115"/>
      <c r="O200" s="115"/>
      <c r="Q200" s="83"/>
      <c r="R200" s="22" t="e">
        <f>VLOOKUP('Frese Valve Selection'!$Q200,'Partnumber data valves'!$B$4:$K$1001,2,FALSE)</f>
        <v>#N/A</v>
      </c>
      <c r="S200" s="23" t="e">
        <f>VLOOKUP('Frese Valve Selection'!$Q200,'Partnumber data valves'!$B$4:$K$1001,3,FALSE)</f>
        <v>#N/A</v>
      </c>
      <c r="T200" s="23" t="e">
        <f>VLOOKUP('Frese Valve Selection'!$Q200,'Partnumber data valves'!$B$4:$K$1001,4,FALSE)</f>
        <v>#N/A</v>
      </c>
      <c r="U200" s="23" t="e">
        <f>VLOOKUP('Frese Valve Selection'!$Q200,'Partnumber data valves'!$B$4:$K$1001,5,FALSE)</f>
        <v>#N/A</v>
      </c>
      <c r="V200" s="23" t="e">
        <f>VLOOKUP('Frese Valve Selection'!$Q200,'Partnumber data valves'!$B$4:$K$1001,6,FALSE)</f>
        <v>#N/A</v>
      </c>
      <c r="W200" s="23" t="e">
        <f>VLOOKUP('Frese Valve Selection'!$Q200,'Partnumber data valves'!$B$4:$K$1001,7,FALSE)</f>
        <v>#N/A</v>
      </c>
      <c r="X200" s="23" t="e">
        <f>VLOOKUP('Frese Valve Selection'!$Q200,'Partnumber data valves'!$B$4:$K$1001,8,FALSE)</f>
        <v>#N/A</v>
      </c>
      <c r="Y200" s="23" t="e">
        <f>VLOOKUP('Frese Valve Selection'!$Q200,'Partnumber data valves'!$B$4:$K$1001,9,FALSE)</f>
        <v>#N/A</v>
      </c>
      <c r="Z200" s="23" t="e">
        <f>VLOOKUP('Frese Valve Selection'!$Q200,'Partnumber data valves'!$B$4:$K$1001,10,FALSE)</f>
        <v>#N/A</v>
      </c>
      <c r="AA200" s="97">
        <f t="shared" si="39"/>
        <v>0</v>
      </c>
      <c r="AB200" s="98" t="e">
        <f t="shared" si="45"/>
        <v>#N/A</v>
      </c>
      <c r="AC200" s="99" t="e">
        <f t="shared" si="46"/>
        <v>#N/A</v>
      </c>
      <c r="AD200" s="23" t="e">
        <f>VLOOKUP(Q200,'Weight table'!$A$2:$C$10000,3,FALSE)</f>
        <v>#N/A</v>
      </c>
      <c r="AF200" s="83"/>
      <c r="AG200" s="23" t="str">
        <f>IF(OR(ISBLANK($AF200),$AF200="N/A"),"",VLOOKUP($AF200,'Part number data actuators'!$B$3:$H$202,2,FALSE))</f>
        <v/>
      </c>
      <c r="AH200" s="23" t="str">
        <f>IF(OR(ISBLANK($AF200),$AF200="N/A"),"",VLOOKUP($AF200,'Part number data actuators'!$B$3:$H$202,3,FALSE))</f>
        <v/>
      </c>
      <c r="AI200" s="23" t="str">
        <f>IF(OR(ISBLANK($AF200),$AF200="N/A"),"",VLOOKUP($AF200,'Part number data actuators'!$B$3:$H$202,4,FALSE))</f>
        <v/>
      </c>
      <c r="AJ200" s="23" t="str">
        <f>IF(OR(ISBLANK($AF200),$AF200="N/A"),"",VLOOKUP($AF200,'Part number data actuators'!$B$3:$H$202,5,FALSE))</f>
        <v/>
      </c>
      <c r="AK200" s="23" t="str">
        <f>IF(OR(ISBLANK($AF200),$AF200="N/A"),"",VLOOKUP($AF200,'Part number data actuators'!$B$3:$H$202,6,FALSE))</f>
        <v/>
      </c>
      <c r="AL200" s="23" t="str">
        <f>IF(OR(ISBLANK($AF200),$AF200="N/A"),"",VLOOKUP($AF200,'Part number data actuators'!$B$3:$H$202,7,FALSE))</f>
        <v/>
      </c>
      <c r="AM200" s="5" t="str">
        <f>IF(OR(ISBLANK($AF200),$AF200="N/A"),"",VLOOKUP(AF200,'Weight table'!$A$2:$C$10000,3,FALSE))</f>
        <v/>
      </c>
      <c r="AO200" s="86"/>
      <c r="AU200" s="66" t="e">
        <f t="shared" si="40"/>
        <v>#N/A</v>
      </c>
      <c r="AV200" s="66" t="e">
        <f t="shared" si="41"/>
        <v>#N/A</v>
      </c>
      <c r="AW200" t="e">
        <f t="shared" si="42"/>
        <v>#N/A</v>
      </c>
      <c r="AX200" s="66" t="e">
        <f t="shared" si="43"/>
        <v>#N/A</v>
      </c>
      <c r="AY200" s="66" t="e">
        <f t="shared" si="44"/>
        <v>#N/A</v>
      </c>
      <c r="BB200" s="6" t="e">
        <f>MATCH(Q200,'Partnumber data valves'!$B$4:$B$1001,0)</f>
        <v>#N/A</v>
      </c>
      <c r="BC200" s="6"/>
      <c r="BD200" t="e">
        <f>INDEX('Partnumber data valves'!$B$4:$AC$1001,$BB200,13)</f>
        <v>#N/A</v>
      </c>
      <c r="BE200" t="e">
        <f>INDEX('Partnumber data valves'!$B$4:$AC$1001,$BB200,14)</f>
        <v>#N/A</v>
      </c>
      <c r="BF200" t="e">
        <f>INDEX('Partnumber data valves'!$B$4:$AC$1001,$BB200,15)</f>
        <v>#N/A</v>
      </c>
      <c r="BG200" t="e">
        <f>INDEX('Partnumber data valves'!$B$4:$AC$1001,$BB200,16)</f>
        <v>#N/A</v>
      </c>
      <c r="BH200" t="e">
        <f>INDEX('Partnumber data valves'!$B$4:$AC$1001,$BB200,17)</f>
        <v>#N/A</v>
      </c>
      <c r="BI200" t="e">
        <f>INDEX('Partnumber data valves'!$B$4:$AC$1001,$BB200,18)</f>
        <v>#N/A</v>
      </c>
      <c r="BJ200" t="e">
        <f>INDEX('Partnumber data valves'!$B$4:$AC$1001,$BB200,19)</f>
        <v>#N/A</v>
      </c>
      <c r="BL200" t="e">
        <f>INDEX('Partnumber data valves'!$B$4:$AC$1001,$BB200,21)</f>
        <v>#N/A</v>
      </c>
      <c r="BM200" t="e">
        <f>INDEX('Partnumber data valves'!$B$4:$AC$1001,$BB200,22)</f>
        <v>#N/A</v>
      </c>
      <c r="BN200" t="e">
        <f>INDEX('Partnumber data valves'!$B$4:$AC$1001,$BB200,23)</f>
        <v>#N/A</v>
      </c>
      <c r="BO200" t="e">
        <f>INDEX('Partnumber data valves'!$B$4:$AC$1001,$BB200,24)</f>
        <v>#N/A</v>
      </c>
      <c r="BP200" t="e">
        <f>INDEX('Partnumber data valves'!$B$4:$AC$1001,$BB200,25)</f>
        <v>#N/A</v>
      </c>
      <c r="BQ200" t="e">
        <f>INDEX('Partnumber data valves'!$B$4:$AC$1001,$BB200,26)</f>
        <v>#N/A</v>
      </c>
      <c r="BR200" t="e">
        <f>INDEX('Partnumber data valves'!$B$4:$AC$1001,$BB200,27)</f>
        <v>#N/A</v>
      </c>
      <c r="BS200" t="e">
        <f>INDEX('Partnumber data valves'!$B$4:$AC$1001,$BB200,28)</f>
        <v>#N/A</v>
      </c>
      <c r="BU200" s="66" t="e">
        <f>INDEX('Partnumber data valves'!$B$4:$AC$1001,$BB200,5)</f>
        <v>#N/A</v>
      </c>
      <c r="BV200" s="66" t="e">
        <f>INDEX('Partnumber data valves'!$B$4:$AC$1001,$BB200,6)</f>
        <v>#N/A</v>
      </c>
    </row>
    <row r="201" spans="2:74">
      <c r="B201" s="115"/>
      <c r="C201" s="115"/>
      <c r="D201" s="115"/>
      <c r="E201" s="115"/>
      <c r="F201" s="115"/>
      <c r="G201" s="115"/>
      <c r="H201" s="115"/>
      <c r="I201" s="115"/>
      <c r="J201" s="115"/>
      <c r="K201" s="115"/>
      <c r="L201" s="115"/>
      <c r="M201" s="115"/>
      <c r="N201" s="115"/>
      <c r="O201" s="115"/>
      <c r="Q201" s="83"/>
      <c r="R201" s="22" t="e">
        <f>VLOOKUP('Frese Valve Selection'!$Q201,'Partnumber data valves'!$B$4:$K$1001,2,FALSE)</f>
        <v>#N/A</v>
      </c>
      <c r="S201" s="23" t="e">
        <f>VLOOKUP('Frese Valve Selection'!$Q201,'Partnumber data valves'!$B$4:$K$1001,3,FALSE)</f>
        <v>#N/A</v>
      </c>
      <c r="T201" s="23" t="e">
        <f>VLOOKUP('Frese Valve Selection'!$Q201,'Partnumber data valves'!$B$4:$K$1001,4,FALSE)</f>
        <v>#N/A</v>
      </c>
      <c r="U201" s="23" t="e">
        <f>VLOOKUP('Frese Valve Selection'!$Q201,'Partnumber data valves'!$B$4:$K$1001,5,FALSE)</f>
        <v>#N/A</v>
      </c>
      <c r="V201" s="23" t="e">
        <f>VLOOKUP('Frese Valve Selection'!$Q201,'Partnumber data valves'!$B$4:$K$1001,6,FALSE)</f>
        <v>#N/A</v>
      </c>
      <c r="W201" s="23" t="e">
        <f>VLOOKUP('Frese Valve Selection'!$Q201,'Partnumber data valves'!$B$4:$K$1001,7,FALSE)</f>
        <v>#N/A</v>
      </c>
      <c r="X201" s="23" t="e">
        <f>VLOOKUP('Frese Valve Selection'!$Q201,'Partnumber data valves'!$B$4:$K$1001,8,FALSE)</f>
        <v>#N/A</v>
      </c>
      <c r="Y201" s="23" t="e">
        <f>VLOOKUP('Frese Valve Selection'!$Q201,'Partnumber data valves'!$B$4:$K$1001,9,FALSE)</f>
        <v>#N/A</v>
      </c>
      <c r="Z201" s="23" t="e">
        <f>VLOOKUP('Frese Valve Selection'!$Q201,'Partnumber data valves'!$B$4:$K$1001,10,FALSE)</f>
        <v>#N/A</v>
      </c>
      <c r="AA201" s="97">
        <f t="shared" si="39"/>
        <v>0</v>
      </c>
      <c r="AB201" s="98" t="e">
        <f t="shared" si="45"/>
        <v>#N/A</v>
      </c>
      <c r="AC201" s="99" t="e">
        <f t="shared" si="46"/>
        <v>#N/A</v>
      </c>
      <c r="AD201" s="23" t="e">
        <f>VLOOKUP(Q201,'Weight table'!$A$2:$C$10000,3,FALSE)</f>
        <v>#N/A</v>
      </c>
      <c r="AF201" s="83"/>
      <c r="AG201" s="23" t="str">
        <f>IF(OR(ISBLANK($AF201),$AF201="N/A"),"",VLOOKUP($AF201,'Part number data actuators'!$B$3:$H$202,2,FALSE))</f>
        <v/>
      </c>
      <c r="AH201" s="23" t="str">
        <f>IF(OR(ISBLANK($AF201),$AF201="N/A"),"",VLOOKUP($AF201,'Part number data actuators'!$B$3:$H$202,3,FALSE))</f>
        <v/>
      </c>
      <c r="AI201" s="23" t="str">
        <f>IF(OR(ISBLANK($AF201),$AF201="N/A"),"",VLOOKUP($AF201,'Part number data actuators'!$B$3:$H$202,4,FALSE))</f>
        <v/>
      </c>
      <c r="AJ201" s="23" t="str">
        <f>IF(OR(ISBLANK($AF201),$AF201="N/A"),"",VLOOKUP($AF201,'Part number data actuators'!$B$3:$H$202,5,FALSE))</f>
        <v/>
      </c>
      <c r="AK201" s="23" t="str">
        <f>IF(OR(ISBLANK($AF201),$AF201="N/A"),"",VLOOKUP($AF201,'Part number data actuators'!$B$3:$H$202,6,FALSE))</f>
        <v/>
      </c>
      <c r="AL201" s="23" t="str">
        <f>IF(OR(ISBLANK($AF201),$AF201="N/A"),"",VLOOKUP($AF201,'Part number data actuators'!$B$3:$H$202,7,FALSE))</f>
        <v/>
      </c>
      <c r="AM201" s="5" t="str">
        <f>IF(OR(ISBLANK($AF201),$AF201="N/A"),"",VLOOKUP(AF201,'Weight table'!$A$2:$C$10000,3,FALSE))</f>
        <v/>
      </c>
      <c r="AO201" s="86"/>
      <c r="AU201" s="66" t="e">
        <f t="shared" si="40"/>
        <v>#N/A</v>
      </c>
      <c r="AV201" s="66" t="e">
        <f t="shared" si="41"/>
        <v>#N/A</v>
      </c>
      <c r="AW201" t="e">
        <f t="shared" si="42"/>
        <v>#N/A</v>
      </c>
      <c r="AX201" s="66" t="e">
        <f t="shared" si="43"/>
        <v>#N/A</v>
      </c>
      <c r="AY201" s="66" t="e">
        <f t="shared" si="44"/>
        <v>#N/A</v>
      </c>
      <c r="BB201" s="6" t="e">
        <f>MATCH(Q201,'Partnumber data valves'!$B$4:$B$1001,0)</f>
        <v>#N/A</v>
      </c>
      <c r="BC201" s="6"/>
      <c r="BD201" t="e">
        <f>INDEX('Partnumber data valves'!$B$4:$AC$1001,$BB201,13)</f>
        <v>#N/A</v>
      </c>
      <c r="BE201" t="e">
        <f>INDEX('Partnumber data valves'!$B$4:$AC$1001,$BB201,14)</f>
        <v>#N/A</v>
      </c>
      <c r="BF201" t="e">
        <f>INDEX('Partnumber data valves'!$B$4:$AC$1001,$BB201,15)</f>
        <v>#N/A</v>
      </c>
      <c r="BG201" t="e">
        <f>INDEX('Partnumber data valves'!$B$4:$AC$1001,$BB201,16)</f>
        <v>#N/A</v>
      </c>
      <c r="BH201" t="e">
        <f>INDEX('Partnumber data valves'!$B$4:$AC$1001,$BB201,17)</f>
        <v>#N/A</v>
      </c>
      <c r="BI201" t="e">
        <f>INDEX('Partnumber data valves'!$B$4:$AC$1001,$BB201,18)</f>
        <v>#N/A</v>
      </c>
      <c r="BJ201" t="e">
        <f>INDEX('Partnumber data valves'!$B$4:$AC$1001,$BB201,19)</f>
        <v>#N/A</v>
      </c>
      <c r="BL201" t="e">
        <f>INDEX('Partnumber data valves'!$B$4:$AC$1001,$BB201,21)</f>
        <v>#N/A</v>
      </c>
      <c r="BM201" t="e">
        <f>INDEX('Partnumber data valves'!$B$4:$AC$1001,$BB201,22)</f>
        <v>#N/A</v>
      </c>
      <c r="BN201" t="e">
        <f>INDEX('Partnumber data valves'!$B$4:$AC$1001,$BB201,23)</f>
        <v>#N/A</v>
      </c>
      <c r="BO201" t="e">
        <f>INDEX('Partnumber data valves'!$B$4:$AC$1001,$BB201,24)</f>
        <v>#N/A</v>
      </c>
      <c r="BP201" t="e">
        <f>INDEX('Partnumber data valves'!$B$4:$AC$1001,$BB201,25)</f>
        <v>#N/A</v>
      </c>
      <c r="BQ201" t="e">
        <f>INDEX('Partnumber data valves'!$B$4:$AC$1001,$BB201,26)</f>
        <v>#N/A</v>
      </c>
      <c r="BR201" t="e">
        <f>INDEX('Partnumber data valves'!$B$4:$AC$1001,$BB201,27)</f>
        <v>#N/A</v>
      </c>
      <c r="BS201" t="e">
        <f>INDEX('Partnumber data valves'!$B$4:$AC$1001,$BB201,28)</f>
        <v>#N/A</v>
      </c>
      <c r="BU201" s="66" t="e">
        <f>INDEX('Partnumber data valves'!$B$4:$AC$1001,$BB201,5)</f>
        <v>#N/A</v>
      </c>
      <c r="BV201" s="66" t="e">
        <f>INDEX('Partnumber data valves'!$B$4:$AC$1001,$BB201,6)</f>
        <v>#N/A</v>
      </c>
    </row>
    <row r="202" spans="2:74">
      <c r="B202" s="115"/>
      <c r="C202" s="115"/>
      <c r="D202" s="115"/>
      <c r="E202" s="115"/>
      <c r="F202" s="115"/>
      <c r="G202" s="115"/>
      <c r="H202" s="115"/>
      <c r="I202" s="115"/>
      <c r="J202" s="115"/>
      <c r="K202" s="115"/>
      <c r="L202" s="115"/>
      <c r="M202" s="115"/>
      <c r="N202" s="115"/>
      <c r="O202" s="115"/>
      <c r="Q202" s="83"/>
      <c r="R202" s="22" t="e">
        <f>VLOOKUP('Frese Valve Selection'!$Q202,'Partnumber data valves'!$B$4:$K$1001,2,FALSE)</f>
        <v>#N/A</v>
      </c>
      <c r="S202" s="23" t="e">
        <f>VLOOKUP('Frese Valve Selection'!$Q202,'Partnumber data valves'!$B$4:$K$1001,3,FALSE)</f>
        <v>#N/A</v>
      </c>
      <c r="T202" s="23" t="e">
        <f>VLOOKUP('Frese Valve Selection'!$Q202,'Partnumber data valves'!$B$4:$K$1001,4,FALSE)</f>
        <v>#N/A</v>
      </c>
      <c r="U202" s="23" t="e">
        <f>VLOOKUP('Frese Valve Selection'!$Q202,'Partnumber data valves'!$B$4:$K$1001,5,FALSE)</f>
        <v>#N/A</v>
      </c>
      <c r="V202" s="23" t="e">
        <f>VLOOKUP('Frese Valve Selection'!$Q202,'Partnumber data valves'!$B$4:$K$1001,6,FALSE)</f>
        <v>#N/A</v>
      </c>
      <c r="W202" s="23" t="e">
        <f>VLOOKUP('Frese Valve Selection'!$Q202,'Partnumber data valves'!$B$4:$K$1001,7,FALSE)</f>
        <v>#N/A</v>
      </c>
      <c r="X202" s="23" t="e">
        <f>VLOOKUP('Frese Valve Selection'!$Q202,'Partnumber data valves'!$B$4:$K$1001,8,FALSE)</f>
        <v>#N/A</v>
      </c>
      <c r="Y202" s="23" t="e">
        <f>VLOOKUP('Frese Valve Selection'!$Q202,'Partnumber data valves'!$B$4:$K$1001,9,FALSE)</f>
        <v>#N/A</v>
      </c>
      <c r="Z202" s="23" t="e">
        <f>VLOOKUP('Frese Valve Selection'!$Q202,'Partnumber data valves'!$B$4:$K$1001,10,FALSE)</f>
        <v>#N/A</v>
      </c>
      <c r="AA202" s="97">
        <f t="shared" si="39"/>
        <v>0</v>
      </c>
      <c r="AB202" s="98" t="e">
        <f t="shared" si="45"/>
        <v>#N/A</v>
      </c>
      <c r="AC202" s="99" t="e">
        <f t="shared" si="46"/>
        <v>#N/A</v>
      </c>
      <c r="AD202" s="23" t="e">
        <f>VLOOKUP(Q202,'Weight table'!$A$2:$C$10000,3,FALSE)</f>
        <v>#N/A</v>
      </c>
      <c r="AF202" s="83"/>
      <c r="AG202" s="23" t="str">
        <f>IF(OR(ISBLANK($AF202),$AF202="N/A"),"",VLOOKUP($AF202,'Part number data actuators'!$B$3:$H$202,2,FALSE))</f>
        <v/>
      </c>
      <c r="AH202" s="23" t="str">
        <f>IF(OR(ISBLANK($AF202),$AF202="N/A"),"",VLOOKUP($AF202,'Part number data actuators'!$B$3:$H$202,3,FALSE))</f>
        <v/>
      </c>
      <c r="AI202" s="23" t="str">
        <f>IF(OR(ISBLANK($AF202),$AF202="N/A"),"",VLOOKUP($AF202,'Part number data actuators'!$B$3:$H$202,4,FALSE))</f>
        <v/>
      </c>
      <c r="AJ202" s="23" t="str">
        <f>IF(OR(ISBLANK($AF202),$AF202="N/A"),"",VLOOKUP($AF202,'Part number data actuators'!$B$3:$H$202,5,FALSE))</f>
        <v/>
      </c>
      <c r="AK202" s="23" t="str">
        <f>IF(OR(ISBLANK($AF202),$AF202="N/A"),"",VLOOKUP($AF202,'Part number data actuators'!$B$3:$H$202,6,FALSE))</f>
        <v/>
      </c>
      <c r="AL202" s="23" t="str">
        <f>IF(OR(ISBLANK($AF202),$AF202="N/A"),"",VLOOKUP($AF202,'Part number data actuators'!$B$3:$H$202,7,FALSE))</f>
        <v/>
      </c>
      <c r="AM202" s="5" t="str">
        <f>IF(OR(ISBLANK($AF202),$AF202="N/A"),"",VLOOKUP(AF202,'Weight table'!$A$2:$C$10000,3,FALSE))</f>
        <v/>
      </c>
      <c r="AO202" s="86"/>
      <c r="AU202" s="66" t="e">
        <f t="shared" si="40"/>
        <v>#N/A</v>
      </c>
      <c r="AV202" s="66" t="e">
        <f t="shared" si="41"/>
        <v>#N/A</v>
      </c>
      <c r="AW202" t="e">
        <f t="shared" si="42"/>
        <v>#N/A</v>
      </c>
      <c r="AX202" s="66" t="e">
        <f t="shared" si="43"/>
        <v>#N/A</v>
      </c>
      <c r="AY202" s="66" t="e">
        <f t="shared" si="44"/>
        <v>#N/A</v>
      </c>
      <c r="BB202" s="6" t="e">
        <f>MATCH(Q202,'Partnumber data valves'!$B$4:$B$1001,0)</f>
        <v>#N/A</v>
      </c>
      <c r="BC202" s="6"/>
      <c r="BD202" t="e">
        <f>INDEX('Partnumber data valves'!$B$4:$AC$1001,$BB202,13)</f>
        <v>#N/A</v>
      </c>
      <c r="BE202" t="e">
        <f>INDEX('Partnumber data valves'!$B$4:$AC$1001,$BB202,14)</f>
        <v>#N/A</v>
      </c>
      <c r="BF202" t="e">
        <f>INDEX('Partnumber data valves'!$B$4:$AC$1001,$BB202,15)</f>
        <v>#N/A</v>
      </c>
      <c r="BG202" t="e">
        <f>INDEX('Partnumber data valves'!$B$4:$AC$1001,$BB202,16)</f>
        <v>#N/A</v>
      </c>
      <c r="BH202" t="e">
        <f>INDEX('Partnumber data valves'!$B$4:$AC$1001,$BB202,17)</f>
        <v>#N/A</v>
      </c>
      <c r="BI202" t="e">
        <f>INDEX('Partnumber data valves'!$B$4:$AC$1001,$BB202,18)</f>
        <v>#N/A</v>
      </c>
      <c r="BJ202" t="e">
        <f>INDEX('Partnumber data valves'!$B$4:$AC$1001,$BB202,19)</f>
        <v>#N/A</v>
      </c>
      <c r="BL202" t="e">
        <f>INDEX('Partnumber data valves'!$B$4:$AC$1001,$BB202,21)</f>
        <v>#N/A</v>
      </c>
      <c r="BM202" t="e">
        <f>INDEX('Partnumber data valves'!$B$4:$AC$1001,$BB202,22)</f>
        <v>#N/A</v>
      </c>
      <c r="BN202" t="e">
        <f>INDEX('Partnumber data valves'!$B$4:$AC$1001,$BB202,23)</f>
        <v>#N/A</v>
      </c>
      <c r="BO202" t="e">
        <f>INDEX('Partnumber data valves'!$B$4:$AC$1001,$BB202,24)</f>
        <v>#N/A</v>
      </c>
      <c r="BP202" t="e">
        <f>INDEX('Partnumber data valves'!$B$4:$AC$1001,$BB202,25)</f>
        <v>#N/A</v>
      </c>
      <c r="BQ202" t="e">
        <f>INDEX('Partnumber data valves'!$B$4:$AC$1001,$BB202,26)</f>
        <v>#N/A</v>
      </c>
      <c r="BR202" t="e">
        <f>INDEX('Partnumber data valves'!$B$4:$AC$1001,$BB202,27)</f>
        <v>#N/A</v>
      </c>
      <c r="BS202" t="e">
        <f>INDEX('Partnumber data valves'!$B$4:$AC$1001,$BB202,28)</f>
        <v>#N/A</v>
      </c>
      <c r="BU202" s="66" t="e">
        <f>INDEX('Partnumber data valves'!$B$4:$AC$1001,$BB202,5)</f>
        <v>#N/A</v>
      </c>
      <c r="BV202" s="66" t="e">
        <f>INDEX('Partnumber data valves'!$B$4:$AC$1001,$BB202,6)</f>
        <v>#N/A</v>
      </c>
    </row>
    <row r="203" spans="2:74">
      <c r="B203" s="115"/>
      <c r="C203" s="115"/>
      <c r="D203" s="115"/>
      <c r="E203" s="115"/>
      <c r="F203" s="115"/>
      <c r="G203" s="115"/>
      <c r="H203" s="115"/>
      <c r="I203" s="115"/>
      <c r="J203" s="115"/>
      <c r="K203" s="115"/>
      <c r="L203" s="115"/>
      <c r="M203" s="115"/>
      <c r="N203" s="115"/>
      <c r="O203" s="115"/>
      <c r="Q203" s="83"/>
      <c r="R203" s="22" t="e">
        <f>VLOOKUP('Frese Valve Selection'!$Q203,'Partnumber data valves'!$B$4:$K$1001,2,FALSE)</f>
        <v>#N/A</v>
      </c>
      <c r="S203" s="23" t="e">
        <f>VLOOKUP('Frese Valve Selection'!$Q203,'Partnumber data valves'!$B$4:$K$1001,3,FALSE)</f>
        <v>#N/A</v>
      </c>
      <c r="T203" s="23" t="e">
        <f>VLOOKUP('Frese Valve Selection'!$Q203,'Partnumber data valves'!$B$4:$K$1001,4,FALSE)</f>
        <v>#N/A</v>
      </c>
      <c r="U203" s="23" t="e">
        <f>VLOOKUP('Frese Valve Selection'!$Q203,'Partnumber data valves'!$B$4:$K$1001,5,FALSE)</f>
        <v>#N/A</v>
      </c>
      <c r="V203" s="23" t="e">
        <f>VLOOKUP('Frese Valve Selection'!$Q203,'Partnumber data valves'!$B$4:$K$1001,6,FALSE)</f>
        <v>#N/A</v>
      </c>
      <c r="W203" s="23" t="e">
        <f>VLOOKUP('Frese Valve Selection'!$Q203,'Partnumber data valves'!$B$4:$K$1001,7,FALSE)</f>
        <v>#N/A</v>
      </c>
      <c r="X203" s="23" t="e">
        <f>VLOOKUP('Frese Valve Selection'!$Q203,'Partnumber data valves'!$B$4:$K$1001,8,FALSE)</f>
        <v>#N/A</v>
      </c>
      <c r="Y203" s="23" t="e">
        <f>VLOOKUP('Frese Valve Selection'!$Q203,'Partnumber data valves'!$B$4:$K$1001,9,FALSE)</f>
        <v>#N/A</v>
      </c>
      <c r="Z203" s="23" t="e">
        <f>VLOOKUP('Frese Valve Selection'!$Q203,'Partnumber data valves'!$B$4:$K$1001,10,FALSE)</f>
        <v>#N/A</v>
      </c>
      <c r="AA203" s="97">
        <f t="shared" si="39"/>
        <v>0</v>
      </c>
      <c r="AB203" s="98" t="e">
        <f t="shared" si="45"/>
        <v>#N/A</v>
      </c>
      <c r="AC203" s="99" t="e">
        <f t="shared" si="46"/>
        <v>#N/A</v>
      </c>
      <c r="AD203" s="23" t="e">
        <f>VLOOKUP(Q203,'Weight table'!$A$2:$C$10000,3,FALSE)</f>
        <v>#N/A</v>
      </c>
      <c r="AF203" s="83"/>
      <c r="AG203" s="23" t="str">
        <f>IF(OR(ISBLANK($AF203),$AF203="N/A"),"",VLOOKUP($AF203,'Part number data actuators'!$B$3:$H$202,2,FALSE))</f>
        <v/>
      </c>
      <c r="AH203" s="23" t="str">
        <f>IF(OR(ISBLANK($AF203),$AF203="N/A"),"",VLOOKUP($AF203,'Part number data actuators'!$B$3:$H$202,3,FALSE))</f>
        <v/>
      </c>
      <c r="AI203" s="23" t="str">
        <f>IF(OR(ISBLANK($AF203),$AF203="N/A"),"",VLOOKUP($AF203,'Part number data actuators'!$B$3:$H$202,4,FALSE))</f>
        <v/>
      </c>
      <c r="AJ203" s="23" t="str">
        <f>IF(OR(ISBLANK($AF203),$AF203="N/A"),"",VLOOKUP($AF203,'Part number data actuators'!$B$3:$H$202,5,FALSE))</f>
        <v/>
      </c>
      <c r="AK203" s="23" t="str">
        <f>IF(OR(ISBLANK($AF203),$AF203="N/A"),"",VLOOKUP($AF203,'Part number data actuators'!$B$3:$H$202,6,FALSE))</f>
        <v/>
      </c>
      <c r="AL203" s="23" t="str">
        <f>IF(OR(ISBLANK($AF203),$AF203="N/A"),"",VLOOKUP($AF203,'Part number data actuators'!$B$3:$H$202,7,FALSE))</f>
        <v/>
      </c>
      <c r="AM203" s="5" t="str">
        <f>IF(OR(ISBLANK($AF203),$AF203="N/A"),"",VLOOKUP(AF203,'Weight table'!$A$2:$C$10000,3,FALSE))</f>
        <v/>
      </c>
      <c r="AO203" s="86"/>
      <c r="AU203" s="66" t="e">
        <f t="shared" si="40"/>
        <v>#N/A</v>
      </c>
      <c r="AV203" s="66" t="e">
        <f t="shared" si="41"/>
        <v>#N/A</v>
      </c>
      <c r="AW203" t="e">
        <f t="shared" si="42"/>
        <v>#N/A</v>
      </c>
      <c r="AX203" s="66" t="e">
        <f t="shared" si="43"/>
        <v>#N/A</v>
      </c>
      <c r="AY203" s="66" t="e">
        <f t="shared" si="44"/>
        <v>#N/A</v>
      </c>
      <c r="BB203" s="6" t="e">
        <f>MATCH(Q203,'Partnumber data valves'!$B$4:$B$1001,0)</f>
        <v>#N/A</v>
      </c>
      <c r="BC203" s="6"/>
      <c r="BD203" t="e">
        <f>INDEX('Partnumber data valves'!$B$4:$AC$1001,$BB203,13)</f>
        <v>#N/A</v>
      </c>
      <c r="BE203" t="e">
        <f>INDEX('Partnumber data valves'!$B$4:$AC$1001,$BB203,14)</f>
        <v>#N/A</v>
      </c>
      <c r="BF203" t="e">
        <f>INDEX('Partnumber data valves'!$B$4:$AC$1001,$BB203,15)</f>
        <v>#N/A</v>
      </c>
      <c r="BG203" t="e">
        <f>INDEX('Partnumber data valves'!$B$4:$AC$1001,$BB203,16)</f>
        <v>#N/A</v>
      </c>
      <c r="BH203" t="e">
        <f>INDEX('Partnumber data valves'!$B$4:$AC$1001,$BB203,17)</f>
        <v>#N/A</v>
      </c>
      <c r="BI203" t="e">
        <f>INDEX('Partnumber data valves'!$B$4:$AC$1001,$BB203,18)</f>
        <v>#N/A</v>
      </c>
      <c r="BJ203" t="e">
        <f>INDEX('Partnumber data valves'!$B$4:$AC$1001,$BB203,19)</f>
        <v>#N/A</v>
      </c>
      <c r="BL203" t="e">
        <f>INDEX('Partnumber data valves'!$B$4:$AC$1001,$BB203,21)</f>
        <v>#N/A</v>
      </c>
      <c r="BM203" t="e">
        <f>INDEX('Partnumber data valves'!$B$4:$AC$1001,$BB203,22)</f>
        <v>#N/A</v>
      </c>
      <c r="BN203" t="e">
        <f>INDEX('Partnumber data valves'!$B$4:$AC$1001,$BB203,23)</f>
        <v>#N/A</v>
      </c>
      <c r="BO203" t="e">
        <f>INDEX('Partnumber data valves'!$B$4:$AC$1001,$BB203,24)</f>
        <v>#N/A</v>
      </c>
      <c r="BP203" t="e">
        <f>INDEX('Partnumber data valves'!$B$4:$AC$1001,$BB203,25)</f>
        <v>#N/A</v>
      </c>
      <c r="BQ203" t="e">
        <f>INDEX('Partnumber data valves'!$B$4:$AC$1001,$BB203,26)</f>
        <v>#N/A</v>
      </c>
      <c r="BR203" t="e">
        <f>INDEX('Partnumber data valves'!$B$4:$AC$1001,$BB203,27)</f>
        <v>#N/A</v>
      </c>
      <c r="BS203" t="e">
        <f>INDEX('Partnumber data valves'!$B$4:$AC$1001,$BB203,28)</f>
        <v>#N/A</v>
      </c>
      <c r="BU203" s="66" t="e">
        <f>INDEX('Partnumber data valves'!$B$4:$AC$1001,$BB203,5)</f>
        <v>#N/A</v>
      </c>
      <c r="BV203" s="66" t="e">
        <f>INDEX('Partnumber data valves'!$B$4:$AC$1001,$BB203,6)</f>
        <v>#N/A</v>
      </c>
    </row>
    <row r="204" spans="2:74">
      <c r="B204" s="115"/>
      <c r="C204" s="115"/>
      <c r="D204" s="115"/>
      <c r="E204" s="115"/>
      <c r="F204" s="115"/>
      <c r="G204" s="115"/>
      <c r="H204" s="115"/>
      <c r="I204" s="115"/>
      <c r="J204" s="115"/>
      <c r="K204" s="115"/>
      <c r="L204" s="115"/>
      <c r="M204" s="115"/>
      <c r="N204" s="115"/>
      <c r="O204" s="115"/>
      <c r="Q204" s="83"/>
      <c r="R204" s="22" t="e">
        <f>VLOOKUP('Frese Valve Selection'!$Q204,'Partnumber data valves'!$B$4:$K$1001,2,FALSE)</f>
        <v>#N/A</v>
      </c>
      <c r="S204" s="23" t="e">
        <f>VLOOKUP('Frese Valve Selection'!$Q204,'Partnumber data valves'!$B$4:$K$1001,3,FALSE)</f>
        <v>#N/A</v>
      </c>
      <c r="T204" s="23" t="e">
        <f>VLOOKUP('Frese Valve Selection'!$Q204,'Partnumber data valves'!$B$4:$K$1001,4,FALSE)</f>
        <v>#N/A</v>
      </c>
      <c r="U204" s="23" t="e">
        <f>VLOOKUP('Frese Valve Selection'!$Q204,'Partnumber data valves'!$B$4:$K$1001,5,FALSE)</f>
        <v>#N/A</v>
      </c>
      <c r="V204" s="23" t="e">
        <f>VLOOKUP('Frese Valve Selection'!$Q204,'Partnumber data valves'!$B$4:$K$1001,6,FALSE)</f>
        <v>#N/A</v>
      </c>
      <c r="W204" s="23" t="e">
        <f>VLOOKUP('Frese Valve Selection'!$Q204,'Partnumber data valves'!$B$4:$K$1001,7,FALSE)</f>
        <v>#N/A</v>
      </c>
      <c r="X204" s="23" t="e">
        <f>VLOOKUP('Frese Valve Selection'!$Q204,'Partnumber data valves'!$B$4:$K$1001,8,FALSE)</f>
        <v>#N/A</v>
      </c>
      <c r="Y204" s="23" t="e">
        <f>VLOOKUP('Frese Valve Selection'!$Q204,'Partnumber data valves'!$B$4:$K$1001,9,FALSE)</f>
        <v>#N/A</v>
      </c>
      <c r="Z204" s="23" t="e">
        <f>VLOOKUP('Frese Valve Selection'!$Q204,'Partnumber data valves'!$B$4:$K$1001,10,FALSE)</f>
        <v>#N/A</v>
      </c>
      <c r="AA204" s="97">
        <f t="shared" si="39"/>
        <v>0</v>
      </c>
      <c r="AB204" s="98" t="e">
        <f t="shared" si="45"/>
        <v>#N/A</v>
      </c>
      <c r="AC204" s="99" t="e">
        <f t="shared" si="46"/>
        <v>#N/A</v>
      </c>
      <c r="AD204" s="23" t="e">
        <f>VLOOKUP(Q204,'Weight table'!$A$2:$C$10000,3,FALSE)</f>
        <v>#N/A</v>
      </c>
      <c r="AF204" s="83"/>
      <c r="AG204" s="23" t="str">
        <f>IF(OR(ISBLANK($AF204),$AF204="N/A"),"",VLOOKUP($AF204,'Part number data actuators'!$B$3:$H$202,2,FALSE))</f>
        <v/>
      </c>
      <c r="AH204" s="23" t="str">
        <f>IF(OR(ISBLANK($AF204),$AF204="N/A"),"",VLOOKUP($AF204,'Part number data actuators'!$B$3:$H$202,3,FALSE))</f>
        <v/>
      </c>
      <c r="AI204" s="23" t="str">
        <f>IF(OR(ISBLANK($AF204),$AF204="N/A"),"",VLOOKUP($AF204,'Part number data actuators'!$B$3:$H$202,4,FALSE))</f>
        <v/>
      </c>
      <c r="AJ204" s="23" t="str">
        <f>IF(OR(ISBLANK($AF204),$AF204="N/A"),"",VLOOKUP($AF204,'Part number data actuators'!$B$3:$H$202,5,FALSE))</f>
        <v/>
      </c>
      <c r="AK204" s="23" t="str">
        <f>IF(OR(ISBLANK($AF204),$AF204="N/A"),"",VLOOKUP($AF204,'Part number data actuators'!$B$3:$H$202,6,FALSE))</f>
        <v/>
      </c>
      <c r="AL204" s="23" t="str">
        <f>IF(OR(ISBLANK($AF204),$AF204="N/A"),"",VLOOKUP($AF204,'Part number data actuators'!$B$3:$H$202,7,FALSE))</f>
        <v/>
      </c>
      <c r="AM204" s="5" t="str">
        <f>IF(OR(ISBLANK($AF204),$AF204="N/A"),"",VLOOKUP(AF204,'Weight table'!$A$2:$C$10000,3,FALSE))</f>
        <v/>
      </c>
      <c r="AO204" s="86"/>
      <c r="AU204" s="66" t="e">
        <f t="shared" si="40"/>
        <v>#N/A</v>
      </c>
      <c r="AV204" s="66" t="e">
        <f t="shared" si="41"/>
        <v>#N/A</v>
      </c>
      <c r="AW204" t="e">
        <f t="shared" si="42"/>
        <v>#N/A</v>
      </c>
      <c r="AX204" s="66" t="e">
        <f t="shared" si="43"/>
        <v>#N/A</v>
      </c>
      <c r="AY204" s="66" t="e">
        <f t="shared" si="44"/>
        <v>#N/A</v>
      </c>
      <c r="BB204" s="6" t="e">
        <f>MATCH(Q204,'Partnumber data valves'!$B$4:$B$1001,0)</f>
        <v>#N/A</v>
      </c>
      <c r="BC204" s="6"/>
      <c r="BD204" t="e">
        <f>INDEX('Partnumber data valves'!$B$4:$AC$1001,$BB204,13)</f>
        <v>#N/A</v>
      </c>
      <c r="BE204" t="e">
        <f>INDEX('Partnumber data valves'!$B$4:$AC$1001,$BB204,14)</f>
        <v>#N/A</v>
      </c>
      <c r="BF204" t="e">
        <f>INDEX('Partnumber data valves'!$B$4:$AC$1001,$BB204,15)</f>
        <v>#N/A</v>
      </c>
      <c r="BG204" t="e">
        <f>INDEX('Partnumber data valves'!$B$4:$AC$1001,$BB204,16)</f>
        <v>#N/A</v>
      </c>
      <c r="BH204" t="e">
        <f>INDEX('Partnumber data valves'!$B$4:$AC$1001,$BB204,17)</f>
        <v>#N/A</v>
      </c>
      <c r="BI204" t="e">
        <f>INDEX('Partnumber data valves'!$B$4:$AC$1001,$BB204,18)</f>
        <v>#N/A</v>
      </c>
      <c r="BJ204" t="e">
        <f>INDEX('Partnumber data valves'!$B$4:$AC$1001,$BB204,19)</f>
        <v>#N/A</v>
      </c>
      <c r="BL204" t="e">
        <f>INDEX('Partnumber data valves'!$B$4:$AC$1001,$BB204,21)</f>
        <v>#N/A</v>
      </c>
      <c r="BM204" t="e">
        <f>INDEX('Partnumber data valves'!$B$4:$AC$1001,$BB204,22)</f>
        <v>#N/A</v>
      </c>
      <c r="BN204" t="e">
        <f>INDEX('Partnumber data valves'!$B$4:$AC$1001,$BB204,23)</f>
        <v>#N/A</v>
      </c>
      <c r="BO204" t="e">
        <f>INDEX('Partnumber data valves'!$B$4:$AC$1001,$BB204,24)</f>
        <v>#N/A</v>
      </c>
      <c r="BP204" t="e">
        <f>INDEX('Partnumber data valves'!$B$4:$AC$1001,$BB204,25)</f>
        <v>#N/A</v>
      </c>
      <c r="BQ204" t="e">
        <f>INDEX('Partnumber data valves'!$B$4:$AC$1001,$BB204,26)</f>
        <v>#N/A</v>
      </c>
      <c r="BR204" t="e">
        <f>INDEX('Partnumber data valves'!$B$4:$AC$1001,$BB204,27)</f>
        <v>#N/A</v>
      </c>
      <c r="BS204" t="e">
        <f>INDEX('Partnumber data valves'!$B$4:$AC$1001,$BB204,28)</f>
        <v>#N/A</v>
      </c>
      <c r="BU204" s="66" t="e">
        <f>INDEX('Partnumber data valves'!$B$4:$AC$1001,$BB204,5)</f>
        <v>#N/A</v>
      </c>
      <c r="BV204" s="66" t="e">
        <f>INDEX('Partnumber data valves'!$B$4:$AC$1001,$BB204,6)</f>
        <v>#N/A</v>
      </c>
    </row>
    <row r="205" spans="2:74">
      <c r="B205" s="115"/>
      <c r="C205" s="115"/>
      <c r="D205" s="115"/>
      <c r="E205" s="115"/>
      <c r="F205" s="115"/>
      <c r="G205" s="115"/>
      <c r="H205" s="115"/>
      <c r="I205" s="115"/>
      <c r="J205" s="115"/>
      <c r="K205" s="115"/>
      <c r="L205" s="115"/>
      <c r="M205" s="115"/>
      <c r="N205" s="115"/>
      <c r="O205" s="115"/>
      <c r="Q205" s="83"/>
      <c r="R205" s="22" t="e">
        <f>VLOOKUP('Frese Valve Selection'!$Q205,'Partnumber data valves'!$B$4:$K$1001,2,FALSE)</f>
        <v>#N/A</v>
      </c>
      <c r="S205" s="23" t="e">
        <f>VLOOKUP('Frese Valve Selection'!$Q205,'Partnumber data valves'!$B$4:$K$1001,3,FALSE)</f>
        <v>#N/A</v>
      </c>
      <c r="T205" s="23" t="e">
        <f>VLOOKUP('Frese Valve Selection'!$Q205,'Partnumber data valves'!$B$4:$K$1001,4,FALSE)</f>
        <v>#N/A</v>
      </c>
      <c r="U205" s="23" t="e">
        <f>VLOOKUP('Frese Valve Selection'!$Q205,'Partnumber data valves'!$B$4:$K$1001,5,FALSE)</f>
        <v>#N/A</v>
      </c>
      <c r="V205" s="23" t="e">
        <f>VLOOKUP('Frese Valve Selection'!$Q205,'Partnumber data valves'!$B$4:$K$1001,6,FALSE)</f>
        <v>#N/A</v>
      </c>
      <c r="W205" s="23" t="e">
        <f>VLOOKUP('Frese Valve Selection'!$Q205,'Partnumber data valves'!$B$4:$K$1001,7,FALSE)</f>
        <v>#N/A</v>
      </c>
      <c r="X205" s="23" t="e">
        <f>VLOOKUP('Frese Valve Selection'!$Q205,'Partnumber data valves'!$B$4:$K$1001,8,FALSE)</f>
        <v>#N/A</v>
      </c>
      <c r="Y205" s="23" t="e">
        <f>VLOOKUP('Frese Valve Selection'!$Q205,'Partnumber data valves'!$B$4:$K$1001,9,FALSE)</f>
        <v>#N/A</v>
      </c>
      <c r="Z205" s="23" t="e">
        <f>VLOOKUP('Frese Valve Selection'!$Q205,'Partnumber data valves'!$B$4:$K$1001,10,FALSE)</f>
        <v>#N/A</v>
      </c>
      <c r="AA205" s="97">
        <f t="shared" si="39"/>
        <v>0</v>
      </c>
      <c r="AB205" s="98" t="e">
        <f t="shared" si="45"/>
        <v>#N/A</v>
      </c>
      <c r="AC205" s="99" t="e">
        <f t="shared" si="46"/>
        <v>#N/A</v>
      </c>
      <c r="AD205" s="23" t="e">
        <f>VLOOKUP(Q205,'Weight table'!$A$2:$C$10000,3,FALSE)</f>
        <v>#N/A</v>
      </c>
      <c r="AF205" s="83"/>
      <c r="AG205" s="23" t="str">
        <f>IF(OR(ISBLANK($AF205),$AF205="N/A"),"",VLOOKUP($AF205,'Part number data actuators'!$B$3:$H$202,2,FALSE))</f>
        <v/>
      </c>
      <c r="AH205" s="23" t="str">
        <f>IF(OR(ISBLANK($AF205),$AF205="N/A"),"",VLOOKUP($AF205,'Part number data actuators'!$B$3:$H$202,3,FALSE))</f>
        <v/>
      </c>
      <c r="AI205" s="23" t="str">
        <f>IF(OR(ISBLANK($AF205),$AF205="N/A"),"",VLOOKUP($AF205,'Part number data actuators'!$B$3:$H$202,4,FALSE))</f>
        <v/>
      </c>
      <c r="AJ205" s="23" t="str">
        <f>IF(OR(ISBLANK($AF205),$AF205="N/A"),"",VLOOKUP($AF205,'Part number data actuators'!$B$3:$H$202,5,FALSE))</f>
        <v/>
      </c>
      <c r="AK205" s="23" t="str">
        <f>IF(OR(ISBLANK($AF205),$AF205="N/A"),"",VLOOKUP($AF205,'Part number data actuators'!$B$3:$H$202,6,FALSE))</f>
        <v/>
      </c>
      <c r="AL205" s="23" t="str">
        <f>IF(OR(ISBLANK($AF205),$AF205="N/A"),"",VLOOKUP($AF205,'Part number data actuators'!$B$3:$H$202,7,FALSE))</f>
        <v/>
      </c>
      <c r="AM205" s="5" t="str">
        <f>IF(OR(ISBLANK($AF205),$AF205="N/A"),"",VLOOKUP(AF205,'Weight table'!$A$2:$C$10000,3,FALSE))</f>
        <v/>
      </c>
      <c r="AO205" s="86"/>
      <c r="AU205" s="66" t="e">
        <f t="shared" si="40"/>
        <v>#N/A</v>
      </c>
      <c r="AV205" s="66" t="e">
        <f t="shared" si="41"/>
        <v>#N/A</v>
      </c>
      <c r="AW205" t="e">
        <f t="shared" si="42"/>
        <v>#N/A</v>
      </c>
      <c r="AX205" s="66" t="e">
        <f t="shared" si="43"/>
        <v>#N/A</v>
      </c>
      <c r="AY205" s="66" t="e">
        <f t="shared" si="44"/>
        <v>#N/A</v>
      </c>
      <c r="BB205" s="6" t="e">
        <f>MATCH(Q205,'Partnumber data valves'!$B$4:$B$1001,0)</f>
        <v>#N/A</v>
      </c>
      <c r="BC205" s="6"/>
      <c r="BD205" t="e">
        <f>INDEX('Partnumber data valves'!$B$4:$AC$1001,$BB205,13)</f>
        <v>#N/A</v>
      </c>
      <c r="BE205" t="e">
        <f>INDEX('Partnumber data valves'!$B$4:$AC$1001,$BB205,14)</f>
        <v>#N/A</v>
      </c>
      <c r="BF205" t="e">
        <f>INDEX('Partnumber data valves'!$B$4:$AC$1001,$BB205,15)</f>
        <v>#N/A</v>
      </c>
      <c r="BG205" t="e">
        <f>INDEX('Partnumber data valves'!$B$4:$AC$1001,$BB205,16)</f>
        <v>#N/A</v>
      </c>
      <c r="BH205" t="e">
        <f>INDEX('Partnumber data valves'!$B$4:$AC$1001,$BB205,17)</f>
        <v>#N/A</v>
      </c>
      <c r="BI205" t="e">
        <f>INDEX('Partnumber data valves'!$B$4:$AC$1001,$BB205,18)</f>
        <v>#N/A</v>
      </c>
      <c r="BJ205" t="e">
        <f>INDEX('Partnumber data valves'!$B$4:$AC$1001,$BB205,19)</f>
        <v>#N/A</v>
      </c>
      <c r="BL205" t="e">
        <f>INDEX('Partnumber data valves'!$B$4:$AC$1001,$BB205,21)</f>
        <v>#N/A</v>
      </c>
      <c r="BM205" t="e">
        <f>INDEX('Partnumber data valves'!$B$4:$AC$1001,$BB205,22)</f>
        <v>#N/A</v>
      </c>
      <c r="BN205" t="e">
        <f>INDEX('Partnumber data valves'!$B$4:$AC$1001,$BB205,23)</f>
        <v>#N/A</v>
      </c>
      <c r="BO205" t="e">
        <f>INDEX('Partnumber data valves'!$B$4:$AC$1001,$BB205,24)</f>
        <v>#N/A</v>
      </c>
      <c r="BP205" t="e">
        <f>INDEX('Partnumber data valves'!$B$4:$AC$1001,$BB205,25)</f>
        <v>#N/A</v>
      </c>
      <c r="BQ205" t="e">
        <f>INDEX('Partnumber data valves'!$B$4:$AC$1001,$BB205,26)</f>
        <v>#N/A</v>
      </c>
      <c r="BR205" t="e">
        <f>INDEX('Partnumber data valves'!$B$4:$AC$1001,$BB205,27)</f>
        <v>#N/A</v>
      </c>
      <c r="BS205" t="e">
        <f>INDEX('Partnumber data valves'!$B$4:$AC$1001,$BB205,28)</f>
        <v>#N/A</v>
      </c>
      <c r="BU205" s="66" t="e">
        <f>INDEX('Partnumber data valves'!$B$4:$AC$1001,$BB205,5)</f>
        <v>#N/A</v>
      </c>
      <c r="BV205" s="66" t="e">
        <f>INDEX('Partnumber data valves'!$B$4:$AC$1001,$BB205,6)</f>
        <v>#N/A</v>
      </c>
    </row>
    <row r="206" spans="2:74">
      <c r="B206" s="115"/>
      <c r="C206" s="115"/>
      <c r="D206" s="115"/>
      <c r="E206" s="115"/>
      <c r="F206" s="115"/>
      <c r="G206" s="115"/>
      <c r="H206" s="115"/>
      <c r="I206" s="115"/>
      <c r="J206" s="115"/>
      <c r="K206" s="115"/>
      <c r="L206" s="115"/>
      <c r="M206" s="115"/>
      <c r="N206" s="115"/>
      <c r="O206" s="115"/>
      <c r="Q206" s="83"/>
      <c r="R206" s="22" t="e">
        <f>VLOOKUP('Frese Valve Selection'!$Q206,'Partnumber data valves'!$B$4:$K$1001,2,FALSE)</f>
        <v>#N/A</v>
      </c>
      <c r="S206" s="23" t="e">
        <f>VLOOKUP('Frese Valve Selection'!$Q206,'Partnumber data valves'!$B$4:$K$1001,3,FALSE)</f>
        <v>#N/A</v>
      </c>
      <c r="T206" s="23" t="e">
        <f>VLOOKUP('Frese Valve Selection'!$Q206,'Partnumber data valves'!$B$4:$K$1001,4,FALSE)</f>
        <v>#N/A</v>
      </c>
      <c r="U206" s="23" t="e">
        <f>VLOOKUP('Frese Valve Selection'!$Q206,'Partnumber data valves'!$B$4:$K$1001,5,FALSE)</f>
        <v>#N/A</v>
      </c>
      <c r="V206" s="23" t="e">
        <f>VLOOKUP('Frese Valve Selection'!$Q206,'Partnumber data valves'!$B$4:$K$1001,6,FALSE)</f>
        <v>#N/A</v>
      </c>
      <c r="W206" s="23" t="e">
        <f>VLOOKUP('Frese Valve Selection'!$Q206,'Partnumber data valves'!$B$4:$K$1001,7,FALSE)</f>
        <v>#N/A</v>
      </c>
      <c r="X206" s="23" t="e">
        <f>VLOOKUP('Frese Valve Selection'!$Q206,'Partnumber data valves'!$B$4:$K$1001,8,FALSE)</f>
        <v>#N/A</v>
      </c>
      <c r="Y206" s="23" t="e">
        <f>VLOOKUP('Frese Valve Selection'!$Q206,'Partnumber data valves'!$B$4:$K$1001,9,FALSE)</f>
        <v>#N/A</v>
      </c>
      <c r="Z206" s="23" t="e">
        <f>VLOOKUP('Frese Valve Selection'!$Q206,'Partnumber data valves'!$B$4:$K$1001,10,FALSE)</f>
        <v>#N/A</v>
      </c>
      <c r="AA206" s="97">
        <f t="shared" si="39"/>
        <v>0</v>
      </c>
      <c r="AB206" s="98" t="e">
        <f t="shared" si="45"/>
        <v>#N/A</v>
      </c>
      <c r="AC206" s="99" t="e">
        <f t="shared" si="46"/>
        <v>#N/A</v>
      </c>
      <c r="AD206" s="23" t="e">
        <f>VLOOKUP(Q206,'Weight table'!$A$2:$C$10000,3,FALSE)</f>
        <v>#N/A</v>
      </c>
      <c r="AF206" s="83"/>
      <c r="AG206" s="23" t="str">
        <f>IF(OR(ISBLANK($AF206),$AF206="N/A"),"",VLOOKUP($AF206,'Part number data actuators'!$B$3:$H$202,2,FALSE))</f>
        <v/>
      </c>
      <c r="AH206" s="23" t="str">
        <f>IF(OR(ISBLANK($AF206),$AF206="N/A"),"",VLOOKUP($AF206,'Part number data actuators'!$B$3:$H$202,3,FALSE))</f>
        <v/>
      </c>
      <c r="AI206" s="23" t="str">
        <f>IF(OR(ISBLANK($AF206),$AF206="N/A"),"",VLOOKUP($AF206,'Part number data actuators'!$B$3:$H$202,4,FALSE))</f>
        <v/>
      </c>
      <c r="AJ206" s="23" t="str">
        <f>IF(OR(ISBLANK($AF206),$AF206="N/A"),"",VLOOKUP($AF206,'Part number data actuators'!$B$3:$H$202,5,FALSE))</f>
        <v/>
      </c>
      <c r="AK206" s="23" t="str">
        <f>IF(OR(ISBLANK($AF206),$AF206="N/A"),"",VLOOKUP($AF206,'Part number data actuators'!$B$3:$H$202,6,FALSE))</f>
        <v/>
      </c>
      <c r="AL206" s="23" t="str">
        <f>IF(OR(ISBLANK($AF206),$AF206="N/A"),"",VLOOKUP($AF206,'Part number data actuators'!$B$3:$H$202,7,FALSE))</f>
        <v/>
      </c>
      <c r="AM206" s="5" t="str">
        <f>IF(OR(ISBLANK($AF206),$AF206="N/A"),"",VLOOKUP(AF206,'Weight table'!$A$2:$C$10000,3,FALSE))</f>
        <v/>
      </c>
      <c r="AO206" s="86"/>
      <c r="AU206" s="66" t="e">
        <f t="shared" si="40"/>
        <v>#N/A</v>
      </c>
      <c r="AV206" s="66" t="e">
        <f t="shared" si="41"/>
        <v>#N/A</v>
      </c>
      <c r="AW206" t="e">
        <f t="shared" si="42"/>
        <v>#N/A</v>
      </c>
      <c r="AX206" s="66" t="e">
        <f t="shared" si="43"/>
        <v>#N/A</v>
      </c>
      <c r="AY206" s="66" t="e">
        <f t="shared" si="44"/>
        <v>#N/A</v>
      </c>
      <c r="BB206" s="6" t="e">
        <f>MATCH(Q206,'Partnumber data valves'!$B$4:$B$1001,0)</f>
        <v>#N/A</v>
      </c>
      <c r="BC206" s="6"/>
      <c r="BD206" t="e">
        <f>INDEX('Partnumber data valves'!$B$4:$AC$1001,$BB206,13)</f>
        <v>#N/A</v>
      </c>
      <c r="BE206" t="e">
        <f>INDEX('Partnumber data valves'!$B$4:$AC$1001,$BB206,14)</f>
        <v>#N/A</v>
      </c>
      <c r="BF206" t="e">
        <f>INDEX('Partnumber data valves'!$B$4:$AC$1001,$BB206,15)</f>
        <v>#N/A</v>
      </c>
      <c r="BG206" t="e">
        <f>INDEX('Partnumber data valves'!$B$4:$AC$1001,$BB206,16)</f>
        <v>#N/A</v>
      </c>
      <c r="BH206" t="e">
        <f>INDEX('Partnumber data valves'!$B$4:$AC$1001,$BB206,17)</f>
        <v>#N/A</v>
      </c>
      <c r="BI206" t="e">
        <f>INDEX('Partnumber data valves'!$B$4:$AC$1001,$BB206,18)</f>
        <v>#N/A</v>
      </c>
      <c r="BJ206" t="e">
        <f>INDEX('Partnumber data valves'!$B$4:$AC$1001,$BB206,19)</f>
        <v>#N/A</v>
      </c>
      <c r="BL206" t="e">
        <f>INDEX('Partnumber data valves'!$B$4:$AC$1001,$BB206,21)</f>
        <v>#N/A</v>
      </c>
      <c r="BM206" t="e">
        <f>INDEX('Partnumber data valves'!$B$4:$AC$1001,$BB206,22)</f>
        <v>#N/A</v>
      </c>
      <c r="BN206" t="e">
        <f>INDEX('Partnumber data valves'!$B$4:$AC$1001,$BB206,23)</f>
        <v>#N/A</v>
      </c>
      <c r="BO206" t="e">
        <f>INDEX('Partnumber data valves'!$B$4:$AC$1001,$BB206,24)</f>
        <v>#N/A</v>
      </c>
      <c r="BP206" t="e">
        <f>INDEX('Partnumber data valves'!$B$4:$AC$1001,$BB206,25)</f>
        <v>#N/A</v>
      </c>
      <c r="BQ206" t="e">
        <f>INDEX('Partnumber data valves'!$B$4:$AC$1001,$BB206,26)</f>
        <v>#N/A</v>
      </c>
      <c r="BR206" t="e">
        <f>INDEX('Partnumber data valves'!$B$4:$AC$1001,$BB206,27)</f>
        <v>#N/A</v>
      </c>
      <c r="BS206" t="e">
        <f>INDEX('Partnumber data valves'!$B$4:$AC$1001,$BB206,28)</f>
        <v>#N/A</v>
      </c>
      <c r="BU206" s="66" t="e">
        <f>INDEX('Partnumber data valves'!$B$4:$AC$1001,$BB206,5)</f>
        <v>#N/A</v>
      </c>
      <c r="BV206" s="66" t="e">
        <f>INDEX('Partnumber data valves'!$B$4:$AC$1001,$BB206,6)</f>
        <v>#N/A</v>
      </c>
    </row>
    <row r="207" spans="2:74">
      <c r="B207" s="115"/>
      <c r="C207" s="115"/>
      <c r="D207" s="115"/>
      <c r="E207" s="115"/>
      <c r="F207" s="115"/>
      <c r="G207" s="115"/>
      <c r="H207" s="115"/>
      <c r="I207" s="115"/>
      <c r="J207" s="115"/>
      <c r="K207" s="115"/>
      <c r="L207" s="115"/>
      <c r="M207" s="115"/>
      <c r="N207" s="115"/>
      <c r="O207" s="115"/>
      <c r="Q207" s="83"/>
      <c r="R207" s="22" t="e">
        <f>VLOOKUP('Frese Valve Selection'!$Q207,'Partnumber data valves'!$B$4:$K$1001,2,FALSE)</f>
        <v>#N/A</v>
      </c>
      <c r="S207" s="23" t="e">
        <f>VLOOKUP('Frese Valve Selection'!$Q207,'Partnumber data valves'!$B$4:$K$1001,3,FALSE)</f>
        <v>#N/A</v>
      </c>
      <c r="T207" s="23" t="e">
        <f>VLOOKUP('Frese Valve Selection'!$Q207,'Partnumber data valves'!$B$4:$K$1001,4,FALSE)</f>
        <v>#N/A</v>
      </c>
      <c r="U207" s="23" t="e">
        <f>VLOOKUP('Frese Valve Selection'!$Q207,'Partnumber data valves'!$B$4:$K$1001,5,FALSE)</f>
        <v>#N/A</v>
      </c>
      <c r="V207" s="23" t="e">
        <f>VLOOKUP('Frese Valve Selection'!$Q207,'Partnumber data valves'!$B$4:$K$1001,6,FALSE)</f>
        <v>#N/A</v>
      </c>
      <c r="W207" s="23" t="e">
        <f>VLOOKUP('Frese Valve Selection'!$Q207,'Partnumber data valves'!$B$4:$K$1001,7,FALSE)</f>
        <v>#N/A</v>
      </c>
      <c r="X207" s="23" t="e">
        <f>VLOOKUP('Frese Valve Selection'!$Q207,'Partnumber data valves'!$B$4:$K$1001,8,FALSE)</f>
        <v>#N/A</v>
      </c>
      <c r="Y207" s="23" t="e">
        <f>VLOOKUP('Frese Valve Selection'!$Q207,'Partnumber data valves'!$B$4:$K$1001,9,FALSE)</f>
        <v>#N/A</v>
      </c>
      <c r="Z207" s="23" t="e">
        <f>VLOOKUP('Frese Valve Selection'!$Q207,'Partnumber data valves'!$B$4:$K$1001,10,FALSE)</f>
        <v>#N/A</v>
      </c>
      <c r="AA207" s="97">
        <f t="shared" si="39"/>
        <v>0</v>
      </c>
      <c r="AB207" s="98" t="e">
        <f t="shared" si="45"/>
        <v>#N/A</v>
      </c>
      <c r="AC207" s="99" t="e">
        <f t="shared" si="46"/>
        <v>#N/A</v>
      </c>
      <c r="AD207" s="23" t="e">
        <f>VLOOKUP(Q207,'Weight table'!$A$2:$C$10000,3,FALSE)</f>
        <v>#N/A</v>
      </c>
      <c r="AF207" s="83"/>
      <c r="AG207" s="23" t="str">
        <f>IF(OR(ISBLANK($AF207),$AF207="N/A"),"",VLOOKUP($AF207,'Part number data actuators'!$B$3:$H$202,2,FALSE))</f>
        <v/>
      </c>
      <c r="AH207" s="23" t="str">
        <f>IF(OR(ISBLANK($AF207),$AF207="N/A"),"",VLOOKUP($AF207,'Part number data actuators'!$B$3:$H$202,3,FALSE))</f>
        <v/>
      </c>
      <c r="AI207" s="23" t="str">
        <f>IF(OR(ISBLANK($AF207),$AF207="N/A"),"",VLOOKUP($AF207,'Part number data actuators'!$B$3:$H$202,4,FALSE))</f>
        <v/>
      </c>
      <c r="AJ207" s="23" t="str">
        <f>IF(OR(ISBLANK($AF207),$AF207="N/A"),"",VLOOKUP($AF207,'Part number data actuators'!$B$3:$H$202,5,FALSE))</f>
        <v/>
      </c>
      <c r="AK207" s="23" t="str">
        <f>IF(OR(ISBLANK($AF207),$AF207="N/A"),"",VLOOKUP($AF207,'Part number data actuators'!$B$3:$H$202,6,FALSE))</f>
        <v/>
      </c>
      <c r="AL207" s="23" t="str">
        <f>IF(OR(ISBLANK($AF207),$AF207="N/A"),"",VLOOKUP($AF207,'Part number data actuators'!$B$3:$H$202,7,FALSE))</f>
        <v/>
      </c>
      <c r="AM207" s="5" t="str">
        <f>IF(OR(ISBLANK($AF207),$AF207="N/A"),"",VLOOKUP(AF207,'Weight table'!$A$2:$C$10000,3,FALSE))</f>
        <v/>
      </c>
      <c r="AO207" s="86"/>
      <c r="AU207" s="66" t="e">
        <f t="shared" si="40"/>
        <v>#N/A</v>
      </c>
      <c r="AV207" s="66" t="e">
        <f t="shared" si="41"/>
        <v>#N/A</v>
      </c>
      <c r="AW207" t="e">
        <f t="shared" si="42"/>
        <v>#N/A</v>
      </c>
      <c r="AX207" s="66" t="e">
        <f t="shared" si="43"/>
        <v>#N/A</v>
      </c>
      <c r="AY207" s="66" t="e">
        <f t="shared" si="44"/>
        <v>#N/A</v>
      </c>
      <c r="BB207" s="6" t="e">
        <f>MATCH(Q207,'Partnumber data valves'!$B$4:$B$1001,0)</f>
        <v>#N/A</v>
      </c>
      <c r="BC207" s="6"/>
      <c r="BD207" t="e">
        <f>INDEX('Partnumber data valves'!$B$4:$AC$1001,$BB207,13)</f>
        <v>#N/A</v>
      </c>
      <c r="BE207" t="e">
        <f>INDEX('Partnumber data valves'!$B$4:$AC$1001,$BB207,14)</f>
        <v>#N/A</v>
      </c>
      <c r="BF207" t="e">
        <f>INDEX('Partnumber data valves'!$B$4:$AC$1001,$BB207,15)</f>
        <v>#N/A</v>
      </c>
      <c r="BG207" t="e">
        <f>INDEX('Partnumber data valves'!$B$4:$AC$1001,$BB207,16)</f>
        <v>#N/A</v>
      </c>
      <c r="BH207" t="e">
        <f>INDEX('Partnumber data valves'!$B$4:$AC$1001,$BB207,17)</f>
        <v>#N/A</v>
      </c>
      <c r="BI207" t="e">
        <f>INDEX('Partnumber data valves'!$B$4:$AC$1001,$BB207,18)</f>
        <v>#N/A</v>
      </c>
      <c r="BJ207" t="e">
        <f>INDEX('Partnumber data valves'!$B$4:$AC$1001,$BB207,19)</f>
        <v>#N/A</v>
      </c>
      <c r="BL207" t="e">
        <f>INDEX('Partnumber data valves'!$B$4:$AC$1001,$BB207,21)</f>
        <v>#N/A</v>
      </c>
      <c r="BM207" t="e">
        <f>INDEX('Partnumber data valves'!$B$4:$AC$1001,$BB207,22)</f>
        <v>#N/A</v>
      </c>
      <c r="BN207" t="e">
        <f>INDEX('Partnumber data valves'!$B$4:$AC$1001,$BB207,23)</f>
        <v>#N/A</v>
      </c>
      <c r="BO207" t="e">
        <f>INDEX('Partnumber data valves'!$B$4:$AC$1001,$BB207,24)</f>
        <v>#N/A</v>
      </c>
      <c r="BP207" t="e">
        <f>INDEX('Partnumber data valves'!$B$4:$AC$1001,$BB207,25)</f>
        <v>#N/A</v>
      </c>
      <c r="BQ207" t="e">
        <f>INDEX('Partnumber data valves'!$B$4:$AC$1001,$BB207,26)</f>
        <v>#N/A</v>
      </c>
      <c r="BR207" t="e">
        <f>INDEX('Partnumber data valves'!$B$4:$AC$1001,$BB207,27)</f>
        <v>#N/A</v>
      </c>
      <c r="BS207" t="e">
        <f>INDEX('Partnumber data valves'!$B$4:$AC$1001,$BB207,28)</f>
        <v>#N/A</v>
      </c>
      <c r="BU207" s="66" t="e">
        <f>INDEX('Partnumber data valves'!$B$4:$AC$1001,$BB207,5)</f>
        <v>#N/A</v>
      </c>
      <c r="BV207" s="66" t="e">
        <f>INDEX('Partnumber data valves'!$B$4:$AC$1001,$BB207,6)</f>
        <v>#N/A</v>
      </c>
    </row>
    <row r="208" spans="2:74">
      <c r="B208" s="115"/>
      <c r="C208" s="115"/>
      <c r="D208" s="115"/>
      <c r="E208" s="115"/>
      <c r="F208" s="115"/>
      <c r="G208" s="115"/>
      <c r="H208" s="115"/>
      <c r="I208" s="115"/>
      <c r="J208" s="115"/>
      <c r="K208" s="115"/>
      <c r="L208" s="115"/>
      <c r="M208" s="115"/>
      <c r="N208" s="115"/>
      <c r="O208" s="115"/>
      <c r="Q208" s="83"/>
      <c r="R208" s="22" t="e">
        <f>VLOOKUP('Frese Valve Selection'!$Q208,'Partnumber data valves'!$B$4:$K$1001,2,FALSE)</f>
        <v>#N/A</v>
      </c>
      <c r="S208" s="23" t="e">
        <f>VLOOKUP('Frese Valve Selection'!$Q208,'Partnumber data valves'!$B$4:$K$1001,3,FALSE)</f>
        <v>#N/A</v>
      </c>
      <c r="T208" s="23" t="e">
        <f>VLOOKUP('Frese Valve Selection'!$Q208,'Partnumber data valves'!$B$4:$K$1001,4,FALSE)</f>
        <v>#N/A</v>
      </c>
      <c r="U208" s="23" t="e">
        <f>VLOOKUP('Frese Valve Selection'!$Q208,'Partnumber data valves'!$B$4:$K$1001,5,FALSE)</f>
        <v>#N/A</v>
      </c>
      <c r="V208" s="23" t="e">
        <f>VLOOKUP('Frese Valve Selection'!$Q208,'Partnumber data valves'!$B$4:$K$1001,6,FALSE)</f>
        <v>#N/A</v>
      </c>
      <c r="W208" s="23" t="e">
        <f>VLOOKUP('Frese Valve Selection'!$Q208,'Partnumber data valves'!$B$4:$K$1001,7,FALSE)</f>
        <v>#N/A</v>
      </c>
      <c r="X208" s="23" t="e">
        <f>VLOOKUP('Frese Valve Selection'!$Q208,'Partnumber data valves'!$B$4:$K$1001,8,FALSE)</f>
        <v>#N/A</v>
      </c>
      <c r="Y208" s="23" t="e">
        <f>VLOOKUP('Frese Valve Selection'!$Q208,'Partnumber data valves'!$B$4:$K$1001,9,FALSE)</f>
        <v>#N/A</v>
      </c>
      <c r="Z208" s="23" t="e">
        <f>VLOOKUP('Frese Valve Selection'!$Q208,'Partnumber data valves'!$B$4:$K$1001,10,FALSE)</f>
        <v>#N/A</v>
      </c>
      <c r="AA208" s="97">
        <f t="shared" ref="AA208:AA271" si="47">I208</f>
        <v>0</v>
      </c>
      <c r="AB208" s="98" t="e">
        <f t="shared" si="45"/>
        <v>#N/A</v>
      </c>
      <c r="AC208" s="99" t="e">
        <f t="shared" si="46"/>
        <v>#N/A</v>
      </c>
      <c r="AD208" s="23" t="e">
        <f>VLOOKUP(Q208,'Weight table'!$A$2:$C$10000,3,FALSE)</f>
        <v>#N/A</v>
      </c>
      <c r="AF208" s="83"/>
      <c r="AG208" s="23" t="str">
        <f>IF(OR(ISBLANK($AF208),$AF208="N/A"),"",VLOOKUP($AF208,'Part number data actuators'!$B$3:$H$202,2,FALSE))</f>
        <v/>
      </c>
      <c r="AH208" s="23" t="str">
        <f>IF(OR(ISBLANK($AF208),$AF208="N/A"),"",VLOOKUP($AF208,'Part number data actuators'!$B$3:$H$202,3,FALSE))</f>
        <v/>
      </c>
      <c r="AI208" s="23" t="str">
        <f>IF(OR(ISBLANK($AF208),$AF208="N/A"),"",VLOOKUP($AF208,'Part number data actuators'!$B$3:$H$202,4,FALSE))</f>
        <v/>
      </c>
      <c r="AJ208" s="23" t="str">
        <f>IF(OR(ISBLANK($AF208),$AF208="N/A"),"",VLOOKUP($AF208,'Part number data actuators'!$B$3:$H$202,5,FALSE))</f>
        <v/>
      </c>
      <c r="AK208" s="23" t="str">
        <f>IF(OR(ISBLANK($AF208),$AF208="N/A"),"",VLOOKUP($AF208,'Part number data actuators'!$B$3:$H$202,6,FALSE))</f>
        <v/>
      </c>
      <c r="AL208" s="23" t="str">
        <f>IF(OR(ISBLANK($AF208),$AF208="N/A"),"",VLOOKUP($AF208,'Part number data actuators'!$B$3:$H$202,7,FALSE))</f>
        <v/>
      </c>
      <c r="AM208" s="5" t="str">
        <f>IF(OR(ISBLANK($AF208),$AF208="N/A"),"",VLOOKUP(AF208,'Weight table'!$A$2:$C$10000,3,FALSE))</f>
        <v/>
      </c>
      <c r="AO208" s="86"/>
      <c r="AU208" s="66" t="e">
        <f t="shared" si="40"/>
        <v>#N/A</v>
      </c>
      <c r="AV208" s="66" t="e">
        <f t="shared" si="41"/>
        <v>#N/A</v>
      </c>
      <c r="AW208" t="e">
        <f t="shared" si="42"/>
        <v>#N/A</v>
      </c>
      <c r="AX208" s="66" t="e">
        <f t="shared" si="43"/>
        <v>#N/A</v>
      </c>
      <c r="AY208" s="66" t="e">
        <f t="shared" si="44"/>
        <v>#N/A</v>
      </c>
      <c r="BB208" s="6" t="e">
        <f>MATCH(Q208,'Partnumber data valves'!$B$4:$B$1001,0)</f>
        <v>#N/A</v>
      </c>
      <c r="BC208" s="6"/>
      <c r="BD208" t="e">
        <f>INDEX('Partnumber data valves'!$B$4:$AC$1001,$BB208,13)</f>
        <v>#N/A</v>
      </c>
      <c r="BE208" t="e">
        <f>INDEX('Partnumber data valves'!$B$4:$AC$1001,$BB208,14)</f>
        <v>#N/A</v>
      </c>
      <c r="BF208" t="e">
        <f>INDEX('Partnumber data valves'!$B$4:$AC$1001,$BB208,15)</f>
        <v>#N/A</v>
      </c>
      <c r="BG208" t="e">
        <f>INDEX('Partnumber data valves'!$B$4:$AC$1001,$BB208,16)</f>
        <v>#N/A</v>
      </c>
      <c r="BH208" t="e">
        <f>INDEX('Partnumber data valves'!$B$4:$AC$1001,$BB208,17)</f>
        <v>#N/A</v>
      </c>
      <c r="BI208" t="e">
        <f>INDEX('Partnumber data valves'!$B$4:$AC$1001,$BB208,18)</f>
        <v>#N/A</v>
      </c>
      <c r="BJ208" t="e">
        <f>INDEX('Partnumber data valves'!$B$4:$AC$1001,$BB208,19)</f>
        <v>#N/A</v>
      </c>
      <c r="BL208" t="e">
        <f>INDEX('Partnumber data valves'!$B$4:$AC$1001,$BB208,21)</f>
        <v>#N/A</v>
      </c>
      <c r="BM208" t="e">
        <f>INDEX('Partnumber data valves'!$B$4:$AC$1001,$BB208,22)</f>
        <v>#N/A</v>
      </c>
      <c r="BN208" t="e">
        <f>INDEX('Partnumber data valves'!$B$4:$AC$1001,$BB208,23)</f>
        <v>#N/A</v>
      </c>
      <c r="BO208" t="e">
        <f>INDEX('Partnumber data valves'!$B$4:$AC$1001,$BB208,24)</f>
        <v>#N/A</v>
      </c>
      <c r="BP208" t="e">
        <f>INDEX('Partnumber data valves'!$B$4:$AC$1001,$BB208,25)</f>
        <v>#N/A</v>
      </c>
      <c r="BQ208" t="e">
        <f>INDEX('Partnumber data valves'!$B$4:$AC$1001,$BB208,26)</f>
        <v>#N/A</v>
      </c>
      <c r="BR208" t="e">
        <f>INDEX('Partnumber data valves'!$B$4:$AC$1001,$BB208,27)</f>
        <v>#N/A</v>
      </c>
      <c r="BS208" t="e">
        <f>INDEX('Partnumber data valves'!$B$4:$AC$1001,$BB208,28)</f>
        <v>#N/A</v>
      </c>
      <c r="BU208" s="66" t="e">
        <f>INDEX('Partnumber data valves'!$B$4:$AC$1001,$BB208,5)</f>
        <v>#N/A</v>
      </c>
      <c r="BV208" s="66" t="e">
        <f>INDEX('Partnumber data valves'!$B$4:$AC$1001,$BB208,6)</f>
        <v>#N/A</v>
      </c>
    </row>
    <row r="209" spans="2:74">
      <c r="B209" s="115"/>
      <c r="C209" s="115"/>
      <c r="D209" s="115"/>
      <c r="E209" s="115"/>
      <c r="F209" s="115"/>
      <c r="G209" s="115"/>
      <c r="H209" s="115"/>
      <c r="I209" s="115"/>
      <c r="J209" s="115"/>
      <c r="K209" s="115"/>
      <c r="L209" s="115"/>
      <c r="M209" s="115"/>
      <c r="N209" s="115"/>
      <c r="O209" s="115"/>
      <c r="Q209" s="83"/>
      <c r="R209" s="22" t="e">
        <f>VLOOKUP('Frese Valve Selection'!$Q209,'Partnumber data valves'!$B$4:$K$1001,2,FALSE)</f>
        <v>#N/A</v>
      </c>
      <c r="S209" s="23" t="e">
        <f>VLOOKUP('Frese Valve Selection'!$Q209,'Partnumber data valves'!$B$4:$K$1001,3,FALSE)</f>
        <v>#N/A</v>
      </c>
      <c r="T209" s="23" t="e">
        <f>VLOOKUP('Frese Valve Selection'!$Q209,'Partnumber data valves'!$B$4:$K$1001,4,FALSE)</f>
        <v>#N/A</v>
      </c>
      <c r="U209" s="23" t="e">
        <f>VLOOKUP('Frese Valve Selection'!$Q209,'Partnumber data valves'!$B$4:$K$1001,5,FALSE)</f>
        <v>#N/A</v>
      </c>
      <c r="V209" s="23" t="e">
        <f>VLOOKUP('Frese Valve Selection'!$Q209,'Partnumber data valves'!$B$4:$K$1001,6,FALSE)</f>
        <v>#N/A</v>
      </c>
      <c r="W209" s="23" t="e">
        <f>VLOOKUP('Frese Valve Selection'!$Q209,'Partnumber data valves'!$B$4:$K$1001,7,FALSE)</f>
        <v>#N/A</v>
      </c>
      <c r="X209" s="23" t="e">
        <f>VLOOKUP('Frese Valve Selection'!$Q209,'Partnumber data valves'!$B$4:$K$1001,8,FALSE)</f>
        <v>#N/A</v>
      </c>
      <c r="Y209" s="23" t="e">
        <f>VLOOKUP('Frese Valve Selection'!$Q209,'Partnumber data valves'!$B$4:$K$1001,9,FALSE)</f>
        <v>#N/A</v>
      </c>
      <c r="Z209" s="23" t="e">
        <f>VLOOKUP('Frese Valve Selection'!$Q209,'Partnumber data valves'!$B$4:$K$1001,10,FALSE)</f>
        <v>#N/A</v>
      </c>
      <c r="AA209" s="97">
        <f t="shared" si="47"/>
        <v>0</v>
      </c>
      <c r="AB209" s="98" t="e">
        <f t="shared" si="45"/>
        <v>#N/A</v>
      </c>
      <c r="AC209" s="99" t="e">
        <f t="shared" si="46"/>
        <v>#N/A</v>
      </c>
      <c r="AD209" s="23" t="e">
        <f>VLOOKUP(Q209,'Weight table'!$A$2:$C$10000,3,FALSE)</f>
        <v>#N/A</v>
      </c>
      <c r="AF209" s="83"/>
      <c r="AG209" s="23" t="str">
        <f>IF(OR(ISBLANK($AF209),$AF209="N/A"),"",VLOOKUP($AF209,'Part number data actuators'!$B$3:$H$202,2,FALSE))</f>
        <v/>
      </c>
      <c r="AH209" s="23" t="str">
        <f>IF(OR(ISBLANK($AF209),$AF209="N/A"),"",VLOOKUP($AF209,'Part number data actuators'!$B$3:$H$202,3,FALSE))</f>
        <v/>
      </c>
      <c r="AI209" s="23" t="str">
        <f>IF(OR(ISBLANK($AF209),$AF209="N/A"),"",VLOOKUP($AF209,'Part number data actuators'!$B$3:$H$202,4,FALSE))</f>
        <v/>
      </c>
      <c r="AJ209" s="23" t="str">
        <f>IF(OR(ISBLANK($AF209),$AF209="N/A"),"",VLOOKUP($AF209,'Part number data actuators'!$B$3:$H$202,5,FALSE))</f>
        <v/>
      </c>
      <c r="AK209" s="23" t="str">
        <f>IF(OR(ISBLANK($AF209),$AF209="N/A"),"",VLOOKUP($AF209,'Part number data actuators'!$B$3:$H$202,6,FALSE))</f>
        <v/>
      </c>
      <c r="AL209" s="23" t="str">
        <f>IF(OR(ISBLANK($AF209),$AF209="N/A"),"",VLOOKUP($AF209,'Part number data actuators'!$B$3:$H$202,7,FALSE))</f>
        <v/>
      </c>
      <c r="AM209" s="5" t="str">
        <f>IF(OR(ISBLANK($AF209),$AF209="N/A"),"",VLOOKUP(AF209,'Weight table'!$A$2:$C$10000,3,FALSE))</f>
        <v/>
      </c>
      <c r="AO209" s="86"/>
      <c r="AU209" s="66" t="e">
        <f t="shared" ref="AU209:AU272" si="48">IF(AW209,
BD209*AA209^6+BE209*AA209^5+BF209*AA209^4+BG209*AA209^3+BH209*AA209^2+BI209*AA209+BJ209,
"Out of flow range")</f>
        <v>#N/A</v>
      </c>
      <c r="AV209" s="66" t="e">
        <f t="shared" ref="AV209:AV272" si="49">IF(AW209,
IF(AA209&lt;BL209,BM209,IF(BN209="flow",AX209,IF(BN209="preset",AY209,"not available"))),
"Out of flow range")</f>
        <v>#N/A</v>
      </c>
      <c r="AW209" t="e">
        <f t="shared" ref="AW209:AW272" si="50">IF(AND(AA209&gt;=BU209,AA209&lt;=BV209),TRUE,FALSE)</f>
        <v>#N/A</v>
      </c>
      <c r="AX209" s="66" t="e">
        <f t="shared" ref="AX209:AX272" si="51">BO209*AA209^4+BP209*AA209^3+BQ209*AA209^2+BR209*AA209+BS209</f>
        <v>#N/A</v>
      </c>
      <c r="AY209" s="66" t="e">
        <f t="shared" ref="AY209:AY272" si="52">BO209*AU209^4+BP209*AU209^3+BQ209*AU209^2+BR209*AU209+BS209</f>
        <v>#N/A</v>
      </c>
      <c r="BB209" s="6" t="e">
        <f>MATCH(Q209,'Partnumber data valves'!$B$4:$B$1001,0)</f>
        <v>#N/A</v>
      </c>
      <c r="BC209" s="6"/>
      <c r="BD209" t="e">
        <f>INDEX('Partnumber data valves'!$B$4:$AC$1001,$BB209,13)</f>
        <v>#N/A</v>
      </c>
      <c r="BE209" t="e">
        <f>INDEX('Partnumber data valves'!$B$4:$AC$1001,$BB209,14)</f>
        <v>#N/A</v>
      </c>
      <c r="BF209" t="e">
        <f>INDEX('Partnumber data valves'!$B$4:$AC$1001,$BB209,15)</f>
        <v>#N/A</v>
      </c>
      <c r="BG209" t="e">
        <f>INDEX('Partnumber data valves'!$B$4:$AC$1001,$BB209,16)</f>
        <v>#N/A</v>
      </c>
      <c r="BH209" t="e">
        <f>INDEX('Partnumber data valves'!$B$4:$AC$1001,$BB209,17)</f>
        <v>#N/A</v>
      </c>
      <c r="BI209" t="e">
        <f>INDEX('Partnumber data valves'!$B$4:$AC$1001,$BB209,18)</f>
        <v>#N/A</v>
      </c>
      <c r="BJ209" t="e">
        <f>INDEX('Partnumber data valves'!$B$4:$AC$1001,$BB209,19)</f>
        <v>#N/A</v>
      </c>
      <c r="BL209" t="e">
        <f>INDEX('Partnumber data valves'!$B$4:$AC$1001,$BB209,21)</f>
        <v>#N/A</v>
      </c>
      <c r="BM209" t="e">
        <f>INDEX('Partnumber data valves'!$B$4:$AC$1001,$BB209,22)</f>
        <v>#N/A</v>
      </c>
      <c r="BN209" t="e">
        <f>INDEX('Partnumber data valves'!$B$4:$AC$1001,$BB209,23)</f>
        <v>#N/A</v>
      </c>
      <c r="BO209" t="e">
        <f>INDEX('Partnumber data valves'!$B$4:$AC$1001,$BB209,24)</f>
        <v>#N/A</v>
      </c>
      <c r="BP209" t="e">
        <f>INDEX('Partnumber data valves'!$B$4:$AC$1001,$BB209,25)</f>
        <v>#N/A</v>
      </c>
      <c r="BQ209" t="e">
        <f>INDEX('Partnumber data valves'!$B$4:$AC$1001,$BB209,26)</f>
        <v>#N/A</v>
      </c>
      <c r="BR209" t="e">
        <f>INDEX('Partnumber data valves'!$B$4:$AC$1001,$BB209,27)</f>
        <v>#N/A</v>
      </c>
      <c r="BS209" t="e">
        <f>INDEX('Partnumber data valves'!$B$4:$AC$1001,$BB209,28)</f>
        <v>#N/A</v>
      </c>
      <c r="BU209" s="66" t="e">
        <f>INDEX('Partnumber data valves'!$B$4:$AC$1001,$BB209,5)</f>
        <v>#N/A</v>
      </c>
      <c r="BV209" s="66" t="e">
        <f>INDEX('Partnumber data valves'!$B$4:$AC$1001,$BB209,6)</f>
        <v>#N/A</v>
      </c>
    </row>
    <row r="210" spans="2:74">
      <c r="B210" s="115"/>
      <c r="C210" s="115"/>
      <c r="D210" s="115"/>
      <c r="E210" s="115"/>
      <c r="F210" s="115"/>
      <c r="G210" s="115"/>
      <c r="H210" s="115"/>
      <c r="I210" s="115"/>
      <c r="J210" s="115"/>
      <c r="K210" s="115"/>
      <c r="L210" s="115"/>
      <c r="M210" s="115"/>
      <c r="N210" s="115"/>
      <c r="O210" s="115"/>
      <c r="Q210" s="83"/>
      <c r="R210" s="22" t="e">
        <f>VLOOKUP('Frese Valve Selection'!$Q210,'Partnumber data valves'!$B$4:$K$1001,2,FALSE)</f>
        <v>#N/A</v>
      </c>
      <c r="S210" s="23" t="e">
        <f>VLOOKUP('Frese Valve Selection'!$Q210,'Partnumber data valves'!$B$4:$K$1001,3,FALSE)</f>
        <v>#N/A</v>
      </c>
      <c r="T210" s="23" t="e">
        <f>VLOOKUP('Frese Valve Selection'!$Q210,'Partnumber data valves'!$B$4:$K$1001,4,FALSE)</f>
        <v>#N/A</v>
      </c>
      <c r="U210" s="23" t="e">
        <f>VLOOKUP('Frese Valve Selection'!$Q210,'Partnumber data valves'!$B$4:$K$1001,5,FALSE)</f>
        <v>#N/A</v>
      </c>
      <c r="V210" s="23" t="e">
        <f>VLOOKUP('Frese Valve Selection'!$Q210,'Partnumber data valves'!$B$4:$K$1001,6,FALSE)</f>
        <v>#N/A</v>
      </c>
      <c r="W210" s="23" t="e">
        <f>VLOOKUP('Frese Valve Selection'!$Q210,'Partnumber data valves'!$B$4:$K$1001,7,FALSE)</f>
        <v>#N/A</v>
      </c>
      <c r="X210" s="23" t="e">
        <f>VLOOKUP('Frese Valve Selection'!$Q210,'Partnumber data valves'!$B$4:$K$1001,8,FALSE)</f>
        <v>#N/A</v>
      </c>
      <c r="Y210" s="23" t="e">
        <f>VLOOKUP('Frese Valve Selection'!$Q210,'Partnumber data valves'!$B$4:$K$1001,9,FALSE)</f>
        <v>#N/A</v>
      </c>
      <c r="Z210" s="23" t="e">
        <f>VLOOKUP('Frese Valve Selection'!$Q210,'Partnumber data valves'!$B$4:$K$1001,10,FALSE)</f>
        <v>#N/A</v>
      </c>
      <c r="AA210" s="97">
        <f t="shared" si="47"/>
        <v>0</v>
      </c>
      <c r="AB210" s="98" t="e">
        <f t="shared" si="45"/>
        <v>#N/A</v>
      </c>
      <c r="AC210" s="99" t="e">
        <f t="shared" si="46"/>
        <v>#N/A</v>
      </c>
      <c r="AD210" s="23" t="e">
        <f>VLOOKUP(Q210,'Weight table'!$A$2:$C$10000,3,FALSE)</f>
        <v>#N/A</v>
      </c>
      <c r="AF210" s="83"/>
      <c r="AG210" s="23" t="str">
        <f>IF(OR(ISBLANK($AF210),$AF210="N/A"),"",VLOOKUP($AF210,'Part number data actuators'!$B$3:$H$202,2,FALSE))</f>
        <v/>
      </c>
      <c r="AH210" s="23" t="str">
        <f>IF(OR(ISBLANK($AF210),$AF210="N/A"),"",VLOOKUP($AF210,'Part number data actuators'!$B$3:$H$202,3,FALSE))</f>
        <v/>
      </c>
      <c r="AI210" s="23" t="str">
        <f>IF(OR(ISBLANK($AF210),$AF210="N/A"),"",VLOOKUP($AF210,'Part number data actuators'!$B$3:$H$202,4,FALSE))</f>
        <v/>
      </c>
      <c r="AJ210" s="23" t="str">
        <f>IF(OR(ISBLANK($AF210),$AF210="N/A"),"",VLOOKUP($AF210,'Part number data actuators'!$B$3:$H$202,5,FALSE))</f>
        <v/>
      </c>
      <c r="AK210" s="23" t="str">
        <f>IF(OR(ISBLANK($AF210),$AF210="N/A"),"",VLOOKUP($AF210,'Part number data actuators'!$B$3:$H$202,6,FALSE))</f>
        <v/>
      </c>
      <c r="AL210" s="23" t="str">
        <f>IF(OR(ISBLANK($AF210),$AF210="N/A"),"",VLOOKUP($AF210,'Part number data actuators'!$B$3:$H$202,7,FALSE))</f>
        <v/>
      </c>
      <c r="AM210" s="5" t="str">
        <f>IF(OR(ISBLANK($AF210),$AF210="N/A"),"",VLOOKUP(AF210,'Weight table'!$A$2:$C$10000,3,FALSE))</f>
        <v/>
      </c>
      <c r="AO210" s="86"/>
      <c r="AU210" s="66" t="e">
        <f t="shared" si="48"/>
        <v>#N/A</v>
      </c>
      <c r="AV210" s="66" t="e">
        <f t="shared" si="49"/>
        <v>#N/A</v>
      </c>
      <c r="AW210" t="e">
        <f t="shared" si="50"/>
        <v>#N/A</v>
      </c>
      <c r="AX210" s="66" t="e">
        <f t="shared" si="51"/>
        <v>#N/A</v>
      </c>
      <c r="AY210" s="66" t="e">
        <f t="shared" si="52"/>
        <v>#N/A</v>
      </c>
      <c r="BB210" s="6" t="e">
        <f>MATCH(Q210,'Partnumber data valves'!$B$4:$B$1001,0)</f>
        <v>#N/A</v>
      </c>
      <c r="BC210" s="6"/>
      <c r="BD210" t="e">
        <f>INDEX('Partnumber data valves'!$B$4:$AC$1001,$BB210,13)</f>
        <v>#N/A</v>
      </c>
      <c r="BE210" t="e">
        <f>INDEX('Partnumber data valves'!$B$4:$AC$1001,$BB210,14)</f>
        <v>#N/A</v>
      </c>
      <c r="BF210" t="e">
        <f>INDEX('Partnumber data valves'!$B$4:$AC$1001,$BB210,15)</f>
        <v>#N/A</v>
      </c>
      <c r="BG210" t="e">
        <f>INDEX('Partnumber data valves'!$B$4:$AC$1001,$BB210,16)</f>
        <v>#N/A</v>
      </c>
      <c r="BH210" t="e">
        <f>INDEX('Partnumber data valves'!$B$4:$AC$1001,$BB210,17)</f>
        <v>#N/A</v>
      </c>
      <c r="BI210" t="e">
        <f>INDEX('Partnumber data valves'!$B$4:$AC$1001,$BB210,18)</f>
        <v>#N/A</v>
      </c>
      <c r="BJ210" t="e">
        <f>INDEX('Partnumber data valves'!$B$4:$AC$1001,$BB210,19)</f>
        <v>#N/A</v>
      </c>
      <c r="BL210" t="e">
        <f>INDEX('Partnumber data valves'!$B$4:$AC$1001,$BB210,21)</f>
        <v>#N/A</v>
      </c>
      <c r="BM210" t="e">
        <f>INDEX('Partnumber data valves'!$B$4:$AC$1001,$BB210,22)</f>
        <v>#N/A</v>
      </c>
      <c r="BN210" t="e">
        <f>INDEX('Partnumber data valves'!$B$4:$AC$1001,$BB210,23)</f>
        <v>#N/A</v>
      </c>
      <c r="BO210" t="e">
        <f>INDEX('Partnumber data valves'!$B$4:$AC$1001,$BB210,24)</f>
        <v>#N/A</v>
      </c>
      <c r="BP210" t="e">
        <f>INDEX('Partnumber data valves'!$B$4:$AC$1001,$BB210,25)</f>
        <v>#N/A</v>
      </c>
      <c r="BQ210" t="e">
        <f>INDEX('Partnumber data valves'!$B$4:$AC$1001,$BB210,26)</f>
        <v>#N/A</v>
      </c>
      <c r="BR210" t="e">
        <f>INDEX('Partnumber data valves'!$B$4:$AC$1001,$BB210,27)</f>
        <v>#N/A</v>
      </c>
      <c r="BS210" t="e">
        <f>INDEX('Partnumber data valves'!$B$4:$AC$1001,$BB210,28)</f>
        <v>#N/A</v>
      </c>
      <c r="BU210" s="66" t="e">
        <f>INDEX('Partnumber data valves'!$B$4:$AC$1001,$BB210,5)</f>
        <v>#N/A</v>
      </c>
      <c r="BV210" s="66" t="e">
        <f>INDEX('Partnumber data valves'!$B$4:$AC$1001,$BB210,6)</f>
        <v>#N/A</v>
      </c>
    </row>
    <row r="211" spans="2:74">
      <c r="B211" s="115"/>
      <c r="C211" s="115"/>
      <c r="D211" s="115"/>
      <c r="E211" s="115"/>
      <c r="F211" s="115"/>
      <c r="G211" s="115"/>
      <c r="H211" s="115"/>
      <c r="I211" s="115"/>
      <c r="J211" s="115"/>
      <c r="K211" s="115"/>
      <c r="L211" s="115"/>
      <c r="M211" s="115"/>
      <c r="N211" s="115"/>
      <c r="O211" s="115"/>
      <c r="Q211" s="83"/>
      <c r="R211" s="22" t="e">
        <f>VLOOKUP('Frese Valve Selection'!$Q211,'Partnumber data valves'!$B$4:$K$1001,2,FALSE)</f>
        <v>#N/A</v>
      </c>
      <c r="S211" s="23" t="e">
        <f>VLOOKUP('Frese Valve Selection'!$Q211,'Partnumber data valves'!$B$4:$K$1001,3,FALSE)</f>
        <v>#N/A</v>
      </c>
      <c r="T211" s="23" t="e">
        <f>VLOOKUP('Frese Valve Selection'!$Q211,'Partnumber data valves'!$B$4:$K$1001,4,FALSE)</f>
        <v>#N/A</v>
      </c>
      <c r="U211" s="23" t="e">
        <f>VLOOKUP('Frese Valve Selection'!$Q211,'Partnumber data valves'!$B$4:$K$1001,5,FALSE)</f>
        <v>#N/A</v>
      </c>
      <c r="V211" s="23" t="e">
        <f>VLOOKUP('Frese Valve Selection'!$Q211,'Partnumber data valves'!$B$4:$K$1001,6,FALSE)</f>
        <v>#N/A</v>
      </c>
      <c r="W211" s="23" t="e">
        <f>VLOOKUP('Frese Valve Selection'!$Q211,'Partnumber data valves'!$B$4:$K$1001,7,FALSE)</f>
        <v>#N/A</v>
      </c>
      <c r="X211" s="23" t="e">
        <f>VLOOKUP('Frese Valve Selection'!$Q211,'Partnumber data valves'!$B$4:$K$1001,8,FALSE)</f>
        <v>#N/A</v>
      </c>
      <c r="Y211" s="23" t="e">
        <f>VLOOKUP('Frese Valve Selection'!$Q211,'Partnumber data valves'!$B$4:$K$1001,9,FALSE)</f>
        <v>#N/A</v>
      </c>
      <c r="Z211" s="23" t="e">
        <f>VLOOKUP('Frese Valve Selection'!$Q211,'Partnumber data valves'!$B$4:$K$1001,10,FALSE)</f>
        <v>#N/A</v>
      </c>
      <c r="AA211" s="97">
        <f t="shared" si="47"/>
        <v>0</v>
      </c>
      <c r="AB211" s="98" t="e">
        <f t="shared" si="45"/>
        <v>#N/A</v>
      </c>
      <c r="AC211" s="99" t="e">
        <f t="shared" si="46"/>
        <v>#N/A</v>
      </c>
      <c r="AD211" s="23" t="e">
        <f>VLOOKUP(Q211,'Weight table'!$A$2:$C$10000,3,FALSE)</f>
        <v>#N/A</v>
      </c>
      <c r="AF211" s="83"/>
      <c r="AG211" s="23" t="str">
        <f>IF(OR(ISBLANK($AF211),$AF211="N/A"),"",VLOOKUP($AF211,'Part number data actuators'!$B$3:$H$202,2,FALSE))</f>
        <v/>
      </c>
      <c r="AH211" s="23" t="str">
        <f>IF(OR(ISBLANK($AF211),$AF211="N/A"),"",VLOOKUP($AF211,'Part number data actuators'!$B$3:$H$202,3,FALSE))</f>
        <v/>
      </c>
      <c r="AI211" s="23" t="str">
        <f>IF(OR(ISBLANK($AF211),$AF211="N/A"),"",VLOOKUP($AF211,'Part number data actuators'!$B$3:$H$202,4,FALSE))</f>
        <v/>
      </c>
      <c r="AJ211" s="23" t="str">
        <f>IF(OR(ISBLANK($AF211),$AF211="N/A"),"",VLOOKUP($AF211,'Part number data actuators'!$B$3:$H$202,5,FALSE))</f>
        <v/>
      </c>
      <c r="AK211" s="23" t="str">
        <f>IF(OR(ISBLANK($AF211),$AF211="N/A"),"",VLOOKUP($AF211,'Part number data actuators'!$B$3:$H$202,6,FALSE))</f>
        <v/>
      </c>
      <c r="AL211" s="23" t="str">
        <f>IF(OR(ISBLANK($AF211),$AF211="N/A"),"",VLOOKUP($AF211,'Part number data actuators'!$B$3:$H$202,7,FALSE))</f>
        <v/>
      </c>
      <c r="AM211" s="5" t="str">
        <f>IF(OR(ISBLANK($AF211),$AF211="N/A"),"",VLOOKUP(AF211,'Weight table'!$A$2:$C$10000,3,FALSE))</f>
        <v/>
      </c>
      <c r="AO211" s="86"/>
      <c r="AU211" s="66" t="e">
        <f t="shared" si="48"/>
        <v>#N/A</v>
      </c>
      <c r="AV211" s="66" t="e">
        <f t="shared" si="49"/>
        <v>#N/A</v>
      </c>
      <c r="AW211" t="e">
        <f t="shared" si="50"/>
        <v>#N/A</v>
      </c>
      <c r="AX211" s="66" t="e">
        <f t="shared" si="51"/>
        <v>#N/A</v>
      </c>
      <c r="AY211" s="66" t="e">
        <f t="shared" si="52"/>
        <v>#N/A</v>
      </c>
      <c r="BB211" s="6" t="e">
        <f>MATCH(Q211,'Partnumber data valves'!$B$4:$B$1001,0)</f>
        <v>#N/A</v>
      </c>
      <c r="BC211" s="6"/>
      <c r="BD211" t="e">
        <f>INDEX('Partnumber data valves'!$B$4:$AC$1001,$BB211,13)</f>
        <v>#N/A</v>
      </c>
      <c r="BE211" t="e">
        <f>INDEX('Partnumber data valves'!$B$4:$AC$1001,$BB211,14)</f>
        <v>#N/A</v>
      </c>
      <c r="BF211" t="e">
        <f>INDEX('Partnumber data valves'!$B$4:$AC$1001,$BB211,15)</f>
        <v>#N/A</v>
      </c>
      <c r="BG211" t="e">
        <f>INDEX('Partnumber data valves'!$B$4:$AC$1001,$BB211,16)</f>
        <v>#N/A</v>
      </c>
      <c r="BH211" t="e">
        <f>INDEX('Partnumber data valves'!$B$4:$AC$1001,$BB211,17)</f>
        <v>#N/A</v>
      </c>
      <c r="BI211" t="e">
        <f>INDEX('Partnumber data valves'!$B$4:$AC$1001,$BB211,18)</f>
        <v>#N/A</v>
      </c>
      <c r="BJ211" t="e">
        <f>INDEX('Partnumber data valves'!$B$4:$AC$1001,$BB211,19)</f>
        <v>#N/A</v>
      </c>
      <c r="BL211" t="e">
        <f>INDEX('Partnumber data valves'!$B$4:$AC$1001,$BB211,21)</f>
        <v>#N/A</v>
      </c>
      <c r="BM211" t="e">
        <f>INDEX('Partnumber data valves'!$B$4:$AC$1001,$BB211,22)</f>
        <v>#N/A</v>
      </c>
      <c r="BN211" t="e">
        <f>INDEX('Partnumber data valves'!$B$4:$AC$1001,$BB211,23)</f>
        <v>#N/A</v>
      </c>
      <c r="BO211" t="e">
        <f>INDEX('Partnumber data valves'!$B$4:$AC$1001,$BB211,24)</f>
        <v>#N/A</v>
      </c>
      <c r="BP211" t="e">
        <f>INDEX('Partnumber data valves'!$B$4:$AC$1001,$BB211,25)</f>
        <v>#N/A</v>
      </c>
      <c r="BQ211" t="e">
        <f>INDEX('Partnumber data valves'!$B$4:$AC$1001,$BB211,26)</f>
        <v>#N/A</v>
      </c>
      <c r="BR211" t="e">
        <f>INDEX('Partnumber data valves'!$B$4:$AC$1001,$BB211,27)</f>
        <v>#N/A</v>
      </c>
      <c r="BS211" t="e">
        <f>INDEX('Partnumber data valves'!$B$4:$AC$1001,$BB211,28)</f>
        <v>#N/A</v>
      </c>
      <c r="BU211" s="66" t="e">
        <f>INDEX('Partnumber data valves'!$B$4:$AC$1001,$BB211,5)</f>
        <v>#N/A</v>
      </c>
      <c r="BV211" s="66" t="e">
        <f>INDEX('Partnumber data valves'!$B$4:$AC$1001,$BB211,6)</f>
        <v>#N/A</v>
      </c>
    </row>
    <row r="212" spans="2:74">
      <c r="B212" s="115"/>
      <c r="C212" s="115"/>
      <c r="D212" s="115"/>
      <c r="E212" s="115"/>
      <c r="F212" s="115"/>
      <c r="G212" s="115"/>
      <c r="H212" s="115"/>
      <c r="I212" s="115"/>
      <c r="J212" s="115"/>
      <c r="K212" s="115"/>
      <c r="L212" s="115"/>
      <c r="M212" s="115"/>
      <c r="N212" s="115"/>
      <c r="O212" s="115"/>
      <c r="Q212" s="83"/>
      <c r="R212" s="22" t="e">
        <f>VLOOKUP('Frese Valve Selection'!$Q212,'Partnumber data valves'!$B$4:$K$1001,2,FALSE)</f>
        <v>#N/A</v>
      </c>
      <c r="S212" s="23" t="e">
        <f>VLOOKUP('Frese Valve Selection'!$Q212,'Partnumber data valves'!$B$4:$K$1001,3,FALSE)</f>
        <v>#N/A</v>
      </c>
      <c r="T212" s="23" t="e">
        <f>VLOOKUP('Frese Valve Selection'!$Q212,'Partnumber data valves'!$B$4:$K$1001,4,FALSE)</f>
        <v>#N/A</v>
      </c>
      <c r="U212" s="23" t="e">
        <f>VLOOKUP('Frese Valve Selection'!$Q212,'Partnumber data valves'!$B$4:$K$1001,5,FALSE)</f>
        <v>#N/A</v>
      </c>
      <c r="V212" s="23" t="e">
        <f>VLOOKUP('Frese Valve Selection'!$Q212,'Partnumber data valves'!$B$4:$K$1001,6,FALSE)</f>
        <v>#N/A</v>
      </c>
      <c r="W212" s="23" t="e">
        <f>VLOOKUP('Frese Valve Selection'!$Q212,'Partnumber data valves'!$B$4:$K$1001,7,FALSE)</f>
        <v>#N/A</v>
      </c>
      <c r="X212" s="23" t="e">
        <f>VLOOKUP('Frese Valve Selection'!$Q212,'Partnumber data valves'!$B$4:$K$1001,8,FALSE)</f>
        <v>#N/A</v>
      </c>
      <c r="Y212" s="23" t="e">
        <f>VLOOKUP('Frese Valve Selection'!$Q212,'Partnumber data valves'!$B$4:$K$1001,9,FALSE)</f>
        <v>#N/A</v>
      </c>
      <c r="Z212" s="23" t="e">
        <f>VLOOKUP('Frese Valve Selection'!$Q212,'Partnumber data valves'!$B$4:$K$1001,10,FALSE)</f>
        <v>#N/A</v>
      </c>
      <c r="AA212" s="97">
        <f t="shared" si="47"/>
        <v>0</v>
      </c>
      <c r="AB212" s="98" t="e">
        <f t="shared" si="45"/>
        <v>#N/A</v>
      </c>
      <c r="AC212" s="99" t="e">
        <f t="shared" si="46"/>
        <v>#N/A</v>
      </c>
      <c r="AD212" s="23" t="e">
        <f>VLOOKUP(Q212,'Weight table'!$A$2:$C$10000,3,FALSE)</f>
        <v>#N/A</v>
      </c>
      <c r="AF212" s="83"/>
      <c r="AG212" s="23" t="str">
        <f>IF(OR(ISBLANK($AF212),$AF212="N/A"),"",VLOOKUP($AF212,'Part number data actuators'!$B$3:$H$202,2,FALSE))</f>
        <v/>
      </c>
      <c r="AH212" s="23" t="str">
        <f>IF(OR(ISBLANK($AF212),$AF212="N/A"),"",VLOOKUP($AF212,'Part number data actuators'!$B$3:$H$202,3,FALSE))</f>
        <v/>
      </c>
      <c r="AI212" s="23" t="str">
        <f>IF(OR(ISBLANK($AF212),$AF212="N/A"),"",VLOOKUP($AF212,'Part number data actuators'!$B$3:$H$202,4,FALSE))</f>
        <v/>
      </c>
      <c r="AJ212" s="23" t="str">
        <f>IF(OR(ISBLANK($AF212),$AF212="N/A"),"",VLOOKUP($AF212,'Part number data actuators'!$B$3:$H$202,5,FALSE))</f>
        <v/>
      </c>
      <c r="AK212" s="23" t="str">
        <f>IF(OR(ISBLANK($AF212),$AF212="N/A"),"",VLOOKUP($AF212,'Part number data actuators'!$B$3:$H$202,6,FALSE))</f>
        <v/>
      </c>
      <c r="AL212" s="23" t="str">
        <f>IF(OR(ISBLANK($AF212),$AF212="N/A"),"",VLOOKUP($AF212,'Part number data actuators'!$B$3:$H$202,7,FALSE))</f>
        <v/>
      </c>
      <c r="AM212" s="5" t="str">
        <f>IF(OR(ISBLANK($AF212),$AF212="N/A"),"",VLOOKUP(AF212,'Weight table'!$A$2:$C$10000,3,FALSE))</f>
        <v/>
      </c>
      <c r="AO212" s="86"/>
      <c r="AU212" s="66" t="e">
        <f t="shared" si="48"/>
        <v>#N/A</v>
      </c>
      <c r="AV212" s="66" t="e">
        <f t="shared" si="49"/>
        <v>#N/A</v>
      </c>
      <c r="AW212" t="e">
        <f t="shared" si="50"/>
        <v>#N/A</v>
      </c>
      <c r="AX212" s="66" t="e">
        <f t="shared" si="51"/>
        <v>#N/A</v>
      </c>
      <c r="AY212" s="66" t="e">
        <f t="shared" si="52"/>
        <v>#N/A</v>
      </c>
      <c r="BB212" s="6" t="e">
        <f>MATCH(Q212,'Partnumber data valves'!$B$4:$B$1001,0)</f>
        <v>#N/A</v>
      </c>
      <c r="BC212" s="6"/>
      <c r="BD212" t="e">
        <f>INDEX('Partnumber data valves'!$B$4:$AC$1001,$BB212,13)</f>
        <v>#N/A</v>
      </c>
      <c r="BE212" t="e">
        <f>INDEX('Partnumber data valves'!$B$4:$AC$1001,$BB212,14)</f>
        <v>#N/A</v>
      </c>
      <c r="BF212" t="e">
        <f>INDEX('Partnumber data valves'!$B$4:$AC$1001,$BB212,15)</f>
        <v>#N/A</v>
      </c>
      <c r="BG212" t="e">
        <f>INDEX('Partnumber data valves'!$B$4:$AC$1001,$BB212,16)</f>
        <v>#N/A</v>
      </c>
      <c r="BH212" t="e">
        <f>INDEX('Partnumber data valves'!$B$4:$AC$1001,$BB212,17)</f>
        <v>#N/A</v>
      </c>
      <c r="BI212" t="e">
        <f>INDEX('Partnumber data valves'!$B$4:$AC$1001,$BB212,18)</f>
        <v>#N/A</v>
      </c>
      <c r="BJ212" t="e">
        <f>INDEX('Partnumber data valves'!$B$4:$AC$1001,$BB212,19)</f>
        <v>#N/A</v>
      </c>
      <c r="BL212" t="e">
        <f>INDEX('Partnumber data valves'!$B$4:$AC$1001,$BB212,21)</f>
        <v>#N/A</v>
      </c>
      <c r="BM212" t="e">
        <f>INDEX('Partnumber data valves'!$B$4:$AC$1001,$BB212,22)</f>
        <v>#N/A</v>
      </c>
      <c r="BN212" t="e">
        <f>INDEX('Partnumber data valves'!$B$4:$AC$1001,$BB212,23)</f>
        <v>#N/A</v>
      </c>
      <c r="BO212" t="e">
        <f>INDEX('Partnumber data valves'!$B$4:$AC$1001,$BB212,24)</f>
        <v>#N/A</v>
      </c>
      <c r="BP212" t="e">
        <f>INDEX('Partnumber data valves'!$B$4:$AC$1001,$BB212,25)</f>
        <v>#N/A</v>
      </c>
      <c r="BQ212" t="e">
        <f>INDEX('Partnumber data valves'!$B$4:$AC$1001,$BB212,26)</f>
        <v>#N/A</v>
      </c>
      <c r="BR212" t="e">
        <f>INDEX('Partnumber data valves'!$B$4:$AC$1001,$BB212,27)</f>
        <v>#N/A</v>
      </c>
      <c r="BS212" t="e">
        <f>INDEX('Partnumber data valves'!$B$4:$AC$1001,$BB212,28)</f>
        <v>#N/A</v>
      </c>
      <c r="BU212" s="66" t="e">
        <f>INDEX('Partnumber data valves'!$B$4:$AC$1001,$BB212,5)</f>
        <v>#N/A</v>
      </c>
      <c r="BV212" s="66" t="e">
        <f>INDEX('Partnumber data valves'!$B$4:$AC$1001,$BB212,6)</f>
        <v>#N/A</v>
      </c>
    </row>
    <row r="213" spans="2:74">
      <c r="B213" s="115"/>
      <c r="C213" s="115"/>
      <c r="D213" s="115"/>
      <c r="E213" s="115"/>
      <c r="F213" s="115"/>
      <c r="G213" s="115"/>
      <c r="H213" s="115"/>
      <c r="I213" s="115"/>
      <c r="J213" s="115"/>
      <c r="K213" s="115"/>
      <c r="L213" s="115"/>
      <c r="M213" s="115"/>
      <c r="N213" s="115"/>
      <c r="O213" s="115"/>
      <c r="Q213" s="83"/>
      <c r="R213" s="22" t="e">
        <f>VLOOKUP('Frese Valve Selection'!$Q213,'Partnumber data valves'!$B$4:$K$1001,2,FALSE)</f>
        <v>#N/A</v>
      </c>
      <c r="S213" s="23" t="e">
        <f>VLOOKUP('Frese Valve Selection'!$Q213,'Partnumber data valves'!$B$4:$K$1001,3,FALSE)</f>
        <v>#N/A</v>
      </c>
      <c r="T213" s="23" t="e">
        <f>VLOOKUP('Frese Valve Selection'!$Q213,'Partnumber data valves'!$B$4:$K$1001,4,FALSE)</f>
        <v>#N/A</v>
      </c>
      <c r="U213" s="23" t="e">
        <f>VLOOKUP('Frese Valve Selection'!$Q213,'Partnumber data valves'!$B$4:$K$1001,5,FALSE)</f>
        <v>#N/A</v>
      </c>
      <c r="V213" s="23" t="e">
        <f>VLOOKUP('Frese Valve Selection'!$Q213,'Partnumber data valves'!$B$4:$K$1001,6,FALSE)</f>
        <v>#N/A</v>
      </c>
      <c r="W213" s="23" t="e">
        <f>VLOOKUP('Frese Valve Selection'!$Q213,'Partnumber data valves'!$B$4:$K$1001,7,FALSE)</f>
        <v>#N/A</v>
      </c>
      <c r="X213" s="23" t="e">
        <f>VLOOKUP('Frese Valve Selection'!$Q213,'Partnumber data valves'!$B$4:$K$1001,8,FALSE)</f>
        <v>#N/A</v>
      </c>
      <c r="Y213" s="23" t="e">
        <f>VLOOKUP('Frese Valve Selection'!$Q213,'Partnumber data valves'!$B$4:$K$1001,9,FALSE)</f>
        <v>#N/A</v>
      </c>
      <c r="Z213" s="23" t="e">
        <f>VLOOKUP('Frese Valve Selection'!$Q213,'Partnumber data valves'!$B$4:$K$1001,10,FALSE)</f>
        <v>#N/A</v>
      </c>
      <c r="AA213" s="97">
        <f t="shared" si="47"/>
        <v>0</v>
      </c>
      <c r="AB213" s="98" t="e">
        <f t="shared" si="45"/>
        <v>#N/A</v>
      </c>
      <c r="AC213" s="99" t="e">
        <f t="shared" si="46"/>
        <v>#N/A</v>
      </c>
      <c r="AD213" s="23" t="e">
        <f>VLOOKUP(Q213,'Weight table'!$A$2:$C$10000,3,FALSE)</f>
        <v>#N/A</v>
      </c>
      <c r="AF213" s="83"/>
      <c r="AG213" s="23" t="str">
        <f>IF(OR(ISBLANK($AF213),$AF213="N/A"),"",VLOOKUP($AF213,'Part number data actuators'!$B$3:$H$202,2,FALSE))</f>
        <v/>
      </c>
      <c r="AH213" s="23" t="str">
        <f>IF(OR(ISBLANK($AF213),$AF213="N/A"),"",VLOOKUP($AF213,'Part number data actuators'!$B$3:$H$202,3,FALSE))</f>
        <v/>
      </c>
      <c r="AI213" s="23" t="str">
        <f>IF(OR(ISBLANK($AF213),$AF213="N/A"),"",VLOOKUP($AF213,'Part number data actuators'!$B$3:$H$202,4,FALSE))</f>
        <v/>
      </c>
      <c r="AJ213" s="23" t="str">
        <f>IF(OR(ISBLANK($AF213),$AF213="N/A"),"",VLOOKUP($AF213,'Part number data actuators'!$B$3:$H$202,5,FALSE))</f>
        <v/>
      </c>
      <c r="AK213" s="23" t="str">
        <f>IF(OR(ISBLANK($AF213),$AF213="N/A"),"",VLOOKUP($AF213,'Part number data actuators'!$B$3:$H$202,6,FALSE))</f>
        <v/>
      </c>
      <c r="AL213" s="23" t="str">
        <f>IF(OR(ISBLANK($AF213),$AF213="N/A"),"",VLOOKUP($AF213,'Part number data actuators'!$B$3:$H$202,7,FALSE))</f>
        <v/>
      </c>
      <c r="AM213" s="5" t="str">
        <f>IF(OR(ISBLANK($AF213),$AF213="N/A"),"",VLOOKUP(AF213,'Weight table'!$A$2:$C$10000,3,FALSE))</f>
        <v/>
      </c>
      <c r="AO213" s="86"/>
      <c r="AU213" s="66" t="e">
        <f t="shared" si="48"/>
        <v>#N/A</v>
      </c>
      <c r="AV213" s="66" t="e">
        <f t="shared" si="49"/>
        <v>#N/A</v>
      </c>
      <c r="AW213" t="e">
        <f t="shared" si="50"/>
        <v>#N/A</v>
      </c>
      <c r="AX213" s="66" t="e">
        <f t="shared" si="51"/>
        <v>#N/A</v>
      </c>
      <c r="AY213" s="66" t="e">
        <f t="shared" si="52"/>
        <v>#N/A</v>
      </c>
      <c r="BB213" s="6" t="e">
        <f>MATCH(Q213,'Partnumber data valves'!$B$4:$B$1001,0)</f>
        <v>#N/A</v>
      </c>
      <c r="BC213" s="6"/>
      <c r="BD213" t="e">
        <f>INDEX('Partnumber data valves'!$B$4:$AC$1001,$BB213,13)</f>
        <v>#N/A</v>
      </c>
      <c r="BE213" t="e">
        <f>INDEX('Partnumber data valves'!$B$4:$AC$1001,$BB213,14)</f>
        <v>#N/A</v>
      </c>
      <c r="BF213" t="e">
        <f>INDEX('Partnumber data valves'!$B$4:$AC$1001,$BB213,15)</f>
        <v>#N/A</v>
      </c>
      <c r="BG213" t="e">
        <f>INDEX('Partnumber data valves'!$B$4:$AC$1001,$BB213,16)</f>
        <v>#N/A</v>
      </c>
      <c r="BH213" t="e">
        <f>INDEX('Partnumber data valves'!$B$4:$AC$1001,$BB213,17)</f>
        <v>#N/A</v>
      </c>
      <c r="BI213" t="e">
        <f>INDEX('Partnumber data valves'!$B$4:$AC$1001,$BB213,18)</f>
        <v>#N/A</v>
      </c>
      <c r="BJ213" t="e">
        <f>INDEX('Partnumber data valves'!$B$4:$AC$1001,$BB213,19)</f>
        <v>#N/A</v>
      </c>
      <c r="BL213" t="e">
        <f>INDEX('Partnumber data valves'!$B$4:$AC$1001,$BB213,21)</f>
        <v>#N/A</v>
      </c>
      <c r="BM213" t="e">
        <f>INDEX('Partnumber data valves'!$B$4:$AC$1001,$BB213,22)</f>
        <v>#N/A</v>
      </c>
      <c r="BN213" t="e">
        <f>INDEX('Partnumber data valves'!$B$4:$AC$1001,$BB213,23)</f>
        <v>#N/A</v>
      </c>
      <c r="BO213" t="e">
        <f>INDEX('Partnumber data valves'!$B$4:$AC$1001,$BB213,24)</f>
        <v>#N/A</v>
      </c>
      <c r="BP213" t="e">
        <f>INDEX('Partnumber data valves'!$B$4:$AC$1001,$BB213,25)</f>
        <v>#N/A</v>
      </c>
      <c r="BQ213" t="e">
        <f>INDEX('Partnumber data valves'!$B$4:$AC$1001,$BB213,26)</f>
        <v>#N/A</v>
      </c>
      <c r="BR213" t="e">
        <f>INDEX('Partnumber data valves'!$B$4:$AC$1001,$BB213,27)</f>
        <v>#N/A</v>
      </c>
      <c r="BS213" t="e">
        <f>INDEX('Partnumber data valves'!$B$4:$AC$1001,$BB213,28)</f>
        <v>#N/A</v>
      </c>
      <c r="BU213" s="66" t="e">
        <f>INDEX('Partnumber data valves'!$B$4:$AC$1001,$BB213,5)</f>
        <v>#N/A</v>
      </c>
      <c r="BV213" s="66" t="e">
        <f>INDEX('Partnumber data valves'!$B$4:$AC$1001,$BB213,6)</f>
        <v>#N/A</v>
      </c>
    </row>
    <row r="214" spans="2:74">
      <c r="B214" s="115"/>
      <c r="C214" s="115"/>
      <c r="D214" s="115"/>
      <c r="E214" s="115"/>
      <c r="F214" s="115"/>
      <c r="G214" s="115"/>
      <c r="H214" s="115"/>
      <c r="I214" s="115"/>
      <c r="J214" s="115"/>
      <c r="K214" s="115"/>
      <c r="L214" s="115"/>
      <c r="M214" s="115"/>
      <c r="N214" s="115"/>
      <c r="O214" s="115"/>
      <c r="Q214" s="83"/>
      <c r="R214" s="22" t="e">
        <f>VLOOKUP('Frese Valve Selection'!$Q214,'Partnumber data valves'!$B$4:$K$1001,2,FALSE)</f>
        <v>#N/A</v>
      </c>
      <c r="S214" s="23" t="e">
        <f>VLOOKUP('Frese Valve Selection'!$Q214,'Partnumber data valves'!$B$4:$K$1001,3,FALSE)</f>
        <v>#N/A</v>
      </c>
      <c r="T214" s="23" t="e">
        <f>VLOOKUP('Frese Valve Selection'!$Q214,'Partnumber data valves'!$B$4:$K$1001,4,FALSE)</f>
        <v>#N/A</v>
      </c>
      <c r="U214" s="23" t="e">
        <f>VLOOKUP('Frese Valve Selection'!$Q214,'Partnumber data valves'!$B$4:$K$1001,5,FALSE)</f>
        <v>#N/A</v>
      </c>
      <c r="V214" s="23" t="e">
        <f>VLOOKUP('Frese Valve Selection'!$Q214,'Partnumber data valves'!$B$4:$K$1001,6,FALSE)</f>
        <v>#N/A</v>
      </c>
      <c r="W214" s="23" t="e">
        <f>VLOOKUP('Frese Valve Selection'!$Q214,'Partnumber data valves'!$B$4:$K$1001,7,FALSE)</f>
        <v>#N/A</v>
      </c>
      <c r="X214" s="23" t="e">
        <f>VLOOKUP('Frese Valve Selection'!$Q214,'Partnumber data valves'!$B$4:$K$1001,8,FALSE)</f>
        <v>#N/A</v>
      </c>
      <c r="Y214" s="23" t="e">
        <f>VLOOKUP('Frese Valve Selection'!$Q214,'Partnumber data valves'!$B$4:$K$1001,9,FALSE)</f>
        <v>#N/A</v>
      </c>
      <c r="Z214" s="23" t="e">
        <f>VLOOKUP('Frese Valve Selection'!$Q214,'Partnumber data valves'!$B$4:$K$1001,10,FALSE)</f>
        <v>#N/A</v>
      </c>
      <c r="AA214" s="97">
        <f t="shared" si="47"/>
        <v>0</v>
      </c>
      <c r="AB214" s="98" t="e">
        <f t="shared" si="45"/>
        <v>#N/A</v>
      </c>
      <c r="AC214" s="99" t="e">
        <f t="shared" si="46"/>
        <v>#N/A</v>
      </c>
      <c r="AD214" s="23" t="e">
        <f>VLOOKUP(Q214,'Weight table'!$A$2:$C$10000,3,FALSE)</f>
        <v>#N/A</v>
      </c>
      <c r="AF214" s="83"/>
      <c r="AG214" s="23" t="str">
        <f>IF(OR(ISBLANK($AF214),$AF214="N/A"),"",VLOOKUP($AF214,'Part number data actuators'!$B$3:$H$202,2,FALSE))</f>
        <v/>
      </c>
      <c r="AH214" s="23" t="str">
        <f>IF(OR(ISBLANK($AF214),$AF214="N/A"),"",VLOOKUP($AF214,'Part number data actuators'!$B$3:$H$202,3,FALSE))</f>
        <v/>
      </c>
      <c r="AI214" s="23" t="str">
        <f>IF(OR(ISBLANK($AF214),$AF214="N/A"),"",VLOOKUP($AF214,'Part number data actuators'!$B$3:$H$202,4,FALSE))</f>
        <v/>
      </c>
      <c r="AJ214" s="23" t="str">
        <f>IF(OR(ISBLANK($AF214),$AF214="N/A"),"",VLOOKUP($AF214,'Part number data actuators'!$B$3:$H$202,5,FALSE))</f>
        <v/>
      </c>
      <c r="AK214" s="23" t="str">
        <f>IF(OR(ISBLANK($AF214),$AF214="N/A"),"",VLOOKUP($AF214,'Part number data actuators'!$B$3:$H$202,6,FALSE))</f>
        <v/>
      </c>
      <c r="AL214" s="23" t="str">
        <f>IF(OR(ISBLANK($AF214),$AF214="N/A"),"",VLOOKUP($AF214,'Part number data actuators'!$B$3:$H$202,7,FALSE))</f>
        <v/>
      </c>
      <c r="AM214" s="5" t="str">
        <f>IF(OR(ISBLANK($AF214),$AF214="N/A"),"",VLOOKUP(AF214,'Weight table'!$A$2:$C$10000,3,FALSE))</f>
        <v/>
      </c>
      <c r="AO214" s="86"/>
      <c r="AU214" s="66" t="e">
        <f t="shared" si="48"/>
        <v>#N/A</v>
      </c>
      <c r="AV214" s="66" t="e">
        <f t="shared" si="49"/>
        <v>#N/A</v>
      </c>
      <c r="AW214" t="e">
        <f t="shared" si="50"/>
        <v>#N/A</v>
      </c>
      <c r="AX214" s="66" t="e">
        <f t="shared" si="51"/>
        <v>#N/A</v>
      </c>
      <c r="AY214" s="66" t="e">
        <f t="shared" si="52"/>
        <v>#N/A</v>
      </c>
      <c r="BB214" s="6" t="e">
        <f>MATCH(Q214,'Partnumber data valves'!$B$4:$B$1001,0)</f>
        <v>#N/A</v>
      </c>
      <c r="BC214" s="6"/>
      <c r="BD214" t="e">
        <f>INDEX('Partnumber data valves'!$B$4:$AC$1001,$BB214,13)</f>
        <v>#N/A</v>
      </c>
      <c r="BE214" t="e">
        <f>INDEX('Partnumber data valves'!$B$4:$AC$1001,$BB214,14)</f>
        <v>#N/A</v>
      </c>
      <c r="BF214" t="e">
        <f>INDEX('Partnumber data valves'!$B$4:$AC$1001,$BB214,15)</f>
        <v>#N/A</v>
      </c>
      <c r="BG214" t="e">
        <f>INDEX('Partnumber data valves'!$B$4:$AC$1001,$BB214,16)</f>
        <v>#N/A</v>
      </c>
      <c r="BH214" t="e">
        <f>INDEX('Partnumber data valves'!$B$4:$AC$1001,$BB214,17)</f>
        <v>#N/A</v>
      </c>
      <c r="BI214" t="e">
        <f>INDEX('Partnumber data valves'!$B$4:$AC$1001,$BB214,18)</f>
        <v>#N/A</v>
      </c>
      <c r="BJ214" t="e">
        <f>INDEX('Partnumber data valves'!$B$4:$AC$1001,$BB214,19)</f>
        <v>#N/A</v>
      </c>
      <c r="BL214" t="e">
        <f>INDEX('Partnumber data valves'!$B$4:$AC$1001,$BB214,21)</f>
        <v>#N/A</v>
      </c>
      <c r="BM214" t="e">
        <f>INDEX('Partnumber data valves'!$B$4:$AC$1001,$BB214,22)</f>
        <v>#N/A</v>
      </c>
      <c r="BN214" t="e">
        <f>INDEX('Partnumber data valves'!$B$4:$AC$1001,$BB214,23)</f>
        <v>#N/A</v>
      </c>
      <c r="BO214" t="e">
        <f>INDEX('Partnumber data valves'!$B$4:$AC$1001,$BB214,24)</f>
        <v>#N/A</v>
      </c>
      <c r="BP214" t="e">
        <f>INDEX('Partnumber data valves'!$B$4:$AC$1001,$BB214,25)</f>
        <v>#N/A</v>
      </c>
      <c r="BQ214" t="e">
        <f>INDEX('Partnumber data valves'!$B$4:$AC$1001,$BB214,26)</f>
        <v>#N/A</v>
      </c>
      <c r="BR214" t="e">
        <f>INDEX('Partnumber data valves'!$B$4:$AC$1001,$BB214,27)</f>
        <v>#N/A</v>
      </c>
      <c r="BS214" t="e">
        <f>INDEX('Partnumber data valves'!$B$4:$AC$1001,$BB214,28)</f>
        <v>#N/A</v>
      </c>
      <c r="BU214" s="66" t="e">
        <f>INDEX('Partnumber data valves'!$B$4:$AC$1001,$BB214,5)</f>
        <v>#N/A</v>
      </c>
      <c r="BV214" s="66" t="e">
        <f>INDEX('Partnumber data valves'!$B$4:$AC$1001,$BB214,6)</f>
        <v>#N/A</v>
      </c>
    </row>
    <row r="215" spans="2:74">
      <c r="B215" s="115"/>
      <c r="C215" s="115"/>
      <c r="D215" s="115"/>
      <c r="E215" s="115"/>
      <c r="F215" s="115"/>
      <c r="G215" s="115"/>
      <c r="H215" s="115"/>
      <c r="I215" s="115"/>
      <c r="J215" s="115"/>
      <c r="K215" s="115"/>
      <c r="L215" s="115"/>
      <c r="M215" s="115"/>
      <c r="N215" s="115"/>
      <c r="O215" s="115"/>
      <c r="Q215" s="83"/>
      <c r="R215" s="22" t="e">
        <f>VLOOKUP('Frese Valve Selection'!$Q215,'Partnumber data valves'!$B$4:$K$1001,2,FALSE)</f>
        <v>#N/A</v>
      </c>
      <c r="S215" s="23" t="e">
        <f>VLOOKUP('Frese Valve Selection'!$Q215,'Partnumber data valves'!$B$4:$K$1001,3,FALSE)</f>
        <v>#N/A</v>
      </c>
      <c r="T215" s="23" t="e">
        <f>VLOOKUP('Frese Valve Selection'!$Q215,'Partnumber data valves'!$B$4:$K$1001,4,FALSE)</f>
        <v>#N/A</v>
      </c>
      <c r="U215" s="23" t="e">
        <f>VLOOKUP('Frese Valve Selection'!$Q215,'Partnumber data valves'!$B$4:$K$1001,5,FALSE)</f>
        <v>#N/A</v>
      </c>
      <c r="V215" s="23" t="e">
        <f>VLOOKUP('Frese Valve Selection'!$Q215,'Partnumber data valves'!$B$4:$K$1001,6,FALSE)</f>
        <v>#N/A</v>
      </c>
      <c r="W215" s="23" t="e">
        <f>VLOOKUP('Frese Valve Selection'!$Q215,'Partnumber data valves'!$B$4:$K$1001,7,FALSE)</f>
        <v>#N/A</v>
      </c>
      <c r="X215" s="23" t="e">
        <f>VLOOKUP('Frese Valve Selection'!$Q215,'Partnumber data valves'!$B$4:$K$1001,8,FALSE)</f>
        <v>#N/A</v>
      </c>
      <c r="Y215" s="23" t="e">
        <f>VLOOKUP('Frese Valve Selection'!$Q215,'Partnumber data valves'!$B$4:$K$1001,9,FALSE)</f>
        <v>#N/A</v>
      </c>
      <c r="Z215" s="23" t="e">
        <f>VLOOKUP('Frese Valve Selection'!$Q215,'Partnumber data valves'!$B$4:$K$1001,10,FALSE)</f>
        <v>#N/A</v>
      </c>
      <c r="AA215" s="97">
        <f t="shared" si="47"/>
        <v>0</v>
      </c>
      <c r="AB215" s="98" t="e">
        <f t="shared" si="45"/>
        <v>#N/A</v>
      </c>
      <c r="AC215" s="99" t="e">
        <f t="shared" si="46"/>
        <v>#N/A</v>
      </c>
      <c r="AD215" s="23" t="e">
        <f>VLOOKUP(Q215,'Weight table'!$A$2:$C$10000,3,FALSE)</f>
        <v>#N/A</v>
      </c>
      <c r="AF215" s="83"/>
      <c r="AG215" s="23" t="str">
        <f>IF(OR(ISBLANK($AF215),$AF215="N/A"),"",VLOOKUP($AF215,'Part number data actuators'!$B$3:$H$202,2,FALSE))</f>
        <v/>
      </c>
      <c r="AH215" s="23" t="str">
        <f>IF(OR(ISBLANK($AF215),$AF215="N/A"),"",VLOOKUP($AF215,'Part number data actuators'!$B$3:$H$202,3,FALSE))</f>
        <v/>
      </c>
      <c r="AI215" s="23" t="str">
        <f>IF(OR(ISBLANK($AF215),$AF215="N/A"),"",VLOOKUP($AF215,'Part number data actuators'!$B$3:$H$202,4,FALSE))</f>
        <v/>
      </c>
      <c r="AJ215" s="23" t="str">
        <f>IF(OR(ISBLANK($AF215),$AF215="N/A"),"",VLOOKUP($AF215,'Part number data actuators'!$B$3:$H$202,5,FALSE))</f>
        <v/>
      </c>
      <c r="AK215" s="23" t="str">
        <f>IF(OR(ISBLANK($AF215),$AF215="N/A"),"",VLOOKUP($AF215,'Part number data actuators'!$B$3:$H$202,6,FALSE))</f>
        <v/>
      </c>
      <c r="AL215" s="23" t="str">
        <f>IF(OR(ISBLANK($AF215),$AF215="N/A"),"",VLOOKUP($AF215,'Part number data actuators'!$B$3:$H$202,7,FALSE))</f>
        <v/>
      </c>
      <c r="AM215" s="5" t="str">
        <f>IF(OR(ISBLANK($AF215),$AF215="N/A"),"",VLOOKUP(AF215,'Weight table'!$A$2:$C$10000,3,FALSE))</f>
        <v/>
      </c>
      <c r="AO215" s="86"/>
      <c r="AU215" s="66" t="e">
        <f t="shared" si="48"/>
        <v>#N/A</v>
      </c>
      <c r="AV215" s="66" t="e">
        <f t="shared" si="49"/>
        <v>#N/A</v>
      </c>
      <c r="AW215" t="e">
        <f t="shared" si="50"/>
        <v>#N/A</v>
      </c>
      <c r="AX215" s="66" t="e">
        <f t="shared" si="51"/>
        <v>#N/A</v>
      </c>
      <c r="AY215" s="66" t="e">
        <f t="shared" si="52"/>
        <v>#N/A</v>
      </c>
      <c r="BB215" s="6" t="e">
        <f>MATCH(Q215,'Partnumber data valves'!$B$4:$B$1001,0)</f>
        <v>#N/A</v>
      </c>
      <c r="BC215" s="6"/>
      <c r="BD215" t="e">
        <f>INDEX('Partnumber data valves'!$B$4:$AC$1001,$BB215,13)</f>
        <v>#N/A</v>
      </c>
      <c r="BE215" t="e">
        <f>INDEX('Partnumber data valves'!$B$4:$AC$1001,$BB215,14)</f>
        <v>#N/A</v>
      </c>
      <c r="BF215" t="e">
        <f>INDEX('Partnumber data valves'!$B$4:$AC$1001,$BB215,15)</f>
        <v>#N/A</v>
      </c>
      <c r="BG215" t="e">
        <f>INDEX('Partnumber data valves'!$B$4:$AC$1001,$BB215,16)</f>
        <v>#N/A</v>
      </c>
      <c r="BH215" t="e">
        <f>INDEX('Partnumber data valves'!$B$4:$AC$1001,$BB215,17)</f>
        <v>#N/A</v>
      </c>
      <c r="BI215" t="e">
        <f>INDEX('Partnumber data valves'!$B$4:$AC$1001,$BB215,18)</f>
        <v>#N/A</v>
      </c>
      <c r="BJ215" t="e">
        <f>INDEX('Partnumber data valves'!$B$4:$AC$1001,$BB215,19)</f>
        <v>#N/A</v>
      </c>
      <c r="BL215" t="e">
        <f>INDEX('Partnumber data valves'!$B$4:$AC$1001,$BB215,21)</f>
        <v>#N/A</v>
      </c>
      <c r="BM215" t="e">
        <f>INDEX('Partnumber data valves'!$B$4:$AC$1001,$BB215,22)</f>
        <v>#N/A</v>
      </c>
      <c r="BN215" t="e">
        <f>INDEX('Partnumber data valves'!$B$4:$AC$1001,$BB215,23)</f>
        <v>#N/A</v>
      </c>
      <c r="BO215" t="e">
        <f>INDEX('Partnumber data valves'!$B$4:$AC$1001,$BB215,24)</f>
        <v>#N/A</v>
      </c>
      <c r="BP215" t="e">
        <f>INDEX('Partnumber data valves'!$B$4:$AC$1001,$BB215,25)</f>
        <v>#N/A</v>
      </c>
      <c r="BQ215" t="e">
        <f>INDEX('Partnumber data valves'!$B$4:$AC$1001,$BB215,26)</f>
        <v>#N/A</v>
      </c>
      <c r="BR215" t="e">
        <f>INDEX('Partnumber data valves'!$B$4:$AC$1001,$BB215,27)</f>
        <v>#N/A</v>
      </c>
      <c r="BS215" t="e">
        <f>INDEX('Partnumber data valves'!$B$4:$AC$1001,$BB215,28)</f>
        <v>#N/A</v>
      </c>
      <c r="BU215" s="66" t="e">
        <f>INDEX('Partnumber data valves'!$B$4:$AC$1001,$BB215,5)</f>
        <v>#N/A</v>
      </c>
      <c r="BV215" s="66" t="e">
        <f>INDEX('Partnumber data valves'!$B$4:$AC$1001,$BB215,6)</f>
        <v>#N/A</v>
      </c>
    </row>
    <row r="216" spans="2:74">
      <c r="B216" s="115"/>
      <c r="C216" s="115"/>
      <c r="D216" s="115"/>
      <c r="E216" s="115"/>
      <c r="F216" s="115"/>
      <c r="G216" s="115"/>
      <c r="H216" s="115"/>
      <c r="I216" s="115"/>
      <c r="J216" s="115"/>
      <c r="K216" s="115"/>
      <c r="L216" s="115"/>
      <c r="M216" s="115"/>
      <c r="N216" s="115"/>
      <c r="O216" s="115"/>
      <c r="Q216" s="83"/>
      <c r="R216" s="22" t="e">
        <f>VLOOKUP('Frese Valve Selection'!$Q216,'Partnumber data valves'!$B$4:$K$1001,2,FALSE)</f>
        <v>#N/A</v>
      </c>
      <c r="S216" s="23" t="e">
        <f>VLOOKUP('Frese Valve Selection'!$Q216,'Partnumber data valves'!$B$4:$K$1001,3,FALSE)</f>
        <v>#N/A</v>
      </c>
      <c r="T216" s="23" t="e">
        <f>VLOOKUP('Frese Valve Selection'!$Q216,'Partnumber data valves'!$B$4:$K$1001,4,FALSE)</f>
        <v>#N/A</v>
      </c>
      <c r="U216" s="23" t="e">
        <f>VLOOKUP('Frese Valve Selection'!$Q216,'Partnumber data valves'!$B$4:$K$1001,5,FALSE)</f>
        <v>#N/A</v>
      </c>
      <c r="V216" s="23" t="e">
        <f>VLOOKUP('Frese Valve Selection'!$Q216,'Partnumber data valves'!$B$4:$K$1001,6,FALSE)</f>
        <v>#N/A</v>
      </c>
      <c r="W216" s="23" t="e">
        <f>VLOOKUP('Frese Valve Selection'!$Q216,'Partnumber data valves'!$B$4:$K$1001,7,FALSE)</f>
        <v>#N/A</v>
      </c>
      <c r="X216" s="23" t="e">
        <f>VLOOKUP('Frese Valve Selection'!$Q216,'Partnumber data valves'!$B$4:$K$1001,8,FALSE)</f>
        <v>#N/A</v>
      </c>
      <c r="Y216" s="23" t="e">
        <f>VLOOKUP('Frese Valve Selection'!$Q216,'Partnumber data valves'!$B$4:$K$1001,9,FALSE)</f>
        <v>#N/A</v>
      </c>
      <c r="Z216" s="23" t="e">
        <f>VLOOKUP('Frese Valve Selection'!$Q216,'Partnumber data valves'!$B$4:$K$1001,10,FALSE)</f>
        <v>#N/A</v>
      </c>
      <c r="AA216" s="97">
        <f t="shared" si="47"/>
        <v>0</v>
      </c>
      <c r="AB216" s="98" t="e">
        <f t="shared" si="45"/>
        <v>#N/A</v>
      </c>
      <c r="AC216" s="99" t="e">
        <f t="shared" si="46"/>
        <v>#N/A</v>
      </c>
      <c r="AD216" s="23" t="e">
        <f>VLOOKUP(Q216,'Weight table'!$A$2:$C$10000,3,FALSE)</f>
        <v>#N/A</v>
      </c>
      <c r="AF216" s="83"/>
      <c r="AG216" s="23" t="str">
        <f>IF(OR(ISBLANK($AF216),$AF216="N/A"),"",VLOOKUP($AF216,'Part number data actuators'!$B$3:$H$202,2,FALSE))</f>
        <v/>
      </c>
      <c r="AH216" s="23" t="str">
        <f>IF(OR(ISBLANK($AF216),$AF216="N/A"),"",VLOOKUP($AF216,'Part number data actuators'!$B$3:$H$202,3,FALSE))</f>
        <v/>
      </c>
      <c r="AI216" s="23" t="str">
        <f>IF(OR(ISBLANK($AF216),$AF216="N/A"),"",VLOOKUP($AF216,'Part number data actuators'!$B$3:$H$202,4,FALSE))</f>
        <v/>
      </c>
      <c r="AJ216" s="23" t="str">
        <f>IF(OR(ISBLANK($AF216),$AF216="N/A"),"",VLOOKUP($AF216,'Part number data actuators'!$B$3:$H$202,5,FALSE))</f>
        <v/>
      </c>
      <c r="AK216" s="23" t="str">
        <f>IF(OR(ISBLANK($AF216),$AF216="N/A"),"",VLOOKUP($AF216,'Part number data actuators'!$B$3:$H$202,6,FALSE))</f>
        <v/>
      </c>
      <c r="AL216" s="23" t="str">
        <f>IF(OR(ISBLANK($AF216),$AF216="N/A"),"",VLOOKUP($AF216,'Part number data actuators'!$B$3:$H$202,7,FALSE))</f>
        <v/>
      </c>
      <c r="AM216" s="5" t="str">
        <f>IF(OR(ISBLANK($AF216),$AF216="N/A"),"",VLOOKUP(AF216,'Weight table'!$A$2:$C$10000,3,FALSE))</f>
        <v/>
      </c>
      <c r="AO216" s="86"/>
      <c r="AU216" s="66" t="e">
        <f t="shared" si="48"/>
        <v>#N/A</v>
      </c>
      <c r="AV216" s="66" t="e">
        <f t="shared" si="49"/>
        <v>#N/A</v>
      </c>
      <c r="AW216" t="e">
        <f t="shared" si="50"/>
        <v>#N/A</v>
      </c>
      <c r="AX216" s="66" t="e">
        <f t="shared" si="51"/>
        <v>#N/A</v>
      </c>
      <c r="AY216" s="66" t="e">
        <f t="shared" si="52"/>
        <v>#N/A</v>
      </c>
      <c r="BB216" s="6" t="e">
        <f>MATCH(Q216,'Partnumber data valves'!$B$4:$B$1001,0)</f>
        <v>#N/A</v>
      </c>
      <c r="BC216" s="6"/>
      <c r="BD216" t="e">
        <f>INDEX('Partnumber data valves'!$B$4:$AC$1001,$BB216,13)</f>
        <v>#N/A</v>
      </c>
      <c r="BE216" t="e">
        <f>INDEX('Partnumber data valves'!$B$4:$AC$1001,$BB216,14)</f>
        <v>#N/A</v>
      </c>
      <c r="BF216" t="e">
        <f>INDEX('Partnumber data valves'!$B$4:$AC$1001,$BB216,15)</f>
        <v>#N/A</v>
      </c>
      <c r="BG216" t="e">
        <f>INDEX('Partnumber data valves'!$B$4:$AC$1001,$BB216,16)</f>
        <v>#N/A</v>
      </c>
      <c r="BH216" t="e">
        <f>INDEX('Partnumber data valves'!$B$4:$AC$1001,$BB216,17)</f>
        <v>#N/A</v>
      </c>
      <c r="BI216" t="e">
        <f>INDEX('Partnumber data valves'!$B$4:$AC$1001,$BB216,18)</f>
        <v>#N/A</v>
      </c>
      <c r="BJ216" t="e">
        <f>INDEX('Partnumber data valves'!$B$4:$AC$1001,$BB216,19)</f>
        <v>#N/A</v>
      </c>
      <c r="BL216" t="e">
        <f>INDEX('Partnumber data valves'!$B$4:$AC$1001,$BB216,21)</f>
        <v>#N/A</v>
      </c>
      <c r="BM216" t="e">
        <f>INDEX('Partnumber data valves'!$B$4:$AC$1001,$BB216,22)</f>
        <v>#N/A</v>
      </c>
      <c r="BN216" t="e">
        <f>INDEX('Partnumber data valves'!$B$4:$AC$1001,$BB216,23)</f>
        <v>#N/A</v>
      </c>
      <c r="BO216" t="e">
        <f>INDEX('Partnumber data valves'!$B$4:$AC$1001,$BB216,24)</f>
        <v>#N/A</v>
      </c>
      <c r="BP216" t="e">
        <f>INDEX('Partnumber data valves'!$B$4:$AC$1001,$BB216,25)</f>
        <v>#N/A</v>
      </c>
      <c r="BQ216" t="e">
        <f>INDEX('Partnumber data valves'!$B$4:$AC$1001,$BB216,26)</f>
        <v>#N/A</v>
      </c>
      <c r="BR216" t="e">
        <f>INDEX('Partnumber data valves'!$B$4:$AC$1001,$BB216,27)</f>
        <v>#N/A</v>
      </c>
      <c r="BS216" t="e">
        <f>INDEX('Partnumber data valves'!$B$4:$AC$1001,$BB216,28)</f>
        <v>#N/A</v>
      </c>
      <c r="BU216" s="66" t="e">
        <f>INDEX('Partnumber data valves'!$B$4:$AC$1001,$BB216,5)</f>
        <v>#N/A</v>
      </c>
      <c r="BV216" s="66" t="e">
        <f>INDEX('Partnumber data valves'!$B$4:$AC$1001,$BB216,6)</f>
        <v>#N/A</v>
      </c>
    </row>
    <row r="217" spans="2:74">
      <c r="B217" s="115"/>
      <c r="C217" s="115"/>
      <c r="D217" s="115"/>
      <c r="E217" s="115"/>
      <c r="F217" s="115"/>
      <c r="G217" s="115"/>
      <c r="H217" s="115"/>
      <c r="I217" s="115"/>
      <c r="J217" s="115"/>
      <c r="K217" s="115"/>
      <c r="L217" s="115"/>
      <c r="M217" s="115"/>
      <c r="N217" s="115"/>
      <c r="O217" s="115"/>
      <c r="Q217" s="83"/>
      <c r="R217" s="22" t="e">
        <f>VLOOKUP('Frese Valve Selection'!$Q217,'Partnumber data valves'!$B$4:$K$1001,2,FALSE)</f>
        <v>#N/A</v>
      </c>
      <c r="S217" s="23" t="e">
        <f>VLOOKUP('Frese Valve Selection'!$Q217,'Partnumber data valves'!$B$4:$K$1001,3,FALSE)</f>
        <v>#N/A</v>
      </c>
      <c r="T217" s="23" t="e">
        <f>VLOOKUP('Frese Valve Selection'!$Q217,'Partnumber data valves'!$B$4:$K$1001,4,FALSE)</f>
        <v>#N/A</v>
      </c>
      <c r="U217" s="23" t="e">
        <f>VLOOKUP('Frese Valve Selection'!$Q217,'Partnumber data valves'!$B$4:$K$1001,5,FALSE)</f>
        <v>#N/A</v>
      </c>
      <c r="V217" s="23" t="e">
        <f>VLOOKUP('Frese Valve Selection'!$Q217,'Partnumber data valves'!$B$4:$K$1001,6,FALSE)</f>
        <v>#N/A</v>
      </c>
      <c r="W217" s="23" t="e">
        <f>VLOOKUP('Frese Valve Selection'!$Q217,'Partnumber data valves'!$B$4:$K$1001,7,FALSE)</f>
        <v>#N/A</v>
      </c>
      <c r="X217" s="23" t="e">
        <f>VLOOKUP('Frese Valve Selection'!$Q217,'Partnumber data valves'!$B$4:$K$1001,8,FALSE)</f>
        <v>#N/A</v>
      </c>
      <c r="Y217" s="23" t="e">
        <f>VLOOKUP('Frese Valve Selection'!$Q217,'Partnumber data valves'!$B$4:$K$1001,9,FALSE)</f>
        <v>#N/A</v>
      </c>
      <c r="Z217" s="23" t="e">
        <f>VLOOKUP('Frese Valve Selection'!$Q217,'Partnumber data valves'!$B$4:$K$1001,10,FALSE)</f>
        <v>#N/A</v>
      </c>
      <c r="AA217" s="97">
        <f t="shared" si="47"/>
        <v>0</v>
      </c>
      <c r="AB217" s="98" t="e">
        <f t="shared" si="45"/>
        <v>#N/A</v>
      </c>
      <c r="AC217" s="99" t="e">
        <f t="shared" si="46"/>
        <v>#N/A</v>
      </c>
      <c r="AD217" s="23" t="e">
        <f>VLOOKUP(Q217,'Weight table'!$A$2:$C$10000,3,FALSE)</f>
        <v>#N/A</v>
      </c>
      <c r="AF217" s="83"/>
      <c r="AG217" s="23" t="str">
        <f>IF(OR(ISBLANK($AF217),$AF217="N/A"),"",VLOOKUP($AF217,'Part number data actuators'!$B$3:$H$202,2,FALSE))</f>
        <v/>
      </c>
      <c r="AH217" s="23" t="str">
        <f>IF(OR(ISBLANK($AF217),$AF217="N/A"),"",VLOOKUP($AF217,'Part number data actuators'!$B$3:$H$202,3,FALSE))</f>
        <v/>
      </c>
      <c r="AI217" s="23" t="str">
        <f>IF(OR(ISBLANK($AF217),$AF217="N/A"),"",VLOOKUP($AF217,'Part number data actuators'!$B$3:$H$202,4,FALSE))</f>
        <v/>
      </c>
      <c r="AJ217" s="23" t="str">
        <f>IF(OR(ISBLANK($AF217),$AF217="N/A"),"",VLOOKUP($AF217,'Part number data actuators'!$B$3:$H$202,5,FALSE))</f>
        <v/>
      </c>
      <c r="AK217" s="23" t="str">
        <f>IF(OR(ISBLANK($AF217),$AF217="N/A"),"",VLOOKUP($AF217,'Part number data actuators'!$B$3:$H$202,6,FALSE))</f>
        <v/>
      </c>
      <c r="AL217" s="23" t="str">
        <f>IF(OR(ISBLANK($AF217),$AF217="N/A"),"",VLOOKUP($AF217,'Part number data actuators'!$B$3:$H$202,7,FALSE))</f>
        <v/>
      </c>
      <c r="AM217" s="5" t="str">
        <f>IF(OR(ISBLANK($AF217),$AF217="N/A"),"",VLOOKUP(AF217,'Weight table'!$A$2:$C$10000,3,FALSE))</f>
        <v/>
      </c>
      <c r="AO217" s="86"/>
      <c r="AU217" s="66" t="e">
        <f t="shared" si="48"/>
        <v>#N/A</v>
      </c>
      <c r="AV217" s="66" t="e">
        <f t="shared" si="49"/>
        <v>#N/A</v>
      </c>
      <c r="AW217" t="e">
        <f t="shared" si="50"/>
        <v>#N/A</v>
      </c>
      <c r="AX217" s="66" t="e">
        <f t="shared" si="51"/>
        <v>#N/A</v>
      </c>
      <c r="AY217" s="66" t="e">
        <f t="shared" si="52"/>
        <v>#N/A</v>
      </c>
      <c r="BB217" s="6" t="e">
        <f>MATCH(Q217,'Partnumber data valves'!$B$4:$B$1001,0)</f>
        <v>#N/A</v>
      </c>
      <c r="BC217" s="6"/>
      <c r="BD217" t="e">
        <f>INDEX('Partnumber data valves'!$B$4:$AC$1001,$BB217,13)</f>
        <v>#N/A</v>
      </c>
      <c r="BE217" t="e">
        <f>INDEX('Partnumber data valves'!$B$4:$AC$1001,$BB217,14)</f>
        <v>#N/A</v>
      </c>
      <c r="BF217" t="e">
        <f>INDEX('Partnumber data valves'!$B$4:$AC$1001,$BB217,15)</f>
        <v>#N/A</v>
      </c>
      <c r="BG217" t="e">
        <f>INDEX('Partnumber data valves'!$B$4:$AC$1001,$BB217,16)</f>
        <v>#N/A</v>
      </c>
      <c r="BH217" t="e">
        <f>INDEX('Partnumber data valves'!$B$4:$AC$1001,$BB217,17)</f>
        <v>#N/A</v>
      </c>
      <c r="BI217" t="e">
        <f>INDEX('Partnumber data valves'!$B$4:$AC$1001,$BB217,18)</f>
        <v>#N/A</v>
      </c>
      <c r="BJ217" t="e">
        <f>INDEX('Partnumber data valves'!$B$4:$AC$1001,$BB217,19)</f>
        <v>#N/A</v>
      </c>
      <c r="BL217" t="e">
        <f>INDEX('Partnumber data valves'!$B$4:$AC$1001,$BB217,21)</f>
        <v>#N/A</v>
      </c>
      <c r="BM217" t="e">
        <f>INDEX('Partnumber data valves'!$B$4:$AC$1001,$BB217,22)</f>
        <v>#N/A</v>
      </c>
      <c r="BN217" t="e">
        <f>INDEX('Partnumber data valves'!$B$4:$AC$1001,$BB217,23)</f>
        <v>#N/A</v>
      </c>
      <c r="BO217" t="e">
        <f>INDEX('Partnumber data valves'!$B$4:$AC$1001,$BB217,24)</f>
        <v>#N/A</v>
      </c>
      <c r="BP217" t="e">
        <f>INDEX('Partnumber data valves'!$B$4:$AC$1001,$BB217,25)</f>
        <v>#N/A</v>
      </c>
      <c r="BQ217" t="e">
        <f>INDEX('Partnumber data valves'!$B$4:$AC$1001,$BB217,26)</f>
        <v>#N/A</v>
      </c>
      <c r="BR217" t="e">
        <f>INDEX('Partnumber data valves'!$B$4:$AC$1001,$BB217,27)</f>
        <v>#N/A</v>
      </c>
      <c r="BS217" t="e">
        <f>INDEX('Partnumber data valves'!$B$4:$AC$1001,$BB217,28)</f>
        <v>#N/A</v>
      </c>
      <c r="BU217" s="66" t="e">
        <f>INDEX('Partnumber data valves'!$B$4:$AC$1001,$BB217,5)</f>
        <v>#N/A</v>
      </c>
      <c r="BV217" s="66" t="e">
        <f>INDEX('Partnumber data valves'!$B$4:$AC$1001,$BB217,6)</f>
        <v>#N/A</v>
      </c>
    </row>
    <row r="218" spans="2:74">
      <c r="B218" s="115"/>
      <c r="C218" s="115"/>
      <c r="D218" s="115"/>
      <c r="E218" s="115"/>
      <c r="F218" s="115"/>
      <c r="G218" s="115"/>
      <c r="H218" s="115"/>
      <c r="I218" s="115"/>
      <c r="J218" s="115"/>
      <c r="K218" s="115"/>
      <c r="L218" s="115"/>
      <c r="M218" s="115"/>
      <c r="N218" s="115"/>
      <c r="O218" s="115"/>
      <c r="Q218" s="83"/>
      <c r="R218" s="22" t="e">
        <f>VLOOKUP('Frese Valve Selection'!$Q218,'Partnumber data valves'!$B$4:$K$1001,2,FALSE)</f>
        <v>#N/A</v>
      </c>
      <c r="S218" s="23" t="e">
        <f>VLOOKUP('Frese Valve Selection'!$Q218,'Partnumber data valves'!$B$4:$K$1001,3,FALSE)</f>
        <v>#N/A</v>
      </c>
      <c r="T218" s="23" t="e">
        <f>VLOOKUP('Frese Valve Selection'!$Q218,'Partnumber data valves'!$B$4:$K$1001,4,FALSE)</f>
        <v>#N/A</v>
      </c>
      <c r="U218" s="23" t="e">
        <f>VLOOKUP('Frese Valve Selection'!$Q218,'Partnumber data valves'!$B$4:$K$1001,5,FALSE)</f>
        <v>#N/A</v>
      </c>
      <c r="V218" s="23" t="e">
        <f>VLOOKUP('Frese Valve Selection'!$Q218,'Partnumber data valves'!$B$4:$K$1001,6,FALSE)</f>
        <v>#N/A</v>
      </c>
      <c r="W218" s="23" t="e">
        <f>VLOOKUP('Frese Valve Selection'!$Q218,'Partnumber data valves'!$B$4:$K$1001,7,FALSE)</f>
        <v>#N/A</v>
      </c>
      <c r="X218" s="23" t="e">
        <f>VLOOKUP('Frese Valve Selection'!$Q218,'Partnumber data valves'!$B$4:$K$1001,8,FALSE)</f>
        <v>#N/A</v>
      </c>
      <c r="Y218" s="23" t="e">
        <f>VLOOKUP('Frese Valve Selection'!$Q218,'Partnumber data valves'!$B$4:$K$1001,9,FALSE)</f>
        <v>#N/A</v>
      </c>
      <c r="Z218" s="23" t="e">
        <f>VLOOKUP('Frese Valve Selection'!$Q218,'Partnumber data valves'!$B$4:$K$1001,10,FALSE)</f>
        <v>#N/A</v>
      </c>
      <c r="AA218" s="97">
        <f t="shared" si="47"/>
        <v>0</v>
      </c>
      <c r="AB218" s="98" t="e">
        <f t="shared" si="45"/>
        <v>#N/A</v>
      </c>
      <c r="AC218" s="99" t="e">
        <f t="shared" si="46"/>
        <v>#N/A</v>
      </c>
      <c r="AD218" s="23" t="e">
        <f>VLOOKUP(Q218,'Weight table'!$A$2:$C$10000,3,FALSE)</f>
        <v>#N/A</v>
      </c>
      <c r="AF218" s="83"/>
      <c r="AG218" s="23" t="str">
        <f>IF(OR(ISBLANK($AF218),$AF218="N/A"),"",VLOOKUP($AF218,'Part number data actuators'!$B$3:$H$202,2,FALSE))</f>
        <v/>
      </c>
      <c r="AH218" s="23" t="str">
        <f>IF(OR(ISBLANK($AF218),$AF218="N/A"),"",VLOOKUP($AF218,'Part number data actuators'!$B$3:$H$202,3,FALSE))</f>
        <v/>
      </c>
      <c r="AI218" s="23" t="str">
        <f>IF(OR(ISBLANK($AF218),$AF218="N/A"),"",VLOOKUP($AF218,'Part number data actuators'!$B$3:$H$202,4,FALSE))</f>
        <v/>
      </c>
      <c r="AJ218" s="23" t="str">
        <f>IF(OR(ISBLANK($AF218),$AF218="N/A"),"",VLOOKUP($AF218,'Part number data actuators'!$B$3:$H$202,5,FALSE))</f>
        <v/>
      </c>
      <c r="AK218" s="23" t="str">
        <f>IF(OR(ISBLANK($AF218),$AF218="N/A"),"",VLOOKUP($AF218,'Part number data actuators'!$B$3:$H$202,6,FALSE))</f>
        <v/>
      </c>
      <c r="AL218" s="23" t="str">
        <f>IF(OR(ISBLANK($AF218),$AF218="N/A"),"",VLOOKUP($AF218,'Part number data actuators'!$B$3:$H$202,7,FALSE))</f>
        <v/>
      </c>
      <c r="AM218" s="5" t="str">
        <f>IF(OR(ISBLANK($AF218),$AF218="N/A"),"",VLOOKUP(AF218,'Weight table'!$A$2:$C$10000,3,FALSE))</f>
        <v/>
      </c>
      <c r="AO218" s="86"/>
      <c r="AU218" s="66" t="e">
        <f t="shared" si="48"/>
        <v>#N/A</v>
      </c>
      <c r="AV218" s="66" t="e">
        <f t="shared" si="49"/>
        <v>#N/A</v>
      </c>
      <c r="AW218" t="e">
        <f t="shared" si="50"/>
        <v>#N/A</v>
      </c>
      <c r="AX218" s="66" t="e">
        <f t="shared" si="51"/>
        <v>#N/A</v>
      </c>
      <c r="AY218" s="66" t="e">
        <f t="shared" si="52"/>
        <v>#N/A</v>
      </c>
      <c r="BB218" s="6" t="e">
        <f>MATCH(Q218,'Partnumber data valves'!$B$4:$B$1001,0)</f>
        <v>#N/A</v>
      </c>
      <c r="BC218" s="6"/>
      <c r="BD218" t="e">
        <f>INDEX('Partnumber data valves'!$B$4:$AC$1001,$BB218,13)</f>
        <v>#N/A</v>
      </c>
      <c r="BE218" t="e">
        <f>INDEX('Partnumber data valves'!$B$4:$AC$1001,$BB218,14)</f>
        <v>#N/A</v>
      </c>
      <c r="BF218" t="e">
        <f>INDEX('Partnumber data valves'!$B$4:$AC$1001,$BB218,15)</f>
        <v>#N/A</v>
      </c>
      <c r="BG218" t="e">
        <f>INDEX('Partnumber data valves'!$B$4:$AC$1001,$BB218,16)</f>
        <v>#N/A</v>
      </c>
      <c r="BH218" t="e">
        <f>INDEX('Partnumber data valves'!$B$4:$AC$1001,$BB218,17)</f>
        <v>#N/A</v>
      </c>
      <c r="BI218" t="e">
        <f>INDEX('Partnumber data valves'!$B$4:$AC$1001,$BB218,18)</f>
        <v>#N/A</v>
      </c>
      <c r="BJ218" t="e">
        <f>INDEX('Partnumber data valves'!$B$4:$AC$1001,$BB218,19)</f>
        <v>#N/A</v>
      </c>
      <c r="BL218" t="e">
        <f>INDEX('Partnumber data valves'!$B$4:$AC$1001,$BB218,21)</f>
        <v>#N/A</v>
      </c>
      <c r="BM218" t="e">
        <f>INDEX('Partnumber data valves'!$B$4:$AC$1001,$BB218,22)</f>
        <v>#N/A</v>
      </c>
      <c r="BN218" t="e">
        <f>INDEX('Partnumber data valves'!$B$4:$AC$1001,$BB218,23)</f>
        <v>#N/A</v>
      </c>
      <c r="BO218" t="e">
        <f>INDEX('Partnumber data valves'!$B$4:$AC$1001,$BB218,24)</f>
        <v>#N/A</v>
      </c>
      <c r="BP218" t="e">
        <f>INDEX('Partnumber data valves'!$B$4:$AC$1001,$BB218,25)</f>
        <v>#N/A</v>
      </c>
      <c r="BQ218" t="e">
        <f>INDEX('Partnumber data valves'!$B$4:$AC$1001,$BB218,26)</f>
        <v>#N/A</v>
      </c>
      <c r="BR218" t="e">
        <f>INDEX('Partnumber data valves'!$B$4:$AC$1001,$BB218,27)</f>
        <v>#N/A</v>
      </c>
      <c r="BS218" t="e">
        <f>INDEX('Partnumber data valves'!$B$4:$AC$1001,$BB218,28)</f>
        <v>#N/A</v>
      </c>
      <c r="BU218" s="66" t="e">
        <f>INDEX('Partnumber data valves'!$B$4:$AC$1001,$BB218,5)</f>
        <v>#N/A</v>
      </c>
      <c r="BV218" s="66" t="e">
        <f>INDEX('Partnumber data valves'!$B$4:$AC$1001,$BB218,6)</f>
        <v>#N/A</v>
      </c>
    </row>
    <row r="219" spans="2:74">
      <c r="B219" s="115"/>
      <c r="C219" s="115"/>
      <c r="D219" s="115"/>
      <c r="E219" s="115"/>
      <c r="F219" s="115"/>
      <c r="G219" s="115"/>
      <c r="H219" s="115"/>
      <c r="I219" s="115"/>
      <c r="J219" s="115"/>
      <c r="K219" s="115"/>
      <c r="L219" s="115"/>
      <c r="M219" s="115"/>
      <c r="N219" s="115"/>
      <c r="O219" s="115"/>
      <c r="Q219" s="83"/>
      <c r="R219" s="22" t="e">
        <f>VLOOKUP('Frese Valve Selection'!$Q219,'Partnumber data valves'!$B$4:$K$1001,2,FALSE)</f>
        <v>#N/A</v>
      </c>
      <c r="S219" s="23" t="e">
        <f>VLOOKUP('Frese Valve Selection'!$Q219,'Partnumber data valves'!$B$4:$K$1001,3,FALSE)</f>
        <v>#N/A</v>
      </c>
      <c r="T219" s="23" t="e">
        <f>VLOOKUP('Frese Valve Selection'!$Q219,'Partnumber data valves'!$B$4:$K$1001,4,FALSE)</f>
        <v>#N/A</v>
      </c>
      <c r="U219" s="23" t="e">
        <f>VLOOKUP('Frese Valve Selection'!$Q219,'Partnumber data valves'!$B$4:$K$1001,5,FALSE)</f>
        <v>#N/A</v>
      </c>
      <c r="V219" s="23" t="e">
        <f>VLOOKUP('Frese Valve Selection'!$Q219,'Partnumber data valves'!$B$4:$K$1001,6,FALSE)</f>
        <v>#N/A</v>
      </c>
      <c r="W219" s="23" t="e">
        <f>VLOOKUP('Frese Valve Selection'!$Q219,'Partnumber data valves'!$B$4:$K$1001,7,FALSE)</f>
        <v>#N/A</v>
      </c>
      <c r="X219" s="23" t="e">
        <f>VLOOKUP('Frese Valve Selection'!$Q219,'Partnumber data valves'!$B$4:$K$1001,8,FALSE)</f>
        <v>#N/A</v>
      </c>
      <c r="Y219" s="23" t="e">
        <f>VLOOKUP('Frese Valve Selection'!$Q219,'Partnumber data valves'!$B$4:$K$1001,9,FALSE)</f>
        <v>#N/A</v>
      </c>
      <c r="Z219" s="23" t="e">
        <f>VLOOKUP('Frese Valve Selection'!$Q219,'Partnumber data valves'!$B$4:$K$1001,10,FALSE)</f>
        <v>#N/A</v>
      </c>
      <c r="AA219" s="97">
        <f t="shared" si="47"/>
        <v>0</v>
      </c>
      <c r="AB219" s="98" t="e">
        <f t="shared" si="45"/>
        <v>#N/A</v>
      </c>
      <c r="AC219" s="99" t="e">
        <f t="shared" si="46"/>
        <v>#N/A</v>
      </c>
      <c r="AD219" s="23" t="e">
        <f>VLOOKUP(Q219,'Weight table'!$A$2:$C$10000,3,FALSE)</f>
        <v>#N/A</v>
      </c>
      <c r="AF219" s="83"/>
      <c r="AG219" s="23" t="str">
        <f>IF(OR(ISBLANK($AF219),$AF219="N/A"),"",VLOOKUP($AF219,'Part number data actuators'!$B$3:$H$202,2,FALSE))</f>
        <v/>
      </c>
      <c r="AH219" s="23" t="str">
        <f>IF(OR(ISBLANK($AF219),$AF219="N/A"),"",VLOOKUP($AF219,'Part number data actuators'!$B$3:$H$202,3,FALSE))</f>
        <v/>
      </c>
      <c r="AI219" s="23" t="str">
        <f>IF(OR(ISBLANK($AF219),$AF219="N/A"),"",VLOOKUP($AF219,'Part number data actuators'!$B$3:$H$202,4,FALSE))</f>
        <v/>
      </c>
      <c r="AJ219" s="23" t="str">
        <f>IF(OR(ISBLANK($AF219),$AF219="N/A"),"",VLOOKUP($AF219,'Part number data actuators'!$B$3:$H$202,5,FALSE))</f>
        <v/>
      </c>
      <c r="AK219" s="23" t="str">
        <f>IF(OR(ISBLANK($AF219),$AF219="N/A"),"",VLOOKUP($AF219,'Part number data actuators'!$B$3:$H$202,6,FALSE))</f>
        <v/>
      </c>
      <c r="AL219" s="23" t="str">
        <f>IF(OR(ISBLANK($AF219),$AF219="N/A"),"",VLOOKUP($AF219,'Part number data actuators'!$B$3:$H$202,7,FALSE))</f>
        <v/>
      </c>
      <c r="AM219" s="5" t="str">
        <f>IF(OR(ISBLANK($AF219),$AF219="N/A"),"",VLOOKUP(AF219,'Weight table'!$A$2:$C$10000,3,FALSE))</f>
        <v/>
      </c>
      <c r="AO219" s="86"/>
      <c r="AU219" s="66" t="e">
        <f t="shared" si="48"/>
        <v>#N/A</v>
      </c>
      <c r="AV219" s="66" t="e">
        <f t="shared" si="49"/>
        <v>#N/A</v>
      </c>
      <c r="AW219" t="e">
        <f t="shared" si="50"/>
        <v>#N/A</v>
      </c>
      <c r="AX219" s="66" t="e">
        <f t="shared" si="51"/>
        <v>#N/A</v>
      </c>
      <c r="AY219" s="66" t="e">
        <f t="shared" si="52"/>
        <v>#N/A</v>
      </c>
      <c r="BB219" s="6" t="e">
        <f>MATCH(Q219,'Partnumber data valves'!$B$4:$B$1001,0)</f>
        <v>#N/A</v>
      </c>
      <c r="BC219" s="6"/>
      <c r="BD219" t="e">
        <f>INDEX('Partnumber data valves'!$B$4:$AC$1001,$BB219,13)</f>
        <v>#N/A</v>
      </c>
      <c r="BE219" t="e">
        <f>INDEX('Partnumber data valves'!$B$4:$AC$1001,$BB219,14)</f>
        <v>#N/A</v>
      </c>
      <c r="BF219" t="e">
        <f>INDEX('Partnumber data valves'!$B$4:$AC$1001,$BB219,15)</f>
        <v>#N/A</v>
      </c>
      <c r="BG219" t="e">
        <f>INDEX('Partnumber data valves'!$B$4:$AC$1001,$BB219,16)</f>
        <v>#N/A</v>
      </c>
      <c r="BH219" t="e">
        <f>INDEX('Partnumber data valves'!$B$4:$AC$1001,$BB219,17)</f>
        <v>#N/A</v>
      </c>
      <c r="BI219" t="e">
        <f>INDEX('Partnumber data valves'!$B$4:$AC$1001,$BB219,18)</f>
        <v>#N/A</v>
      </c>
      <c r="BJ219" t="e">
        <f>INDEX('Partnumber data valves'!$B$4:$AC$1001,$BB219,19)</f>
        <v>#N/A</v>
      </c>
      <c r="BL219" t="e">
        <f>INDEX('Partnumber data valves'!$B$4:$AC$1001,$BB219,21)</f>
        <v>#N/A</v>
      </c>
      <c r="BM219" t="e">
        <f>INDEX('Partnumber data valves'!$B$4:$AC$1001,$BB219,22)</f>
        <v>#N/A</v>
      </c>
      <c r="BN219" t="e">
        <f>INDEX('Partnumber data valves'!$B$4:$AC$1001,$BB219,23)</f>
        <v>#N/A</v>
      </c>
      <c r="BO219" t="e">
        <f>INDEX('Partnumber data valves'!$B$4:$AC$1001,$BB219,24)</f>
        <v>#N/A</v>
      </c>
      <c r="BP219" t="e">
        <f>INDEX('Partnumber data valves'!$B$4:$AC$1001,$BB219,25)</f>
        <v>#N/A</v>
      </c>
      <c r="BQ219" t="e">
        <f>INDEX('Partnumber data valves'!$B$4:$AC$1001,$BB219,26)</f>
        <v>#N/A</v>
      </c>
      <c r="BR219" t="e">
        <f>INDEX('Partnumber data valves'!$B$4:$AC$1001,$BB219,27)</f>
        <v>#N/A</v>
      </c>
      <c r="BS219" t="e">
        <f>INDEX('Partnumber data valves'!$B$4:$AC$1001,$BB219,28)</f>
        <v>#N/A</v>
      </c>
      <c r="BU219" s="66" t="e">
        <f>INDEX('Partnumber data valves'!$B$4:$AC$1001,$BB219,5)</f>
        <v>#N/A</v>
      </c>
      <c r="BV219" s="66" t="e">
        <f>INDEX('Partnumber data valves'!$B$4:$AC$1001,$BB219,6)</f>
        <v>#N/A</v>
      </c>
    </row>
    <row r="220" spans="2:74">
      <c r="B220" s="115"/>
      <c r="C220" s="115"/>
      <c r="D220" s="115"/>
      <c r="E220" s="115"/>
      <c r="F220" s="115"/>
      <c r="G220" s="115"/>
      <c r="H220" s="115"/>
      <c r="I220" s="115"/>
      <c r="J220" s="115"/>
      <c r="K220" s="115"/>
      <c r="L220" s="115"/>
      <c r="M220" s="115"/>
      <c r="N220" s="115"/>
      <c r="O220" s="115"/>
      <c r="Q220" s="83"/>
      <c r="R220" s="22" t="e">
        <f>VLOOKUP('Frese Valve Selection'!$Q220,'Partnumber data valves'!$B$4:$K$1001,2,FALSE)</f>
        <v>#N/A</v>
      </c>
      <c r="S220" s="23" t="e">
        <f>VLOOKUP('Frese Valve Selection'!$Q220,'Partnumber data valves'!$B$4:$K$1001,3,FALSE)</f>
        <v>#N/A</v>
      </c>
      <c r="T220" s="23" t="e">
        <f>VLOOKUP('Frese Valve Selection'!$Q220,'Partnumber data valves'!$B$4:$K$1001,4,FALSE)</f>
        <v>#N/A</v>
      </c>
      <c r="U220" s="23" t="e">
        <f>VLOOKUP('Frese Valve Selection'!$Q220,'Partnumber data valves'!$B$4:$K$1001,5,FALSE)</f>
        <v>#N/A</v>
      </c>
      <c r="V220" s="23" t="e">
        <f>VLOOKUP('Frese Valve Selection'!$Q220,'Partnumber data valves'!$B$4:$K$1001,6,FALSE)</f>
        <v>#N/A</v>
      </c>
      <c r="W220" s="23" t="e">
        <f>VLOOKUP('Frese Valve Selection'!$Q220,'Partnumber data valves'!$B$4:$K$1001,7,FALSE)</f>
        <v>#N/A</v>
      </c>
      <c r="X220" s="23" t="e">
        <f>VLOOKUP('Frese Valve Selection'!$Q220,'Partnumber data valves'!$B$4:$K$1001,8,FALSE)</f>
        <v>#N/A</v>
      </c>
      <c r="Y220" s="23" t="e">
        <f>VLOOKUP('Frese Valve Selection'!$Q220,'Partnumber data valves'!$B$4:$K$1001,9,FALSE)</f>
        <v>#N/A</v>
      </c>
      <c r="Z220" s="23" t="e">
        <f>VLOOKUP('Frese Valve Selection'!$Q220,'Partnumber data valves'!$B$4:$K$1001,10,FALSE)</f>
        <v>#N/A</v>
      </c>
      <c r="AA220" s="97">
        <f t="shared" si="47"/>
        <v>0</v>
      </c>
      <c r="AB220" s="98" t="e">
        <f t="shared" si="45"/>
        <v>#N/A</v>
      </c>
      <c r="AC220" s="99" t="e">
        <f t="shared" si="46"/>
        <v>#N/A</v>
      </c>
      <c r="AD220" s="23" t="e">
        <f>VLOOKUP(Q220,'Weight table'!$A$2:$C$10000,3,FALSE)</f>
        <v>#N/A</v>
      </c>
      <c r="AF220" s="83"/>
      <c r="AG220" s="23" t="str">
        <f>IF(OR(ISBLANK($AF220),$AF220="N/A"),"",VLOOKUP($AF220,'Part number data actuators'!$B$3:$H$202,2,FALSE))</f>
        <v/>
      </c>
      <c r="AH220" s="23" t="str">
        <f>IF(OR(ISBLANK($AF220),$AF220="N/A"),"",VLOOKUP($AF220,'Part number data actuators'!$B$3:$H$202,3,FALSE))</f>
        <v/>
      </c>
      <c r="AI220" s="23" t="str">
        <f>IF(OR(ISBLANK($AF220),$AF220="N/A"),"",VLOOKUP($AF220,'Part number data actuators'!$B$3:$H$202,4,FALSE))</f>
        <v/>
      </c>
      <c r="AJ220" s="23" t="str">
        <f>IF(OR(ISBLANK($AF220),$AF220="N/A"),"",VLOOKUP($AF220,'Part number data actuators'!$B$3:$H$202,5,FALSE))</f>
        <v/>
      </c>
      <c r="AK220" s="23" t="str">
        <f>IF(OR(ISBLANK($AF220),$AF220="N/A"),"",VLOOKUP($AF220,'Part number data actuators'!$B$3:$H$202,6,FALSE))</f>
        <v/>
      </c>
      <c r="AL220" s="23" t="str">
        <f>IF(OR(ISBLANK($AF220),$AF220="N/A"),"",VLOOKUP($AF220,'Part number data actuators'!$B$3:$H$202,7,FALSE))</f>
        <v/>
      </c>
      <c r="AM220" s="5" t="str">
        <f>IF(OR(ISBLANK($AF220),$AF220="N/A"),"",VLOOKUP(AF220,'Weight table'!$A$2:$C$10000,3,FALSE))</f>
        <v/>
      </c>
      <c r="AO220" s="86"/>
      <c r="AU220" s="66" t="e">
        <f t="shared" si="48"/>
        <v>#N/A</v>
      </c>
      <c r="AV220" s="66" t="e">
        <f t="shared" si="49"/>
        <v>#N/A</v>
      </c>
      <c r="AW220" t="e">
        <f t="shared" si="50"/>
        <v>#N/A</v>
      </c>
      <c r="AX220" s="66" t="e">
        <f t="shared" si="51"/>
        <v>#N/A</v>
      </c>
      <c r="AY220" s="66" t="e">
        <f t="shared" si="52"/>
        <v>#N/A</v>
      </c>
      <c r="BB220" s="6" t="e">
        <f>MATCH(Q220,'Partnumber data valves'!$B$4:$B$1001,0)</f>
        <v>#N/A</v>
      </c>
      <c r="BC220" s="6"/>
      <c r="BD220" t="e">
        <f>INDEX('Partnumber data valves'!$B$4:$AC$1001,$BB220,13)</f>
        <v>#N/A</v>
      </c>
      <c r="BE220" t="e">
        <f>INDEX('Partnumber data valves'!$B$4:$AC$1001,$BB220,14)</f>
        <v>#N/A</v>
      </c>
      <c r="BF220" t="e">
        <f>INDEX('Partnumber data valves'!$B$4:$AC$1001,$BB220,15)</f>
        <v>#N/A</v>
      </c>
      <c r="BG220" t="e">
        <f>INDEX('Partnumber data valves'!$B$4:$AC$1001,$BB220,16)</f>
        <v>#N/A</v>
      </c>
      <c r="BH220" t="e">
        <f>INDEX('Partnumber data valves'!$B$4:$AC$1001,$BB220,17)</f>
        <v>#N/A</v>
      </c>
      <c r="BI220" t="e">
        <f>INDEX('Partnumber data valves'!$B$4:$AC$1001,$BB220,18)</f>
        <v>#N/A</v>
      </c>
      <c r="BJ220" t="e">
        <f>INDEX('Partnumber data valves'!$B$4:$AC$1001,$BB220,19)</f>
        <v>#N/A</v>
      </c>
      <c r="BL220" t="e">
        <f>INDEX('Partnumber data valves'!$B$4:$AC$1001,$BB220,21)</f>
        <v>#N/A</v>
      </c>
      <c r="BM220" t="e">
        <f>INDEX('Partnumber data valves'!$B$4:$AC$1001,$BB220,22)</f>
        <v>#N/A</v>
      </c>
      <c r="BN220" t="e">
        <f>INDEX('Partnumber data valves'!$B$4:$AC$1001,$BB220,23)</f>
        <v>#N/A</v>
      </c>
      <c r="BO220" t="e">
        <f>INDEX('Partnumber data valves'!$B$4:$AC$1001,$BB220,24)</f>
        <v>#N/A</v>
      </c>
      <c r="BP220" t="e">
        <f>INDEX('Partnumber data valves'!$B$4:$AC$1001,$BB220,25)</f>
        <v>#N/A</v>
      </c>
      <c r="BQ220" t="e">
        <f>INDEX('Partnumber data valves'!$B$4:$AC$1001,$BB220,26)</f>
        <v>#N/A</v>
      </c>
      <c r="BR220" t="e">
        <f>INDEX('Partnumber data valves'!$B$4:$AC$1001,$BB220,27)</f>
        <v>#N/A</v>
      </c>
      <c r="BS220" t="e">
        <f>INDEX('Partnumber data valves'!$B$4:$AC$1001,$BB220,28)</f>
        <v>#N/A</v>
      </c>
      <c r="BU220" s="66" t="e">
        <f>INDEX('Partnumber data valves'!$B$4:$AC$1001,$BB220,5)</f>
        <v>#N/A</v>
      </c>
      <c r="BV220" s="66" t="e">
        <f>INDEX('Partnumber data valves'!$B$4:$AC$1001,$BB220,6)</f>
        <v>#N/A</v>
      </c>
    </row>
    <row r="221" spans="2:74">
      <c r="B221" s="115"/>
      <c r="C221" s="115"/>
      <c r="D221" s="115"/>
      <c r="E221" s="115"/>
      <c r="F221" s="115"/>
      <c r="G221" s="115"/>
      <c r="H221" s="115"/>
      <c r="I221" s="115"/>
      <c r="J221" s="115"/>
      <c r="K221" s="115"/>
      <c r="L221" s="115"/>
      <c r="M221" s="115"/>
      <c r="N221" s="115"/>
      <c r="O221" s="115"/>
      <c r="Q221" s="83"/>
      <c r="R221" s="22" t="e">
        <f>VLOOKUP('Frese Valve Selection'!$Q221,'Partnumber data valves'!$B$4:$K$1001,2,FALSE)</f>
        <v>#N/A</v>
      </c>
      <c r="S221" s="23" t="e">
        <f>VLOOKUP('Frese Valve Selection'!$Q221,'Partnumber data valves'!$B$4:$K$1001,3,FALSE)</f>
        <v>#N/A</v>
      </c>
      <c r="T221" s="23" t="e">
        <f>VLOOKUP('Frese Valve Selection'!$Q221,'Partnumber data valves'!$B$4:$K$1001,4,FALSE)</f>
        <v>#N/A</v>
      </c>
      <c r="U221" s="23" t="e">
        <f>VLOOKUP('Frese Valve Selection'!$Q221,'Partnumber data valves'!$B$4:$K$1001,5,FALSE)</f>
        <v>#N/A</v>
      </c>
      <c r="V221" s="23" t="e">
        <f>VLOOKUP('Frese Valve Selection'!$Q221,'Partnumber data valves'!$B$4:$K$1001,6,FALSE)</f>
        <v>#N/A</v>
      </c>
      <c r="W221" s="23" t="e">
        <f>VLOOKUP('Frese Valve Selection'!$Q221,'Partnumber data valves'!$B$4:$K$1001,7,FALSE)</f>
        <v>#N/A</v>
      </c>
      <c r="X221" s="23" t="e">
        <f>VLOOKUP('Frese Valve Selection'!$Q221,'Partnumber data valves'!$B$4:$K$1001,8,FALSE)</f>
        <v>#N/A</v>
      </c>
      <c r="Y221" s="23" t="e">
        <f>VLOOKUP('Frese Valve Selection'!$Q221,'Partnumber data valves'!$B$4:$K$1001,9,FALSE)</f>
        <v>#N/A</v>
      </c>
      <c r="Z221" s="23" t="e">
        <f>VLOOKUP('Frese Valve Selection'!$Q221,'Partnumber data valves'!$B$4:$K$1001,10,FALSE)</f>
        <v>#N/A</v>
      </c>
      <c r="AA221" s="97">
        <f t="shared" si="47"/>
        <v>0</v>
      </c>
      <c r="AB221" s="98" t="e">
        <f t="shared" si="45"/>
        <v>#N/A</v>
      </c>
      <c r="AC221" s="99" t="e">
        <f t="shared" si="46"/>
        <v>#N/A</v>
      </c>
      <c r="AD221" s="23" t="e">
        <f>VLOOKUP(Q221,'Weight table'!$A$2:$C$10000,3,FALSE)</f>
        <v>#N/A</v>
      </c>
      <c r="AF221" s="83"/>
      <c r="AG221" s="23" t="str">
        <f>IF(OR(ISBLANK($AF221),$AF221="N/A"),"",VLOOKUP($AF221,'Part number data actuators'!$B$3:$H$202,2,FALSE))</f>
        <v/>
      </c>
      <c r="AH221" s="23" t="str">
        <f>IF(OR(ISBLANK($AF221),$AF221="N/A"),"",VLOOKUP($AF221,'Part number data actuators'!$B$3:$H$202,3,FALSE))</f>
        <v/>
      </c>
      <c r="AI221" s="23" t="str">
        <f>IF(OR(ISBLANK($AF221),$AF221="N/A"),"",VLOOKUP($AF221,'Part number data actuators'!$B$3:$H$202,4,FALSE))</f>
        <v/>
      </c>
      <c r="AJ221" s="23" t="str">
        <f>IF(OR(ISBLANK($AF221),$AF221="N/A"),"",VLOOKUP($AF221,'Part number data actuators'!$B$3:$H$202,5,FALSE))</f>
        <v/>
      </c>
      <c r="AK221" s="23" t="str">
        <f>IF(OR(ISBLANK($AF221),$AF221="N/A"),"",VLOOKUP($AF221,'Part number data actuators'!$B$3:$H$202,6,FALSE))</f>
        <v/>
      </c>
      <c r="AL221" s="23" t="str">
        <f>IF(OR(ISBLANK($AF221),$AF221="N/A"),"",VLOOKUP($AF221,'Part number data actuators'!$B$3:$H$202,7,FALSE))</f>
        <v/>
      </c>
      <c r="AM221" s="5" t="str">
        <f>IF(OR(ISBLANK($AF221),$AF221="N/A"),"",VLOOKUP(AF221,'Weight table'!$A$2:$C$10000,3,FALSE))</f>
        <v/>
      </c>
      <c r="AO221" s="86"/>
      <c r="AU221" s="66" t="e">
        <f t="shared" si="48"/>
        <v>#N/A</v>
      </c>
      <c r="AV221" s="66" t="e">
        <f t="shared" si="49"/>
        <v>#N/A</v>
      </c>
      <c r="AW221" t="e">
        <f t="shared" si="50"/>
        <v>#N/A</v>
      </c>
      <c r="AX221" s="66" t="e">
        <f t="shared" si="51"/>
        <v>#N/A</v>
      </c>
      <c r="AY221" s="66" t="e">
        <f t="shared" si="52"/>
        <v>#N/A</v>
      </c>
      <c r="BB221" s="6" t="e">
        <f>MATCH(Q221,'Partnumber data valves'!$B$4:$B$1001,0)</f>
        <v>#N/A</v>
      </c>
      <c r="BC221" s="6"/>
      <c r="BD221" t="e">
        <f>INDEX('Partnumber data valves'!$B$4:$AC$1001,$BB221,13)</f>
        <v>#N/A</v>
      </c>
      <c r="BE221" t="e">
        <f>INDEX('Partnumber data valves'!$B$4:$AC$1001,$BB221,14)</f>
        <v>#N/A</v>
      </c>
      <c r="BF221" t="e">
        <f>INDEX('Partnumber data valves'!$B$4:$AC$1001,$BB221,15)</f>
        <v>#N/A</v>
      </c>
      <c r="BG221" t="e">
        <f>INDEX('Partnumber data valves'!$B$4:$AC$1001,$BB221,16)</f>
        <v>#N/A</v>
      </c>
      <c r="BH221" t="e">
        <f>INDEX('Partnumber data valves'!$B$4:$AC$1001,$BB221,17)</f>
        <v>#N/A</v>
      </c>
      <c r="BI221" t="e">
        <f>INDEX('Partnumber data valves'!$B$4:$AC$1001,$BB221,18)</f>
        <v>#N/A</v>
      </c>
      <c r="BJ221" t="e">
        <f>INDEX('Partnumber data valves'!$B$4:$AC$1001,$BB221,19)</f>
        <v>#N/A</v>
      </c>
      <c r="BL221" t="e">
        <f>INDEX('Partnumber data valves'!$B$4:$AC$1001,$BB221,21)</f>
        <v>#N/A</v>
      </c>
      <c r="BM221" t="e">
        <f>INDEX('Partnumber data valves'!$B$4:$AC$1001,$BB221,22)</f>
        <v>#N/A</v>
      </c>
      <c r="BN221" t="e">
        <f>INDEX('Partnumber data valves'!$B$4:$AC$1001,$BB221,23)</f>
        <v>#N/A</v>
      </c>
      <c r="BO221" t="e">
        <f>INDEX('Partnumber data valves'!$B$4:$AC$1001,$BB221,24)</f>
        <v>#N/A</v>
      </c>
      <c r="BP221" t="e">
        <f>INDEX('Partnumber data valves'!$B$4:$AC$1001,$BB221,25)</f>
        <v>#N/A</v>
      </c>
      <c r="BQ221" t="e">
        <f>INDEX('Partnumber data valves'!$B$4:$AC$1001,$BB221,26)</f>
        <v>#N/A</v>
      </c>
      <c r="BR221" t="e">
        <f>INDEX('Partnumber data valves'!$B$4:$AC$1001,$BB221,27)</f>
        <v>#N/A</v>
      </c>
      <c r="BS221" t="e">
        <f>INDEX('Partnumber data valves'!$B$4:$AC$1001,$BB221,28)</f>
        <v>#N/A</v>
      </c>
      <c r="BU221" s="66" t="e">
        <f>INDEX('Partnumber data valves'!$B$4:$AC$1001,$BB221,5)</f>
        <v>#N/A</v>
      </c>
      <c r="BV221" s="66" t="e">
        <f>INDEX('Partnumber data valves'!$B$4:$AC$1001,$BB221,6)</f>
        <v>#N/A</v>
      </c>
    </row>
    <row r="222" spans="2:74">
      <c r="B222" s="115"/>
      <c r="C222" s="115"/>
      <c r="D222" s="115"/>
      <c r="E222" s="115"/>
      <c r="F222" s="115"/>
      <c r="G222" s="115"/>
      <c r="H222" s="115"/>
      <c r="I222" s="115"/>
      <c r="J222" s="115"/>
      <c r="K222" s="115"/>
      <c r="L222" s="115"/>
      <c r="M222" s="115"/>
      <c r="N222" s="115"/>
      <c r="O222" s="115"/>
      <c r="Q222" s="83"/>
      <c r="R222" s="22" t="e">
        <f>VLOOKUP('Frese Valve Selection'!$Q222,'Partnumber data valves'!$B$4:$K$1001,2,FALSE)</f>
        <v>#N/A</v>
      </c>
      <c r="S222" s="23" t="e">
        <f>VLOOKUP('Frese Valve Selection'!$Q222,'Partnumber data valves'!$B$4:$K$1001,3,FALSE)</f>
        <v>#N/A</v>
      </c>
      <c r="T222" s="23" t="e">
        <f>VLOOKUP('Frese Valve Selection'!$Q222,'Partnumber data valves'!$B$4:$K$1001,4,FALSE)</f>
        <v>#N/A</v>
      </c>
      <c r="U222" s="23" t="e">
        <f>VLOOKUP('Frese Valve Selection'!$Q222,'Partnumber data valves'!$B$4:$K$1001,5,FALSE)</f>
        <v>#N/A</v>
      </c>
      <c r="V222" s="23" t="e">
        <f>VLOOKUP('Frese Valve Selection'!$Q222,'Partnumber data valves'!$B$4:$K$1001,6,FALSE)</f>
        <v>#N/A</v>
      </c>
      <c r="W222" s="23" t="e">
        <f>VLOOKUP('Frese Valve Selection'!$Q222,'Partnumber data valves'!$B$4:$K$1001,7,FALSE)</f>
        <v>#N/A</v>
      </c>
      <c r="X222" s="23" t="e">
        <f>VLOOKUP('Frese Valve Selection'!$Q222,'Partnumber data valves'!$B$4:$K$1001,8,FALSE)</f>
        <v>#N/A</v>
      </c>
      <c r="Y222" s="23" t="e">
        <f>VLOOKUP('Frese Valve Selection'!$Q222,'Partnumber data valves'!$B$4:$K$1001,9,FALSE)</f>
        <v>#N/A</v>
      </c>
      <c r="Z222" s="23" t="e">
        <f>VLOOKUP('Frese Valve Selection'!$Q222,'Partnumber data valves'!$B$4:$K$1001,10,FALSE)</f>
        <v>#N/A</v>
      </c>
      <c r="AA222" s="97">
        <f t="shared" si="47"/>
        <v>0</v>
      </c>
      <c r="AB222" s="98" t="e">
        <f t="shared" si="45"/>
        <v>#N/A</v>
      </c>
      <c r="AC222" s="99" t="e">
        <f t="shared" si="46"/>
        <v>#N/A</v>
      </c>
      <c r="AD222" s="23" t="e">
        <f>VLOOKUP(Q222,'Weight table'!$A$2:$C$10000,3,FALSE)</f>
        <v>#N/A</v>
      </c>
      <c r="AF222" s="83"/>
      <c r="AG222" s="23" t="str">
        <f>IF(OR(ISBLANK($AF222),$AF222="N/A"),"",VLOOKUP($AF222,'Part number data actuators'!$B$3:$H$202,2,FALSE))</f>
        <v/>
      </c>
      <c r="AH222" s="23" t="str">
        <f>IF(OR(ISBLANK($AF222),$AF222="N/A"),"",VLOOKUP($AF222,'Part number data actuators'!$B$3:$H$202,3,FALSE))</f>
        <v/>
      </c>
      <c r="AI222" s="23" t="str">
        <f>IF(OR(ISBLANK($AF222),$AF222="N/A"),"",VLOOKUP($AF222,'Part number data actuators'!$B$3:$H$202,4,FALSE))</f>
        <v/>
      </c>
      <c r="AJ222" s="23" t="str">
        <f>IF(OR(ISBLANK($AF222),$AF222="N/A"),"",VLOOKUP($AF222,'Part number data actuators'!$B$3:$H$202,5,FALSE))</f>
        <v/>
      </c>
      <c r="AK222" s="23" t="str">
        <f>IF(OR(ISBLANK($AF222),$AF222="N/A"),"",VLOOKUP($AF222,'Part number data actuators'!$B$3:$H$202,6,FALSE))</f>
        <v/>
      </c>
      <c r="AL222" s="23" t="str">
        <f>IF(OR(ISBLANK($AF222),$AF222="N/A"),"",VLOOKUP($AF222,'Part number data actuators'!$B$3:$H$202,7,FALSE))</f>
        <v/>
      </c>
      <c r="AM222" s="5" t="str">
        <f>IF(OR(ISBLANK($AF222),$AF222="N/A"),"",VLOOKUP(AF222,'Weight table'!$A$2:$C$10000,3,FALSE))</f>
        <v/>
      </c>
      <c r="AO222" s="86"/>
      <c r="AU222" s="66" t="e">
        <f t="shared" si="48"/>
        <v>#N/A</v>
      </c>
      <c r="AV222" s="66" t="e">
        <f t="shared" si="49"/>
        <v>#N/A</v>
      </c>
      <c r="AW222" t="e">
        <f t="shared" si="50"/>
        <v>#N/A</v>
      </c>
      <c r="AX222" s="66" t="e">
        <f t="shared" si="51"/>
        <v>#N/A</v>
      </c>
      <c r="AY222" s="66" t="e">
        <f t="shared" si="52"/>
        <v>#N/A</v>
      </c>
      <c r="BB222" s="6" t="e">
        <f>MATCH(Q222,'Partnumber data valves'!$B$4:$B$1001,0)</f>
        <v>#N/A</v>
      </c>
      <c r="BC222" s="6"/>
      <c r="BD222" t="e">
        <f>INDEX('Partnumber data valves'!$B$4:$AC$1001,$BB222,13)</f>
        <v>#N/A</v>
      </c>
      <c r="BE222" t="e">
        <f>INDEX('Partnumber data valves'!$B$4:$AC$1001,$BB222,14)</f>
        <v>#N/A</v>
      </c>
      <c r="BF222" t="e">
        <f>INDEX('Partnumber data valves'!$B$4:$AC$1001,$BB222,15)</f>
        <v>#N/A</v>
      </c>
      <c r="BG222" t="e">
        <f>INDEX('Partnumber data valves'!$B$4:$AC$1001,$BB222,16)</f>
        <v>#N/A</v>
      </c>
      <c r="BH222" t="e">
        <f>INDEX('Partnumber data valves'!$B$4:$AC$1001,$BB222,17)</f>
        <v>#N/A</v>
      </c>
      <c r="BI222" t="e">
        <f>INDEX('Partnumber data valves'!$B$4:$AC$1001,$BB222,18)</f>
        <v>#N/A</v>
      </c>
      <c r="BJ222" t="e">
        <f>INDEX('Partnumber data valves'!$B$4:$AC$1001,$BB222,19)</f>
        <v>#N/A</v>
      </c>
      <c r="BL222" t="e">
        <f>INDEX('Partnumber data valves'!$B$4:$AC$1001,$BB222,21)</f>
        <v>#N/A</v>
      </c>
      <c r="BM222" t="e">
        <f>INDEX('Partnumber data valves'!$B$4:$AC$1001,$BB222,22)</f>
        <v>#N/A</v>
      </c>
      <c r="BN222" t="e">
        <f>INDEX('Partnumber data valves'!$B$4:$AC$1001,$BB222,23)</f>
        <v>#N/A</v>
      </c>
      <c r="BO222" t="e">
        <f>INDEX('Partnumber data valves'!$B$4:$AC$1001,$BB222,24)</f>
        <v>#N/A</v>
      </c>
      <c r="BP222" t="e">
        <f>INDEX('Partnumber data valves'!$B$4:$AC$1001,$BB222,25)</f>
        <v>#N/A</v>
      </c>
      <c r="BQ222" t="e">
        <f>INDEX('Partnumber data valves'!$B$4:$AC$1001,$BB222,26)</f>
        <v>#N/A</v>
      </c>
      <c r="BR222" t="e">
        <f>INDEX('Partnumber data valves'!$B$4:$AC$1001,$BB222,27)</f>
        <v>#N/A</v>
      </c>
      <c r="BS222" t="e">
        <f>INDEX('Partnumber data valves'!$B$4:$AC$1001,$BB222,28)</f>
        <v>#N/A</v>
      </c>
      <c r="BU222" s="66" t="e">
        <f>INDEX('Partnumber data valves'!$B$4:$AC$1001,$BB222,5)</f>
        <v>#N/A</v>
      </c>
      <c r="BV222" s="66" t="e">
        <f>INDEX('Partnumber data valves'!$B$4:$AC$1001,$BB222,6)</f>
        <v>#N/A</v>
      </c>
    </row>
    <row r="223" spans="2:74">
      <c r="B223" s="115"/>
      <c r="C223" s="115"/>
      <c r="D223" s="115"/>
      <c r="E223" s="115"/>
      <c r="F223" s="115"/>
      <c r="G223" s="115"/>
      <c r="H223" s="115"/>
      <c r="I223" s="115"/>
      <c r="J223" s="115"/>
      <c r="K223" s="115"/>
      <c r="L223" s="115"/>
      <c r="M223" s="115"/>
      <c r="N223" s="115"/>
      <c r="O223" s="115"/>
      <c r="Q223" s="83"/>
      <c r="R223" s="22" t="e">
        <f>VLOOKUP('Frese Valve Selection'!$Q223,'Partnumber data valves'!$B$4:$K$1001,2,FALSE)</f>
        <v>#N/A</v>
      </c>
      <c r="S223" s="23" t="e">
        <f>VLOOKUP('Frese Valve Selection'!$Q223,'Partnumber data valves'!$B$4:$K$1001,3,FALSE)</f>
        <v>#N/A</v>
      </c>
      <c r="T223" s="23" t="e">
        <f>VLOOKUP('Frese Valve Selection'!$Q223,'Partnumber data valves'!$B$4:$K$1001,4,FALSE)</f>
        <v>#N/A</v>
      </c>
      <c r="U223" s="23" t="e">
        <f>VLOOKUP('Frese Valve Selection'!$Q223,'Partnumber data valves'!$B$4:$K$1001,5,FALSE)</f>
        <v>#N/A</v>
      </c>
      <c r="V223" s="23" t="e">
        <f>VLOOKUP('Frese Valve Selection'!$Q223,'Partnumber data valves'!$B$4:$K$1001,6,FALSE)</f>
        <v>#N/A</v>
      </c>
      <c r="W223" s="23" t="e">
        <f>VLOOKUP('Frese Valve Selection'!$Q223,'Partnumber data valves'!$B$4:$K$1001,7,FALSE)</f>
        <v>#N/A</v>
      </c>
      <c r="X223" s="23" t="e">
        <f>VLOOKUP('Frese Valve Selection'!$Q223,'Partnumber data valves'!$B$4:$K$1001,8,FALSE)</f>
        <v>#N/A</v>
      </c>
      <c r="Y223" s="23" t="e">
        <f>VLOOKUP('Frese Valve Selection'!$Q223,'Partnumber data valves'!$B$4:$K$1001,9,FALSE)</f>
        <v>#N/A</v>
      </c>
      <c r="Z223" s="23" t="e">
        <f>VLOOKUP('Frese Valve Selection'!$Q223,'Partnumber data valves'!$B$4:$K$1001,10,FALSE)</f>
        <v>#N/A</v>
      </c>
      <c r="AA223" s="97">
        <f t="shared" si="47"/>
        <v>0</v>
      </c>
      <c r="AB223" s="98" t="e">
        <f t="shared" si="45"/>
        <v>#N/A</v>
      </c>
      <c r="AC223" s="99" t="e">
        <f t="shared" si="46"/>
        <v>#N/A</v>
      </c>
      <c r="AD223" s="23" t="e">
        <f>VLOOKUP(Q223,'Weight table'!$A$2:$C$10000,3,FALSE)</f>
        <v>#N/A</v>
      </c>
      <c r="AF223" s="83"/>
      <c r="AG223" s="23" t="str">
        <f>IF(OR(ISBLANK($AF223),$AF223="N/A"),"",VLOOKUP($AF223,'Part number data actuators'!$B$3:$H$202,2,FALSE))</f>
        <v/>
      </c>
      <c r="AH223" s="23" t="str">
        <f>IF(OR(ISBLANK($AF223),$AF223="N/A"),"",VLOOKUP($AF223,'Part number data actuators'!$B$3:$H$202,3,FALSE))</f>
        <v/>
      </c>
      <c r="AI223" s="23" t="str">
        <f>IF(OR(ISBLANK($AF223),$AF223="N/A"),"",VLOOKUP($AF223,'Part number data actuators'!$B$3:$H$202,4,FALSE))</f>
        <v/>
      </c>
      <c r="AJ223" s="23" t="str">
        <f>IF(OR(ISBLANK($AF223),$AF223="N/A"),"",VLOOKUP($AF223,'Part number data actuators'!$B$3:$H$202,5,FALSE))</f>
        <v/>
      </c>
      <c r="AK223" s="23" t="str">
        <f>IF(OR(ISBLANK($AF223),$AF223="N/A"),"",VLOOKUP($AF223,'Part number data actuators'!$B$3:$H$202,6,FALSE))</f>
        <v/>
      </c>
      <c r="AL223" s="23" t="str">
        <f>IF(OR(ISBLANK($AF223),$AF223="N/A"),"",VLOOKUP($AF223,'Part number data actuators'!$B$3:$H$202,7,FALSE))</f>
        <v/>
      </c>
      <c r="AM223" s="5" t="str">
        <f>IF(OR(ISBLANK($AF223),$AF223="N/A"),"",VLOOKUP(AF223,'Weight table'!$A$2:$C$10000,3,FALSE))</f>
        <v/>
      </c>
      <c r="AO223" s="86"/>
      <c r="AU223" s="66" t="e">
        <f t="shared" si="48"/>
        <v>#N/A</v>
      </c>
      <c r="AV223" s="66" t="e">
        <f t="shared" si="49"/>
        <v>#N/A</v>
      </c>
      <c r="AW223" t="e">
        <f t="shared" si="50"/>
        <v>#N/A</v>
      </c>
      <c r="AX223" s="66" t="e">
        <f t="shared" si="51"/>
        <v>#N/A</v>
      </c>
      <c r="AY223" s="66" t="e">
        <f t="shared" si="52"/>
        <v>#N/A</v>
      </c>
      <c r="BB223" s="6" t="e">
        <f>MATCH(Q223,'Partnumber data valves'!$B$4:$B$1001,0)</f>
        <v>#N/A</v>
      </c>
      <c r="BC223" s="6"/>
      <c r="BD223" t="e">
        <f>INDEX('Partnumber data valves'!$B$4:$AC$1001,$BB223,13)</f>
        <v>#N/A</v>
      </c>
      <c r="BE223" t="e">
        <f>INDEX('Partnumber data valves'!$B$4:$AC$1001,$BB223,14)</f>
        <v>#N/A</v>
      </c>
      <c r="BF223" t="e">
        <f>INDEX('Partnumber data valves'!$B$4:$AC$1001,$BB223,15)</f>
        <v>#N/A</v>
      </c>
      <c r="BG223" t="e">
        <f>INDEX('Partnumber data valves'!$B$4:$AC$1001,$BB223,16)</f>
        <v>#N/A</v>
      </c>
      <c r="BH223" t="e">
        <f>INDEX('Partnumber data valves'!$B$4:$AC$1001,$BB223,17)</f>
        <v>#N/A</v>
      </c>
      <c r="BI223" t="e">
        <f>INDEX('Partnumber data valves'!$B$4:$AC$1001,$BB223,18)</f>
        <v>#N/A</v>
      </c>
      <c r="BJ223" t="e">
        <f>INDEX('Partnumber data valves'!$B$4:$AC$1001,$BB223,19)</f>
        <v>#N/A</v>
      </c>
      <c r="BL223" t="e">
        <f>INDEX('Partnumber data valves'!$B$4:$AC$1001,$BB223,21)</f>
        <v>#N/A</v>
      </c>
      <c r="BM223" t="e">
        <f>INDEX('Partnumber data valves'!$B$4:$AC$1001,$BB223,22)</f>
        <v>#N/A</v>
      </c>
      <c r="BN223" t="e">
        <f>INDEX('Partnumber data valves'!$B$4:$AC$1001,$BB223,23)</f>
        <v>#N/A</v>
      </c>
      <c r="BO223" t="e">
        <f>INDEX('Partnumber data valves'!$B$4:$AC$1001,$BB223,24)</f>
        <v>#N/A</v>
      </c>
      <c r="BP223" t="e">
        <f>INDEX('Partnumber data valves'!$B$4:$AC$1001,$BB223,25)</f>
        <v>#N/A</v>
      </c>
      <c r="BQ223" t="e">
        <f>INDEX('Partnumber data valves'!$B$4:$AC$1001,$BB223,26)</f>
        <v>#N/A</v>
      </c>
      <c r="BR223" t="e">
        <f>INDEX('Partnumber data valves'!$B$4:$AC$1001,$BB223,27)</f>
        <v>#N/A</v>
      </c>
      <c r="BS223" t="e">
        <f>INDEX('Partnumber data valves'!$B$4:$AC$1001,$BB223,28)</f>
        <v>#N/A</v>
      </c>
      <c r="BU223" s="66" t="e">
        <f>INDEX('Partnumber data valves'!$B$4:$AC$1001,$BB223,5)</f>
        <v>#N/A</v>
      </c>
      <c r="BV223" s="66" t="e">
        <f>INDEX('Partnumber data valves'!$B$4:$AC$1001,$BB223,6)</f>
        <v>#N/A</v>
      </c>
    </row>
    <row r="224" spans="2:74">
      <c r="B224" s="115"/>
      <c r="C224" s="115"/>
      <c r="D224" s="115"/>
      <c r="E224" s="115"/>
      <c r="F224" s="115"/>
      <c r="G224" s="115"/>
      <c r="H224" s="115"/>
      <c r="I224" s="115"/>
      <c r="J224" s="115"/>
      <c r="K224" s="115"/>
      <c r="L224" s="115"/>
      <c r="M224" s="115"/>
      <c r="N224" s="115"/>
      <c r="O224" s="115"/>
      <c r="Q224" s="83"/>
      <c r="R224" s="22" t="e">
        <f>VLOOKUP('Frese Valve Selection'!$Q224,'Partnumber data valves'!$B$4:$K$1001,2,FALSE)</f>
        <v>#N/A</v>
      </c>
      <c r="S224" s="23" t="e">
        <f>VLOOKUP('Frese Valve Selection'!$Q224,'Partnumber data valves'!$B$4:$K$1001,3,FALSE)</f>
        <v>#N/A</v>
      </c>
      <c r="T224" s="23" t="e">
        <f>VLOOKUP('Frese Valve Selection'!$Q224,'Partnumber data valves'!$B$4:$K$1001,4,FALSE)</f>
        <v>#N/A</v>
      </c>
      <c r="U224" s="23" t="e">
        <f>VLOOKUP('Frese Valve Selection'!$Q224,'Partnumber data valves'!$B$4:$K$1001,5,FALSE)</f>
        <v>#N/A</v>
      </c>
      <c r="V224" s="23" t="e">
        <f>VLOOKUP('Frese Valve Selection'!$Q224,'Partnumber data valves'!$B$4:$K$1001,6,FALSE)</f>
        <v>#N/A</v>
      </c>
      <c r="W224" s="23" t="e">
        <f>VLOOKUP('Frese Valve Selection'!$Q224,'Partnumber data valves'!$B$4:$K$1001,7,FALSE)</f>
        <v>#N/A</v>
      </c>
      <c r="X224" s="23" t="e">
        <f>VLOOKUP('Frese Valve Selection'!$Q224,'Partnumber data valves'!$B$4:$K$1001,8,FALSE)</f>
        <v>#N/A</v>
      </c>
      <c r="Y224" s="23" t="e">
        <f>VLOOKUP('Frese Valve Selection'!$Q224,'Partnumber data valves'!$B$4:$K$1001,9,FALSE)</f>
        <v>#N/A</v>
      </c>
      <c r="Z224" s="23" t="e">
        <f>VLOOKUP('Frese Valve Selection'!$Q224,'Partnumber data valves'!$B$4:$K$1001,10,FALSE)</f>
        <v>#N/A</v>
      </c>
      <c r="AA224" s="97">
        <f t="shared" si="47"/>
        <v>0</v>
      </c>
      <c r="AB224" s="98" t="e">
        <f t="shared" si="45"/>
        <v>#N/A</v>
      </c>
      <c r="AC224" s="99" t="e">
        <f t="shared" si="46"/>
        <v>#N/A</v>
      </c>
      <c r="AD224" s="23" t="e">
        <f>VLOOKUP(Q224,'Weight table'!$A$2:$C$10000,3,FALSE)</f>
        <v>#N/A</v>
      </c>
      <c r="AF224" s="83"/>
      <c r="AG224" s="23" t="str">
        <f>IF(OR(ISBLANK($AF224),$AF224="N/A"),"",VLOOKUP($AF224,'Part number data actuators'!$B$3:$H$202,2,FALSE))</f>
        <v/>
      </c>
      <c r="AH224" s="23" t="str">
        <f>IF(OR(ISBLANK($AF224),$AF224="N/A"),"",VLOOKUP($AF224,'Part number data actuators'!$B$3:$H$202,3,FALSE))</f>
        <v/>
      </c>
      <c r="AI224" s="23" t="str">
        <f>IF(OR(ISBLANK($AF224),$AF224="N/A"),"",VLOOKUP($AF224,'Part number data actuators'!$B$3:$H$202,4,FALSE))</f>
        <v/>
      </c>
      <c r="AJ224" s="23" t="str">
        <f>IF(OR(ISBLANK($AF224),$AF224="N/A"),"",VLOOKUP($AF224,'Part number data actuators'!$B$3:$H$202,5,FALSE))</f>
        <v/>
      </c>
      <c r="AK224" s="23" t="str">
        <f>IF(OR(ISBLANK($AF224),$AF224="N/A"),"",VLOOKUP($AF224,'Part number data actuators'!$B$3:$H$202,6,FALSE))</f>
        <v/>
      </c>
      <c r="AL224" s="23" t="str">
        <f>IF(OR(ISBLANK($AF224),$AF224="N/A"),"",VLOOKUP($AF224,'Part number data actuators'!$B$3:$H$202,7,FALSE))</f>
        <v/>
      </c>
      <c r="AM224" s="5" t="str">
        <f>IF(OR(ISBLANK($AF224),$AF224="N/A"),"",VLOOKUP(AF224,'Weight table'!$A$2:$C$10000,3,FALSE))</f>
        <v/>
      </c>
      <c r="AO224" s="86"/>
      <c r="AU224" s="66" t="e">
        <f t="shared" si="48"/>
        <v>#N/A</v>
      </c>
      <c r="AV224" s="66" t="e">
        <f t="shared" si="49"/>
        <v>#N/A</v>
      </c>
      <c r="AW224" t="e">
        <f t="shared" si="50"/>
        <v>#N/A</v>
      </c>
      <c r="AX224" s="66" t="e">
        <f t="shared" si="51"/>
        <v>#N/A</v>
      </c>
      <c r="AY224" s="66" t="e">
        <f t="shared" si="52"/>
        <v>#N/A</v>
      </c>
      <c r="BB224" s="6" t="e">
        <f>MATCH(Q224,'Partnumber data valves'!$B$4:$B$1001,0)</f>
        <v>#N/A</v>
      </c>
      <c r="BC224" s="6"/>
      <c r="BD224" t="e">
        <f>INDEX('Partnumber data valves'!$B$4:$AC$1001,$BB224,13)</f>
        <v>#N/A</v>
      </c>
      <c r="BE224" t="e">
        <f>INDEX('Partnumber data valves'!$B$4:$AC$1001,$BB224,14)</f>
        <v>#N/A</v>
      </c>
      <c r="BF224" t="e">
        <f>INDEX('Partnumber data valves'!$B$4:$AC$1001,$BB224,15)</f>
        <v>#N/A</v>
      </c>
      <c r="BG224" t="e">
        <f>INDEX('Partnumber data valves'!$B$4:$AC$1001,$BB224,16)</f>
        <v>#N/A</v>
      </c>
      <c r="BH224" t="e">
        <f>INDEX('Partnumber data valves'!$B$4:$AC$1001,$BB224,17)</f>
        <v>#N/A</v>
      </c>
      <c r="BI224" t="e">
        <f>INDEX('Partnumber data valves'!$B$4:$AC$1001,$BB224,18)</f>
        <v>#N/A</v>
      </c>
      <c r="BJ224" t="e">
        <f>INDEX('Partnumber data valves'!$B$4:$AC$1001,$BB224,19)</f>
        <v>#N/A</v>
      </c>
      <c r="BL224" t="e">
        <f>INDEX('Partnumber data valves'!$B$4:$AC$1001,$BB224,21)</f>
        <v>#N/A</v>
      </c>
      <c r="BM224" t="e">
        <f>INDEX('Partnumber data valves'!$B$4:$AC$1001,$BB224,22)</f>
        <v>#N/A</v>
      </c>
      <c r="BN224" t="e">
        <f>INDEX('Partnumber data valves'!$B$4:$AC$1001,$BB224,23)</f>
        <v>#N/A</v>
      </c>
      <c r="BO224" t="e">
        <f>INDEX('Partnumber data valves'!$B$4:$AC$1001,$BB224,24)</f>
        <v>#N/A</v>
      </c>
      <c r="BP224" t="e">
        <f>INDEX('Partnumber data valves'!$B$4:$AC$1001,$BB224,25)</f>
        <v>#N/A</v>
      </c>
      <c r="BQ224" t="e">
        <f>INDEX('Partnumber data valves'!$B$4:$AC$1001,$BB224,26)</f>
        <v>#N/A</v>
      </c>
      <c r="BR224" t="e">
        <f>INDEX('Partnumber data valves'!$B$4:$AC$1001,$BB224,27)</f>
        <v>#N/A</v>
      </c>
      <c r="BS224" t="e">
        <f>INDEX('Partnumber data valves'!$B$4:$AC$1001,$BB224,28)</f>
        <v>#N/A</v>
      </c>
      <c r="BU224" s="66" t="e">
        <f>INDEX('Partnumber data valves'!$B$4:$AC$1001,$BB224,5)</f>
        <v>#N/A</v>
      </c>
      <c r="BV224" s="66" t="e">
        <f>INDEX('Partnumber data valves'!$B$4:$AC$1001,$BB224,6)</f>
        <v>#N/A</v>
      </c>
    </row>
    <row r="225" spans="2:74">
      <c r="B225" s="115"/>
      <c r="C225" s="115"/>
      <c r="D225" s="115"/>
      <c r="E225" s="115"/>
      <c r="F225" s="115"/>
      <c r="G225" s="115"/>
      <c r="H225" s="115"/>
      <c r="I225" s="115"/>
      <c r="J225" s="115"/>
      <c r="K225" s="115"/>
      <c r="L225" s="115"/>
      <c r="M225" s="115"/>
      <c r="N225" s="115"/>
      <c r="O225" s="115"/>
      <c r="Q225" s="83"/>
      <c r="R225" s="22" t="e">
        <f>VLOOKUP('Frese Valve Selection'!$Q225,'Partnumber data valves'!$B$4:$K$1001,2,FALSE)</f>
        <v>#N/A</v>
      </c>
      <c r="S225" s="23" t="e">
        <f>VLOOKUP('Frese Valve Selection'!$Q225,'Partnumber data valves'!$B$4:$K$1001,3,FALSE)</f>
        <v>#N/A</v>
      </c>
      <c r="T225" s="23" t="e">
        <f>VLOOKUP('Frese Valve Selection'!$Q225,'Partnumber data valves'!$B$4:$K$1001,4,FALSE)</f>
        <v>#N/A</v>
      </c>
      <c r="U225" s="23" t="e">
        <f>VLOOKUP('Frese Valve Selection'!$Q225,'Partnumber data valves'!$B$4:$K$1001,5,FALSE)</f>
        <v>#N/A</v>
      </c>
      <c r="V225" s="23" t="e">
        <f>VLOOKUP('Frese Valve Selection'!$Q225,'Partnumber data valves'!$B$4:$K$1001,6,FALSE)</f>
        <v>#N/A</v>
      </c>
      <c r="W225" s="23" t="e">
        <f>VLOOKUP('Frese Valve Selection'!$Q225,'Partnumber data valves'!$B$4:$K$1001,7,FALSE)</f>
        <v>#N/A</v>
      </c>
      <c r="X225" s="23" t="e">
        <f>VLOOKUP('Frese Valve Selection'!$Q225,'Partnumber data valves'!$B$4:$K$1001,8,FALSE)</f>
        <v>#N/A</v>
      </c>
      <c r="Y225" s="23" t="e">
        <f>VLOOKUP('Frese Valve Selection'!$Q225,'Partnumber data valves'!$B$4:$K$1001,9,FALSE)</f>
        <v>#N/A</v>
      </c>
      <c r="Z225" s="23" t="e">
        <f>VLOOKUP('Frese Valve Selection'!$Q225,'Partnumber data valves'!$B$4:$K$1001,10,FALSE)</f>
        <v>#N/A</v>
      </c>
      <c r="AA225" s="97">
        <f t="shared" si="47"/>
        <v>0</v>
      </c>
      <c r="AB225" s="98" t="e">
        <f t="shared" si="45"/>
        <v>#N/A</v>
      </c>
      <c r="AC225" s="99" t="e">
        <f t="shared" si="46"/>
        <v>#N/A</v>
      </c>
      <c r="AD225" s="23" t="e">
        <f>VLOOKUP(Q225,'Weight table'!$A$2:$C$10000,3,FALSE)</f>
        <v>#N/A</v>
      </c>
      <c r="AF225" s="83"/>
      <c r="AG225" s="23" t="str">
        <f>IF(OR(ISBLANK($AF225),$AF225="N/A"),"",VLOOKUP($AF225,'Part number data actuators'!$B$3:$H$202,2,FALSE))</f>
        <v/>
      </c>
      <c r="AH225" s="23" t="str">
        <f>IF(OR(ISBLANK($AF225),$AF225="N/A"),"",VLOOKUP($AF225,'Part number data actuators'!$B$3:$H$202,3,FALSE))</f>
        <v/>
      </c>
      <c r="AI225" s="23" t="str">
        <f>IF(OR(ISBLANK($AF225),$AF225="N/A"),"",VLOOKUP($AF225,'Part number data actuators'!$B$3:$H$202,4,FALSE))</f>
        <v/>
      </c>
      <c r="AJ225" s="23" t="str">
        <f>IF(OR(ISBLANK($AF225),$AF225="N/A"),"",VLOOKUP($AF225,'Part number data actuators'!$B$3:$H$202,5,FALSE))</f>
        <v/>
      </c>
      <c r="AK225" s="23" t="str">
        <f>IF(OR(ISBLANK($AF225),$AF225="N/A"),"",VLOOKUP($AF225,'Part number data actuators'!$B$3:$H$202,6,FALSE))</f>
        <v/>
      </c>
      <c r="AL225" s="23" t="str">
        <f>IF(OR(ISBLANK($AF225),$AF225="N/A"),"",VLOOKUP($AF225,'Part number data actuators'!$B$3:$H$202,7,FALSE))</f>
        <v/>
      </c>
      <c r="AM225" s="5" t="str">
        <f>IF(OR(ISBLANK($AF225),$AF225="N/A"),"",VLOOKUP(AF225,'Weight table'!$A$2:$C$10000,3,FALSE))</f>
        <v/>
      </c>
      <c r="AO225" s="86"/>
      <c r="AU225" s="66" t="e">
        <f t="shared" si="48"/>
        <v>#N/A</v>
      </c>
      <c r="AV225" s="66" t="e">
        <f t="shared" si="49"/>
        <v>#N/A</v>
      </c>
      <c r="AW225" t="e">
        <f t="shared" si="50"/>
        <v>#N/A</v>
      </c>
      <c r="AX225" s="66" t="e">
        <f t="shared" si="51"/>
        <v>#N/A</v>
      </c>
      <c r="AY225" s="66" t="e">
        <f t="shared" si="52"/>
        <v>#N/A</v>
      </c>
      <c r="BB225" s="6" t="e">
        <f>MATCH(Q225,'Partnumber data valves'!$B$4:$B$1001,0)</f>
        <v>#N/A</v>
      </c>
      <c r="BC225" s="6"/>
      <c r="BD225" t="e">
        <f>INDEX('Partnumber data valves'!$B$4:$AC$1001,$BB225,13)</f>
        <v>#N/A</v>
      </c>
      <c r="BE225" t="e">
        <f>INDEX('Partnumber data valves'!$B$4:$AC$1001,$BB225,14)</f>
        <v>#N/A</v>
      </c>
      <c r="BF225" t="e">
        <f>INDEX('Partnumber data valves'!$B$4:$AC$1001,$BB225,15)</f>
        <v>#N/A</v>
      </c>
      <c r="BG225" t="e">
        <f>INDEX('Partnumber data valves'!$B$4:$AC$1001,$BB225,16)</f>
        <v>#N/A</v>
      </c>
      <c r="BH225" t="e">
        <f>INDEX('Partnumber data valves'!$B$4:$AC$1001,$BB225,17)</f>
        <v>#N/A</v>
      </c>
      <c r="BI225" t="e">
        <f>INDEX('Partnumber data valves'!$B$4:$AC$1001,$BB225,18)</f>
        <v>#N/A</v>
      </c>
      <c r="BJ225" t="e">
        <f>INDEX('Partnumber data valves'!$B$4:$AC$1001,$BB225,19)</f>
        <v>#N/A</v>
      </c>
      <c r="BL225" t="e">
        <f>INDEX('Partnumber data valves'!$B$4:$AC$1001,$BB225,21)</f>
        <v>#N/A</v>
      </c>
      <c r="BM225" t="e">
        <f>INDEX('Partnumber data valves'!$B$4:$AC$1001,$BB225,22)</f>
        <v>#N/A</v>
      </c>
      <c r="BN225" t="e">
        <f>INDEX('Partnumber data valves'!$B$4:$AC$1001,$BB225,23)</f>
        <v>#N/A</v>
      </c>
      <c r="BO225" t="e">
        <f>INDEX('Partnumber data valves'!$B$4:$AC$1001,$BB225,24)</f>
        <v>#N/A</v>
      </c>
      <c r="BP225" t="e">
        <f>INDEX('Partnumber data valves'!$B$4:$AC$1001,$BB225,25)</f>
        <v>#N/A</v>
      </c>
      <c r="BQ225" t="e">
        <f>INDEX('Partnumber data valves'!$B$4:$AC$1001,$BB225,26)</f>
        <v>#N/A</v>
      </c>
      <c r="BR225" t="e">
        <f>INDEX('Partnumber data valves'!$B$4:$AC$1001,$BB225,27)</f>
        <v>#N/A</v>
      </c>
      <c r="BS225" t="e">
        <f>INDEX('Partnumber data valves'!$B$4:$AC$1001,$BB225,28)</f>
        <v>#N/A</v>
      </c>
      <c r="BU225" s="66" t="e">
        <f>INDEX('Partnumber data valves'!$B$4:$AC$1001,$BB225,5)</f>
        <v>#N/A</v>
      </c>
      <c r="BV225" s="66" t="e">
        <f>INDEX('Partnumber data valves'!$B$4:$AC$1001,$BB225,6)</f>
        <v>#N/A</v>
      </c>
    </row>
    <row r="226" spans="2:74">
      <c r="B226" s="115"/>
      <c r="C226" s="115"/>
      <c r="D226" s="115"/>
      <c r="E226" s="115"/>
      <c r="F226" s="115"/>
      <c r="G226" s="115"/>
      <c r="H226" s="115"/>
      <c r="I226" s="115"/>
      <c r="J226" s="115"/>
      <c r="K226" s="115"/>
      <c r="L226" s="115"/>
      <c r="M226" s="115"/>
      <c r="N226" s="115"/>
      <c r="O226" s="115"/>
      <c r="Q226" s="83"/>
      <c r="R226" s="22" t="e">
        <f>VLOOKUP('Frese Valve Selection'!$Q226,'Partnumber data valves'!$B$4:$K$1001,2,FALSE)</f>
        <v>#N/A</v>
      </c>
      <c r="S226" s="23" t="e">
        <f>VLOOKUP('Frese Valve Selection'!$Q226,'Partnumber data valves'!$B$4:$K$1001,3,FALSE)</f>
        <v>#N/A</v>
      </c>
      <c r="T226" s="23" t="e">
        <f>VLOOKUP('Frese Valve Selection'!$Q226,'Partnumber data valves'!$B$4:$K$1001,4,FALSE)</f>
        <v>#N/A</v>
      </c>
      <c r="U226" s="23" t="e">
        <f>VLOOKUP('Frese Valve Selection'!$Q226,'Partnumber data valves'!$B$4:$K$1001,5,FALSE)</f>
        <v>#N/A</v>
      </c>
      <c r="V226" s="23" t="e">
        <f>VLOOKUP('Frese Valve Selection'!$Q226,'Partnumber data valves'!$B$4:$K$1001,6,FALSE)</f>
        <v>#N/A</v>
      </c>
      <c r="W226" s="23" t="e">
        <f>VLOOKUP('Frese Valve Selection'!$Q226,'Partnumber data valves'!$B$4:$K$1001,7,FALSE)</f>
        <v>#N/A</v>
      </c>
      <c r="X226" s="23" t="e">
        <f>VLOOKUP('Frese Valve Selection'!$Q226,'Partnumber data valves'!$B$4:$K$1001,8,FALSE)</f>
        <v>#N/A</v>
      </c>
      <c r="Y226" s="23" t="e">
        <f>VLOOKUP('Frese Valve Selection'!$Q226,'Partnumber data valves'!$B$4:$K$1001,9,FALSE)</f>
        <v>#N/A</v>
      </c>
      <c r="Z226" s="23" t="e">
        <f>VLOOKUP('Frese Valve Selection'!$Q226,'Partnumber data valves'!$B$4:$K$1001,10,FALSE)</f>
        <v>#N/A</v>
      </c>
      <c r="AA226" s="97">
        <f t="shared" si="47"/>
        <v>0</v>
      </c>
      <c r="AB226" s="98" t="e">
        <f t="shared" si="45"/>
        <v>#N/A</v>
      </c>
      <c r="AC226" s="99" t="e">
        <f t="shared" si="46"/>
        <v>#N/A</v>
      </c>
      <c r="AD226" s="23" t="e">
        <f>VLOOKUP(Q226,'Weight table'!$A$2:$C$10000,3,FALSE)</f>
        <v>#N/A</v>
      </c>
      <c r="AF226" s="83"/>
      <c r="AG226" s="23" t="str">
        <f>IF(OR(ISBLANK($AF226),$AF226="N/A"),"",VLOOKUP($AF226,'Part number data actuators'!$B$3:$H$202,2,FALSE))</f>
        <v/>
      </c>
      <c r="AH226" s="23" t="str">
        <f>IF(OR(ISBLANK($AF226),$AF226="N/A"),"",VLOOKUP($AF226,'Part number data actuators'!$B$3:$H$202,3,FALSE))</f>
        <v/>
      </c>
      <c r="AI226" s="23" t="str">
        <f>IF(OR(ISBLANK($AF226),$AF226="N/A"),"",VLOOKUP($AF226,'Part number data actuators'!$B$3:$H$202,4,FALSE))</f>
        <v/>
      </c>
      <c r="AJ226" s="23" t="str">
        <f>IF(OR(ISBLANK($AF226),$AF226="N/A"),"",VLOOKUP($AF226,'Part number data actuators'!$B$3:$H$202,5,FALSE))</f>
        <v/>
      </c>
      <c r="AK226" s="23" t="str">
        <f>IF(OR(ISBLANK($AF226),$AF226="N/A"),"",VLOOKUP($AF226,'Part number data actuators'!$B$3:$H$202,6,FALSE))</f>
        <v/>
      </c>
      <c r="AL226" s="23" t="str">
        <f>IF(OR(ISBLANK($AF226),$AF226="N/A"),"",VLOOKUP($AF226,'Part number data actuators'!$B$3:$H$202,7,FALSE))</f>
        <v/>
      </c>
      <c r="AM226" s="5" t="str">
        <f>IF(OR(ISBLANK($AF226),$AF226="N/A"),"",VLOOKUP(AF226,'Weight table'!$A$2:$C$10000,3,FALSE))</f>
        <v/>
      </c>
      <c r="AO226" s="86"/>
      <c r="AU226" s="66" t="e">
        <f t="shared" si="48"/>
        <v>#N/A</v>
      </c>
      <c r="AV226" s="66" t="e">
        <f t="shared" si="49"/>
        <v>#N/A</v>
      </c>
      <c r="AW226" t="e">
        <f t="shared" si="50"/>
        <v>#N/A</v>
      </c>
      <c r="AX226" s="66" t="e">
        <f t="shared" si="51"/>
        <v>#N/A</v>
      </c>
      <c r="AY226" s="66" t="e">
        <f t="shared" si="52"/>
        <v>#N/A</v>
      </c>
      <c r="BB226" s="6" t="e">
        <f>MATCH(Q226,'Partnumber data valves'!$B$4:$B$1001,0)</f>
        <v>#N/A</v>
      </c>
      <c r="BC226" s="6"/>
      <c r="BD226" t="e">
        <f>INDEX('Partnumber data valves'!$B$4:$AC$1001,$BB226,13)</f>
        <v>#N/A</v>
      </c>
      <c r="BE226" t="e">
        <f>INDEX('Partnumber data valves'!$B$4:$AC$1001,$BB226,14)</f>
        <v>#N/A</v>
      </c>
      <c r="BF226" t="e">
        <f>INDEX('Partnumber data valves'!$B$4:$AC$1001,$BB226,15)</f>
        <v>#N/A</v>
      </c>
      <c r="BG226" t="e">
        <f>INDEX('Partnumber data valves'!$B$4:$AC$1001,$BB226,16)</f>
        <v>#N/A</v>
      </c>
      <c r="BH226" t="e">
        <f>INDEX('Partnumber data valves'!$B$4:$AC$1001,$BB226,17)</f>
        <v>#N/A</v>
      </c>
      <c r="BI226" t="e">
        <f>INDEX('Partnumber data valves'!$B$4:$AC$1001,$BB226,18)</f>
        <v>#N/A</v>
      </c>
      <c r="BJ226" t="e">
        <f>INDEX('Partnumber data valves'!$B$4:$AC$1001,$BB226,19)</f>
        <v>#N/A</v>
      </c>
      <c r="BL226" t="e">
        <f>INDEX('Partnumber data valves'!$B$4:$AC$1001,$BB226,21)</f>
        <v>#N/A</v>
      </c>
      <c r="BM226" t="e">
        <f>INDEX('Partnumber data valves'!$B$4:$AC$1001,$BB226,22)</f>
        <v>#N/A</v>
      </c>
      <c r="BN226" t="e">
        <f>INDEX('Partnumber data valves'!$B$4:$AC$1001,$BB226,23)</f>
        <v>#N/A</v>
      </c>
      <c r="BO226" t="e">
        <f>INDEX('Partnumber data valves'!$B$4:$AC$1001,$BB226,24)</f>
        <v>#N/A</v>
      </c>
      <c r="BP226" t="e">
        <f>INDEX('Partnumber data valves'!$B$4:$AC$1001,$BB226,25)</f>
        <v>#N/A</v>
      </c>
      <c r="BQ226" t="e">
        <f>INDEX('Partnumber data valves'!$B$4:$AC$1001,$BB226,26)</f>
        <v>#N/A</v>
      </c>
      <c r="BR226" t="e">
        <f>INDEX('Partnumber data valves'!$B$4:$AC$1001,$BB226,27)</f>
        <v>#N/A</v>
      </c>
      <c r="BS226" t="e">
        <f>INDEX('Partnumber data valves'!$B$4:$AC$1001,$BB226,28)</f>
        <v>#N/A</v>
      </c>
      <c r="BU226" s="66" t="e">
        <f>INDEX('Partnumber data valves'!$B$4:$AC$1001,$BB226,5)</f>
        <v>#N/A</v>
      </c>
      <c r="BV226" s="66" t="e">
        <f>INDEX('Partnumber data valves'!$B$4:$AC$1001,$BB226,6)</f>
        <v>#N/A</v>
      </c>
    </row>
    <row r="227" spans="2:74">
      <c r="B227" s="115"/>
      <c r="C227" s="115"/>
      <c r="D227" s="115"/>
      <c r="E227" s="115"/>
      <c r="F227" s="115"/>
      <c r="G227" s="115"/>
      <c r="H227" s="115"/>
      <c r="I227" s="115"/>
      <c r="J227" s="115"/>
      <c r="K227" s="115"/>
      <c r="L227" s="115"/>
      <c r="M227" s="115"/>
      <c r="N227" s="115"/>
      <c r="O227" s="115"/>
      <c r="Q227" s="83"/>
      <c r="R227" s="22" t="e">
        <f>VLOOKUP('Frese Valve Selection'!$Q227,'Partnumber data valves'!$B$4:$K$1001,2,FALSE)</f>
        <v>#N/A</v>
      </c>
      <c r="S227" s="23" t="e">
        <f>VLOOKUP('Frese Valve Selection'!$Q227,'Partnumber data valves'!$B$4:$K$1001,3,FALSE)</f>
        <v>#N/A</v>
      </c>
      <c r="T227" s="23" t="e">
        <f>VLOOKUP('Frese Valve Selection'!$Q227,'Partnumber data valves'!$B$4:$K$1001,4,FALSE)</f>
        <v>#N/A</v>
      </c>
      <c r="U227" s="23" t="e">
        <f>VLOOKUP('Frese Valve Selection'!$Q227,'Partnumber data valves'!$B$4:$K$1001,5,FALSE)</f>
        <v>#N/A</v>
      </c>
      <c r="V227" s="23" t="e">
        <f>VLOOKUP('Frese Valve Selection'!$Q227,'Partnumber data valves'!$B$4:$K$1001,6,FALSE)</f>
        <v>#N/A</v>
      </c>
      <c r="W227" s="23" t="e">
        <f>VLOOKUP('Frese Valve Selection'!$Q227,'Partnumber data valves'!$B$4:$K$1001,7,FALSE)</f>
        <v>#N/A</v>
      </c>
      <c r="X227" s="23" t="e">
        <f>VLOOKUP('Frese Valve Selection'!$Q227,'Partnumber data valves'!$B$4:$K$1001,8,FALSE)</f>
        <v>#N/A</v>
      </c>
      <c r="Y227" s="23" t="e">
        <f>VLOOKUP('Frese Valve Selection'!$Q227,'Partnumber data valves'!$B$4:$K$1001,9,FALSE)</f>
        <v>#N/A</v>
      </c>
      <c r="Z227" s="23" t="e">
        <f>VLOOKUP('Frese Valve Selection'!$Q227,'Partnumber data valves'!$B$4:$K$1001,10,FALSE)</f>
        <v>#N/A</v>
      </c>
      <c r="AA227" s="97">
        <f t="shared" si="47"/>
        <v>0</v>
      </c>
      <c r="AB227" s="98" t="e">
        <f t="shared" si="45"/>
        <v>#N/A</v>
      </c>
      <c r="AC227" s="99" t="e">
        <f t="shared" si="46"/>
        <v>#N/A</v>
      </c>
      <c r="AD227" s="23" t="e">
        <f>VLOOKUP(Q227,'Weight table'!$A$2:$C$10000,3,FALSE)</f>
        <v>#N/A</v>
      </c>
      <c r="AF227" s="83"/>
      <c r="AG227" s="23" t="str">
        <f>IF(OR(ISBLANK($AF227),$AF227="N/A"),"",VLOOKUP($AF227,'Part number data actuators'!$B$3:$H$202,2,FALSE))</f>
        <v/>
      </c>
      <c r="AH227" s="23" t="str">
        <f>IF(OR(ISBLANK($AF227),$AF227="N/A"),"",VLOOKUP($AF227,'Part number data actuators'!$B$3:$H$202,3,FALSE))</f>
        <v/>
      </c>
      <c r="AI227" s="23" t="str">
        <f>IF(OR(ISBLANK($AF227),$AF227="N/A"),"",VLOOKUP($AF227,'Part number data actuators'!$B$3:$H$202,4,FALSE))</f>
        <v/>
      </c>
      <c r="AJ227" s="23" t="str">
        <f>IF(OR(ISBLANK($AF227),$AF227="N/A"),"",VLOOKUP($AF227,'Part number data actuators'!$B$3:$H$202,5,FALSE))</f>
        <v/>
      </c>
      <c r="AK227" s="23" t="str">
        <f>IF(OR(ISBLANK($AF227),$AF227="N/A"),"",VLOOKUP($AF227,'Part number data actuators'!$B$3:$H$202,6,FALSE))</f>
        <v/>
      </c>
      <c r="AL227" s="23" t="str">
        <f>IF(OR(ISBLANK($AF227),$AF227="N/A"),"",VLOOKUP($AF227,'Part number data actuators'!$B$3:$H$202,7,FALSE))</f>
        <v/>
      </c>
      <c r="AM227" s="5" t="str">
        <f>IF(OR(ISBLANK($AF227),$AF227="N/A"),"",VLOOKUP(AF227,'Weight table'!$A$2:$C$10000,3,FALSE))</f>
        <v/>
      </c>
      <c r="AO227" s="86"/>
      <c r="AU227" s="66" t="e">
        <f t="shared" si="48"/>
        <v>#N/A</v>
      </c>
      <c r="AV227" s="66" t="e">
        <f t="shared" si="49"/>
        <v>#N/A</v>
      </c>
      <c r="AW227" t="e">
        <f t="shared" si="50"/>
        <v>#N/A</v>
      </c>
      <c r="AX227" s="66" t="e">
        <f t="shared" si="51"/>
        <v>#N/A</v>
      </c>
      <c r="AY227" s="66" t="e">
        <f t="shared" si="52"/>
        <v>#N/A</v>
      </c>
      <c r="BB227" s="6" t="e">
        <f>MATCH(Q227,'Partnumber data valves'!$B$4:$B$1001,0)</f>
        <v>#N/A</v>
      </c>
      <c r="BC227" s="6"/>
      <c r="BD227" t="e">
        <f>INDEX('Partnumber data valves'!$B$4:$AC$1001,$BB227,13)</f>
        <v>#N/A</v>
      </c>
      <c r="BE227" t="e">
        <f>INDEX('Partnumber data valves'!$B$4:$AC$1001,$BB227,14)</f>
        <v>#N/A</v>
      </c>
      <c r="BF227" t="e">
        <f>INDEX('Partnumber data valves'!$B$4:$AC$1001,$BB227,15)</f>
        <v>#N/A</v>
      </c>
      <c r="BG227" t="e">
        <f>INDEX('Partnumber data valves'!$B$4:$AC$1001,$BB227,16)</f>
        <v>#N/A</v>
      </c>
      <c r="BH227" t="e">
        <f>INDEX('Partnumber data valves'!$B$4:$AC$1001,$BB227,17)</f>
        <v>#N/A</v>
      </c>
      <c r="BI227" t="e">
        <f>INDEX('Partnumber data valves'!$B$4:$AC$1001,$BB227,18)</f>
        <v>#N/A</v>
      </c>
      <c r="BJ227" t="e">
        <f>INDEX('Partnumber data valves'!$B$4:$AC$1001,$BB227,19)</f>
        <v>#N/A</v>
      </c>
      <c r="BL227" t="e">
        <f>INDEX('Partnumber data valves'!$B$4:$AC$1001,$BB227,21)</f>
        <v>#N/A</v>
      </c>
      <c r="BM227" t="e">
        <f>INDEX('Partnumber data valves'!$B$4:$AC$1001,$BB227,22)</f>
        <v>#N/A</v>
      </c>
      <c r="BN227" t="e">
        <f>INDEX('Partnumber data valves'!$B$4:$AC$1001,$BB227,23)</f>
        <v>#N/A</v>
      </c>
      <c r="BO227" t="e">
        <f>INDEX('Partnumber data valves'!$B$4:$AC$1001,$BB227,24)</f>
        <v>#N/A</v>
      </c>
      <c r="BP227" t="e">
        <f>INDEX('Partnumber data valves'!$B$4:$AC$1001,$BB227,25)</f>
        <v>#N/A</v>
      </c>
      <c r="BQ227" t="e">
        <f>INDEX('Partnumber data valves'!$B$4:$AC$1001,$BB227,26)</f>
        <v>#N/A</v>
      </c>
      <c r="BR227" t="e">
        <f>INDEX('Partnumber data valves'!$B$4:$AC$1001,$BB227,27)</f>
        <v>#N/A</v>
      </c>
      <c r="BS227" t="e">
        <f>INDEX('Partnumber data valves'!$B$4:$AC$1001,$BB227,28)</f>
        <v>#N/A</v>
      </c>
      <c r="BU227" s="66" t="e">
        <f>INDEX('Partnumber data valves'!$B$4:$AC$1001,$BB227,5)</f>
        <v>#N/A</v>
      </c>
      <c r="BV227" s="66" t="e">
        <f>INDEX('Partnumber data valves'!$B$4:$AC$1001,$BB227,6)</f>
        <v>#N/A</v>
      </c>
    </row>
    <row r="228" spans="2:74">
      <c r="B228" s="115"/>
      <c r="C228" s="115"/>
      <c r="D228" s="115"/>
      <c r="E228" s="115"/>
      <c r="F228" s="115"/>
      <c r="G228" s="115"/>
      <c r="H228" s="115"/>
      <c r="I228" s="115"/>
      <c r="J228" s="115"/>
      <c r="K228" s="115"/>
      <c r="L228" s="115"/>
      <c r="M228" s="115"/>
      <c r="N228" s="115"/>
      <c r="O228" s="115"/>
      <c r="Q228" s="83"/>
      <c r="R228" s="22" t="e">
        <f>VLOOKUP('Frese Valve Selection'!$Q228,'Partnumber data valves'!$B$4:$K$1001,2,FALSE)</f>
        <v>#N/A</v>
      </c>
      <c r="S228" s="23" t="e">
        <f>VLOOKUP('Frese Valve Selection'!$Q228,'Partnumber data valves'!$B$4:$K$1001,3,FALSE)</f>
        <v>#N/A</v>
      </c>
      <c r="T228" s="23" t="e">
        <f>VLOOKUP('Frese Valve Selection'!$Q228,'Partnumber data valves'!$B$4:$K$1001,4,FALSE)</f>
        <v>#N/A</v>
      </c>
      <c r="U228" s="23" t="e">
        <f>VLOOKUP('Frese Valve Selection'!$Q228,'Partnumber data valves'!$B$4:$K$1001,5,FALSE)</f>
        <v>#N/A</v>
      </c>
      <c r="V228" s="23" t="e">
        <f>VLOOKUP('Frese Valve Selection'!$Q228,'Partnumber data valves'!$B$4:$K$1001,6,FALSE)</f>
        <v>#N/A</v>
      </c>
      <c r="W228" s="23" t="e">
        <f>VLOOKUP('Frese Valve Selection'!$Q228,'Partnumber data valves'!$B$4:$K$1001,7,FALSE)</f>
        <v>#N/A</v>
      </c>
      <c r="X228" s="23" t="e">
        <f>VLOOKUP('Frese Valve Selection'!$Q228,'Partnumber data valves'!$B$4:$K$1001,8,FALSE)</f>
        <v>#N/A</v>
      </c>
      <c r="Y228" s="23" t="e">
        <f>VLOOKUP('Frese Valve Selection'!$Q228,'Partnumber data valves'!$B$4:$K$1001,9,FALSE)</f>
        <v>#N/A</v>
      </c>
      <c r="Z228" s="23" t="e">
        <f>VLOOKUP('Frese Valve Selection'!$Q228,'Partnumber data valves'!$B$4:$K$1001,10,FALSE)</f>
        <v>#N/A</v>
      </c>
      <c r="AA228" s="97">
        <f t="shared" si="47"/>
        <v>0</v>
      </c>
      <c r="AB228" s="98" t="e">
        <f t="shared" si="45"/>
        <v>#N/A</v>
      </c>
      <c r="AC228" s="99" t="e">
        <f t="shared" si="46"/>
        <v>#N/A</v>
      </c>
      <c r="AD228" s="23" t="e">
        <f>VLOOKUP(Q228,'Weight table'!$A$2:$C$10000,3,FALSE)</f>
        <v>#N/A</v>
      </c>
      <c r="AF228" s="83"/>
      <c r="AG228" s="23" t="str">
        <f>IF(OR(ISBLANK($AF228),$AF228="N/A"),"",VLOOKUP($AF228,'Part number data actuators'!$B$3:$H$202,2,FALSE))</f>
        <v/>
      </c>
      <c r="AH228" s="23" t="str">
        <f>IF(OR(ISBLANK($AF228),$AF228="N/A"),"",VLOOKUP($AF228,'Part number data actuators'!$B$3:$H$202,3,FALSE))</f>
        <v/>
      </c>
      <c r="AI228" s="23" t="str">
        <f>IF(OR(ISBLANK($AF228),$AF228="N/A"),"",VLOOKUP($AF228,'Part number data actuators'!$B$3:$H$202,4,FALSE))</f>
        <v/>
      </c>
      <c r="AJ228" s="23" t="str">
        <f>IF(OR(ISBLANK($AF228),$AF228="N/A"),"",VLOOKUP($AF228,'Part number data actuators'!$B$3:$H$202,5,FALSE))</f>
        <v/>
      </c>
      <c r="AK228" s="23" t="str">
        <f>IF(OR(ISBLANK($AF228),$AF228="N/A"),"",VLOOKUP($AF228,'Part number data actuators'!$B$3:$H$202,6,FALSE))</f>
        <v/>
      </c>
      <c r="AL228" s="23" t="str">
        <f>IF(OR(ISBLANK($AF228),$AF228="N/A"),"",VLOOKUP($AF228,'Part number data actuators'!$B$3:$H$202,7,FALSE))</f>
        <v/>
      </c>
      <c r="AM228" s="5" t="str">
        <f>IF(OR(ISBLANK($AF228),$AF228="N/A"),"",VLOOKUP(AF228,'Weight table'!$A$2:$C$10000,3,FALSE))</f>
        <v/>
      </c>
      <c r="AO228" s="86"/>
      <c r="AU228" s="66" t="e">
        <f t="shared" si="48"/>
        <v>#N/A</v>
      </c>
      <c r="AV228" s="66" t="e">
        <f t="shared" si="49"/>
        <v>#N/A</v>
      </c>
      <c r="AW228" t="e">
        <f t="shared" si="50"/>
        <v>#N/A</v>
      </c>
      <c r="AX228" s="66" t="e">
        <f t="shared" si="51"/>
        <v>#N/A</v>
      </c>
      <c r="AY228" s="66" t="e">
        <f t="shared" si="52"/>
        <v>#N/A</v>
      </c>
      <c r="BB228" s="6" t="e">
        <f>MATCH(Q228,'Partnumber data valves'!$B$4:$B$1001,0)</f>
        <v>#N/A</v>
      </c>
      <c r="BC228" s="6"/>
      <c r="BD228" t="e">
        <f>INDEX('Partnumber data valves'!$B$4:$AC$1001,$BB228,13)</f>
        <v>#N/A</v>
      </c>
      <c r="BE228" t="e">
        <f>INDEX('Partnumber data valves'!$B$4:$AC$1001,$BB228,14)</f>
        <v>#N/A</v>
      </c>
      <c r="BF228" t="e">
        <f>INDEX('Partnumber data valves'!$B$4:$AC$1001,$BB228,15)</f>
        <v>#N/A</v>
      </c>
      <c r="BG228" t="e">
        <f>INDEX('Partnumber data valves'!$B$4:$AC$1001,$BB228,16)</f>
        <v>#N/A</v>
      </c>
      <c r="BH228" t="e">
        <f>INDEX('Partnumber data valves'!$B$4:$AC$1001,$BB228,17)</f>
        <v>#N/A</v>
      </c>
      <c r="BI228" t="e">
        <f>INDEX('Partnumber data valves'!$B$4:$AC$1001,$BB228,18)</f>
        <v>#N/A</v>
      </c>
      <c r="BJ228" t="e">
        <f>INDEX('Partnumber data valves'!$B$4:$AC$1001,$BB228,19)</f>
        <v>#N/A</v>
      </c>
      <c r="BL228" t="e">
        <f>INDEX('Partnumber data valves'!$B$4:$AC$1001,$BB228,21)</f>
        <v>#N/A</v>
      </c>
      <c r="BM228" t="e">
        <f>INDEX('Partnumber data valves'!$B$4:$AC$1001,$BB228,22)</f>
        <v>#N/A</v>
      </c>
      <c r="BN228" t="e">
        <f>INDEX('Partnumber data valves'!$B$4:$AC$1001,$BB228,23)</f>
        <v>#N/A</v>
      </c>
      <c r="BO228" t="e">
        <f>INDEX('Partnumber data valves'!$B$4:$AC$1001,$BB228,24)</f>
        <v>#N/A</v>
      </c>
      <c r="BP228" t="e">
        <f>INDEX('Partnumber data valves'!$B$4:$AC$1001,$BB228,25)</f>
        <v>#N/A</v>
      </c>
      <c r="BQ228" t="e">
        <f>INDEX('Partnumber data valves'!$B$4:$AC$1001,$BB228,26)</f>
        <v>#N/A</v>
      </c>
      <c r="BR228" t="e">
        <f>INDEX('Partnumber data valves'!$B$4:$AC$1001,$BB228,27)</f>
        <v>#N/A</v>
      </c>
      <c r="BS228" t="e">
        <f>INDEX('Partnumber data valves'!$B$4:$AC$1001,$BB228,28)</f>
        <v>#N/A</v>
      </c>
      <c r="BU228" s="66" t="e">
        <f>INDEX('Partnumber data valves'!$B$4:$AC$1001,$BB228,5)</f>
        <v>#N/A</v>
      </c>
      <c r="BV228" s="66" t="e">
        <f>INDEX('Partnumber data valves'!$B$4:$AC$1001,$BB228,6)</f>
        <v>#N/A</v>
      </c>
    </row>
    <row r="229" spans="2:74">
      <c r="B229" s="115"/>
      <c r="C229" s="115"/>
      <c r="D229" s="115"/>
      <c r="E229" s="115"/>
      <c r="F229" s="115"/>
      <c r="G229" s="115"/>
      <c r="H229" s="115"/>
      <c r="I229" s="115"/>
      <c r="J229" s="115"/>
      <c r="K229" s="115"/>
      <c r="L229" s="115"/>
      <c r="M229" s="115"/>
      <c r="N229" s="115"/>
      <c r="O229" s="115"/>
      <c r="Q229" s="83"/>
      <c r="R229" s="22" t="e">
        <f>VLOOKUP('Frese Valve Selection'!$Q229,'Partnumber data valves'!$B$4:$K$1001,2,FALSE)</f>
        <v>#N/A</v>
      </c>
      <c r="S229" s="23" t="e">
        <f>VLOOKUP('Frese Valve Selection'!$Q229,'Partnumber data valves'!$B$4:$K$1001,3,FALSE)</f>
        <v>#N/A</v>
      </c>
      <c r="T229" s="23" t="e">
        <f>VLOOKUP('Frese Valve Selection'!$Q229,'Partnumber data valves'!$B$4:$K$1001,4,FALSE)</f>
        <v>#N/A</v>
      </c>
      <c r="U229" s="23" t="e">
        <f>VLOOKUP('Frese Valve Selection'!$Q229,'Partnumber data valves'!$B$4:$K$1001,5,FALSE)</f>
        <v>#N/A</v>
      </c>
      <c r="V229" s="23" t="e">
        <f>VLOOKUP('Frese Valve Selection'!$Q229,'Partnumber data valves'!$B$4:$K$1001,6,FALSE)</f>
        <v>#N/A</v>
      </c>
      <c r="W229" s="23" t="e">
        <f>VLOOKUP('Frese Valve Selection'!$Q229,'Partnumber data valves'!$B$4:$K$1001,7,FALSE)</f>
        <v>#N/A</v>
      </c>
      <c r="X229" s="23" t="e">
        <f>VLOOKUP('Frese Valve Selection'!$Q229,'Partnumber data valves'!$B$4:$K$1001,8,FALSE)</f>
        <v>#N/A</v>
      </c>
      <c r="Y229" s="23" t="e">
        <f>VLOOKUP('Frese Valve Selection'!$Q229,'Partnumber data valves'!$B$4:$K$1001,9,FALSE)</f>
        <v>#N/A</v>
      </c>
      <c r="Z229" s="23" t="e">
        <f>VLOOKUP('Frese Valve Selection'!$Q229,'Partnumber data valves'!$B$4:$K$1001,10,FALSE)</f>
        <v>#N/A</v>
      </c>
      <c r="AA229" s="97">
        <f t="shared" si="47"/>
        <v>0</v>
      </c>
      <c r="AB229" s="98" t="e">
        <f t="shared" si="45"/>
        <v>#N/A</v>
      </c>
      <c r="AC229" s="99" t="e">
        <f t="shared" si="46"/>
        <v>#N/A</v>
      </c>
      <c r="AD229" s="23" t="e">
        <f>VLOOKUP(Q229,'Weight table'!$A$2:$C$10000,3,FALSE)</f>
        <v>#N/A</v>
      </c>
      <c r="AF229" s="83"/>
      <c r="AG229" s="23" t="str">
        <f>IF(OR(ISBLANK($AF229),$AF229="N/A"),"",VLOOKUP($AF229,'Part number data actuators'!$B$3:$H$202,2,FALSE))</f>
        <v/>
      </c>
      <c r="AH229" s="23" t="str">
        <f>IF(OR(ISBLANK($AF229),$AF229="N/A"),"",VLOOKUP($AF229,'Part number data actuators'!$B$3:$H$202,3,FALSE))</f>
        <v/>
      </c>
      <c r="AI229" s="23" t="str">
        <f>IF(OR(ISBLANK($AF229),$AF229="N/A"),"",VLOOKUP($AF229,'Part number data actuators'!$B$3:$H$202,4,FALSE))</f>
        <v/>
      </c>
      <c r="AJ229" s="23" t="str">
        <f>IF(OR(ISBLANK($AF229),$AF229="N/A"),"",VLOOKUP($AF229,'Part number data actuators'!$B$3:$H$202,5,FALSE))</f>
        <v/>
      </c>
      <c r="AK229" s="23" t="str">
        <f>IF(OR(ISBLANK($AF229),$AF229="N/A"),"",VLOOKUP($AF229,'Part number data actuators'!$B$3:$H$202,6,FALSE))</f>
        <v/>
      </c>
      <c r="AL229" s="23" t="str">
        <f>IF(OR(ISBLANK($AF229),$AF229="N/A"),"",VLOOKUP($AF229,'Part number data actuators'!$B$3:$H$202,7,FALSE))</f>
        <v/>
      </c>
      <c r="AM229" s="5" t="str">
        <f>IF(OR(ISBLANK($AF229),$AF229="N/A"),"",VLOOKUP(AF229,'Weight table'!$A$2:$C$10000,3,FALSE))</f>
        <v/>
      </c>
      <c r="AO229" s="86"/>
      <c r="AU229" s="66" t="e">
        <f t="shared" si="48"/>
        <v>#N/A</v>
      </c>
      <c r="AV229" s="66" t="e">
        <f t="shared" si="49"/>
        <v>#N/A</v>
      </c>
      <c r="AW229" t="e">
        <f t="shared" si="50"/>
        <v>#N/A</v>
      </c>
      <c r="AX229" s="66" t="e">
        <f t="shared" si="51"/>
        <v>#N/A</v>
      </c>
      <c r="AY229" s="66" t="e">
        <f t="shared" si="52"/>
        <v>#N/A</v>
      </c>
      <c r="BB229" s="6" t="e">
        <f>MATCH(Q229,'Partnumber data valves'!$B$4:$B$1001,0)</f>
        <v>#N/A</v>
      </c>
      <c r="BC229" s="6"/>
      <c r="BD229" t="e">
        <f>INDEX('Partnumber data valves'!$B$4:$AC$1001,$BB229,13)</f>
        <v>#N/A</v>
      </c>
      <c r="BE229" t="e">
        <f>INDEX('Partnumber data valves'!$B$4:$AC$1001,$BB229,14)</f>
        <v>#N/A</v>
      </c>
      <c r="BF229" t="e">
        <f>INDEX('Partnumber data valves'!$B$4:$AC$1001,$BB229,15)</f>
        <v>#N/A</v>
      </c>
      <c r="BG229" t="e">
        <f>INDEX('Partnumber data valves'!$B$4:$AC$1001,$BB229,16)</f>
        <v>#N/A</v>
      </c>
      <c r="BH229" t="e">
        <f>INDEX('Partnumber data valves'!$B$4:$AC$1001,$BB229,17)</f>
        <v>#N/A</v>
      </c>
      <c r="BI229" t="e">
        <f>INDEX('Partnumber data valves'!$B$4:$AC$1001,$BB229,18)</f>
        <v>#N/A</v>
      </c>
      <c r="BJ229" t="e">
        <f>INDEX('Partnumber data valves'!$B$4:$AC$1001,$BB229,19)</f>
        <v>#N/A</v>
      </c>
      <c r="BL229" t="e">
        <f>INDEX('Partnumber data valves'!$B$4:$AC$1001,$BB229,21)</f>
        <v>#N/A</v>
      </c>
      <c r="BM229" t="e">
        <f>INDEX('Partnumber data valves'!$B$4:$AC$1001,$BB229,22)</f>
        <v>#N/A</v>
      </c>
      <c r="BN229" t="e">
        <f>INDEX('Partnumber data valves'!$B$4:$AC$1001,$BB229,23)</f>
        <v>#N/A</v>
      </c>
      <c r="BO229" t="e">
        <f>INDEX('Partnumber data valves'!$B$4:$AC$1001,$BB229,24)</f>
        <v>#N/A</v>
      </c>
      <c r="BP229" t="e">
        <f>INDEX('Partnumber data valves'!$B$4:$AC$1001,$BB229,25)</f>
        <v>#N/A</v>
      </c>
      <c r="BQ229" t="e">
        <f>INDEX('Partnumber data valves'!$B$4:$AC$1001,$BB229,26)</f>
        <v>#N/A</v>
      </c>
      <c r="BR229" t="e">
        <f>INDEX('Partnumber data valves'!$B$4:$AC$1001,$BB229,27)</f>
        <v>#N/A</v>
      </c>
      <c r="BS229" t="e">
        <f>INDEX('Partnumber data valves'!$B$4:$AC$1001,$BB229,28)</f>
        <v>#N/A</v>
      </c>
      <c r="BU229" s="66" t="e">
        <f>INDEX('Partnumber data valves'!$B$4:$AC$1001,$BB229,5)</f>
        <v>#N/A</v>
      </c>
      <c r="BV229" s="66" t="e">
        <f>INDEX('Partnumber data valves'!$B$4:$AC$1001,$BB229,6)</f>
        <v>#N/A</v>
      </c>
    </row>
    <row r="230" spans="2:74">
      <c r="B230" s="115"/>
      <c r="C230" s="115"/>
      <c r="D230" s="115"/>
      <c r="E230" s="115"/>
      <c r="F230" s="115"/>
      <c r="G230" s="115"/>
      <c r="H230" s="115"/>
      <c r="I230" s="115"/>
      <c r="J230" s="115"/>
      <c r="K230" s="115"/>
      <c r="L230" s="115"/>
      <c r="M230" s="115"/>
      <c r="N230" s="115"/>
      <c r="O230" s="115"/>
      <c r="Q230" s="83"/>
      <c r="R230" s="22" t="e">
        <f>VLOOKUP('Frese Valve Selection'!$Q230,'Partnumber data valves'!$B$4:$K$1001,2,FALSE)</f>
        <v>#N/A</v>
      </c>
      <c r="S230" s="23" t="e">
        <f>VLOOKUP('Frese Valve Selection'!$Q230,'Partnumber data valves'!$B$4:$K$1001,3,FALSE)</f>
        <v>#N/A</v>
      </c>
      <c r="T230" s="23" t="e">
        <f>VLOOKUP('Frese Valve Selection'!$Q230,'Partnumber data valves'!$B$4:$K$1001,4,FALSE)</f>
        <v>#N/A</v>
      </c>
      <c r="U230" s="23" t="e">
        <f>VLOOKUP('Frese Valve Selection'!$Q230,'Partnumber data valves'!$B$4:$K$1001,5,FALSE)</f>
        <v>#N/A</v>
      </c>
      <c r="V230" s="23" t="e">
        <f>VLOOKUP('Frese Valve Selection'!$Q230,'Partnumber data valves'!$B$4:$K$1001,6,FALSE)</f>
        <v>#N/A</v>
      </c>
      <c r="W230" s="23" t="e">
        <f>VLOOKUP('Frese Valve Selection'!$Q230,'Partnumber data valves'!$B$4:$K$1001,7,FALSE)</f>
        <v>#N/A</v>
      </c>
      <c r="X230" s="23" t="e">
        <f>VLOOKUP('Frese Valve Selection'!$Q230,'Partnumber data valves'!$B$4:$K$1001,8,FALSE)</f>
        <v>#N/A</v>
      </c>
      <c r="Y230" s="23" t="e">
        <f>VLOOKUP('Frese Valve Selection'!$Q230,'Partnumber data valves'!$B$4:$K$1001,9,FALSE)</f>
        <v>#N/A</v>
      </c>
      <c r="Z230" s="23" t="e">
        <f>VLOOKUP('Frese Valve Selection'!$Q230,'Partnumber data valves'!$B$4:$K$1001,10,FALSE)</f>
        <v>#N/A</v>
      </c>
      <c r="AA230" s="97">
        <f t="shared" si="47"/>
        <v>0</v>
      </c>
      <c r="AB230" s="98" t="e">
        <f t="shared" si="45"/>
        <v>#N/A</v>
      </c>
      <c r="AC230" s="99" t="e">
        <f t="shared" si="46"/>
        <v>#N/A</v>
      </c>
      <c r="AD230" s="23" t="e">
        <f>VLOOKUP(Q230,'Weight table'!$A$2:$C$10000,3,FALSE)</f>
        <v>#N/A</v>
      </c>
      <c r="AF230" s="83"/>
      <c r="AG230" s="23" t="str">
        <f>IF(OR(ISBLANK($AF230),$AF230="N/A"),"",VLOOKUP($AF230,'Part number data actuators'!$B$3:$H$202,2,FALSE))</f>
        <v/>
      </c>
      <c r="AH230" s="23" t="str">
        <f>IF(OR(ISBLANK($AF230),$AF230="N/A"),"",VLOOKUP($AF230,'Part number data actuators'!$B$3:$H$202,3,FALSE))</f>
        <v/>
      </c>
      <c r="AI230" s="23" t="str">
        <f>IF(OR(ISBLANK($AF230),$AF230="N/A"),"",VLOOKUP($AF230,'Part number data actuators'!$B$3:$H$202,4,FALSE))</f>
        <v/>
      </c>
      <c r="AJ230" s="23" t="str">
        <f>IF(OR(ISBLANK($AF230),$AF230="N/A"),"",VLOOKUP($AF230,'Part number data actuators'!$B$3:$H$202,5,FALSE))</f>
        <v/>
      </c>
      <c r="AK230" s="23" t="str">
        <f>IF(OR(ISBLANK($AF230),$AF230="N/A"),"",VLOOKUP($AF230,'Part number data actuators'!$B$3:$H$202,6,FALSE))</f>
        <v/>
      </c>
      <c r="AL230" s="23" t="str">
        <f>IF(OR(ISBLANK($AF230),$AF230="N/A"),"",VLOOKUP($AF230,'Part number data actuators'!$B$3:$H$202,7,FALSE))</f>
        <v/>
      </c>
      <c r="AM230" s="5" t="str">
        <f>IF(OR(ISBLANK($AF230),$AF230="N/A"),"",VLOOKUP(AF230,'Weight table'!$A$2:$C$10000,3,FALSE))</f>
        <v/>
      </c>
      <c r="AO230" s="86"/>
      <c r="AU230" s="66" t="e">
        <f t="shared" si="48"/>
        <v>#N/A</v>
      </c>
      <c r="AV230" s="66" t="e">
        <f t="shared" si="49"/>
        <v>#N/A</v>
      </c>
      <c r="AW230" t="e">
        <f t="shared" si="50"/>
        <v>#N/A</v>
      </c>
      <c r="AX230" s="66" t="e">
        <f t="shared" si="51"/>
        <v>#N/A</v>
      </c>
      <c r="AY230" s="66" t="e">
        <f t="shared" si="52"/>
        <v>#N/A</v>
      </c>
      <c r="BB230" s="6" t="e">
        <f>MATCH(Q230,'Partnumber data valves'!$B$4:$B$1001,0)</f>
        <v>#N/A</v>
      </c>
      <c r="BC230" s="6"/>
      <c r="BD230" t="e">
        <f>INDEX('Partnumber data valves'!$B$4:$AC$1001,$BB230,13)</f>
        <v>#N/A</v>
      </c>
      <c r="BE230" t="e">
        <f>INDEX('Partnumber data valves'!$B$4:$AC$1001,$BB230,14)</f>
        <v>#N/A</v>
      </c>
      <c r="BF230" t="e">
        <f>INDEX('Partnumber data valves'!$B$4:$AC$1001,$BB230,15)</f>
        <v>#N/A</v>
      </c>
      <c r="BG230" t="e">
        <f>INDEX('Partnumber data valves'!$B$4:$AC$1001,$BB230,16)</f>
        <v>#N/A</v>
      </c>
      <c r="BH230" t="e">
        <f>INDEX('Partnumber data valves'!$B$4:$AC$1001,$BB230,17)</f>
        <v>#N/A</v>
      </c>
      <c r="BI230" t="e">
        <f>INDEX('Partnumber data valves'!$B$4:$AC$1001,$BB230,18)</f>
        <v>#N/A</v>
      </c>
      <c r="BJ230" t="e">
        <f>INDEX('Partnumber data valves'!$B$4:$AC$1001,$BB230,19)</f>
        <v>#N/A</v>
      </c>
      <c r="BL230" t="e">
        <f>INDEX('Partnumber data valves'!$B$4:$AC$1001,$BB230,21)</f>
        <v>#N/A</v>
      </c>
      <c r="BM230" t="e">
        <f>INDEX('Partnumber data valves'!$B$4:$AC$1001,$BB230,22)</f>
        <v>#N/A</v>
      </c>
      <c r="BN230" t="e">
        <f>INDEX('Partnumber data valves'!$B$4:$AC$1001,$BB230,23)</f>
        <v>#N/A</v>
      </c>
      <c r="BO230" t="e">
        <f>INDEX('Partnumber data valves'!$B$4:$AC$1001,$BB230,24)</f>
        <v>#N/A</v>
      </c>
      <c r="BP230" t="e">
        <f>INDEX('Partnumber data valves'!$B$4:$AC$1001,$BB230,25)</f>
        <v>#N/A</v>
      </c>
      <c r="BQ230" t="e">
        <f>INDEX('Partnumber data valves'!$B$4:$AC$1001,$BB230,26)</f>
        <v>#N/A</v>
      </c>
      <c r="BR230" t="e">
        <f>INDEX('Partnumber data valves'!$B$4:$AC$1001,$BB230,27)</f>
        <v>#N/A</v>
      </c>
      <c r="BS230" t="e">
        <f>INDEX('Partnumber data valves'!$B$4:$AC$1001,$BB230,28)</f>
        <v>#N/A</v>
      </c>
      <c r="BU230" s="66" t="e">
        <f>INDEX('Partnumber data valves'!$B$4:$AC$1001,$BB230,5)</f>
        <v>#N/A</v>
      </c>
      <c r="BV230" s="66" t="e">
        <f>INDEX('Partnumber data valves'!$B$4:$AC$1001,$BB230,6)</f>
        <v>#N/A</v>
      </c>
    </row>
    <row r="231" spans="2:74">
      <c r="B231" s="115"/>
      <c r="C231" s="115"/>
      <c r="D231" s="115"/>
      <c r="E231" s="115"/>
      <c r="F231" s="115"/>
      <c r="G231" s="115"/>
      <c r="H231" s="115"/>
      <c r="I231" s="115"/>
      <c r="J231" s="115"/>
      <c r="K231" s="115"/>
      <c r="L231" s="115"/>
      <c r="M231" s="115"/>
      <c r="N231" s="115"/>
      <c r="O231" s="115"/>
      <c r="Q231" s="83"/>
      <c r="R231" s="22" t="e">
        <f>VLOOKUP('Frese Valve Selection'!$Q231,'Partnumber data valves'!$B$4:$K$1001,2,FALSE)</f>
        <v>#N/A</v>
      </c>
      <c r="S231" s="23" t="e">
        <f>VLOOKUP('Frese Valve Selection'!$Q231,'Partnumber data valves'!$B$4:$K$1001,3,FALSE)</f>
        <v>#N/A</v>
      </c>
      <c r="T231" s="23" t="e">
        <f>VLOOKUP('Frese Valve Selection'!$Q231,'Partnumber data valves'!$B$4:$K$1001,4,FALSE)</f>
        <v>#N/A</v>
      </c>
      <c r="U231" s="23" t="e">
        <f>VLOOKUP('Frese Valve Selection'!$Q231,'Partnumber data valves'!$B$4:$K$1001,5,FALSE)</f>
        <v>#N/A</v>
      </c>
      <c r="V231" s="23" t="e">
        <f>VLOOKUP('Frese Valve Selection'!$Q231,'Partnumber data valves'!$B$4:$K$1001,6,FALSE)</f>
        <v>#N/A</v>
      </c>
      <c r="W231" s="23" t="e">
        <f>VLOOKUP('Frese Valve Selection'!$Q231,'Partnumber data valves'!$B$4:$K$1001,7,FALSE)</f>
        <v>#N/A</v>
      </c>
      <c r="X231" s="23" t="e">
        <f>VLOOKUP('Frese Valve Selection'!$Q231,'Partnumber data valves'!$B$4:$K$1001,8,FALSE)</f>
        <v>#N/A</v>
      </c>
      <c r="Y231" s="23" t="e">
        <f>VLOOKUP('Frese Valve Selection'!$Q231,'Partnumber data valves'!$B$4:$K$1001,9,FALSE)</f>
        <v>#N/A</v>
      </c>
      <c r="Z231" s="23" t="e">
        <f>VLOOKUP('Frese Valve Selection'!$Q231,'Partnumber data valves'!$B$4:$K$1001,10,FALSE)</f>
        <v>#N/A</v>
      </c>
      <c r="AA231" s="97">
        <f t="shared" si="47"/>
        <v>0</v>
      </c>
      <c r="AB231" s="98" t="e">
        <f t="shared" si="45"/>
        <v>#N/A</v>
      </c>
      <c r="AC231" s="99" t="e">
        <f t="shared" si="46"/>
        <v>#N/A</v>
      </c>
      <c r="AD231" s="23" t="e">
        <f>VLOOKUP(Q231,'Weight table'!$A$2:$C$10000,3,FALSE)</f>
        <v>#N/A</v>
      </c>
      <c r="AF231" s="83"/>
      <c r="AG231" s="23" t="str">
        <f>IF(OR(ISBLANK($AF231),$AF231="N/A"),"",VLOOKUP($AF231,'Part number data actuators'!$B$3:$H$202,2,FALSE))</f>
        <v/>
      </c>
      <c r="AH231" s="23" t="str">
        <f>IF(OR(ISBLANK($AF231),$AF231="N/A"),"",VLOOKUP($AF231,'Part number data actuators'!$B$3:$H$202,3,FALSE))</f>
        <v/>
      </c>
      <c r="AI231" s="23" t="str">
        <f>IF(OR(ISBLANK($AF231),$AF231="N/A"),"",VLOOKUP($AF231,'Part number data actuators'!$B$3:$H$202,4,FALSE))</f>
        <v/>
      </c>
      <c r="AJ231" s="23" t="str">
        <f>IF(OR(ISBLANK($AF231),$AF231="N/A"),"",VLOOKUP($AF231,'Part number data actuators'!$B$3:$H$202,5,FALSE))</f>
        <v/>
      </c>
      <c r="AK231" s="23" t="str">
        <f>IF(OR(ISBLANK($AF231),$AF231="N/A"),"",VLOOKUP($AF231,'Part number data actuators'!$B$3:$H$202,6,FALSE))</f>
        <v/>
      </c>
      <c r="AL231" s="23" t="str">
        <f>IF(OR(ISBLANK($AF231),$AF231="N/A"),"",VLOOKUP($AF231,'Part number data actuators'!$B$3:$H$202,7,FALSE))</f>
        <v/>
      </c>
      <c r="AM231" s="5" t="str">
        <f>IF(OR(ISBLANK($AF231),$AF231="N/A"),"",VLOOKUP(AF231,'Weight table'!$A$2:$C$10000,3,FALSE))</f>
        <v/>
      </c>
      <c r="AO231" s="86"/>
      <c r="AU231" s="66" t="e">
        <f t="shared" si="48"/>
        <v>#N/A</v>
      </c>
      <c r="AV231" s="66" t="e">
        <f t="shared" si="49"/>
        <v>#N/A</v>
      </c>
      <c r="AW231" t="e">
        <f t="shared" si="50"/>
        <v>#N/A</v>
      </c>
      <c r="AX231" s="66" t="e">
        <f t="shared" si="51"/>
        <v>#N/A</v>
      </c>
      <c r="AY231" s="66" t="e">
        <f t="shared" si="52"/>
        <v>#N/A</v>
      </c>
      <c r="BB231" s="6" t="e">
        <f>MATCH(Q231,'Partnumber data valves'!$B$4:$B$1001,0)</f>
        <v>#N/A</v>
      </c>
      <c r="BC231" s="6"/>
      <c r="BD231" t="e">
        <f>INDEX('Partnumber data valves'!$B$4:$AC$1001,$BB231,13)</f>
        <v>#N/A</v>
      </c>
      <c r="BE231" t="e">
        <f>INDEX('Partnumber data valves'!$B$4:$AC$1001,$BB231,14)</f>
        <v>#N/A</v>
      </c>
      <c r="BF231" t="e">
        <f>INDEX('Partnumber data valves'!$B$4:$AC$1001,$BB231,15)</f>
        <v>#N/A</v>
      </c>
      <c r="BG231" t="e">
        <f>INDEX('Partnumber data valves'!$B$4:$AC$1001,$BB231,16)</f>
        <v>#N/A</v>
      </c>
      <c r="BH231" t="e">
        <f>INDEX('Partnumber data valves'!$B$4:$AC$1001,$BB231,17)</f>
        <v>#N/A</v>
      </c>
      <c r="BI231" t="e">
        <f>INDEX('Partnumber data valves'!$B$4:$AC$1001,$BB231,18)</f>
        <v>#N/A</v>
      </c>
      <c r="BJ231" t="e">
        <f>INDEX('Partnumber data valves'!$B$4:$AC$1001,$BB231,19)</f>
        <v>#N/A</v>
      </c>
      <c r="BL231" t="e">
        <f>INDEX('Partnumber data valves'!$B$4:$AC$1001,$BB231,21)</f>
        <v>#N/A</v>
      </c>
      <c r="BM231" t="e">
        <f>INDEX('Partnumber data valves'!$B$4:$AC$1001,$BB231,22)</f>
        <v>#N/A</v>
      </c>
      <c r="BN231" t="e">
        <f>INDEX('Partnumber data valves'!$B$4:$AC$1001,$BB231,23)</f>
        <v>#N/A</v>
      </c>
      <c r="BO231" t="e">
        <f>INDEX('Partnumber data valves'!$B$4:$AC$1001,$BB231,24)</f>
        <v>#N/A</v>
      </c>
      <c r="BP231" t="e">
        <f>INDEX('Partnumber data valves'!$B$4:$AC$1001,$BB231,25)</f>
        <v>#N/A</v>
      </c>
      <c r="BQ231" t="e">
        <f>INDEX('Partnumber data valves'!$B$4:$AC$1001,$BB231,26)</f>
        <v>#N/A</v>
      </c>
      <c r="BR231" t="e">
        <f>INDEX('Partnumber data valves'!$B$4:$AC$1001,$BB231,27)</f>
        <v>#N/A</v>
      </c>
      <c r="BS231" t="e">
        <f>INDEX('Partnumber data valves'!$B$4:$AC$1001,$BB231,28)</f>
        <v>#N/A</v>
      </c>
      <c r="BU231" s="66" t="e">
        <f>INDEX('Partnumber data valves'!$B$4:$AC$1001,$BB231,5)</f>
        <v>#N/A</v>
      </c>
      <c r="BV231" s="66" t="e">
        <f>INDEX('Partnumber data valves'!$B$4:$AC$1001,$BB231,6)</f>
        <v>#N/A</v>
      </c>
    </row>
    <row r="232" spans="2:74">
      <c r="B232" s="115"/>
      <c r="C232" s="115"/>
      <c r="D232" s="115"/>
      <c r="E232" s="115"/>
      <c r="F232" s="115"/>
      <c r="G232" s="115"/>
      <c r="H232" s="115"/>
      <c r="I232" s="115"/>
      <c r="J232" s="115"/>
      <c r="K232" s="115"/>
      <c r="L232" s="115"/>
      <c r="M232" s="115"/>
      <c r="N232" s="115"/>
      <c r="O232" s="115"/>
      <c r="Q232" s="83"/>
      <c r="R232" s="22" t="e">
        <f>VLOOKUP('Frese Valve Selection'!$Q232,'Partnumber data valves'!$B$4:$K$1001,2,FALSE)</f>
        <v>#N/A</v>
      </c>
      <c r="S232" s="23" t="e">
        <f>VLOOKUP('Frese Valve Selection'!$Q232,'Partnumber data valves'!$B$4:$K$1001,3,FALSE)</f>
        <v>#N/A</v>
      </c>
      <c r="T232" s="23" t="e">
        <f>VLOOKUP('Frese Valve Selection'!$Q232,'Partnumber data valves'!$B$4:$K$1001,4,FALSE)</f>
        <v>#N/A</v>
      </c>
      <c r="U232" s="23" t="e">
        <f>VLOOKUP('Frese Valve Selection'!$Q232,'Partnumber data valves'!$B$4:$K$1001,5,FALSE)</f>
        <v>#N/A</v>
      </c>
      <c r="V232" s="23" t="e">
        <f>VLOOKUP('Frese Valve Selection'!$Q232,'Partnumber data valves'!$B$4:$K$1001,6,FALSE)</f>
        <v>#N/A</v>
      </c>
      <c r="W232" s="23" t="e">
        <f>VLOOKUP('Frese Valve Selection'!$Q232,'Partnumber data valves'!$B$4:$K$1001,7,FALSE)</f>
        <v>#N/A</v>
      </c>
      <c r="X232" s="23" t="e">
        <f>VLOOKUP('Frese Valve Selection'!$Q232,'Partnumber data valves'!$B$4:$K$1001,8,FALSE)</f>
        <v>#N/A</v>
      </c>
      <c r="Y232" s="23" t="e">
        <f>VLOOKUP('Frese Valve Selection'!$Q232,'Partnumber data valves'!$B$4:$K$1001,9,FALSE)</f>
        <v>#N/A</v>
      </c>
      <c r="Z232" s="23" t="e">
        <f>VLOOKUP('Frese Valve Selection'!$Q232,'Partnumber data valves'!$B$4:$K$1001,10,FALSE)</f>
        <v>#N/A</v>
      </c>
      <c r="AA232" s="97">
        <f t="shared" si="47"/>
        <v>0</v>
      </c>
      <c r="AB232" s="98" t="e">
        <f t="shared" si="45"/>
        <v>#N/A</v>
      </c>
      <c r="AC232" s="99" t="e">
        <f t="shared" si="46"/>
        <v>#N/A</v>
      </c>
      <c r="AD232" s="23" t="e">
        <f>VLOOKUP(Q232,'Weight table'!$A$2:$C$10000,3,FALSE)</f>
        <v>#N/A</v>
      </c>
      <c r="AF232" s="83"/>
      <c r="AG232" s="23" t="str">
        <f>IF(OR(ISBLANK($AF232),$AF232="N/A"),"",VLOOKUP($AF232,'Part number data actuators'!$B$3:$H$202,2,FALSE))</f>
        <v/>
      </c>
      <c r="AH232" s="23" t="str">
        <f>IF(OR(ISBLANK($AF232),$AF232="N/A"),"",VLOOKUP($AF232,'Part number data actuators'!$B$3:$H$202,3,FALSE))</f>
        <v/>
      </c>
      <c r="AI232" s="23" t="str">
        <f>IF(OR(ISBLANK($AF232),$AF232="N/A"),"",VLOOKUP($AF232,'Part number data actuators'!$B$3:$H$202,4,FALSE))</f>
        <v/>
      </c>
      <c r="AJ232" s="23" t="str">
        <f>IF(OR(ISBLANK($AF232),$AF232="N/A"),"",VLOOKUP($AF232,'Part number data actuators'!$B$3:$H$202,5,FALSE))</f>
        <v/>
      </c>
      <c r="AK232" s="23" t="str">
        <f>IF(OR(ISBLANK($AF232),$AF232="N/A"),"",VLOOKUP($AF232,'Part number data actuators'!$B$3:$H$202,6,FALSE))</f>
        <v/>
      </c>
      <c r="AL232" s="23" t="str">
        <f>IF(OR(ISBLANK($AF232),$AF232="N/A"),"",VLOOKUP($AF232,'Part number data actuators'!$B$3:$H$202,7,FALSE))</f>
        <v/>
      </c>
      <c r="AM232" s="5" t="str">
        <f>IF(OR(ISBLANK($AF232),$AF232="N/A"),"",VLOOKUP(AF232,'Weight table'!$A$2:$C$10000,3,FALSE))</f>
        <v/>
      </c>
      <c r="AO232" s="86"/>
      <c r="AU232" s="66" t="e">
        <f t="shared" si="48"/>
        <v>#N/A</v>
      </c>
      <c r="AV232" s="66" t="e">
        <f t="shared" si="49"/>
        <v>#N/A</v>
      </c>
      <c r="AW232" t="e">
        <f t="shared" si="50"/>
        <v>#N/A</v>
      </c>
      <c r="AX232" s="66" t="e">
        <f t="shared" si="51"/>
        <v>#N/A</v>
      </c>
      <c r="AY232" s="66" t="e">
        <f t="shared" si="52"/>
        <v>#N/A</v>
      </c>
      <c r="BB232" s="6" t="e">
        <f>MATCH(Q232,'Partnumber data valves'!$B$4:$B$1001,0)</f>
        <v>#N/A</v>
      </c>
      <c r="BC232" s="6"/>
      <c r="BD232" t="e">
        <f>INDEX('Partnumber data valves'!$B$4:$AC$1001,$BB232,13)</f>
        <v>#N/A</v>
      </c>
      <c r="BE232" t="e">
        <f>INDEX('Partnumber data valves'!$B$4:$AC$1001,$BB232,14)</f>
        <v>#N/A</v>
      </c>
      <c r="BF232" t="e">
        <f>INDEX('Partnumber data valves'!$B$4:$AC$1001,$BB232,15)</f>
        <v>#N/A</v>
      </c>
      <c r="BG232" t="e">
        <f>INDEX('Partnumber data valves'!$B$4:$AC$1001,$BB232,16)</f>
        <v>#N/A</v>
      </c>
      <c r="BH232" t="e">
        <f>INDEX('Partnumber data valves'!$B$4:$AC$1001,$BB232,17)</f>
        <v>#N/A</v>
      </c>
      <c r="BI232" t="e">
        <f>INDEX('Partnumber data valves'!$B$4:$AC$1001,$BB232,18)</f>
        <v>#N/A</v>
      </c>
      <c r="BJ232" t="e">
        <f>INDEX('Partnumber data valves'!$B$4:$AC$1001,$BB232,19)</f>
        <v>#N/A</v>
      </c>
      <c r="BL232" t="e">
        <f>INDEX('Partnumber data valves'!$B$4:$AC$1001,$BB232,21)</f>
        <v>#N/A</v>
      </c>
      <c r="BM232" t="e">
        <f>INDEX('Partnumber data valves'!$B$4:$AC$1001,$BB232,22)</f>
        <v>#N/A</v>
      </c>
      <c r="BN232" t="e">
        <f>INDEX('Partnumber data valves'!$B$4:$AC$1001,$BB232,23)</f>
        <v>#N/A</v>
      </c>
      <c r="BO232" t="e">
        <f>INDEX('Partnumber data valves'!$B$4:$AC$1001,$BB232,24)</f>
        <v>#N/A</v>
      </c>
      <c r="BP232" t="e">
        <f>INDEX('Partnumber data valves'!$B$4:$AC$1001,$BB232,25)</f>
        <v>#N/A</v>
      </c>
      <c r="BQ232" t="e">
        <f>INDEX('Partnumber data valves'!$B$4:$AC$1001,$BB232,26)</f>
        <v>#N/A</v>
      </c>
      <c r="BR232" t="e">
        <f>INDEX('Partnumber data valves'!$B$4:$AC$1001,$BB232,27)</f>
        <v>#N/A</v>
      </c>
      <c r="BS232" t="e">
        <f>INDEX('Partnumber data valves'!$B$4:$AC$1001,$BB232,28)</f>
        <v>#N/A</v>
      </c>
      <c r="BU232" s="66" t="e">
        <f>INDEX('Partnumber data valves'!$B$4:$AC$1001,$BB232,5)</f>
        <v>#N/A</v>
      </c>
      <c r="BV232" s="66" t="e">
        <f>INDEX('Partnumber data valves'!$B$4:$AC$1001,$BB232,6)</f>
        <v>#N/A</v>
      </c>
    </row>
    <row r="233" spans="2:74">
      <c r="B233" s="115"/>
      <c r="C233" s="115"/>
      <c r="D233" s="115"/>
      <c r="E233" s="115"/>
      <c r="F233" s="115"/>
      <c r="G233" s="115"/>
      <c r="H233" s="115"/>
      <c r="I233" s="115"/>
      <c r="J233" s="115"/>
      <c r="K233" s="115"/>
      <c r="L233" s="115"/>
      <c r="M233" s="115"/>
      <c r="N233" s="115"/>
      <c r="O233" s="115"/>
      <c r="Q233" s="83"/>
      <c r="R233" s="22" t="e">
        <f>VLOOKUP('Frese Valve Selection'!$Q233,'Partnumber data valves'!$B$4:$K$1001,2,FALSE)</f>
        <v>#N/A</v>
      </c>
      <c r="S233" s="23" t="e">
        <f>VLOOKUP('Frese Valve Selection'!$Q233,'Partnumber data valves'!$B$4:$K$1001,3,FALSE)</f>
        <v>#N/A</v>
      </c>
      <c r="T233" s="23" t="e">
        <f>VLOOKUP('Frese Valve Selection'!$Q233,'Partnumber data valves'!$B$4:$K$1001,4,FALSE)</f>
        <v>#N/A</v>
      </c>
      <c r="U233" s="23" t="e">
        <f>VLOOKUP('Frese Valve Selection'!$Q233,'Partnumber data valves'!$B$4:$K$1001,5,FALSE)</f>
        <v>#N/A</v>
      </c>
      <c r="V233" s="23" t="e">
        <f>VLOOKUP('Frese Valve Selection'!$Q233,'Partnumber data valves'!$B$4:$K$1001,6,FALSE)</f>
        <v>#N/A</v>
      </c>
      <c r="W233" s="23" t="e">
        <f>VLOOKUP('Frese Valve Selection'!$Q233,'Partnumber data valves'!$B$4:$K$1001,7,FALSE)</f>
        <v>#N/A</v>
      </c>
      <c r="X233" s="23" t="e">
        <f>VLOOKUP('Frese Valve Selection'!$Q233,'Partnumber data valves'!$B$4:$K$1001,8,FALSE)</f>
        <v>#N/A</v>
      </c>
      <c r="Y233" s="23" t="e">
        <f>VLOOKUP('Frese Valve Selection'!$Q233,'Partnumber data valves'!$B$4:$K$1001,9,FALSE)</f>
        <v>#N/A</v>
      </c>
      <c r="Z233" s="23" t="e">
        <f>VLOOKUP('Frese Valve Selection'!$Q233,'Partnumber data valves'!$B$4:$K$1001,10,FALSE)</f>
        <v>#N/A</v>
      </c>
      <c r="AA233" s="97">
        <f t="shared" si="47"/>
        <v>0</v>
      </c>
      <c r="AB233" s="98" t="e">
        <f t="shared" si="45"/>
        <v>#N/A</v>
      </c>
      <c r="AC233" s="99" t="e">
        <f t="shared" si="46"/>
        <v>#N/A</v>
      </c>
      <c r="AD233" s="23" t="e">
        <f>VLOOKUP(Q233,'Weight table'!$A$2:$C$10000,3,FALSE)</f>
        <v>#N/A</v>
      </c>
      <c r="AF233" s="83"/>
      <c r="AG233" s="23" t="str">
        <f>IF(OR(ISBLANK($AF233),$AF233="N/A"),"",VLOOKUP($AF233,'Part number data actuators'!$B$3:$H$202,2,FALSE))</f>
        <v/>
      </c>
      <c r="AH233" s="23" t="str">
        <f>IF(OR(ISBLANK($AF233),$AF233="N/A"),"",VLOOKUP($AF233,'Part number data actuators'!$B$3:$H$202,3,FALSE))</f>
        <v/>
      </c>
      <c r="AI233" s="23" t="str">
        <f>IF(OR(ISBLANK($AF233),$AF233="N/A"),"",VLOOKUP($AF233,'Part number data actuators'!$B$3:$H$202,4,FALSE))</f>
        <v/>
      </c>
      <c r="AJ233" s="23" t="str">
        <f>IF(OR(ISBLANK($AF233),$AF233="N/A"),"",VLOOKUP($AF233,'Part number data actuators'!$B$3:$H$202,5,FALSE))</f>
        <v/>
      </c>
      <c r="AK233" s="23" t="str">
        <f>IF(OR(ISBLANK($AF233),$AF233="N/A"),"",VLOOKUP($AF233,'Part number data actuators'!$B$3:$H$202,6,FALSE))</f>
        <v/>
      </c>
      <c r="AL233" s="23" t="str">
        <f>IF(OR(ISBLANK($AF233),$AF233="N/A"),"",VLOOKUP($AF233,'Part number data actuators'!$B$3:$H$202,7,FALSE))</f>
        <v/>
      </c>
      <c r="AM233" s="5" t="str">
        <f>IF(OR(ISBLANK($AF233),$AF233="N/A"),"",VLOOKUP(AF233,'Weight table'!$A$2:$C$10000,3,FALSE))</f>
        <v/>
      </c>
      <c r="AO233" s="86"/>
      <c r="AU233" s="66" t="e">
        <f t="shared" si="48"/>
        <v>#N/A</v>
      </c>
      <c r="AV233" s="66" t="e">
        <f t="shared" si="49"/>
        <v>#N/A</v>
      </c>
      <c r="AW233" t="e">
        <f t="shared" si="50"/>
        <v>#N/A</v>
      </c>
      <c r="AX233" s="66" t="e">
        <f t="shared" si="51"/>
        <v>#N/A</v>
      </c>
      <c r="AY233" s="66" t="e">
        <f t="shared" si="52"/>
        <v>#N/A</v>
      </c>
      <c r="BB233" s="6" t="e">
        <f>MATCH(Q233,'Partnumber data valves'!$B$4:$B$1001,0)</f>
        <v>#N/A</v>
      </c>
      <c r="BC233" s="6"/>
      <c r="BD233" t="e">
        <f>INDEX('Partnumber data valves'!$B$4:$AC$1001,$BB233,13)</f>
        <v>#N/A</v>
      </c>
      <c r="BE233" t="e">
        <f>INDEX('Partnumber data valves'!$B$4:$AC$1001,$BB233,14)</f>
        <v>#N/A</v>
      </c>
      <c r="BF233" t="e">
        <f>INDEX('Partnumber data valves'!$B$4:$AC$1001,$BB233,15)</f>
        <v>#N/A</v>
      </c>
      <c r="BG233" t="e">
        <f>INDEX('Partnumber data valves'!$B$4:$AC$1001,$BB233,16)</f>
        <v>#N/A</v>
      </c>
      <c r="BH233" t="e">
        <f>INDEX('Partnumber data valves'!$B$4:$AC$1001,$BB233,17)</f>
        <v>#N/A</v>
      </c>
      <c r="BI233" t="e">
        <f>INDEX('Partnumber data valves'!$B$4:$AC$1001,$BB233,18)</f>
        <v>#N/A</v>
      </c>
      <c r="BJ233" t="e">
        <f>INDEX('Partnumber data valves'!$B$4:$AC$1001,$BB233,19)</f>
        <v>#N/A</v>
      </c>
      <c r="BL233" t="e">
        <f>INDEX('Partnumber data valves'!$B$4:$AC$1001,$BB233,21)</f>
        <v>#N/A</v>
      </c>
      <c r="BM233" t="e">
        <f>INDEX('Partnumber data valves'!$B$4:$AC$1001,$BB233,22)</f>
        <v>#N/A</v>
      </c>
      <c r="BN233" t="e">
        <f>INDEX('Partnumber data valves'!$B$4:$AC$1001,$BB233,23)</f>
        <v>#N/A</v>
      </c>
      <c r="BO233" t="e">
        <f>INDEX('Partnumber data valves'!$B$4:$AC$1001,$BB233,24)</f>
        <v>#N/A</v>
      </c>
      <c r="BP233" t="e">
        <f>INDEX('Partnumber data valves'!$B$4:$AC$1001,$BB233,25)</f>
        <v>#N/A</v>
      </c>
      <c r="BQ233" t="e">
        <f>INDEX('Partnumber data valves'!$B$4:$AC$1001,$BB233,26)</f>
        <v>#N/A</v>
      </c>
      <c r="BR233" t="e">
        <f>INDEX('Partnumber data valves'!$B$4:$AC$1001,$BB233,27)</f>
        <v>#N/A</v>
      </c>
      <c r="BS233" t="e">
        <f>INDEX('Partnumber data valves'!$B$4:$AC$1001,$BB233,28)</f>
        <v>#N/A</v>
      </c>
      <c r="BU233" s="66" t="e">
        <f>INDEX('Partnumber data valves'!$B$4:$AC$1001,$BB233,5)</f>
        <v>#N/A</v>
      </c>
      <c r="BV233" s="66" t="e">
        <f>INDEX('Partnumber data valves'!$B$4:$AC$1001,$BB233,6)</f>
        <v>#N/A</v>
      </c>
    </row>
    <row r="234" spans="2:74">
      <c r="B234" s="115"/>
      <c r="C234" s="115"/>
      <c r="D234" s="115"/>
      <c r="E234" s="115"/>
      <c r="F234" s="115"/>
      <c r="G234" s="115"/>
      <c r="H234" s="115"/>
      <c r="I234" s="115"/>
      <c r="J234" s="115"/>
      <c r="K234" s="115"/>
      <c r="L234" s="115"/>
      <c r="M234" s="115"/>
      <c r="N234" s="115"/>
      <c r="O234" s="115"/>
      <c r="Q234" s="83"/>
      <c r="R234" s="22" t="e">
        <f>VLOOKUP('Frese Valve Selection'!$Q234,'Partnumber data valves'!$B$4:$K$1001,2,FALSE)</f>
        <v>#N/A</v>
      </c>
      <c r="S234" s="23" t="e">
        <f>VLOOKUP('Frese Valve Selection'!$Q234,'Partnumber data valves'!$B$4:$K$1001,3,FALSE)</f>
        <v>#N/A</v>
      </c>
      <c r="T234" s="23" t="e">
        <f>VLOOKUP('Frese Valve Selection'!$Q234,'Partnumber data valves'!$B$4:$K$1001,4,FALSE)</f>
        <v>#N/A</v>
      </c>
      <c r="U234" s="23" t="e">
        <f>VLOOKUP('Frese Valve Selection'!$Q234,'Partnumber data valves'!$B$4:$K$1001,5,FALSE)</f>
        <v>#N/A</v>
      </c>
      <c r="V234" s="23" t="e">
        <f>VLOOKUP('Frese Valve Selection'!$Q234,'Partnumber data valves'!$B$4:$K$1001,6,FALSE)</f>
        <v>#N/A</v>
      </c>
      <c r="W234" s="23" t="e">
        <f>VLOOKUP('Frese Valve Selection'!$Q234,'Partnumber data valves'!$B$4:$K$1001,7,FALSE)</f>
        <v>#N/A</v>
      </c>
      <c r="X234" s="23" t="e">
        <f>VLOOKUP('Frese Valve Selection'!$Q234,'Partnumber data valves'!$B$4:$K$1001,8,FALSE)</f>
        <v>#N/A</v>
      </c>
      <c r="Y234" s="23" t="e">
        <f>VLOOKUP('Frese Valve Selection'!$Q234,'Partnumber data valves'!$B$4:$K$1001,9,FALSE)</f>
        <v>#N/A</v>
      </c>
      <c r="Z234" s="23" t="e">
        <f>VLOOKUP('Frese Valve Selection'!$Q234,'Partnumber data valves'!$B$4:$K$1001,10,FALSE)</f>
        <v>#N/A</v>
      </c>
      <c r="AA234" s="97">
        <f t="shared" si="47"/>
        <v>0</v>
      </c>
      <c r="AB234" s="98" t="e">
        <f t="shared" si="45"/>
        <v>#N/A</v>
      </c>
      <c r="AC234" s="99" t="e">
        <f t="shared" si="46"/>
        <v>#N/A</v>
      </c>
      <c r="AD234" s="23" t="e">
        <f>VLOOKUP(Q234,'Weight table'!$A$2:$C$10000,3,FALSE)</f>
        <v>#N/A</v>
      </c>
      <c r="AF234" s="83"/>
      <c r="AG234" s="23" t="str">
        <f>IF(OR(ISBLANK($AF234),$AF234="N/A"),"",VLOOKUP($AF234,'Part number data actuators'!$B$3:$H$202,2,FALSE))</f>
        <v/>
      </c>
      <c r="AH234" s="23" t="str">
        <f>IF(OR(ISBLANK($AF234),$AF234="N/A"),"",VLOOKUP($AF234,'Part number data actuators'!$B$3:$H$202,3,FALSE))</f>
        <v/>
      </c>
      <c r="AI234" s="23" t="str">
        <f>IF(OR(ISBLANK($AF234),$AF234="N/A"),"",VLOOKUP($AF234,'Part number data actuators'!$B$3:$H$202,4,FALSE))</f>
        <v/>
      </c>
      <c r="AJ234" s="23" t="str">
        <f>IF(OR(ISBLANK($AF234),$AF234="N/A"),"",VLOOKUP($AF234,'Part number data actuators'!$B$3:$H$202,5,FALSE))</f>
        <v/>
      </c>
      <c r="AK234" s="23" t="str">
        <f>IF(OR(ISBLANK($AF234),$AF234="N/A"),"",VLOOKUP($AF234,'Part number data actuators'!$B$3:$H$202,6,FALSE))</f>
        <v/>
      </c>
      <c r="AL234" s="23" t="str">
        <f>IF(OR(ISBLANK($AF234),$AF234="N/A"),"",VLOOKUP($AF234,'Part number data actuators'!$B$3:$H$202,7,FALSE))</f>
        <v/>
      </c>
      <c r="AM234" s="5" t="str">
        <f>IF(OR(ISBLANK($AF234),$AF234="N/A"),"",VLOOKUP(AF234,'Weight table'!$A$2:$C$10000,3,FALSE))</f>
        <v/>
      </c>
      <c r="AO234" s="86"/>
      <c r="AU234" s="66" t="e">
        <f t="shared" si="48"/>
        <v>#N/A</v>
      </c>
      <c r="AV234" s="66" t="e">
        <f t="shared" si="49"/>
        <v>#N/A</v>
      </c>
      <c r="AW234" t="e">
        <f t="shared" si="50"/>
        <v>#N/A</v>
      </c>
      <c r="AX234" s="66" t="e">
        <f t="shared" si="51"/>
        <v>#N/A</v>
      </c>
      <c r="AY234" s="66" t="e">
        <f t="shared" si="52"/>
        <v>#N/A</v>
      </c>
      <c r="BB234" s="6" t="e">
        <f>MATCH(Q234,'Partnumber data valves'!$B$4:$B$1001,0)</f>
        <v>#N/A</v>
      </c>
      <c r="BC234" s="6"/>
      <c r="BD234" t="e">
        <f>INDEX('Partnumber data valves'!$B$4:$AC$1001,$BB234,13)</f>
        <v>#N/A</v>
      </c>
      <c r="BE234" t="e">
        <f>INDEX('Partnumber data valves'!$B$4:$AC$1001,$BB234,14)</f>
        <v>#N/A</v>
      </c>
      <c r="BF234" t="e">
        <f>INDEX('Partnumber data valves'!$B$4:$AC$1001,$BB234,15)</f>
        <v>#N/A</v>
      </c>
      <c r="BG234" t="e">
        <f>INDEX('Partnumber data valves'!$B$4:$AC$1001,$BB234,16)</f>
        <v>#N/A</v>
      </c>
      <c r="BH234" t="e">
        <f>INDEX('Partnumber data valves'!$B$4:$AC$1001,$BB234,17)</f>
        <v>#N/A</v>
      </c>
      <c r="BI234" t="e">
        <f>INDEX('Partnumber data valves'!$B$4:$AC$1001,$BB234,18)</f>
        <v>#N/A</v>
      </c>
      <c r="BJ234" t="e">
        <f>INDEX('Partnumber data valves'!$B$4:$AC$1001,$BB234,19)</f>
        <v>#N/A</v>
      </c>
      <c r="BL234" t="e">
        <f>INDEX('Partnumber data valves'!$B$4:$AC$1001,$BB234,21)</f>
        <v>#N/A</v>
      </c>
      <c r="BM234" t="e">
        <f>INDEX('Partnumber data valves'!$B$4:$AC$1001,$BB234,22)</f>
        <v>#N/A</v>
      </c>
      <c r="BN234" t="e">
        <f>INDEX('Partnumber data valves'!$B$4:$AC$1001,$BB234,23)</f>
        <v>#N/A</v>
      </c>
      <c r="BO234" t="e">
        <f>INDEX('Partnumber data valves'!$B$4:$AC$1001,$BB234,24)</f>
        <v>#N/A</v>
      </c>
      <c r="BP234" t="e">
        <f>INDEX('Partnumber data valves'!$B$4:$AC$1001,$BB234,25)</f>
        <v>#N/A</v>
      </c>
      <c r="BQ234" t="e">
        <f>INDEX('Partnumber data valves'!$B$4:$AC$1001,$BB234,26)</f>
        <v>#N/A</v>
      </c>
      <c r="BR234" t="e">
        <f>INDEX('Partnumber data valves'!$B$4:$AC$1001,$BB234,27)</f>
        <v>#N/A</v>
      </c>
      <c r="BS234" t="e">
        <f>INDEX('Partnumber data valves'!$B$4:$AC$1001,$BB234,28)</f>
        <v>#N/A</v>
      </c>
      <c r="BU234" s="66" t="e">
        <f>INDEX('Partnumber data valves'!$B$4:$AC$1001,$BB234,5)</f>
        <v>#N/A</v>
      </c>
      <c r="BV234" s="66" t="e">
        <f>INDEX('Partnumber data valves'!$B$4:$AC$1001,$BB234,6)</f>
        <v>#N/A</v>
      </c>
    </row>
    <row r="235" spans="2:74">
      <c r="B235" s="115"/>
      <c r="C235" s="115"/>
      <c r="D235" s="115"/>
      <c r="E235" s="115"/>
      <c r="F235" s="115"/>
      <c r="G235" s="115"/>
      <c r="H235" s="115"/>
      <c r="I235" s="115"/>
      <c r="J235" s="115"/>
      <c r="K235" s="115"/>
      <c r="L235" s="115"/>
      <c r="M235" s="115"/>
      <c r="N235" s="115"/>
      <c r="O235" s="115"/>
      <c r="Q235" s="83"/>
      <c r="R235" s="22" t="e">
        <f>VLOOKUP('Frese Valve Selection'!$Q235,'Partnumber data valves'!$B$4:$K$1001,2,FALSE)</f>
        <v>#N/A</v>
      </c>
      <c r="S235" s="23" t="e">
        <f>VLOOKUP('Frese Valve Selection'!$Q235,'Partnumber data valves'!$B$4:$K$1001,3,FALSE)</f>
        <v>#N/A</v>
      </c>
      <c r="T235" s="23" t="e">
        <f>VLOOKUP('Frese Valve Selection'!$Q235,'Partnumber data valves'!$B$4:$K$1001,4,FALSE)</f>
        <v>#N/A</v>
      </c>
      <c r="U235" s="23" t="e">
        <f>VLOOKUP('Frese Valve Selection'!$Q235,'Partnumber data valves'!$B$4:$K$1001,5,FALSE)</f>
        <v>#N/A</v>
      </c>
      <c r="V235" s="23" t="e">
        <f>VLOOKUP('Frese Valve Selection'!$Q235,'Partnumber data valves'!$B$4:$K$1001,6,FALSE)</f>
        <v>#N/A</v>
      </c>
      <c r="W235" s="23" t="e">
        <f>VLOOKUP('Frese Valve Selection'!$Q235,'Partnumber data valves'!$B$4:$K$1001,7,FALSE)</f>
        <v>#N/A</v>
      </c>
      <c r="X235" s="23" t="e">
        <f>VLOOKUP('Frese Valve Selection'!$Q235,'Partnumber data valves'!$B$4:$K$1001,8,FALSE)</f>
        <v>#N/A</v>
      </c>
      <c r="Y235" s="23" t="e">
        <f>VLOOKUP('Frese Valve Selection'!$Q235,'Partnumber data valves'!$B$4:$K$1001,9,FALSE)</f>
        <v>#N/A</v>
      </c>
      <c r="Z235" s="23" t="e">
        <f>VLOOKUP('Frese Valve Selection'!$Q235,'Partnumber data valves'!$B$4:$K$1001,10,FALSE)</f>
        <v>#N/A</v>
      </c>
      <c r="AA235" s="97">
        <f t="shared" si="47"/>
        <v>0</v>
      </c>
      <c r="AB235" s="98" t="e">
        <f t="shared" si="45"/>
        <v>#N/A</v>
      </c>
      <c r="AC235" s="99" t="e">
        <f t="shared" si="46"/>
        <v>#N/A</v>
      </c>
      <c r="AD235" s="23" t="e">
        <f>VLOOKUP(Q235,'Weight table'!$A$2:$C$10000,3,FALSE)</f>
        <v>#N/A</v>
      </c>
      <c r="AF235" s="83"/>
      <c r="AG235" s="23" t="str">
        <f>IF(OR(ISBLANK($AF235),$AF235="N/A"),"",VLOOKUP($AF235,'Part number data actuators'!$B$3:$H$202,2,FALSE))</f>
        <v/>
      </c>
      <c r="AH235" s="23" t="str">
        <f>IF(OR(ISBLANK($AF235),$AF235="N/A"),"",VLOOKUP($AF235,'Part number data actuators'!$B$3:$H$202,3,FALSE))</f>
        <v/>
      </c>
      <c r="AI235" s="23" t="str">
        <f>IF(OR(ISBLANK($AF235),$AF235="N/A"),"",VLOOKUP($AF235,'Part number data actuators'!$B$3:$H$202,4,FALSE))</f>
        <v/>
      </c>
      <c r="AJ235" s="23" t="str">
        <f>IF(OR(ISBLANK($AF235),$AF235="N/A"),"",VLOOKUP($AF235,'Part number data actuators'!$B$3:$H$202,5,FALSE))</f>
        <v/>
      </c>
      <c r="AK235" s="23" t="str">
        <f>IF(OR(ISBLANK($AF235),$AF235="N/A"),"",VLOOKUP($AF235,'Part number data actuators'!$B$3:$H$202,6,FALSE))</f>
        <v/>
      </c>
      <c r="AL235" s="23" t="str">
        <f>IF(OR(ISBLANK($AF235),$AF235="N/A"),"",VLOOKUP($AF235,'Part number data actuators'!$B$3:$H$202,7,FALSE))</f>
        <v/>
      </c>
      <c r="AM235" s="5" t="str">
        <f>IF(OR(ISBLANK($AF235),$AF235="N/A"),"",VLOOKUP(AF235,'Weight table'!$A$2:$C$10000,3,FALSE))</f>
        <v/>
      </c>
      <c r="AO235" s="86"/>
      <c r="AU235" s="66" t="e">
        <f t="shared" si="48"/>
        <v>#N/A</v>
      </c>
      <c r="AV235" s="66" t="e">
        <f t="shared" si="49"/>
        <v>#N/A</v>
      </c>
      <c r="AW235" t="e">
        <f t="shared" si="50"/>
        <v>#N/A</v>
      </c>
      <c r="AX235" s="66" t="e">
        <f t="shared" si="51"/>
        <v>#N/A</v>
      </c>
      <c r="AY235" s="66" t="e">
        <f t="shared" si="52"/>
        <v>#N/A</v>
      </c>
      <c r="BB235" s="6" t="e">
        <f>MATCH(Q235,'Partnumber data valves'!$B$4:$B$1001,0)</f>
        <v>#N/A</v>
      </c>
      <c r="BC235" s="6"/>
      <c r="BD235" t="e">
        <f>INDEX('Partnumber data valves'!$B$4:$AC$1001,$BB235,13)</f>
        <v>#N/A</v>
      </c>
      <c r="BE235" t="e">
        <f>INDEX('Partnumber data valves'!$B$4:$AC$1001,$BB235,14)</f>
        <v>#N/A</v>
      </c>
      <c r="BF235" t="e">
        <f>INDEX('Partnumber data valves'!$B$4:$AC$1001,$BB235,15)</f>
        <v>#N/A</v>
      </c>
      <c r="BG235" t="e">
        <f>INDEX('Partnumber data valves'!$B$4:$AC$1001,$BB235,16)</f>
        <v>#N/A</v>
      </c>
      <c r="BH235" t="e">
        <f>INDEX('Partnumber data valves'!$B$4:$AC$1001,$BB235,17)</f>
        <v>#N/A</v>
      </c>
      <c r="BI235" t="e">
        <f>INDEX('Partnumber data valves'!$B$4:$AC$1001,$BB235,18)</f>
        <v>#N/A</v>
      </c>
      <c r="BJ235" t="e">
        <f>INDEX('Partnumber data valves'!$B$4:$AC$1001,$BB235,19)</f>
        <v>#N/A</v>
      </c>
      <c r="BL235" t="e">
        <f>INDEX('Partnumber data valves'!$B$4:$AC$1001,$BB235,21)</f>
        <v>#N/A</v>
      </c>
      <c r="BM235" t="e">
        <f>INDEX('Partnumber data valves'!$B$4:$AC$1001,$BB235,22)</f>
        <v>#N/A</v>
      </c>
      <c r="BN235" t="e">
        <f>INDEX('Partnumber data valves'!$B$4:$AC$1001,$BB235,23)</f>
        <v>#N/A</v>
      </c>
      <c r="BO235" t="e">
        <f>INDEX('Partnumber data valves'!$B$4:$AC$1001,$BB235,24)</f>
        <v>#N/A</v>
      </c>
      <c r="BP235" t="e">
        <f>INDEX('Partnumber data valves'!$B$4:$AC$1001,$BB235,25)</f>
        <v>#N/A</v>
      </c>
      <c r="BQ235" t="e">
        <f>INDEX('Partnumber data valves'!$B$4:$AC$1001,$BB235,26)</f>
        <v>#N/A</v>
      </c>
      <c r="BR235" t="e">
        <f>INDEX('Partnumber data valves'!$B$4:$AC$1001,$BB235,27)</f>
        <v>#N/A</v>
      </c>
      <c r="BS235" t="e">
        <f>INDEX('Partnumber data valves'!$B$4:$AC$1001,$BB235,28)</f>
        <v>#N/A</v>
      </c>
      <c r="BU235" s="66" t="e">
        <f>INDEX('Partnumber data valves'!$B$4:$AC$1001,$BB235,5)</f>
        <v>#N/A</v>
      </c>
      <c r="BV235" s="66" t="e">
        <f>INDEX('Partnumber data valves'!$B$4:$AC$1001,$BB235,6)</f>
        <v>#N/A</v>
      </c>
    </row>
    <row r="236" spans="2:74">
      <c r="B236" s="115"/>
      <c r="C236" s="115"/>
      <c r="D236" s="115"/>
      <c r="E236" s="115"/>
      <c r="F236" s="115"/>
      <c r="G236" s="115"/>
      <c r="H236" s="115"/>
      <c r="I236" s="115"/>
      <c r="J236" s="115"/>
      <c r="K236" s="115"/>
      <c r="L236" s="115"/>
      <c r="M236" s="115"/>
      <c r="N236" s="115"/>
      <c r="O236" s="115"/>
      <c r="Q236" s="83"/>
      <c r="R236" s="22" t="e">
        <f>VLOOKUP('Frese Valve Selection'!$Q236,'Partnumber data valves'!$B$4:$K$1001,2,FALSE)</f>
        <v>#N/A</v>
      </c>
      <c r="S236" s="23" t="e">
        <f>VLOOKUP('Frese Valve Selection'!$Q236,'Partnumber data valves'!$B$4:$K$1001,3,FALSE)</f>
        <v>#N/A</v>
      </c>
      <c r="T236" s="23" t="e">
        <f>VLOOKUP('Frese Valve Selection'!$Q236,'Partnumber data valves'!$B$4:$K$1001,4,FALSE)</f>
        <v>#N/A</v>
      </c>
      <c r="U236" s="23" t="e">
        <f>VLOOKUP('Frese Valve Selection'!$Q236,'Partnumber data valves'!$B$4:$K$1001,5,FALSE)</f>
        <v>#N/A</v>
      </c>
      <c r="V236" s="23" t="e">
        <f>VLOOKUP('Frese Valve Selection'!$Q236,'Partnumber data valves'!$B$4:$K$1001,6,FALSE)</f>
        <v>#N/A</v>
      </c>
      <c r="W236" s="23" t="e">
        <f>VLOOKUP('Frese Valve Selection'!$Q236,'Partnumber data valves'!$B$4:$K$1001,7,FALSE)</f>
        <v>#N/A</v>
      </c>
      <c r="X236" s="23" t="e">
        <f>VLOOKUP('Frese Valve Selection'!$Q236,'Partnumber data valves'!$B$4:$K$1001,8,FALSE)</f>
        <v>#N/A</v>
      </c>
      <c r="Y236" s="23" t="e">
        <f>VLOOKUP('Frese Valve Selection'!$Q236,'Partnumber data valves'!$B$4:$K$1001,9,FALSE)</f>
        <v>#N/A</v>
      </c>
      <c r="Z236" s="23" t="e">
        <f>VLOOKUP('Frese Valve Selection'!$Q236,'Partnumber data valves'!$B$4:$K$1001,10,FALSE)</f>
        <v>#N/A</v>
      </c>
      <c r="AA236" s="97">
        <f t="shared" si="47"/>
        <v>0</v>
      </c>
      <c r="AB236" s="98" t="e">
        <f t="shared" si="45"/>
        <v>#N/A</v>
      </c>
      <c r="AC236" s="99" t="e">
        <f t="shared" si="46"/>
        <v>#N/A</v>
      </c>
      <c r="AD236" s="23" t="e">
        <f>VLOOKUP(Q236,'Weight table'!$A$2:$C$10000,3,FALSE)</f>
        <v>#N/A</v>
      </c>
      <c r="AF236" s="83"/>
      <c r="AG236" s="23" t="str">
        <f>IF(OR(ISBLANK($AF236),$AF236="N/A"),"",VLOOKUP($AF236,'Part number data actuators'!$B$3:$H$202,2,FALSE))</f>
        <v/>
      </c>
      <c r="AH236" s="23" t="str">
        <f>IF(OR(ISBLANK($AF236),$AF236="N/A"),"",VLOOKUP($AF236,'Part number data actuators'!$B$3:$H$202,3,FALSE))</f>
        <v/>
      </c>
      <c r="AI236" s="23" t="str">
        <f>IF(OR(ISBLANK($AF236),$AF236="N/A"),"",VLOOKUP($AF236,'Part number data actuators'!$B$3:$H$202,4,FALSE))</f>
        <v/>
      </c>
      <c r="AJ236" s="23" t="str">
        <f>IF(OR(ISBLANK($AF236),$AF236="N/A"),"",VLOOKUP($AF236,'Part number data actuators'!$B$3:$H$202,5,FALSE))</f>
        <v/>
      </c>
      <c r="AK236" s="23" t="str">
        <f>IF(OR(ISBLANK($AF236),$AF236="N/A"),"",VLOOKUP($AF236,'Part number data actuators'!$B$3:$H$202,6,FALSE))</f>
        <v/>
      </c>
      <c r="AL236" s="23" t="str">
        <f>IF(OR(ISBLANK($AF236),$AF236="N/A"),"",VLOOKUP($AF236,'Part number data actuators'!$B$3:$H$202,7,FALSE))</f>
        <v/>
      </c>
      <c r="AM236" s="5" t="str">
        <f>IF(OR(ISBLANK($AF236),$AF236="N/A"),"",VLOOKUP(AF236,'Weight table'!$A$2:$C$10000,3,FALSE))</f>
        <v/>
      </c>
      <c r="AO236" s="86"/>
      <c r="AU236" s="66" t="e">
        <f t="shared" si="48"/>
        <v>#N/A</v>
      </c>
      <c r="AV236" s="66" t="e">
        <f t="shared" si="49"/>
        <v>#N/A</v>
      </c>
      <c r="AW236" t="e">
        <f t="shared" si="50"/>
        <v>#N/A</v>
      </c>
      <c r="AX236" s="66" t="e">
        <f t="shared" si="51"/>
        <v>#N/A</v>
      </c>
      <c r="AY236" s="66" t="e">
        <f t="shared" si="52"/>
        <v>#N/A</v>
      </c>
      <c r="BB236" s="6" t="e">
        <f>MATCH(Q236,'Partnumber data valves'!$B$4:$B$1001,0)</f>
        <v>#N/A</v>
      </c>
      <c r="BC236" s="6"/>
      <c r="BD236" t="e">
        <f>INDEX('Partnumber data valves'!$B$4:$AC$1001,$BB236,13)</f>
        <v>#N/A</v>
      </c>
      <c r="BE236" t="e">
        <f>INDEX('Partnumber data valves'!$B$4:$AC$1001,$BB236,14)</f>
        <v>#N/A</v>
      </c>
      <c r="BF236" t="e">
        <f>INDEX('Partnumber data valves'!$B$4:$AC$1001,$BB236,15)</f>
        <v>#N/A</v>
      </c>
      <c r="BG236" t="e">
        <f>INDEX('Partnumber data valves'!$B$4:$AC$1001,$BB236,16)</f>
        <v>#N/A</v>
      </c>
      <c r="BH236" t="e">
        <f>INDEX('Partnumber data valves'!$B$4:$AC$1001,$BB236,17)</f>
        <v>#N/A</v>
      </c>
      <c r="BI236" t="e">
        <f>INDEX('Partnumber data valves'!$B$4:$AC$1001,$BB236,18)</f>
        <v>#N/A</v>
      </c>
      <c r="BJ236" t="e">
        <f>INDEX('Partnumber data valves'!$B$4:$AC$1001,$BB236,19)</f>
        <v>#N/A</v>
      </c>
      <c r="BL236" t="e">
        <f>INDEX('Partnumber data valves'!$B$4:$AC$1001,$BB236,21)</f>
        <v>#N/A</v>
      </c>
      <c r="BM236" t="e">
        <f>INDEX('Partnumber data valves'!$B$4:$AC$1001,$BB236,22)</f>
        <v>#N/A</v>
      </c>
      <c r="BN236" t="e">
        <f>INDEX('Partnumber data valves'!$B$4:$AC$1001,$BB236,23)</f>
        <v>#N/A</v>
      </c>
      <c r="BO236" t="e">
        <f>INDEX('Partnumber data valves'!$B$4:$AC$1001,$BB236,24)</f>
        <v>#N/A</v>
      </c>
      <c r="BP236" t="e">
        <f>INDEX('Partnumber data valves'!$B$4:$AC$1001,$BB236,25)</f>
        <v>#N/A</v>
      </c>
      <c r="BQ236" t="e">
        <f>INDEX('Partnumber data valves'!$B$4:$AC$1001,$BB236,26)</f>
        <v>#N/A</v>
      </c>
      <c r="BR236" t="e">
        <f>INDEX('Partnumber data valves'!$B$4:$AC$1001,$BB236,27)</f>
        <v>#N/A</v>
      </c>
      <c r="BS236" t="e">
        <f>INDEX('Partnumber data valves'!$B$4:$AC$1001,$BB236,28)</f>
        <v>#N/A</v>
      </c>
      <c r="BU236" s="66" t="e">
        <f>INDEX('Partnumber data valves'!$B$4:$AC$1001,$BB236,5)</f>
        <v>#N/A</v>
      </c>
      <c r="BV236" s="66" t="e">
        <f>INDEX('Partnumber data valves'!$B$4:$AC$1001,$BB236,6)</f>
        <v>#N/A</v>
      </c>
    </row>
    <row r="237" spans="2:74">
      <c r="B237" s="115"/>
      <c r="C237" s="115"/>
      <c r="D237" s="115"/>
      <c r="E237" s="115"/>
      <c r="F237" s="115"/>
      <c r="G237" s="115"/>
      <c r="H237" s="115"/>
      <c r="I237" s="115"/>
      <c r="J237" s="115"/>
      <c r="K237" s="115"/>
      <c r="L237" s="115"/>
      <c r="M237" s="115"/>
      <c r="N237" s="115"/>
      <c r="O237" s="115"/>
      <c r="Q237" s="83"/>
      <c r="R237" s="22" t="e">
        <f>VLOOKUP('Frese Valve Selection'!$Q237,'Partnumber data valves'!$B$4:$K$1001,2,FALSE)</f>
        <v>#N/A</v>
      </c>
      <c r="S237" s="23" t="e">
        <f>VLOOKUP('Frese Valve Selection'!$Q237,'Partnumber data valves'!$B$4:$K$1001,3,FALSE)</f>
        <v>#N/A</v>
      </c>
      <c r="T237" s="23" t="e">
        <f>VLOOKUP('Frese Valve Selection'!$Q237,'Partnumber data valves'!$B$4:$K$1001,4,FALSE)</f>
        <v>#N/A</v>
      </c>
      <c r="U237" s="23" t="e">
        <f>VLOOKUP('Frese Valve Selection'!$Q237,'Partnumber data valves'!$B$4:$K$1001,5,FALSE)</f>
        <v>#N/A</v>
      </c>
      <c r="V237" s="23" t="e">
        <f>VLOOKUP('Frese Valve Selection'!$Q237,'Partnumber data valves'!$B$4:$K$1001,6,FALSE)</f>
        <v>#N/A</v>
      </c>
      <c r="W237" s="23" t="e">
        <f>VLOOKUP('Frese Valve Selection'!$Q237,'Partnumber data valves'!$B$4:$K$1001,7,FALSE)</f>
        <v>#N/A</v>
      </c>
      <c r="X237" s="23" t="e">
        <f>VLOOKUP('Frese Valve Selection'!$Q237,'Partnumber data valves'!$B$4:$K$1001,8,FALSE)</f>
        <v>#N/A</v>
      </c>
      <c r="Y237" s="23" t="e">
        <f>VLOOKUP('Frese Valve Selection'!$Q237,'Partnumber data valves'!$B$4:$K$1001,9,FALSE)</f>
        <v>#N/A</v>
      </c>
      <c r="Z237" s="23" t="e">
        <f>VLOOKUP('Frese Valve Selection'!$Q237,'Partnumber data valves'!$B$4:$K$1001,10,FALSE)</f>
        <v>#N/A</v>
      </c>
      <c r="AA237" s="97">
        <f t="shared" si="47"/>
        <v>0</v>
      </c>
      <c r="AB237" s="98" t="e">
        <f t="shared" si="45"/>
        <v>#N/A</v>
      </c>
      <c r="AC237" s="99" t="e">
        <f t="shared" si="46"/>
        <v>#N/A</v>
      </c>
      <c r="AD237" s="23" t="e">
        <f>VLOOKUP(Q237,'Weight table'!$A$2:$C$10000,3,FALSE)</f>
        <v>#N/A</v>
      </c>
      <c r="AF237" s="83"/>
      <c r="AG237" s="23" t="str">
        <f>IF(OR(ISBLANK($AF237),$AF237="N/A"),"",VLOOKUP($AF237,'Part number data actuators'!$B$3:$H$202,2,FALSE))</f>
        <v/>
      </c>
      <c r="AH237" s="23" t="str">
        <f>IF(OR(ISBLANK($AF237),$AF237="N/A"),"",VLOOKUP($AF237,'Part number data actuators'!$B$3:$H$202,3,FALSE))</f>
        <v/>
      </c>
      <c r="AI237" s="23" t="str">
        <f>IF(OR(ISBLANK($AF237),$AF237="N/A"),"",VLOOKUP($AF237,'Part number data actuators'!$B$3:$H$202,4,FALSE))</f>
        <v/>
      </c>
      <c r="AJ237" s="23" t="str">
        <f>IF(OR(ISBLANK($AF237),$AF237="N/A"),"",VLOOKUP($AF237,'Part number data actuators'!$B$3:$H$202,5,FALSE))</f>
        <v/>
      </c>
      <c r="AK237" s="23" t="str">
        <f>IF(OR(ISBLANK($AF237),$AF237="N/A"),"",VLOOKUP($AF237,'Part number data actuators'!$B$3:$H$202,6,FALSE))</f>
        <v/>
      </c>
      <c r="AL237" s="23" t="str">
        <f>IF(OR(ISBLANK($AF237),$AF237="N/A"),"",VLOOKUP($AF237,'Part number data actuators'!$B$3:$H$202,7,FALSE))</f>
        <v/>
      </c>
      <c r="AM237" s="5" t="str">
        <f>IF(OR(ISBLANK($AF237),$AF237="N/A"),"",VLOOKUP(AF237,'Weight table'!$A$2:$C$10000,3,FALSE))</f>
        <v/>
      </c>
      <c r="AO237" s="86"/>
      <c r="AU237" s="66" t="e">
        <f t="shared" si="48"/>
        <v>#N/A</v>
      </c>
      <c r="AV237" s="66" t="e">
        <f t="shared" si="49"/>
        <v>#N/A</v>
      </c>
      <c r="AW237" t="e">
        <f t="shared" si="50"/>
        <v>#N/A</v>
      </c>
      <c r="AX237" s="66" t="e">
        <f t="shared" si="51"/>
        <v>#N/A</v>
      </c>
      <c r="AY237" s="66" t="e">
        <f t="shared" si="52"/>
        <v>#N/A</v>
      </c>
      <c r="BB237" s="6" t="e">
        <f>MATCH(Q237,'Partnumber data valves'!$B$4:$B$1001,0)</f>
        <v>#N/A</v>
      </c>
      <c r="BC237" s="6"/>
      <c r="BD237" t="e">
        <f>INDEX('Partnumber data valves'!$B$4:$AC$1001,$BB237,13)</f>
        <v>#N/A</v>
      </c>
      <c r="BE237" t="e">
        <f>INDEX('Partnumber data valves'!$B$4:$AC$1001,$BB237,14)</f>
        <v>#N/A</v>
      </c>
      <c r="BF237" t="e">
        <f>INDEX('Partnumber data valves'!$B$4:$AC$1001,$BB237,15)</f>
        <v>#N/A</v>
      </c>
      <c r="BG237" t="e">
        <f>INDEX('Partnumber data valves'!$B$4:$AC$1001,$BB237,16)</f>
        <v>#N/A</v>
      </c>
      <c r="BH237" t="e">
        <f>INDEX('Partnumber data valves'!$B$4:$AC$1001,$BB237,17)</f>
        <v>#N/A</v>
      </c>
      <c r="BI237" t="e">
        <f>INDEX('Partnumber data valves'!$B$4:$AC$1001,$BB237,18)</f>
        <v>#N/A</v>
      </c>
      <c r="BJ237" t="e">
        <f>INDEX('Partnumber data valves'!$B$4:$AC$1001,$BB237,19)</f>
        <v>#N/A</v>
      </c>
      <c r="BL237" t="e">
        <f>INDEX('Partnumber data valves'!$B$4:$AC$1001,$BB237,21)</f>
        <v>#N/A</v>
      </c>
      <c r="BM237" t="e">
        <f>INDEX('Partnumber data valves'!$B$4:$AC$1001,$BB237,22)</f>
        <v>#N/A</v>
      </c>
      <c r="BN237" t="e">
        <f>INDEX('Partnumber data valves'!$B$4:$AC$1001,$BB237,23)</f>
        <v>#N/A</v>
      </c>
      <c r="BO237" t="e">
        <f>INDEX('Partnumber data valves'!$B$4:$AC$1001,$BB237,24)</f>
        <v>#N/A</v>
      </c>
      <c r="BP237" t="e">
        <f>INDEX('Partnumber data valves'!$B$4:$AC$1001,$BB237,25)</f>
        <v>#N/A</v>
      </c>
      <c r="BQ237" t="e">
        <f>INDEX('Partnumber data valves'!$B$4:$AC$1001,$BB237,26)</f>
        <v>#N/A</v>
      </c>
      <c r="BR237" t="e">
        <f>INDEX('Partnumber data valves'!$B$4:$AC$1001,$BB237,27)</f>
        <v>#N/A</v>
      </c>
      <c r="BS237" t="e">
        <f>INDEX('Partnumber data valves'!$B$4:$AC$1001,$BB237,28)</f>
        <v>#N/A</v>
      </c>
      <c r="BU237" s="66" t="e">
        <f>INDEX('Partnumber data valves'!$B$4:$AC$1001,$BB237,5)</f>
        <v>#N/A</v>
      </c>
      <c r="BV237" s="66" t="e">
        <f>INDEX('Partnumber data valves'!$B$4:$AC$1001,$BB237,6)</f>
        <v>#N/A</v>
      </c>
    </row>
    <row r="238" spans="2:74">
      <c r="B238" s="115"/>
      <c r="C238" s="115"/>
      <c r="D238" s="115"/>
      <c r="E238" s="115"/>
      <c r="F238" s="115"/>
      <c r="G238" s="115"/>
      <c r="H238" s="115"/>
      <c r="I238" s="115"/>
      <c r="J238" s="115"/>
      <c r="K238" s="115"/>
      <c r="L238" s="115"/>
      <c r="M238" s="115"/>
      <c r="N238" s="115"/>
      <c r="O238" s="115"/>
      <c r="Q238" s="83"/>
      <c r="R238" s="22" t="e">
        <f>VLOOKUP('Frese Valve Selection'!$Q238,'Partnumber data valves'!$B$4:$K$1001,2,FALSE)</f>
        <v>#N/A</v>
      </c>
      <c r="S238" s="23" t="e">
        <f>VLOOKUP('Frese Valve Selection'!$Q238,'Partnumber data valves'!$B$4:$K$1001,3,FALSE)</f>
        <v>#N/A</v>
      </c>
      <c r="T238" s="23" t="e">
        <f>VLOOKUP('Frese Valve Selection'!$Q238,'Partnumber data valves'!$B$4:$K$1001,4,FALSE)</f>
        <v>#N/A</v>
      </c>
      <c r="U238" s="23" t="e">
        <f>VLOOKUP('Frese Valve Selection'!$Q238,'Partnumber data valves'!$B$4:$K$1001,5,FALSE)</f>
        <v>#N/A</v>
      </c>
      <c r="V238" s="23" t="e">
        <f>VLOOKUP('Frese Valve Selection'!$Q238,'Partnumber data valves'!$B$4:$K$1001,6,FALSE)</f>
        <v>#N/A</v>
      </c>
      <c r="W238" s="23" t="e">
        <f>VLOOKUP('Frese Valve Selection'!$Q238,'Partnumber data valves'!$B$4:$K$1001,7,FALSE)</f>
        <v>#N/A</v>
      </c>
      <c r="X238" s="23" t="e">
        <f>VLOOKUP('Frese Valve Selection'!$Q238,'Partnumber data valves'!$B$4:$K$1001,8,FALSE)</f>
        <v>#N/A</v>
      </c>
      <c r="Y238" s="23" t="e">
        <f>VLOOKUP('Frese Valve Selection'!$Q238,'Partnumber data valves'!$B$4:$K$1001,9,FALSE)</f>
        <v>#N/A</v>
      </c>
      <c r="Z238" s="23" t="e">
        <f>VLOOKUP('Frese Valve Selection'!$Q238,'Partnumber data valves'!$B$4:$K$1001,10,FALSE)</f>
        <v>#N/A</v>
      </c>
      <c r="AA238" s="97">
        <f t="shared" si="47"/>
        <v>0</v>
      </c>
      <c r="AB238" s="98" t="e">
        <f t="shared" si="45"/>
        <v>#N/A</v>
      </c>
      <c r="AC238" s="99" t="e">
        <f t="shared" si="46"/>
        <v>#N/A</v>
      </c>
      <c r="AD238" s="23" t="e">
        <f>VLOOKUP(Q238,'Weight table'!$A$2:$C$10000,3,FALSE)</f>
        <v>#N/A</v>
      </c>
      <c r="AF238" s="83"/>
      <c r="AG238" s="23" t="str">
        <f>IF(OR(ISBLANK($AF238),$AF238="N/A"),"",VLOOKUP($AF238,'Part number data actuators'!$B$3:$H$202,2,FALSE))</f>
        <v/>
      </c>
      <c r="AH238" s="23" t="str">
        <f>IF(OR(ISBLANK($AF238),$AF238="N/A"),"",VLOOKUP($AF238,'Part number data actuators'!$B$3:$H$202,3,FALSE))</f>
        <v/>
      </c>
      <c r="AI238" s="23" t="str">
        <f>IF(OR(ISBLANK($AF238),$AF238="N/A"),"",VLOOKUP($AF238,'Part number data actuators'!$B$3:$H$202,4,FALSE))</f>
        <v/>
      </c>
      <c r="AJ238" s="23" t="str">
        <f>IF(OR(ISBLANK($AF238),$AF238="N/A"),"",VLOOKUP($AF238,'Part number data actuators'!$B$3:$H$202,5,FALSE))</f>
        <v/>
      </c>
      <c r="AK238" s="23" t="str">
        <f>IF(OR(ISBLANK($AF238),$AF238="N/A"),"",VLOOKUP($AF238,'Part number data actuators'!$B$3:$H$202,6,FALSE))</f>
        <v/>
      </c>
      <c r="AL238" s="23" t="str">
        <f>IF(OR(ISBLANK($AF238),$AF238="N/A"),"",VLOOKUP($AF238,'Part number data actuators'!$B$3:$H$202,7,FALSE))</f>
        <v/>
      </c>
      <c r="AM238" s="5" t="str">
        <f>IF(OR(ISBLANK($AF238),$AF238="N/A"),"",VLOOKUP(AF238,'Weight table'!$A$2:$C$10000,3,FALSE))</f>
        <v/>
      </c>
      <c r="AO238" s="86"/>
      <c r="AU238" s="66" t="e">
        <f t="shared" si="48"/>
        <v>#N/A</v>
      </c>
      <c r="AV238" s="66" t="e">
        <f t="shared" si="49"/>
        <v>#N/A</v>
      </c>
      <c r="AW238" t="e">
        <f t="shared" si="50"/>
        <v>#N/A</v>
      </c>
      <c r="AX238" s="66" t="e">
        <f t="shared" si="51"/>
        <v>#N/A</v>
      </c>
      <c r="AY238" s="66" t="e">
        <f t="shared" si="52"/>
        <v>#N/A</v>
      </c>
      <c r="BB238" s="6" t="e">
        <f>MATCH(Q238,'Partnumber data valves'!$B$4:$B$1001,0)</f>
        <v>#N/A</v>
      </c>
      <c r="BC238" s="6"/>
      <c r="BD238" t="e">
        <f>INDEX('Partnumber data valves'!$B$4:$AC$1001,$BB238,13)</f>
        <v>#N/A</v>
      </c>
      <c r="BE238" t="e">
        <f>INDEX('Partnumber data valves'!$B$4:$AC$1001,$BB238,14)</f>
        <v>#N/A</v>
      </c>
      <c r="BF238" t="e">
        <f>INDEX('Partnumber data valves'!$B$4:$AC$1001,$BB238,15)</f>
        <v>#N/A</v>
      </c>
      <c r="BG238" t="e">
        <f>INDEX('Partnumber data valves'!$B$4:$AC$1001,$BB238,16)</f>
        <v>#N/A</v>
      </c>
      <c r="BH238" t="e">
        <f>INDEX('Partnumber data valves'!$B$4:$AC$1001,$BB238,17)</f>
        <v>#N/A</v>
      </c>
      <c r="BI238" t="e">
        <f>INDEX('Partnumber data valves'!$B$4:$AC$1001,$BB238,18)</f>
        <v>#N/A</v>
      </c>
      <c r="BJ238" t="e">
        <f>INDEX('Partnumber data valves'!$B$4:$AC$1001,$BB238,19)</f>
        <v>#N/A</v>
      </c>
      <c r="BL238" t="e">
        <f>INDEX('Partnumber data valves'!$B$4:$AC$1001,$BB238,21)</f>
        <v>#N/A</v>
      </c>
      <c r="BM238" t="e">
        <f>INDEX('Partnumber data valves'!$B$4:$AC$1001,$BB238,22)</f>
        <v>#N/A</v>
      </c>
      <c r="BN238" t="e">
        <f>INDEX('Partnumber data valves'!$B$4:$AC$1001,$BB238,23)</f>
        <v>#N/A</v>
      </c>
      <c r="BO238" t="e">
        <f>INDEX('Partnumber data valves'!$B$4:$AC$1001,$BB238,24)</f>
        <v>#N/A</v>
      </c>
      <c r="BP238" t="e">
        <f>INDEX('Partnumber data valves'!$B$4:$AC$1001,$BB238,25)</f>
        <v>#N/A</v>
      </c>
      <c r="BQ238" t="e">
        <f>INDEX('Partnumber data valves'!$B$4:$AC$1001,$BB238,26)</f>
        <v>#N/A</v>
      </c>
      <c r="BR238" t="e">
        <f>INDEX('Partnumber data valves'!$B$4:$AC$1001,$BB238,27)</f>
        <v>#N/A</v>
      </c>
      <c r="BS238" t="e">
        <f>INDEX('Partnumber data valves'!$B$4:$AC$1001,$BB238,28)</f>
        <v>#N/A</v>
      </c>
      <c r="BU238" s="66" t="e">
        <f>INDEX('Partnumber data valves'!$B$4:$AC$1001,$BB238,5)</f>
        <v>#N/A</v>
      </c>
      <c r="BV238" s="66" t="e">
        <f>INDEX('Partnumber data valves'!$B$4:$AC$1001,$BB238,6)</f>
        <v>#N/A</v>
      </c>
    </row>
    <row r="239" spans="2:74">
      <c r="B239" s="115"/>
      <c r="C239" s="115"/>
      <c r="D239" s="115"/>
      <c r="E239" s="115"/>
      <c r="F239" s="115"/>
      <c r="G239" s="115"/>
      <c r="H239" s="115"/>
      <c r="I239" s="115"/>
      <c r="J239" s="115"/>
      <c r="K239" s="115"/>
      <c r="L239" s="115"/>
      <c r="M239" s="115"/>
      <c r="N239" s="115"/>
      <c r="O239" s="115"/>
      <c r="Q239" s="83"/>
      <c r="R239" s="22" t="e">
        <f>VLOOKUP('Frese Valve Selection'!$Q239,'Partnumber data valves'!$B$4:$K$1001,2,FALSE)</f>
        <v>#N/A</v>
      </c>
      <c r="S239" s="23" t="e">
        <f>VLOOKUP('Frese Valve Selection'!$Q239,'Partnumber data valves'!$B$4:$K$1001,3,FALSE)</f>
        <v>#N/A</v>
      </c>
      <c r="T239" s="23" t="e">
        <f>VLOOKUP('Frese Valve Selection'!$Q239,'Partnumber data valves'!$B$4:$K$1001,4,FALSE)</f>
        <v>#N/A</v>
      </c>
      <c r="U239" s="23" t="e">
        <f>VLOOKUP('Frese Valve Selection'!$Q239,'Partnumber data valves'!$B$4:$K$1001,5,FALSE)</f>
        <v>#N/A</v>
      </c>
      <c r="V239" s="23" t="e">
        <f>VLOOKUP('Frese Valve Selection'!$Q239,'Partnumber data valves'!$B$4:$K$1001,6,FALSE)</f>
        <v>#N/A</v>
      </c>
      <c r="W239" s="23" t="e">
        <f>VLOOKUP('Frese Valve Selection'!$Q239,'Partnumber data valves'!$B$4:$K$1001,7,FALSE)</f>
        <v>#N/A</v>
      </c>
      <c r="X239" s="23" t="e">
        <f>VLOOKUP('Frese Valve Selection'!$Q239,'Partnumber data valves'!$B$4:$K$1001,8,FALSE)</f>
        <v>#N/A</v>
      </c>
      <c r="Y239" s="23" t="e">
        <f>VLOOKUP('Frese Valve Selection'!$Q239,'Partnumber data valves'!$B$4:$K$1001,9,FALSE)</f>
        <v>#N/A</v>
      </c>
      <c r="Z239" s="23" t="e">
        <f>VLOOKUP('Frese Valve Selection'!$Q239,'Partnumber data valves'!$B$4:$K$1001,10,FALSE)</f>
        <v>#N/A</v>
      </c>
      <c r="AA239" s="97">
        <f t="shared" si="47"/>
        <v>0</v>
      </c>
      <c r="AB239" s="98" t="e">
        <f t="shared" si="45"/>
        <v>#N/A</v>
      </c>
      <c r="AC239" s="99" t="e">
        <f t="shared" si="46"/>
        <v>#N/A</v>
      </c>
      <c r="AD239" s="23" t="e">
        <f>VLOOKUP(Q239,'Weight table'!$A$2:$C$10000,3,FALSE)</f>
        <v>#N/A</v>
      </c>
      <c r="AF239" s="83"/>
      <c r="AG239" s="23" t="str">
        <f>IF(OR(ISBLANK($AF239),$AF239="N/A"),"",VLOOKUP($AF239,'Part number data actuators'!$B$3:$H$202,2,FALSE))</f>
        <v/>
      </c>
      <c r="AH239" s="23" t="str">
        <f>IF(OR(ISBLANK($AF239),$AF239="N/A"),"",VLOOKUP($AF239,'Part number data actuators'!$B$3:$H$202,3,FALSE))</f>
        <v/>
      </c>
      <c r="AI239" s="23" t="str">
        <f>IF(OR(ISBLANK($AF239),$AF239="N/A"),"",VLOOKUP($AF239,'Part number data actuators'!$B$3:$H$202,4,FALSE))</f>
        <v/>
      </c>
      <c r="AJ239" s="23" t="str">
        <f>IF(OR(ISBLANK($AF239),$AF239="N/A"),"",VLOOKUP($AF239,'Part number data actuators'!$B$3:$H$202,5,FALSE))</f>
        <v/>
      </c>
      <c r="AK239" s="23" t="str">
        <f>IF(OR(ISBLANK($AF239),$AF239="N/A"),"",VLOOKUP($AF239,'Part number data actuators'!$B$3:$H$202,6,FALSE))</f>
        <v/>
      </c>
      <c r="AL239" s="23" t="str">
        <f>IF(OR(ISBLANK($AF239),$AF239="N/A"),"",VLOOKUP($AF239,'Part number data actuators'!$B$3:$H$202,7,FALSE))</f>
        <v/>
      </c>
      <c r="AM239" s="5" t="str">
        <f>IF(OR(ISBLANK($AF239),$AF239="N/A"),"",VLOOKUP(AF239,'Weight table'!$A$2:$C$10000,3,FALSE))</f>
        <v/>
      </c>
      <c r="AO239" s="86"/>
      <c r="AU239" s="66" t="e">
        <f t="shared" si="48"/>
        <v>#N/A</v>
      </c>
      <c r="AV239" s="66" t="e">
        <f t="shared" si="49"/>
        <v>#N/A</v>
      </c>
      <c r="AW239" t="e">
        <f t="shared" si="50"/>
        <v>#N/A</v>
      </c>
      <c r="AX239" s="66" t="e">
        <f t="shared" si="51"/>
        <v>#N/A</v>
      </c>
      <c r="AY239" s="66" t="e">
        <f t="shared" si="52"/>
        <v>#N/A</v>
      </c>
      <c r="BB239" s="6" t="e">
        <f>MATCH(Q239,'Partnumber data valves'!$B$4:$B$1001,0)</f>
        <v>#N/A</v>
      </c>
      <c r="BC239" s="6"/>
      <c r="BD239" t="e">
        <f>INDEX('Partnumber data valves'!$B$4:$AC$1001,$BB239,13)</f>
        <v>#N/A</v>
      </c>
      <c r="BE239" t="e">
        <f>INDEX('Partnumber data valves'!$B$4:$AC$1001,$BB239,14)</f>
        <v>#N/A</v>
      </c>
      <c r="BF239" t="e">
        <f>INDEX('Partnumber data valves'!$B$4:$AC$1001,$BB239,15)</f>
        <v>#N/A</v>
      </c>
      <c r="BG239" t="e">
        <f>INDEX('Partnumber data valves'!$B$4:$AC$1001,$BB239,16)</f>
        <v>#N/A</v>
      </c>
      <c r="BH239" t="e">
        <f>INDEX('Partnumber data valves'!$B$4:$AC$1001,$BB239,17)</f>
        <v>#N/A</v>
      </c>
      <c r="BI239" t="e">
        <f>INDEX('Partnumber data valves'!$B$4:$AC$1001,$BB239,18)</f>
        <v>#N/A</v>
      </c>
      <c r="BJ239" t="e">
        <f>INDEX('Partnumber data valves'!$B$4:$AC$1001,$BB239,19)</f>
        <v>#N/A</v>
      </c>
      <c r="BL239" t="e">
        <f>INDEX('Partnumber data valves'!$B$4:$AC$1001,$BB239,21)</f>
        <v>#N/A</v>
      </c>
      <c r="BM239" t="e">
        <f>INDEX('Partnumber data valves'!$B$4:$AC$1001,$BB239,22)</f>
        <v>#N/A</v>
      </c>
      <c r="BN239" t="e">
        <f>INDEX('Partnumber data valves'!$B$4:$AC$1001,$BB239,23)</f>
        <v>#N/A</v>
      </c>
      <c r="BO239" t="e">
        <f>INDEX('Partnumber data valves'!$B$4:$AC$1001,$BB239,24)</f>
        <v>#N/A</v>
      </c>
      <c r="BP239" t="e">
        <f>INDEX('Partnumber data valves'!$B$4:$AC$1001,$BB239,25)</f>
        <v>#N/A</v>
      </c>
      <c r="BQ239" t="e">
        <f>INDEX('Partnumber data valves'!$B$4:$AC$1001,$BB239,26)</f>
        <v>#N/A</v>
      </c>
      <c r="BR239" t="e">
        <f>INDEX('Partnumber data valves'!$B$4:$AC$1001,$BB239,27)</f>
        <v>#N/A</v>
      </c>
      <c r="BS239" t="e">
        <f>INDEX('Partnumber data valves'!$B$4:$AC$1001,$BB239,28)</f>
        <v>#N/A</v>
      </c>
      <c r="BU239" s="66" t="e">
        <f>INDEX('Partnumber data valves'!$B$4:$AC$1001,$BB239,5)</f>
        <v>#N/A</v>
      </c>
      <c r="BV239" s="66" t="e">
        <f>INDEX('Partnumber data valves'!$B$4:$AC$1001,$BB239,6)</f>
        <v>#N/A</v>
      </c>
    </row>
    <row r="240" spans="2:74">
      <c r="B240" s="115"/>
      <c r="C240" s="115"/>
      <c r="D240" s="115"/>
      <c r="E240" s="115"/>
      <c r="F240" s="115"/>
      <c r="G240" s="115"/>
      <c r="H240" s="115"/>
      <c r="I240" s="115"/>
      <c r="J240" s="115"/>
      <c r="K240" s="115"/>
      <c r="L240" s="115"/>
      <c r="M240" s="115"/>
      <c r="N240" s="115"/>
      <c r="O240" s="115"/>
      <c r="Q240" s="83"/>
      <c r="R240" s="22" t="e">
        <f>VLOOKUP('Frese Valve Selection'!$Q240,'Partnumber data valves'!$B$4:$K$1001,2,FALSE)</f>
        <v>#N/A</v>
      </c>
      <c r="S240" s="23" t="e">
        <f>VLOOKUP('Frese Valve Selection'!$Q240,'Partnumber data valves'!$B$4:$K$1001,3,FALSE)</f>
        <v>#N/A</v>
      </c>
      <c r="T240" s="23" t="e">
        <f>VLOOKUP('Frese Valve Selection'!$Q240,'Partnumber data valves'!$B$4:$K$1001,4,FALSE)</f>
        <v>#N/A</v>
      </c>
      <c r="U240" s="23" t="e">
        <f>VLOOKUP('Frese Valve Selection'!$Q240,'Partnumber data valves'!$B$4:$K$1001,5,FALSE)</f>
        <v>#N/A</v>
      </c>
      <c r="V240" s="23" t="e">
        <f>VLOOKUP('Frese Valve Selection'!$Q240,'Partnumber data valves'!$B$4:$K$1001,6,FALSE)</f>
        <v>#N/A</v>
      </c>
      <c r="W240" s="23" t="e">
        <f>VLOOKUP('Frese Valve Selection'!$Q240,'Partnumber data valves'!$B$4:$K$1001,7,FALSE)</f>
        <v>#N/A</v>
      </c>
      <c r="X240" s="23" t="e">
        <f>VLOOKUP('Frese Valve Selection'!$Q240,'Partnumber data valves'!$B$4:$K$1001,8,FALSE)</f>
        <v>#N/A</v>
      </c>
      <c r="Y240" s="23" t="e">
        <f>VLOOKUP('Frese Valve Selection'!$Q240,'Partnumber data valves'!$B$4:$K$1001,9,FALSE)</f>
        <v>#N/A</v>
      </c>
      <c r="Z240" s="23" t="e">
        <f>VLOOKUP('Frese Valve Selection'!$Q240,'Partnumber data valves'!$B$4:$K$1001,10,FALSE)</f>
        <v>#N/A</v>
      </c>
      <c r="AA240" s="97">
        <f t="shared" si="47"/>
        <v>0</v>
      </c>
      <c r="AB240" s="98" t="e">
        <f t="shared" si="45"/>
        <v>#N/A</v>
      </c>
      <c r="AC240" s="99" t="e">
        <f t="shared" si="46"/>
        <v>#N/A</v>
      </c>
      <c r="AD240" s="23" t="e">
        <f>VLOOKUP(Q240,'Weight table'!$A$2:$C$10000,3,FALSE)</f>
        <v>#N/A</v>
      </c>
      <c r="AF240" s="83"/>
      <c r="AG240" s="23" t="str">
        <f>IF(OR(ISBLANK($AF240),$AF240="N/A"),"",VLOOKUP($AF240,'Part number data actuators'!$B$3:$H$202,2,FALSE))</f>
        <v/>
      </c>
      <c r="AH240" s="23" t="str">
        <f>IF(OR(ISBLANK($AF240),$AF240="N/A"),"",VLOOKUP($AF240,'Part number data actuators'!$B$3:$H$202,3,FALSE))</f>
        <v/>
      </c>
      <c r="AI240" s="23" t="str">
        <f>IF(OR(ISBLANK($AF240),$AF240="N/A"),"",VLOOKUP($AF240,'Part number data actuators'!$B$3:$H$202,4,FALSE))</f>
        <v/>
      </c>
      <c r="AJ240" s="23" t="str">
        <f>IF(OR(ISBLANK($AF240),$AF240="N/A"),"",VLOOKUP($AF240,'Part number data actuators'!$B$3:$H$202,5,FALSE))</f>
        <v/>
      </c>
      <c r="AK240" s="23" t="str">
        <f>IF(OR(ISBLANK($AF240),$AF240="N/A"),"",VLOOKUP($AF240,'Part number data actuators'!$B$3:$H$202,6,FALSE))</f>
        <v/>
      </c>
      <c r="AL240" s="23" t="str">
        <f>IF(OR(ISBLANK($AF240),$AF240="N/A"),"",VLOOKUP($AF240,'Part number data actuators'!$B$3:$H$202,7,FALSE))</f>
        <v/>
      </c>
      <c r="AM240" s="5" t="str">
        <f>IF(OR(ISBLANK($AF240),$AF240="N/A"),"",VLOOKUP(AF240,'Weight table'!$A$2:$C$10000,3,FALSE))</f>
        <v/>
      </c>
      <c r="AO240" s="86"/>
      <c r="AU240" s="66" t="e">
        <f t="shared" si="48"/>
        <v>#N/A</v>
      </c>
      <c r="AV240" s="66" t="e">
        <f t="shared" si="49"/>
        <v>#N/A</v>
      </c>
      <c r="AW240" t="e">
        <f t="shared" si="50"/>
        <v>#N/A</v>
      </c>
      <c r="AX240" s="66" t="e">
        <f t="shared" si="51"/>
        <v>#N/A</v>
      </c>
      <c r="AY240" s="66" t="e">
        <f t="shared" si="52"/>
        <v>#N/A</v>
      </c>
      <c r="BB240" s="6" t="e">
        <f>MATCH(Q240,'Partnumber data valves'!$B$4:$B$1001,0)</f>
        <v>#N/A</v>
      </c>
      <c r="BC240" s="6"/>
      <c r="BD240" t="e">
        <f>INDEX('Partnumber data valves'!$B$4:$AC$1001,$BB240,13)</f>
        <v>#N/A</v>
      </c>
      <c r="BE240" t="e">
        <f>INDEX('Partnumber data valves'!$B$4:$AC$1001,$BB240,14)</f>
        <v>#N/A</v>
      </c>
      <c r="BF240" t="e">
        <f>INDEX('Partnumber data valves'!$B$4:$AC$1001,$BB240,15)</f>
        <v>#N/A</v>
      </c>
      <c r="BG240" t="e">
        <f>INDEX('Partnumber data valves'!$B$4:$AC$1001,$BB240,16)</f>
        <v>#N/A</v>
      </c>
      <c r="BH240" t="e">
        <f>INDEX('Partnumber data valves'!$B$4:$AC$1001,$BB240,17)</f>
        <v>#N/A</v>
      </c>
      <c r="BI240" t="e">
        <f>INDEX('Partnumber data valves'!$B$4:$AC$1001,$BB240,18)</f>
        <v>#N/A</v>
      </c>
      <c r="BJ240" t="e">
        <f>INDEX('Partnumber data valves'!$B$4:$AC$1001,$BB240,19)</f>
        <v>#N/A</v>
      </c>
      <c r="BL240" t="e">
        <f>INDEX('Partnumber data valves'!$B$4:$AC$1001,$BB240,21)</f>
        <v>#N/A</v>
      </c>
      <c r="BM240" t="e">
        <f>INDEX('Partnumber data valves'!$B$4:$AC$1001,$BB240,22)</f>
        <v>#N/A</v>
      </c>
      <c r="BN240" t="e">
        <f>INDEX('Partnumber data valves'!$B$4:$AC$1001,$BB240,23)</f>
        <v>#N/A</v>
      </c>
      <c r="BO240" t="e">
        <f>INDEX('Partnumber data valves'!$B$4:$AC$1001,$BB240,24)</f>
        <v>#N/A</v>
      </c>
      <c r="BP240" t="e">
        <f>INDEX('Partnumber data valves'!$B$4:$AC$1001,$BB240,25)</f>
        <v>#N/A</v>
      </c>
      <c r="BQ240" t="e">
        <f>INDEX('Partnumber data valves'!$B$4:$AC$1001,$BB240,26)</f>
        <v>#N/A</v>
      </c>
      <c r="BR240" t="e">
        <f>INDEX('Partnumber data valves'!$B$4:$AC$1001,$BB240,27)</f>
        <v>#N/A</v>
      </c>
      <c r="BS240" t="e">
        <f>INDEX('Partnumber data valves'!$B$4:$AC$1001,$BB240,28)</f>
        <v>#N/A</v>
      </c>
      <c r="BU240" s="66" t="e">
        <f>INDEX('Partnumber data valves'!$B$4:$AC$1001,$BB240,5)</f>
        <v>#N/A</v>
      </c>
      <c r="BV240" s="66" t="e">
        <f>INDEX('Partnumber data valves'!$B$4:$AC$1001,$BB240,6)</f>
        <v>#N/A</v>
      </c>
    </row>
    <row r="241" spans="2:74">
      <c r="B241" s="115"/>
      <c r="C241" s="115"/>
      <c r="D241" s="115"/>
      <c r="E241" s="115"/>
      <c r="F241" s="115"/>
      <c r="G241" s="115"/>
      <c r="H241" s="115"/>
      <c r="I241" s="115"/>
      <c r="J241" s="115"/>
      <c r="K241" s="115"/>
      <c r="L241" s="115"/>
      <c r="M241" s="115"/>
      <c r="N241" s="115"/>
      <c r="O241" s="115"/>
      <c r="Q241" s="83"/>
      <c r="R241" s="22" t="e">
        <f>VLOOKUP('Frese Valve Selection'!$Q241,'Partnumber data valves'!$B$4:$K$1001,2,FALSE)</f>
        <v>#N/A</v>
      </c>
      <c r="S241" s="23" t="e">
        <f>VLOOKUP('Frese Valve Selection'!$Q241,'Partnumber data valves'!$B$4:$K$1001,3,FALSE)</f>
        <v>#N/A</v>
      </c>
      <c r="T241" s="23" t="e">
        <f>VLOOKUP('Frese Valve Selection'!$Q241,'Partnumber data valves'!$B$4:$K$1001,4,FALSE)</f>
        <v>#N/A</v>
      </c>
      <c r="U241" s="23" t="e">
        <f>VLOOKUP('Frese Valve Selection'!$Q241,'Partnumber data valves'!$B$4:$K$1001,5,FALSE)</f>
        <v>#N/A</v>
      </c>
      <c r="V241" s="23" t="e">
        <f>VLOOKUP('Frese Valve Selection'!$Q241,'Partnumber data valves'!$B$4:$K$1001,6,FALSE)</f>
        <v>#N/A</v>
      </c>
      <c r="W241" s="23" t="e">
        <f>VLOOKUP('Frese Valve Selection'!$Q241,'Partnumber data valves'!$B$4:$K$1001,7,FALSE)</f>
        <v>#N/A</v>
      </c>
      <c r="X241" s="23" t="e">
        <f>VLOOKUP('Frese Valve Selection'!$Q241,'Partnumber data valves'!$B$4:$K$1001,8,FALSE)</f>
        <v>#N/A</v>
      </c>
      <c r="Y241" s="23" t="e">
        <f>VLOOKUP('Frese Valve Selection'!$Q241,'Partnumber data valves'!$B$4:$K$1001,9,FALSE)</f>
        <v>#N/A</v>
      </c>
      <c r="Z241" s="23" t="e">
        <f>VLOOKUP('Frese Valve Selection'!$Q241,'Partnumber data valves'!$B$4:$K$1001,10,FALSE)</f>
        <v>#N/A</v>
      </c>
      <c r="AA241" s="97">
        <f t="shared" si="47"/>
        <v>0</v>
      </c>
      <c r="AB241" s="98" t="e">
        <f t="shared" si="45"/>
        <v>#N/A</v>
      </c>
      <c r="AC241" s="99" t="e">
        <f t="shared" si="46"/>
        <v>#N/A</v>
      </c>
      <c r="AD241" s="23" t="e">
        <f>VLOOKUP(Q241,'Weight table'!$A$2:$C$10000,3,FALSE)</f>
        <v>#N/A</v>
      </c>
      <c r="AF241" s="83"/>
      <c r="AG241" s="23" t="str">
        <f>IF(OR(ISBLANK($AF241),$AF241="N/A"),"",VLOOKUP($AF241,'Part number data actuators'!$B$3:$H$202,2,FALSE))</f>
        <v/>
      </c>
      <c r="AH241" s="23" t="str">
        <f>IF(OR(ISBLANK($AF241),$AF241="N/A"),"",VLOOKUP($AF241,'Part number data actuators'!$B$3:$H$202,3,FALSE))</f>
        <v/>
      </c>
      <c r="AI241" s="23" t="str">
        <f>IF(OR(ISBLANK($AF241),$AF241="N/A"),"",VLOOKUP($AF241,'Part number data actuators'!$B$3:$H$202,4,FALSE))</f>
        <v/>
      </c>
      <c r="AJ241" s="23" t="str">
        <f>IF(OR(ISBLANK($AF241),$AF241="N/A"),"",VLOOKUP($AF241,'Part number data actuators'!$B$3:$H$202,5,FALSE))</f>
        <v/>
      </c>
      <c r="AK241" s="23" t="str">
        <f>IF(OR(ISBLANK($AF241),$AF241="N/A"),"",VLOOKUP($AF241,'Part number data actuators'!$B$3:$H$202,6,FALSE))</f>
        <v/>
      </c>
      <c r="AL241" s="23" t="str">
        <f>IF(OR(ISBLANK($AF241),$AF241="N/A"),"",VLOOKUP($AF241,'Part number data actuators'!$B$3:$H$202,7,FALSE))</f>
        <v/>
      </c>
      <c r="AM241" s="5" t="str">
        <f>IF(OR(ISBLANK($AF241),$AF241="N/A"),"",VLOOKUP(AF241,'Weight table'!$A$2:$C$10000,3,FALSE))</f>
        <v/>
      </c>
      <c r="AO241" s="86"/>
      <c r="AU241" s="66" t="e">
        <f t="shared" si="48"/>
        <v>#N/A</v>
      </c>
      <c r="AV241" s="66" t="e">
        <f t="shared" si="49"/>
        <v>#N/A</v>
      </c>
      <c r="AW241" t="e">
        <f t="shared" si="50"/>
        <v>#N/A</v>
      </c>
      <c r="AX241" s="66" t="e">
        <f t="shared" si="51"/>
        <v>#N/A</v>
      </c>
      <c r="AY241" s="66" t="e">
        <f t="shared" si="52"/>
        <v>#N/A</v>
      </c>
      <c r="BB241" s="6" t="e">
        <f>MATCH(Q241,'Partnumber data valves'!$B$4:$B$1001,0)</f>
        <v>#N/A</v>
      </c>
      <c r="BC241" s="6"/>
      <c r="BD241" t="e">
        <f>INDEX('Partnumber data valves'!$B$4:$AC$1001,$BB241,13)</f>
        <v>#N/A</v>
      </c>
      <c r="BE241" t="e">
        <f>INDEX('Partnumber data valves'!$B$4:$AC$1001,$BB241,14)</f>
        <v>#N/A</v>
      </c>
      <c r="BF241" t="e">
        <f>INDEX('Partnumber data valves'!$B$4:$AC$1001,$BB241,15)</f>
        <v>#N/A</v>
      </c>
      <c r="BG241" t="e">
        <f>INDEX('Partnumber data valves'!$B$4:$AC$1001,$BB241,16)</f>
        <v>#N/A</v>
      </c>
      <c r="BH241" t="e">
        <f>INDEX('Partnumber data valves'!$B$4:$AC$1001,$BB241,17)</f>
        <v>#N/A</v>
      </c>
      <c r="BI241" t="e">
        <f>INDEX('Partnumber data valves'!$B$4:$AC$1001,$BB241,18)</f>
        <v>#N/A</v>
      </c>
      <c r="BJ241" t="e">
        <f>INDEX('Partnumber data valves'!$B$4:$AC$1001,$BB241,19)</f>
        <v>#N/A</v>
      </c>
      <c r="BL241" t="e">
        <f>INDEX('Partnumber data valves'!$B$4:$AC$1001,$BB241,21)</f>
        <v>#N/A</v>
      </c>
      <c r="BM241" t="e">
        <f>INDEX('Partnumber data valves'!$B$4:$AC$1001,$BB241,22)</f>
        <v>#N/A</v>
      </c>
      <c r="BN241" t="e">
        <f>INDEX('Partnumber data valves'!$B$4:$AC$1001,$BB241,23)</f>
        <v>#N/A</v>
      </c>
      <c r="BO241" t="e">
        <f>INDEX('Partnumber data valves'!$B$4:$AC$1001,$BB241,24)</f>
        <v>#N/A</v>
      </c>
      <c r="BP241" t="e">
        <f>INDEX('Partnumber data valves'!$B$4:$AC$1001,$BB241,25)</f>
        <v>#N/A</v>
      </c>
      <c r="BQ241" t="e">
        <f>INDEX('Partnumber data valves'!$B$4:$AC$1001,$BB241,26)</f>
        <v>#N/A</v>
      </c>
      <c r="BR241" t="e">
        <f>INDEX('Partnumber data valves'!$B$4:$AC$1001,$BB241,27)</f>
        <v>#N/A</v>
      </c>
      <c r="BS241" t="e">
        <f>INDEX('Partnumber data valves'!$B$4:$AC$1001,$BB241,28)</f>
        <v>#N/A</v>
      </c>
      <c r="BU241" s="66" t="e">
        <f>INDEX('Partnumber data valves'!$B$4:$AC$1001,$BB241,5)</f>
        <v>#N/A</v>
      </c>
      <c r="BV241" s="66" t="e">
        <f>INDEX('Partnumber data valves'!$B$4:$AC$1001,$BB241,6)</f>
        <v>#N/A</v>
      </c>
    </row>
    <row r="242" spans="2:74">
      <c r="B242" s="115"/>
      <c r="C242" s="115"/>
      <c r="D242" s="115"/>
      <c r="E242" s="115"/>
      <c r="F242" s="115"/>
      <c r="G242" s="115"/>
      <c r="H242" s="115"/>
      <c r="I242" s="115"/>
      <c r="J242" s="115"/>
      <c r="K242" s="115"/>
      <c r="L242" s="115"/>
      <c r="M242" s="115"/>
      <c r="N242" s="115"/>
      <c r="O242" s="115"/>
      <c r="Q242" s="83"/>
      <c r="R242" s="22" t="e">
        <f>VLOOKUP('Frese Valve Selection'!$Q242,'Partnumber data valves'!$B$4:$K$1001,2,FALSE)</f>
        <v>#N/A</v>
      </c>
      <c r="S242" s="23" t="e">
        <f>VLOOKUP('Frese Valve Selection'!$Q242,'Partnumber data valves'!$B$4:$K$1001,3,FALSE)</f>
        <v>#N/A</v>
      </c>
      <c r="T242" s="23" t="e">
        <f>VLOOKUP('Frese Valve Selection'!$Q242,'Partnumber data valves'!$B$4:$K$1001,4,FALSE)</f>
        <v>#N/A</v>
      </c>
      <c r="U242" s="23" t="e">
        <f>VLOOKUP('Frese Valve Selection'!$Q242,'Partnumber data valves'!$B$4:$K$1001,5,FALSE)</f>
        <v>#N/A</v>
      </c>
      <c r="V242" s="23" t="e">
        <f>VLOOKUP('Frese Valve Selection'!$Q242,'Partnumber data valves'!$B$4:$K$1001,6,FALSE)</f>
        <v>#N/A</v>
      </c>
      <c r="W242" s="23" t="e">
        <f>VLOOKUP('Frese Valve Selection'!$Q242,'Partnumber data valves'!$B$4:$K$1001,7,FALSE)</f>
        <v>#N/A</v>
      </c>
      <c r="X242" s="23" t="e">
        <f>VLOOKUP('Frese Valve Selection'!$Q242,'Partnumber data valves'!$B$4:$K$1001,8,FALSE)</f>
        <v>#N/A</v>
      </c>
      <c r="Y242" s="23" t="e">
        <f>VLOOKUP('Frese Valve Selection'!$Q242,'Partnumber data valves'!$B$4:$K$1001,9,FALSE)</f>
        <v>#N/A</v>
      </c>
      <c r="Z242" s="23" t="e">
        <f>VLOOKUP('Frese Valve Selection'!$Q242,'Partnumber data valves'!$B$4:$K$1001,10,FALSE)</f>
        <v>#N/A</v>
      </c>
      <c r="AA242" s="97">
        <f t="shared" si="47"/>
        <v>0</v>
      </c>
      <c r="AB242" s="98" t="e">
        <f t="shared" si="45"/>
        <v>#N/A</v>
      </c>
      <c r="AC242" s="99" t="e">
        <f t="shared" si="46"/>
        <v>#N/A</v>
      </c>
      <c r="AD242" s="23" t="e">
        <f>VLOOKUP(Q242,'Weight table'!$A$2:$C$10000,3,FALSE)</f>
        <v>#N/A</v>
      </c>
      <c r="AF242" s="83"/>
      <c r="AG242" s="23" t="str">
        <f>IF(OR(ISBLANK($AF242),$AF242="N/A"),"",VLOOKUP($AF242,'Part number data actuators'!$B$3:$H$202,2,FALSE))</f>
        <v/>
      </c>
      <c r="AH242" s="23" t="str">
        <f>IF(OR(ISBLANK($AF242),$AF242="N/A"),"",VLOOKUP($AF242,'Part number data actuators'!$B$3:$H$202,3,FALSE))</f>
        <v/>
      </c>
      <c r="AI242" s="23" t="str">
        <f>IF(OR(ISBLANK($AF242),$AF242="N/A"),"",VLOOKUP($AF242,'Part number data actuators'!$B$3:$H$202,4,FALSE))</f>
        <v/>
      </c>
      <c r="AJ242" s="23" t="str">
        <f>IF(OR(ISBLANK($AF242),$AF242="N/A"),"",VLOOKUP($AF242,'Part number data actuators'!$B$3:$H$202,5,FALSE))</f>
        <v/>
      </c>
      <c r="AK242" s="23" t="str">
        <f>IF(OR(ISBLANK($AF242),$AF242="N/A"),"",VLOOKUP($AF242,'Part number data actuators'!$B$3:$H$202,6,FALSE))</f>
        <v/>
      </c>
      <c r="AL242" s="23" t="str">
        <f>IF(OR(ISBLANK($AF242),$AF242="N/A"),"",VLOOKUP($AF242,'Part number data actuators'!$B$3:$H$202,7,FALSE))</f>
        <v/>
      </c>
      <c r="AM242" s="5" t="str">
        <f>IF(OR(ISBLANK($AF242),$AF242="N/A"),"",VLOOKUP(AF242,'Weight table'!$A$2:$C$10000,3,FALSE))</f>
        <v/>
      </c>
      <c r="AO242" s="86"/>
      <c r="AU242" s="66" t="e">
        <f t="shared" si="48"/>
        <v>#N/A</v>
      </c>
      <c r="AV242" s="66" t="e">
        <f t="shared" si="49"/>
        <v>#N/A</v>
      </c>
      <c r="AW242" t="e">
        <f t="shared" si="50"/>
        <v>#N/A</v>
      </c>
      <c r="AX242" s="66" t="e">
        <f t="shared" si="51"/>
        <v>#N/A</v>
      </c>
      <c r="AY242" s="66" t="e">
        <f t="shared" si="52"/>
        <v>#N/A</v>
      </c>
      <c r="BB242" s="6" t="e">
        <f>MATCH(Q242,'Partnumber data valves'!$B$4:$B$1001,0)</f>
        <v>#N/A</v>
      </c>
      <c r="BC242" s="6"/>
      <c r="BD242" t="e">
        <f>INDEX('Partnumber data valves'!$B$4:$AC$1001,$BB242,13)</f>
        <v>#N/A</v>
      </c>
      <c r="BE242" t="e">
        <f>INDEX('Partnumber data valves'!$B$4:$AC$1001,$BB242,14)</f>
        <v>#N/A</v>
      </c>
      <c r="BF242" t="e">
        <f>INDEX('Partnumber data valves'!$B$4:$AC$1001,$BB242,15)</f>
        <v>#N/A</v>
      </c>
      <c r="BG242" t="e">
        <f>INDEX('Partnumber data valves'!$B$4:$AC$1001,$BB242,16)</f>
        <v>#N/A</v>
      </c>
      <c r="BH242" t="e">
        <f>INDEX('Partnumber data valves'!$B$4:$AC$1001,$BB242,17)</f>
        <v>#N/A</v>
      </c>
      <c r="BI242" t="e">
        <f>INDEX('Partnumber data valves'!$B$4:$AC$1001,$BB242,18)</f>
        <v>#N/A</v>
      </c>
      <c r="BJ242" t="e">
        <f>INDEX('Partnumber data valves'!$B$4:$AC$1001,$BB242,19)</f>
        <v>#N/A</v>
      </c>
      <c r="BL242" t="e">
        <f>INDEX('Partnumber data valves'!$B$4:$AC$1001,$BB242,21)</f>
        <v>#N/A</v>
      </c>
      <c r="BM242" t="e">
        <f>INDEX('Partnumber data valves'!$B$4:$AC$1001,$BB242,22)</f>
        <v>#N/A</v>
      </c>
      <c r="BN242" t="e">
        <f>INDEX('Partnumber data valves'!$B$4:$AC$1001,$BB242,23)</f>
        <v>#N/A</v>
      </c>
      <c r="BO242" t="e">
        <f>INDEX('Partnumber data valves'!$B$4:$AC$1001,$BB242,24)</f>
        <v>#N/A</v>
      </c>
      <c r="BP242" t="e">
        <f>INDEX('Partnumber data valves'!$B$4:$AC$1001,$BB242,25)</f>
        <v>#N/A</v>
      </c>
      <c r="BQ242" t="e">
        <f>INDEX('Partnumber data valves'!$B$4:$AC$1001,$BB242,26)</f>
        <v>#N/A</v>
      </c>
      <c r="BR242" t="e">
        <f>INDEX('Partnumber data valves'!$B$4:$AC$1001,$BB242,27)</f>
        <v>#N/A</v>
      </c>
      <c r="BS242" t="e">
        <f>INDEX('Partnumber data valves'!$B$4:$AC$1001,$BB242,28)</f>
        <v>#N/A</v>
      </c>
      <c r="BU242" s="66" t="e">
        <f>INDEX('Partnumber data valves'!$B$4:$AC$1001,$BB242,5)</f>
        <v>#N/A</v>
      </c>
      <c r="BV242" s="66" t="e">
        <f>INDEX('Partnumber data valves'!$B$4:$AC$1001,$BB242,6)</f>
        <v>#N/A</v>
      </c>
    </row>
    <row r="243" spans="2:74">
      <c r="B243" s="115"/>
      <c r="C243" s="115"/>
      <c r="D243" s="115"/>
      <c r="E243" s="115"/>
      <c r="F243" s="115"/>
      <c r="G243" s="115"/>
      <c r="H243" s="115"/>
      <c r="I243" s="115"/>
      <c r="J243" s="115"/>
      <c r="K243" s="115"/>
      <c r="L243" s="115"/>
      <c r="M243" s="115"/>
      <c r="N243" s="115"/>
      <c r="O243" s="115"/>
      <c r="Q243" s="83"/>
      <c r="R243" s="22" t="e">
        <f>VLOOKUP('Frese Valve Selection'!$Q243,'Partnumber data valves'!$B$4:$K$1001,2,FALSE)</f>
        <v>#N/A</v>
      </c>
      <c r="S243" s="23" t="e">
        <f>VLOOKUP('Frese Valve Selection'!$Q243,'Partnumber data valves'!$B$4:$K$1001,3,FALSE)</f>
        <v>#N/A</v>
      </c>
      <c r="T243" s="23" t="e">
        <f>VLOOKUP('Frese Valve Selection'!$Q243,'Partnumber data valves'!$B$4:$K$1001,4,FALSE)</f>
        <v>#N/A</v>
      </c>
      <c r="U243" s="23" t="e">
        <f>VLOOKUP('Frese Valve Selection'!$Q243,'Partnumber data valves'!$B$4:$K$1001,5,FALSE)</f>
        <v>#N/A</v>
      </c>
      <c r="V243" s="23" t="e">
        <f>VLOOKUP('Frese Valve Selection'!$Q243,'Partnumber data valves'!$B$4:$K$1001,6,FALSE)</f>
        <v>#N/A</v>
      </c>
      <c r="W243" s="23" t="e">
        <f>VLOOKUP('Frese Valve Selection'!$Q243,'Partnumber data valves'!$B$4:$K$1001,7,FALSE)</f>
        <v>#N/A</v>
      </c>
      <c r="X243" s="23" t="e">
        <f>VLOOKUP('Frese Valve Selection'!$Q243,'Partnumber data valves'!$B$4:$K$1001,8,FALSE)</f>
        <v>#N/A</v>
      </c>
      <c r="Y243" s="23" t="e">
        <f>VLOOKUP('Frese Valve Selection'!$Q243,'Partnumber data valves'!$B$4:$K$1001,9,FALSE)</f>
        <v>#N/A</v>
      </c>
      <c r="Z243" s="23" t="e">
        <f>VLOOKUP('Frese Valve Selection'!$Q243,'Partnumber data valves'!$B$4:$K$1001,10,FALSE)</f>
        <v>#N/A</v>
      </c>
      <c r="AA243" s="97">
        <f t="shared" si="47"/>
        <v>0</v>
      </c>
      <c r="AB243" s="98" t="e">
        <f t="shared" si="45"/>
        <v>#N/A</v>
      </c>
      <c r="AC243" s="99" t="e">
        <f t="shared" si="46"/>
        <v>#N/A</v>
      </c>
      <c r="AD243" s="23" t="e">
        <f>VLOOKUP(Q243,'Weight table'!$A$2:$C$10000,3,FALSE)</f>
        <v>#N/A</v>
      </c>
      <c r="AF243" s="83"/>
      <c r="AG243" s="23" t="str">
        <f>IF(OR(ISBLANK($AF243),$AF243="N/A"),"",VLOOKUP($AF243,'Part number data actuators'!$B$3:$H$202,2,FALSE))</f>
        <v/>
      </c>
      <c r="AH243" s="23" t="str">
        <f>IF(OR(ISBLANK($AF243),$AF243="N/A"),"",VLOOKUP($AF243,'Part number data actuators'!$B$3:$H$202,3,FALSE))</f>
        <v/>
      </c>
      <c r="AI243" s="23" t="str">
        <f>IF(OR(ISBLANK($AF243),$AF243="N/A"),"",VLOOKUP($AF243,'Part number data actuators'!$B$3:$H$202,4,FALSE))</f>
        <v/>
      </c>
      <c r="AJ243" s="23" t="str">
        <f>IF(OR(ISBLANK($AF243),$AF243="N/A"),"",VLOOKUP($AF243,'Part number data actuators'!$B$3:$H$202,5,FALSE))</f>
        <v/>
      </c>
      <c r="AK243" s="23" t="str">
        <f>IF(OR(ISBLANK($AF243),$AF243="N/A"),"",VLOOKUP($AF243,'Part number data actuators'!$B$3:$H$202,6,FALSE))</f>
        <v/>
      </c>
      <c r="AL243" s="23" t="str">
        <f>IF(OR(ISBLANK($AF243),$AF243="N/A"),"",VLOOKUP($AF243,'Part number data actuators'!$B$3:$H$202,7,FALSE))</f>
        <v/>
      </c>
      <c r="AM243" s="5" t="str">
        <f>IF(OR(ISBLANK($AF243),$AF243="N/A"),"",VLOOKUP(AF243,'Weight table'!$A$2:$C$10000,3,FALSE))</f>
        <v/>
      </c>
      <c r="AO243" s="86"/>
      <c r="AU243" s="66" t="e">
        <f t="shared" si="48"/>
        <v>#N/A</v>
      </c>
      <c r="AV243" s="66" t="e">
        <f t="shared" si="49"/>
        <v>#N/A</v>
      </c>
      <c r="AW243" t="e">
        <f t="shared" si="50"/>
        <v>#N/A</v>
      </c>
      <c r="AX243" s="66" t="e">
        <f t="shared" si="51"/>
        <v>#N/A</v>
      </c>
      <c r="AY243" s="66" t="e">
        <f t="shared" si="52"/>
        <v>#N/A</v>
      </c>
      <c r="BB243" s="6" t="e">
        <f>MATCH(Q243,'Partnumber data valves'!$B$4:$B$1001,0)</f>
        <v>#N/A</v>
      </c>
      <c r="BC243" s="6"/>
      <c r="BD243" t="e">
        <f>INDEX('Partnumber data valves'!$B$4:$AC$1001,$BB243,13)</f>
        <v>#N/A</v>
      </c>
      <c r="BE243" t="e">
        <f>INDEX('Partnumber data valves'!$B$4:$AC$1001,$BB243,14)</f>
        <v>#N/A</v>
      </c>
      <c r="BF243" t="e">
        <f>INDEX('Partnumber data valves'!$B$4:$AC$1001,$BB243,15)</f>
        <v>#N/A</v>
      </c>
      <c r="BG243" t="e">
        <f>INDEX('Partnumber data valves'!$B$4:$AC$1001,$BB243,16)</f>
        <v>#N/A</v>
      </c>
      <c r="BH243" t="e">
        <f>INDEX('Partnumber data valves'!$B$4:$AC$1001,$BB243,17)</f>
        <v>#N/A</v>
      </c>
      <c r="BI243" t="e">
        <f>INDEX('Partnumber data valves'!$B$4:$AC$1001,$BB243,18)</f>
        <v>#N/A</v>
      </c>
      <c r="BJ243" t="e">
        <f>INDEX('Partnumber data valves'!$B$4:$AC$1001,$BB243,19)</f>
        <v>#N/A</v>
      </c>
      <c r="BL243" t="e">
        <f>INDEX('Partnumber data valves'!$B$4:$AC$1001,$BB243,21)</f>
        <v>#N/A</v>
      </c>
      <c r="BM243" t="e">
        <f>INDEX('Partnumber data valves'!$B$4:$AC$1001,$BB243,22)</f>
        <v>#N/A</v>
      </c>
      <c r="BN243" t="e">
        <f>INDEX('Partnumber data valves'!$B$4:$AC$1001,$BB243,23)</f>
        <v>#N/A</v>
      </c>
      <c r="BO243" t="e">
        <f>INDEX('Partnumber data valves'!$B$4:$AC$1001,$BB243,24)</f>
        <v>#N/A</v>
      </c>
      <c r="BP243" t="e">
        <f>INDEX('Partnumber data valves'!$B$4:$AC$1001,$BB243,25)</f>
        <v>#N/A</v>
      </c>
      <c r="BQ243" t="e">
        <f>INDEX('Partnumber data valves'!$B$4:$AC$1001,$BB243,26)</f>
        <v>#N/A</v>
      </c>
      <c r="BR243" t="e">
        <f>INDEX('Partnumber data valves'!$B$4:$AC$1001,$BB243,27)</f>
        <v>#N/A</v>
      </c>
      <c r="BS243" t="e">
        <f>INDEX('Partnumber data valves'!$B$4:$AC$1001,$BB243,28)</f>
        <v>#N/A</v>
      </c>
      <c r="BU243" s="66" t="e">
        <f>INDEX('Partnumber data valves'!$B$4:$AC$1001,$BB243,5)</f>
        <v>#N/A</v>
      </c>
      <c r="BV243" s="66" t="e">
        <f>INDEX('Partnumber data valves'!$B$4:$AC$1001,$BB243,6)</f>
        <v>#N/A</v>
      </c>
    </row>
    <row r="244" spans="2:74">
      <c r="B244" s="115"/>
      <c r="C244" s="115"/>
      <c r="D244" s="115"/>
      <c r="E244" s="115"/>
      <c r="F244" s="115"/>
      <c r="G244" s="115"/>
      <c r="H244" s="115"/>
      <c r="I244" s="115"/>
      <c r="J244" s="115"/>
      <c r="K244" s="115"/>
      <c r="L244" s="115"/>
      <c r="M244" s="115"/>
      <c r="N244" s="115"/>
      <c r="O244" s="115"/>
      <c r="Q244" s="83"/>
      <c r="R244" s="22" t="e">
        <f>VLOOKUP('Frese Valve Selection'!$Q244,'Partnumber data valves'!$B$4:$K$1001,2,FALSE)</f>
        <v>#N/A</v>
      </c>
      <c r="S244" s="23" t="e">
        <f>VLOOKUP('Frese Valve Selection'!$Q244,'Partnumber data valves'!$B$4:$K$1001,3,FALSE)</f>
        <v>#N/A</v>
      </c>
      <c r="T244" s="23" t="e">
        <f>VLOOKUP('Frese Valve Selection'!$Q244,'Partnumber data valves'!$B$4:$K$1001,4,FALSE)</f>
        <v>#N/A</v>
      </c>
      <c r="U244" s="23" t="e">
        <f>VLOOKUP('Frese Valve Selection'!$Q244,'Partnumber data valves'!$B$4:$K$1001,5,FALSE)</f>
        <v>#N/A</v>
      </c>
      <c r="V244" s="23" t="e">
        <f>VLOOKUP('Frese Valve Selection'!$Q244,'Partnumber data valves'!$B$4:$K$1001,6,FALSE)</f>
        <v>#N/A</v>
      </c>
      <c r="W244" s="23" t="e">
        <f>VLOOKUP('Frese Valve Selection'!$Q244,'Partnumber data valves'!$B$4:$K$1001,7,FALSE)</f>
        <v>#N/A</v>
      </c>
      <c r="X244" s="23" t="e">
        <f>VLOOKUP('Frese Valve Selection'!$Q244,'Partnumber data valves'!$B$4:$K$1001,8,FALSE)</f>
        <v>#N/A</v>
      </c>
      <c r="Y244" s="23" t="e">
        <f>VLOOKUP('Frese Valve Selection'!$Q244,'Partnumber data valves'!$B$4:$K$1001,9,FALSE)</f>
        <v>#N/A</v>
      </c>
      <c r="Z244" s="23" t="e">
        <f>VLOOKUP('Frese Valve Selection'!$Q244,'Partnumber data valves'!$B$4:$K$1001,10,FALSE)</f>
        <v>#N/A</v>
      </c>
      <c r="AA244" s="97">
        <f t="shared" si="47"/>
        <v>0</v>
      </c>
      <c r="AB244" s="98" t="e">
        <f t="shared" si="45"/>
        <v>#N/A</v>
      </c>
      <c r="AC244" s="99" t="e">
        <f t="shared" si="46"/>
        <v>#N/A</v>
      </c>
      <c r="AD244" s="23" t="e">
        <f>VLOOKUP(Q244,'Weight table'!$A$2:$C$10000,3,FALSE)</f>
        <v>#N/A</v>
      </c>
      <c r="AF244" s="83"/>
      <c r="AG244" s="23" t="str">
        <f>IF(OR(ISBLANK($AF244),$AF244="N/A"),"",VLOOKUP($AF244,'Part number data actuators'!$B$3:$H$202,2,FALSE))</f>
        <v/>
      </c>
      <c r="AH244" s="23" t="str">
        <f>IF(OR(ISBLANK($AF244),$AF244="N/A"),"",VLOOKUP($AF244,'Part number data actuators'!$B$3:$H$202,3,FALSE))</f>
        <v/>
      </c>
      <c r="AI244" s="23" t="str">
        <f>IF(OR(ISBLANK($AF244),$AF244="N/A"),"",VLOOKUP($AF244,'Part number data actuators'!$B$3:$H$202,4,FALSE))</f>
        <v/>
      </c>
      <c r="AJ244" s="23" t="str">
        <f>IF(OR(ISBLANK($AF244),$AF244="N/A"),"",VLOOKUP($AF244,'Part number data actuators'!$B$3:$H$202,5,FALSE))</f>
        <v/>
      </c>
      <c r="AK244" s="23" t="str">
        <f>IF(OR(ISBLANK($AF244),$AF244="N/A"),"",VLOOKUP($AF244,'Part number data actuators'!$B$3:$H$202,6,FALSE))</f>
        <v/>
      </c>
      <c r="AL244" s="23" t="str">
        <f>IF(OR(ISBLANK($AF244),$AF244="N/A"),"",VLOOKUP($AF244,'Part number data actuators'!$B$3:$H$202,7,FALSE))</f>
        <v/>
      </c>
      <c r="AM244" s="5" t="str">
        <f>IF(OR(ISBLANK($AF244),$AF244="N/A"),"",VLOOKUP(AF244,'Weight table'!$A$2:$C$10000,3,FALSE))</f>
        <v/>
      </c>
      <c r="AO244" s="86"/>
      <c r="AU244" s="66" t="e">
        <f t="shared" si="48"/>
        <v>#N/A</v>
      </c>
      <c r="AV244" s="66" t="e">
        <f t="shared" si="49"/>
        <v>#N/A</v>
      </c>
      <c r="AW244" t="e">
        <f t="shared" si="50"/>
        <v>#N/A</v>
      </c>
      <c r="AX244" s="66" t="e">
        <f t="shared" si="51"/>
        <v>#N/A</v>
      </c>
      <c r="AY244" s="66" t="e">
        <f t="shared" si="52"/>
        <v>#N/A</v>
      </c>
      <c r="BB244" s="6" t="e">
        <f>MATCH(Q244,'Partnumber data valves'!$B$4:$B$1001,0)</f>
        <v>#N/A</v>
      </c>
      <c r="BC244" s="6"/>
      <c r="BD244" t="e">
        <f>INDEX('Partnumber data valves'!$B$4:$AC$1001,$BB244,13)</f>
        <v>#N/A</v>
      </c>
      <c r="BE244" t="e">
        <f>INDEX('Partnumber data valves'!$B$4:$AC$1001,$BB244,14)</f>
        <v>#N/A</v>
      </c>
      <c r="BF244" t="e">
        <f>INDEX('Partnumber data valves'!$B$4:$AC$1001,$BB244,15)</f>
        <v>#N/A</v>
      </c>
      <c r="BG244" t="e">
        <f>INDEX('Partnumber data valves'!$B$4:$AC$1001,$BB244,16)</f>
        <v>#N/A</v>
      </c>
      <c r="BH244" t="e">
        <f>INDEX('Partnumber data valves'!$B$4:$AC$1001,$BB244,17)</f>
        <v>#N/A</v>
      </c>
      <c r="BI244" t="e">
        <f>INDEX('Partnumber data valves'!$B$4:$AC$1001,$BB244,18)</f>
        <v>#N/A</v>
      </c>
      <c r="BJ244" t="e">
        <f>INDEX('Partnumber data valves'!$B$4:$AC$1001,$BB244,19)</f>
        <v>#N/A</v>
      </c>
      <c r="BL244" t="e">
        <f>INDEX('Partnumber data valves'!$B$4:$AC$1001,$BB244,21)</f>
        <v>#N/A</v>
      </c>
      <c r="BM244" t="e">
        <f>INDEX('Partnumber data valves'!$B$4:$AC$1001,$BB244,22)</f>
        <v>#N/A</v>
      </c>
      <c r="BN244" t="e">
        <f>INDEX('Partnumber data valves'!$B$4:$AC$1001,$BB244,23)</f>
        <v>#N/A</v>
      </c>
      <c r="BO244" t="e">
        <f>INDEX('Partnumber data valves'!$B$4:$AC$1001,$BB244,24)</f>
        <v>#N/A</v>
      </c>
      <c r="BP244" t="e">
        <f>INDEX('Partnumber data valves'!$B$4:$AC$1001,$BB244,25)</f>
        <v>#N/A</v>
      </c>
      <c r="BQ244" t="e">
        <f>INDEX('Partnumber data valves'!$B$4:$AC$1001,$BB244,26)</f>
        <v>#N/A</v>
      </c>
      <c r="BR244" t="e">
        <f>INDEX('Partnumber data valves'!$B$4:$AC$1001,$BB244,27)</f>
        <v>#N/A</v>
      </c>
      <c r="BS244" t="e">
        <f>INDEX('Partnumber data valves'!$B$4:$AC$1001,$BB244,28)</f>
        <v>#N/A</v>
      </c>
      <c r="BU244" s="66" t="e">
        <f>INDEX('Partnumber data valves'!$B$4:$AC$1001,$BB244,5)</f>
        <v>#N/A</v>
      </c>
      <c r="BV244" s="66" t="e">
        <f>INDEX('Partnumber data valves'!$B$4:$AC$1001,$BB244,6)</f>
        <v>#N/A</v>
      </c>
    </row>
    <row r="245" spans="2:74">
      <c r="B245" s="115"/>
      <c r="C245" s="115"/>
      <c r="D245" s="115"/>
      <c r="E245" s="115"/>
      <c r="F245" s="115"/>
      <c r="G245" s="115"/>
      <c r="H245" s="115"/>
      <c r="I245" s="115"/>
      <c r="J245" s="115"/>
      <c r="K245" s="115"/>
      <c r="L245" s="115"/>
      <c r="M245" s="115"/>
      <c r="N245" s="115"/>
      <c r="O245" s="115"/>
      <c r="Q245" s="83"/>
      <c r="R245" s="22" t="e">
        <f>VLOOKUP('Frese Valve Selection'!$Q245,'Partnumber data valves'!$B$4:$K$1001,2,FALSE)</f>
        <v>#N/A</v>
      </c>
      <c r="S245" s="23" t="e">
        <f>VLOOKUP('Frese Valve Selection'!$Q245,'Partnumber data valves'!$B$4:$K$1001,3,FALSE)</f>
        <v>#N/A</v>
      </c>
      <c r="T245" s="23" t="e">
        <f>VLOOKUP('Frese Valve Selection'!$Q245,'Partnumber data valves'!$B$4:$K$1001,4,FALSE)</f>
        <v>#N/A</v>
      </c>
      <c r="U245" s="23" t="e">
        <f>VLOOKUP('Frese Valve Selection'!$Q245,'Partnumber data valves'!$B$4:$K$1001,5,FALSE)</f>
        <v>#N/A</v>
      </c>
      <c r="V245" s="23" t="e">
        <f>VLOOKUP('Frese Valve Selection'!$Q245,'Partnumber data valves'!$B$4:$K$1001,6,FALSE)</f>
        <v>#N/A</v>
      </c>
      <c r="W245" s="23" t="e">
        <f>VLOOKUP('Frese Valve Selection'!$Q245,'Partnumber data valves'!$B$4:$K$1001,7,FALSE)</f>
        <v>#N/A</v>
      </c>
      <c r="X245" s="23" t="e">
        <f>VLOOKUP('Frese Valve Selection'!$Q245,'Partnumber data valves'!$B$4:$K$1001,8,FALSE)</f>
        <v>#N/A</v>
      </c>
      <c r="Y245" s="23" t="e">
        <f>VLOOKUP('Frese Valve Selection'!$Q245,'Partnumber data valves'!$B$4:$K$1001,9,FALSE)</f>
        <v>#N/A</v>
      </c>
      <c r="Z245" s="23" t="e">
        <f>VLOOKUP('Frese Valve Selection'!$Q245,'Partnumber data valves'!$B$4:$K$1001,10,FALSE)</f>
        <v>#N/A</v>
      </c>
      <c r="AA245" s="97">
        <f t="shared" si="47"/>
        <v>0</v>
      </c>
      <c r="AB245" s="98" t="e">
        <f t="shared" si="45"/>
        <v>#N/A</v>
      </c>
      <c r="AC245" s="99" t="e">
        <f t="shared" si="46"/>
        <v>#N/A</v>
      </c>
      <c r="AD245" s="23" t="e">
        <f>VLOOKUP(Q245,'Weight table'!$A$2:$C$10000,3,FALSE)</f>
        <v>#N/A</v>
      </c>
      <c r="AF245" s="83"/>
      <c r="AG245" s="23" t="str">
        <f>IF(OR(ISBLANK($AF245),$AF245="N/A"),"",VLOOKUP($AF245,'Part number data actuators'!$B$3:$H$202,2,FALSE))</f>
        <v/>
      </c>
      <c r="AH245" s="23" t="str">
        <f>IF(OR(ISBLANK($AF245),$AF245="N/A"),"",VLOOKUP($AF245,'Part number data actuators'!$B$3:$H$202,3,FALSE))</f>
        <v/>
      </c>
      <c r="AI245" s="23" t="str">
        <f>IF(OR(ISBLANK($AF245),$AF245="N/A"),"",VLOOKUP($AF245,'Part number data actuators'!$B$3:$H$202,4,FALSE))</f>
        <v/>
      </c>
      <c r="AJ245" s="23" t="str">
        <f>IF(OR(ISBLANK($AF245),$AF245="N/A"),"",VLOOKUP($AF245,'Part number data actuators'!$B$3:$H$202,5,FALSE))</f>
        <v/>
      </c>
      <c r="AK245" s="23" t="str">
        <f>IF(OR(ISBLANK($AF245),$AF245="N/A"),"",VLOOKUP($AF245,'Part number data actuators'!$B$3:$H$202,6,FALSE))</f>
        <v/>
      </c>
      <c r="AL245" s="23" t="str">
        <f>IF(OR(ISBLANK($AF245),$AF245="N/A"),"",VLOOKUP($AF245,'Part number data actuators'!$B$3:$H$202,7,FALSE))</f>
        <v/>
      </c>
      <c r="AM245" s="5" t="str">
        <f>IF(OR(ISBLANK($AF245),$AF245="N/A"),"",VLOOKUP(AF245,'Weight table'!$A$2:$C$10000,3,FALSE))</f>
        <v/>
      </c>
      <c r="AO245" s="86"/>
      <c r="AU245" s="66" t="e">
        <f t="shared" si="48"/>
        <v>#N/A</v>
      </c>
      <c r="AV245" s="66" t="e">
        <f t="shared" si="49"/>
        <v>#N/A</v>
      </c>
      <c r="AW245" t="e">
        <f t="shared" si="50"/>
        <v>#N/A</v>
      </c>
      <c r="AX245" s="66" t="e">
        <f t="shared" si="51"/>
        <v>#N/A</v>
      </c>
      <c r="AY245" s="66" t="e">
        <f t="shared" si="52"/>
        <v>#N/A</v>
      </c>
      <c r="BB245" s="6" t="e">
        <f>MATCH(Q245,'Partnumber data valves'!$B$4:$B$1001,0)</f>
        <v>#N/A</v>
      </c>
      <c r="BC245" s="6"/>
      <c r="BD245" t="e">
        <f>INDEX('Partnumber data valves'!$B$4:$AC$1001,$BB245,13)</f>
        <v>#N/A</v>
      </c>
      <c r="BE245" t="e">
        <f>INDEX('Partnumber data valves'!$B$4:$AC$1001,$BB245,14)</f>
        <v>#N/A</v>
      </c>
      <c r="BF245" t="e">
        <f>INDEX('Partnumber data valves'!$B$4:$AC$1001,$BB245,15)</f>
        <v>#N/A</v>
      </c>
      <c r="BG245" t="e">
        <f>INDEX('Partnumber data valves'!$B$4:$AC$1001,$BB245,16)</f>
        <v>#N/A</v>
      </c>
      <c r="BH245" t="e">
        <f>INDEX('Partnumber data valves'!$B$4:$AC$1001,$BB245,17)</f>
        <v>#N/A</v>
      </c>
      <c r="BI245" t="e">
        <f>INDEX('Partnumber data valves'!$B$4:$AC$1001,$BB245,18)</f>
        <v>#N/A</v>
      </c>
      <c r="BJ245" t="e">
        <f>INDEX('Partnumber data valves'!$B$4:$AC$1001,$BB245,19)</f>
        <v>#N/A</v>
      </c>
      <c r="BL245" t="e">
        <f>INDEX('Partnumber data valves'!$B$4:$AC$1001,$BB245,21)</f>
        <v>#N/A</v>
      </c>
      <c r="BM245" t="e">
        <f>INDEX('Partnumber data valves'!$B$4:$AC$1001,$BB245,22)</f>
        <v>#N/A</v>
      </c>
      <c r="BN245" t="e">
        <f>INDEX('Partnumber data valves'!$B$4:$AC$1001,$BB245,23)</f>
        <v>#N/A</v>
      </c>
      <c r="BO245" t="e">
        <f>INDEX('Partnumber data valves'!$B$4:$AC$1001,$BB245,24)</f>
        <v>#N/A</v>
      </c>
      <c r="BP245" t="e">
        <f>INDEX('Partnumber data valves'!$B$4:$AC$1001,$BB245,25)</f>
        <v>#N/A</v>
      </c>
      <c r="BQ245" t="e">
        <f>INDEX('Partnumber data valves'!$B$4:$AC$1001,$BB245,26)</f>
        <v>#N/A</v>
      </c>
      <c r="BR245" t="e">
        <f>INDEX('Partnumber data valves'!$B$4:$AC$1001,$BB245,27)</f>
        <v>#N/A</v>
      </c>
      <c r="BS245" t="e">
        <f>INDEX('Partnumber data valves'!$B$4:$AC$1001,$BB245,28)</f>
        <v>#N/A</v>
      </c>
      <c r="BU245" s="66" t="e">
        <f>INDEX('Partnumber data valves'!$B$4:$AC$1001,$BB245,5)</f>
        <v>#N/A</v>
      </c>
      <c r="BV245" s="66" t="e">
        <f>INDEX('Partnumber data valves'!$B$4:$AC$1001,$BB245,6)</f>
        <v>#N/A</v>
      </c>
    </row>
    <row r="246" spans="2:74">
      <c r="B246" s="115"/>
      <c r="C246" s="115"/>
      <c r="D246" s="115"/>
      <c r="E246" s="115"/>
      <c r="F246" s="115"/>
      <c r="G246" s="115"/>
      <c r="H246" s="115"/>
      <c r="I246" s="115"/>
      <c r="J246" s="115"/>
      <c r="K246" s="115"/>
      <c r="L246" s="115"/>
      <c r="M246" s="115"/>
      <c r="N246" s="115"/>
      <c r="O246" s="115"/>
      <c r="Q246" s="83"/>
      <c r="R246" s="22" t="e">
        <f>VLOOKUP('Frese Valve Selection'!$Q246,'Partnumber data valves'!$B$4:$K$1001,2,FALSE)</f>
        <v>#N/A</v>
      </c>
      <c r="S246" s="23" t="e">
        <f>VLOOKUP('Frese Valve Selection'!$Q246,'Partnumber data valves'!$B$4:$K$1001,3,FALSE)</f>
        <v>#N/A</v>
      </c>
      <c r="T246" s="23" t="e">
        <f>VLOOKUP('Frese Valve Selection'!$Q246,'Partnumber data valves'!$B$4:$K$1001,4,FALSE)</f>
        <v>#N/A</v>
      </c>
      <c r="U246" s="23" t="e">
        <f>VLOOKUP('Frese Valve Selection'!$Q246,'Partnumber data valves'!$B$4:$K$1001,5,FALSE)</f>
        <v>#N/A</v>
      </c>
      <c r="V246" s="23" t="e">
        <f>VLOOKUP('Frese Valve Selection'!$Q246,'Partnumber data valves'!$B$4:$K$1001,6,FALSE)</f>
        <v>#N/A</v>
      </c>
      <c r="W246" s="23" t="e">
        <f>VLOOKUP('Frese Valve Selection'!$Q246,'Partnumber data valves'!$B$4:$K$1001,7,FALSE)</f>
        <v>#N/A</v>
      </c>
      <c r="X246" s="23" t="e">
        <f>VLOOKUP('Frese Valve Selection'!$Q246,'Partnumber data valves'!$B$4:$K$1001,8,FALSE)</f>
        <v>#N/A</v>
      </c>
      <c r="Y246" s="23" t="e">
        <f>VLOOKUP('Frese Valve Selection'!$Q246,'Partnumber data valves'!$B$4:$K$1001,9,FALSE)</f>
        <v>#N/A</v>
      </c>
      <c r="Z246" s="23" t="e">
        <f>VLOOKUP('Frese Valve Selection'!$Q246,'Partnumber data valves'!$B$4:$K$1001,10,FALSE)</f>
        <v>#N/A</v>
      </c>
      <c r="AA246" s="97">
        <f t="shared" si="47"/>
        <v>0</v>
      </c>
      <c r="AB246" s="98" t="e">
        <f t="shared" si="45"/>
        <v>#N/A</v>
      </c>
      <c r="AC246" s="99" t="e">
        <f t="shared" si="46"/>
        <v>#N/A</v>
      </c>
      <c r="AD246" s="23" t="e">
        <f>VLOOKUP(Q246,'Weight table'!$A$2:$C$10000,3,FALSE)</f>
        <v>#N/A</v>
      </c>
      <c r="AF246" s="83"/>
      <c r="AG246" s="23" t="str">
        <f>IF(OR(ISBLANK($AF246),$AF246="N/A"),"",VLOOKUP($AF246,'Part number data actuators'!$B$3:$H$202,2,FALSE))</f>
        <v/>
      </c>
      <c r="AH246" s="23" t="str">
        <f>IF(OR(ISBLANK($AF246),$AF246="N/A"),"",VLOOKUP($AF246,'Part number data actuators'!$B$3:$H$202,3,FALSE))</f>
        <v/>
      </c>
      <c r="AI246" s="23" t="str">
        <f>IF(OR(ISBLANK($AF246),$AF246="N/A"),"",VLOOKUP($AF246,'Part number data actuators'!$B$3:$H$202,4,FALSE))</f>
        <v/>
      </c>
      <c r="AJ246" s="23" t="str">
        <f>IF(OR(ISBLANK($AF246),$AF246="N/A"),"",VLOOKUP($AF246,'Part number data actuators'!$B$3:$H$202,5,FALSE))</f>
        <v/>
      </c>
      <c r="AK246" s="23" t="str">
        <f>IF(OR(ISBLANK($AF246),$AF246="N/A"),"",VLOOKUP($AF246,'Part number data actuators'!$B$3:$H$202,6,FALSE))</f>
        <v/>
      </c>
      <c r="AL246" s="23" t="str">
        <f>IF(OR(ISBLANK($AF246),$AF246="N/A"),"",VLOOKUP($AF246,'Part number data actuators'!$B$3:$H$202,7,FALSE))</f>
        <v/>
      </c>
      <c r="AM246" s="5" t="str">
        <f>IF(OR(ISBLANK($AF246),$AF246="N/A"),"",VLOOKUP(AF246,'Weight table'!$A$2:$C$10000,3,FALSE))</f>
        <v/>
      </c>
      <c r="AO246" s="86"/>
      <c r="AU246" s="66" t="e">
        <f t="shared" si="48"/>
        <v>#N/A</v>
      </c>
      <c r="AV246" s="66" t="e">
        <f t="shared" si="49"/>
        <v>#N/A</v>
      </c>
      <c r="AW246" t="e">
        <f t="shared" si="50"/>
        <v>#N/A</v>
      </c>
      <c r="AX246" s="66" t="e">
        <f t="shared" si="51"/>
        <v>#N/A</v>
      </c>
      <c r="AY246" s="66" t="e">
        <f t="shared" si="52"/>
        <v>#N/A</v>
      </c>
      <c r="BB246" s="6" t="e">
        <f>MATCH(Q246,'Partnumber data valves'!$B$4:$B$1001,0)</f>
        <v>#N/A</v>
      </c>
      <c r="BC246" s="6"/>
      <c r="BD246" t="e">
        <f>INDEX('Partnumber data valves'!$B$4:$AC$1001,$BB246,13)</f>
        <v>#N/A</v>
      </c>
      <c r="BE246" t="e">
        <f>INDEX('Partnumber data valves'!$B$4:$AC$1001,$BB246,14)</f>
        <v>#N/A</v>
      </c>
      <c r="BF246" t="e">
        <f>INDEX('Partnumber data valves'!$B$4:$AC$1001,$BB246,15)</f>
        <v>#N/A</v>
      </c>
      <c r="BG246" t="e">
        <f>INDEX('Partnumber data valves'!$B$4:$AC$1001,$BB246,16)</f>
        <v>#N/A</v>
      </c>
      <c r="BH246" t="e">
        <f>INDEX('Partnumber data valves'!$B$4:$AC$1001,$BB246,17)</f>
        <v>#N/A</v>
      </c>
      <c r="BI246" t="e">
        <f>INDEX('Partnumber data valves'!$B$4:$AC$1001,$BB246,18)</f>
        <v>#N/A</v>
      </c>
      <c r="BJ246" t="e">
        <f>INDEX('Partnumber data valves'!$B$4:$AC$1001,$BB246,19)</f>
        <v>#N/A</v>
      </c>
      <c r="BL246" t="e">
        <f>INDEX('Partnumber data valves'!$B$4:$AC$1001,$BB246,21)</f>
        <v>#N/A</v>
      </c>
      <c r="BM246" t="e">
        <f>INDEX('Partnumber data valves'!$B$4:$AC$1001,$BB246,22)</f>
        <v>#N/A</v>
      </c>
      <c r="BN246" t="e">
        <f>INDEX('Partnumber data valves'!$B$4:$AC$1001,$BB246,23)</f>
        <v>#N/A</v>
      </c>
      <c r="BO246" t="e">
        <f>INDEX('Partnumber data valves'!$B$4:$AC$1001,$BB246,24)</f>
        <v>#N/A</v>
      </c>
      <c r="BP246" t="e">
        <f>INDEX('Partnumber data valves'!$B$4:$AC$1001,$BB246,25)</f>
        <v>#N/A</v>
      </c>
      <c r="BQ246" t="e">
        <f>INDEX('Partnumber data valves'!$B$4:$AC$1001,$BB246,26)</f>
        <v>#N/A</v>
      </c>
      <c r="BR246" t="e">
        <f>INDEX('Partnumber data valves'!$B$4:$AC$1001,$BB246,27)</f>
        <v>#N/A</v>
      </c>
      <c r="BS246" t="e">
        <f>INDEX('Partnumber data valves'!$B$4:$AC$1001,$BB246,28)</f>
        <v>#N/A</v>
      </c>
      <c r="BU246" s="66" t="e">
        <f>INDEX('Partnumber data valves'!$B$4:$AC$1001,$BB246,5)</f>
        <v>#N/A</v>
      </c>
      <c r="BV246" s="66" t="e">
        <f>INDEX('Partnumber data valves'!$B$4:$AC$1001,$BB246,6)</f>
        <v>#N/A</v>
      </c>
    </row>
    <row r="247" spans="2:74">
      <c r="B247" s="115"/>
      <c r="C247" s="115"/>
      <c r="D247" s="115"/>
      <c r="E247" s="115"/>
      <c r="F247" s="115"/>
      <c r="G247" s="115"/>
      <c r="H247" s="115"/>
      <c r="I247" s="115"/>
      <c r="J247" s="115"/>
      <c r="K247" s="115"/>
      <c r="L247" s="115"/>
      <c r="M247" s="115"/>
      <c r="N247" s="115"/>
      <c r="O247" s="115"/>
      <c r="Q247" s="83"/>
      <c r="R247" s="22" t="e">
        <f>VLOOKUP('Frese Valve Selection'!$Q247,'Partnumber data valves'!$B$4:$K$1001,2,FALSE)</f>
        <v>#N/A</v>
      </c>
      <c r="S247" s="23" t="e">
        <f>VLOOKUP('Frese Valve Selection'!$Q247,'Partnumber data valves'!$B$4:$K$1001,3,FALSE)</f>
        <v>#N/A</v>
      </c>
      <c r="T247" s="23" t="e">
        <f>VLOOKUP('Frese Valve Selection'!$Q247,'Partnumber data valves'!$B$4:$K$1001,4,FALSE)</f>
        <v>#N/A</v>
      </c>
      <c r="U247" s="23" t="e">
        <f>VLOOKUP('Frese Valve Selection'!$Q247,'Partnumber data valves'!$B$4:$K$1001,5,FALSE)</f>
        <v>#N/A</v>
      </c>
      <c r="V247" s="23" t="e">
        <f>VLOOKUP('Frese Valve Selection'!$Q247,'Partnumber data valves'!$B$4:$K$1001,6,FALSE)</f>
        <v>#N/A</v>
      </c>
      <c r="W247" s="23" t="e">
        <f>VLOOKUP('Frese Valve Selection'!$Q247,'Partnumber data valves'!$B$4:$K$1001,7,FALSE)</f>
        <v>#N/A</v>
      </c>
      <c r="X247" s="23" t="e">
        <f>VLOOKUP('Frese Valve Selection'!$Q247,'Partnumber data valves'!$B$4:$K$1001,8,FALSE)</f>
        <v>#N/A</v>
      </c>
      <c r="Y247" s="23" t="e">
        <f>VLOOKUP('Frese Valve Selection'!$Q247,'Partnumber data valves'!$B$4:$K$1001,9,FALSE)</f>
        <v>#N/A</v>
      </c>
      <c r="Z247" s="23" t="e">
        <f>VLOOKUP('Frese Valve Selection'!$Q247,'Partnumber data valves'!$B$4:$K$1001,10,FALSE)</f>
        <v>#N/A</v>
      </c>
      <c r="AA247" s="97">
        <f t="shared" si="47"/>
        <v>0</v>
      </c>
      <c r="AB247" s="98" t="e">
        <f t="shared" si="45"/>
        <v>#N/A</v>
      </c>
      <c r="AC247" s="99" t="e">
        <f t="shared" si="46"/>
        <v>#N/A</v>
      </c>
      <c r="AD247" s="23" t="e">
        <f>VLOOKUP(Q247,'Weight table'!$A$2:$C$10000,3,FALSE)</f>
        <v>#N/A</v>
      </c>
      <c r="AF247" s="83"/>
      <c r="AG247" s="23" t="str">
        <f>IF(OR(ISBLANK($AF247),$AF247="N/A"),"",VLOOKUP($AF247,'Part number data actuators'!$B$3:$H$202,2,FALSE))</f>
        <v/>
      </c>
      <c r="AH247" s="23" t="str">
        <f>IF(OR(ISBLANK($AF247),$AF247="N/A"),"",VLOOKUP($AF247,'Part number data actuators'!$B$3:$H$202,3,FALSE))</f>
        <v/>
      </c>
      <c r="AI247" s="23" t="str">
        <f>IF(OR(ISBLANK($AF247),$AF247="N/A"),"",VLOOKUP($AF247,'Part number data actuators'!$B$3:$H$202,4,FALSE))</f>
        <v/>
      </c>
      <c r="AJ247" s="23" t="str">
        <f>IF(OR(ISBLANK($AF247),$AF247="N/A"),"",VLOOKUP($AF247,'Part number data actuators'!$B$3:$H$202,5,FALSE))</f>
        <v/>
      </c>
      <c r="AK247" s="23" t="str">
        <f>IF(OR(ISBLANK($AF247),$AF247="N/A"),"",VLOOKUP($AF247,'Part number data actuators'!$B$3:$H$202,6,FALSE))</f>
        <v/>
      </c>
      <c r="AL247" s="23" t="str">
        <f>IF(OR(ISBLANK($AF247),$AF247="N/A"),"",VLOOKUP($AF247,'Part number data actuators'!$B$3:$H$202,7,FALSE))</f>
        <v/>
      </c>
      <c r="AM247" s="5" t="str">
        <f>IF(OR(ISBLANK($AF247),$AF247="N/A"),"",VLOOKUP(AF247,'Weight table'!$A$2:$C$10000,3,FALSE))</f>
        <v/>
      </c>
      <c r="AO247" s="86"/>
      <c r="AU247" s="66" t="e">
        <f t="shared" si="48"/>
        <v>#N/A</v>
      </c>
      <c r="AV247" s="66" t="e">
        <f t="shared" si="49"/>
        <v>#N/A</v>
      </c>
      <c r="AW247" t="e">
        <f t="shared" si="50"/>
        <v>#N/A</v>
      </c>
      <c r="AX247" s="66" t="e">
        <f t="shared" si="51"/>
        <v>#N/A</v>
      </c>
      <c r="AY247" s="66" t="e">
        <f t="shared" si="52"/>
        <v>#N/A</v>
      </c>
      <c r="BB247" s="6" t="e">
        <f>MATCH(Q247,'Partnumber data valves'!$B$4:$B$1001,0)</f>
        <v>#N/A</v>
      </c>
      <c r="BC247" s="6"/>
      <c r="BD247" t="e">
        <f>INDEX('Partnumber data valves'!$B$4:$AC$1001,$BB247,13)</f>
        <v>#N/A</v>
      </c>
      <c r="BE247" t="e">
        <f>INDEX('Partnumber data valves'!$B$4:$AC$1001,$BB247,14)</f>
        <v>#N/A</v>
      </c>
      <c r="BF247" t="e">
        <f>INDEX('Partnumber data valves'!$B$4:$AC$1001,$BB247,15)</f>
        <v>#N/A</v>
      </c>
      <c r="BG247" t="e">
        <f>INDEX('Partnumber data valves'!$B$4:$AC$1001,$BB247,16)</f>
        <v>#N/A</v>
      </c>
      <c r="BH247" t="e">
        <f>INDEX('Partnumber data valves'!$B$4:$AC$1001,$BB247,17)</f>
        <v>#N/A</v>
      </c>
      <c r="BI247" t="e">
        <f>INDEX('Partnumber data valves'!$B$4:$AC$1001,$BB247,18)</f>
        <v>#N/A</v>
      </c>
      <c r="BJ247" t="e">
        <f>INDEX('Partnumber data valves'!$B$4:$AC$1001,$BB247,19)</f>
        <v>#N/A</v>
      </c>
      <c r="BL247" t="e">
        <f>INDEX('Partnumber data valves'!$B$4:$AC$1001,$BB247,21)</f>
        <v>#N/A</v>
      </c>
      <c r="BM247" t="e">
        <f>INDEX('Partnumber data valves'!$B$4:$AC$1001,$BB247,22)</f>
        <v>#N/A</v>
      </c>
      <c r="BN247" t="e">
        <f>INDEX('Partnumber data valves'!$B$4:$AC$1001,$BB247,23)</f>
        <v>#N/A</v>
      </c>
      <c r="BO247" t="e">
        <f>INDEX('Partnumber data valves'!$B$4:$AC$1001,$BB247,24)</f>
        <v>#N/A</v>
      </c>
      <c r="BP247" t="e">
        <f>INDEX('Partnumber data valves'!$B$4:$AC$1001,$BB247,25)</f>
        <v>#N/A</v>
      </c>
      <c r="BQ247" t="e">
        <f>INDEX('Partnumber data valves'!$B$4:$AC$1001,$BB247,26)</f>
        <v>#N/A</v>
      </c>
      <c r="BR247" t="e">
        <f>INDEX('Partnumber data valves'!$B$4:$AC$1001,$BB247,27)</f>
        <v>#N/A</v>
      </c>
      <c r="BS247" t="e">
        <f>INDEX('Partnumber data valves'!$B$4:$AC$1001,$BB247,28)</f>
        <v>#N/A</v>
      </c>
      <c r="BU247" s="66" t="e">
        <f>INDEX('Partnumber data valves'!$B$4:$AC$1001,$BB247,5)</f>
        <v>#N/A</v>
      </c>
      <c r="BV247" s="66" t="e">
        <f>INDEX('Partnumber data valves'!$B$4:$AC$1001,$BB247,6)</f>
        <v>#N/A</v>
      </c>
    </row>
    <row r="248" spans="2:74">
      <c r="B248" s="115"/>
      <c r="C248" s="115"/>
      <c r="D248" s="115"/>
      <c r="E248" s="115"/>
      <c r="F248" s="115"/>
      <c r="G248" s="115"/>
      <c r="H248" s="115"/>
      <c r="I248" s="115"/>
      <c r="J248" s="115"/>
      <c r="K248" s="115"/>
      <c r="L248" s="115"/>
      <c r="M248" s="115"/>
      <c r="N248" s="115"/>
      <c r="O248" s="115"/>
      <c r="Q248" s="83"/>
      <c r="R248" s="22" t="e">
        <f>VLOOKUP('Frese Valve Selection'!$Q248,'Partnumber data valves'!$B$4:$K$1001,2,FALSE)</f>
        <v>#N/A</v>
      </c>
      <c r="S248" s="23" t="e">
        <f>VLOOKUP('Frese Valve Selection'!$Q248,'Partnumber data valves'!$B$4:$K$1001,3,FALSE)</f>
        <v>#N/A</v>
      </c>
      <c r="T248" s="23" t="e">
        <f>VLOOKUP('Frese Valve Selection'!$Q248,'Partnumber data valves'!$B$4:$K$1001,4,FALSE)</f>
        <v>#N/A</v>
      </c>
      <c r="U248" s="23" t="e">
        <f>VLOOKUP('Frese Valve Selection'!$Q248,'Partnumber data valves'!$B$4:$K$1001,5,FALSE)</f>
        <v>#N/A</v>
      </c>
      <c r="V248" s="23" t="e">
        <f>VLOOKUP('Frese Valve Selection'!$Q248,'Partnumber data valves'!$B$4:$K$1001,6,FALSE)</f>
        <v>#N/A</v>
      </c>
      <c r="W248" s="23" t="e">
        <f>VLOOKUP('Frese Valve Selection'!$Q248,'Partnumber data valves'!$B$4:$K$1001,7,FALSE)</f>
        <v>#N/A</v>
      </c>
      <c r="X248" s="23" t="e">
        <f>VLOOKUP('Frese Valve Selection'!$Q248,'Partnumber data valves'!$B$4:$K$1001,8,FALSE)</f>
        <v>#N/A</v>
      </c>
      <c r="Y248" s="23" t="e">
        <f>VLOOKUP('Frese Valve Selection'!$Q248,'Partnumber data valves'!$B$4:$K$1001,9,FALSE)</f>
        <v>#N/A</v>
      </c>
      <c r="Z248" s="23" t="e">
        <f>VLOOKUP('Frese Valve Selection'!$Q248,'Partnumber data valves'!$B$4:$K$1001,10,FALSE)</f>
        <v>#N/A</v>
      </c>
      <c r="AA248" s="97">
        <f t="shared" si="47"/>
        <v>0</v>
      </c>
      <c r="AB248" s="98" t="e">
        <f t="shared" si="45"/>
        <v>#N/A</v>
      </c>
      <c r="AC248" s="99" t="e">
        <f t="shared" si="46"/>
        <v>#N/A</v>
      </c>
      <c r="AD248" s="23" t="e">
        <f>VLOOKUP(Q248,'Weight table'!$A$2:$C$10000,3,FALSE)</f>
        <v>#N/A</v>
      </c>
      <c r="AF248" s="83"/>
      <c r="AG248" s="23" t="str">
        <f>IF(OR(ISBLANK($AF248),$AF248="N/A"),"",VLOOKUP($AF248,'Part number data actuators'!$B$3:$H$202,2,FALSE))</f>
        <v/>
      </c>
      <c r="AH248" s="23" t="str">
        <f>IF(OR(ISBLANK($AF248),$AF248="N/A"),"",VLOOKUP($AF248,'Part number data actuators'!$B$3:$H$202,3,FALSE))</f>
        <v/>
      </c>
      <c r="AI248" s="23" t="str">
        <f>IF(OR(ISBLANK($AF248),$AF248="N/A"),"",VLOOKUP($AF248,'Part number data actuators'!$B$3:$H$202,4,FALSE))</f>
        <v/>
      </c>
      <c r="AJ248" s="23" t="str">
        <f>IF(OR(ISBLANK($AF248),$AF248="N/A"),"",VLOOKUP($AF248,'Part number data actuators'!$B$3:$H$202,5,FALSE))</f>
        <v/>
      </c>
      <c r="AK248" s="23" t="str">
        <f>IF(OR(ISBLANK($AF248),$AF248="N/A"),"",VLOOKUP($AF248,'Part number data actuators'!$B$3:$H$202,6,FALSE))</f>
        <v/>
      </c>
      <c r="AL248" s="23" t="str">
        <f>IF(OR(ISBLANK($AF248),$AF248="N/A"),"",VLOOKUP($AF248,'Part number data actuators'!$B$3:$H$202,7,FALSE))</f>
        <v/>
      </c>
      <c r="AM248" s="5" t="str">
        <f>IF(OR(ISBLANK($AF248),$AF248="N/A"),"",VLOOKUP(AF248,'Weight table'!$A$2:$C$10000,3,FALSE))</f>
        <v/>
      </c>
      <c r="AO248" s="86"/>
      <c r="AU248" s="66" t="e">
        <f t="shared" si="48"/>
        <v>#N/A</v>
      </c>
      <c r="AV248" s="66" t="e">
        <f t="shared" si="49"/>
        <v>#N/A</v>
      </c>
      <c r="AW248" t="e">
        <f t="shared" si="50"/>
        <v>#N/A</v>
      </c>
      <c r="AX248" s="66" t="e">
        <f t="shared" si="51"/>
        <v>#N/A</v>
      </c>
      <c r="AY248" s="66" t="e">
        <f t="shared" si="52"/>
        <v>#N/A</v>
      </c>
      <c r="BB248" s="6" t="e">
        <f>MATCH(Q248,'Partnumber data valves'!$B$4:$B$1001,0)</f>
        <v>#N/A</v>
      </c>
      <c r="BC248" s="6"/>
      <c r="BD248" t="e">
        <f>INDEX('Partnumber data valves'!$B$4:$AC$1001,$BB248,13)</f>
        <v>#N/A</v>
      </c>
      <c r="BE248" t="e">
        <f>INDEX('Partnumber data valves'!$B$4:$AC$1001,$BB248,14)</f>
        <v>#N/A</v>
      </c>
      <c r="BF248" t="e">
        <f>INDEX('Partnumber data valves'!$B$4:$AC$1001,$BB248,15)</f>
        <v>#N/A</v>
      </c>
      <c r="BG248" t="e">
        <f>INDEX('Partnumber data valves'!$B$4:$AC$1001,$BB248,16)</f>
        <v>#N/A</v>
      </c>
      <c r="BH248" t="e">
        <f>INDEX('Partnumber data valves'!$B$4:$AC$1001,$BB248,17)</f>
        <v>#N/A</v>
      </c>
      <c r="BI248" t="e">
        <f>INDEX('Partnumber data valves'!$B$4:$AC$1001,$BB248,18)</f>
        <v>#N/A</v>
      </c>
      <c r="BJ248" t="e">
        <f>INDEX('Partnumber data valves'!$B$4:$AC$1001,$BB248,19)</f>
        <v>#N/A</v>
      </c>
      <c r="BL248" t="e">
        <f>INDEX('Partnumber data valves'!$B$4:$AC$1001,$BB248,21)</f>
        <v>#N/A</v>
      </c>
      <c r="BM248" t="e">
        <f>INDEX('Partnumber data valves'!$B$4:$AC$1001,$BB248,22)</f>
        <v>#N/A</v>
      </c>
      <c r="BN248" t="e">
        <f>INDEX('Partnumber data valves'!$B$4:$AC$1001,$BB248,23)</f>
        <v>#N/A</v>
      </c>
      <c r="BO248" t="e">
        <f>INDEX('Partnumber data valves'!$B$4:$AC$1001,$BB248,24)</f>
        <v>#N/A</v>
      </c>
      <c r="BP248" t="e">
        <f>INDEX('Partnumber data valves'!$B$4:$AC$1001,$BB248,25)</f>
        <v>#N/A</v>
      </c>
      <c r="BQ248" t="e">
        <f>INDEX('Partnumber data valves'!$B$4:$AC$1001,$BB248,26)</f>
        <v>#N/A</v>
      </c>
      <c r="BR248" t="e">
        <f>INDEX('Partnumber data valves'!$B$4:$AC$1001,$BB248,27)</f>
        <v>#N/A</v>
      </c>
      <c r="BS248" t="e">
        <f>INDEX('Partnumber data valves'!$B$4:$AC$1001,$BB248,28)</f>
        <v>#N/A</v>
      </c>
      <c r="BU248" s="66" t="e">
        <f>INDEX('Partnumber data valves'!$B$4:$AC$1001,$BB248,5)</f>
        <v>#N/A</v>
      </c>
      <c r="BV248" s="66" t="e">
        <f>INDEX('Partnumber data valves'!$B$4:$AC$1001,$BB248,6)</f>
        <v>#N/A</v>
      </c>
    </row>
    <row r="249" spans="2:74">
      <c r="B249" s="115"/>
      <c r="C249" s="115"/>
      <c r="D249" s="115"/>
      <c r="E249" s="115"/>
      <c r="F249" s="115"/>
      <c r="G249" s="115"/>
      <c r="H249" s="115"/>
      <c r="I249" s="115"/>
      <c r="J249" s="115"/>
      <c r="K249" s="115"/>
      <c r="L249" s="115"/>
      <c r="M249" s="115"/>
      <c r="N249" s="115"/>
      <c r="O249" s="115"/>
      <c r="Q249" s="83"/>
      <c r="R249" s="22" t="e">
        <f>VLOOKUP('Frese Valve Selection'!$Q249,'Partnumber data valves'!$B$4:$K$1001,2,FALSE)</f>
        <v>#N/A</v>
      </c>
      <c r="S249" s="23" t="e">
        <f>VLOOKUP('Frese Valve Selection'!$Q249,'Partnumber data valves'!$B$4:$K$1001,3,FALSE)</f>
        <v>#N/A</v>
      </c>
      <c r="T249" s="23" t="e">
        <f>VLOOKUP('Frese Valve Selection'!$Q249,'Partnumber data valves'!$B$4:$K$1001,4,FALSE)</f>
        <v>#N/A</v>
      </c>
      <c r="U249" s="23" t="e">
        <f>VLOOKUP('Frese Valve Selection'!$Q249,'Partnumber data valves'!$B$4:$K$1001,5,FALSE)</f>
        <v>#N/A</v>
      </c>
      <c r="V249" s="23" t="e">
        <f>VLOOKUP('Frese Valve Selection'!$Q249,'Partnumber data valves'!$B$4:$K$1001,6,FALSE)</f>
        <v>#N/A</v>
      </c>
      <c r="W249" s="23" t="e">
        <f>VLOOKUP('Frese Valve Selection'!$Q249,'Partnumber data valves'!$B$4:$K$1001,7,FALSE)</f>
        <v>#N/A</v>
      </c>
      <c r="X249" s="23" t="e">
        <f>VLOOKUP('Frese Valve Selection'!$Q249,'Partnumber data valves'!$B$4:$K$1001,8,FALSE)</f>
        <v>#N/A</v>
      </c>
      <c r="Y249" s="23" t="e">
        <f>VLOOKUP('Frese Valve Selection'!$Q249,'Partnumber data valves'!$B$4:$K$1001,9,FALSE)</f>
        <v>#N/A</v>
      </c>
      <c r="Z249" s="23" t="e">
        <f>VLOOKUP('Frese Valve Selection'!$Q249,'Partnumber data valves'!$B$4:$K$1001,10,FALSE)</f>
        <v>#N/A</v>
      </c>
      <c r="AA249" s="97">
        <f t="shared" si="47"/>
        <v>0</v>
      </c>
      <c r="AB249" s="98" t="e">
        <f t="shared" si="45"/>
        <v>#N/A</v>
      </c>
      <c r="AC249" s="99" t="e">
        <f t="shared" si="46"/>
        <v>#N/A</v>
      </c>
      <c r="AD249" s="23" t="e">
        <f>VLOOKUP(Q249,'Weight table'!$A$2:$C$10000,3,FALSE)</f>
        <v>#N/A</v>
      </c>
      <c r="AF249" s="83"/>
      <c r="AG249" s="23" t="str">
        <f>IF(OR(ISBLANK($AF249),$AF249="N/A"),"",VLOOKUP($AF249,'Part number data actuators'!$B$3:$H$202,2,FALSE))</f>
        <v/>
      </c>
      <c r="AH249" s="23" t="str">
        <f>IF(OR(ISBLANK($AF249),$AF249="N/A"),"",VLOOKUP($AF249,'Part number data actuators'!$B$3:$H$202,3,FALSE))</f>
        <v/>
      </c>
      <c r="AI249" s="23" t="str">
        <f>IF(OR(ISBLANK($AF249),$AF249="N/A"),"",VLOOKUP($AF249,'Part number data actuators'!$B$3:$H$202,4,FALSE))</f>
        <v/>
      </c>
      <c r="AJ249" s="23" t="str">
        <f>IF(OR(ISBLANK($AF249),$AF249="N/A"),"",VLOOKUP($AF249,'Part number data actuators'!$B$3:$H$202,5,FALSE))</f>
        <v/>
      </c>
      <c r="AK249" s="23" t="str">
        <f>IF(OR(ISBLANK($AF249),$AF249="N/A"),"",VLOOKUP($AF249,'Part number data actuators'!$B$3:$H$202,6,FALSE))</f>
        <v/>
      </c>
      <c r="AL249" s="23" t="str">
        <f>IF(OR(ISBLANK($AF249),$AF249="N/A"),"",VLOOKUP($AF249,'Part number data actuators'!$B$3:$H$202,7,FALSE))</f>
        <v/>
      </c>
      <c r="AM249" s="5" t="str">
        <f>IF(OR(ISBLANK($AF249),$AF249="N/A"),"",VLOOKUP(AF249,'Weight table'!$A$2:$C$10000,3,FALSE))</f>
        <v/>
      </c>
      <c r="AO249" s="86"/>
      <c r="AU249" s="66" t="e">
        <f t="shared" si="48"/>
        <v>#N/A</v>
      </c>
      <c r="AV249" s="66" t="e">
        <f t="shared" si="49"/>
        <v>#N/A</v>
      </c>
      <c r="AW249" t="e">
        <f t="shared" si="50"/>
        <v>#N/A</v>
      </c>
      <c r="AX249" s="66" t="e">
        <f t="shared" si="51"/>
        <v>#N/A</v>
      </c>
      <c r="AY249" s="66" t="e">
        <f t="shared" si="52"/>
        <v>#N/A</v>
      </c>
      <c r="BB249" s="6" t="e">
        <f>MATCH(Q249,'Partnumber data valves'!$B$4:$B$1001,0)</f>
        <v>#N/A</v>
      </c>
      <c r="BC249" s="6"/>
      <c r="BD249" t="e">
        <f>INDEX('Partnumber data valves'!$B$4:$AC$1001,$BB249,13)</f>
        <v>#N/A</v>
      </c>
      <c r="BE249" t="e">
        <f>INDEX('Partnumber data valves'!$B$4:$AC$1001,$BB249,14)</f>
        <v>#N/A</v>
      </c>
      <c r="BF249" t="e">
        <f>INDEX('Partnumber data valves'!$B$4:$AC$1001,$BB249,15)</f>
        <v>#N/A</v>
      </c>
      <c r="BG249" t="e">
        <f>INDEX('Partnumber data valves'!$B$4:$AC$1001,$BB249,16)</f>
        <v>#N/A</v>
      </c>
      <c r="BH249" t="e">
        <f>INDEX('Partnumber data valves'!$B$4:$AC$1001,$BB249,17)</f>
        <v>#N/A</v>
      </c>
      <c r="BI249" t="e">
        <f>INDEX('Partnumber data valves'!$B$4:$AC$1001,$BB249,18)</f>
        <v>#N/A</v>
      </c>
      <c r="BJ249" t="e">
        <f>INDEX('Partnumber data valves'!$B$4:$AC$1001,$BB249,19)</f>
        <v>#N/A</v>
      </c>
      <c r="BL249" t="e">
        <f>INDEX('Partnumber data valves'!$B$4:$AC$1001,$BB249,21)</f>
        <v>#N/A</v>
      </c>
      <c r="BM249" t="e">
        <f>INDEX('Partnumber data valves'!$B$4:$AC$1001,$BB249,22)</f>
        <v>#N/A</v>
      </c>
      <c r="BN249" t="e">
        <f>INDEX('Partnumber data valves'!$B$4:$AC$1001,$BB249,23)</f>
        <v>#N/A</v>
      </c>
      <c r="BO249" t="e">
        <f>INDEX('Partnumber data valves'!$B$4:$AC$1001,$BB249,24)</f>
        <v>#N/A</v>
      </c>
      <c r="BP249" t="e">
        <f>INDEX('Partnumber data valves'!$B$4:$AC$1001,$BB249,25)</f>
        <v>#N/A</v>
      </c>
      <c r="BQ249" t="e">
        <f>INDEX('Partnumber data valves'!$B$4:$AC$1001,$BB249,26)</f>
        <v>#N/A</v>
      </c>
      <c r="BR249" t="e">
        <f>INDEX('Partnumber data valves'!$B$4:$AC$1001,$BB249,27)</f>
        <v>#N/A</v>
      </c>
      <c r="BS249" t="e">
        <f>INDEX('Partnumber data valves'!$B$4:$AC$1001,$BB249,28)</f>
        <v>#N/A</v>
      </c>
      <c r="BU249" s="66" t="e">
        <f>INDEX('Partnumber data valves'!$B$4:$AC$1001,$BB249,5)</f>
        <v>#N/A</v>
      </c>
      <c r="BV249" s="66" t="e">
        <f>INDEX('Partnumber data valves'!$B$4:$AC$1001,$BB249,6)</f>
        <v>#N/A</v>
      </c>
    </row>
    <row r="250" spans="2:74">
      <c r="B250" s="115"/>
      <c r="C250" s="115"/>
      <c r="D250" s="115"/>
      <c r="E250" s="115"/>
      <c r="F250" s="115"/>
      <c r="G250" s="115"/>
      <c r="H250" s="115"/>
      <c r="I250" s="115"/>
      <c r="J250" s="115"/>
      <c r="K250" s="115"/>
      <c r="L250" s="115"/>
      <c r="M250" s="115"/>
      <c r="N250" s="115"/>
      <c r="O250" s="115"/>
      <c r="Q250" s="83"/>
      <c r="R250" s="22" t="e">
        <f>VLOOKUP('Frese Valve Selection'!$Q250,'Partnumber data valves'!$B$4:$K$1001,2,FALSE)</f>
        <v>#N/A</v>
      </c>
      <c r="S250" s="23" t="e">
        <f>VLOOKUP('Frese Valve Selection'!$Q250,'Partnumber data valves'!$B$4:$K$1001,3,FALSE)</f>
        <v>#N/A</v>
      </c>
      <c r="T250" s="23" t="e">
        <f>VLOOKUP('Frese Valve Selection'!$Q250,'Partnumber data valves'!$B$4:$K$1001,4,FALSE)</f>
        <v>#N/A</v>
      </c>
      <c r="U250" s="23" t="e">
        <f>VLOOKUP('Frese Valve Selection'!$Q250,'Partnumber data valves'!$B$4:$K$1001,5,FALSE)</f>
        <v>#N/A</v>
      </c>
      <c r="V250" s="23" t="e">
        <f>VLOOKUP('Frese Valve Selection'!$Q250,'Partnumber data valves'!$B$4:$K$1001,6,FALSE)</f>
        <v>#N/A</v>
      </c>
      <c r="W250" s="23" t="e">
        <f>VLOOKUP('Frese Valve Selection'!$Q250,'Partnumber data valves'!$B$4:$K$1001,7,FALSE)</f>
        <v>#N/A</v>
      </c>
      <c r="X250" s="23" t="e">
        <f>VLOOKUP('Frese Valve Selection'!$Q250,'Partnumber data valves'!$B$4:$K$1001,8,FALSE)</f>
        <v>#N/A</v>
      </c>
      <c r="Y250" s="23" t="e">
        <f>VLOOKUP('Frese Valve Selection'!$Q250,'Partnumber data valves'!$B$4:$K$1001,9,FALSE)</f>
        <v>#N/A</v>
      </c>
      <c r="Z250" s="23" t="e">
        <f>VLOOKUP('Frese Valve Selection'!$Q250,'Partnumber data valves'!$B$4:$K$1001,10,FALSE)</f>
        <v>#N/A</v>
      </c>
      <c r="AA250" s="97">
        <f t="shared" si="47"/>
        <v>0</v>
      </c>
      <c r="AB250" s="98" t="e">
        <f t="shared" si="45"/>
        <v>#N/A</v>
      </c>
      <c r="AC250" s="99" t="e">
        <f t="shared" si="46"/>
        <v>#N/A</v>
      </c>
      <c r="AD250" s="23" t="e">
        <f>VLOOKUP(Q250,'Weight table'!$A$2:$C$10000,3,FALSE)</f>
        <v>#N/A</v>
      </c>
      <c r="AF250" s="83"/>
      <c r="AG250" s="23" t="str">
        <f>IF(OR(ISBLANK($AF250),$AF250="N/A"),"",VLOOKUP($AF250,'Part number data actuators'!$B$3:$H$202,2,FALSE))</f>
        <v/>
      </c>
      <c r="AH250" s="23" t="str">
        <f>IF(OR(ISBLANK($AF250),$AF250="N/A"),"",VLOOKUP($AF250,'Part number data actuators'!$B$3:$H$202,3,FALSE))</f>
        <v/>
      </c>
      <c r="AI250" s="23" t="str">
        <f>IF(OR(ISBLANK($AF250),$AF250="N/A"),"",VLOOKUP($AF250,'Part number data actuators'!$B$3:$H$202,4,FALSE))</f>
        <v/>
      </c>
      <c r="AJ250" s="23" t="str">
        <f>IF(OR(ISBLANK($AF250),$AF250="N/A"),"",VLOOKUP($AF250,'Part number data actuators'!$B$3:$H$202,5,FALSE))</f>
        <v/>
      </c>
      <c r="AK250" s="23" t="str">
        <f>IF(OR(ISBLANK($AF250),$AF250="N/A"),"",VLOOKUP($AF250,'Part number data actuators'!$B$3:$H$202,6,FALSE))</f>
        <v/>
      </c>
      <c r="AL250" s="23" t="str">
        <f>IF(OR(ISBLANK($AF250),$AF250="N/A"),"",VLOOKUP($AF250,'Part number data actuators'!$B$3:$H$202,7,FALSE))</f>
        <v/>
      </c>
      <c r="AM250" s="5" t="str">
        <f>IF(OR(ISBLANK($AF250),$AF250="N/A"),"",VLOOKUP(AF250,'Weight table'!$A$2:$C$10000,3,FALSE))</f>
        <v/>
      </c>
      <c r="AO250" s="86"/>
      <c r="AU250" s="66" t="e">
        <f t="shared" si="48"/>
        <v>#N/A</v>
      </c>
      <c r="AV250" s="66" t="e">
        <f t="shared" si="49"/>
        <v>#N/A</v>
      </c>
      <c r="AW250" t="e">
        <f t="shared" si="50"/>
        <v>#N/A</v>
      </c>
      <c r="AX250" s="66" t="e">
        <f t="shared" si="51"/>
        <v>#N/A</v>
      </c>
      <c r="AY250" s="66" t="e">
        <f t="shared" si="52"/>
        <v>#N/A</v>
      </c>
      <c r="BB250" s="6" t="e">
        <f>MATCH(Q250,'Partnumber data valves'!$B$4:$B$1001,0)</f>
        <v>#N/A</v>
      </c>
      <c r="BC250" s="6"/>
      <c r="BD250" t="e">
        <f>INDEX('Partnumber data valves'!$B$4:$AC$1001,$BB250,13)</f>
        <v>#N/A</v>
      </c>
      <c r="BE250" t="e">
        <f>INDEX('Partnumber data valves'!$B$4:$AC$1001,$BB250,14)</f>
        <v>#N/A</v>
      </c>
      <c r="BF250" t="e">
        <f>INDEX('Partnumber data valves'!$B$4:$AC$1001,$BB250,15)</f>
        <v>#N/A</v>
      </c>
      <c r="BG250" t="e">
        <f>INDEX('Partnumber data valves'!$B$4:$AC$1001,$BB250,16)</f>
        <v>#N/A</v>
      </c>
      <c r="BH250" t="e">
        <f>INDEX('Partnumber data valves'!$B$4:$AC$1001,$BB250,17)</f>
        <v>#N/A</v>
      </c>
      <c r="BI250" t="e">
        <f>INDEX('Partnumber data valves'!$B$4:$AC$1001,$BB250,18)</f>
        <v>#N/A</v>
      </c>
      <c r="BJ250" t="e">
        <f>INDEX('Partnumber data valves'!$B$4:$AC$1001,$BB250,19)</f>
        <v>#N/A</v>
      </c>
      <c r="BL250" t="e">
        <f>INDEX('Partnumber data valves'!$B$4:$AC$1001,$BB250,21)</f>
        <v>#N/A</v>
      </c>
      <c r="BM250" t="e">
        <f>INDEX('Partnumber data valves'!$B$4:$AC$1001,$BB250,22)</f>
        <v>#N/A</v>
      </c>
      <c r="BN250" t="e">
        <f>INDEX('Partnumber data valves'!$B$4:$AC$1001,$BB250,23)</f>
        <v>#N/A</v>
      </c>
      <c r="BO250" t="e">
        <f>INDEX('Partnumber data valves'!$B$4:$AC$1001,$BB250,24)</f>
        <v>#N/A</v>
      </c>
      <c r="BP250" t="e">
        <f>INDEX('Partnumber data valves'!$B$4:$AC$1001,$BB250,25)</f>
        <v>#N/A</v>
      </c>
      <c r="BQ250" t="e">
        <f>INDEX('Partnumber data valves'!$B$4:$AC$1001,$BB250,26)</f>
        <v>#N/A</v>
      </c>
      <c r="BR250" t="e">
        <f>INDEX('Partnumber data valves'!$B$4:$AC$1001,$BB250,27)</f>
        <v>#N/A</v>
      </c>
      <c r="BS250" t="e">
        <f>INDEX('Partnumber data valves'!$B$4:$AC$1001,$BB250,28)</f>
        <v>#N/A</v>
      </c>
      <c r="BU250" s="66" t="e">
        <f>INDEX('Partnumber data valves'!$B$4:$AC$1001,$BB250,5)</f>
        <v>#N/A</v>
      </c>
      <c r="BV250" s="66" t="e">
        <f>INDEX('Partnumber data valves'!$B$4:$AC$1001,$BB250,6)</f>
        <v>#N/A</v>
      </c>
    </row>
    <row r="251" spans="2:74">
      <c r="B251" s="115"/>
      <c r="C251" s="115"/>
      <c r="D251" s="115"/>
      <c r="E251" s="115"/>
      <c r="F251" s="115"/>
      <c r="G251" s="115"/>
      <c r="H251" s="115"/>
      <c r="I251" s="115"/>
      <c r="J251" s="115"/>
      <c r="K251" s="115"/>
      <c r="L251" s="115"/>
      <c r="M251" s="115"/>
      <c r="N251" s="115"/>
      <c r="O251" s="115"/>
      <c r="Q251" s="83"/>
      <c r="R251" s="22" t="e">
        <f>VLOOKUP('Frese Valve Selection'!$Q251,'Partnumber data valves'!$B$4:$K$1001,2,FALSE)</f>
        <v>#N/A</v>
      </c>
      <c r="S251" s="23" t="e">
        <f>VLOOKUP('Frese Valve Selection'!$Q251,'Partnumber data valves'!$B$4:$K$1001,3,FALSE)</f>
        <v>#N/A</v>
      </c>
      <c r="T251" s="23" t="e">
        <f>VLOOKUP('Frese Valve Selection'!$Q251,'Partnumber data valves'!$B$4:$K$1001,4,FALSE)</f>
        <v>#N/A</v>
      </c>
      <c r="U251" s="23" t="e">
        <f>VLOOKUP('Frese Valve Selection'!$Q251,'Partnumber data valves'!$B$4:$K$1001,5,FALSE)</f>
        <v>#N/A</v>
      </c>
      <c r="V251" s="23" t="e">
        <f>VLOOKUP('Frese Valve Selection'!$Q251,'Partnumber data valves'!$B$4:$K$1001,6,FALSE)</f>
        <v>#N/A</v>
      </c>
      <c r="W251" s="23" t="e">
        <f>VLOOKUP('Frese Valve Selection'!$Q251,'Partnumber data valves'!$B$4:$K$1001,7,FALSE)</f>
        <v>#N/A</v>
      </c>
      <c r="X251" s="23" t="e">
        <f>VLOOKUP('Frese Valve Selection'!$Q251,'Partnumber data valves'!$B$4:$K$1001,8,FALSE)</f>
        <v>#N/A</v>
      </c>
      <c r="Y251" s="23" t="e">
        <f>VLOOKUP('Frese Valve Selection'!$Q251,'Partnumber data valves'!$B$4:$K$1001,9,FALSE)</f>
        <v>#N/A</v>
      </c>
      <c r="Z251" s="23" t="e">
        <f>VLOOKUP('Frese Valve Selection'!$Q251,'Partnumber data valves'!$B$4:$K$1001,10,FALSE)</f>
        <v>#N/A</v>
      </c>
      <c r="AA251" s="97">
        <f t="shared" si="47"/>
        <v>0</v>
      </c>
      <c r="AB251" s="98" t="e">
        <f t="shared" si="45"/>
        <v>#N/A</v>
      </c>
      <c r="AC251" s="99" t="e">
        <f t="shared" si="46"/>
        <v>#N/A</v>
      </c>
      <c r="AD251" s="23" t="e">
        <f>VLOOKUP(Q251,'Weight table'!$A$2:$C$10000,3,FALSE)</f>
        <v>#N/A</v>
      </c>
      <c r="AF251" s="83"/>
      <c r="AG251" s="23" t="str">
        <f>IF(OR(ISBLANK($AF251),$AF251="N/A"),"",VLOOKUP($AF251,'Part number data actuators'!$B$3:$H$202,2,FALSE))</f>
        <v/>
      </c>
      <c r="AH251" s="23" t="str">
        <f>IF(OR(ISBLANK($AF251),$AF251="N/A"),"",VLOOKUP($AF251,'Part number data actuators'!$B$3:$H$202,3,FALSE))</f>
        <v/>
      </c>
      <c r="AI251" s="23" t="str">
        <f>IF(OR(ISBLANK($AF251),$AF251="N/A"),"",VLOOKUP($AF251,'Part number data actuators'!$B$3:$H$202,4,FALSE))</f>
        <v/>
      </c>
      <c r="AJ251" s="23" t="str">
        <f>IF(OR(ISBLANK($AF251),$AF251="N/A"),"",VLOOKUP($AF251,'Part number data actuators'!$B$3:$H$202,5,FALSE))</f>
        <v/>
      </c>
      <c r="AK251" s="23" t="str">
        <f>IF(OR(ISBLANK($AF251),$AF251="N/A"),"",VLOOKUP($AF251,'Part number data actuators'!$B$3:$H$202,6,FALSE))</f>
        <v/>
      </c>
      <c r="AL251" s="23" t="str">
        <f>IF(OR(ISBLANK($AF251),$AF251="N/A"),"",VLOOKUP($AF251,'Part number data actuators'!$B$3:$H$202,7,FALSE))</f>
        <v/>
      </c>
      <c r="AM251" s="5" t="str">
        <f>IF(OR(ISBLANK($AF251),$AF251="N/A"),"",VLOOKUP(AF251,'Weight table'!$A$2:$C$10000,3,FALSE))</f>
        <v/>
      </c>
      <c r="AO251" s="86"/>
      <c r="AU251" s="66" t="e">
        <f t="shared" si="48"/>
        <v>#N/A</v>
      </c>
      <c r="AV251" s="66" t="e">
        <f t="shared" si="49"/>
        <v>#N/A</v>
      </c>
      <c r="AW251" t="e">
        <f t="shared" si="50"/>
        <v>#N/A</v>
      </c>
      <c r="AX251" s="66" t="e">
        <f t="shared" si="51"/>
        <v>#N/A</v>
      </c>
      <c r="AY251" s="66" t="e">
        <f t="shared" si="52"/>
        <v>#N/A</v>
      </c>
      <c r="BB251" s="6" t="e">
        <f>MATCH(Q251,'Partnumber data valves'!$B$4:$B$1001,0)</f>
        <v>#N/A</v>
      </c>
      <c r="BC251" s="6"/>
      <c r="BD251" t="e">
        <f>INDEX('Partnumber data valves'!$B$4:$AC$1001,$BB251,13)</f>
        <v>#N/A</v>
      </c>
      <c r="BE251" t="e">
        <f>INDEX('Partnumber data valves'!$B$4:$AC$1001,$BB251,14)</f>
        <v>#N/A</v>
      </c>
      <c r="BF251" t="e">
        <f>INDEX('Partnumber data valves'!$B$4:$AC$1001,$BB251,15)</f>
        <v>#N/A</v>
      </c>
      <c r="BG251" t="e">
        <f>INDEX('Partnumber data valves'!$B$4:$AC$1001,$BB251,16)</f>
        <v>#N/A</v>
      </c>
      <c r="BH251" t="e">
        <f>INDEX('Partnumber data valves'!$B$4:$AC$1001,$BB251,17)</f>
        <v>#N/A</v>
      </c>
      <c r="BI251" t="e">
        <f>INDEX('Partnumber data valves'!$B$4:$AC$1001,$BB251,18)</f>
        <v>#N/A</v>
      </c>
      <c r="BJ251" t="e">
        <f>INDEX('Partnumber data valves'!$B$4:$AC$1001,$BB251,19)</f>
        <v>#N/A</v>
      </c>
      <c r="BL251" t="e">
        <f>INDEX('Partnumber data valves'!$B$4:$AC$1001,$BB251,21)</f>
        <v>#N/A</v>
      </c>
      <c r="BM251" t="e">
        <f>INDEX('Partnumber data valves'!$B$4:$AC$1001,$BB251,22)</f>
        <v>#N/A</v>
      </c>
      <c r="BN251" t="e">
        <f>INDEX('Partnumber data valves'!$B$4:$AC$1001,$BB251,23)</f>
        <v>#N/A</v>
      </c>
      <c r="BO251" t="e">
        <f>INDEX('Partnumber data valves'!$B$4:$AC$1001,$BB251,24)</f>
        <v>#N/A</v>
      </c>
      <c r="BP251" t="e">
        <f>INDEX('Partnumber data valves'!$B$4:$AC$1001,$BB251,25)</f>
        <v>#N/A</v>
      </c>
      <c r="BQ251" t="e">
        <f>INDEX('Partnumber data valves'!$B$4:$AC$1001,$BB251,26)</f>
        <v>#N/A</v>
      </c>
      <c r="BR251" t="e">
        <f>INDEX('Partnumber data valves'!$B$4:$AC$1001,$BB251,27)</f>
        <v>#N/A</v>
      </c>
      <c r="BS251" t="e">
        <f>INDEX('Partnumber data valves'!$B$4:$AC$1001,$BB251,28)</f>
        <v>#N/A</v>
      </c>
      <c r="BU251" s="66" t="e">
        <f>INDEX('Partnumber data valves'!$B$4:$AC$1001,$BB251,5)</f>
        <v>#N/A</v>
      </c>
      <c r="BV251" s="66" t="e">
        <f>INDEX('Partnumber data valves'!$B$4:$AC$1001,$BB251,6)</f>
        <v>#N/A</v>
      </c>
    </row>
    <row r="252" spans="2:74">
      <c r="B252" s="115"/>
      <c r="C252" s="115"/>
      <c r="D252" s="115"/>
      <c r="E252" s="115"/>
      <c r="F252" s="115"/>
      <c r="G252" s="115"/>
      <c r="H252" s="115"/>
      <c r="I252" s="115"/>
      <c r="J252" s="115"/>
      <c r="K252" s="115"/>
      <c r="L252" s="115"/>
      <c r="M252" s="115"/>
      <c r="N252" s="115"/>
      <c r="O252" s="115"/>
      <c r="Q252" s="83"/>
      <c r="R252" s="22" t="e">
        <f>VLOOKUP('Frese Valve Selection'!$Q252,'Partnumber data valves'!$B$4:$K$1001,2,FALSE)</f>
        <v>#N/A</v>
      </c>
      <c r="S252" s="23" t="e">
        <f>VLOOKUP('Frese Valve Selection'!$Q252,'Partnumber data valves'!$B$4:$K$1001,3,FALSE)</f>
        <v>#N/A</v>
      </c>
      <c r="T252" s="23" t="e">
        <f>VLOOKUP('Frese Valve Selection'!$Q252,'Partnumber data valves'!$B$4:$K$1001,4,FALSE)</f>
        <v>#N/A</v>
      </c>
      <c r="U252" s="23" t="e">
        <f>VLOOKUP('Frese Valve Selection'!$Q252,'Partnumber data valves'!$B$4:$K$1001,5,FALSE)</f>
        <v>#N/A</v>
      </c>
      <c r="V252" s="23" t="e">
        <f>VLOOKUP('Frese Valve Selection'!$Q252,'Partnumber data valves'!$B$4:$K$1001,6,FALSE)</f>
        <v>#N/A</v>
      </c>
      <c r="W252" s="23" t="e">
        <f>VLOOKUP('Frese Valve Selection'!$Q252,'Partnumber data valves'!$B$4:$K$1001,7,FALSE)</f>
        <v>#N/A</v>
      </c>
      <c r="X252" s="23" t="e">
        <f>VLOOKUP('Frese Valve Selection'!$Q252,'Partnumber data valves'!$B$4:$K$1001,8,FALSE)</f>
        <v>#N/A</v>
      </c>
      <c r="Y252" s="23" t="e">
        <f>VLOOKUP('Frese Valve Selection'!$Q252,'Partnumber data valves'!$B$4:$K$1001,9,FALSE)</f>
        <v>#N/A</v>
      </c>
      <c r="Z252" s="23" t="e">
        <f>VLOOKUP('Frese Valve Selection'!$Q252,'Partnumber data valves'!$B$4:$K$1001,10,FALSE)</f>
        <v>#N/A</v>
      </c>
      <c r="AA252" s="97">
        <f t="shared" si="47"/>
        <v>0</v>
      </c>
      <c r="AB252" s="98" t="e">
        <f t="shared" si="45"/>
        <v>#N/A</v>
      </c>
      <c r="AC252" s="99" t="e">
        <f t="shared" si="46"/>
        <v>#N/A</v>
      </c>
      <c r="AD252" s="23" t="e">
        <f>VLOOKUP(Q252,'Weight table'!$A$2:$C$10000,3,FALSE)</f>
        <v>#N/A</v>
      </c>
      <c r="AF252" s="83"/>
      <c r="AG252" s="23" t="str">
        <f>IF(OR(ISBLANK($AF252),$AF252="N/A"),"",VLOOKUP($AF252,'Part number data actuators'!$B$3:$H$202,2,FALSE))</f>
        <v/>
      </c>
      <c r="AH252" s="23" t="str">
        <f>IF(OR(ISBLANK($AF252),$AF252="N/A"),"",VLOOKUP($AF252,'Part number data actuators'!$B$3:$H$202,3,FALSE))</f>
        <v/>
      </c>
      <c r="AI252" s="23" t="str">
        <f>IF(OR(ISBLANK($AF252),$AF252="N/A"),"",VLOOKUP($AF252,'Part number data actuators'!$B$3:$H$202,4,FALSE))</f>
        <v/>
      </c>
      <c r="AJ252" s="23" t="str">
        <f>IF(OR(ISBLANK($AF252),$AF252="N/A"),"",VLOOKUP($AF252,'Part number data actuators'!$B$3:$H$202,5,FALSE))</f>
        <v/>
      </c>
      <c r="AK252" s="23" t="str">
        <f>IF(OR(ISBLANK($AF252),$AF252="N/A"),"",VLOOKUP($AF252,'Part number data actuators'!$B$3:$H$202,6,FALSE))</f>
        <v/>
      </c>
      <c r="AL252" s="23" t="str">
        <f>IF(OR(ISBLANK($AF252),$AF252="N/A"),"",VLOOKUP($AF252,'Part number data actuators'!$B$3:$H$202,7,FALSE))</f>
        <v/>
      </c>
      <c r="AM252" s="5" t="str">
        <f>IF(OR(ISBLANK($AF252),$AF252="N/A"),"",VLOOKUP(AF252,'Weight table'!$A$2:$C$10000,3,FALSE))</f>
        <v/>
      </c>
      <c r="AO252" s="86"/>
      <c r="AU252" s="66" t="e">
        <f t="shared" si="48"/>
        <v>#N/A</v>
      </c>
      <c r="AV252" s="66" t="e">
        <f t="shared" si="49"/>
        <v>#N/A</v>
      </c>
      <c r="AW252" t="e">
        <f t="shared" si="50"/>
        <v>#N/A</v>
      </c>
      <c r="AX252" s="66" t="e">
        <f t="shared" si="51"/>
        <v>#N/A</v>
      </c>
      <c r="AY252" s="66" t="e">
        <f t="shared" si="52"/>
        <v>#N/A</v>
      </c>
      <c r="BB252" s="6" t="e">
        <f>MATCH(Q252,'Partnumber data valves'!$B$4:$B$1001,0)</f>
        <v>#N/A</v>
      </c>
      <c r="BC252" s="6"/>
      <c r="BD252" t="e">
        <f>INDEX('Partnumber data valves'!$B$4:$AC$1001,$BB252,13)</f>
        <v>#N/A</v>
      </c>
      <c r="BE252" t="e">
        <f>INDEX('Partnumber data valves'!$B$4:$AC$1001,$BB252,14)</f>
        <v>#N/A</v>
      </c>
      <c r="BF252" t="e">
        <f>INDEX('Partnumber data valves'!$B$4:$AC$1001,$BB252,15)</f>
        <v>#N/A</v>
      </c>
      <c r="BG252" t="e">
        <f>INDEX('Partnumber data valves'!$B$4:$AC$1001,$BB252,16)</f>
        <v>#N/A</v>
      </c>
      <c r="BH252" t="e">
        <f>INDEX('Partnumber data valves'!$B$4:$AC$1001,$BB252,17)</f>
        <v>#N/A</v>
      </c>
      <c r="BI252" t="e">
        <f>INDEX('Partnumber data valves'!$B$4:$AC$1001,$BB252,18)</f>
        <v>#N/A</v>
      </c>
      <c r="BJ252" t="e">
        <f>INDEX('Partnumber data valves'!$B$4:$AC$1001,$BB252,19)</f>
        <v>#N/A</v>
      </c>
      <c r="BL252" t="e">
        <f>INDEX('Partnumber data valves'!$B$4:$AC$1001,$BB252,21)</f>
        <v>#N/A</v>
      </c>
      <c r="BM252" t="e">
        <f>INDEX('Partnumber data valves'!$B$4:$AC$1001,$BB252,22)</f>
        <v>#N/A</v>
      </c>
      <c r="BN252" t="e">
        <f>INDEX('Partnumber data valves'!$B$4:$AC$1001,$BB252,23)</f>
        <v>#N/A</v>
      </c>
      <c r="BO252" t="e">
        <f>INDEX('Partnumber data valves'!$B$4:$AC$1001,$BB252,24)</f>
        <v>#N/A</v>
      </c>
      <c r="BP252" t="e">
        <f>INDEX('Partnumber data valves'!$B$4:$AC$1001,$BB252,25)</f>
        <v>#N/A</v>
      </c>
      <c r="BQ252" t="e">
        <f>INDEX('Partnumber data valves'!$B$4:$AC$1001,$BB252,26)</f>
        <v>#N/A</v>
      </c>
      <c r="BR252" t="e">
        <f>INDEX('Partnumber data valves'!$B$4:$AC$1001,$BB252,27)</f>
        <v>#N/A</v>
      </c>
      <c r="BS252" t="e">
        <f>INDEX('Partnumber data valves'!$B$4:$AC$1001,$BB252,28)</f>
        <v>#N/A</v>
      </c>
      <c r="BU252" s="66" t="e">
        <f>INDEX('Partnumber data valves'!$B$4:$AC$1001,$BB252,5)</f>
        <v>#N/A</v>
      </c>
      <c r="BV252" s="66" t="e">
        <f>INDEX('Partnumber data valves'!$B$4:$AC$1001,$BB252,6)</f>
        <v>#N/A</v>
      </c>
    </row>
    <row r="253" spans="2:74">
      <c r="B253" s="115"/>
      <c r="C253" s="115"/>
      <c r="D253" s="115"/>
      <c r="E253" s="115"/>
      <c r="F253" s="115"/>
      <c r="G253" s="115"/>
      <c r="H253" s="115"/>
      <c r="I253" s="115"/>
      <c r="J253" s="115"/>
      <c r="K253" s="115"/>
      <c r="L253" s="115"/>
      <c r="M253" s="115"/>
      <c r="N253" s="115"/>
      <c r="O253" s="115"/>
      <c r="Q253" s="83"/>
      <c r="R253" s="22" t="e">
        <f>VLOOKUP('Frese Valve Selection'!$Q253,'Partnumber data valves'!$B$4:$K$1001,2,FALSE)</f>
        <v>#N/A</v>
      </c>
      <c r="S253" s="23" t="e">
        <f>VLOOKUP('Frese Valve Selection'!$Q253,'Partnumber data valves'!$B$4:$K$1001,3,FALSE)</f>
        <v>#N/A</v>
      </c>
      <c r="T253" s="23" t="e">
        <f>VLOOKUP('Frese Valve Selection'!$Q253,'Partnumber data valves'!$B$4:$K$1001,4,FALSE)</f>
        <v>#N/A</v>
      </c>
      <c r="U253" s="23" t="e">
        <f>VLOOKUP('Frese Valve Selection'!$Q253,'Partnumber data valves'!$B$4:$K$1001,5,FALSE)</f>
        <v>#N/A</v>
      </c>
      <c r="V253" s="23" t="e">
        <f>VLOOKUP('Frese Valve Selection'!$Q253,'Partnumber data valves'!$B$4:$K$1001,6,FALSE)</f>
        <v>#N/A</v>
      </c>
      <c r="W253" s="23" t="e">
        <f>VLOOKUP('Frese Valve Selection'!$Q253,'Partnumber data valves'!$B$4:$K$1001,7,FALSE)</f>
        <v>#N/A</v>
      </c>
      <c r="X253" s="23" t="e">
        <f>VLOOKUP('Frese Valve Selection'!$Q253,'Partnumber data valves'!$B$4:$K$1001,8,FALSE)</f>
        <v>#N/A</v>
      </c>
      <c r="Y253" s="23" t="e">
        <f>VLOOKUP('Frese Valve Selection'!$Q253,'Partnumber data valves'!$B$4:$K$1001,9,FALSE)</f>
        <v>#N/A</v>
      </c>
      <c r="Z253" s="23" t="e">
        <f>VLOOKUP('Frese Valve Selection'!$Q253,'Partnumber data valves'!$B$4:$K$1001,10,FALSE)</f>
        <v>#N/A</v>
      </c>
      <c r="AA253" s="97">
        <f t="shared" si="47"/>
        <v>0</v>
      </c>
      <c r="AB253" s="98" t="e">
        <f t="shared" si="45"/>
        <v>#N/A</v>
      </c>
      <c r="AC253" s="99" t="e">
        <f t="shared" si="46"/>
        <v>#N/A</v>
      </c>
      <c r="AD253" s="23" t="e">
        <f>VLOOKUP(Q253,'Weight table'!$A$2:$C$10000,3,FALSE)</f>
        <v>#N/A</v>
      </c>
      <c r="AF253" s="83"/>
      <c r="AG253" s="23" t="str">
        <f>IF(OR(ISBLANK($AF253),$AF253="N/A"),"",VLOOKUP($AF253,'Part number data actuators'!$B$3:$H$202,2,FALSE))</f>
        <v/>
      </c>
      <c r="AH253" s="23" t="str">
        <f>IF(OR(ISBLANK($AF253),$AF253="N/A"),"",VLOOKUP($AF253,'Part number data actuators'!$B$3:$H$202,3,FALSE))</f>
        <v/>
      </c>
      <c r="AI253" s="23" t="str">
        <f>IF(OR(ISBLANK($AF253),$AF253="N/A"),"",VLOOKUP($AF253,'Part number data actuators'!$B$3:$H$202,4,FALSE))</f>
        <v/>
      </c>
      <c r="AJ253" s="23" t="str">
        <f>IF(OR(ISBLANK($AF253),$AF253="N/A"),"",VLOOKUP($AF253,'Part number data actuators'!$B$3:$H$202,5,FALSE))</f>
        <v/>
      </c>
      <c r="AK253" s="23" t="str">
        <f>IF(OR(ISBLANK($AF253),$AF253="N/A"),"",VLOOKUP($AF253,'Part number data actuators'!$B$3:$H$202,6,FALSE))</f>
        <v/>
      </c>
      <c r="AL253" s="23" t="str">
        <f>IF(OR(ISBLANK($AF253),$AF253="N/A"),"",VLOOKUP($AF253,'Part number data actuators'!$B$3:$H$202,7,FALSE))</f>
        <v/>
      </c>
      <c r="AM253" s="5" t="str">
        <f>IF(OR(ISBLANK($AF253),$AF253="N/A"),"",VLOOKUP(AF253,'Weight table'!$A$2:$C$10000,3,FALSE))</f>
        <v/>
      </c>
      <c r="AO253" s="86"/>
      <c r="AU253" s="66" t="e">
        <f t="shared" si="48"/>
        <v>#N/A</v>
      </c>
      <c r="AV253" s="66" t="e">
        <f t="shared" si="49"/>
        <v>#N/A</v>
      </c>
      <c r="AW253" t="e">
        <f t="shared" si="50"/>
        <v>#N/A</v>
      </c>
      <c r="AX253" s="66" t="e">
        <f t="shared" si="51"/>
        <v>#N/A</v>
      </c>
      <c r="AY253" s="66" t="e">
        <f t="shared" si="52"/>
        <v>#N/A</v>
      </c>
      <c r="BB253" s="6" t="e">
        <f>MATCH(Q253,'Partnumber data valves'!$B$4:$B$1001,0)</f>
        <v>#N/A</v>
      </c>
      <c r="BC253" s="6"/>
      <c r="BD253" t="e">
        <f>INDEX('Partnumber data valves'!$B$4:$AC$1001,$BB253,13)</f>
        <v>#N/A</v>
      </c>
      <c r="BE253" t="e">
        <f>INDEX('Partnumber data valves'!$B$4:$AC$1001,$BB253,14)</f>
        <v>#N/A</v>
      </c>
      <c r="BF253" t="e">
        <f>INDEX('Partnumber data valves'!$B$4:$AC$1001,$BB253,15)</f>
        <v>#N/A</v>
      </c>
      <c r="BG253" t="e">
        <f>INDEX('Partnumber data valves'!$B$4:$AC$1001,$BB253,16)</f>
        <v>#N/A</v>
      </c>
      <c r="BH253" t="e">
        <f>INDEX('Partnumber data valves'!$B$4:$AC$1001,$BB253,17)</f>
        <v>#N/A</v>
      </c>
      <c r="BI253" t="e">
        <f>INDEX('Partnumber data valves'!$B$4:$AC$1001,$BB253,18)</f>
        <v>#N/A</v>
      </c>
      <c r="BJ253" t="e">
        <f>INDEX('Partnumber data valves'!$B$4:$AC$1001,$BB253,19)</f>
        <v>#N/A</v>
      </c>
      <c r="BL253" t="e">
        <f>INDEX('Partnumber data valves'!$B$4:$AC$1001,$BB253,21)</f>
        <v>#N/A</v>
      </c>
      <c r="BM253" t="e">
        <f>INDEX('Partnumber data valves'!$B$4:$AC$1001,$BB253,22)</f>
        <v>#N/A</v>
      </c>
      <c r="BN253" t="e">
        <f>INDEX('Partnumber data valves'!$B$4:$AC$1001,$BB253,23)</f>
        <v>#N/A</v>
      </c>
      <c r="BO253" t="e">
        <f>INDEX('Partnumber data valves'!$B$4:$AC$1001,$BB253,24)</f>
        <v>#N/A</v>
      </c>
      <c r="BP253" t="e">
        <f>INDEX('Partnumber data valves'!$B$4:$AC$1001,$BB253,25)</f>
        <v>#N/A</v>
      </c>
      <c r="BQ253" t="e">
        <f>INDEX('Partnumber data valves'!$B$4:$AC$1001,$BB253,26)</f>
        <v>#N/A</v>
      </c>
      <c r="BR253" t="e">
        <f>INDEX('Partnumber data valves'!$B$4:$AC$1001,$BB253,27)</f>
        <v>#N/A</v>
      </c>
      <c r="BS253" t="e">
        <f>INDEX('Partnumber data valves'!$B$4:$AC$1001,$BB253,28)</f>
        <v>#N/A</v>
      </c>
      <c r="BU253" s="66" t="e">
        <f>INDEX('Partnumber data valves'!$B$4:$AC$1001,$BB253,5)</f>
        <v>#N/A</v>
      </c>
      <c r="BV253" s="66" t="e">
        <f>INDEX('Partnumber data valves'!$B$4:$AC$1001,$BB253,6)</f>
        <v>#N/A</v>
      </c>
    </row>
    <row r="254" spans="2:74">
      <c r="B254" s="115"/>
      <c r="C254" s="115"/>
      <c r="D254" s="115"/>
      <c r="E254" s="115"/>
      <c r="F254" s="115"/>
      <c r="G254" s="115"/>
      <c r="H254" s="115"/>
      <c r="I254" s="115"/>
      <c r="J254" s="115"/>
      <c r="K254" s="115"/>
      <c r="L254" s="115"/>
      <c r="M254" s="115"/>
      <c r="N254" s="115"/>
      <c r="O254" s="115"/>
      <c r="Q254" s="83"/>
      <c r="R254" s="22" t="e">
        <f>VLOOKUP('Frese Valve Selection'!$Q254,'Partnumber data valves'!$B$4:$K$1001,2,FALSE)</f>
        <v>#N/A</v>
      </c>
      <c r="S254" s="23" t="e">
        <f>VLOOKUP('Frese Valve Selection'!$Q254,'Partnumber data valves'!$B$4:$K$1001,3,FALSE)</f>
        <v>#N/A</v>
      </c>
      <c r="T254" s="23" t="e">
        <f>VLOOKUP('Frese Valve Selection'!$Q254,'Partnumber data valves'!$B$4:$K$1001,4,FALSE)</f>
        <v>#N/A</v>
      </c>
      <c r="U254" s="23" t="e">
        <f>VLOOKUP('Frese Valve Selection'!$Q254,'Partnumber data valves'!$B$4:$K$1001,5,FALSE)</f>
        <v>#N/A</v>
      </c>
      <c r="V254" s="23" t="e">
        <f>VLOOKUP('Frese Valve Selection'!$Q254,'Partnumber data valves'!$B$4:$K$1001,6,FALSE)</f>
        <v>#N/A</v>
      </c>
      <c r="W254" s="23" t="e">
        <f>VLOOKUP('Frese Valve Selection'!$Q254,'Partnumber data valves'!$B$4:$K$1001,7,FALSE)</f>
        <v>#N/A</v>
      </c>
      <c r="X254" s="23" t="e">
        <f>VLOOKUP('Frese Valve Selection'!$Q254,'Partnumber data valves'!$B$4:$K$1001,8,FALSE)</f>
        <v>#N/A</v>
      </c>
      <c r="Y254" s="23" t="e">
        <f>VLOOKUP('Frese Valve Selection'!$Q254,'Partnumber data valves'!$B$4:$K$1001,9,FALSE)</f>
        <v>#N/A</v>
      </c>
      <c r="Z254" s="23" t="e">
        <f>VLOOKUP('Frese Valve Selection'!$Q254,'Partnumber data valves'!$B$4:$K$1001,10,FALSE)</f>
        <v>#N/A</v>
      </c>
      <c r="AA254" s="97">
        <f t="shared" si="47"/>
        <v>0</v>
      </c>
      <c r="AB254" s="98" t="e">
        <f t="shared" si="45"/>
        <v>#N/A</v>
      </c>
      <c r="AC254" s="99" t="e">
        <f t="shared" si="46"/>
        <v>#N/A</v>
      </c>
      <c r="AD254" s="23" t="e">
        <f>VLOOKUP(Q254,'Weight table'!$A$2:$C$10000,3,FALSE)</f>
        <v>#N/A</v>
      </c>
      <c r="AF254" s="83"/>
      <c r="AG254" s="23" t="str">
        <f>IF(OR(ISBLANK($AF254),$AF254="N/A"),"",VLOOKUP($AF254,'Part number data actuators'!$B$3:$H$202,2,FALSE))</f>
        <v/>
      </c>
      <c r="AH254" s="23" t="str">
        <f>IF(OR(ISBLANK($AF254),$AF254="N/A"),"",VLOOKUP($AF254,'Part number data actuators'!$B$3:$H$202,3,FALSE))</f>
        <v/>
      </c>
      <c r="AI254" s="23" t="str">
        <f>IF(OR(ISBLANK($AF254),$AF254="N/A"),"",VLOOKUP($AF254,'Part number data actuators'!$B$3:$H$202,4,FALSE))</f>
        <v/>
      </c>
      <c r="AJ254" s="23" t="str">
        <f>IF(OR(ISBLANK($AF254),$AF254="N/A"),"",VLOOKUP($AF254,'Part number data actuators'!$B$3:$H$202,5,FALSE))</f>
        <v/>
      </c>
      <c r="AK254" s="23" t="str">
        <f>IF(OR(ISBLANK($AF254),$AF254="N/A"),"",VLOOKUP($AF254,'Part number data actuators'!$B$3:$H$202,6,FALSE))</f>
        <v/>
      </c>
      <c r="AL254" s="23" t="str">
        <f>IF(OR(ISBLANK($AF254),$AF254="N/A"),"",VLOOKUP($AF254,'Part number data actuators'!$B$3:$H$202,7,FALSE))</f>
        <v/>
      </c>
      <c r="AM254" s="5" t="str">
        <f>IF(OR(ISBLANK($AF254),$AF254="N/A"),"",VLOOKUP(AF254,'Weight table'!$A$2:$C$10000,3,FALSE))</f>
        <v/>
      </c>
      <c r="AO254" s="86"/>
      <c r="AU254" s="66" t="e">
        <f t="shared" si="48"/>
        <v>#N/A</v>
      </c>
      <c r="AV254" s="66" t="e">
        <f t="shared" si="49"/>
        <v>#N/A</v>
      </c>
      <c r="AW254" t="e">
        <f t="shared" si="50"/>
        <v>#N/A</v>
      </c>
      <c r="AX254" s="66" t="e">
        <f t="shared" si="51"/>
        <v>#N/A</v>
      </c>
      <c r="AY254" s="66" t="e">
        <f t="shared" si="52"/>
        <v>#N/A</v>
      </c>
      <c r="BB254" s="6" t="e">
        <f>MATCH(Q254,'Partnumber data valves'!$B$4:$B$1001,0)</f>
        <v>#N/A</v>
      </c>
      <c r="BC254" s="6"/>
      <c r="BD254" t="e">
        <f>INDEX('Partnumber data valves'!$B$4:$AC$1001,$BB254,13)</f>
        <v>#N/A</v>
      </c>
      <c r="BE254" t="e">
        <f>INDEX('Partnumber data valves'!$B$4:$AC$1001,$BB254,14)</f>
        <v>#N/A</v>
      </c>
      <c r="BF254" t="e">
        <f>INDEX('Partnumber data valves'!$B$4:$AC$1001,$BB254,15)</f>
        <v>#N/A</v>
      </c>
      <c r="BG254" t="e">
        <f>INDEX('Partnumber data valves'!$B$4:$AC$1001,$BB254,16)</f>
        <v>#N/A</v>
      </c>
      <c r="BH254" t="e">
        <f>INDEX('Partnumber data valves'!$B$4:$AC$1001,$BB254,17)</f>
        <v>#N/A</v>
      </c>
      <c r="BI254" t="e">
        <f>INDEX('Partnumber data valves'!$B$4:$AC$1001,$BB254,18)</f>
        <v>#N/A</v>
      </c>
      <c r="BJ254" t="e">
        <f>INDEX('Partnumber data valves'!$B$4:$AC$1001,$BB254,19)</f>
        <v>#N/A</v>
      </c>
      <c r="BL254" t="e">
        <f>INDEX('Partnumber data valves'!$B$4:$AC$1001,$BB254,21)</f>
        <v>#N/A</v>
      </c>
      <c r="BM254" t="e">
        <f>INDEX('Partnumber data valves'!$B$4:$AC$1001,$BB254,22)</f>
        <v>#N/A</v>
      </c>
      <c r="BN254" t="e">
        <f>INDEX('Partnumber data valves'!$B$4:$AC$1001,$BB254,23)</f>
        <v>#N/A</v>
      </c>
      <c r="BO254" t="e">
        <f>INDEX('Partnumber data valves'!$B$4:$AC$1001,$BB254,24)</f>
        <v>#N/A</v>
      </c>
      <c r="BP254" t="e">
        <f>INDEX('Partnumber data valves'!$B$4:$AC$1001,$BB254,25)</f>
        <v>#N/A</v>
      </c>
      <c r="BQ254" t="e">
        <f>INDEX('Partnumber data valves'!$B$4:$AC$1001,$BB254,26)</f>
        <v>#N/A</v>
      </c>
      <c r="BR254" t="e">
        <f>INDEX('Partnumber data valves'!$B$4:$AC$1001,$BB254,27)</f>
        <v>#N/A</v>
      </c>
      <c r="BS254" t="e">
        <f>INDEX('Partnumber data valves'!$B$4:$AC$1001,$BB254,28)</f>
        <v>#N/A</v>
      </c>
      <c r="BU254" s="66" t="e">
        <f>INDEX('Partnumber data valves'!$B$4:$AC$1001,$BB254,5)</f>
        <v>#N/A</v>
      </c>
      <c r="BV254" s="66" t="e">
        <f>INDEX('Partnumber data valves'!$B$4:$AC$1001,$BB254,6)</f>
        <v>#N/A</v>
      </c>
    </row>
    <row r="255" spans="2:74">
      <c r="B255" s="115"/>
      <c r="C255" s="115"/>
      <c r="D255" s="115"/>
      <c r="E255" s="115"/>
      <c r="F255" s="115"/>
      <c r="G255" s="115"/>
      <c r="H255" s="115"/>
      <c r="I255" s="115"/>
      <c r="J255" s="115"/>
      <c r="K255" s="115"/>
      <c r="L255" s="115"/>
      <c r="M255" s="115"/>
      <c r="N255" s="115"/>
      <c r="O255" s="115"/>
      <c r="Q255" s="83"/>
      <c r="R255" s="22" t="e">
        <f>VLOOKUP('Frese Valve Selection'!$Q255,'Partnumber data valves'!$B$4:$K$1001,2,FALSE)</f>
        <v>#N/A</v>
      </c>
      <c r="S255" s="23" t="e">
        <f>VLOOKUP('Frese Valve Selection'!$Q255,'Partnumber data valves'!$B$4:$K$1001,3,FALSE)</f>
        <v>#N/A</v>
      </c>
      <c r="T255" s="23" t="e">
        <f>VLOOKUP('Frese Valve Selection'!$Q255,'Partnumber data valves'!$B$4:$K$1001,4,FALSE)</f>
        <v>#N/A</v>
      </c>
      <c r="U255" s="23" t="e">
        <f>VLOOKUP('Frese Valve Selection'!$Q255,'Partnumber data valves'!$B$4:$K$1001,5,FALSE)</f>
        <v>#N/A</v>
      </c>
      <c r="V255" s="23" t="e">
        <f>VLOOKUP('Frese Valve Selection'!$Q255,'Partnumber data valves'!$B$4:$K$1001,6,FALSE)</f>
        <v>#N/A</v>
      </c>
      <c r="W255" s="23" t="e">
        <f>VLOOKUP('Frese Valve Selection'!$Q255,'Partnumber data valves'!$B$4:$K$1001,7,FALSE)</f>
        <v>#N/A</v>
      </c>
      <c r="X255" s="23" t="e">
        <f>VLOOKUP('Frese Valve Selection'!$Q255,'Partnumber data valves'!$B$4:$K$1001,8,FALSE)</f>
        <v>#N/A</v>
      </c>
      <c r="Y255" s="23" t="e">
        <f>VLOOKUP('Frese Valve Selection'!$Q255,'Partnumber data valves'!$B$4:$K$1001,9,FALSE)</f>
        <v>#N/A</v>
      </c>
      <c r="Z255" s="23" t="e">
        <f>VLOOKUP('Frese Valve Selection'!$Q255,'Partnumber data valves'!$B$4:$K$1001,10,FALSE)</f>
        <v>#N/A</v>
      </c>
      <c r="AA255" s="97">
        <f t="shared" si="47"/>
        <v>0</v>
      </c>
      <c r="AB255" s="98" t="e">
        <f t="shared" si="45"/>
        <v>#N/A</v>
      </c>
      <c r="AC255" s="99" t="e">
        <f t="shared" si="46"/>
        <v>#N/A</v>
      </c>
      <c r="AD255" s="23" t="e">
        <f>VLOOKUP(Q255,'Weight table'!$A$2:$C$10000,3,FALSE)</f>
        <v>#N/A</v>
      </c>
      <c r="AF255" s="85"/>
      <c r="AG255" s="23" t="str">
        <f>IF(OR(ISBLANK($AF255),$AF255="N/A"),"",VLOOKUP($AF255,'Part number data actuators'!$B$3:$H$202,2,FALSE))</f>
        <v/>
      </c>
      <c r="AH255" s="23" t="str">
        <f>IF(OR(ISBLANK($AF255),$AF255="N/A"),"",VLOOKUP($AF255,'Part number data actuators'!$B$3:$H$202,3,FALSE))</f>
        <v/>
      </c>
      <c r="AI255" s="23" t="str">
        <f>IF(OR(ISBLANK($AF255),$AF255="N/A"),"",VLOOKUP($AF255,'Part number data actuators'!$B$3:$H$202,4,FALSE))</f>
        <v/>
      </c>
      <c r="AJ255" s="23" t="str">
        <f>IF(OR(ISBLANK($AF255),$AF255="N/A"),"",VLOOKUP($AF255,'Part number data actuators'!$B$3:$H$202,5,FALSE))</f>
        <v/>
      </c>
      <c r="AK255" s="23" t="str">
        <f>IF(OR(ISBLANK($AF255),$AF255="N/A"),"",VLOOKUP($AF255,'Part number data actuators'!$B$3:$H$202,6,FALSE))</f>
        <v/>
      </c>
      <c r="AL255" s="23" t="str">
        <f>IF(OR(ISBLANK($AF255),$AF255="N/A"),"",VLOOKUP($AF255,'Part number data actuators'!$B$3:$H$202,7,FALSE))</f>
        <v/>
      </c>
      <c r="AM255" s="5" t="str">
        <f>IF(OR(ISBLANK($AF255),$AF255="N/A"),"",VLOOKUP(AF255,'Weight table'!$A$2:$C$10000,3,FALSE))</f>
        <v/>
      </c>
      <c r="AO255" s="86"/>
      <c r="AU255" s="66" t="e">
        <f t="shared" si="48"/>
        <v>#N/A</v>
      </c>
      <c r="AV255" s="66" t="e">
        <f t="shared" si="49"/>
        <v>#N/A</v>
      </c>
      <c r="AW255" t="e">
        <f t="shared" si="50"/>
        <v>#N/A</v>
      </c>
      <c r="AX255" s="66" t="e">
        <f t="shared" si="51"/>
        <v>#N/A</v>
      </c>
      <c r="AY255" s="66" t="e">
        <f t="shared" si="52"/>
        <v>#N/A</v>
      </c>
      <c r="BB255" s="6" t="e">
        <f>MATCH(Q255,'Partnumber data valves'!$B$4:$B$1001,0)</f>
        <v>#N/A</v>
      </c>
      <c r="BC255" s="6"/>
      <c r="BD255" t="e">
        <f>INDEX('Partnumber data valves'!$B$4:$AC$1001,$BB255,13)</f>
        <v>#N/A</v>
      </c>
      <c r="BE255" t="e">
        <f>INDEX('Partnumber data valves'!$B$4:$AC$1001,$BB255,14)</f>
        <v>#N/A</v>
      </c>
      <c r="BF255" t="e">
        <f>INDEX('Partnumber data valves'!$B$4:$AC$1001,$BB255,15)</f>
        <v>#N/A</v>
      </c>
      <c r="BG255" t="e">
        <f>INDEX('Partnumber data valves'!$B$4:$AC$1001,$BB255,16)</f>
        <v>#N/A</v>
      </c>
      <c r="BH255" t="e">
        <f>INDEX('Partnumber data valves'!$B$4:$AC$1001,$BB255,17)</f>
        <v>#N/A</v>
      </c>
      <c r="BI255" t="e">
        <f>INDEX('Partnumber data valves'!$B$4:$AC$1001,$BB255,18)</f>
        <v>#N/A</v>
      </c>
      <c r="BJ255" t="e">
        <f>INDEX('Partnumber data valves'!$B$4:$AC$1001,$BB255,19)</f>
        <v>#N/A</v>
      </c>
      <c r="BL255" t="e">
        <f>INDEX('Partnumber data valves'!$B$4:$AC$1001,$BB255,21)</f>
        <v>#N/A</v>
      </c>
      <c r="BM255" t="e">
        <f>INDEX('Partnumber data valves'!$B$4:$AC$1001,$BB255,22)</f>
        <v>#N/A</v>
      </c>
      <c r="BN255" t="e">
        <f>INDEX('Partnumber data valves'!$B$4:$AC$1001,$BB255,23)</f>
        <v>#N/A</v>
      </c>
      <c r="BO255" t="e">
        <f>INDEX('Partnumber data valves'!$B$4:$AC$1001,$BB255,24)</f>
        <v>#N/A</v>
      </c>
      <c r="BP255" t="e">
        <f>INDEX('Partnumber data valves'!$B$4:$AC$1001,$BB255,25)</f>
        <v>#N/A</v>
      </c>
      <c r="BQ255" t="e">
        <f>INDEX('Partnumber data valves'!$B$4:$AC$1001,$BB255,26)</f>
        <v>#N/A</v>
      </c>
      <c r="BR255" t="e">
        <f>INDEX('Partnumber data valves'!$B$4:$AC$1001,$BB255,27)</f>
        <v>#N/A</v>
      </c>
      <c r="BS255" t="e">
        <f>INDEX('Partnumber data valves'!$B$4:$AC$1001,$BB255,28)</f>
        <v>#N/A</v>
      </c>
      <c r="BU255" s="66" t="e">
        <f>INDEX('Partnumber data valves'!$B$4:$AC$1001,$BB255,5)</f>
        <v>#N/A</v>
      </c>
      <c r="BV255" s="66" t="e">
        <f>INDEX('Partnumber data valves'!$B$4:$AC$1001,$BB255,6)</f>
        <v>#N/A</v>
      </c>
    </row>
    <row r="256" spans="2:74">
      <c r="B256" s="115"/>
      <c r="C256" s="115"/>
      <c r="D256" s="115"/>
      <c r="E256" s="115"/>
      <c r="F256" s="115"/>
      <c r="G256" s="115"/>
      <c r="H256" s="115"/>
      <c r="I256" s="115"/>
      <c r="J256" s="115"/>
      <c r="K256" s="115"/>
      <c r="L256" s="115"/>
      <c r="M256" s="115"/>
      <c r="N256" s="115"/>
      <c r="O256" s="115"/>
      <c r="Q256" s="83"/>
      <c r="R256" s="22" t="e">
        <f>VLOOKUP('Frese Valve Selection'!$Q256,'Partnumber data valves'!$B$4:$K$1001,2,FALSE)</f>
        <v>#N/A</v>
      </c>
      <c r="S256" s="23" t="e">
        <f>VLOOKUP('Frese Valve Selection'!$Q256,'Partnumber data valves'!$B$4:$K$1001,3,FALSE)</f>
        <v>#N/A</v>
      </c>
      <c r="T256" s="23" t="e">
        <f>VLOOKUP('Frese Valve Selection'!$Q256,'Partnumber data valves'!$B$4:$K$1001,4,FALSE)</f>
        <v>#N/A</v>
      </c>
      <c r="U256" s="23" t="e">
        <f>VLOOKUP('Frese Valve Selection'!$Q256,'Partnumber data valves'!$B$4:$K$1001,5,FALSE)</f>
        <v>#N/A</v>
      </c>
      <c r="V256" s="23" t="e">
        <f>VLOOKUP('Frese Valve Selection'!$Q256,'Partnumber data valves'!$B$4:$K$1001,6,FALSE)</f>
        <v>#N/A</v>
      </c>
      <c r="W256" s="23" t="e">
        <f>VLOOKUP('Frese Valve Selection'!$Q256,'Partnumber data valves'!$B$4:$K$1001,7,FALSE)</f>
        <v>#N/A</v>
      </c>
      <c r="X256" s="23" t="e">
        <f>VLOOKUP('Frese Valve Selection'!$Q256,'Partnumber data valves'!$B$4:$K$1001,8,FALSE)</f>
        <v>#N/A</v>
      </c>
      <c r="Y256" s="23" t="e">
        <f>VLOOKUP('Frese Valve Selection'!$Q256,'Partnumber data valves'!$B$4:$K$1001,9,FALSE)</f>
        <v>#N/A</v>
      </c>
      <c r="Z256" s="23" t="e">
        <f>VLOOKUP('Frese Valve Selection'!$Q256,'Partnumber data valves'!$B$4:$K$1001,10,FALSE)</f>
        <v>#N/A</v>
      </c>
      <c r="AA256" s="97">
        <f t="shared" si="47"/>
        <v>0</v>
      </c>
      <c r="AB256" s="98" t="e">
        <f t="shared" si="45"/>
        <v>#N/A</v>
      </c>
      <c r="AC256" s="99" t="e">
        <f t="shared" si="46"/>
        <v>#N/A</v>
      </c>
      <c r="AD256" s="23" t="e">
        <f>VLOOKUP(Q256,'Weight table'!$A$2:$C$10000,3,FALSE)</f>
        <v>#N/A</v>
      </c>
      <c r="AF256" s="83"/>
      <c r="AG256" s="23" t="str">
        <f>IF(OR(ISBLANK($AF256),$AF256="N/A"),"",VLOOKUP($AF256,'Part number data actuators'!$B$3:$H$202,2,FALSE))</f>
        <v/>
      </c>
      <c r="AH256" s="23" t="str">
        <f>IF(OR(ISBLANK($AF256),$AF256="N/A"),"",VLOOKUP($AF256,'Part number data actuators'!$B$3:$H$202,3,FALSE))</f>
        <v/>
      </c>
      <c r="AI256" s="23" t="str">
        <f>IF(OR(ISBLANK($AF256),$AF256="N/A"),"",VLOOKUP($AF256,'Part number data actuators'!$B$3:$H$202,4,FALSE))</f>
        <v/>
      </c>
      <c r="AJ256" s="23" t="str">
        <f>IF(OR(ISBLANK($AF256),$AF256="N/A"),"",VLOOKUP($AF256,'Part number data actuators'!$B$3:$H$202,5,FALSE))</f>
        <v/>
      </c>
      <c r="AK256" s="23" t="str">
        <f>IF(OR(ISBLANK($AF256),$AF256="N/A"),"",VLOOKUP($AF256,'Part number data actuators'!$B$3:$H$202,6,FALSE))</f>
        <v/>
      </c>
      <c r="AL256" s="23" t="str">
        <f>IF(OR(ISBLANK($AF256),$AF256="N/A"),"",VLOOKUP($AF256,'Part number data actuators'!$B$3:$H$202,7,FALSE))</f>
        <v/>
      </c>
      <c r="AM256" s="5" t="str">
        <f>IF(OR(ISBLANK($AF256),$AF256="N/A"),"",VLOOKUP(AF256,'Weight table'!$A$2:$C$10000,3,FALSE))</f>
        <v/>
      </c>
      <c r="AO256" s="86"/>
      <c r="AU256" s="66" t="e">
        <f t="shared" si="48"/>
        <v>#N/A</v>
      </c>
      <c r="AV256" s="66" t="e">
        <f t="shared" si="49"/>
        <v>#N/A</v>
      </c>
      <c r="AW256" t="e">
        <f t="shared" si="50"/>
        <v>#N/A</v>
      </c>
      <c r="AX256" s="66" t="e">
        <f t="shared" si="51"/>
        <v>#N/A</v>
      </c>
      <c r="AY256" s="66" t="e">
        <f t="shared" si="52"/>
        <v>#N/A</v>
      </c>
      <c r="BB256" s="6" t="e">
        <f>MATCH(Q256,'Partnumber data valves'!$B$4:$B$1001,0)</f>
        <v>#N/A</v>
      </c>
      <c r="BC256" s="6"/>
      <c r="BD256" t="e">
        <f>INDEX('Partnumber data valves'!$B$4:$AC$1001,$BB256,13)</f>
        <v>#N/A</v>
      </c>
      <c r="BE256" t="e">
        <f>INDEX('Partnumber data valves'!$B$4:$AC$1001,$BB256,14)</f>
        <v>#N/A</v>
      </c>
      <c r="BF256" t="e">
        <f>INDEX('Partnumber data valves'!$B$4:$AC$1001,$BB256,15)</f>
        <v>#N/A</v>
      </c>
      <c r="BG256" t="e">
        <f>INDEX('Partnumber data valves'!$B$4:$AC$1001,$BB256,16)</f>
        <v>#N/A</v>
      </c>
      <c r="BH256" t="e">
        <f>INDEX('Partnumber data valves'!$B$4:$AC$1001,$BB256,17)</f>
        <v>#N/A</v>
      </c>
      <c r="BI256" t="e">
        <f>INDEX('Partnumber data valves'!$B$4:$AC$1001,$BB256,18)</f>
        <v>#N/A</v>
      </c>
      <c r="BJ256" t="e">
        <f>INDEX('Partnumber data valves'!$B$4:$AC$1001,$BB256,19)</f>
        <v>#N/A</v>
      </c>
      <c r="BL256" t="e">
        <f>INDEX('Partnumber data valves'!$B$4:$AC$1001,$BB256,21)</f>
        <v>#N/A</v>
      </c>
      <c r="BM256" t="e">
        <f>INDEX('Partnumber data valves'!$B$4:$AC$1001,$BB256,22)</f>
        <v>#N/A</v>
      </c>
      <c r="BN256" t="e">
        <f>INDEX('Partnumber data valves'!$B$4:$AC$1001,$BB256,23)</f>
        <v>#N/A</v>
      </c>
      <c r="BO256" t="e">
        <f>INDEX('Partnumber data valves'!$B$4:$AC$1001,$BB256,24)</f>
        <v>#N/A</v>
      </c>
      <c r="BP256" t="e">
        <f>INDEX('Partnumber data valves'!$B$4:$AC$1001,$BB256,25)</f>
        <v>#N/A</v>
      </c>
      <c r="BQ256" t="e">
        <f>INDEX('Partnumber data valves'!$B$4:$AC$1001,$BB256,26)</f>
        <v>#N/A</v>
      </c>
      <c r="BR256" t="e">
        <f>INDEX('Partnumber data valves'!$B$4:$AC$1001,$BB256,27)</f>
        <v>#N/A</v>
      </c>
      <c r="BS256" t="e">
        <f>INDEX('Partnumber data valves'!$B$4:$AC$1001,$BB256,28)</f>
        <v>#N/A</v>
      </c>
      <c r="BU256" s="66" t="e">
        <f>INDEX('Partnumber data valves'!$B$4:$AC$1001,$BB256,5)</f>
        <v>#N/A</v>
      </c>
      <c r="BV256" s="66" t="e">
        <f>INDEX('Partnumber data valves'!$B$4:$AC$1001,$BB256,6)</f>
        <v>#N/A</v>
      </c>
    </row>
    <row r="257" spans="2:74">
      <c r="B257" s="115"/>
      <c r="C257" s="115"/>
      <c r="D257" s="115"/>
      <c r="E257" s="115"/>
      <c r="F257" s="115"/>
      <c r="G257" s="115"/>
      <c r="H257" s="115"/>
      <c r="I257" s="115"/>
      <c r="J257" s="115"/>
      <c r="K257" s="115"/>
      <c r="L257" s="115"/>
      <c r="M257" s="115"/>
      <c r="N257" s="115"/>
      <c r="O257" s="115"/>
      <c r="Q257" s="83"/>
      <c r="R257" s="22" t="e">
        <f>VLOOKUP('Frese Valve Selection'!$Q257,'Partnumber data valves'!$B$4:$K$1001,2,FALSE)</f>
        <v>#N/A</v>
      </c>
      <c r="S257" s="23" t="e">
        <f>VLOOKUP('Frese Valve Selection'!$Q257,'Partnumber data valves'!$B$4:$K$1001,3,FALSE)</f>
        <v>#N/A</v>
      </c>
      <c r="T257" s="23" t="e">
        <f>VLOOKUP('Frese Valve Selection'!$Q257,'Partnumber data valves'!$B$4:$K$1001,4,FALSE)</f>
        <v>#N/A</v>
      </c>
      <c r="U257" s="23" t="e">
        <f>VLOOKUP('Frese Valve Selection'!$Q257,'Partnumber data valves'!$B$4:$K$1001,5,FALSE)</f>
        <v>#N/A</v>
      </c>
      <c r="V257" s="23" t="e">
        <f>VLOOKUP('Frese Valve Selection'!$Q257,'Partnumber data valves'!$B$4:$K$1001,6,FALSE)</f>
        <v>#N/A</v>
      </c>
      <c r="W257" s="23" t="e">
        <f>VLOOKUP('Frese Valve Selection'!$Q257,'Partnumber data valves'!$B$4:$K$1001,7,FALSE)</f>
        <v>#N/A</v>
      </c>
      <c r="X257" s="23" t="e">
        <f>VLOOKUP('Frese Valve Selection'!$Q257,'Partnumber data valves'!$B$4:$K$1001,8,FALSE)</f>
        <v>#N/A</v>
      </c>
      <c r="Y257" s="23" t="e">
        <f>VLOOKUP('Frese Valve Selection'!$Q257,'Partnumber data valves'!$B$4:$K$1001,9,FALSE)</f>
        <v>#N/A</v>
      </c>
      <c r="Z257" s="23" t="e">
        <f>VLOOKUP('Frese Valve Selection'!$Q257,'Partnumber data valves'!$B$4:$K$1001,10,FALSE)</f>
        <v>#N/A</v>
      </c>
      <c r="AA257" s="97">
        <f t="shared" si="47"/>
        <v>0</v>
      </c>
      <c r="AB257" s="98" t="e">
        <f t="shared" si="45"/>
        <v>#N/A</v>
      </c>
      <c r="AC257" s="99" t="e">
        <f t="shared" si="46"/>
        <v>#N/A</v>
      </c>
      <c r="AD257" s="23" t="e">
        <f>VLOOKUP(Q257,'Weight table'!$A$2:$C$10000,3,FALSE)</f>
        <v>#N/A</v>
      </c>
      <c r="AF257" s="83"/>
      <c r="AG257" s="23" t="str">
        <f>IF(OR(ISBLANK($AF257),$AF257="N/A"),"",VLOOKUP($AF257,'Part number data actuators'!$B$3:$H$202,2,FALSE))</f>
        <v/>
      </c>
      <c r="AH257" s="23" t="str">
        <f>IF(OR(ISBLANK($AF257),$AF257="N/A"),"",VLOOKUP($AF257,'Part number data actuators'!$B$3:$H$202,3,FALSE))</f>
        <v/>
      </c>
      <c r="AI257" s="23" t="str">
        <f>IF(OR(ISBLANK($AF257),$AF257="N/A"),"",VLOOKUP($AF257,'Part number data actuators'!$B$3:$H$202,4,FALSE))</f>
        <v/>
      </c>
      <c r="AJ257" s="23" t="str">
        <f>IF(OR(ISBLANK($AF257),$AF257="N/A"),"",VLOOKUP($AF257,'Part number data actuators'!$B$3:$H$202,5,FALSE))</f>
        <v/>
      </c>
      <c r="AK257" s="23" t="str">
        <f>IF(OR(ISBLANK($AF257),$AF257="N/A"),"",VLOOKUP($AF257,'Part number data actuators'!$B$3:$H$202,6,FALSE))</f>
        <v/>
      </c>
      <c r="AL257" s="23" t="str">
        <f>IF(OR(ISBLANK($AF257),$AF257="N/A"),"",VLOOKUP($AF257,'Part number data actuators'!$B$3:$H$202,7,FALSE))</f>
        <v/>
      </c>
      <c r="AM257" s="5" t="str">
        <f>IF(OR(ISBLANK($AF257),$AF257="N/A"),"",VLOOKUP(AF257,'Weight table'!$A$2:$C$10000,3,FALSE))</f>
        <v/>
      </c>
      <c r="AO257" s="86"/>
      <c r="AU257" s="66" t="e">
        <f t="shared" si="48"/>
        <v>#N/A</v>
      </c>
      <c r="AV257" s="66" t="e">
        <f t="shared" si="49"/>
        <v>#N/A</v>
      </c>
      <c r="AW257" t="e">
        <f t="shared" si="50"/>
        <v>#N/A</v>
      </c>
      <c r="AX257" s="66" t="e">
        <f t="shared" si="51"/>
        <v>#N/A</v>
      </c>
      <c r="AY257" s="66" t="e">
        <f t="shared" si="52"/>
        <v>#N/A</v>
      </c>
      <c r="BB257" s="6" t="e">
        <f>MATCH(Q257,'Partnumber data valves'!$B$4:$B$1001,0)</f>
        <v>#N/A</v>
      </c>
      <c r="BC257" s="6"/>
      <c r="BD257" t="e">
        <f>INDEX('Partnumber data valves'!$B$4:$AC$1001,$BB257,13)</f>
        <v>#N/A</v>
      </c>
      <c r="BE257" t="e">
        <f>INDEX('Partnumber data valves'!$B$4:$AC$1001,$BB257,14)</f>
        <v>#N/A</v>
      </c>
      <c r="BF257" t="e">
        <f>INDEX('Partnumber data valves'!$B$4:$AC$1001,$BB257,15)</f>
        <v>#N/A</v>
      </c>
      <c r="BG257" t="e">
        <f>INDEX('Partnumber data valves'!$B$4:$AC$1001,$BB257,16)</f>
        <v>#N/A</v>
      </c>
      <c r="BH257" t="e">
        <f>INDEX('Partnumber data valves'!$B$4:$AC$1001,$BB257,17)</f>
        <v>#N/A</v>
      </c>
      <c r="BI257" t="e">
        <f>INDEX('Partnumber data valves'!$B$4:$AC$1001,$BB257,18)</f>
        <v>#N/A</v>
      </c>
      <c r="BJ257" t="e">
        <f>INDEX('Partnumber data valves'!$B$4:$AC$1001,$BB257,19)</f>
        <v>#N/A</v>
      </c>
      <c r="BL257" t="e">
        <f>INDEX('Partnumber data valves'!$B$4:$AC$1001,$BB257,21)</f>
        <v>#N/A</v>
      </c>
      <c r="BM257" t="e">
        <f>INDEX('Partnumber data valves'!$B$4:$AC$1001,$BB257,22)</f>
        <v>#N/A</v>
      </c>
      <c r="BN257" t="e">
        <f>INDEX('Partnumber data valves'!$B$4:$AC$1001,$BB257,23)</f>
        <v>#N/A</v>
      </c>
      <c r="BO257" t="e">
        <f>INDEX('Partnumber data valves'!$B$4:$AC$1001,$BB257,24)</f>
        <v>#N/A</v>
      </c>
      <c r="BP257" t="e">
        <f>INDEX('Partnumber data valves'!$B$4:$AC$1001,$BB257,25)</f>
        <v>#N/A</v>
      </c>
      <c r="BQ257" t="e">
        <f>INDEX('Partnumber data valves'!$B$4:$AC$1001,$BB257,26)</f>
        <v>#N/A</v>
      </c>
      <c r="BR257" t="e">
        <f>INDEX('Partnumber data valves'!$B$4:$AC$1001,$BB257,27)</f>
        <v>#N/A</v>
      </c>
      <c r="BS257" t="e">
        <f>INDEX('Partnumber data valves'!$B$4:$AC$1001,$BB257,28)</f>
        <v>#N/A</v>
      </c>
      <c r="BU257" s="66" t="e">
        <f>INDEX('Partnumber data valves'!$B$4:$AC$1001,$BB257,5)</f>
        <v>#N/A</v>
      </c>
      <c r="BV257" s="66" t="e">
        <f>INDEX('Partnumber data valves'!$B$4:$AC$1001,$BB257,6)</f>
        <v>#N/A</v>
      </c>
    </row>
    <row r="258" spans="2:74">
      <c r="B258" s="115"/>
      <c r="C258" s="115"/>
      <c r="D258" s="115"/>
      <c r="E258" s="115"/>
      <c r="F258" s="115"/>
      <c r="G258" s="115"/>
      <c r="H258" s="115"/>
      <c r="I258" s="115"/>
      <c r="J258" s="115"/>
      <c r="K258" s="115"/>
      <c r="L258" s="115"/>
      <c r="M258" s="115"/>
      <c r="N258" s="115"/>
      <c r="O258" s="115"/>
      <c r="Q258" s="83"/>
      <c r="R258" s="22" t="e">
        <f>VLOOKUP('Frese Valve Selection'!$Q258,'Partnumber data valves'!$B$4:$K$1001,2,FALSE)</f>
        <v>#N/A</v>
      </c>
      <c r="S258" s="23" t="e">
        <f>VLOOKUP('Frese Valve Selection'!$Q258,'Partnumber data valves'!$B$4:$K$1001,3,FALSE)</f>
        <v>#N/A</v>
      </c>
      <c r="T258" s="23" t="e">
        <f>VLOOKUP('Frese Valve Selection'!$Q258,'Partnumber data valves'!$B$4:$K$1001,4,FALSE)</f>
        <v>#N/A</v>
      </c>
      <c r="U258" s="23" t="e">
        <f>VLOOKUP('Frese Valve Selection'!$Q258,'Partnumber data valves'!$B$4:$K$1001,5,FALSE)</f>
        <v>#N/A</v>
      </c>
      <c r="V258" s="23" t="e">
        <f>VLOOKUP('Frese Valve Selection'!$Q258,'Partnumber data valves'!$B$4:$K$1001,6,FALSE)</f>
        <v>#N/A</v>
      </c>
      <c r="W258" s="23" t="e">
        <f>VLOOKUP('Frese Valve Selection'!$Q258,'Partnumber data valves'!$B$4:$K$1001,7,FALSE)</f>
        <v>#N/A</v>
      </c>
      <c r="X258" s="23" t="e">
        <f>VLOOKUP('Frese Valve Selection'!$Q258,'Partnumber data valves'!$B$4:$K$1001,8,FALSE)</f>
        <v>#N/A</v>
      </c>
      <c r="Y258" s="23" t="e">
        <f>VLOOKUP('Frese Valve Selection'!$Q258,'Partnumber data valves'!$B$4:$K$1001,9,FALSE)</f>
        <v>#N/A</v>
      </c>
      <c r="Z258" s="23" t="e">
        <f>VLOOKUP('Frese Valve Selection'!$Q258,'Partnumber data valves'!$B$4:$K$1001,10,FALSE)</f>
        <v>#N/A</v>
      </c>
      <c r="AA258" s="97">
        <f t="shared" si="47"/>
        <v>0</v>
      </c>
      <c r="AB258" s="98" t="e">
        <f t="shared" si="45"/>
        <v>#N/A</v>
      </c>
      <c r="AC258" s="99" t="e">
        <f t="shared" si="46"/>
        <v>#N/A</v>
      </c>
      <c r="AD258" s="23" t="e">
        <f>VLOOKUP(Q258,'Weight table'!$A$2:$C$10000,3,FALSE)</f>
        <v>#N/A</v>
      </c>
      <c r="AF258" s="83"/>
      <c r="AG258" s="23" t="str">
        <f>IF(OR(ISBLANK($AF258),$AF258="N/A"),"",VLOOKUP($AF258,'Part number data actuators'!$B$3:$H$202,2,FALSE))</f>
        <v/>
      </c>
      <c r="AH258" s="23" t="str">
        <f>IF(OR(ISBLANK($AF258),$AF258="N/A"),"",VLOOKUP($AF258,'Part number data actuators'!$B$3:$H$202,3,FALSE))</f>
        <v/>
      </c>
      <c r="AI258" s="23" t="str">
        <f>IF(OR(ISBLANK($AF258),$AF258="N/A"),"",VLOOKUP($AF258,'Part number data actuators'!$B$3:$H$202,4,FALSE))</f>
        <v/>
      </c>
      <c r="AJ258" s="23" t="str">
        <f>IF(OR(ISBLANK($AF258),$AF258="N/A"),"",VLOOKUP($AF258,'Part number data actuators'!$B$3:$H$202,5,FALSE))</f>
        <v/>
      </c>
      <c r="AK258" s="23" t="str">
        <f>IF(OR(ISBLANK($AF258),$AF258="N/A"),"",VLOOKUP($AF258,'Part number data actuators'!$B$3:$H$202,6,FALSE))</f>
        <v/>
      </c>
      <c r="AL258" s="23" t="str">
        <f>IF(OR(ISBLANK($AF258),$AF258="N/A"),"",VLOOKUP($AF258,'Part number data actuators'!$B$3:$H$202,7,FALSE))</f>
        <v/>
      </c>
      <c r="AM258" s="5" t="str">
        <f>IF(OR(ISBLANK($AF258),$AF258="N/A"),"",VLOOKUP(AF258,'Weight table'!$A$2:$C$10000,3,FALSE))</f>
        <v/>
      </c>
      <c r="AO258" s="86"/>
      <c r="AU258" s="66" t="e">
        <f t="shared" si="48"/>
        <v>#N/A</v>
      </c>
      <c r="AV258" s="66" t="e">
        <f t="shared" si="49"/>
        <v>#N/A</v>
      </c>
      <c r="AW258" t="e">
        <f t="shared" si="50"/>
        <v>#N/A</v>
      </c>
      <c r="AX258" s="66" t="e">
        <f t="shared" si="51"/>
        <v>#N/A</v>
      </c>
      <c r="AY258" s="66" t="e">
        <f t="shared" si="52"/>
        <v>#N/A</v>
      </c>
      <c r="BB258" s="6" t="e">
        <f>MATCH(Q258,'Partnumber data valves'!$B$4:$B$1001,0)</f>
        <v>#N/A</v>
      </c>
      <c r="BC258" s="6"/>
      <c r="BD258" t="e">
        <f>INDEX('Partnumber data valves'!$B$4:$AC$1001,$BB258,13)</f>
        <v>#N/A</v>
      </c>
      <c r="BE258" t="e">
        <f>INDEX('Partnumber data valves'!$B$4:$AC$1001,$BB258,14)</f>
        <v>#N/A</v>
      </c>
      <c r="BF258" t="e">
        <f>INDEX('Partnumber data valves'!$B$4:$AC$1001,$BB258,15)</f>
        <v>#N/A</v>
      </c>
      <c r="BG258" t="e">
        <f>INDEX('Partnumber data valves'!$B$4:$AC$1001,$BB258,16)</f>
        <v>#N/A</v>
      </c>
      <c r="BH258" t="e">
        <f>INDEX('Partnumber data valves'!$B$4:$AC$1001,$BB258,17)</f>
        <v>#N/A</v>
      </c>
      <c r="BI258" t="e">
        <f>INDEX('Partnumber data valves'!$B$4:$AC$1001,$BB258,18)</f>
        <v>#N/A</v>
      </c>
      <c r="BJ258" t="e">
        <f>INDEX('Partnumber data valves'!$B$4:$AC$1001,$BB258,19)</f>
        <v>#N/A</v>
      </c>
      <c r="BL258" t="e">
        <f>INDEX('Partnumber data valves'!$B$4:$AC$1001,$BB258,21)</f>
        <v>#N/A</v>
      </c>
      <c r="BM258" t="e">
        <f>INDEX('Partnumber data valves'!$B$4:$AC$1001,$BB258,22)</f>
        <v>#N/A</v>
      </c>
      <c r="BN258" t="e">
        <f>INDEX('Partnumber data valves'!$B$4:$AC$1001,$BB258,23)</f>
        <v>#N/A</v>
      </c>
      <c r="BO258" t="e">
        <f>INDEX('Partnumber data valves'!$B$4:$AC$1001,$BB258,24)</f>
        <v>#N/A</v>
      </c>
      <c r="BP258" t="e">
        <f>INDEX('Partnumber data valves'!$B$4:$AC$1001,$BB258,25)</f>
        <v>#N/A</v>
      </c>
      <c r="BQ258" t="e">
        <f>INDEX('Partnumber data valves'!$B$4:$AC$1001,$BB258,26)</f>
        <v>#N/A</v>
      </c>
      <c r="BR258" t="e">
        <f>INDEX('Partnumber data valves'!$B$4:$AC$1001,$BB258,27)</f>
        <v>#N/A</v>
      </c>
      <c r="BS258" t="e">
        <f>INDEX('Partnumber data valves'!$B$4:$AC$1001,$BB258,28)</f>
        <v>#N/A</v>
      </c>
      <c r="BU258" s="66" t="e">
        <f>INDEX('Partnumber data valves'!$B$4:$AC$1001,$BB258,5)</f>
        <v>#N/A</v>
      </c>
      <c r="BV258" s="66" t="e">
        <f>INDEX('Partnumber data valves'!$B$4:$AC$1001,$BB258,6)</f>
        <v>#N/A</v>
      </c>
    </row>
    <row r="259" spans="2:74">
      <c r="B259" s="115"/>
      <c r="C259" s="115"/>
      <c r="D259" s="115"/>
      <c r="E259" s="115"/>
      <c r="F259" s="115"/>
      <c r="G259" s="115"/>
      <c r="H259" s="115"/>
      <c r="I259" s="115"/>
      <c r="J259" s="115"/>
      <c r="K259" s="115"/>
      <c r="L259" s="115"/>
      <c r="M259" s="115"/>
      <c r="N259" s="115"/>
      <c r="O259" s="115"/>
      <c r="Q259" s="83"/>
      <c r="R259" s="22" t="e">
        <f>VLOOKUP('Frese Valve Selection'!$Q259,'Partnumber data valves'!$B$4:$K$1001,2,FALSE)</f>
        <v>#N/A</v>
      </c>
      <c r="S259" s="23" t="e">
        <f>VLOOKUP('Frese Valve Selection'!$Q259,'Partnumber data valves'!$B$4:$K$1001,3,FALSE)</f>
        <v>#N/A</v>
      </c>
      <c r="T259" s="23" t="e">
        <f>VLOOKUP('Frese Valve Selection'!$Q259,'Partnumber data valves'!$B$4:$K$1001,4,FALSE)</f>
        <v>#N/A</v>
      </c>
      <c r="U259" s="23" t="e">
        <f>VLOOKUP('Frese Valve Selection'!$Q259,'Partnumber data valves'!$B$4:$K$1001,5,FALSE)</f>
        <v>#N/A</v>
      </c>
      <c r="V259" s="23" t="e">
        <f>VLOOKUP('Frese Valve Selection'!$Q259,'Partnumber data valves'!$B$4:$K$1001,6,FALSE)</f>
        <v>#N/A</v>
      </c>
      <c r="W259" s="23" t="e">
        <f>VLOOKUP('Frese Valve Selection'!$Q259,'Partnumber data valves'!$B$4:$K$1001,7,FALSE)</f>
        <v>#N/A</v>
      </c>
      <c r="X259" s="23" t="e">
        <f>VLOOKUP('Frese Valve Selection'!$Q259,'Partnumber data valves'!$B$4:$K$1001,8,FALSE)</f>
        <v>#N/A</v>
      </c>
      <c r="Y259" s="23" t="e">
        <f>VLOOKUP('Frese Valve Selection'!$Q259,'Partnumber data valves'!$B$4:$K$1001,9,FALSE)</f>
        <v>#N/A</v>
      </c>
      <c r="Z259" s="23" t="e">
        <f>VLOOKUP('Frese Valve Selection'!$Q259,'Partnumber data valves'!$B$4:$K$1001,10,FALSE)</f>
        <v>#N/A</v>
      </c>
      <c r="AA259" s="97">
        <f t="shared" si="47"/>
        <v>0</v>
      </c>
      <c r="AB259" s="98" t="e">
        <f t="shared" si="45"/>
        <v>#N/A</v>
      </c>
      <c r="AC259" s="99" t="e">
        <f t="shared" si="46"/>
        <v>#N/A</v>
      </c>
      <c r="AD259" s="23" t="e">
        <f>VLOOKUP(Q259,'Weight table'!$A$2:$C$10000,3,FALSE)</f>
        <v>#N/A</v>
      </c>
      <c r="AF259" s="83"/>
      <c r="AG259" s="23" t="str">
        <f>IF(OR(ISBLANK($AF259),$AF259="N/A"),"",VLOOKUP($AF259,'Part number data actuators'!$B$3:$H$202,2,FALSE))</f>
        <v/>
      </c>
      <c r="AH259" s="23" t="str">
        <f>IF(OR(ISBLANK($AF259),$AF259="N/A"),"",VLOOKUP($AF259,'Part number data actuators'!$B$3:$H$202,3,FALSE))</f>
        <v/>
      </c>
      <c r="AI259" s="23" t="str">
        <f>IF(OR(ISBLANK($AF259),$AF259="N/A"),"",VLOOKUP($AF259,'Part number data actuators'!$B$3:$H$202,4,FALSE))</f>
        <v/>
      </c>
      <c r="AJ259" s="23" t="str">
        <f>IF(OR(ISBLANK($AF259),$AF259="N/A"),"",VLOOKUP($AF259,'Part number data actuators'!$B$3:$H$202,5,FALSE))</f>
        <v/>
      </c>
      <c r="AK259" s="23" t="str">
        <f>IF(OR(ISBLANK($AF259),$AF259="N/A"),"",VLOOKUP($AF259,'Part number data actuators'!$B$3:$H$202,6,FALSE))</f>
        <v/>
      </c>
      <c r="AL259" s="23" t="str">
        <f>IF(OR(ISBLANK($AF259),$AF259="N/A"),"",VLOOKUP($AF259,'Part number data actuators'!$B$3:$H$202,7,FALSE))</f>
        <v/>
      </c>
      <c r="AM259" s="5" t="str">
        <f>IF(OR(ISBLANK($AF259),$AF259="N/A"),"",VLOOKUP(AF259,'Weight table'!$A$2:$C$10000,3,FALSE))</f>
        <v/>
      </c>
      <c r="AO259" s="86"/>
      <c r="AU259" s="66" t="e">
        <f t="shared" si="48"/>
        <v>#N/A</v>
      </c>
      <c r="AV259" s="66" t="e">
        <f t="shared" si="49"/>
        <v>#N/A</v>
      </c>
      <c r="AW259" t="e">
        <f t="shared" si="50"/>
        <v>#N/A</v>
      </c>
      <c r="AX259" s="66" t="e">
        <f t="shared" si="51"/>
        <v>#N/A</v>
      </c>
      <c r="AY259" s="66" t="e">
        <f t="shared" si="52"/>
        <v>#N/A</v>
      </c>
      <c r="BB259" s="6" t="e">
        <f>MATCH(Q259,'Partnumber data valves'!$B$4:$B$1001,0)</f>
        <v>#N/A</v>
      </c>
      <c r="BC259" s="6"/>
      <c r="BD259" t="e">
        <f>INDEX('Partnumber data valves'!$B$4:$AC$1001,$BB259,13)</f>
        <v>#N/A</v>
      </c>
      <c r="BE259" t="e">
        <f>INDEX('Partnumber data valves'!$B$4:$AC$1001,$BB259,14)</f>
        <v>#N/A</v>
      </c>
      <c r="BF259" t="e">
        <f>INDEX('Partnumber data valves'!$B$4:$AC$1001,$BB259,15)</f>
        <v>#N/A</v>
      </c>
      <c r="BG259" t="e">
        <f>INDEX('Partnumber data valves'!$B$4:$AC$1001,$BB259,16)</f>
        <v>#N/A</v>
      </c>
      <c r="BH259" t="e">
        <f>INDEX('Partnumber data valves'!$B$4:$AC$1001,$BB259,17)</f>
        <v>#N/A</v>
      </c>
      <c r="BI259" t="e">
        <f>INDEX('Partnumber data valves'!$B$4:$AC$1001,$BB259,18)</f>
        <v>#N/A</v>
      </c>
      <c r="BJ259" t="e">
        <f>INDEX('Partnumber data valves'!$B$4:$AC$1001,$BB259,19)</f>
        <v>#N/A</v>
      </c>
      <c r="BL259" t="e">
        <f>INDEX('Partnumber data valves'!$B$4:$AC$1001,$BB259,21)</f>
        <v>#N/A</v>
      </c>
      <c r="BM259" t="e">
        <f>INDEX('Partnumber data valves'!$B$4:$AC$1001,$BB259,22)</f>
        <v>#N/A</v>
      </c>
      <c r="BN259" t="e">
        <f>INDEX('Partnumber data valves'!$B$4:$AC$1001,$BB259,23)</f>
        <v>#N/A</v>
      </c>
      <c r="BO259" t="e">
        <f>INDEX('Partnumber data valves'!$B$4:$AC$1001,$BB259,24)</f>
        <v>#N/A</v>
      </c>
      <c r="BP259" t="e">
        <f>INDEX('Partnumber data valves'!$B$4:$AC$1001,$BB259,25)</f>
        <v>#N/A</v>
      </c>
      <c r="BQ259" t="e">
        <f>INDEX('Partnumber data valves'!$B$4:$AC$1001,$BB259,26)</f>
        <v>#N/A</v>
      </c>
      <c r="BR259" t="e">
        <f>INDEX('Partnumber data valves'!$B$4:$AC$1001,$BB259,27)</f>
        <v>#N/A</v>
      </c>
      <c r="BS259" t="e">
        <f>INDEX('Partnumber data valves'!$B$4:$AC$1001,$BB259,28)</f>
        <v>#N/A</v>
      </c>
      <c r="BU259" s="66" t="e">
        <f>INDEX('Partnumber data valves'!$B$4:$AC$1001,$BB259,5)</f>
        <v>#N/A</v>
      </c>
      <c r="BV259" s="66" t="e">
        <f>INDEX('Partnumber data valves'!$B$4:$AC$1001,$BB259,6)</f>
        <v>#N/A</v>
      </c>
    </row>
    <row r="260" spans="2:74">
      <c r="B260" s="115"/>
      <c r="C260" s="115"/>
      <c r="D260" s="115"/>
      <c r="E260" s="115"/>
      <c r="F260" s="115"/>
      <c r="G260" s="115"/>
      <c r="H260" s="115"/>
      <c r="I260" s="115"/>
      <c r="J260" s="115"/>
      <c r="K260" s="115"/>
      <c r="L260" s="115"/>
      <c r="M260" s="115"/>
      <c r="N260" s="115"/>
      <c r="O260" s="115"/>
      <c r="Q260" s="83"/>
      <c r="R260" s="22" t="e">
        <f>VLOOKUP('Frese Valve Selection'!$Q260,'Partnumber data valves'!$B$4:$K$1001,2,FALSE)</f>
        <v>#N/A</v>
      </c>
      <c r="S260" s="23" t="e">
        <f>VLOOKUP('Frese Valve Selection'!$Q260,'Partnumber data valves'!$B$4:$K$1001,3,FALSE)</f>
        <v>#N/A</v>
      </c>
      <c r="T260" s="23" t="e">
        <f>VLOOKUP('Frese Valve Selection'!$Q260,'Partnumber data valves'!$B$4:$K$1001,4,FALSE)</f>
        <v>#N/A</v>
      </c>
      <c r="U260" s="23" t="e">
        <f>VLOOKUP('Frese Valve Selection'!$Q260,'Partnumber data valves'!$B$4:$K$1001,5,FALSE)</f>
        <v>#N/A</v>
      </c>
      <c r="V260" s="23" t="e">
        <f>VLOOKUP('Frese Valve Selection'!$Q260,'Partnumber data valves'!$B$4:$K$1001,6,FALSE)</f>
        <v>#N/A</v>
      </c>
      <c r="W260" s="23" t="e">
        <f>VLOOKUP('Frese Valve Selection'!$Q260,'Partnumber data valves'!$B$4:$K$1001,7,FALSE)</f>
        <v>#N/A</v>
      </c>
      <c r="X260" s="23" t="e">
        <f>VLOOKUP('Frese Valve Selection'!$Q260,'Partnumber data valves'!$B$4:$K$1001,8,FALSE)</f>
        <v>#N/A</v>
      </c>
      <c r="Y260" s="23" t="e">
        <f>VLOOKUP('Frese Valve Selection'!$Q260,'Partnumber data valves'!$B$4:$K$1001,9,FALSE)</f>
        <v>#N/A</v>
      </c>
      <c r="Z260" s="23" t="e">
        <f>VLOOKUP('Frese Valve Selection'!$Q260,'Partnumber data valves'!$B$4:$K$1001,10,FALSE)</f>
        <v>#N/A</v>
      </c>
      <c r="AA260" s="97">
        <f t="shared" si="47"/>
        <v>0</v>
      </c>
      <c r="AB260" s="98" t="e">
        <f t="shared" si="45"/>
        <v>#N/A</v>
      </c>
      <c r="AC260" s="99" t="e">
        <f t="shared" si="46"/>
        <v>#N/A</v>
      </c>
      <c r="AD260" s="23" t="e">
        <f>VLOOKUP(Q260,'Weight table'!$A$2:$C$10000,3,FALSE)</f>
        <v>#N/A</v>
      </c>
      <c r="AF260" s="83"/>
      <c r="AG260" s="23" t="str">
        <f>IF(OR(ISBLANK($AF260),$AF260="N/A"),"",VLOOKUP($AF260,'Part number data actuators'!$B$3:$H$202,2,FALSE))</f>
        <v/>
      </c>
      <c r="AH260" s="23" t="str">
        <f>IF(OR(ISBLANK($AF260),$AF260="N/A"),"",VLOOKUP($AF260,'Part number data actuators'!$B$3:$H$202,3,FALSE))</f>
        <v/>
      </c>
      <c r="AI260" s="23" t="str">
        <f>IF(OR(ISBLANK($AF260),$AF260="N/A"),"",VLOOKUP($AF260,'Part number data actuators'!$B$3:$H$202,4,FALSE))</f>
        <v/>
      </c>
      <c r="AJ260" s="23" t="str">
        <f>IF(OR(ISBLANK($AF260),$AF260="N/A"),"",VLOOKUP($AF260,'Part number data actuators'!$B$3:$H$202,5,FALSE))</f>
        <v/>
      </c>
      <c r="AK260" s="23" t="str">
        <f>IF(OR(ISBLANK($AF260),$AF260="N/A"),"",VLOOKUP($AF260,'Part number data actuators'!$B$3:$H$202,6,FALSE))</f>
        <v/>
      </c>
      <c r="AL260" s="23" t="str">
        <f>IF(OR(ISBLANK($AF260),$AF260="N/A"),"",VLOOKUP($AF260,'Part number data actuators'!$B$3:$H$202,7,FALSE))</f>
        <v/>
      </c>
      <c r="AM260" s="5" t="str">
        <f>IF(OR(ISBLANK($AF260),$AF260="N/A"),"",VLOOKUP(AF260,'Weight table'!$A$2:$C$10000,3,FALSE))</f>
        <v/>
      </c>
      <c r="AO260" s="86"/>
      <c r="AU260" s="66" t="e">
        <f t="shared" si="48"/>
        <v>#N/A</v>
      </c>
      <c r="AV260" s="66" t="e">
        <f t="shared" si="49"/>
        <v>#N/A</v>
      </c>
      <c r="AW260" t="e">
        <f t="shared" si="50"/>
        <v>#N/A</v>
      </c>
      <c r="AX260" s="66" t="e">
        <f t="shared" si="51"/>
        <v>#N/A</v>
      </c>
      <c r="AY260" s="66" t="e">
        <f t="shared" si="52"/>
        <v>#N/A</v>
      </c>
      <c r="BB260" s="6" t="e">
        <f>MATCH(Q260,'Partnumber data valves'!$B$4:$B$1001,0)</f>
        <v>#N/A</v>
      </c>
      <c r="BC260" s="6"/>
      <c r="BD260" t="e">
        <f>INDEX('Partnumber data valves'!$B$4:$AC$1001,$BB260,13)</f>
        <v>#N/A</v>
      </c>
      <c r="BE260" t="e">
        <f>INDEX('Partnumber data valves'!$B$4:$AC$1001,$BB260,14)</f>
        <v>#N/A</v>
      </c>
      <c r="BF260" t="e">
        <f>INDEX('Partnumber data valves'!$B$4:$AC$1001,$BB260,15)</f>
        <v>#N/A</v>
      </c>
      <c r="BG260" t="e">
        <f>INDEX('Partnumber data valves'!$B$4:$AC$1001,$BB260,16)</f>
        <v>#N/A</v>
      </c>
      <c r="BH260" t="e">
        <f>INDEX('Partnumber data valves'!$B$4:$AC$1001,$BB260,17)</f>
        <v>#N/A</v>
      </c>
      <c r="BI260" t="e">
        <f>INDEX('Partnumber data valves'!$B$4:$AC$1001,$BB260,18)</f>
        <v>#N/A</v>
      </c>
      <c r="BJ260" t="e">
        <f>INDEX('Partnumber data valves'!$B$4:$AC$1001,$BB260,19)</f>
        <v>#N/A</v>
      </c>
      <c r="BL260" t="e">
        <f>INDEX('Partnumber data valves'!$B$4:$AC$1001,$BB260,21)</f>
        <v>#N/A</v>
      </c>
      <c r="BM260" t="e">
        <f>INDEX('Partnumber data valves'!$B$4:$AC$1001,$BB260,22)</f>
        <v>#N/A</v>
      </c>
      <c r="BN260" t="e">
        <f>INDEX('Partnumber data valves'!$B$4:$AC$1001,$BB260,23)</f>
        <v>#N/A</v>
      </c>
      <c r="BO260" t="e">
        <f>INDEX('Partnumber data valves'!$B$4:$AC$1001,$BB260,24)</f>
        <v>#N/A</v>
      </c>
      <c r="BP260" t="e">
        <f>INDEX('Partnumber data valves'!$B$4:$AC$1001,$BB260,25)</f>
        <v>#N/A</v>
      </c>
      <c r="BQ260" t="e">
        <f>INDEX('Partnumber data valves'!$B$4:$AC$1001,$BB260,26)</f>
        <v>#N/A</v>
      </c>
      <c r="BR260" t="e">
        <f>INDEX('Partnumber data valves'!$B$4:$AC$1001,$BB260,27)</f>
        <v>#N/A</v>
      </c>
      <c r="BS260" t="e">
        <f>INDEX('Partnumber data valves'!$B$4:$AC$1001,$BB260,28)</f>
        <v>#N/A</v>
      </c>
      <c r="BU260" s="66" t="e">
        <f>INDEX('Partnumber data valves'!$B$4:$AC$1001,$BB260,5)</f>
        <v>#N/A</v>
      </c>
      <c r="BV260" s="66" t="e">
        <f>INDEX('Partnumber data valves'!$B$4:$AC$1001,$BB260,6)</f>
        <v>#N/A</v>
      </c>
    </row>
    <row r="261" spans="2:74">
      <c r="B261" s="115"/>
      <c r="C261" s="115"/>
      <c r="D261" s="115"/>
      <c r="E261" s="115"/>
      <c r="F261" s="115"/>
      <c r="G261" s="115"/>
      <c r="H261" s="115"/>
      <c r="I261" s="115"/>
      <c r="J261" s="115"/>
      <c r="K261" s="115"/>
      <c r="L261" s="115"/>
      <c r="M261" s="115"/>
      <c r="N261" s="115"/>
      <c r="O261" s="115"/>
      <c r="Q261" s="83"/>
      <c r="R261" s="22" t="e">
        <f>VLOOKUP('Frese Valve Selection'!$Q261,'Partnumber data valves'!$B$4:$K$1001,2,FALSE)</f>
        <v>#N/A</v>
      </c>
      <c r="S261" s="23" t="e">
        <f>VLOOKUP('Frese Valve Selection'!$Q261,'Partnumber data valves'!$B$4:$K$1001,3,FALSE)</f>
        <v>#N/A</v>
      </c>
      <c r="T261" s="23" t="e">
        <f>VLOOKUP('Frese Valve Selection'!$Q261,'Partnumber data valves'!$B$4:$K$1001,4,FALSE)</f>
        <v>#N/A</v>
      </c>
      <c r="U261" s="23" t="e">
        <f>VLOOKUP('Frese Valve Selection'!$Q261,'Partnumber data valves'!$B$4:$K$1001,5,FALSE)</f>
        <v>#N/A</v>
      </c>
      <c r="V261" s="23" t="e">
        <f>VLOOKUP('Frese Valve Selection'!$Q261,'Partnumber data valves'!$B$4:$K$1001,6,FALSE)</f>
        <v>#N/A</v>
      </c>
      <c r="W261" s="23" t="e">
        <f>VLOOKUP('Frese Valve Selection'!$Q261,'Partnumber data valves'!$B$4:$K$1001,7,FALSE)</f>
        <v>#N/A</v>
      </c>
      <c r="X261" s="23" t="e">
        <f>VLOOKUP('Frese Valve Selection'!$Q261,'Partnumber data valves'!$B$4:$K$1001,8,FALSE)</f>
        <v>#N/A</v>
      </c>
      <c r="Y261" s="23" t="e">
        <f>VLOOKUP('Frese Valve Selection'!$Q261,'Partnumber data valves'!$B$4:$K$1001,9,FALSE)</f>
        <v>#N/A</v>
      </c>
      <c r="Z261" s="23" t="e">
        <f>VLOOKUP('Frese Valve Selection'!$Q261,'Partnumber data valves'!$B$4:$K$1001,10,FALSE)</f>
        <v>#N/A</v>
      </c>
      <c r="AA261" s="97">
        <f t="shared" si="47"/>
        <v>0</v>
      </c>
      <c r="AB261" s="98" t="e">
        <f t="shared" si="45"/>
        <v>#N/A</v>
      </c>
      <c r="AC261" s="99" t="e">
        <f t="shared" si="46"/>
        <v>#N/A</v>
      </c>
      <c r="AD261" s="23" t="e">
        <f>VLOOKUP(Q261,'Weight table'!$A$2:$C$10000,3,FALSE)</f>
        <v>#N/A</v>
      </c>
      <c r="AF261" s="83"/>
      <c r="AG261" s="23" t="str">
        <f>IF(OR(ISBLANK($AF261),$AF261="N/A"),"",VLOOKUP($AF261,'Part number data actuators'!$B$3:$H$202,2,FALSE))</f>
        <v/>
      </c>
      <c r="AH261" s="23" t="str">
        <f>IF(OR(ISBLANK($AF261),$AF261="N/A"),"",VLOOKUP($AF261,'Part number data actuators'!$B$3:$H$202,3,FALSE))</f>
        <v/>
      </c>
      <c r="AI261" s="23" t="str">
        <f>IF(OR(ISBLANK($AF261),$AF261="N/A"),"",VLOOKUP($AF261,'Part number data actuators'!$B$3:$H$202,4,FALSE))</f>
        <v/>
      </c>
      <c r="AJ261" s="23" t="str">
        <f>IF(OR(ISBLANK($AF261),$AF261="N/A"),"",VLOOKUP($AF261,'Part number data actuators'!$B$3:$H$202,5,FALSE))</f>
        <v/>
      </c>
      <c r="AK261" s="23" t="str">
        <f>IF(OR(ISBLANK($AF261),$AF261="N/A"),"",VLOOKUP($AF261,'Part number data actuators'!$B$3:$H$202,6,FALSE))</f>
        <v/>
      </c>
      <c r="AL261" s="23" t="str">
        <f>IF(OR(ISBLANK($AF261),$AF261="N/A"),"",VLOOKUP($AF261,'Part number data actuators'!$B$3:$H$202,7,FALSE))</f>
        <v/>
      </c>
      <c r="AM261" s="5" t="str">
        <f>IF(OR(ISBLANK($AF261),$AF261="N/A"),"",VLOOKUP(AF261,'Weight table'!$A$2:$C$10000,3,FALSE))</f>
        <v/>
      </c>
      <c r="AO261" s="86"/>
      <c r="AU261" s="66" t="e">
        <f t="shared" si="48"/>
        <v>#N/A</v>
      </c>
      <c r="AV261" s="66" t="e">
        <f t="shared" si="49"/>
        <v>#N/A</v>
      </c>
      <c r="AW261" t="e">
        <f t="shared" si="50"/>
        <v>#N/A</v>
      </c>
      <c r="AX261" s="66" t="e">
        <f t="shared" si="51"/>
        <v>#N/A</v>
      </c>
      <c r="AY261" s="66" t="e">
        <f t="shared" si="52"/>
        <v>#N/A</v>
      </c>
      <c r="BB261" s="6" t="e">
        <f>MATCH(Q261,'Partnumber data valves'!$B$4:$B$1001,0)</f>
        <v>#N/A</v>
      </c>
      <c r="BC261" s="6"/>
      <c r="BD261" t="e">
        <f>INDEX('Partnumber data valves'!$B$4:$AC$1001,$BB261,13)</f>
        <v>#N/A</v>
      </c>
      <c r="BE261" t="e">
        <f>INDEX('Partnumber data valves'!$B$4:$AC$1001,$BB261,14)</f>
        <v>#N/A</v>
      </c>
      <c r="BF261" t="e">
        <f>INDEX('Partnumber data valves'!$B$4:$AC$1001,$BB261,15)</f>
        <v>#N/A</v>
      </c>
      <c r="BG261" t="e">
        <f>INDEX('Partnumber data valves'!$B$4:$AC$1001,$BB261,16)</f>
        <v>#N/A</v>
      </c>
      <c r="BH261" t="e">
        <f>INDEX('Partnumber data valves'!$B$4:$AC$1001,$BB261,17)</f>
        <v>#N/A</v>
      </c>
      <c r="BI261" t="e">
        <f>INDEX('Partnumber data valves'!$B$4:$AC$1001,$BB261,18)</f>
        <v>#N/A</v>
      </c>
      <c r="BJ261" t="e">
        <f>INDEX('Partnumber data valves'!$B$4:$AC$1001,$BB261,19)</f>
        <v>#N/A</v>
      </c>
      <c r="BL261" t="e">
        <f>INDEX('Partnumber data valves'!$B$4:$AC$1001,$BB261,21)</f>
        <v>#N/A</v>
      </c>
      <c r="BM261" t="e">
        <f>INDEX('Partnumber data valves'!$B$4:$AC$1001,$BB261,22)</f>
        <v>#N/A</v>
      </c>
      <c r="BN261" t="e">
        <f>INDEX('Partnumber data valves'!$B$4:$AC$1001,$BB261,23)</f>
        <v>#N/A</v>
      </c>
      <c r="BO261" t="e">
        <f>INDEX('Partnumber data valves'!$B$4:$AC$1001,$BB261,24)</f>
        <v>#N/A</v>
      </c>
      <c r="BP261" t="e">
        <f>INDEX('Partnumber data valves'!$B$4:$AC$1001,$BB261,25)</f>
        <v>#N/A</v>
      </c>
      <c r="BQ261" t="e">
        <f>INDEX('Partnumber data valves'!$B$4:$AC$1001,$BB261,26)</f>
        <v>#N/A</v>
      </c>
      <c r="BR261" t="e">
        <f>INDEX('Partnumber data valves'!$B$4:$AC$1001,$BB261,27)</f>
        <v>#N/A</v>
      </c>
      <c r="BS261" t="e">
        <f>INDEX('Partnumber data valves'!$B$4:$AC$1001,$BB261,28)</f>
        <v>#N/A</v>
      </c>
      <c r="BU261" s="66" t="e">
        <f>INDEX('Partnumber data valves'!$B$4:$AC$1001,$BB261,5)</f>
        <v>#N/A</v>
      </c>
      <c r="BV261" s="66" t="e">
        <f>INDEX('Partnumber data valves'!$B$4:$AC$1001,$BB261,6)</f>
        <v>#N/A</v>
      </c>
    </row>
    <row r="262" spans="2:74">
      <c r="B262" s="115"/>
      <c r="C262" s="115"/>
      <c r="D262" s="115"/>
      <c r="E262" s="115"/>
      <c r="F262" s="115"/>
      <c r="G262" s="115"/>
      <c r="H262" s="115"/>
      <c r="I262" s="115"/>
      <c r="J262" s="115"/>
      <c r="K262" s="115"/>
      <c r="L262" s="115"/>
      <c r="M262" s="115"/>
      <c r="N262" s="115"/>
      <c r="O262" s="115"/>
      <c r="Q262" s="83"/>
      <c r="R262" s="22" t="e">
        <f>VLOOKUP('Frese Valve Selection'!$Q262,'Partnumber data valves'!$B$4:$K$1001,2,FALSE)</f>
        <v>#N/A</v>
      </c>
      <c r="S262" s="23" t="e">
        <f>VLOOKUP('Frese Valve Selection'!$Q262,'Partnumber data valves'!$B$4:$K$1001,3,FALSE)</f>
        <v>#N/A</v>
      </c>
      <c r="T262" s="23" t="e">
        <f>VLOOKUP('Frese Valve Selection'!$Q262,'Partnumber data valves'!$B$4:$K$1001,4,FALSE)</f>
        <v>#N/A</v>
      </c>
      <c r="U262" s="23" t="e">
        <f>VLOOKUP('Frese Valve Selection'!$Q262,'Partnumber data valves'!$B$4:$K$1001,5,FALSE)</f>
        <v>#N/A</v>
      </c>
      <c r="V262" s="23" t="e">
        <f>VLOOKUP('Frese Valve Selection'!$Q262,'Partnumber data valves'!$B$4:$K$1001,6,FALSE)</f>
        <v>#N/A</v>
      </c>
      <c r="W262" s="23" t="e">
        <f>VLOOKUP('Frese Valve Selection'!$Q262,'Partnumber data valves'!$B$4:$K$1001,7,FALSE)</f>
        <v>#N/A</v>
      </c>
      <c r="X262" s="23" t="e">
        <f>VLOOKUP('Frese Valve Selection'!$Q262,'Partnumber data valves'!$B$4:$K$1001,8,FALSE)</f>
        <v>#N/A</v>
      </c>
      <c r="Y262" s="23" t="e">
        <f>VLOOKUP('Frese Valve Selection'!$Q262,'Partnumber data valves'!$B$4:$K$1001,9,FALSE)</f>
        <v>#N/A</v>
      </c>
      <c r="Z262" s="23" t="e">
        <f>VLOOKUP('Frese Valve Selection'!$Q262,'Partnumber data valves'!$B$4:$K$1001,10,FALSE)</f>
        <v>#N/A</v>
      </c>
      <c r="AA262" s="97">
        <f t="shared" si="47"/>
        <v>0</v>
      </c>
      <c r="AB262" s="98" t="e">
        <f t="shared" si="45"/>
        <v>#N/A</v>
      </c>
      <c r="AC262" s="99" t="e">
        <f t="shared" si="46"/>
        <v>#N/A</v>
      </c>
      <c r="AD262" s="23" t="e">
        <f>VLOOKUP(Q262,'Weight table'!$A$2:$C$10000,3,FALSE)</f>
        <v>#N/A</v>
      </c>
      <c r="AF262" s="83"/>
      <c r="AG262" s="23" t="str">
        <f>IF(OR(ISBLANK($AF262),$AF262="N/A"),"",VLOOKUP($AF262,'Part number data actuators'!$B$3:$H$202,2,FALSE))</f>
        <v/>
      </c>
      <c r="AH262" s="23" t="str">
        <f>IF(OR(ISBLANK($AF262),$AF262="N/A"),"",VLOOKUP($AF262,'Part number data actuators'!$B$3:$H$202,3,FALSE))</f>
        <v/>
      </c>
      <c r="AI262" s="23" t="str">
        <f>IF(OR(ISBLANK($AF262),$AF262="N/A"),"",VLOOKUP($AF262,'Part number data actuators'!$B$3:$H$202,4,FALSE))</f>
        <v/>
      </c>
      <c r="AJ262" s="23" t="str">
        <f>IF(OR(ISBLANK($AF262),$AF262="N/A"),"",VLOOKUP($AF262,'Part number data actuators'!$B$3:$H$202,5,FALSE))</f>
        <v/>
      </c>
      <c r="AK262" s="23" t="str">
        <f>IF(OR(ISBLANK($AF262),$AF262="N/A"),"",VLOOKUP($AF262,'Part number data actuators'!$B$3:$H$202,6,FALSE))</f>
        <v/>
      </c>
      <c r="AL262" s="23" t="str">
        <f>IF(OR(ISBLANK($AF262),$AF262="N/A"),"",VLOOKUP($AF262,'Part number data actuators'!$B$3:$H$202,7,FALSE))</f>
        <v/>
      </c>
      <c r="AM262" s="5" t="str">
        <f>IF(OR(ISBLANK($AF262),$AF262="N/A"),"",VLOOKUP(AF262,'Weight table'!$A$2:$C$10000,3,FALSE))</f>
        <v/>
      </c>
      <c r="AO262" s="86"/>
      <c r="AU262" s="66" t="e">
        <f t="shared" si="48"/>
        <v>#N/A</v>
      </c>
      <c r="AV262" s="66" t="e">
        <f t="shared" si="49"/>
        <v>#N/A</v>
      </c>
      <c r="AW262" t="e">
        <f t="shared" si="50"/>
        <v>#N/A</v>
      </c>
      <c r="AX262" s="66" t="e">
        <f t="shared" si="51"/>
        <v>#N/A</v>
      </c>
      <c r="AY262" s="66" t="e">
        <f t="shared" si="52"/>
        <v>#N/A</v>
      </c>
      <c r="BB262" s="6" t="e">
        <f>MATCH(Q262,'Partnumber data valves'!$B$4:$B$1001,0)</f>
        <v>#N/A</v>
      </c>
      <c r="BC262" s="6"/>
      <c r="BD262" t="e">
        <f>INDEX('Partnumber data valves'!$B$4:$AC$1001,$BB262,13)</f>
        <v>#N/A</v>
      </c>
      <c r="BE262" t="e">
        <f>INDEX('Partnumber data valves'!$B$4:$AC$1001,$BB262,14)</f>
        <v>#N/A</v>
      </c>
      <c r="BF262" t="e">
        <f>INDEX('Partnumber data valves'!$B$4:$AC$1001,$BB262,15)</f>
        <v>#N/A</v>
      </c>
      <c r="BG262" t="e">
        <f>INDEX('Partnumber data valves'!$B$4:$AC$1001,$BB262,16)</f>
        <v>#N/A</v>
      </c>
      <c r="BH262" t="e">
        <f>INDEX('Partnumber data valves'!$B$4:$AC$1001,$BB262,17)</f>
        <v>#N/A</v>
      </c>
      <c r="BI262" t="e">
        <f>INDEX('Partnumber data valves'!$B$4:$AC$1001,$BB262,18)</f>
        <v>#N/A</v>
      </c>
      <c r="BJ262" t="e">
        <f>INDEX('Partnumber data valves'!$B$4:$AC$1001,$BB262,19)</f>
        <v>#N/A</v>
      </c>
      <c r="BL262" t="e">
        <f>INDEX('Partnumber data valves'!$B$4:$AC$1001,$BB262,21)</f>
        <v>#N/A</v>
      </c>
      <c r="BM262" t="e">
        <f>INDEX('Partnumber data valves'!$B$4:$AC$1001,$BB262,22)</f>
        <v>#N/A</v>
      </c>
      <c r="BN262" t="e">
        <f>INDEX('Partnumber data valves'!$B$4:$AC$1001,$BB262,23)</f>
        <v>#N/A</v>
      </c>
      <c r="BO262" t="e">
        <f>INDEX('Partnumber data valves'!$B$4:$AC$1001,$BB262,24)</f>
        <v>#N/A</v>
      </c>
      <c r="BP262" t="e">
        <f>INDEX('Partnumber data valves'!$B$4:$AC$1001,$BB262,25)</f>
        <v>#N/A</v>
      </c>
      <c r="BQ262" t="e">
        <f>INDEX('Partnumber data valves'!$B$4:$AC$1001,$BB262,26)</f>
        <v>#N/A</v>
      </c>
      <c r="BR262" t="e">
        <f>INDEX('Partnumber data valves'!$B$4:$AC$1001,$BB262,27)</f>
        <v>#N/A</v>
      </c>
      <c r="BS262" t="e">
        <f>INDEX('Partnumber data valves'!$B$4:$AC$1001,$BB262,28)</f>
        <v>#N/A</v>
      </c>
      <c r="BU262" s="66" t="e">
        <f>INDEX('Partnumber data valves'!$B$4:$AC$1001,$BB262,5)</f>
        <v>#N/A</v>
      </c>
      <c r="BV262" s="66" t="e">
        <f>INDEX('Partnumber data valves'!$B$4:$AC$1001,$BB262,6)</f>
        <v>#N/A</v>
      </c>
    </row>
    <row r="263" spans="2:74">
      <c r="B263" s="115"/>
      <c r="C263" s="115"/>
      <c r="D263" s="115"/>
      <c r="E263" s="115"/>
      <c r="F263" s="115"/>
      <c r="G263" s="115"/>
      <c r="H263" s="115"/>
      <c r="I263" s="115"/>
      <c r="J263" s="115"/>
      <c r="K263" s="115"/>
      <c r="L263" s="115"/>
      <c r="M263" s="115"/>
      <c r="N263" s="115"/>
      <c r="O263" s="115"/>
      <c r="Q263" s="83"/>
      <c r="R263" s="22" t="e">
        <f>VLOOKUP('Frese Valve Selection'!$Q263,'Partnumber data valves'!$B$4:$K$1001,2,FALSE)</f>
        <v>#N/A</v>
      </c>
      <c r="S263" s="23" t="e">
        <f>VLOOKUP('Frese Valve Selection'!$Q263,'Partnumber data valves'!$B$4:$K$1001,3,FALSE)</f>
        <v>#N/A</v>
      </c>
      <c r="T263" s="23" t="e">
        <f>VLOOKUP('Frese Valve Selection'!$Q263,'Partnumber data valves'!$B$4:$K$1001,4,FALSE)</f>
        <v>#N/A</v>
      </c>
      <c r="U263" s="23" t="e">
        <f>VLOOKUP('Frese Valve Selection'!$Q263,'Partnumber data valves'!$B$4:$K$1001,5,FALSE)</f>
        <v>#N/A</v>
      </c>
      <c r="V263" s="23" t="e">
        <f>VLOOKUP('Frese Valve Selection'!$Q263,'Partnumber data valves'!$B$4:$K$1001,6,FALSE)</f>
        <v>#N/A</v>
      </c>
      <c r="W263" s="23" t="e">
        <f>VLOOKUP('Frese Valve Selection'!$Q263,'Partnumber data valves'!$B$4:$K$1001,7,FALSE)</f>
        <v>#N/A</v>
      </c>
      <c r="X263" s="23" t="e">
        <f>VLOOKUP('Frese Valve Selection'!$Q263,'Partnumber data valves'!$B$4:$K$1001,8,FALSE)</f>
        <v>#N/A</v>
      </c>
      <c r="Y263" s="23" t="e">
        <f>VLOOKUP('Frese Valve Selection'!$Q263,'Partnumber data valves'!$B$4:$K$1001,9,FALSE)</f>
        <v>#N/A</v>
      </c>
      <c r="Z263" s="23" t="e">
        <f>VLOOKUP('Frese Valve Selection'!$Q263,'Partnumber data valves'!$B$4:$K$1001,10,FALSE)</f>
        <v>#N/A</v>
      </c>
      <c r="AA263" s="97">
        <f t="shared" si="47"/>
        <v>0</v>
      </c>
      <c r="AB263" s="98" t="e">
        <f t="shared" ref="AB263:AB326" si="53">ROUND(AU263,1)</f>
        <v>#N/A</v>
      </c>
      <c r="AC263" s="99" t="e">
        <f t="shared" ref="AC263:AC326" si="54">ROUND(AV263,0)</f>
        <v>#N/A</v>
      </c>
      <c r="AD263" s="23" t="e">
        <f>VLOOKUP(Q263,'Weight table'!$A$2:$C$10000,3,FALSE)</f>
        <v>#N/A</v>
      </c>
      <c r="AF263" s="83"/>
      <c r="AG263" s="23" t="str">
        <f>IF(OR(ISBLANK($AF263),$AF263="N/A"),"",VLOOKUP($AF263,'Part number data actuators'!$B$3:$H$202,2,FALSE))</f>
        <v/>
      </c>
      <c r="AH263" s="23" t="str">
        <f>IF(OR(ISBLANK($AF263),$AF263="N/A"),"",VLOOKUP($AF263,'Part number data actuators'!$B$3:$H$202,3,FALSE))</f>
        <v/>
      </c>
      <c r="AI263" s="23" t="str">
        <f>IF(OR(ISBLANK($AF263),$AF263="N/A"),"",VLOOKUP($AF263,'Part number data actuators'!$B$3:$H$202,4,FALSE))</f>
        <v/>
      </c>
      <c r="AJ263" s="23" t="str">
        <f>IF(OR(ISBLANK($AF263),$AF263="N/A"),"",VLOOKUP($AF263,'Part number data actuators'!$B$3:$H$202,5,FALSE))</f>
        <v/>
      </c>
      <c r="AK263" s="23" t="str">
        <f>IF(OR(ISBLANK($AF263),$AF263="N/A"),"",VLOOKUP($AF263,'Part number data actuators'!$B$3:$H$202,6,FALSE))</f>
        <v/>
      </c>
      <c r="AL263" s="23" t="str">
        <f>IF(OR(ISBLANK($AF263),$AF263="N/A"),"",VLOOKUP($AF263,'Part number data actuators'!$B$3:$H$202,7,FALSE))</f>
        <v/>
      </c>
      <c r="AM263" s="5" t="str">
        <f>IF(OR(ISBLANK($AF263),$AF263="N/A"),"",VLOOKUP(AF263,'Weight table'!$A$2:$C$10000,3,FALSE))</f>
        <v/>
      </c>
      <c r="AO263" s="86"/>
      <c r="AU263" s="66" t="e">
        <f t="shared" si="48"/>
        <v>#N/A</v>
      </c>
      <c r="AV263" s="66" t="e">
        <f t="shared" si="49"/>
        <v>#N/A</v>
      </c>
      <c r="AW263" t="e">
        <f t="shared" si="50"/>
        <v>#N/A</v>
      </c>
      <c r="AX263" s="66" t="e">
        <f t="shared" si="51"/>
        <v>#N/A</v>
      </c>
      <c r="AY263" s="66" t="e">
        <f t="shared" si="52"/>
        <v>#N/A</v>
      </c>
      <c r="BB263" s="6" t="e">
        <f>MATCH(Q263,'Partnumber data valves'!$B$4:$B$1001,0)</f>
        <v>#N/A</v>
      </c>
      <c r="BC263" s="6"/>
      <c r="BD263" t="e">
        <f>INDEX('Partnumber data valves'!$B$4:$AC$1001,$BB263,13)</f>
        <v>#N/A</v>
      </c>
      <c r="BE263" t="e">
        <f>INDEX('Partnumber data valves'!$B$4:$AC$1001,$BB263,14)</f>
        <v>#N/A</v>
      </c>
      <c r="BF263" t="e">
        <f>INDEX('Partnumber data valves'!$B$4:$AC$1001,$BB263,15)</f>
        <v>#N/A</v>
      </c>
      <c r="BG263" t="e">
        <f>INDEX('Partnumber data valves'!$B$4:$AC$1001,$BB263,16)</f>
        <v>#N/A</v>
      </c>
      <c r="BH263" t="e">
        <f>INDEX('Partnumber data valves'!$B$4:$AC$1001,$BB263,17)</f>
        <v>#N/A</v>
      </c>
      <c r="BI263" t="e">
        <f>INDEX('Partnumber data valves'!$B$4:$AC$1001,$BB263,18)</f>
        <v>#N/A</v>
      </c>
      <c r="BJ263" t="e">
        <f>INDEX('Partnumber data valves'!$B$4:$AC$1001,$BB263,19)</f>
        <v>#N/A</v>
      </c>
      <c r="BL263" t="e">
        <f>INDEX('Partnumber data valves'!$B$4:$AC$1001,$BB263,21)</f>
        <v>#N/A</v>
      </c>
      <c r="BM263" t="e">
        <f>INDEX('Partnumber data valves'!$B$4:$AC$1001,$BB263,22)</f>
        <v>#N/A</v>
      </c>
      <c r="BN263" t="e">
        <f>INDEX('Partnumber data valves'!$B$4:$AC$1001,$BB263,23)</f>
        <v>#N/A</v>
      </c>
      <c r="BO263" t="e">
        <f>INDEX('Partnumber data valves'!$B$4:$AC$1001,$BB263,24)</f>
        <v>#N/A</v>
      </c>
      <c r="BP263" t="e">
        <f>INDEX('Partnumber data valves'!$B$4:$AC$1001,$BB263,25)</f>
        <v>#N/A</v>
      </c>
      <c r="BQ263" t="e">
        <f>INDEX('Partnumber data valves'!$B$4:$AC$1001,$BB263,26)</f>
        <v>#N/A</v>
      </c>
      <c r="BR263" t="e">
        <f>INDEX('Partnumber data valves'!$B$4:$AC$1001,$BB263,27)</f>
        <v>#N/A</v>
      </c>
      <c r="BS263" t="e">
        <f>INDEX('Partnumber data valves'!$B$4:$AC$1001,$BB263,28)</f>
        <v>#N/A</v>
      </c>
      <c r="BU263" s="66" t="e">
        <f>INDEX('Partnumber data valves'!$B$4:$AC$1001,$BB263,5)</f>
        <v>#N/A</v>
      </c>
      <c r="BV263" s="66" t="e">
        <f>INDEX('Partnumber data valves'!$B$4:$AC$1001,$BB263,6)</f>
        <v>#N/A</v>
      </c>
    </row>
    <row r="264" spans="2:74">
      <c r="B264" s="115"/>
      <c r="C264" s="115"/>
      <c r="D264" s="115"/>
      <c r="E264" s="115"/>
      <c r="F264" s="115"/>
      <c r="G264" s="115"/>
      <c r="H264" s="115"/>
      <c r="I264" s="115"/>
      <c r="J264" s="115"/>
      <c r="K264" s="115"/>
      <c r="L264" s="115"/>
      <c r="M264" s="115"/>
      <c r="N264" s="115"/>
      <c r="O264" s="115"/>
      <c r="Q264" s="83"/>
      <c r="R264" s="22" t="e">
        <f>VLOOKUP('Frese Valve Selection'!$Q264,'Partnumber data valves'!$B$4:$K$1001,2,FALSE)</f>
        <v>#N/A</v>
      </c>
      <c r="S264" s="23" t="e">
        <f>VLOOKUP('Frese Valve Selection'!$Q264,'Partnumber data valves'!$B$4:$K$1001,3,FALSE)</f>
        <v>#N/A</v>
      </c>
      <c r="T264" s="23" t="e">
        <f>VLOOKUP('Frese Valve Selection'!$Q264,'Partnumber data valves'!$B$4:$K$1001,4,FALSE)</f>
        <v>#N/A</v>
      </c>
      <c r="U264" s="23" t="e">
        <f>VLOOKUP('Frese Valve Selection'!$Q264,'Partnumber data valves'!$B$4:$K$1001,5,FALSE)</f>
        <v>#N/A</v>
      </c>
      <c r="V264" s="23" t="e">
        <f>VLOOKUP('Frese Valve Selection'!$Q264,'Partnumber data valves'!$B$4:$K$1001,6,FALSE)</f>
        <v>#N/A</v>
      </c>
      <c r="W264" s="23" t="e">
        <f>VLOOKUP('Frese Valve Selection'!$Q264,'Partnumber data valves'!$B$4:$K$1001,7,FALSE)</f>
        <v>#N/A</v>
      </c>
      <c r="X264" s="23" t="e">
        <f>VLOOKUP('Frese Valve Selection'!$Q264,'Partnumber data valves'!$B$4:$K$1001,8,FALSE)</f>
        <v>#N/A</v>
      </c>
      <c r="Y264" s="23" t="e">
        <f>VLOOKUP('Frese Valve Selection'!$Q264,'Partnumber data valves'!$B$4:$K$1001,9,FALSE)</f>
        <v>#N/A</v>
      </c>
      <c r="Z264" s="23" t="e">
        <f>VLOOKUP('Frese Valve Selection'!$Q264,'Partnumber data valves'!$B$4:$K$1001,10,FALSE)</f>
        <v>#N/A</v>
      </c>
      <c r="AA264" s="97">
        <f t="shared" si="47"/>
        <v>0</v>
      </c>
      <c r="AB264" s="98" t="e">
        <f t="shared" si="53"/>
        <v>#N/A</v>
      </c>
      <c r="AC264" s="99" t="e">
        <f t="shared" si="54"/>
        <v>#N/A</v>
      </c>
      <c r="AD264" s="23" t="e">
        <f>VLOOKUP(Q264,'Weight table'!$A$2:$C$10000,3,FALSE)</f>
        <v>#N/A</v>
      </c>
      <c r="AF264" s="83"/>
      <c r="AG264" s="23" t="str">
        <f>IF(OR(ISBLANK($AF264),$AF264="N/A"),"",VLOOKUP($AF264,'Part number data actuators'!$B$3:$H$202,2,FALSE))</f>
        <v/>
      </c>
      <c r="AH264" s="23" t="str">
        <f>IF(OR(ISBLANK($AF264),$AF264="N/A"),"",VLOOKUP($AF264,'Part number data actuators'!$B$3:$H$202,3,FALSE))</f>
        <v/>
      </c>
      <c r="AI264" s="23" t="str">
        <f>IF(OR(ISBLANK($AF264),$AF264="N/A"),"",VLOOKUP($AF264,'Part number data actuators'!$B$3:$H$202,4,FALSE))</f>
        <v/>
      </c>
      <c r="AJ264" s="23" t="str">
        <f>IF(OR(ISBLANK($AF264),$AF264="N/A"),"",VLOOKUP($AF264,'Part number data actuators'!$B$3:$H$202,5,FALSE))</f>
        <v/>
      </c>
      <c r="AK264" s="23" t="str">
        <f>IF(OR(ISBLANK($AF264),$AF264="N/A"),"",VLOOKUP($AF264,'Part number data actuators'!$B$3:$H$202,6,FALSE))</f>
        <v/>
      </c>
      <c r="AL264" s="23" t="str">
        <f>IF(OR(ISBLANK($AF264),$AF264="N/A"),"",VLOOKUP($AF264,'Part number data actuators'!$B$3:$H$202,7,FALSE))</f>
        <v/>
      </c>
      <c r="AM264" s="5" t="str">
        <f>IF(OR(ISBLANK($AF264),$AF264="N/A"),"",VLOOKUP(AF264,'Weight table'!$A$2:$C$10000,3,FALSE))</f>
        <v/>
      </c>
      <c r="AO264" s="86"/>
      <c r="AU264" s="66" t="e">
        <f t="shared" si="48"/>
        <v>#N/A</v>
      </c>
      <c r="AV264" s="66" t="e">
        <f t="shared" si="49"/>
        <v>#N/A</v>
      </c>
      <c r="AW264" t="e">
        <f t="shared" si="50"/>
        <v>#N/A</v>
      </c>
      <c r="AX264" s="66" t="e">
        <f t="shared" si="51"/>
        <v>#N/A</v>
      </c>
      <c r="AY264" s="66" t="e">
        <f t="shared" si="52"/>
        <v>#N/A</v>
      </c>
      <c r="BB264" s="6" t="e">
        <f>MATCH(Q264,'Partnumber data valves'!$B$4:$B$1001,0)</f>
        <v>#N/A</v>
      </c>
      <c r="BC264" s="6"/>
      <c r="BD264" t="e">
        <f>INDEX('Partnumber data valves'!$B$4:$AC$1001,$BB264,13)</f>
        <v>#N/A</v>
      </c>
      <c r="BE264" t="e">
        <f>INDEX('Partnumber data valves'!$B$4:$AC$1001,$BB264,14)</f>
        <v>#N/A</v>
      </c>
      <c r="BF264" t="e">
        <f>INDEX('Partnumber data valves'!$B$4:$AC$1001,$BB264,15)</f>
        <v>#N/A</v>
      </c>
      <c r="BG264" t="e">
        <f>INDEX('Partnumber data valves'!$B$4:$AC$1001,$BB264,16)</f>
        <v>#N/A</v>
      </c>
      <c r="BH264" t="e">
        <f>INDEX('Partnumber data valves'!$B$4:$AC$1001,$BB264,17)</f>
        <v>#N/A</v>
      </c>
      <c r="BI264" t="e">
        <f>INDEX('Partnumber data valves'!$B$4:$AC$1001,$BB264,18)</f>
        <v>#N/A</v>
      </c>
      <c r="BJ264" t="e">
        <f>INDEX('Partnumber data valves'!$B$4:$AC$1001,$BB264,19)</f>
        <v>#N/A</v>
      </c>
      <c r="BL264" t="e">
        <f>INDEX('Partnumber data valves'!$B$4:$AC$1001,$BB264,21)</f>
        <v>#N/A</v>
      </c>
      <c r="BM264" t="e">
        <f>INDEX('Partnumber data valves'!$B$4:$AC$1001,$BB264,22)</f>
        <v>#N/A</v>
      </c>
      <c r="BN264" t="e">
        <f>INDEX('Partnumber data valves'!$B$4:$AC$1001,$BB264,23)</f>
        <v>#N/A</v>
      </c>
      <c r="BO264" t="e">
        <f>INDEX('Partnumber data valves'!$B$4:$AC$1001,$BB264,24)</f>
        <v>#N/A</v>
      </c>
      <c r="BP264" t="e">
        <f>INDEX('Partnumber data valves'!$B$4:$AC$1001,$BB264,25)</f>
        <v>#N/A</v>
      </c>
      <c r="BQ264" t="e">
        <f>INDEX('Partnumber data valves'!$B$4:$AC$1001,$BB264,26)</f>
        <v>#N/A</v>
      </c>
      <c r="BR264" t="e">
        <f>INDEX('Partnumber data valves'!$B$4:$AC$1001,$BB264,27)</f>
        <v>#N/A</v>
      </c>
      <c r="BS264" t="e">
        <f>INDEX('Partnumber data valves'!$B$4:$AC$1001,$BB264,28)</f>
        <v>#N/A</v>
      </c>
      <c r="BU264" s="66" t="e">
        <f>INDEX('Partnumber data valves'!$B$4:$AC$1001,$BB264,5)</f>
        <v>#N/A</v>
      </c>
      <c r="BV264" s="66" t="e">
        <f>INDEX('Partnumber data valves'!$B$4:$AC$1001,$BB264,6)</f>
        <v>#N/A</v>
      </c>
    </row>
    <row r="265" spans="2:74">
      <c r="B265" s="115"/>
      <c r="C265" s="115"/>
      <c r="D265" s="115"/>
      <c r="E265" s="115"/>
      <c r="F265" s="115"/>
      <c r="G265" s="115"/>
      <c r="H265" s="115"/>
      <c r="I265" s="115"/>
      <c r="J265" s="115"/>
      <c r="K265" s="115"/>
      <c r="L265" s="115"/>
      <c r="M265" s="115"/>
      <c r="N265" s="115"/>
      <c r="O265" s="115"/>
      <c r="Q265" s="83"/>
      <c r="R265" s="22" t="e">
        <f>VLOOKUP('Frese Valve Selection'!$Q265,'Partnumber data valves'!$B$4:$K$1001,2,FALSE)</f>
        <v>#N/A</v>
      </c>
      <c r="S265" s="23" t="e">
        <f>VLOOKUP('Frese Valve Selection'!$Q265,'Partnumber data valves'!$B$4:$K$1001,3,FALSE)</f>
        <v>#N/A</v>
      </c>
      <c r="T265" s="23" t="e">
        <f>VLOOKUP('Frese Valve Selection'!$Q265,'Partnumber data valves'!$B$4:$K$1001,4,FALSE)</f>
        <v>#N/A</v>
      </c>
      <c r="U265" s="23" t="e">
        <f>VLOOKUP('Frese Valve Selection'!$Q265,'Partnumber data valves'!$B$4:$K$1001,5,FALSE)</f>
        <v>#N/A</v>
      </c>
      <c r="V265" s="23" t="e">
        <f>VLOOKUP('Frese Valve Selection'!$Q265,'Partnumber data valves'!$B$4:$K$1001,6,FALSE)</f>
        <v>#N/A</v>
      </c>
      <c r="W265" s="23" t="e">
        <f>VLOOKUP('Frese Valve Selection'!$Q265,'Partnumber data valves'!$B$4:$K$1001,7,FALSE)</f>
        <v>#N/A</v>
      </c>
      <c r="X265" s="23" t="e">
        <f>VLOOKUP('Frese Valve Selection'!$Q265,'Partnumber data valves'!$B$4:$K$1001,8,FALSE)</f>
        <v>#N/A</v>
      </c>
      <c r="Y265" s="23" t="e">
        <f>VLOOKUP('Frese Valve Selection'!$Q265,'Partnumber data valves'!$B$4:$K$1001,9,FALSE)</f>
        <v>#N/A</v>
      </c>
      <c r="Z265" s="23" t="e">
        <f>VLOOKUP('Frese Valve Selection'!$Q265,'Partnumber data valves'!$B$4:$K$1001,10,FALSE)</f>
        <v>#N/A</v>
      </c>
      <c r="AA265" s="97">
        <f t="shared" si="47"/>
        <v>0</v>
      </c>
      <c r="AB265" s="98" t="e">
        <f t="shared" si="53"/>
        <v>#N/A</v>
      </c>
      <c r="AC265" s="99" t="e">
        <f t="shared" si="54"/>
        <v>#N/A</v>
      </c>
      <c r="AD265" s="23" t="e">
        <f>VLOOKUP(Q265,'Weight table'!$A$2:$C$10000,3,FALSE)</f>
        <v>#N/A</v>
      </c>
      <c r="AF265" s="83"/>
      <c r="AG265" s="23" t="str">
        <f>IF(OR(ISBLANK($AF265),$AF265="N/A"),"",VLOOKUP($AF265,'Part number data actuators'!$B$3:$H$202,2,FALSE))</f>
        <v/>
      </c>
      <c r="AH265" s="23" t="str">
        <f>IF(OR(ISBLANK($AF265),$AF265="N/A"),"",VLOOKUP($AF265,'Part number data actuators'!$B$3:$H$202,3,FALSE))</f>
        <v/>
      </c>
      <c r="AI265" s="23" t="str">
        <f>IF(OR(ISBLANK($AF265),$AF265="N/A"),"",VLOOKUP($AF265,'Part number data actuators'!$B$3:$H$202,4,FALSE))</f>
        <v/>
      </c>
      <c r="AJ265" s="23" t="str">
        <f>IF(OR(ISBLANK($AF265),$AF265="N/A"),"",VLOOKUP($AF265,'Part number data actuators'!$B$3:$H$202,5,FALSE))</f>
        <v/>
      </c>
      <c r="AK265" s="23" t="str">
        <f>IF(OR(ISBLANK($AF265),$AF265="N/A"),"",VLOOKUP($AF265,'Part number data actuators'!$B$3:$H$202,6,FALSE))</f>
        <v/>
      </c>
      <c r="AL265" s="23" t="str">
        <f>IF(OR(ISBLANK($AF265),$AF265="N/A"),"",VLOOKUP($AF265,'Part number data actuators'!$B$3:$H$202,7,FALSE))</f>
        <v/>
      </c>
      <c r="AM265" s="5" t="str">
        <f>IF(OR(ISBLANK($AF265),$AF265="N/A"),"",VLOOKUP(AF265,'Weight table'!$A$2:$C$10000,3,FALSE))</f>
        <v/>
      </c>
      <c r="AO265" s="86"/>
      <c r="AU265" s="66" t="e">
        <f t="shared" si="48"/>
        <v>#N/A</v>
      </c>
      <c r="AV265" s="66" t="e">
        <f t="shared" si="49"/>
        <v>#N/A</v>
      </c>
      <c r="AW265" t="e">
        <f t="shared" si="50"/>
        <v>#N/A</v>
      </c>
      <c r="AX265" s="66" t="e">
        <f t="shared" si="51"/>
        <v>#N/A</v>
      </c>
      <c r="AY265" s="66" t="e">
        <f t="shared" si="52"/>
        <v>#N/A</v>
      </c>
      <c r="BB265" s="6" t="e">
        <f>MATCH(Q265,'Partnumber data valves'!$B$4:$B$1001,0)</f>
        <v>#N/A</v>
      </c>
      <c r="BC265" s="6"/>
      <c r="BD265" t="e">
        <f>INDEX('Partnumber data valves'!$B$4:$AC$1001,$BB265,13)</f>
        <v>#N/A</v>
      </c>
      <c r="BE265" t="e">
        <f>INDEX('Partnumber data valves'!$B$4:$AC$1001,$BB265,14)</f>
        <v>#N/A</v>
      </c>
      <c r="BF265" t="e">
        <f>INDEX('Partnumber data valves'!$B$4:$AC$1001,$BB265,15)</f>
        <v>#N/A</v>
      </c>
      <c r="BG265" t="e">
        <f>INDEX('Partnumber data valves'!$B$4:$AC$1001,$BB265,16)</f>
        <v>#N/A</v>
      </c>
      <c r="BH265" t="e">
        <f>INDEX('Partnumber data valves'!$B$4:$AC$1001,$BB265,17)</f>
        <v>#N/A</v>
      </c>
      <c r="BI265" t="e">
        <f>INDEX('Partnumber data valves'!$B$4:$AC$1001,$BB265,18)</f>
        <v>#N/A</v>
      </c>
      <c r="BJ265" t="e">
        <f>INDEX('Partnumber data valves'!$B$4:$AC$1001,$BB265,19)</f>
        <v>#N/A</v>
      </c>
      <c r="BL265" t="e">
        <f>INDEX('Partnumber data valves'!$B$4:$AC$1001,$BB265,21)</f>
        <v>#N/A</v>
      </c>
      <c r="BM265" t="e">
        <f>INDEX('Partnumber data valves'!$B$4:$AC$1001,$BB265,22)</f>
        <v>#N/A</v>
      </c>
      <c r="BN265" t="e">
        <f>INDEX('Partnumber data valves'!$B$4:$AC$1001,$BB265,23)</f>
        <v>#N/A</v>
      </c>
      <c r="BO265" t="e">
        <f>INDEX('Partnumber data valves'!$B$4:$AC$1001,$BB265,24)</f>
        <v>#N/A</v>
      </c>
      <c r="BP265" t="e">
        <f>INDEX('Partnumber data valves'!$B$4:$AC$1001,$BB265,25)</f>
        <v>#N/A</v>
      </c>
      <c r="BQ265" t="e">
        <f>INDEX('Partnumber data valves'!$B$4:$AC$1001,$BB265,26)</f>
        <v>#N/A</v>
      </c>
      <c r="BR265" t="e">
        <f>INDEX('Partnumber data valves'!$B$4:$AC$1001,$BB265,27)</f>
        <v>#N/A</v>
      </c>
      <c r="BS265" t="e">
        <f>INDEX('Partnumber data valves'!$B$4:$AC$1001,$BB265,28)</f>
        <v>#N/A</v>
      </c>
      <c r="BU265" s="66" t="e">
        <f>INDEX('Partnumber data valves'!$B$4:$AC$1001,$BB265,5)</f>
        <v>#N/A</v>
      </c>
      <c r="BV265" s="66" t="e">
        <f>INDEX('Partnumber data valves'!$B$4:$AC$1001,$BB265,6)</f>
        <v>#N/A</v>
      </c>
    </row>
    <row r="266" spans="2:74">
      <c r="B266" s="115"/>
      <c r="C266" s="115"/>
      <c r="D266" s="115"/>
      <c r="E266" s="115"/>
      <c r="F266" s="115"/>
      <c r="G266" s="115"/>
      <c r="H266" s="115"/>
      <c r="I266" s="115"/>
      <c r="J266" s="115"/>
      <c r="K266" s="115"/>
      <c r="L266" s="115"/>
      <c r="M266" s="115"/>
      <c r="N266" s="115"/>
      <c r="O266" s="115"/>
      <c r="Q266" s="83"/>
      <c r="R266" s="22" t="e">
        <f>VLOOKUP('Frese Valve Selection'!$Q266,'Partnumber data valves'!$B$4:$K$1001,2,FALSE)</f>
        <v>#N/A</v>
      </c>
      <c r="S266" s="23" t="e">
        <f>VLOOKUP('Frese Valve Selection'!$Q266,'Partnumber data valves'!$B$4:$K$1001,3,FALSE)</f>
        <v>#N/A</v>
      </c>
      <c r="T266" s="23" t="e">
        <f>VLOOKUP('Frese Valve Selection'!$Q266,'Partnumber data valves'!$B$4:$K$1001,4,FALSE)</f>
        <v>#N/A</v>
      </c>
      <c r="U266" s="23" t="e">
        <f>VLOOKUP('Frese Valve Selection'!$Q266,'Partnumber data valves'!$B$4:$K$1001,5,FALSE)</f>
        <v>#N/A</v>
      </c>
      <c r="V266" s="23" t="e">
        <f>VLOOKUP('Frese Valve Selection'!$Q266,'Partnumber data valves'!$B$4:$K$1001,6,FALSE)</f>
        <v>#N/A</v>
      </c>
      <c r="W266" s="23" t="e">
        <f>VLOOKUP('Frese Valve Selection'!$Q266,'Partnumber data valves'!$B$4:$K$1001,7,FALSE)</f>
        <v>#N/A</v>
      </c>
      <c r="X266" s="23" t="e">
        <f>VLOOKUP('Frese Valve Selection'!$Q266,'Partnumber data valves'!$B$4:$K$1001,8,FALSE)</f>
        <v>#N/A</v>
      </c>
      <c r="Y266" s="23" t="e">
        <f>VLOOKUP('Frese Valve Selection'!$Q266,'Partnumber data valves'!$B$4:$K$1001,9,FALSE)</f>
        <v>#N/A</v>
      </c>
      <c r="Z266" s="23" t="e">
        <f>VLOOKUP('Frese Valve Selection'!$Q266,'Partnumber data valves'!$B$4:$K$1001,10,FALSE)</f>
        <v>#N/A</v>
      </c>
      <c r="AA266" s="97">
        <f t="shared" si="47"/>
        <v>0</v>
      </c>
      <c r="AB266" s="98" t="e">
        <f t="shared" si="53"/>
        <v>#N/A</v>
      </c>
      <c r="AC266" s="99" t="e">
        <f t="shared" si="54"/>
        <v>#N/A</v>
      </c>
      <c r="AD266" s="23" t="e">
        <f>VLOOKUP(Q266,'Weight table'!$A$2:$C$10000,3,FALSE)</f>
        <v>#N/A</v>
      </c>
      <c r="AF266" s="83"/>
      <c r="AG266" s="23" t="str">
        <f>IF(OR(ISBLANK($AF266),$AF266="N/A"),"",VLOOKUP($AF266,'Part number data actuators'!$B$3:$H$202,2,FALSE))</f>
        <v/>
      </c>
      <c r="AH266" s="23" t="str">
        <f>IF(OR(ISBLANK($AF266),$AF266="N/A"),"",VLOOKUP($AF266,'Part number data actuators'!$B$3:$H$202,3,FALSE))</f>
        <v/>
      </c>
      <c r="AI266" s="23" t="str">
        <f>IF(OR(ISBLANK($AF266),$AF266="N/A"),"",VLOOKUP($AF266,'Part number data actuators'!$B$3:$H$202,4,FALSE))</f>
        <v/>
      </c>
      <c r="AJ266" s="23" t="str">
        <f>IF(OR(ISBLANK($AF266),$AF266="N/A"),"",VLOOKUP($AF266,'Part number data actuators'!$B$3:$H$202,5,FALSE))</f>
        <v/>
      </c>
      <c r="AK266" s="23" t="str">
        <f>IF(OR(ISBLANK($AF266),$AF266="N/A"),"",VLOOKUP($AF266,'Part number data actuators'!$B$3:$H$202,6,FALSE))</f>
        <v/>
      </c>
      <c r="AL266" s="23" t="str">
        <f>IF(OR(ISBLANK($AF266),$AF266="N/A"),"",VLOOKUP($AF266,'Part number data actuators'!$B$3:$H$202,7,FALSE))</f>
        <v/>
      </c>
      <c r="AM266" s="5" t="str">
        <f>IF(OR(ISBLANK($AF266),$AF266="N/A"),"",VLOOKUP(AF266,'Weight table'!$A$2:$C$10000,3,FALSE))</f>
        <v/>
      </c>
      <c r="AO266" s="86"/>
      <c r="AU266" s="66" t="e">
        <f t="shared" si="48"/>
        <v>#N/A</v>
      </c>
      <c r="AV266" s="66" t="e">
        <f t="shared" si="49"/>
        <v>#N/A</v>
      </c>
      <c r="AW266" t="e">
        <f t="shared" si="50"/>
        <v>#N/A</v>
      </c>
      <c r="AX266" s="66" t="e">
        <f t="shared" si="51"/>
        <v>#N/A</v>
      </c>
      <c r="AY266" s="66" t="e">
        <f t="shared" si="52"/>
        <v>#N/A</v>
      </c>
      <c r="BB266" s="6" t="e">
        <f>MATCH(Q266,'Partnumber data valves'!$B$4:$B$1001,0)</f>
        <v>#N/A</v>
      </c>
      <c r="BC266" s="6"/>
      <c r="BD266" t="e">
        <f>INDEX('Partnumber data valves'!$B$4:$AC$1001,$BB266,13)</f>
        <v>#N/A</v>
      </c>
      <c r="BE266" t="e">
        <f>INDEX('Partnumber data valves'!$B$4:$AC$1001,$BB266,14)</f>
        <v>#N/A</v>
      </c>
      <c r="BF266" t="e">
        <f>INDEX('Partnumber data valves'!$B$4:$AC$1001,$BB266,15)</f>
        <v>#N/A</v>
      </c>
      <c r="BG266" t="e">
        <f>INDEX('Partnumber data valves'!$B$4:$AC$1001,$BB266,16)</f>
        <v>#N/A</v>
      </c>
      <c r="BH266" t="e">
        <f>INDEX('Partnumber data valves'!$B$4:$AC$1001,$BB266,17)</f>
        <v>#N/A</v>
      </c>
      <c r="BI266" t="e">
        <f>INDEX('Partnumber data valves'!$B$4:$AC$1001,$BB266,18)</f>
        <v>#N/A</v>
      </c>
      <c r="BJ266" t="e">
        <f>INDEX('Partnumber data valves'!$B$4:$AC$1001,$BB266,19)</f>
        <v>#N/A</v>
      </c>
      <c r="BL266" t="e">
        <f>INDEX('Partnumber data valves'!$B$4:$AC$1001,$BB266,21)</f>
        <v>#N/A</v>
      </c>
      <c r="BM266" t="e">
        <f>INDEX('Partnumber data valves'!$B$4:$AC$1001,$BB266,22)</f>
        <v>#N/A</v>
      </c>
      <c r="BN266" t="e">
        <f>INDEX('Partnumber data valves'!$B$4:$AC$1001,$BB266,23)</f>
        <v>#N/A</v>
      </c>
      <c r="BO266" t="e">
        <f>INDEX('Partnumber data valves'!$B$4:$AC$1001,$BB266,24)</f>
        <v>#N/A</v>
      </c>
      <c r="BP266" t="e">
        <f>INDEX('Partnumber data valves'!$B$4:$AC$1001,$BB266,25)</f>
        <v>#N/A</v>
      </c>
      <c r="BQ266" t="e">
        <f>INDEX('Partnumber data valves'!$B$4:$AC$1001,$BB266,26)</f>
        <v>#N/A</v>
      </c>
      <c r="BR266" t="e">
        <f>INDEX('Partnumber data valves'!$B$4:$AC$1001,$BB266,27)</f>
        <v>#N/A</v>
      </c>
      <c r="BS266" t="e">
        <f>INDEX('Partnumber data valves'!$B$4:$AC$1001,$BB266,28)</f>
        <v>#N/A</v>
      </c>
      <c r="BU266" s="66" t="e">
        <f>INDEX('Partnumber data valves'!$B$4:$AC$1001,$BB266,5)</f>
        <v>#N/A</v>
      </c>
      <c r="BV266" s="66" t="e">
        <f>INDEX('Partnumber data valves'!$B$4:$AC$1001,$BB266,6)</f>
        <v>#N/A</v>
      </c>
    </row>
    <row r="267" spans="2:74">
      <c r="B267" s="115"/>
      <c r="C267" s="115"/>
      <c r="D267" s="115"/>
      <c r="E267" s="115"/>
      <c r="F267" s="115"/>
      <c r="G267" s="115"/>
      <c r="H267" s="115"/>
      <c r="I267" s="115"/>
      <c r="J267" s="115"/>
      <c r="K267" s="115"/>
      <c r="L267" s="115"/>
      <c r="M267" s="115"/>
      <c r="N267" s="115"/>
      <c r="O267" s="115"/>
      <c r="Q267" s="83"/>
      <c r="R267" s="22" t="e">
        <f>VLOOKUP('Frese Valve Selection'!$Q267,'Partnumber data valves'!$B$4:$K$1001,2,FALSE)</f>
        <v>#N/A</v>
      </c>
      <c r="S267" s="23" t="e">
        <f>VLOOKUP('Frese Valve Selection'!$Q267,'Partnumber data valves'!$B$4:$K$1001,3,FALSE)</f>
        <v>#N/A</v>
      </c>
      <c r="T267" s="23" t="e">
        <f>VLOOKUP('Frese Valve Selection'!$Q267,'Partnumber data valves'!$B$4:$K$1001,4,FALSE)</f>
        <v>#N/A</v>
      </c>
      <c r="U267" s="23" t="e">
        <f>VLOOKUP('Frese Valve Selection'!$Q267,'Partnumber data valves'!$B$4:$K$1001,5,FALSE)</f>
        <v>#N/A</v>
      </c>
      <c r="V267" s="23" t="e">
        <f>VLOOKUP('Frese Valve Selection'!$Q267,'Partnumber data valves'!$B$4:$K$1001,6,FALSE)</f>
        <v>#N/A</v>
      </c>
      <c r="W267" s="23" t="e">
        <f>VLOOKUP('Frese Valve Selection'!$Q267,'Partnumber data valves'!$B$4:$K$1001,7,FALSE)</f>
        <v>#N/A</v>
      </c>
      <c r="X267" s="23" t="e">
        <f>VLOOKUP('Frese Valve Selection'!$Q267,'Partnumber data valves'!$B$4:$K$1001,8,FALSE)</f>
        <v>#N/A</v>
      </c>
      <c r="Y267" s="23" t="e">
        <f>VLOOKUP('Frese Valve Selection'!$Q267,'Partnumber data valves'!$B$4:$K$1001,9,FALSE)</f>
        <v>#N/A</v>
      </c>
      <c r="Z267" s="23" t="e">
        <f>VLOOKUP('Frese Valve Selection'!$Q267,'Partnumber data valves'!$B$4:$K$1001,10,FALSE)</f>
        <v>#N/A</v>
      </c>
      <c r="AA267" s="97">
        <f t="shared" si="47"/>
        <v>0</v>
      </c>
      <c r="AB267" s="98" t="e">
        <f t="shared" si="53"/>
        <v>#N/A</v>
      </c>
      <c r="AC267" s="99" t="e">
        <f t="shared" si="54"/>
        <v>#N/A</v>
      </c>
      <c r="AD267" s="23" t="e">
        <f>VLOOKUP(Q267,'Weight table'!$A$2:$C$10000,3,FALSE)</f>
        <v>#N/A</v>
      </c>
      <c r="AF267" s="83"/>
      <c r="AG267" s="23" t="str">
        <f>IF(OR(ISBLANK($AF267),$AF267="N/A"),"",VLOOKUP($AF267,'Part number data actuators'!$B$3:$H$202,2,FALSE))</f>
        <v/>
      </c>
      <c r="AH267" s="23" t="str">
        <f>IF(OR(ISBLANK($AF267),$AF267="N/A"),"",VLOOKUP($AF267,'Part number data actuators'!$B$3:$H$202,3,FALSE))</f>
        <v/>
      </c>
      <c r="AI267" s="23" t="str">
        <f>IF(OR(ISBLANK($AF267),$AF267="N/A"),"",VLOOKUP($AF267,'Part number data actuators'!$B$3:$H$202,4,FALSE))</f>
        <v/>
      </c>
      <c r="AJ267" s="23" t="str">
        <f>IF(OR(ISBLANK($AF267),$AF267="N/A"),"",VLOOKUP($AF267,'Part number data actuators'!$B$3:$H$202,5,FALSE))</f>
        <v/>
      </c>
      <c r="AK267" s="23" t="str">
        <f>IF(OR(ISBLANK($AF267),$AF267="N/A"),"",VLOOKUP($AF267,'Part number data actuators'!$B$3:$H$202,6,FALSE))</f>
        <v/>
      </c>
      <c r="AL267" s="23" t="str">
        <f>IF(OR(ISBLANK($AF267),$AF267="N/A"),"",VLOOKUP($AF267,'Part number data actuators'!$B$3:$H$202,7,FALSE))</f>
        <v/>
      </c>
      <c r="AM267" s="5" t="str">
        <f>IF(OR(ISBLANK($AF267),$AF267="N/A"),"",VLOOKUP(AF267,'Weight table'!$A$2:$C$10000,3,FALSE))</f>
        <v/>
      </c>
      <c r="AO267" s="86"/>
      <c r="AU267" s="66" t="e">
        <f t="shared" si="48"/>
        <v>#N/A</v>
      </c>
      <c r="AV267" s="66" t="e">
        <f t="shared" si="49"/>
        <v>#N/A</v>
      </c>
      <c r="AW267" t="e">
        <f t="shared" si="50"/>
        <v>#N/A</v>
      </c>
      <c r="AX267" s="66" t="e">
        <f t="shared" si="51"/>
        <v>#N/A</v>
      </c>
      <c r="AY267" s="66" t="e">
        <f t="shared" si="52"/>
        <v>#N/A</v>
      </c>
      <c r="BB267" s="6" t="e">
        <f>MATCH(Q267,'Partnumber data valves'!$B$4:$B$1001,0)</f>
        <v>#N/A</v>
      </c>
      <c r="BC267" s="6"/>
      <c r="BD267" t="e">
        <f>INDEX('Partnumber data valves'!$B$4:$AC$1001,$BB267,13)</f>
        <v>#N/A</v>
      </c>
      <c r="BE267" t="e">
        <f>INDEX('Partnumber data valves'!$B$4:$AC$1001,$BB267,14)</f>
        <v>#N/A</v>
      </c>
      <c r="BF267" t="e">
        <f>INDEX('Partnumber data valves'!$B$4:$AC$1001,$BB267,15)</f>
        <v>#N/A</v>
      </c>
      <c r="BG267" t="e">
        <f>INDEX('Partnumber data valves'!$B$4:$AC$1001,$BB267,16)</f>
        <v>#N/A</v>
      </c>
      <c r="BH267" t="e">
        <f>INDEX('Partnumber data valves'!$B$4:$AC$1001,$BB267,17)</f>
        <v>#N/A</v>
      </c>
      <c r="BI267" t="e">
        <f>INDEX('Partnumber data valves'!$B$4:$AC$1001,$BB267,18)</f>
        <v>#N/A</v>
      </c>
      <c r="BJ267" t="e">
        <f>INDEX('Partnumber data valves'!$B$4:$AC$1001,$BB267,19)</f>
        <v>#N/A</v>
      </c>
      <c r="BL267" t="e">
        <f>INDEX('Partnumber data valves'!$B$4:$AC$1001,$BB267,21)</f>
        <v>#N/A</v>
      </c>
      <c r="BM267" t="e">
        <f>INDEX('Partnumber data valves'!$B$4:$AC$1001,$BB267,22)</f>
        <v>#N/A</v>
      </c>
      <c r="BN267" t="e">
        <f>INDEX('Partnumber data valves'!$B$4:$AC$1001,$BB267,23)</f>
        <v>#N/A</v>
      </c>
      <c r="BO267" t="e">
        <f>INDEX('Partnumber data valves'!$B$4:$AC$1001,$BB267,24)</f>
        <v>#N/A</v>
      </c>
      <c r="BP267" t="e">
        <f>INDEX('Partnumber data valves'!$B$4:$AC$1001,$BB267,25)</f>
        <v>#N/A</v>
      </c>
      <c r="BQ267" t="e">
        <f>INDEX('Partnumber data valves'!$B$4:$AC$1001,$BB267,26)</f>
        <v>#N/A</v>
      </c>
      <c r="BR267" t="e">
        <f>INDEX('Partnumber data valves'!$B$4:$AC$1001,$BB267,27)</f>
        <v>#N/A</v>
      </c>
      <c r="BS267" t="e">
        <f>INDEX('Partnumber data valves'!$B$4:$AC$1001,$BB267,28)</f>
        <v>#N/A</v>
      </c>
      <c r="BU267" s="66" t="e">
        <f>INDEX('Partnumber data valves'!$B$4:$AC$1001,$BB267,5)</f>
        <v>#N/A</v>
      </c>
      <c r="BV267" s="66" t="e">
        <f>INDEX('Partnumber data valves'!$B$4:$AC$1001,$BB267,6)</f>
        <v>#N/A</v>
      </c>
    </row>
    <row r="268" spans="2:74">
      <c r="B268" s="115"/>
      <c r="C268" s="115"/>
      <c r="D268" s="115"/>
      <c r="E268" s="115"/>
      <c r="F268" s="115"/>
      <c r="G268" s="115"/>
      <c r="H268" s="115"/>
      <c r="I268" s="115"/>
      <c r="J268" s="115"/>
      <c r="K268" s="115"/>
      <c r="L268" s="115"/>
      <c r="M268" s="115"/>
      <c r="N268" s="115"/>
      <c r="O268" s="115"/>
      <c r="Q268" s="83"/>
      <c r="R268" s="22" t="e">
        <f>VLOOKUP('Frese Valve Selection'!$Q268,'Partnumber data valves'!$B$4:$K$1001,2,FALSE)</f>
        <v>#N/A</v>
      </c>
      <c r="S268" s="23" t="e">
        <f>VLOOKUP('Frese Valve Selection'!$Q268,'Partnumber data valves'!$B$4:$K$1001,3,FALSE)</f>
        <v>#N/A</v>
      </c>
      <c r="T268" s="23" t="e">
        <f>VLOOKUP('Frese Valve Selection'!$Q268,'Partnumber data valves'!$B$4:$K$1001,4,FALSE)</f>
        <v>#N/A</v>
      </c>
      <c r="U268" s="23" t="e">
        <f>VLOOKUP('Frese Valve Selection'!$Q268,'Partnumber data valves'!$B$4:$K$1001,5,FALSE)</f>
        <v>#N/A</v>
      </c>
      <c r="V268" s="23" t="e">
        <f>VLOOKUP('Frese Valve Selection'!$Q268,'Partnumber data valves'!$B$4:$K$1001,6,FALSE)</f>
        <v>#N/A</v>
      </c>
      <c r="W268" s="23" t="e">
        <f>VLOOKUP('Frese Valve Selection'!$Q268,'Partnumber data valves'!$B$4:$K$1001,7,FALSE)</f>
        <v>#N/A</v>
      </c>
      <c r="X268" s="23" t="e">
        <f>VLOOKUP('Frese Valve Selection'!$Q268,'Partnumber data valves'!$B$4:$K$1001,8,FALSE)</f>
        <v>#N/A</v>
      </c>
      <c r="Y268" s="23" t="e">
        <f>VLOOKUP('Frese Valve Selection'!$Q268,'Partnumber data valves'!$B$4:$K$1001,9,FALSE)</f>
        <v>#N/A</v>
      </c>
      <c r="Z268" s="23" t="e">
        <f>VLOOKUP('Frese Valve Selection'!$Q268,'Partnumber data valves'!$B$4:$K$1001,10,FALSE)</f>
        <v>#N/A</v>
      </c>
      <c r="AA268" s="97">
        <f t="shared" si="47"/>
        <v>0</v>
      </c>
      <c r="AB268" s="98" t="e">
        <f t="shared" si="53"/>
        <v>#N/A</v>
      </c>
      <c r="AC268" s="99" t="e">
        <f t="shared" si="54"/>
        <v>#N/A</v>
      </c>
      <c r="AD268" s="23" t="e">
        <f>VLOOKUP(Q268,'Weight table'!$A$2:$C$10000,3,FALSE)</f>
        <v>#N/A</v>
      </c>
      <c r="AF268" s="83"/>
      <c r="AG268" s="23" t="str">
        <f>IF(OR(ISBLANK($AF268),$AF268="N/A"),"",VLOOKUP($AF268,'Part number data actuators'!$B$3:$H$202,2,FALSE))</f>
        <v/>
      </c>
      <c r="AH268" s="23" t="str">
        <f>IF(OR(ISBLANK($AF268),$AF268="N/A"),"",VLOOKUP($AF268,'Part number data actuators'!$B$3:$H$202,3,FALSE))</f>
        <v/>
      </c>
      <c r="AI268" s="23" t="str">
        <f>IF(OR(ISBLANK($AF268),$AF268="N/A"),"",VLOOKUP($AF268,'Part number data actuators'!$B$3:$H$202,4,FALSE))</f>
        <v/>
      </c>
      <c r="AJ268" s="23" t="str">
        <f>IF(OR(ISBLANK($AF268),$AF268="N/A"),"",VLOOKUP($AF268,'Part number data actuators'!$B$3:$H$202,5,FALSE))</f>
        <v/>
      </c>
      <c r="AK268" s="23" t="str">
        <f>IF(OR(ISBLANK($AF268),$AF268="N/A"),"",VLOOKUP($AF268,'Part number data actuators'!$B$3:$H$202,6,FALSE))</f>
        <v/>
      </c>
      <c r="AL268" s="23" t="str">
        <f>IF(OR(ISBLANK($AF268),$AF268="N/A"),"",VLOOKUP($AF268,'Part number data actuators'!$B$3:$H$202,7,FALSE))</f>
        <v/>
      </c>
      <c r="AM268" s="5" t="str">
        <f>IF(OR(ISBLANK($AF268),$AF268="N/A"),"",VLOOKUP(AF268,'Weight table'!$A$2:$C$10000,3,FALSE))</f>
        <v/>
      </c>
      <c r="AO268" s="86"/>
      <c r="AU268" s="66" t="e">
        <f t="shared" si="48"/>
        <v>#N/A</v>
      </c>
      <c r="AV268" s="66" t="e">
        <f t="shared" si="49"/>
        <v>#N/A</v>
      </c>
      <c r="AW268" t="e">
        <f t="shared" si="50"/>
        <v>#N/A</v>
      </c>
      <c r="AX268" s="66" t="e">
        <f t="shared" si="51"/>
        <v>#N/A</v>
      </c>
      <c r="AY268" s="66" t="e">
        <f t="shared" si="52"/>
        <v>#N/A</v>
      </c>
      <c r="BB268" s="6" t="e">
        <f>MATCH(Q268,'Partnumber data valves'!$B$4:$B$1001,0)</f>
        <v>#N/A</v>
      </c>
      <c r="BC268" s="6"/>
      <c r="BD268" t="e">
        <f>INDEX('Partnumber data valves'!$B$4:$AC$1001,$BB268,13)</f>
        <v>#N/A</v>
      </c>
      <c r="BE268" t="e">
        <f>INDEX('Partnumber data valves'!$B$4:$AC$1001,$BB268,14)</f>
        <v>#N/A</v>
      </c>
      <c r="BF268" t="e">
        <f>INDEX('Partnumber data valves'!$B$4:$AC$1001,$BB268,15)</f>
        <v>#N/A</v>
      </c>
      <c r="BG268" t="e">
        <f>INDEX('Partnumber data valves'!$B$4:$AC$1001,$BB268,16)</f>
        <v>#N/A</v>
      </c>
      <c r="BH268" t="e">
        <f>INDEX('Partnumber data valves'!$B$4:$AC$1001,$BB268,17)</f>
        <v>#N/A</v>
      </c>
      <c r="BI268" t="e">
        <f>INDEX('Partnumber data valves'!$B$4:$AC$1001,$BB268,18)</f>
        <v>#N/A</v>
      </c>
      <c r="BJ268" t="e">
        <f>INDEX('Partnumber data valves'!$B$4:$AC$1001,$BB268,19)</f>
        <v>#N/A</v>
      </c>
      <c r="BL268" t="e">
        <f>INDEX('Partnumber data valves'!$B$4:$AC$1001,$BB268,21)</f>
        <v>#N/A</v>
      </c>
      <c r="BM268" t="e">
        <f>INDEX('Partnumber data valves'!$B$4:$AC$1001,$BB268,22)</f>
        <v>#N/A</v>
      </c>
      <c r="BN268" t="e">
        <f>INDEX('Partnumber data valves'!$B$4:$AC$1001,$BB268,23)</f>
        <v>#N/A</v>
      </c>
      <c r="BO268" t="e">
        <f>INDEX('Partnumber data valves'!$B$4:$AC$1001,$BB268,24)</f>
        <v>#N/A</v>
      </c>
      <c r="BP268" t="e">
        <f>INDEX('Partnumber data valves'!$B$4:$AC$1001,$BB268,25)</f>
        <v>#N/A</v>
      </c>
      <c r="BQ268" t="e">
        <f>INDEX('Partnumber data valves'!$B$4:$AC$1001,$BB268,26)</f>
        <v>#N/A</v>
      </c>
      <c r="BR268" t="e">
        <f>INDEX('Partnumber data valves'!$B$4:$AC$1001,$BB268,27)</f>
        <v>#N/A</v>
      </c>
      <c r="BS268" t="e">
        <f>INDEX('Partnumber data valves'!$B$4:$AC$1001,$BB268,28)</f>
        <v>#N/A</v>
      </c>
      <c r="BU268" s="66" t="e">
        <f>INDEX('Partnumber data valves'!$B$4:$AC$1001,$BB268,5)</f>
        <v>#N/A</v>
      </c>
      <c r="BV268" s="66" t="e">
        <f>INDEX('Partnumber data valves'!$B$4:$AC$1001,$BB268,6)</f>
        <v>#N/A</v>
      </c>
    </row>
    <row r="269" spans="2:74">
      <c r="B269" s="115"/>
      <c r="C269" s="115"/>
      <c r="D269" s="115"/>
      <c r="E269" s="115"/>
      <c r="F269" s="115"/>
      <c r="G269" s="115"/>
      <c r="H269" s="115"/>
      <c r="I269" s="115"/>
      <c r="J269" s="115"/>
      <c r="K269" s="115"/>
      <c r="L269" s="115"/>
      <c r="M269" s="115"/>
      <c r="N269" s="115"/>
      <c r="O269" s="115"/>
      <c r="Q269" s="83"/>
      <c r="R269" s="22" t="e">
        <f>VLOOKUP('Frese Valve Selection'!$Q269,'Partnumber data valves'!$B$4:$K$1001,2,FALSE)</f>
        <v>#N/A</v>
      </c>
      <c r="S269" s="23" t="e">
        <f>VLOOKUP('Frese Valve Selection'!$Q269,'Partnumber data valves'!$B$4:$K$1001,3,FALSE)</f>
        <v>#N/A</v>
      </c>
      <c r="T269" s="23" t="e">
        <f>VLOOKUP('Frese Valve Selection'!$Q269,'Partnumber data valves'!$B$4:$K$1001,4,FALSE)</f>
        <v>#N/A</v>
      </c>
      <c r="U269" s="23" t="e">
        <f>VLOOKUP('Frese Valve Selection'!$Q269,'Partnumber data valves'!$B$4:$K$1001,5,FALSE)</f>
        <v>#N/A</v>
      </c>
      <c r="V269" s="23" t="e">
        <f>VLOOKUP('Frese Valve Selection'!$Q269,'Partnumber data valves'!$B$4:$K$1001,6,FALSE)</f>
        <v>#N/A</v>
      </c>
      <c r="W269" s="23" t="e">
        <f>VLOOKUP('Frese Valve Selection'!$Q269,'Partnumber data valves'!$B$4:$K$1001,7,FALSE)</f>
        <v>#N/A</v>
      </c>
      <c r="X269" s="23" t="e">
        <f>VLOOKUP('Frese Valve Selection'!$Q269,'Partnumber data valves'!$B$4:$K$1001,8,FALSE)</f>
        <v>#N/A</v>
      </c>
      <c r="Y269" s="23" t="e">
        <f>VLOOKUP('Frese Valve Selection'!$Q269,'Partnumber data valves'!$B$4:$K$1001,9,FALSE)</f>
        <v>#N/A</v>
      </c>
      <c r="Z269" s="23" t="e">
        <f>VLOOKUP('Frese Valve Selection'!$Q269,'Partnumber data valves'!$B$4:$K$1001,10,FALSE)</f>
        <v>#N/A</v>
      </c>
      <c r="AA269" s="97">
        <f t="shared" si="47"/>
        <v>0</v>
      </c>
      <c r="AB269" s="98" t="e">
        <f t="shared" si="53"/>
        <v>#N/A</v>
      </c>
      <c r="AC269" s="99" t="e">
        <f t="shared" si="54"/>
        <v>#N/A</v>
      </c>
      <c r="AD269" s="23" t="e">
        <f>VLOOKUP(Q269,'Weight table'!$A$2:$C$10000,3,FALSE)</f>
        <v>#N/A</v>
      </c>
      <c r="AF269" s="83"/>
      <c r="AG269" s="23" t="str">
        <f>IF(OR(ISBLANK($AF269),$AF269="N/A"),"",VLOOKUP($AF269,'Part number data actuators'!$B$3:$H$202,2,FALSE))</f>
        <v/>
      </c>
      <c r="AH269" s="23" t="str">
        <f>IF(OR(ISBLANK($AF269),$AF269="N/A"),"",VLOOKUP($AF269,'Part number data actuators'!$B$3:$H$202,3,FALSE))</f>
        <v/>
      </c>
      <c r="AI269" s="23" t="str">
        <f>IF(OR(ISBLANK($AF269),$AF269="N/A"),"",VLOOKUP($AF269,'Part number data actuators'!$B$3:$H$202,4,FALSE))</f>
        <v/>
      </c>
      <c r="AJ269" s="23" t="str">
        <f>IF(OR(ISBLANK($AF269),$AF269="N/A"),"",VLOOKUP($AF269,'Part number data actuators'!$B$3:$H$202,5,FALSE))</f>
        <v/>
      </c>
      <c r="AK269" s="23" t="str">
        <f>IF(OR(ISBLANK($AF269),$AF269="N/A"),"",VLOOKUP($AF269,'Part number data actuators'!$B$3:$H$202,6,FALSE))</f>
        <v/>
      </c>
      <c r="AL269" s="23" t="str">
        <f>IF(OR(ISBLANK($AF269),$AF269="N/A"),"",VLOOKUP($AF269,'Part number data actuators'!$B$3:$H$202,7,FALSE))</f>
        <v/>
      </c>
      <c r="AM269" s="5" t="str">
        <f>IF(OR(ISBLANK($AF269),$AF269="N/A"),"",VLOOKUP(AF269,'Weight table'!$A$2:$C$10000,3,FALSE))</f>
        <v/>
      </c>
      <c r="AO269" s="86"/>
      <c r="AU269" s="66" t="e">
        <f t="shared" si="48"/>
        <v>#N/A</v>
      </c>
      <c r="AV269" s="66" t="e">
        <f t="shared" si="49"/>
        <v>#N/A</v>
      </c>
      <c r="AW269" t="e">
        <f t="shared" si="50"/>
        <v>#N/A</v>
      </c>
      <c r="AX269" s="66" t="e">
        <f t="shared" si="51"/>
        <v>#N/A</v>
      </c>
      <c r="AY269" s="66" t="e">
        <f t="shared" si="52"/>
        <v>#N/A</v>
      </c>
      <c r="BB269" s="6" t="e">
        <f>MATCH(Q269,'Partnumber data valves'!$B$4:$B$1001,0)</f>
        <v>#N/A</v>
      </c>
      <c r="BC269" s="6"/>
      <c r="BD269" t="e">
        <f>INDEX('Partnumber data valves'!$B$4:$AC$1001,$BB269,13)</f>
        <v>#N/A</v>
      </c>
      <c r="BE269" t="e">
        <f>INDEX('Partnumber data valves'!$B$4:$AC$1001,$BB269,14)</f>
        <v>#N/A</v>
      </c>
      <c r="BF269" t="e">
        <f>INDEX('Partnumber data valves'!$B$4:$AC$1001,$BB269,15)</f>
        <v>#N/A</v>
      </c>
      <c r="BG269" t="e">
        <f>INDEX('Partnumber data valves'!$B$4:$AC$1001,$BB269,16)</f>
        <v>#N/A</v>
      </c>
      <c r="BH269" t="e">
        <f>INDEX('Partnumber data valves'!$B$4:$AC$1001,$BB269,17)</f>
        <v>#N/A</v>
      </c>
      <c r="BI269" t="e">
        <f>INDEX('Partnumber data valves'!$B$4:$AC$1001,$BB269,18)</f>
        <v>#N/A</v>
      </c>
      <c r="BJ269" t="e">
        <f>INDEX('Partnumber data valves'!$B$4:$AC$1001,$BB269,19)</f>
        <v>#N/A</v>
      </c>
      <c r="BL269" t="e">
        <f>INDEX('Partnumber data valves'!$B$4:$AC$1001,$BB269,21)</f>
        <v>#N/A</v>
      </c>
      <c r="BM269" t="e">
        <f>INDEX('Partnumber data valves'!$B$4:$AC$1001,$BB269,22)</f>
        <v>#N/A</v>
      </c>
      <c r="BN269" t="e">
        <f>INDEX('Partnumber data valves'!$B$4:$AC$1001,$BB269,23)</f>
        <v>#N/A</v>
      </c>
      <c r="BO269" t="e">
        <f>INDEX('Partnumber data valves'!$B$4:$AC$1001,$BB269,24)</f>
        <v>#N/A</v>
      </c>
      <c r="BP269" t="e">
        <f>INDEX('Partnumber data valves'!$B$4:$AC$1001,$BB269,25)</f>
        <v>#N/A</v>
      </c>
      <c r="BQ269" t="e">
        <f>INDEX('Partnumber data valves'!$B$4:$AC$1001,$BB269,26)</f>
        <v>#N/A</v>
      </c>
      <c r="BR269" t="e">
        <f>INDEX('Partnumber data valves'!$B$4:$AC$1001,$BB269,27)</f>
        <v>#N/A</v>
      </c>
      <c r="BS269" t="e">
        <f>INDEX('Partnumber data valves'!$B$4:$AC$1001,$BB269,28)</f>
        <v>#N/A</v>
      </c>
      <c r="BU269" s="66" t="e">
        <f>INDEX('Partnumber data valves'!$B$4:$AC$1001,$BB269,5)</f>
        <v>#N/A</v>
      </c>
      <c r="BV269" s="66" t="e">
        <f>INDEX('Partnumber data valves'!$B$4:$AC$1001,$BB269,6)</f>
        <v>#N/A</v>
      </c>
    </row>
    <row r="270" spans="2:74">
      <c r="B270" s="115"/>
      <c r="C270" s="115"/>
      <c r="D270" s="115"/>
      <c r="E270" s="115"/>
      <c r="F270" s="115"/>
      <c r="G270" s="115"/>
      <c r="H270" s="115"/>
      <c r="I270" s="115"/>
      <c r="J270" s="115"/>
      <c r="K270" s="115"/>
      <c r="L270" s="115"/>
      <c r="M270" s="115"/>
      <c r="N270" s="115"/>
      <c r="O270" s="115"/>
      <c r="Q270" s="83"/>
      <c r="R270" s="22" t="e">
        <f>VLOOKUP('Frese Valve Selection'!$Q270,'Partnumber data valves'!$B$4:$K$1001,2,FALSE)</f>
        <v>#N/A</v>
      </c>
      <c r="S270" s="23" t="e">
        <f>VLOOKUP('Frese Valve Selection'!$Q270,'Partnumber data valves'!$B$4:$K$1001,3,FALSE)</f>
        <v>#N/A</v>
      </c>
      <c r="T270" s="23" t="e">
        <f>VLOOKUP('Frese Valve Selection'!$Q270,'Partnumber data valves'!$B$4:$K$1001,4,FALSE)</f>
        <v>#N/A</v>
      </c>
      <c r="U270" s="23" t="e">
        <f>VLOOKUP('Frese Valve Selection'!$Q270,'Partnumber data valves'!$B$4:$K$1001,5,FALSE)</f>
        <v>#N/A</v>
      </c>
      <c r="V270" s="23" t="e">
        <f>VLOOKUP('Frese Valve Selection'!$Q270,'Partnumber data valves'!$B$4:$K$1001,6,FALSE)</f>
        <v>#N/A</v>
      </c>
      <c r="W270" s="23" t="e">
        <f>VLOOKUP('Frese Valve Selection'!$Q270,'Partnumber data valves'!$B$4:$K$1001,7,FALSE)</f>
        <v>#N/A</v>
      </c>
      <c r="X270" s="23" t="e">
        <f>VLOOKUP('Frese Valve Selection'!$Q270,'Partnumber data valves'!$B$4:$K$1001,8,FALSE)</f>
        <v>#N/A</v>
      </c>
      <c r="Y270" s="23" t="e">
        <f>VLOOKUP('Frese Valve Selection'!$Q270,'Partnumber data valves'!$B$4:$K$1001,9,FALSE)</f>
        <v>#N/A</v>
      </c>
      <c r="Z270" s="23" t="e">
        <f>VLOOKUP('Frese Valve Selection'!$Q270,'Partnumber data valves'!$B$4:$K$1001,10,FALSE)</f>
        <v>#N/A</v>
      </c>
      <c r="AA270" s="97">
        <f t="shared" si="47"/>
        <v>0</v>
      </c>
      <c r="AB270" s="98" t="e">
        <f t="shared" si="53"/>
        <v>#N/A</v>
      </c>
      <c r="AC270" s="99" t="e">
        <f t="shared" si="54"/>
        <v>#N/A</v>
      </c>
      <c r="AD270" s="23" t="e">
        <f>VLOOKUP(Q270,'Weight table'!$A$2:$C$10000,3,FALSE)</f>
        <v>#N/A</v>
      </c>
      <c r="AF270" s="83"/>
      <c r="AG270" s="23" t="str">
        <f>IF(OR(ISBLANK($AF270),$AF270="N/A"),"",VLOOKUP($AF270,'Part number data actuators'!$B$3:$H$202,2,FALSE))</f>
        <v/>
      </c>
      <c r="AH270" s="23" t="str">
        <f>IF(OR(ISBLANK($AF270),$AF270="N/A"),"",VLOOKUP($AF270,'Part number data actuators'!$B$3:$H$202,3,FALSE))</f>
        <v/>
      </c>
      <c r="AI270" s="23" t="str">
        <f>IF(OR(ISBLANK($AF270),$AF270="N/A"),"",VLOOKUP($AF270,'Part number data actuators'!$B$3:$H$202,4,FALSE))</f>
        <v/>
      </c>
      <c r="AJ270" s="23" t="str">
        <f>IF(OR(ISBLANK($AF270),$AF270="N/A"),"",VLOOKUP($AF270,'Part number data actuators'!$B$3:$H$202,5,FALSE))</f>
        <v/>
      </c>
      <c r="AK270" s="23" t="str">
        <f>IF(OR(ISBLANK($AF270),$AF270="N/A"),"",VLOOKUP($AF270,'Part number data actuators'!$B$3:$H$202,6,FALSE))</f>
        <v/>
      </c>
      <c r="AL270" s="23" t="str">
        <f>IF(OR(ISBLANK($AF270),$AF270="N/A"),"",VLOOKUP($AF270,'Part number data actuators'!$B$3:$H$202,7,FALSE))</f>
        <v/>
      </c>
      <c r="AM270" s="5" t="str">
        <f>IF(OR(ISBLANK($AF270),$AF270="N/A"),"",VLOOKUP(AF270,'Weight table'!$A$2:$C$10000,3,FALSE))</f>
        <v/>
      </c>
      <c r="AO270" s="86"/>
      <c r="AU270" s="66" t="e">
        <f t="shared" si="48"/>
        <v>#N/A</v>
      </c>
      <c r="AV270" s="66" t="e">
        <f t="shared" si="49"/>
        <v>#N/A</v>
      </c>
      <c r="AW270" t="e">
        <f t="shared" si="50"/>
        <v>#N/A</v>
      </c>
      <c r="AX270" s="66" t="e">
        <f t="shared" si="51"/>
        <v>#N/A</v>
      </c>
      <c r="AY270" s="66" t="e">
        <f t="shared" si="52"/>
        <v>#N/A</v>
      </c>
      <c r="BB270" s="6" t="e">
        <f>MATCH(Q270,'Partnumber data valves'!$B$4:$B$1001,0)</f>
        <v>#N/A</v>
      </c>
      <c r="BC270" s="6"/>
      <c r="BD270" t="e">
        <f>INDEX('Partnumber data valves'!$B$4:$AC$1001,$BB270,13)</f>
        <v>#N/A</v>
      </c>
      <c r="BE270" t="e">
        <f>INDEX('Partnumber data valves'!$B$4:$AC$1001,$BB270,14)</f>
        <v>#N/A</v>
      </c>
      <c r="BF270" t="e">
        <f>INDEX('Partnumber data valves'!$B$4:$AC$1001,$BB270,15)</f>
        <v>#N/A</v>
      </c>
      <c r="BG270" t="e">
        <f>INDEX('Partnumber data valves'!$B$4:$AC$1001,$BB270,16)</f>
        <v>#N/A</v>
      </c>
      <c r="BH270" t="e">
        <f>INDEX('Partnumber data valves'!$B$4:$AC$1001,$BB270,17)</f>
        <v>#N/A</v>
      </c>
      <c r="BI270" t="e">
        <f>INDEX('Partnumber data valves'!$B$4:$AC$1001,$BB270,18)</f>
        <v>#N/A</v>
      </c>
      <c r="BJ270" t="e">
        <f>INDEX('Partnumber data valves'!$B$4:$AC$1001,$BB270,19)</f>
        <v>#N/A</v>
      </c>
      <c r="BL270" t="e">
        <f>INDEX('Partnumber data valves'!$B$4:$AC$1001,$BB270,21)</f>
        <v>#N/A</v>
      </c>
      <c r="BM270" t="e">
        <f>INDEX('Partnumber data valves'!$B$4:$AC$1001,$BB270,22)</f>
        <v>#N/A</v>
      </c>
      <c r="BN270" t="e">
        <f>INDEX('Partnumber data valves'!$B$4:$AC$1001,$BB270,23)</f>
        <v>#N/A</v>
      </c>
      <c r="BO270" t="e">
        <f>INDEX('Partnumber data valves'!$B$4:$AC$1001,$BB270,24)</f>
        <v>#N/A</v>
      </c>
      <c r="BP270" t="e">
        <f>INDEX('Partnumber data valves'!$B$4:$AC$1001,$BB270,25)</f>
        <v>#N/A</v>
      </c>
      <c r="BQ270" t="e">
        <f>INDEX('Partnumber data valves'!$B$4:$AC$1001,$BB270,26)</f>
        <v>#N/A</v>
      </c>
      <c r="BR270" t="e">
        <f>INDEX('Partnumber data valves'!$B$4:$AC$1001,$BB270,27)</f>
        <v>#N/A</v>
      </c>
      <c r="BS270" t="e">
        <f>INDEX('Partnumber data valves'!$B$4:$AC$1001,$BB270,28)</f>
        <v>#N/A</v>
      </c>
      <c r="BU270" s="66" t="e">
        <f>INDEX('Partnumber data valves'!$B$4:$AC$1001,$BB270,5)</f>
        <v>#N/A</v>
      </c>
      <c r="BV270" s="66" t="e">
        <f>INDEX('Partnumber data valves'!$B$4:$AC$1001,$BB270,6)</f>
        <v>#N/A</v>
      </c>
    </row>
    <row r="271" spans="2:74">
      <c r="B271" s="115"/>
      <c r="C271" s="115"/>
      <c r="D271" s="115"/>
      <c r="E271" s="115"/>
      <c r="F271" s="115"/>
      <c r="G271" s="115"/>
      <c r="H271" s="115"/>
      <c r="I271" s="115"/>
      <c r="J271" s="115"/>
      <c r="K271" s="115"/>
      <c r="L271" s="115"/>
      <c r="M271" s="115"/>
      <c r="N271" s="115"/>
      <c r="O271" s="115"/>
      <c r="Q271" s="83"/>
      <c r="R271" s="22" t="e">
        <f>VLOOKUP('Frese Valve Selection'!$Q271,'Partnumber data valves'!$B$4:$K$1001,2,FALSE)</f>
        <v>#N/A</v>
      </c>
      <c r="S271" s="23" t="e">
        <f>VLOOKUP('Frese Valve Selection'!$Q271,'Partnumber data valves'!$B$4:$K$1001,3,FALSE)</f>
        <v>#N/A</v>
      </c>
      <c r="T271" s="23" t="e">
        <f>VLOOKUP('Frese Valve Selection'!$Q271,'Partnumber data valves'!$B$4:$K$1001,4,FALSE)</f>
        <v>#N/A</v>
      </c>
      <c r="U271" s="23" t="e">
        <f>VLOOKUP('Frese Valve Selection'!$Q271,'Partnumber data valves'!$B$4:$K$1001,5,FALSE)</f>
        <v>#N/A</v>
      </c>
      <c r="V271" s="23" t="e">
        <f>VLOOKUP('Frese Valve Selection'!$Q271,'Partnumber data valves'!$B$4:$K$1001,6,FALSE)</f>
        <v>#N/A</v>
      </c>
      <c r="W271" s="23" t="e">
        <f>VLOOKUP('Frese Valve Selection'!$Q271,'Partnumber data valves'!$B$4:$K$1001,7,FALSE)</f>
        <v>#N/A</v>
      </c>
      <c r="X271" s="23" t="e">
        <f>VLOOKUP('Frese Valve Selection'!$Q271,'Partnumber data valves'!$B$4:$K$1001,8,FALSE)</f>
        <v>#N/A</v>
      </c>
      <c r="Y271" s="23" t="e">
        <f>VLOOKUP('Frese Valve Selection'!$Q271,'Partnumber data valves'!$B$4:$K$1001,9,FALSE)</f>
        <v>#N/A</v>
      </c>
      <c r="Z271" s="23" t="e">
        <f>VLOOKUP('Frese Valve Selection'!$Q271,'Partnumber data valves'!$B$4:$K$1001,10,FALSE)</f>
        <v>#N/A</v>
      </c>
      <c r="AA271" s="97">
        <f t="shared" si="47"/>
        <v>0</v>
      </c>
      <c r="AB271" s="98" t="e">
        <f t="shared" si="53"/>
        <v>#N/A</v>
      </c>
      <c r="AC271" s="99" t="e">
        <f t="shared" si="54"/>
        <v>#N/A</v>
      </c>
      <c r="AD271" s="23" t="e">
        <f>VLOOKUP(Q271,'Weight table'!$A$2:$C$10000,3,FALSE)</f>
        <v>#N/A</v>
      </c>
      <c r="AF271" s="83"/>
      <c r="AG271" s="23" t="str">
        <f>IF(OR(ISBLANK($AF271),$AF271="N/A"),"",VLOOKUP($AF271,'Part number data actuators'!$B$3:$H$202,2,FALSE))</f>
        <v/>
      </c>
      <c r="AH271" s="23" t="str">
        <f>IF(OR(ISBLANK($AF271),$AF271="N/A"),"",VLOOKUP($AF271,'Part number data actuators'!$B$3:$H$202,3,FALSE))</f>
        <v/>
      </c>
      <c r="AI271" s="23" t="str">
        <f>IF(OR(ISBLANK($AF271),$AF271="N/A"),"",VLOOKUP($AF271,'Part number data actuators'!$B$3:$H$202,4,FALSE))</f>
        <v/>
      </c>
      <c r="AJ271" s="23" t="str">
        <f>IF(OR(ISBLANK($AF271),$AF271="N/A"),"",VLOOKUP($AF271,'Part number data actuators'!$B$3:$H$202,5,FALSE))</f>
        <v/>
      </c>
      <c r="AK271" s="23" t="str">
        <f>IF(OR(ISBLANK($AF271),$AF271="N/A"),"",VLOOKUP($AF271,'Part number data actuators'!$B$3:$H$202,6,FALSE))</f>
        <v/>
      </c>
      <c r="AL271" s="23" t="str">
        <f>IF(OR(ISBLANK($AF271),$AF271="N/A"),"",VLOOKUP($AF271,'Part number data actuators'!$B$3:$H$202,7,FALSE))</f>
        <v/>
      </c>
      <c r="AM271" s="5" t="str">
        <f>IF(OR(ISBLANK($AF271),$AF271="N/A"),"",VLOOKUP(AF271,'Weight table'!$A$2:$C$10000,3,FALSE))</f>
        <v/>
      </c>
      <c r="AO271" s="86"/>
      <c r="AU271" s="66" t="e">
        <f t="shared" si="48"/>
        <v>#N/A</v>
      </c>
      <c r="AV271" s="66" t="e">
        <f t="shared" si="49"/>
        <v>#N/A</v>
      </c>
      <c r="AW271" t="e">
        <f t="shared" si="50"/>
        <v>#N/A</v>
      </c>
      <c r="AX271" s="66" t="e">
        <f t="shared" si="51"/>
        <v>#N/A</v>
      </c>
      <c r="AY271" s="66" t="e">
        <f t="shared" si="52"/>
        <v>#N/A</v>
      </c>
      <c r="BB271" s="6" t="e">
        <f>MATCH(Q271,'Partnumber data valves'!$B$4:$B$1001,0)</f>
        <v>#N/A</v>
      </c>
      <c r="BC271" s="6"/>
      <c r="BD271" t="e">
        <f>INDEX('Partnumber data valves'!$B$4:$AC$1001,$BB271,13)</f>
        <v>#N/A</v>
      </c>
      <c r="BE271" t="e">
        <f>INDEX('Partnumber data valves'!$B$4:$AC$1001,$BB271,14)</f>
        <v>#N/A</v>
      </c>
      <c r="BF271" t="e">
        <f>INDEX('Partnumber data valves'!$B$4:$AC$1001,$BB271,15)</f>
        <v>#N/A</v>
      </c>
      <c r="BG271" t="e">
        <f>INDEX('Partnumber data valves'!$B$4:$AC$1001,$BB271,16)</f>
        <v>#N/A</v>
      </c>
      <c r="BH271" t="e">
        <f>INDEX('Partnumber data valves'!$B$4:$AC$1001,$BB271,17)</f>
        <v>#N/A</v>
      </c>
      <c r="BI271" t="e">
        <f>INDEX('Partnumber data valves'!$B$4:$AC$1001,$BB271,18)</f>
        <v>#N/A</v>
      </c>
      <c r="BJ271" t="e">
        <f>INDEX('Partnumber data valves'!$B$4:$AC$1001,$BB271,19)</f>
        <v>#N/A</v>
      </c>
      <c r="BL271" t="e">
        <f>INDEX('Partnumber data valves'!$B$4:$AC$1001,$BB271,21)</f>
        <v>#N/A</v>
      </c>
      <c r="BM271" t="e">
        <f>INDEX('Partnumber data valves'!$B$4:$AC$1001,$BB271,22)</f>
        <v>#N/A</v>
      </c>
      <c r="BN271" t="e">
        <f>INDEX('Partnumber data valves'!$B$4:$AC$1001,$BB271,23)</f>
        <v>#N/A</v>
      </c>
      <c r="BO271" t="e">
        <f>INDEX('Partnumber data valves'!$B$4:$AC$1001,$BB271,24)</f>
        <v>#N/A</v>
      </c>
      <c r="BP271" t="e">
        <f>INDEX('Partnumber data valves'!$B$4:$AC$1001,$BB271,25)</f>
        <v>#N/A</v>
      </c>
      <c r="BQ271" t="e">
        <f>INDEX('Partnumber data valves'!$B$4:$AC$1001,$BB271,26)</f>
        <v>#N/A</v>
      </c>
      <c r="BR271" t="e">
        <f>INDEX('Partnumber data valves'!$B$4:$AC$1001,$BB271,27)</f>
        <v>#N/A</v>
      </c>
      <c r="BS271" t="e">
        <f>INDEX('Partnumber data valves'!$B$4:$AC$1001,$BB271,28)</f>
        <v>#N/A</v>
      </c>
      <c r="BU271" s="66" t="e">
        <f>INDEX('Partnumber data valves'!$B$4:$AC$1001,$BB271,5)</f>
        <v>#N/A</v>
      </c>
      <c r="BV271" s="66" t="e">
        <f>INDEX('Partnumber data valves'!$B$4:$AC$1001,$BB271,6)</f>
        <v>#N/A</v>
      </c>
    </row>
    <row r="272" spans="2:74">
      <c r="B272" s="115"/>
      <c r="C272" s="115"/>
      <c r="D272" s="115"/>
      <c r="E272" s="115"/>
      <c r="F272" s="115"/>
      <c r="G272" s="115"/>
      <c r="H272" s="115"/>
      <c r="I272" s="115"/>
      <c r="J272" s="115"/>
      <c r="K272" s="115"/>
      <c r="L272" s="115"/>
      <c r="M272" s="115"/>
      <c r="N272" s="115"/>
      <c r="O272" s="115"/>
      <c r="Q272" s="83"/>
      <c r="R272" s="22" t="e">
        <f>VLOOKUP('Frese Valve Selection'!$Q272,'Partnumber data valves'!$B$4:$K$1001,2,FALSE)</f>
        <v>#N/A</v>
      </c>
      <c r="S272" s="23" t="e">
        <f>VLOOKUP('Frese Valve Selection'!$Q272,'Partnumber data valves'!$B$4:$K$1001,3,FALSE)</f>
        <v>#N/A</v>
      </c>
      <c r="T272" s="23" t="e">
        <f>VLOOKUP('Frese Valve Selection'!$Q272,'Partnumber data valves'!$B$4:$K$1001,4,FALSE)</f>
        <v>#N/A</v>
      </c>
      <c r="U272" s="23" t="e">
        <f>VLOOKUP('Frese Valve Selection'!$Q272,'Partnumber data valves'!$B$4:$K$1001,5,FALSE)</f>
        <v>#N/A</v>
      </c>
      <c r="V272" s="23" t="e">
        <f>VLOOKUP('Frese Valve Selection'!$Q272,'Partnumber data valves'!$B$4:$K$1001,6,FALSE)</f>
        <v>#N/A</v>
      </c>
      <c r="W272" s="23" t="e">
        <f>VLOOKUP('Frese Valve Selection'!$Q272,'Partnumber data valves'!$B$4:$K$1001,7,FALSE)</f>
        <v>#N/A</v>
      </c>
      <c r="X272" s="23" t="e">
        <f>VLOOKUP('Frese Valve Selection'!$Q272,'Partnumber data valves'!$B$4:$K$1001,8,FALSE)</f>
        <v>#N/A</v>
      </c>
      <c r="Y272" s="23" t="e">
        <f>VLOOKUP('Frese Valve Selection'!$Q272,'Partnumber data valves'!$B$4:$K$1001,9,FALSE)</f>
        <v>#N/A</v>
      </c>
      <c r="Z272" s="23" t="e">
        <f>VLOOKUP('Frese Valve Selection'!$Q272,'Partnumber data valves'!$B$4:$K$1001,10,FALSE)</f>
        <v>#N/A</v>
      </c>
      <c r="AA272" s="97">
        <f t="shared" ref="AA272:AA335" si="55">I272</f>
        <v>0</v>
      </c>
      <c r="AB272" s="98" t="e">
        <f t="shared" si="53"/>
        <v>#N/A</v>
      </c>
      <c r="AC272" s="99" t="e">
        <f t="shared" si="54"/>
        <v>#N/A</v>
      </c>
      <c r="AD272" s="23" t="e">
        <f>VLOOKUP(Q272,'Weight table'!$A$2:$C$10000,3,FALSE)</f>
        <v>#N/A</v>
      </c>
      <c r="AF272" s="83"/>
      <c r="AG272" s="23" t="str">
        <f>IF(OR(ISBLANK($AF272),$AF272="N/A"),"",VLOOKUP($AF272,'Part number data actuators'!$B$3:$H$202,2,FALSE))</f>
        <v/>
      </c>
      <c r="AH272" s="23" t="str">
        <f>IF(OR(ISBLANK($AF272),$AF272="N/A"),"",VLOOKUP($AF272,'Part number data actuators'!$B$3:$H$202,3,FALSE))</f>
        <v/>
      </c>
      <c r="AI272" s="23" t="str">
        <f>IF(OR(ISBLANK($AF272),$AF272="N/A"),"",VLOOKUP($AF272,'Part number data actuators'!$B$3:$H$202,4,FALSE))</f>
        <v/>
      </c>
      <c r="AJ272" s="23" t="str">
        <f>IF(OR(ISBLANK($AF272),$AF272="N/A"),"",VLOOKUP($AF272,'Part number data actuators'!$B$3:$H$202,5,FALSE))</f>
        <v/>
      </c>
      <c r="AK272" s="23" t="str">
        <f>IF(OR(ISBLANK($AF272),$AF272="N/A"),"",VLOOKUP($AF272,'Part number data actuators'!$B$3:$H$202,6,FALSE))</f>
        <v/>
      </c>
      <c r="AL272" s="23" t="str">
        <f>IF(OR(ISBLANK($AF272),$AF272="N/A"),"",VLOOKUP($AF272,'Part number data actuators'!$B$3:$H$202,7,FALSE))</f>
        <v/>
      </c>
      <c r="AM272" s="5" t="str">
        <f>IF(OR(ISBLANK($AF272),$AF272="N/A"),"",VLOOKUP(AF272,'Weight table'!$A$2:$C$10000,3,FALSE))</f>
        <v/>
      </c>
      <c r="AO272" s="86"/>
      <c r="AU272" s="66" t="e">
        <f t="shared" si="48"/>
        <v>#N/A</v>
      </c>
      <c r="AV272" s="66" t="e">
        <f t="shared" si="49"/>
        <v>#N/A</v>
      </c>
      <c r="AW272" t="e">
        <f t="shared" si="50"/>
        <v>#N/A</v>
      </c>
      <c r="AX272" s="66" t="e">
        <f t="shared" si="51"/>
        <v>#N/A</v>
      </c>
      <c r="AY272" s="66" t="e">
        <f t="shared" si="52"/>
        <v>#N/A</v>
      </c>
      <c r="BB272" s="6" t="e">
        <f>MATCH(Q272,'Partnumber data valves'!$B$4:$B$1001,0)</f>
        <v>#N/A</v>
      </c>
      <c r="BC272" s="6"/>
      <c r="BD272" t="e">
        <f>INDEX('Partnumber data valves'!$B$4:$AC$1001,$BB272,13)</f>
        <v>#N/A</v>
      </c>
      <c r="BE272" t="e">
        <f>INDEX('Partnumber data valves'!$B$4:$AC$1001,$BB272,14)</f>
        <v>#N/A</v>
      </c>
      <c r="BF272" t="e">
        <f>INDEX('Partnumber data valves'!$B$4:$AC$1001,$BB272,15)</f>
        <v>#N/A</v>
      </c>
      <c r="BG272" t="e">
        <f>INDEX('Partnumber data valves'!$B$4:$AC$1001,$BB272,16)</f>
        <v>#N/A</v>
      </c>
      <c r="BH272" t="e">
        <f>INDEX('Partnumber data valves'!$B$4:$AC$1001,$BB272,17)</f>
        <v>#N/A</v>
      </c>
      <c r="BI272" t="e">
        <f>INDEX('Partnumber data valves'!$B$4:$AC$1001,$BB272,18)</f>
        <v>#N/A</v>
      </c>
      <c r="BJ272" t="e">
        <f>INDEX('Partnumber data valves'!$B$4:$AC$1001,$BB272,19)</f>
        <v>#N/A</v>
      </c>
      <c r="BL272" t="e">
        <f>INDEX('Partnumber data valves'!$B$4:$AC$1001,$BB272,21)</f>
        <v>#N/A</v>
      </c>
      <c r="BM272" t="e">
        <f>INDEX('Partnumber data valves'!$B$4:$AC$1001,$BB272,22)</f>
        <v>#N/A</v>
      </c>
      <c r="BN272" t="e">
        <f>INDEX('Partnumber data valves'!$B$4:$AC$1001,$BB272,23)</f>
        <v>#N/A</v>
      </c>
      <c r="BO272" t="e">
        <f>INDEX('Partnumber data valves'!$B$4:$AC$1001,$BB272,24)</f>
        <v>#N/A</v>
      </c>
      <c r="BP272" t="e">
        <f>INDEX('Partnumber data valves'!$B$4:$AC$1001,$BB272,25)</f>
        <v>#N/A</v>
      </c>
      <c r="BQ272" t="e">
        <f>INDEX('Partnumber data valves'!$B$4:$AC$1001,$BB272,26)</f>
        <v>#N/A</v>
      </c>
      <c r="BR272" t="e">
        <f>INDEX('Partnumber data valves'!$B$4:$AC$1001,$BB272,27)</f>
        <v>#N/A</v>
      </c>
      <c r="BS272" t="e">
        <f>INDEX('Partnumber data valves'!$B$4:$AC$1001,$BB272,28)</f>
        <v>#N/A</v>
      </c>
      <c r="BU272" s="66" t="e">
        <f>INDEX('Partnumber data valves'!$B$4:$AC$1001,$BB272,5)</f>
        <v>#N/A</v>
      </c>
      <c r="BV272" s="66" t="e">
        <f>INDEX('Partnumber data valves'!$B$4:$AC$1001,$BB272,6)</f>
        <v>#N/A</v>
      </c>
    </row>
    <row r="273" spans="2:74">
      <c r="B273" s="115"/>
      <c r="C273" s="115"/>
      <c r="D273" s="115"/>
      <c r="E273" s="115"/>
      <c r="F273" s="115"/>
      <c r="G273" s="115"/>
      <c r="H273" s="115"/>
      <c r="I273" s="115"/>
      <c r="J273" s="115"/>
      <c r="K273" s="115"/>
      <c r="L273" s="115"/>
      <c r="M273" s="115"/>
      <c r="N273" s="115"/>
      <c r="O273" s="115"/>
      <c r="Q273" s="83"/>
      <c r="R273" s="22" t="e">
        <f>VLOOKUP('Frese Valve Selection'!$Q273,'Partnumber data valves'!$B$4:$K$1001,2,FALSE)</f>
        <v>#N/A</v>
      </c>
      <c r="S273" s="23" t="e">
        <f>VLOOKUP('Frese Valve Selection'!$Q273,'Partnumber data valves'!$B$4:$K$1001,3,FALSE)</f>
        <v>#N/A</v>
      </c>
      <c r="T273" s="23" t="e">
        <f>VLOOKUP('Frese Valve Selection'!$Q273,'Partnumber data valves'!$B$4:$K$1001,4,FALSE)</f>
        <v>#N/A</v>
      </c>
      <c r="U273" s="23" t="e">
        <f>VLOOKUP('Frese Valve Selection'!$Q273,'Partnumber data valves'!$B$4:$K$1001,5,FALSE)</f>
        <v>#N/A</v>
      </c>
      <c r="V273" s="23" t="e">
        <f>VLOOKUP('Frese Valve Selection'!$Q273,'Partnumber data valves'!$B$4:$K$1001,6,FALSE)</f>
        <v>#N/A</v>
      </c>
      <c r="W273" s="23" t="e">
        <f>VLOOKUP('Frese Valve Selection'!$Q273,'Partnumber data valves'!$B$4:$K$1001,7,FALSE)</f>
        <v>#N/A</v>
      </c>
      <c r="X273" s="23" t="e">
        <f>VLOOKUP('Frese Valve Selection'!$Q273,'Partnumber data valves'!$B$4:$K$1001,8,FALSE)</f>
        <v>#N/A</v>
      </c>
      <c r="Y273" s="23" t="e">
        <f>VLOOKUP('Frese Valve Selection'!$Q273,'Partnumber data valves'!$B$4:$K$1001,9,FALSE)</f>
        <v>#N/A</v>
      </c>
      <c r="Z273" s="23" t="e">
        <f>VLOOKUP('Frese Valve Selection'!$Q273,'Partnumber data valves'!$B$4:$K$1001,10,FALSE)</f>
        <v>#N/A</v>
      </c>
      <c r="AA273" s="97">
        <f t="shared" si="55"/>
        <v>0</v>
      </c>
      <c r="AB273" s="98" t="e">
        <f t="shared" si="53"/>
        <v>#N/A</v>
      </c>
      <c r="AC273" s="99" t="e">
        <f t="shared" si="54"/>
        <v>#N/A</v>
      </c>
      <c r="AD273" s="23" t="e">
        <f>VLOOKUP(Q273,'Weight table'!$A$2:$C$10000,3,FALSE)</f>
        <v>#N/A</v>
      </c>
      <c r="AF273" s="83"/>
      <c r="AG273" s="23" t="str">
        <f>IF(OR(ISBLANK($AF273),$AF273="N/A"),"",VLOOKUP($AF273,'Part number data actuators'!$B$3:$H$202,2,FALSE))</f>
        <v/>
      </c>
      <c r="AH273" s="23" t="str">
        <f>IF(OR(ISBLANK($AF273),$AF273="N/A"),"",VLOOKUP($AF273,'Part number data actuators'!$B$3:$H$202,3,FALSE))</f>
        <v/>
      </c>
      <c r="AI273" s="23" t="str">
        <f>IF(OR(ISBLANK($AF273),$AF273="N/A"),"",VLOOKUP($AF273,'Part number data actuators'!$B$3:$H$202,4,FALSE))</f>
        <v/>
      </c>
      <c r="AJ273" s="23" t="str">
        <f>IF(OR(ISBLANK($AF273),$AF273="N/A"),"",VLOOKUP($AF273,'Part number data actuators'!$B$3:$H$202,5,FALSE))</f>
        <v/>
      </c>
      <c r="AK273" s="23" t="str">
        <f>IF(OR(ISBLANK($AF273),$AF273="N/A"),"",VLOOKUP($AF273,'Part number data actuators'!$B$3:$H$202,6,FALSE))</f>
        <v/>
      </c>
      <c r="AL273" s="23" t="str">
        <f>IF(OR(ISBLANK($AF273),$AF273="N/A"),"",VLOOKUP($AF273,'Part number data actuators'!$B$3:$H$202,7,FALSE))</f>
        <v/>
      </c>
      <c r="AM273" s="5" t="str">
        <f>IF(OR(ISBLANK($AF273),$AF273="N/A"),"",VLOOKUP(AF273,'Weight table'!$A$2:$C$10000,3,FALSE))</f>
        <v/>
      </c>
      <c r="AO273" s="86"/>
      <c r="AU273" s="66" t="e">
        <f t="shared" ref="AU273:AU336" si="56">IF(AW273,
BD273*AA273^6+BE273*AA273^5+BF273*AA273^4+BG273*AA273^3+BH273*AA273^2+BI273*AA273+BJ273,
"Out of flow range")</f>
        <v>#N/A</v>
      </c>
      <c r="AV273" s="66" t="e">
        <f t="shared" ref="AV273:AV336" si="57">IF(AW273,
IF(AA273&lt;BL273,BM273,IF(BN273="flow",AX273,IF(BN273="preset",AY273,"not available"))),
"Out of flow range")</f>
        <v>#N/A</v>
      </c>
      <c r="AW273" t="e">
        <f t="shared" ref="AW273:AW336" si="58">IF(AND(AA273&gt;=BU273,AA273&lt;=BV273),TRUE,FALSE)</f>
        <v>#N/A</v>
      </c>
      <c r="AX273" s="66" t="e">
        <f t="shared" ref="AX273:AX336" si="59">BO273*AA273^4+BP273*AA273^3+BQ273*AA273^2+BR273*AA273+BS273</f>
        <v>#N/A</v>
      </c>
      <c r="AY273" s="66" t="e">
        <f t="shared" ref="AY273:AY336" si="60">BO273*AU273^4+BP273*AU273^3+BQ273*AU273^2+BR273*AU273+BS273</f>
        <v>#N/A</v>
      </c>
      <c r="BB273" s="6" t="e">
        <f>MATCH(Q273,'Partnumber data valves'!$B$4:$B$1001,0)</f>
        <v>#N/A</v>
      </c>
      <c r="BC273" s="6"/>
      <c r="BD273" t="e">
        <f>INDEX('Partnumber data valves'!$B$4:$AC$1001,$BB273,13)</f>
        <v>#N/A</v>
      </c>
      <c r="BE273" t="e">
        <f>INDEX('Partnumber data valves'!$B$4:$AC$1001,$BB273,14)</f>
        <v>#N/A</v>
      </c>
      <c r="BF273" t="e">
        <f>INDEX('Partnumber data valves'!$B$4:$AC$1001,$BB273,15)</f>
        <v>#N/A</v>
      </c>
      <c r="BG273" t="e">
        <f>INDEX('Partnumber data valves'!$B$4:$AC$1001,$BB273,16)</f>
        <v>#N/A</v>
      </c>
      <c r="BH273" t="e">
        <f>INDEX('Partnumber data valves'!$B$4:$AC$1001,$BB273,17)</f>
        <v>#N/A</v>
      </c>
      <c r="BI273" t="e">
        <f>INDEX('Partnumber data valves'!$B$4:$AC$1001,$BB273,18)</f>
        <v>#N/A</v>
      </c>
      <c r="BJ273" t="e">
        <f>INDEX('Partnumber data valves'!$B$4:$AC$1001,$BB273,19)</f>
        <v>#N/A</v>
      </c>
      <c r="BL273" t="e">
        <f>INDEX('Partnumber data valves'!$B$4:$AC$1001,$BB273,21)</f>
        <v>#N/A</v>
      </c>
      <c r="BM273" t="e">
        <f>INDEX('Partnumber data valves'!$B$4:$AC$1001,$BB273,22)</f>
        <v>#N/A</v>
      </c>
      <c r="BN273" t="e">
        <f>INDEX('Partnumber data valves'!$B$4:$AC$1001,$BB273,23)</f>
        <v>#N/A</v>
      </c>
      <c r="BO273" t="e">
        <f>INDEX('Partnumber data valves'!$B$4:$AC$1001,$BB273,24)</f>
        <v>#N/A</v>
      </c>
      <c r="BP273" t="e">
        <f>INDEX('Partnumber data valves'!$B$4:$AC$1001,$BB273,25)</f>
        <v>#N/A</v>
      </c>
      <c r="BQ273" t="e">
        <f>INDEX('Partnumber data valves'!$B$4:$AC$1001,$BB273,26)</f>
        <v>#N/A</v>
      </c>
      <c r="BR273" t="e">
        <f>INDEX('Partnumber data valves'!$B$4:$AC$1001,$BB273,27)</f>
        <v>#N/A</v>
      </c>
      <c r="BS273" t="e">
        <f>INDEX('Partnumber data valves'!$B$4:$AC$1001,$BB273,28)</f>
        <v>#N/A</v>
      </c>
      <c r="BU273" s="66" t="e">
        <f>INDEX('Partnumber data valves'!$B$4:$AC$1001,$BB273,5)</f>
        <v>#N/A</v>
      </c>
      <c r="BV273" s="66" t="e">
        <f>INDEX('Partnumber data valves'!$B$4:$AC$1001,$BB273,6)</f>
        <v>#N/A</v>
      </c>
    </row>
    <row r="274" spans="2:74">
      <c r="B274" s="115"/>
      <c r="C274" s="115"/>
      <c r="D274" s="115"/>
      <c r="E274" s="115"/>
      <c r="F274" s="115"/>
      <c r="G274" s="115"/>
      <c r="H274" s="115"/>
      <c r="I274" s="115"/>
      <c r="J274" s="115"/>
      <c r="K274" s="115"/>
      <c r="L274" s="115"/>
      <c r="M274" s="115"/>
      <c r="N274" s="115"/>
      <c r="O274" s="115"/>
      <c r="Q274" s="83"/>
      <c r="R274" s="22" t="e">
        <f>VLOOKUP('Frese Valve Selection'!$Q274,'Partnumber data valves'!$B$4:$K$1001,2,FALSE)</f>
        <v>#N/A</v>
      </c>
      <c r="S274" s="23" t="e">
        <f>VLOOKUP('Frese Valve Selection'!$Q274,'Partnumber data valves'!$B$4:$K$1001,3,FALSE)</f>
        <v>#N/A</v>
      </c>
      <c r="T274" s="23" t="e">
        <f>VLOOKUP('Frese Valve Selection'!$Q274,'Partnumber data valves'!$B$4:$K$1001,4,FALSE)</f>
        <v>#N/A</v>
      </c>
      <c r="U274" s="23" t="e">
        <f>VLOOKUP('Frese Valve Selection'!$Q274,'Partnumber data valves'!$B$4:$K$1001,5,FALSE)</f>
        <v>#N/A</v>
      </c>
      <c r="V274" s="23" t="e">
        <f>VLOOKUP('Frese Valve Selection'!$Q274,'Partnumber data valves'!$B$4:$K$1001,6,FALSE)</f>
        <v>#N/A</v>
      </c>
      <c r="W274" s="23" t="e">
        <f>VLOOKUP('Frese Valve Selection'!$Q274,'Partnumber data valves'!$B$4:$K$1001,7,FALSE)</f>
        <v>#N/A</v>
      </c>
      <c r="X274" s="23" t="e">
        <f>VLOOKUP('Frese Valve Selection'!$Q274,'Partnumber data valves'!$B$4:$K$1001,8,FALSE)</f>
        <v>#N/A</v>
      </c>
      <c r="Y274" s="23" t="e">
        <f>VLOOKUP('Frese Valve Selection'!$Q274,'Partnumber data valves'!$B$4:$K$1001,9,FALSE)</f>
        <v>#N/A</v>
      </c>
      <c r="Z274" s="23" t="e">
        <f>VLOOKUP('Frese Valve Selection'!$Q274,'Partnumber data valves'!$B$4:$K$1001,10,FALSE)</f>
        <v>#N/A</v>
      </c>
      <c r="AA274" s="97">
        <f t="shared" si="55"/>
        <v>0</v>
      </c>
      <c r="AB274" s="98" t="e">
        <f t="shared" si="53"/>
        <v>#N/A</v>
      </c>
      <c r="AC274" s="99" t="e">
        <f t="shared" si="54"/>
        <v>#N/A</v>
      </c>
      <c r="AD274" s="23" t="e">
        <f>VLOOKUP(Q274,'Weight table'!$A$2:$C$10000,3,FALSE)</f>
        <v>#N/A</v>
      </c>
      <c r="AF274" s="83"/>
      <c r="AG274" s="23" t="str">
        <f>IF(OR(ISBLANK($AF274),$AF274="N/A"),"",VLOOKUP($AF274,'Part number data actuators'!$B$3:$H$202,2,FALSE))</f>
        <v/>
      </c>
      <c r="AH274" s="23" t="str">
        <f>IF(OR(ISBLANK($AF274),$AF274="N/A"),"",VLOOKUP($AF274,'Part number data actuators'!$B$3:$H$202,3,FALSE))</f>
        <v/>
      </c>
      <c r="AI274" s="23" t="str">
        <f>IF(OR(ISBLANK($AF274),$AF274="N/A"),"",VLOOKUP($AF274,'Part number data actuators'!$B$3:$H$202,4,FALSE))</f>
        <v/>
      </c>
      <c r="AJ274" s="23" t="str">
        <f>IF(OR(ISBLANK($AF274),$AF274="N/A"),"",VLOOKUP($AF274,'Part number data actuators'!$B$3:$H$202,5,FALSE))</f>
        <v/>
      </c>
      <c r="AK274" s="23" t="str">
        <f>IF(OR(ISBLANK($AF274),$AF274="N/A"),"",VLOOKUP($AF274,'Part number data actuators'!$B$3:$H$202,6,FALSE))</f>
        <v/>
      </c>
      <c r="AL274" s="23" t="str">
        <f>IF(OR(ISBLANK($AF274),$AF274="N/A"),"",VLOOKUP($AF274,'Part number data actuators'!$B$3:$H$202,7,FALSE))</f>
        <v/>
      </c>
      <c r="AM274" s="5" t="str">
        <f>IF(OR(ISBLANK($AF274),$AF274="N/A"),"",VLOOKUP(AF274,'Weight table'!$A$2:$C$10000,3,FALSE))</f>
        <v/>
      </c>
      <c r="AO274" s="86"/>
      <c r="AU274" s="66" t="e">
        <f t="shared" si="56"/>
        <v>#N/A</v>
      </c>
      <c r="AV274" s="66" t="e">
        <f t="shared" si="57"/>
        <v>#N/A</v>
      </c>
      <c r="AW274" t="e">
        <f t="shared" si="58"/>
        <v>#N/A</v>
      </c>
      <c r="AX274" s="66" t="e">
        <f t="shared" si="59"/>
        <v>#N/A</v>
      </c>
      <c r="AY274" s="66" t="e">
        <f t="shared" si="60"/>
        <v>#N/A</v>
      </c>
      <c r="BB274" s="6" t="e">
        <f>MATCH(Q274,'Partnumber data valves'!$B$4:$B$1001,0)</f>
        <v>#N/A</v>
      </c>
      <c r="BC274" s="6"/>
      <c r="BD274" t="e">
        <f>INDEX('Partnumber data valves'!$B$4:$AC$1001,$BB274,13)</f>
        <v>#N/A</v>
      </c>
      <c r="BE274" t="e">
        <f>INDEX('Partnumber data valves'!$B$4:$AC$1001,$BB274,14)</f>
        <v>#N/A</v>
      </c>
      <c r="BF274" t="e">
        <f>INDEX('Partnumber data valves'!$B$4:$AC$1001,$BB274,15)</f>
        <v>#N/A</v>
      </c>
      <c r="BG274" t="e">
        <f>INDEX('Partnumber data valves'!$B$4:$AC$1001,$BB274,16)</f>
        <v>#N/A</v>
      </c>
      <c r="BH274" t="e">
        <f>INDEX('Partnumber data valves'!$B$4:$AC$1001,$BB274,17)</f>
        <v>#N/A</v>
      </c>
      <c r="BI274" t="e">
        <f>INDEX('Partnumber data valves'!$B$4:$AC$1001,$BB274,18)</f>
        <v>#N/A</v>
      </c>
      <c r="BJ274" t="e">
        <f>INDEX('Partnumber data valves'!$B$4:$AC$1001,$BB274,19)</f>
        <v>#N/A</v>
      </c>
      <c r="BL274" t="e">
        <f>INDEX('Partnumber data valves'!$B$4:$AC$1001,$BB274,21)</f>
        <v>#N/A</v>
      </c>
      <c r="BM274" t="e">
        <f>INDEX('Partnumber data valves'!$B$4:$AC$1001,$BB274,22)</f>
        <v>#N/A</v>
      </c>
      <c r="BN274" t="e">
        <f>INDEX('Partnumber data valves'!$B$4:$AC$1001,$BB274,23)</f>
        <v>#N/A</v>
      </c>
      <c r="BO274" t="e">
        <f>INDEX('Partnumber data valves'!$B$4:$AC$1001,$BB274,24)</f>
        <v>#N/A</v>
      </c>
      <c r="BP274" t="e">
        <f>INDEX('Partnumber data valves'!$B$4:$AC$1001,$BB274,25)</f>
        <v>#N/A</v>
      </c>
      <c r="BQ274" t="e">
        <f>INDEX('Partnumber data valves'!$B$4:$AC$1001,$BB274,26)</f>
        <v>#N/A</v>
      </c>
      <c r="BR274" t="e">
        <f>INDEX('Partnumber data valves'!$B$4:$AC$1001,$BB274,27)</f>
        <v>#N/A</v>
      </c>
      <c r="BS274" t="e">
        <f>INDEX('Partnumber data valves'!$B$4:$AC$1001,$BB274,28)</f>
        <v>#N/A</v>
      </c>
      <c r="BU274" s="66" t="e">
        <f>INDEX('Partnumber data valves'!$B$4:$AC$1001,$BB274,5)</f>
        <v>#N/A</v>
      </c>
      <c r="BV274" s="66" t="e">
        <f>INDEX('Partnumber data valves'!$B$4:$AC$1001,$BB274,6)</f>
        <v>#N/A</v>
      </c>
    </row>
    <row r="275" spans="2:74">
      <c r="B275" s="115"/>
      <c r="C275" s="115"/>
      <c r="D275" s="115"/>
      <c r="E275" s="115"/>
      <c r="F275" s="115"/>
      <c r="G275" s="115"/>
      <c r="H275" s="115"/>
      <c r="I275" s="115"/>
      <c r="J275" s="115"/>
      <c r="K275" s="115"/>
      <c r="L275" s="115"/>
      <c r="M275" s="115"/>
      <c r="N275" s="115"/>
      <c r="O275" s="115"/>
      <c r="Q275" s="83"/>
      <c r="R275" s="22" t="e">
        <f>VLOOKUP('Frese Valve Selection'!$Q275,'Partnumber data valves'!$B$4:$K$1001,2,FALSE)</f>
        <v>#N/A</v>
      </c>
      <c r="S275" s="23" t="e">
        <f>VLOOKUP('Frese Valve Selection'!$Q275,'Partnumber data valves'!$B$4:$K$1001,3,FALSE)</f>
        <v>#N/A</v>
      </c>
      <c r="T275" s="23" t="e">
        <f>VLOOKUP('Frese Valve Selection'!$Q275,'Partnumber data valves'!$B$4:$K$1001,4,FALSE)</f>
        <v>#N/A</v>
      </c>
      <c r="U275" s="23" t="e">
        <f>VLOOKUP('Frese Valve Selection'!$Q275,'Partnumber data valves'!$B$4:$K$1001,5,FALSE)</f>
        <v>#N/A</v>
      </c>
      <c r="V275" s="23" t="e">
        <f>VLOOKUP('Frese Valve Selection'!$Q275,'Partnumber data valves'!$B$4:$K$1001,6,FALSE)</f>
        <v>#N/A</v>
      </c>
      <c r="W275" s="23" t="e">
        <f>VLOOKUP('Frese Valve Selection'!$Q275,'Partnumber data valves'!$B$4:$K$1001,7,FALSE)</f>
        <v>#N/A</v>
      </c>
      <c r="X275" s="23" t="e">
        <f>VLOOKUP('Frese Valve Selection'!$Q275,'Partnumber data valves'!$B$4:$K$1001,8,FALSE)</f>
        <v>#N/A</v>
      </c>
      <c r="Y275" s="23" t="e">
        <f>VLOOKUP('Frese Valve Selection'!$Q275,'Partnumber data valves'!$B$4:$K$1001,9,FALSE)</f>
        <v>#N/A</v>
      </c>
      <c r="Z275" s="23" t="e">
        <f>VLOOKUP('Frese Valve Selection'!$Q275,'Partnumber data valves'!$B$4:$K$1001,10,FALSE)</f>
        <v>#N/A</v>
      </c>
      <c r="AA275" s="97">
        <f t="shared" si="55"/>
        <v>0</v>
      </c>
      <c r="AB275" s="98" t="e">
        <f t="shared" si="53"/>
        <v>#N/A</v>
      </c>
      <c r="AC275" s="99" t="e">
        <f t="shared" si="54"/>
        <v>#N/A</v>
      </c>
      <c r="AD275" s="23" t="e">
        <f>VLOOKUP(Q275,'Weight table'!$A$2:$C$10000,3,FALSE)</f>
        <v>#N/A</v>
      </c>
      <c r="AF275" s="83"/>
      <c r="AG275" s="23" t="str">
        <f>IF(OR(ISBLANK($AF275),$AF275="N/A"),"",VLOOKUP($AF275,'Part number data actuators'!$B$3:$H$202,2,FALSE))</f>
        <v/>
      </c>
      <c r="AH275" s="23" t="str">
        <f>IF(OR(ISBLANK($AF275),$AF275="N/A"),"",VLOOKUP($AF275,'Part number data actuators'!$B$3:$H$202,3,FALSE))</f>
        <v/>
      </c>
      <c r="AI275" s="23" t="str">
        <f>IF(OR(ISBLANK($AF275),$AF275="N/A"),"",VLOOKUP($AF275,'Part number data actuators'!$B$3:$H$202,4,FALSE))</f>
        <v/>
      </c>
      <c r="AJ275" s="23" t="str">
        <f>IF(OR(ISBLANK($AF275),$AF275="N/A"),"",VLOOKUP($AF275,'Part number data actuators'!$B$3:$H$202,5,FALSE))</f>
        <v/>
      </c>
      <c r="AK275" s="23" t="str">
        <f>IF(OR(ISBLANK($AF275),$AF275="N/A"),"",VLOOKUP($AF275,'Part number data actuators'!$B$3:$H$202,6,FALSE))</f>
        <v/>
      </c>
      <c r="AL275" s="23" t="str">
        <f>IF(OR(ISBLANK($AF275),$AF275="N/A"),"",VLOOKUP($AF275,'Part number data actuators'!$B$3:$H$202,7,FALSE))</f>
        <v/>
      </c>
      <c r="AM275" s="5" t="str">
        <f>IF(OR(ISBLANK($AF275),$AF275="N/A"),"",VLOOKUP(AF275,'Weight table'!$A$2:$C$10000,3,FALSE))</f>
        <v/>
      </c>
      <c r="AO275" s="86"/>
      <c r="AU275" s="66" t="e">
        <f t="shared" si="56"/>
        <v>#N/A</v>
      </c>
      <c r="AV275" s="66" t="e">
        <f t="shared" si="57"/>
        <v>#N/A</v>
      </c>
      <c r="AW275" t="e">
        <f t="shared" si="58"/>
        <v>#N/A</v>
      </c>
      <c r="AX275" s="66" t="e">
        <f t="shared" si="59"/>
        <v>#N/A</v>
      </c>
      <c r="AY275" s="66" t="e">
        <f t="shared" si="60"/>
        <v>#N/A</v>
      </c>
      <c r="BB275" s="6" t="e">
        <f>MATCH(Q275,'Partnumber data valves'!$B$4:$B$1001,0)</f>
        <v>#N/A</v>
      </c>
      <c r="BC275" s="6"/>
      <c r="BD275" t="e">
        <f>INDEX('Partnumber data valves'!$B$4:$AC$1001,$BB275,13)</f>
        <v>#N/A</v>
      </c>
      <c r="BE275" t="e">
        <f>INDEX('Partnumber data valves'!$B$4:$AC$1001,$BB275,14)</f>
        <v>#N/A</v>
      </c>
      <c r="BF275" t="e">
        <f>INDEX('Partnumber data valves'!$B$4:$AC$1001,$BB275,15)</f>
        <v>#N/A</v>
      </c>
      <c r="BG275" t="e">
        <f>INDEX('Partnumber data valves'!$B$4:$AC$1001,$BB275,16)</f>
        <v>#N/A</v>
      </c>
      <c r="BH275" t="e">
        <f>INDEX('Partnumber data valves'!$B$4:$AC$1001,$BB275,17)</f>
        <v>#N/A</v>
      </c>
      <c r="BI275" t="e">
        <f>INDEX('Partnumber data valves'!$B$4:$AC$1001,$BB275,18)</f>
        <v>#N/A</v>
      </c>
      <c r="BJ275" t="e">
        <f>INDEX('Partnumber data valves'!$B$4:$AC$1001,$BB275,19)</f>
        <v>#N/A</v>
      </c>
      <c r="BL275" t="e">
        <f>INDEX('Partnumber data valves'!$B$4:$AC$1001,$BB275,21)</f>
        <v>#N/A</v>
      </c>
      <c r="BM275" t="e">
        <f>INDEX('Partnumber data valves'!$B$4:$AC$1001,$BB275,22)</f>
        <v>#N/A</v>
      </c>
      <c r="BN275" t="e">
        <f>INDEX('Partnumber data valves'!$B$4:$AC$1001,$BB275,23)</f>
        <v>#N/A</v>
      </c>
      <c r="BO275" t="e">
        <f>INDEX('Partnumber data valves'!$B$4:$AC$1001,$BB275,24)</f>
        <v>#N/A</v>
      </c>
      <c r="BP275" t="e">
        <f>INDEX('Partnumber data valves'!$B$4:$AC$1001,$BB275,25)</f>
        <v>#N/A</v>
      </c>
      <c r="BQ275" t="e">
        <f>INDEX('Partnumber data valves'!$B$4:$AC$1001,$BB275,26)</f>
        <v>#N/A</v>
      </c>
      <c r="BR275" t="e">
        <f>INDEX('Partnumber data valves'!$B$4:$AC$1001,$BB275,27)</f>
        <v>#N/A</v>
      </c>
      <c r="BS275" t="e">
        <f>INDEX('Partnumber data valves'!$B$4:$AC$1001,$BB275,28)</f>
        <v>#N/A</v>
      </c>
      <c r="BU275" s="66" t="e">
        <f>INDEX('Partnumber data valves'!$B$4:$AC$1001,$BB275,5)</f>
        <v>#N/A</v>
      </c>
      <c r="BV275" s="66" t="e">
        <f>INDEX('Partnumber data valves'!$B$4:$AC$1001,$BB275,6)</f>
        <v>#N/A</v>
      </c>
    </row>
    <row r="276" spans="2:74">
      <c r="B276" s="115"/>
      <c r="C276" s="115"/>
      <c r="D276" s="115"/>
      <c r="E276" s="115"/>
      <c r="F276" s="115"/>
      <c r="G276" s="115"/>
      <c r="H276" s="115"/>
      <c r="I276" s="115"/>
      <c r="J276" s="115"/>
      <c r="K276" s="115"/>
      <c r="L276" s="115"/>
      <c r="M276" s="115"/>
      <c r="N276" s="115"/>
      <c r="O276" s="115"/>
      <c r="Q276" s="83"/>
      <c r="R276" s="22" t="e">
        <f>VLOOKUP('Frese Valve Selection'!$Q276,'Partnumber data valves'!$B$4:$K$1001,2,FALSE)</f>
        <v>#N/A</v>
      </c>
      <c r="S276" s="23" t="e">
        <f>VLOOKUP('Frese Valve Selection'!$Q276,'Partnumber data valves'!$B$4:$K$1001,3,FALSE)</f>
        <v>#N/A</v>
      </c>
      <c r="T276" s="23" t="e">
        <f>VLOOKUP('Frese Valve Selection'!$Q276,'Partnumber data valves'!$B$4:$K$1001,4,FALSE)</f>
        <v>#N/A</v>
      </c>
      <c r="U276" s="23" t="e">
        <f>VLOOKUP('Frese Valve Selection'!$Q276,'Partnumber data valves'!$B$4:$K$1001,5,FALSE)</f>
        <v>#N/A</v>
      </c>
      <c r="V276" s="23" t="e">
        <f>VLOOKUP('Frese Valve Selection'!$Q276,'Partnumber data valves'!$B$4:$K$1001,6,FALSE)</f>
        <v>#N/A</v>
      </c>
      <c r="W276" s="23" t="e">
        <f>VLOOKUP('Frese Valve Selection'!$Q276,'Partnumber data valves'!$B$4:$K$1001,7,FALSE)</f>
        <v>#N/A</v>
      </c>
      <c r="X276" s="23" t="e">
        <f>VLOOKUP('Frese Valve Selection'!$Q276,'Partnumber data valves'!$B$4:$K$1001,8,FALSE)</f>
        <v>#N/A</v>
      </c>
      <c r="Y276" s="23" t="e">
        <f>VLOOKUP('Frese Valve Selection'!$Q276,'Partnumber data valves'!$B$4:$K$1001,9,FALSE)</f>
        <v>#N/A</v>
      </c>
      <c r="Z276" s="23" t="e">
        <f>VLOOKUP('Frese Valve Selection'!$Q276,'Partnumber data valves'!$B$4:$K$1001,10,FALSE)</f>
        <v>#N/A</v>
      </c>
      <c r="AA276" s="97">
        <f t="shared" si="55"/>
        <v>0</v>
      </c>
      <c r="AB276" s="98" t="e">
        <f t="shared" si="53"/>
        <v>#N/A</v>
      </c>
      <c r="AC276" s="99" t="e">
        <f t="shared" si="54"/>
        <v>#N/A</v>
      </c>
      <c r="AD276" s="23" t="e">
        <f>VLOOKUP(Q276,'Weight table'!$A$2:$C$10000,3,FALSE)</f>
        <v>#N/A</v>
      </c>
      <c r="AF276" s="83"/>
      <c r="AG276" s="23" t="str">
        <f>IF(OR(ISBLANK($AF276),$AF276="N/A"),"",VLOOKUP($AF276,'Part number data actuators'!$B$3:$H$202,2,FALSE))</f>
        <v/>
      </c>
      <c r="AH276" s="23" t="str">
        <f>IF(OR(ISBLANK($AF276),$AF276="N/A"),"",VLOOKUP($AF276,'Part number data actuators'!$B$3:$H$202,3,FALSE))</f>
        <v/>
      </c>
      <c r="AI276" s="23" t="str">
        <f>IF(OR(ISBLANK($AF276),$AF276="N/A"),"",VLOOKUP($AF276,'Part number data actuators'!$B$3:$H$202,4,FALSE))</f>
        <v/>
      </c>
      <c r="AJ276" s="23" t="str">
        <f>IF(OR(ISBLANK($AF276),$AF276="N/A"),"",VLOOKUP($AF276,'Part number data actuators'!$B$3:$H$202,5,FALSE))</f>
        <v/>
      </c>
      <c r="AK276" s="23" t="str">
        <f>IF(OR(ISBLANK($AF276),$AF276="N/A"),"",VLOOKUP($AF276,'Part number data actuators'!$B$3:$H$202,6,FALSE))</f>
        <v/>
      </c>
      <c r="AL276" s="23" t="str">
        <f>IF(OR(ISBLANK($AF276),$AF276="N/A"),"",VLOOKUP($AF276,'Part number data actuators'!$B$3:$H$202,7,FALSE))</f>
        <v/>
      </c>
      <c r="AM276" s="5" t="str">
        <f>IF(OR(ISBLANK($AF276),$AF276="N/A"),"",VLOOKUP(AF276,'Weight table'!$A$2:$C$10000,3,FALSE))</f>
        <v/>
      </c>
      <c r="AO276" s="86"/>
      <c r="AU276" s="66" t="e">
        <f t="shared" si="56"/>
        <v>#N/A</v>
      </c>
      <c r="AV276" s="66" t="e">
        <f t="shared" si="57"/>
        <v>#N/A</v>
      </c>
      <c r="AW276" t="e">
        <f t="shared" si="58"/>
        <v>#N/A</v>
      </c>
      <c r="AX276" s="66" t="e">
        <f t="shared" si="59"/>
        <v>#N/A</v>
      </c>
      <c r="AY276" s="66" t="e">
        <f t="shared" si="60"/>
        <v>#N/A</v>
      </c>
      <c r="BB276" s="6" t="e">
        <f>MATCH(Q276,'Partnumber data valves'!$B$4:$B$1001,0)</f>
        <v>#N/A</v>
      </c>
      <c r="BC276" s="6"/>
      <c r="BD276" t="e">
        <f>INDEX('Partnumber data valves'!$B$4:$AC$1001,$BB276,13)</f>
        <v>#N/A</v>
      </c>
      <c r="BE276" t="e">
        <f>INDEX('Partnumber data valves'!$B$4:$AC$1001,$BB276,14)</f>
        <v>#N/A</v>
      </c>
      <c r="BF276" t="e">
        <f>INDEX('Partnumber data valves'!$B$4:$AC$1001,$BB276,15)</f>
        <v>#N/A</v>
      </c>
      <c r="BG276" t="e">
        <f>INDEX('Partnumber data valves'!$B$4:$AC$1001,$BB276,16)</f>
        <v>#N/A</v>
      </c>
      <c r="BH276" t="e">
        <f>INDEX('Partnumber data valves'!$B$4:$AC$1001,$BB276,17)</f>
        <v>#N/A</v>
      </c>
      <c r="BI276" t="e">
        <f>INDEX('Partnumber data valves'!$B$4:$AC$1001,$BB276,18)</f>
        <v>#N/A</v>
      </c>
      <c r="BJ276" t="e">
        <f>INDEX('Partnumber data valves'!$B$4:$AC$1001,$BB276,19)</f>
        <v>#N/A</v>
      </c>
      <c r="BL276" t="e">
        <f>INDEX('Partnumber data valves'!$B$4:$AC$1001,$BB276,21)</f>
        <v>#N/A</v>
      </c>
      <c r="BM276" t="e">
        <f>INDEX('Partnumber data valves'!$B$4:$AC$1001,$BB276,22)</f>
        <v>#N/A</v>
      </c>
      <c r="BN276" t="e">
        <f>INDEX('Partnumber data valves'!$B$4:$AC$1001,$BB276,23)</f>
        <v>#N/A</v>
      </c>
      <c r="BO276" t="e">
        <f>INDEX('Partnumber data valves'!$B$4:$AC$1001,$BB276,24)</f>
        <v>#N/A</v>
      </c>
      <c r="BP276" t="e">
        <f>INDEX('Partnumber data valves'!$B$4:$AC$1001,$BB276,25)</f>
        <v>#N/A</v>
      </c>
      <c r="BQ276" t="e">
        <f>INDEX('Partnumber data valves'!$B$4:$AC$1001,$BB276,26)</f>
        <v>#N/A</v>
      </c>
      <c r="BR276" t="e">
        <f>INDEX('Partnumber data valves'!$B$4:$AC$1001,$BB276,27)</f>
        <v>#N/A</v>
      </c>
      <c r="BS276" t="e">
        <f>INDEX('Partnumber data valves'!$B$4:$AC$1001,$BB276,28)</f>
        <v>#N/A</v>
      </c>
      <c r="BU276" s="66" t="e">
        <f>INDEX('Partnumber data valves'!$B$4:$AC$1001,$BB276,5)</f>
        <v>#N/A</v>
      </c>
      <c r="BV276" s="66" t="e">
        <f>INDEX('Partnumber data valves'!$B$4:$AC$1001,$BB276,6)</f>
        <v>#N/A</v>
      </c>
    </row>
    <row r="277" spans="2:74">
      <c r="B277" s="115"/>
      <c r="C277" s="115"/>
      <c r="D277" s="115"/>
      <c r="E277" s="115"/>
      <c r="F277" s="115"/>
      <c r="G277" s="115"/>
      <c r="H277" s="115"/>
      <c r="I277" s="115"/>
      <c r="J277" s="115"/>
      <c r="K277" s="115"/>
      <c r="L277" s="115"/>
      <c r="M277" s="115"/>
      <c r="N277" s="115"/>
      <c r="O277" s="115"/>
      <c r="Q277" s="83"/>
      <c r="R277" s="22" t="e">
        <f>VLOOKUP('Frese Valve Selection'!$Q277,'Partnumber data valves'!$B$4:$K$1001,2,FALSE)</f>
        <v>#N/A</v>
      </c>
      <c r="S277" s="23" t="e">
        <f>VLOOKUP('Frese Valve Selection'!$Q277,'Partnumber data valves'!$B$4:$K$1001,3,FALSE)</f>
        <v>#N/A</v>
      </c>
      <c r="T277" s="23" t="e">
        <f>VLOOKUP('Frese Valve Selection'!$Q277,'Partnumber data valves'!$B$4:$K$1001,4,FALSE)</f>
        <v>#N/A</v>
      </c>
      <c r="U277" s="23" t="e">
        <f>VLOOKUP('Frese Valve Selection'!$Q277,'Partnumber data valves'!$B$4:$K$1001,5,FALSE)</f>
        <v>#N/A</v>
      </c>
      <c r="V277" s="23" t="e">
        <f>VLOOKUP('Frese Valve Selection'!$Q277,'Partnumber data valves'!$B$4:$K$1001,6,FALSE)</f>
        <v>#N/A</v>
      </c>
      <c r="W277" s="23" t="e">
        <f>VLOOKUP('Frese Valve Selection'!$Q277,'Partnumber data valves'!$B$4:$K$1001,7,FALSE)</f>
        <v>#N/A</v>
      </c>
      <c r="X277" s="23" t="e">
        <f>VLOOKUP('Frese Valve Selection'!$Q277,'Partnumber data valves'!$B$4:$K$1001,8,FALSE)</f>
        <v>#N/A</v>
      </c>
      <c r="Y277" s="23" t="e">
        <f>VLOOKUP('Frese Valve Selection'!$Q277,'Partnumber data valves'!$B$4:$K$1001,9,FALSE)</f>
        <v>#N/A</v>
      </c>
      <c r="Z277" s="23" t="e">
        <f>VLOOKUP('Frese Valve Selection'!$Q277,'Partnumber data valves'!$B$4:$K$1001,10,FALSE)</f>
        <v>#N/A</v>
      </c>
      <c r="AA277" s="97">
        <f t="shared" si="55"/>
        <v>0</v>
      </c>
      <c r="AB277" s="98" t="e">
        <f t="shared" si="53"/>
        <v>#N/A</v>
      </c>
      <c r="AC277" s="99" t="e">
        <f t="shared" si="54"/>
        <v>#N/A</v>
      </c>
      <c r="AD277" s="23" t="e">
        <f>VLOOKUP(Q277,'Weight table'!$A$2:$C$10000,3,FALSE)</f>
        <v>#N/A</v>
      </c>
      <c r="AF277" s="83"/>
      <c r="AG277" s="23" t="str">
        <f>IF(OR(ISBLANK($AF277),$AF277="N/A"),"",VLOOKUP($AF277,'Part number data actuators'!$B$3:$H$202,2,FALSE))</f>
        <v/>
      </c>
      <c r="AH277" s="23" t="str">
        <f>IF(OR(ISBLANK($AF277),$AF277="N/A"),"",VLOOKUP($AF277,'Part number data actuators'!$B$3:$H$202,3,FALSE))</f>
        <v/>
      </c>
      <c r="AI277" s="23" t="str">
        <f>IF(OR(ISBLANK($AF277),$AF277="N/A"),"",VLOOKUP($AF277,'Part number data actuators'!$B$3:$H$202,4,FALSE))</f>
        <v/>
      </c>
      <c r="AJ277" s="23" t="str">
        <f>IF(OR(ISBLANK($AF277),$AF277="N/A"),"",VLOOKUP($AF277,'Part number data actuators'!$B$3:$H$202,5,FALSE))</f>
        <v/>
      </c>
      <c r="AK277" s="23" t="str">
        <f>IF(OR(ISBLANK($AF277),$AF277="N/A"),"",VLOOKUP($AF277,'Part number data actuators'!$B$3:$H$202,6,FALSE))</f>
        <v/>
      </c>
      <c r="AL277" s="23" t="str">
        <f>IF(OR(ISBLANK($AF277),$AF277="N/A"),"",VLOOKUP($AF277,'Part number data actuators'!$B$3:$H$202,7,FALSE))</f>
        <v/>
      </c>
      <c r="AM277" s="5" t="str">
        <f>IF(OR(ISBLANK($AF277),$AF277="N/A"),"",VLOOKUP(AF277,'Weight table'!$A$2:$C$10000,3,FALSE))</f>
        <v/>
      </c>
      <c r="AO277" s="86"/>
      <c r="AU277" s="66" t="e">
        <f t="shared" si="56"/>
        <v>#N/A</v>
      </c>
      <c r="AV277" s="66" t="e">
        <f t="shared" si="57"/>
        <v>#N/A</v>
      </c>
      <c r="AW277" t="e">
        <f t="shared" si="58"/>
        <v>#N/A</v>
      </c>
      <c r="AX277" s="66" t="e">
        <f t="shared" si="59"/>
        <v>#N/A</v>
      </c>
      <c r="AY277" s="66" t="e">
        <f t="shared" si="60"/>
        <v>#N/A</v>
      </c>
      <c r="BB277" s="6" t="e">
        <f>MATCH(Q277,'Partnumber data valves'!$B$4:$B$1001,0)</f>
        <v>#N/A</v>
      </c>
      <c r="BC277" s="6"/>
      <c r="BD277" t="e">
        <f>INDEX('Partnumber data valves'!$B$4:$AC$1001,$BB277,13)</f>
        <v>#N/A</v>
      </c>
      <c r="BE277" t="e">
        <f>INDEX('Partnumber data valves'!$B$4:$AC$1001,$BB277,14)</f>
        <v>#N/A</v>
      </c>
      <c r="BF277" t="e">
        <f>INDEX('Partnumber data valves'!$B$4:$AC$1001,$BB277,15)</f>
        <v>#N/A</v>
      </c>
      <c r="BG277" t="e">
        <f>INDEX('Partnumber data valves'!$B$4:$AC$1001,$BB277,16)</f>
        <v>#N/A</v>
      </c>
      <c r="BH277" t="e">
        <f>INDEX('Partnumber data valves'!$B$4:$AC$1001,$BB277,17)</f>
        <v>#N/A</v>
      </c>
      <c r="BI277" t="e">
        <f>INDEX('Partnumber data valves'!$B$4:$AC$1001,$BB277,18)</f>
        <v>#N/A</v>
      </c>
      <c r="BJ277" t="e">
        <f>INDEX('Partnumber data valves'!$B$4:$AC$1001,$BB277,19)</f>
        <v>#N/A</v>
      </c>
      <c r="BL277" t="e">
        <f>INDEX('Partnumber data valves'!$B$4:$AC$1001,$BB277,21)</f>
        <v>#N/A</v>
      </c>
      <c r="BM277" t="e">
        <f>INDEX('Partnumber data valves'!$B$4:$AC$1001,$BB277,22)</f>
        <v>#N/A</v>
      </c>
      <c r="BN277" t="e">
        <f>INDEX('Partnumber data valves'!$B$4:$AC$1001,$BB277,23)</f>
        <v>#N/A</v>
      </c>
      <c r="BO277" t="e">
        <f>INDEX('Partnumber data valves'!$B$4:$AC$1001,$BB277,24)</f>
        <v>#N/A</v>
      </c>
      <c r="BP277" t="e">
        <f>INDEX('Partnumber data valves'!$B$4:$AC$1001,$BB277,25)</f>
        <v>#N/A</v>
      </c>
      <c r="BQ277" t="e">
        <f>INDEX('Partnumber data valves'!$B$4:$AC$1001,$BB277,26)</f>
        <v>#N/A</v>
      </c>
      <c r="BR277" t="e">
        <f>INDEX('Partnumber data valves'!$B$4:$AC$1001,$BB277,27)</f>
        <v>#N/A</v>
      </c>
      <c r="BS277" t="e">
        <f>INDEX('Partnumber data valves'!$B$4:$AC$1001,$BB277,28)</f>
        <v>#N/A</v>
      </c>
      <c r="BU277" s="66" t="e">
        <f>INDEX('Partnumber data valves'!$B$4:$AC$1001,$BB277,5)</f>
        <v>#N/A</v>
      </c>
      <c r="BV277" s="66" t="e">
        <f>INDEX('Partnumber data valves'!$B$4:$AC$1001,$BB277,6)</f>
        <v>#N/A</v>
      </c>
    </row>
    <row r="278" spans="2:74">
      <c r="B278" s="115"/>
      <c r="C278" s="115"/>
      <c r="D278" s="115"/>
      <c r="E278" s="115"/>
      <c r="F278" s="115"/>
      <c r="G278" s="115"/>
      <c r="H278" s="115"/>
      <c r="I278" s="115"/>
      <c r="J278" s="115"/>
      <c r="K278" s="115"/>
      <c r="L278" s="115"/>
      <c r="M278" s="115"/>
      <c r="N278" s="115"/>
      <c r="O278" s="115"/>
      <c r="Q278" s="83"/>
      <c r="R278" s="22" t="e">
        <f>VLOOKUP('Frese Valve Selection'!$Q278,'Partnumber data valves'!$B$4:$K$1001,2,FALSE)</f>
        <v>#N/A</v>
      </c>
      <c r="S278" s="23" t="e">
        <f>VLOOKUP('Frese Valve Selection'!$Q278,'Partnumber data valves'!$B$4:$K$1001,3,FALSE)</f>
        <v>#N/A</v>
      </c>
      <c r="T278" s="23" t="e">
        <f>VLOOKUP('Frese Valve Selection'!$Q278,'Partnumber data valves'!$B$4:$K$1001,4,FALSE)</f>
        <v>#N/A</v>
      </c>
      <c r="U278" s="23" t="e">
        <f>VLOOKUP('Frese Valve Selection'!$Q278,'Partnumber data valves'!$B$4:$K$1001,5,FALSE)</f>
        <v>#N/A</v>
      </c>
      <c r="V278" s="23" t="e">
        <f>VLOOKUP('Frese Valve Selection'!$Q278,'Partnumber data valves'!$B$4:$K$1001,6,FALSE)</f>
        <v>#N/A</v>
      </c>
      <c r="W278" s="23" t="e">
        <f>VLOOKUP('Frese Valve Selection'!$Q278,'Partnumber data valves'!$B$4:$K$1001,7,FALSE)</f>
        <v>#N/A</v>
      </c>
      <c r="X278" s="23" t="e">
        <f>VLOOKUP('Frese Valve Selection'!$Q278,'Partnumber data valves'!$B$4:$K$1001,8,FALSE)</f>
        <v>#N/A</v>
      </c>
      <c r="Y278" s="23" t="e">
        <f>VLOOKUP('Frese Valve Selection'!$Q278,'Partnumber data valves'!$B$4:$K$1001,9,FALSE)</f>
        <v>#N/A</v>
      </c>
      <c r="Z278" s="23" t="e">
        <f>VLOOKUP('Frese Valve Selection'!$Q278,'Partnumber data valves'!$B$4:$K$1001,10,FALSE)</f>
        <v>#N/A</v>
      </c>
      <c r="AA278" s="97">
        <f t="shared" si="55"/>
        <v>0</v>
      </c>
      <c r="AB278" s="98" t="e">
        <f t="shared" si="53"/>
        <v>#N/A</v>
      </c>
      <c r="AC278" s="99" t="e">
        <f t="shared" si="54"/>
        <v>#N/A</v>
      </c>
      <c r="AD278" s="23" t="e">
        <f>VLOOKUP(Q278,'Weight table'!$A$2:$C$10000,3,FALSE)</f>
        <v>#N/A</v>
      </c>
      <c r="AF278" s="83"/>
      <c r="AG278" s="23" t="str">
        <f>IF(OR(ISBLANK($AF278),$AF278="N/A"),"",VLOOKUP($AF278,'Part number data actuators'!$B$3:$H$202,2,FALSE))</f>
        <v/>
      </c>
      <c r="AH278" s="23" t="str">
        <f>IF(OR(ISBLANK($AF278),$AF278="N/A"),"",VLOOKUP($AF278,'Part number data actuators'!$B$3:$H$202,3,FALSE))</f>
        <v/>
      </c>
      <c r="AI278" s="23" t="str">
        <f>IF(OR(ISBLANK($AF278),$AF278="N/A"),"",VLOOKUP($AF278,'Part number data actuators'!$B$3:$H$202,4,FALSE))</f>
        <v/>
      </c>
      <c r="AJ278" s="23" t="str">
        <f>IF(OR(ISBLANK($AF278),$AF278="N/A"),"",VLOOKUP($AF278,'Part number data actuators'!$B$3:$H$202,5,FALSE))</f>
        <v/>
      </c>
      <c r="AK278" s="23" t="str">
        <f>IF(OR(ISBLANK($AF278),$AF278="N/A"),"",VLOOKUP($AF278,'Part number data actuators'!$B$3:$H$202,6,FALSE))</f>
        <v/>
      </c>
      <c r="AL278" s="23" t="str">
        <f>IF(OR(ISBLANK($AF278),$AF278="N/A"),"",VLOOKUP($AF278,'Part number data actuators'!$B$3:$H$202,7,FALSE))</f>
        <v/>
      </c>
      <c r="AM278" s="5" t="str">
        <f>IF(OR(ISBLANK($AF278),$AF278="N/A"),"",VLOOKUP(AF278,'Weight table'!$A$2:$C$10000,3,FALSE))</f>
        <v/>
      </c>
      <c r="AO278" s="86"/>
      <c r="AU278" s="66" t="e">
        <f t="shared" si="56"/>
        <v>#N/A</v>
      </c>
      <c r="AV278" s="66" t="e">
        <f t="shared" si="57"/>
        <v>#N/A</v>
      </c>
      <c r="AW278" t="e">
        <f t="shared" si="58"/>
        <v>#N/A</v>
      </c>
      <c r="AX278" s="66" t="e">
        <f t="shared" si="59"/>
        <v>#N/A</v>
      </c>
      <c r="AY278" s="66" t="e">
        <f t="shared" si="60"/>
        <v>#N/A</v>
      </c>
      <c r="BB278" s="6" t="e">
        <f>MATCH(Q278,'Partnumber data valves'!$B$4:$B$1001,0)</f>
        <v>#N/A</v>
      </c>
      <c r="BC278" s="6"/>
      <c r="BD278" t="e">
        <f>INDEX('Partnumber data valves'!$B$4:$AC$1001,$BB278,13)</f>
        <v>#N/A</v>
      </c>
      <c r="BE278" t="e">
        <f>INDEX('Partnumber data valves'!$B$4:$AC$1001,$BB278,14)</f>
        <v>#N/A</v>
      </c>
      <c r="BF278" t="e">
        <f>INDEX('Partnumber data valves'!$B$4:$AC$1001,$BB278,15)</f>
        <v>#N/A</v>
      </c>
      <c r="BG278" t="e">
        <f>INDEX('Partnumber data valves'!$B$4:$AC$1001,$BB278,16)</f>
        <v>#N/A</v>
      </c>
      <c r="BH278" t="e">
        <f>INDEX('Partnumber data valves'!$B$4:$AC$1001,$BB278,17)</f>
        <v>#N/A</v>
      </c>
      <c r="BI278" t="e">
        <f>INDEX('Partnumber data valves'!$B$4:$AC$1001,$BB278,18)</f>
        <v>#N/A</v>
      </c>
      <c r="BJ278" t="e">
        <f>INDEX('Partnumber data valves'!$B$4:$AC$1001,$BB278,19)</f>
        <v>#N/A</v>
      </c>
      <c r="BL278" t="e">
        <f>INDEX('Partnumber data valves'!$B$4:$AC$1001,$BB278,21)</f>
        <v>#N/A</v>
      </c>
      <c r="BM278" t="e">
        <f>INDEX('Partnumber data valves'!$B$4:$AC$1001,$BB278,22)</f>
        <v>#N/A</v>
      </c>
      <c r="BN278" t="e">
        <f>INDEX('Partnumber data valves'!$B$4:$AC$1001,$BB278,23)</f>
        <v>#N/A</v>
      </c>
      <c r="BO278" t="e">
        <f>INDEX('Partnumber data valves'!$B$4:$AC$1001,$BB278,24)</f>
        <v>#N/A</v>
      </c>
      <c r="BP278" t="e">
        <f>INDEX('Partnumber data valves'!$B$4:$AC$1001,$BB278,25)</f>
        <v>#N/A</v>
      </c>
      <c r="BQ278" t="e">
        <f>INDEX('Partnumber data valves'!$B$4:$AC$1001,$BB278,26)</f>
        <v>#N/A</v>
      </c>
      <c r="BR278" t="e">
        <f>INDEX('Partnumber data valves'!$B$4:$AC$1001,$BB278,27)</f>
        <v>#N/A</v>
      </c>
      <c r="BS278" t="e">
        <f>INDEX('Partnumber data valves'!$B$4:$AC$1001,$BB278,28)</f>
        <v>#N/A</v>
      </c>
      <c r="BU278" s="66" t="e">
        <f>INDEX('Partnumber data valves'!$B$4:$AC$1001,$BB278,5)</f>
        <v>#N/A</v>
      </c>
      <c r="BV278" s="66" t="e">
        <f>INDEX('Partnumber data valves'!$B$4:$AC$1001,$BB278,6)</f>
        <v>#N/A</v>
      </c>
    </row>
    <row r="279" spans="2:74">
      <c r="B279" s="115"/>
      <c r="C279" s="115"/>
      <c r="D279" s="115"/>
      <c r="E279" s="115"/>
      <c r="F279" s="115"/>
      <c r="G279" s="115"/>
      <c r="H279" s="115"/>
      <c r="I279" s="115"/>
      <c r="J279" s="115"/>
      <c r="K279" s="115"/>
      <c r="L279" s="115"/>
      <c r="M279" s="115"/>
      <c r="N279" s="115"/>
      <c r="O279" s="115"/>
      <c r="Q279" s="83"/>
      <c r="R279" s="22" t="e">
        <f>VLOOKUP('Frese Valve Selection'!$Q279,'Partnumber data valves'!$B$4:$K$1001,2,FALSE)</f>
        <v>#N/A</v>
      </c>
      <c r="S279" s="23" t="e">
        <f>VLOOKUP('Frese Valve Selection'!$Q279,'Partnumber data valves'!$B$4:$K$1001,3,FALSE)</f>
        <v>#N/A</v>
      </c>
      <c r="T279" s="23" t="e">
        <f>VLOOKUP('Frese Valve Selection'!$Q279,'Partnumber data valves'!$B$4:$K$1001,4,FALSE)</f>
        <v>#N/A</v>
      </c>
      <c r="U279" s="23" t="e">
        <f>VLOOKUP('Frese Valve Selection'!$Q279,'Partnumber data valves'!$B$4:$K$1001,5,FALSE)</f>
        <v>#N/A</v>
      </c>
      <c r="V279" s="23" t="e">
        <f>VLOOKUP('Frese Valve Selection'!$Q279,'Partnumber data valves'!$B$4:$K$1001,6,FALSE)</f>
        <v>#N/A</v>
      </c>
      <c r="W279" s="23" t="e">
        <f>VLOOKUP('Frese Valve Selection'!$Q279,'Partnumber data valves'!$B$4:$K$1001,7,FALSE)</f>
        <v>#N/A</v>
      </c>
      <c r="X279" s="23" t="e">
        <f>VLOOKUP('Frese Valve Selection'!$Q279,'Partnumber data valves'!$B$4:$K$1001,8,FALSE)</f>
        <v>#N/A</v>
      </c>
      <c r="Y279" s="23" t="e">
        <f>VLOOKUP('Frese Valve Selection'!$Q279,'Partnumber data valves'!$B$4:$K$1001,9,FALSE)</f>
        <v>#N/A</v>
      </c>
      <c r="Z279" s="23" t="e">
        <f>VLOOKUP('Frese Valve Selection'!$Q279,'Partnumber data valves'!$B$4:$K$1001,10,FALSE)</f>
        <v>#N/A</v>
      </c>
      <c r="AA279" s="97">
        <f t="shared" si="55"/>
        <v>0</v>
      </c>
      <c r="AB279" s="98" t="e">
        <f t="shared" si="53"/>
        <v>#N/A</v>
      </c>
      <c r="AC279" s="99" t="e">
        <f t="shared" si="54"/>
        <v>#N/A</v>
      </c>
      <c r="AD279" s="23" t="e">
        <f>VLOOKUP(Q279,'Weight table'!$A$2:$C$10000,3,FALSE)</f>
        <v>#N/A</v>
      </c>
      <c r="AF279" s="83"/>
      <c r="AG279" s="23" t="str">
        <f>IF(OR(ISBLANK($AF279),$AF279="N/A"),"",VLOOKUP($AF279,'Part number data actuators'!$B$3:$H$202,2,FALSE))</f>
        <v/>
      </c>
      <c r="AH279" s="23" t="str">
        <f>IF(OR(ISBLANK($AF279),$AF279="N/A"),"",VLOOKUP($AF279,'Part number data actuators'!$B$3:$H$202,3,FALSE))</f>
        <v/>
      </c>
      <c r="AI279" s="23" t="str">
        <f>IF(OR(ISBLANK($AF279),$AF279="N/A"),"",VLOOKUP($AF279,'Part number data actuators'!$B$3:$H$202,4,FALSE))</f>
        <v/>
      </c>
      <c r="AJ279" s="23" t="str">
        <f>IF(OR(ISBLANK($AF279),$AF279="N/A"),"",VLOOKUP($AF279,'Part number data actuators'!$B$3:$H$202,5,FALSE))</f>
        <v/>
      </c>
      <c r="AK279" s="23" t="str">
        <f>IF(OR(ISBLANK($AF279),$AF279="N/A"),"",VLOOKUP($AF279,'Part number data actuators'!$B$3:$H$202,6,FALSE))</f>
        <v/>
      </c>
      <c r="AL279" s="23" t="str">
        <f>IF(OR(ISBLANK($AF279),$AF279="N/A"),"",VLOOKUP($AF279,'Part number data actuators'!$B$3:$H$202,7,FALSE))</f>
        <v/>
      </c>
      <c r="AM279" s="5" t="str">
        <f>IF(OR(ISBLANK($AF279),$AF279="N/A"),"",VLOOKUP(AF279,'Weight table'!$A$2:$C$10000,3,FALSE))</f>
        <v/>
      </c>
      <c r="AO279" s="86"/>
      <c r="AU279" s="66" t="e">
        <f t="shared" si="56"/>
        <v>#N/A</v>
      </c>
      <c r="AV279" s="66" t="e">
        <f t="shared" si="57"/>
        <v>#N/A</v>
      </c>
      <c r="AW279" t="e">
        <f t="shared" si="58"/>
        <v>#N/A</v>
      </c>
      <c r="AX279" s="66" t="e">
        <f t="shared" si="59"/>
        <v>#N/A</v>
      </c>
      <c r="AY279" s="66" t="e">
        <f t="shared" si="60"/>
        <v>#N/A</v>
      </c>
      <c r="BB279" s="6" t="e">
        <f>MATCH(Q279,'Partnumber data valves'!$B$4:$B$1001,0)</f>
        <v>#N/A</v>
      </c>
      <c r="BC279" s="6"/>
      <c r="BD279" t="e">
        <f>INDEX('Partnumber data valves'!$B$4:$AC$1001,$BB279,13)</f>
        <v>#N/A</v>
      </c>
      <c r="BE279" t="e">
        <f>INDEX('Partnumber data valves'!$B$4:$AC$1001,$BB279,14)</f>
        <v>#N/A</v>
      </c>
      <c r="BF279" t="e">
        <f>INDEX('Partnumber data valves'!$B$4:$AC$1001,$BB279,15)</f>
        <v>#N/A</v>
      </c>
      <c r="BG279" t="e">
        <f>INDEX('Partnumber data valves'!$B$4:$AC$1001,$BB279,16)</f>
        <v>#N/A</v>
      </c>
      <c r="BH279" t="e">
        <f>INDEX('Partnumber data valves'!$B$4:$AC$1001,$BB279,17)</f>
        <v>#N/A</v>
      </c>
      <c r="BI279" t="e">
        <f>INDEX('Partnumber data valves'!$B$4:$AC$1001,$BB279,18)</f>
        <v>#N/A</v>
      </c>
      <c r="BJ279" t="e">
        <f>INDEX('Partnumber data valves'!$B$4:$AC$1001,$BB279,19)</f>
        <v>#N/A</v>
      </c>
      <c r="BL279" t="e">
        <f>INDEX('Partnumber data valves'!$B$4:$AC$1001,$BB279,21)</f>
        <v>#N/A</v>
      </c>
      <c r="BM279" t="e">
        <f>INDEX('Partnumber data valves'!$B$4:$AC$1001,$BB279,22)</f>
        <v>#N/A</v>
      </c>
      <c r="BN279" t="e">
        <f>INDEX('Partnumber data valves'!$B$4:$AC$1001,$BB279,23)</f>
        <v>#N/A</v>
      </c>
      <c r="BO279" t="e">
        <f>INDEX('Partnumber data valves'!$B$4:$AC$1001,$BB279,24)</f>
        <v>#N/A</v>
      </c>
      <c r="BP279" t="e">
        <f>INDEX('Partnumber data valves'!$B$4:$AC$1001,$BB279,25)</f>
        <v>#N/A</v>
      </c>
      <c r="BQ279" t="e">
        <f>INDEX('Partnumber data valves'!$B$4:$AC$1001,$BB279,26)</f>
        <v>#N/A</v>
      </c>
      <c r="BR279" t="e">
        <f>INDEX('Partnumber data valves'!$B$4:$AC$1001,$BB279,27)</f>
        <v>#N/A</v>
      </c>
      <c r="BS279" t="e">
        <f>INDEX('Partnumber data valves'!$B$4:$AC$1001,$BB279,28)</f>
        <v>#N/A</v>
      </c>
      <c r="BU279" s="66" t="e">
        <f>INDEX('Partnumber data valves'!$B$4:$AC$1001,$BB279,5)</f>
        <v>#N/A</v>
      </c>
      <c r="BV279" s="66" t="e">
        <f>INDEX('Partnumber data valves'!$B$4:$AC$1001,$BB279,6)</f>
        <v>#N/A</v>
      </c>
    </row>
    <row r="280" spans="2:74">
      <c r="B280" s="115"/>
      <c r="C280" s="115"/>
      <c r="D280" s="115"/>
      <c r="E280" s="115"/>
      <c r="F280" s="115"/>
      <c r="G280" s="115"/>
      <c r="H280" s="115"/>
      <c r="I280" s="115"/>
      <c r="J280" s="115"/>
      <c r="K280" s="115"/>
      <c r="L280" s="115"/>
      <c r="M280" s="115"/>
      <c r="N280" s="115"/>
      <c r="O280" s="115"/>
      <c r="Q280" s="83"/>
      <c r="R280" s="22" t="e">
        <f>VLOOKUP('Frese Valve Selection'!$Q280,'Partnumber data valves'!$B$4:$K$1001,2,FALSE)</f>
        <v>#N/A</v>
      </c>
      <c r="S280" s="23" t="e">
        <f>VLOOKUP('Frese Valve Selection'!$Q280,'Partnumber data valves'!$B$4:$K$1001,3,FALSE)</f>
        <v>#N/A</v>
      </c>
      <c r="T280" s="23" t="e">
        <f>VLOOKUP('Frese Valve Selection'!$Q280,'Partnumber data valves'!$B$4:$K$1001,4,FALSE)</f>
        <v>#N/A</v>
      </c>
      <c r="U280" s="23" t="e">
        <f>VLOOKUP('Frese Valve Selection'!$Q280,'Partnumber data valves'!$B$4:$K$1001,5,FALSE)</f>
        <v>#N/A</v>
      </c>
      <c r="V280" s="23" t="e">
        <f>VLOOKUP('Frese Valve Selection'!$Q280,'Partnumber data valves'!$B$4:$K$1001,6,FALSE)</f>
        <v>#N/A</v>
      </c>
      <c r="W280" s="23" t="e">
        <f>VLOOKUP('Frese Valve Selection'!$Q280,'Partnumber data valves'!$B$4:$K$1001,7,FALSE)</f>
        <v>#N/A</v>
      </c>
      <c r="X280" s="23" t="e">
        <f>VLOOKUP('Frese Valve Selection'!$Q280,'Partnumber data valves'!$B$4:$K$1001,8,FALSE)</f>
        <v>#N/A</v>
      </c>
      <c r="Y280" s="23" t="e">
        <f>VLOOKUP('Frese Valve Selection'!$Q280,'Partnumber data valves'!$B$4:$K$1001,9,FALSE)</f>
        <v>#N/A</v>
      </c>
      <c r="Z280" s="23" t="e">
        <f>VLOOKUP('Frese Valve Selection'!$Q280,'Partnumber data valves'!$B$4:$K$1001,10,FALSE)</f>
        <v>#N/A</v>
      </c>
      <c r="AA280" s="97">
        <f t="shared" si="55"/>
        <v>0</v>
      </c>
      <c r="AB280" s="98" t="e">
        <f t="shared" si="53"/>
        <v>#N/A</v>
      </c>
      <c r="AC280" s="99" t="e">
        <f t="shared" si="54"/>
        <v>#N/A</v>
      </c>
      <c r="AD280" s="23" t="e">
        <f>VLOOKUP(Q280,'Weight table'!$A$2:$C$10000,3,FALSE)</f>
        <v>#N/A</v>
      </c>
      <c r="AF280" s="83"/>
      <c r="AG280" s="23" t="str">
        <f>IF(OR(ISBLANK($AF280),$AF280="N/A"),"",VLOOKUP($AF280,'Part number data actuators'!$B$3:$H$202,2,FALSE))</f>
        <v/>
      </c>
      <c r="AH280" s="23" t="str">
        <f>IF(OR(ISBLANK($AF280),$AF280="N/A"),"",VLOOKUP($AF280,'Part number data actuators'!$B$3:$H$202,3,FALSE))</f>
        <v/>
      </c>
      <c r="AI280" s="23" t="str">
        <f>IF(OR(ISBLANK($AF280),$AF280="N/A"),"",VLOOKUP($AF280,'Part number data actuators'!$B$3:$H$202,4,FALSE))</f>
        <v/>
      </c>
      <c r="AJ280" s="23" t="str">
        <f>IF(OR(ISBLANK($AF280),$AF280="N/A"),"",VLOOKUP($AF280,'Part number data actuators'!$B$3:$H$202,5,FALSE))</f>
        <v/>
      </c>
      <c r="AK280" s="23" t="str">
        <f>IF(OR(ISBLANK($AF280),$AF280="N/A"),"",VLOOKUP($AF280,'Part number data actuators'!$B$3:$H$202,6,FALSE))</f>
        <v/>
      </c>
      <c r="AL280" s="23" t="str">
        <f>IF(OR(ISBLANK($AF280),$AF280="N/A"),"",VLOOKUP($AF280,'Part number data actuators'!$B$3:$H$202,7,FALSE))</f>
        <v/>
      </c>
      <c r="AM280" s="5" t="str">
        <f>IF(OR(ISBLANK($AF280),$AF280="N/A"),"",VLOOKUP(AF280,'Weight table'!$A$2:$C$10000,3,FALSE))</f>
        <v/>
      </c>
      <c r="AO280" s="86"/>
      <c r="AU280" s="66" t="e">
        <f t="shared" si="56"/>
        <v>#N/A</v>
      </c>
      <c r="AV280" s="66" t="e">
        <f t="shared" si="57"/>
        <v>#N/A</v>
      </c>
      <c r="AW280" t="e">
        <f t="shared" si="58"/>
        <v>#N/A</v>
      </c>
      <c r="AX280" s="66" t="e">
        <f t="shared" si="59"/>
        <v>#N/A</v>
      </c>
      <c r="AY280" s="66" t="e">
        <f t="shared" si="60"/>
        <v>#N/A</v>
      </c>
      <c r="BB280" s="6" t="e">
        <f>MATCH(Q280,'Partnumber data valves'!$B$4:$B$1001,0)</f>
        <v>#N/A</v>
      </c>
      <c r="BC280" s="6"/>
      <c r="BD280" t="e">
        <f>INDEX('Partnumber data valves'!$B$4:$AC$1001,$BB280,13)</f>
        <v>#N/A</v>
      </c>
      <c r="BE280" t="e">
        <f>INDEX('Partnumber data valves'!$B$4:$AC$1001,$BB280,14)</f>
        <v>#N/A</v>
      </c>
      <c r="BF280" t="e">
        <f>INDEX('Partnumber data valves'!$B$4:$AC$1001,$BB280,15)</f>
        <v>#N/A</v>
      </c>
      <c r="BG280" t="e">
        <f>INDEX('Partnumber data valves'!$B$4:$AC$1001,$BB280,16)</f>
        <v>#N/A</v>
      </c>
      <c r="BH280" t="e">
        <f>INDEX('Partnumber data valves'!$B$4:$AC$1001,$BB280,17)</f>
        <v>#N/A</v>
      </c>
      <c r="BI280" t="e">
        <f>INDEX('Partnumber data valves'!$B$4:$AC$1001,$BB280,18)</f>
        <v>#N/A</v>
      </c>
      <c r="BJ280" t="e">
        <f>INDEX('Partnumber data valves'!$B$4:$AC$1001,$BB280,19)</f>
        <v>#N/A</v>
      </c>
      <c r="BL280" t="e">
        <f>INDEX('Partnumber data valves'!$B$4:$AC$1001,$BB280,21)</f>
        <v>#N/A</v>
      </c>
      <c r="BM280" t="e">
        <f>INDEX('Partnumber data valves'!$B$4:$AC$1001,$BB280,22)</f>
        <v>#N/A</v>
      </c>
      <c r="BN280" t="e">
        <f>INDEX('Partnumber data valves'!$B$4:$AC$1001,$BB280,23)</f>
        <v>#N/A</v>
      </c>
      <c r="BO280" t="e">
        <f>INDEX('Partnumber data valves'!$B$4:$AC$1001,$BB280,24)</f>
        <v>#N/A</v>
      </c>
      <c r="BP280" t="e">
        <f>INDEX('Partnumber data valves'!$B$4:$AC$1001,$BB280,25)</f>
        <v>#N/A</v>
      </c>
      <c r="BQ280" t="e">
        <f>INDEX('Partnumber data valves'!$B$4:$AC$1001,$BB280,26)</f>
        <v>#N/A</v>
      </c>
      <c r="BR280" t="e">
        <f>INDEX('Partnumber data valves'!$B$4:$AC$1001,$BB280,27)</f>
        <v>#N/A</v>
      </c>
      <c r="BS280" t="e">
        <f>INDEX('Partnumber data valves'!$B$4:$AC$1001,$BB280,28)</f>
        <v>#N/A</v>
      </c>
      <c r="BU280" s="66" t="e">
        <f>INDEX('Partnumber data valves'!$B$4:$AC$1001,$BB280,5)</f>
        <v>#N/A</v>
      </c>
      <c r="BV280" s="66" t="e">
        <f>INDEX('Partnumber data valves'!$B$4:$AC$1001,$BB280,6)</f>
        <v>#N/A</v>
      </c>
    </row>
    <row r="281" spans="2:74">
      <c r="B281" s="115"/>
      <c r="C281" s="115"/>
      <c r="D281" s="115"/>
      <c r="E281" s="115"/>
      <c r="F281" s="115"/>
      <c r="G281" s="115"/>
      <c r="H281" s="115"/>
      <c r="I281" s="115"/>
      <c r="J281" s="115"/>
      <c r="K281" s="115"/>
      <c r="L281" s="115"/>
      <c r="M281" s="115"/>
      <c r="N281" s="115"/>
      <c r="O281" s="115"/>
      <c r="Q281" s="83"/>
      <c r="R281" s="22" t="e">
        <f>VLOOKUP('Frese Valve Selection'!$Q281,'Partnumber data valves'!$B$4:$K$1001,2,FALSE)</f>
        <v>#N/A</v>
      </c>
      <c r="S281" s="23" t="e">
        <f>VLOOKUP('Frese Valve Selection'!$Q281,'Partnumber data valves'!$B$4:$K$1001,3,FALSE)</f>
        <v>#N/A</v>
      </c>
      <c r="T281" s="23" t="e">
        <f>VLOOKUP('Frese Valve Selection'!$Q281,'Partnumber data valves'!$B$4:$K$1001,4,FALSE)</f>
        <v>#N/A</v>
      </c>
      <c r="U281" s="23" t="e">
        <f>VLOOKUP('Frese Valve Selection'!$Q281,'Partnumber data valves'!$B$4:$K$1001,5,FALSE)</f>
        <v>#N/A</v>
      </c>
      <c r="V281" s="23" t="e">
        <f>VLOOKUP('Frese Valve Selection'!$Q281,'Partnumber data valves'!$B$4:$K$1001,6,FALSE)</f>
        <v>#N/A</v>
      </c>
      <c r="W281" s="23" t="e">
        <f>VLOOKUP('Frese Valve Selection'!$Q281,'Partnumber data valves'!$B$4:$K$1001,7,FALSE)</f>
        <v>#N/A</v>
      </c>
      <c r="X281" s="23" t="e">
        <f>VLOOKUP('Frese Valve Selection'!$Q281,'Partnumber data valves'!$B$4:$K$1001,8,FALSE)</f>
        <v>#N/A</v>
      </c>
      <c r="Y281" s="23" t="e">
        <f>VLOOKUP('Frese Valve Selection'!$Q281,'Partnumber data valves'!$B$4:$K$1001,9,FALSE)</f>
        <v>#N/A</v>
      </c>
      <c r="Z281" s="23" t="e">
        <f>VLOOKUP('Frese Valve Selection'!$Q281,'Partnumber data valves'!$B$4:$K$1001,10,FALSE)</f>
        <v>#N/A</v>
      </c>
      <c r="AA281" s="97">
        <f t="shared" si="55"/>
        <v>0</v>
      </c>
      <c r="AB281" s="98" t="e">
        <f t="shared" si="53"/>
        <v>#N/A</v>
      </c>
      <c r="AC281" s="99" t="e">
        <f t="shared" si="54"/>
        <v>#N/A</v>
      </c>
      <c r="AD281" s="23" t="e">
        <f>VLOOKUP(Q281,'Weight table'!$A$2:$C$10000,3,FALSE)</f>
        <v>#N/A</v>
      </c>
      <c r="AF281" s="83"/>
      <c r="AG281" s="23" t="str">
        <f>IF(OR(ISBLANK($AF281),$AF281="N/A"),"",VLOOKUP($AF281,'Part number data actuators'!$B$3:$H$202,2,FALSE))</f>
        <v/>
      </c>
      <c r="AH281" s="23" t="str">
        <f>IF(OR(ISBLANK($AF281),$AF281="N/A"),"",VLOOKUP($AF281,'Part number data actuators'!$B$3:$H$202,3,FALSE))</f>
        <v/>
      </c>
      <c r="AI281" s="23" t="str">
        <f>IF(OR(ISBLANK($AF281),$AF281="N/A"),"",VLOOKUP($AF281,'Part number data actuators'!$B$3:$H$202,4,FALSE))</f>
        <v/>
      </c>
      <c r="AJ281" s="23" t="str">
        <f>IF(OR(ISBLANK($AF281),$AF281="N/A"),"",VLOOKUP($AF281,'Part number data actuators'!$B$3:$H$202,5,FALSE))</f>
        <v/>
      </c>
      <c r="AK281" s="23" t="str">
        <f>IF(OR(ISBLANK($AF281),$AF281="N/A"),"",VLOOKUP($AF281,'Part number data actuators'!$B$3:$H$202,6,FALSE))</f>
        <v/>
      </c>
      <c r="AL281" s="23" t="str">
        <f>IF(OR(ISBLANK($AF281),$AF281="N/A"),"",VLOOKUP($AF281,'Part number data actuators'!$B$3:$H$202,7,FALSE))</f>
        <v/>
      </c>
      <c r="AM281" s="5" t="str">
        <f>IF(OR(ISBLANK($AF281),$AF281="N/A"),"",VLOOKUP(AF281,'Weight table'!$A$2:$C$10000,3,FALSE))</f>
        <v/>
      </c>
      <c r="AO281" s="86"/>
      <c r="AU281" s="66" t="e">
        <f t="shared" si="56"/>
        <v>#N/A</v>
      </c>
      <c r="AV281" s="66" t="e">
        <f t="shared" si="57"/>
        <v>#N/A</v>
      </c>
      <c r="AW281" t="e">
        <f t="shared" si="58"/>
        <v>#N/A</v>
      </c>
      <c r="AX281" s="66" t="e">
        <f t="shared" si="59"/>
        <v>#N/A</v>
      </c>
      <c r="AY281" s="66" t="e">
        <f t="shared" si="60"/>
        <v>#N/A</v>
      </c>
      <c r="BB281" s="6" t="e">
        <f>MATCH(Q281,'Partnumber data valves'!$B$4:$B$1001,0)</f>
        <v>#N/A</v>
      </c>
      <c r="BC281" s="6"/>
      <c r="BD281" t="e">
        <f>INDEX('Partnumber data valves'!$B$4:$AC$1001,$BB281,13)</f>
        <v>#N/A</v>
      </c>
      <c r="BE281" t="e">
        <f>INDEX('Partnumber data valves'!$B$4:$AC$1001,$BB281,14)</f>
        <v>#N/A</v>
      </c>
      <c r="BF281" t="e">
        <f>INDEX('Partnumber data valves'!$B$4:$AC$1001,$BB281,15)</f>
        <v>#N/A</v>
      </c>
      <c r="BG281" t="e">
        <f>INDEX('Partnumber data valves'!$B$4:$AC$1001,$BB281,16)</f>
        <v>#N/A</v>
      </c>
      <c r="BH281" t="e">
        <f>INDEX('Partnumber data valves'!$B$4:$AC$1001,$BB281,17)</f>
        <v>#N/A</v>
      </c>
      <c r="BI281" t="e">
        <f>INDEX('Partnumber data valves'!$B$4:$AC$1001,$BB281,18)</f>
        <v>#N/A</v>
      </c>
      <c r="BJ281" t="e">
        <f>INDEX('Partnumber data valves'!$B$4:$AC$1001,$BB281,19)</f>
        <v>#N/A</v>
      </c>
      <c r="BL281" t="e">
        <f>INDEX('Partnumber data valves'!$B$4:$AC$1001,$BB281,21)</f>
        <v>#N/A</v>
      </c>
      <c r="BM281" t="e">
        <f>INDEX('Partnumber data valves'!$B$4:$AC$1001,$BB281,22)</f>
        <v>#N/A</v>
      </c>
      <c r="BN281" t="e">
        <f>INDEX('Partnumber data valves'!$B$4:$AC$1001,$BB281,23)</f>
        <v>#N/A</v>
      </c>
      <c r="BO281" t="e">
        <f>INDEX('Partnumber data valves'!$B$4:$AC$1001,$BB281,24)</f>
        <v>#N/A</v>
      </c>
      <c r="BP281" t="e">
        <f>INDEX('Partnumber data valves'!$B$4:$AC$1001,$BB281,25)</f>
        <v>#N/A</v>
      </c>
      <c r="BQ281" t="e">
        <f>INDEX('Partnumber data valves'!$B$4:$AC$1001,$BB281,26)</f>
        <v>#N/A</v>
      </c>
      <c r="BR281" t="e">
        <f>INDEX('Partnumber data valves'!$B$4:$AC$1001,$BB281,27)</f>
        <v>#N/A</v>
      </c>
      <c r="BS281" t="e">
        <f>INDEX('Partnumber data valves'!$B$4:$AC$1001,$BB281,28)</f>
        <v>#N/A</v>
      </c>
      <c r="BU281" s="66" t="e">
        <f>INDEX('Partnumber data valves'!$B$4:$AC$1001,$BB281,5)</f>
        <v>#N/A</v>
      </c>
      <c r="BV281" s="66" t="e">
        <f>INDEX('Partnumber data valves'!$B$4:$AC$1001,$BB281,6)</f>
        <v>#N/A</v>
      </c>
    </row>
    <row r="282" spans="2:74">
      <c r="B282" s="115"/>
      <c r="C282" s="115"/>
      <c r="D282" s="115"/>
      <c r="E282" s="115"/>
      <c r="F282" s="115"/>
      <c r="G282" s="115"/>
      <c r="H282" s="115"/>
      <c r="I282" s="115"/>
      <c r="J282" s="115"/>
      <c r="K282" s="115"/>
      <c r="L282" s="115"/>
      <c r="M282" s="115"/>
      <c r="N282" s="115"/>
      <c r="O282" s="115"/>
      <c r="Q282" s="83"/>
      <c r="R282" s="22" t="e">
        <f>VLOOKUP('Frese Valve Selection'!$Q282,'Partnumber data valves'!$B$4:$K$1001,2,FALSE)</f>
        <v>#N/A</v>
      </c>
      <c r="S282" s="23" t="e">
        <f>VLOOKUP('Frese Valve Selection'!$Q282,'Partnumber data valves'!$B$4:$K$1001,3,FALSE)</f>
        <v>#N/A</v>
      </c>
      <c r="T282" s="23" t="e">
        <f>VLOOKUP('Frese Valve Selection'!$Q282,'Partnumber data valves'!$B$4:$K$1001,4,FALSE)</f>
        <v>#N/A</v>
      </c>
      <c r="U282" s="23" t="e">
        <f>VLOOKUP('Frese Valve Selection'!$Q282,'Partnumber data valves'!$B$4:$K$1001,5,FALSE)</f>
        <v>#N/A</v>
      </c>
      <c r="V282" s="23" t="e">
        <f>VLOOKUP('Frese Valve Selection'!$Q282,'Partnumber data valves'!$B$4:$K$1001,6,FALSE)</f>
        <v>#N/A</v>
      </c>
      <c r="W282" s="23" t="e">
        <f>VLOOKUP('Frese Valve Selection'!$Q282,'Partnumber data valves'!$B$4:$K$1001,7,FALSE)</f>
        <v>#N/A</v>
      </c>
      <c r="X282" s="23" t="e">
        <f>VLOOKUP('Frese Valve Selection'!$Q282,'Partnumber data valves'!$B$4:$K$1001,8,FALSE)</f>
        <v>#N/A</v>
      </c>
      <c r="Y282" s="23" t="e">
        <f>VLOOKUP('Frese Valve Selection'!$Q282,'Partnumber data valves'!$B$4:$K$1001,9,FALSE)</f>
        <v>#N/A</v>
      </c>
      <c r="Z282" s="23" t="e">
        <f>VLOOKUP('Frese Valve Selection'!$Q282,'Partnumber data valves'!$B$4:$K$1001,10,FALSE)</f>
        <v>#N/A</v>
      </c>
      <c r="AA282" s="97">
        <f t="shared" si="55"/>
        <v>0</v>
      </c>
      <c r="AB282" s="98" t="e">
        <f t="shared" si="53"/>
        <v>#N/A</v>
      </c>
      <c r="AC282" s="99" t="e">
        <f t="shared" si="54"/>
        <v>#N/A</v>
      </c>
      <c r="AD282" s="23" t="e">
        <f>VLOOKUP(Q282,'Weight table'!$A$2:$C$10000,3,FALSE)</f>
        <v>#N/A</v>
      </c>
      <c r="AF282" s="83"/>
      <c r="AG282" s="23" t="str">
        <f>IF(OR(ISBLANK($AF282),$AF282="N/A"),"",VLOOKUP($AF282,'Part number data actuators'!$B$3:$H$202,2,FALSE))</f>
        <v/>
      </c>
      <c r="AH282" s="23" t="str">
        <f>IF(OR(ISBLANK($AF282),$AF282="N/A"),"",VLOOKUP($AF282,'Part number data actuators'!$B$3:$H$202,3,FALSE))</f>
        <v/>
      </c>
      <c r="AI282" s="23" t="str">
        <f>IF(OR(ISBLANK($AF282),$AF282="N/A"),"",VLOOKUP($AF282,'Part number data actuators'!$B$3:$H$202,4,FALSE))</f>
        <v/>
      </c>
      <c r="AJ282" s="23" t="str">
        <f>IF(OR(ISBLANK($AF282),$AF282="N/A"),"",VLOOKUP($AF282,'Part number data actuators'!$B$3:$H$202,5,FALSE))</f>
        <v/>
      </c>
      <c r="AK282" s="23" t="str">
        <f>IF(OR(ISBLANK($AF282),$AF282="N/A"),"",VLOOKUP($AF282,'Part number data actuators'!$B$3:$H$202,6,FALSE))</f>
        <v/>
      </c>
      <c r="AL282" s="23" t="str">
        <f>IF(OR(ISBLANK($AF282),$AF282="N/A"),"",VLOOKUP($AF282,'Part number data actuators'!$B$3:$H$202,7,FALSE))</f>
        <v/>
      </c>
      <c r="AM282" s="5" t="str">
        <f>IF(OR(ISBLANK($AF282),$AF282="N/A"),"",VLOOKUP(AF282,'Weight table'!$A$2:$C$10000,3,FALSE))</f>
        <v/>
      </c>
      <c r="AO282" s="86"/>
      <c r="AU282" s="66" t="e">
        <f t="shared" si="56"/>
        <v>#N/A</v>
      </c>
      <c r="AV282" s="66" t="e">
        <f t="shared" si="57"/>
        <v>#N/A</v>
      </c>
      <c r="AW282" t="e">
        <f t="shared" si="58"/>
        <v>#N/A</v>
      </c>
      <c r="AX282" s="66" t="e">
        <f t="shared" si="59"/>
        <v>#N/A</v>
      </c>
      <c r="AY282" s="66" t="e">
        <f t="shared" si="60"/>
        <v>#N/A</v>
      </c>
      <c r="BB282" s="6" t="e">
        <f>MATCH(Q282,'Partnumber data valves'!$B$4:$B$1001,0)</f>
        <v>#N/A</v>
      </c>
      <c r="BC282" s="6"/>
      <c r="BD282" t="e">
        <f>INDEX('Partnumber data valves'!$B$4:$AC$1001,$BB282,13)</f>
        <v>#N/A</v>
      </c>
      <c r="BE282" t="e">
        <f>INDEX('Partnumber data valves'!$B$4:$AC$1001,$BB282,14)</f>
        <v>#N/A</v>
      </c>
      <c r="BF282" t="e">
        <f>INDEX('Partnumber data valves'!$B$4:$AC$1001,$BB282,15)</f>
        <v>#N/A</v>
      </c>
      <c r="BG282" t="e">
        <f>INDEX('Partnumber data valves'!$B$4:$AC$1001,$BB282,16)</f>
        <v>#N/A</v>
      </c>
      <c r="BH282" t="e">
        <f>INDEX('Partnumber data valves'!$B$4:$AC$1001,$BB282,17)</f>
        <v>#N/A</v>
      </c>
      <c r="BI282" t="e">
        <f>INDEX('Partnumber data valves'!$B$4:$AC$1001,$BB282,18)</f>
        <v>#N/A</v>
      </c>
      <c r="BJ282" t="e">
        <f>INDEX('Partnumber data valves'!$B$4:$AC$1001,$BB282,19)</f>
        <v>#N/A</v>
      </c>
      <c r="BL282" t="e">
        <f>INDEX('Partnumber data valves'!$B$4:$AC$1001,$BB282,21)</f>
        <v>#N/A</v>
      </c>
      <c r="BM282" t="e">
        <f>INDEX('Partnumber data valves'!$B$4:$AC$1001,$BB282,22)</f>
        <v>#N/A</v>
      </c>
      <c r="BN282" t="e">
        <f>INDEX('Partnumber data valves'!$B$4:$AC$1001,$BB282,23)</f>
        <v>#N/A</v>
      </c>
      <c r="BO282" t="e">
        <f>INDEX('Partnumber data valves'!$B$4:$AC$1001,$BB282,24)</f>
        <v>#N/A</v>
      </c>
      <c r="BP282" t="e">
        <f>INDEX('Partnumber data valves'!$B$4:$AC$1001,$BB282,25)</f>
        <v>#N/A</v>
      </c>
      <c r="BQ282" t="e">
        <f>INDEX('Partnumber data valves'!$B$4:$AC$1001,$BB282,26)</f>
        <v>#N/A</v>
      </c>
      <c r="BR282" t="e">
        <f>INDEX('Partnumber data valves'!$B$4:$AC$1001,$BB282,27)</f>
        <v>#N/A</v>
      </c>
      <c r="BS282" t="e">
        <f>INDEX('Partnumber data valves'!$B$4:$AC$1001,$BB282,28)</f>
        <v>#N/A</v>
      </c>
      <c r="BU282" s="66" t="e">
        <f>INDEX('Partnumber data valves'!$B$4:$AC$1001,$BB282,5)</f>
        <v>#N/A</v>
      </c>
      <c r="BV282" s="66" t="e">
        <f>INDEX('Partnumber data valves'!$B$4:$AC$1001,$BB282,6)</f>
        <v>#N/A</v>
      </c>
    </row>
    <row r="283" spans="2:74">
      <c r="B283" s="115"/>
      <c r="C283" s="115"/>
      <c r="D283" s="115"/>
      <c r="E283" s="115"/>
      <c r="F283" s="115"/>
      <c r="G283" s="115"/>
      <c r="H283" s="115"/>
      <c r="I283" s="115"/>
      <c r="J283" s="115"/>
      <c r="K283" s="115"/>
      <c r="L283" s="115"/>
      <c r="M283" s="115"/>
      <c r="N283" s="115"/>
      <c r="O283" s="115"/>
      <c r="Q283" s="83"/>
      <c r="R283" s="22" t="e">
        <f>VLOOKUP('Frese Valve Selection'!$Q283,'Partnumber data valves'!$B$4:$K$1001,2,FALSE)</f>
        <v>#N/A</v>
      </c>
      <c r="S283" s="23" t="e">
        <f>VLOOKUP('Frese Valve Selection'!$Q283,'Partnumber data valves'!$B$4:$K$1001,3,FALSE)</f>
        <v>#N/A</v>
      </c>
      <c r="T283" s="23" t="e">
        <f>VLOOKUP('Frese Valve Selection'!$Q283,'Partnumber data valves'!$B$4:$K$1001,4,FALSE)</f>
        <v>#N/A</v>
      </c>
      <c r="U283" s="23" t="e">
        <f>VLOOKUP('Frese Valve Selection'!$Q283,'Partnumber data valves'!$B$4:$K$1001,5,FALSE)</f>
        <v>#N/A</v>
      </c>
      <c r="V283" s="23" t="e">
        <f>VLOOKUP('Frese Valve Selection'!$Q283,'Partnumber data valves'!$B$4:$K$1001,6,FALSE)</f>
        <v>#N/A</v>
      </c>
      <c r="W283" s="23" t="e">
        <f>VLOOKUP('Frese Valve Selection'!$Q283,'Partnumber data valves'!$B$4:$K$1001,7,FALSE)</f>
        <v>#N/A</v>
      </c>
      <c r="X283" s="23" t="e">
        <f>VLOOKUP('Frese Valve Selection'!$Q283,'Partnumber data valves'!$B$4:$K$1001,8,FALSE)</f>
        <v>#N/A</v>
      </c>
      <c r="Y283" s="23" t="e">
        <f>VLOOKUP('Frese Valve Selection'!$Q283,'Partnumber data valves'!$B$4:$K$1001,9,FALSE)</f>
        <v>#N/A</v>
      </c>
      <c r="Z283" s="23" t="e">
        <f>VLOOKUP('Frese Valve Selection'!$Q283,'Partnumber data valves'!$B$4:$K$1001,10,FALSE)</f>
        <v>#N/A</v>
      </c>
      <c r="AA283" s="97">
        <f t="shared" si="55"/>
        <v>0</v>
      </c>
      <c r="AB283" s="98" t="e">
        <f t="shared" si="53"/>
        <v>#N/A</v>
      </c>
      <c r="AC283" s="99" t="e">
        <f t="shared" si="54"/>
        <v>#N/A</v>
      </c>
      <c r="AD283" s="23" t="e">
        <f>VLOOKUP(Q283,'Weight table'!$A$2:$C$10000,3,FALSE)</f>
        <v>#N/A</v>
      </c>
      <c r="AF283" s="83"/>
      <c r="AG283" s="23" t="str">
        <f>IF(OR(ISBLANK($AF283),$AF283="N/A"),"",VLOOKUP($AF283,'Part number data actuators'!$B$3:$H$202,2,FALSE))</f>
        <v/>
      </c>
      <c r="AH283" s="23" t="str">
        <f>IF(OR(ISBLANK($AF283),$AF283="N/A"),"",VLOOKUP($AF283,'Part number data actuators'!$B$3:$H$202,3,FALSE))</f>
        <v/>
      </c>
      <c r="AI283" s="23" t="str">
        <f>IF(OR(ISBLANK($AF283),$AF283="N/A"),"",VLOOKUP($AF283,'Part number data actuators'!$B$3:$H$202,4,FALSE))</f>
        <v/>
      </c>
      <c r="AJ283" s="23" t="str">
        <f>IF(OR(ISBLANK($AF283),$AF283="N/A"),"",VLOOKUP($AF283,'Part number data actuators'!$B$3:$H$202,5,FALSE))</f>
        <v/>
      </c>
      <c r="AK283" s="23" t="str">
        <f>IF(OR(ISBLANK($AF283),$AF283="N/A"),"",VLOOKUP($AF283,'Part number data actuators'!$B$3:$H$202,6,FALSE))</f>
        <v/>
      </c>
      <c r="AL283" s="23" t="str">
        <f>IF(OR(ISBLANK($AF283),$AF283="N/A"),"",VLOOKUP($AF283,'Part number data actuators'!$B$3:$H$202,7,FALSE))</f>
        <v/>
      </c>
      <c r="AM283" s="5" t="str">
        <f>IF(OR(ISBLANK($AF283),$AF283="N/A"),"",VLOOKUP(AF283,'Weight table'!$A$2:$C$10000,3,FALSE))</f>
        <v/>
      </c>
      <c r="AO283" s="86"/>
      <c r="AU283" s="66" t="e">
        <f t="shared" si="56"/>
        <v>#N/A</v>
      </c>
      <c r="AV283" s="66" t="e">
        <f t="shared" si="57"/>
        <v>#N/A</v>
      </c>
      <c r="AW283" t="e">
        <f t="shared" si="58"/>
        <v>#N/A</v>
      </c>
      <c r="AX283" s="66" t="e">
        <f t="shared" si="59"/>
        <v>#N/A</v>
      </c>
      <c r="AY283" s="66" t="e">
        <f t="shared" si="60"/>
        <v>#N/A</v>
      </c>
      <c r="BB283" s="6" t="e">
        <f>MATCH(Q283,'Partnumber data valves'!$B$4:$B$1001,0)</f>
        <v>#N/A</v>
      </c>
      <c r="BC283" s="6"/>
      <c r="BD283" t="e">
        <f>INDEX('Partnumber data valves'!$B$4:$AC$1001,$BB283,13)</f>
        <v>#N/A</v>
      </c>
      <c r="BE283" t="e">
        <f>INDEX('Partnumber data valves'!$B$4:$AC$1001,$BB283,14)</f>
        <v>#N/A</v>
      </c>
      <c r="BF283" t="e">
        <f>INDEX('Partnumber data valves'!$B$4:$AC$1001,$BB283,15)</f>
        <v>#N/A</v>
      </c>
      <c r="BG283" t="e">
        <f>INDEX('Partnumber data valves'!$B$4:$AC$1001,$BB283,16)</f>
        <v>#N/A</v>
      </c>
      <c r="BH283" t="e">
        <f>INDEX('Partnumber data valves'!$B$4:$AC$1001,$BB283,17)</f>
        <v>#N/A</v>
      </c>
      <c r="BI283" t="e">
        <f>INDEX('Partnumber data valves'!$B$4:$AC$1001,$BB283,18)</f>
        <v>#N/A</v>
      </c>
      <c r="BJ283" t="e">
        <f>INDEX('Partnumber data valves'!$B$4:$AC$1001,$BB283,19)</f>
        <v>#N/A</v>
      </c>
      <c r="BL283" t="e">
        <f>INDEX('Partnumber data valves'!$B$4:$AC$1001,$BB283,21)</f>
        <v>#N/A</v>
      </c>
      <c r="BM283" t="e">
        <f>INDEX('Partnumber data valves'!$B$4:$AC$1001,$BB283,22)</f>
        <v>#N/A</v>
      </c>
      <c r="BN283" t="e">
        <f>INDEX('Partnumber data valves'!$B$4:$AC$1001,$BB283,23)</f>
        <v>#N/A</v>
      </c>
      <c r="BO283" t="e">
        <f>INDEX('Partnumber data valves'!$B$4:$AC$1001,$BB283,24)</f>
        <v>#N/A</v>
      </c>
      <c r="BP283" t="e">
        <f>INDEX('Partnumber data valves'!$B$4:$AC$1001,$BB283,25)</f>
        <v>#N/A</v>
      </c>
      <c r="BQ283" t="e">
        <f>INDEX('Partnumber data valves'!$B$4:$AC$1001,$BB283,26)</f>
        <v>#N/A</v>
      </c>
      <c r="BR283" t="e">
        <f>INDEX('Partnumber data valves'!$B$4:$AC$1001,$BB283,27)</f>
        <v>#N/A</v>
      </c>
      <c r="BS283" t="e">
        <f>INDEX('Partnumber data valves'!$B$4:$AC$1001,$BB283,28)</f>
        <v>#N/A</v>
      </c>
      <c r="BU283" s="66" t="e">
        <f>INDEX('Partnumber data valves'!$B$4:$AC$1001,$BB283,5)</f>
        <v>#N/A</v>
      </c>
      <c r="BV283" s="66" t="e">
        <f>INDEX('Partnumber data valves'!$B$4:$AC$1001,$BB283,6)</f>
        <v>#N/A</v>
      </c>
    </row>
    <row r="284" spans="2:74">
      <c r="B284" s="115"/>
      <c r="C284" s="115"/>
      <c r="D284" s="115"/>
      <c r="E284" s="115"/>
      <c r="F284" s="115"/>
      <c r="G284" s="115"/>
      <c r="H284" s="115"/>
      <c r="I284" s="115"/>
      <c r="J284" s="115"/>
      <c r="K284" s="115"/>
      <c r="L284" s="115"/>
      <c r="M284" s="115"/>
      <c r="N284" s="115"/>
      <c r="O284" s="115"/>
      <c r="Q284" s="83"/>
      <c r="R284" s="22" t="e">
        <f>VLOOKUP('Frese Valve Selection'!$Q284,'Partnumber data valves'!$B$4:$K$1001,2,FALSE)</f>
        <v>#N/A</v>
      </c>
      <c r="S284" s="23" t="e">
        <f>VLOOKUP('Frese Valve Selection'!$Q284,'Partnumber data valves'!$B$4:$K$1001,3,FALSE)</f>
        <v>#N/A</v>
      </c>
      <c r="T284" s="23" t="e">
        <f>VLOOKUP('Frese Valve Selection'!$Q284,'Partnumber data valves'!$B$4:$K$1001,4,FALSE)</f>
        <v>#N/A</v>
      </c>
      <c r="U284" s="23" t="e">
        <f>VLOOKUP('Frese Valve Selection'!$Q284,'Partnumber data valves'!$B$4:$K$1001,5,FALSE)</f>
        <v>#N/A</v>
      </c>
      <c r="V284" s="23" t="e">
        <f>VLOOKUP('Frese Valve Selection'!$Q284,'Partnumber data valves'!$B$4:$K$1001,6,FALSE)</f>
        <v>#N/A</v>
      </c>
      <c r="W284" s="23" t="e">
        <f>VLOOKUP('Frese Valve Selection'!$Q284,'Partnumber data valves'!$B$4:$K$1001,7,FALSE)</f>
        <v>#N/A</v>
      </c>
      <c r="X284" s="23" t="e">
        <f>VLOOKUP('Frese Valve Selection'!$Q284,'Partnumber data valves'!$B$4:$K$1001,8,FALSE)</f>
        <v>#N/A</v>
      </c>
      <c r="Y284" s="23" t="e">
        <f>VLOOKUP('Frese Valve Selection'!$Q284,'Partnumber data valves'!$B$4:$K$1001,9,FALSE)</f>
        <v>#N/A</v>
      </c>
      <c r="Z284" s="23" t="e">
        <f>VLOOKUP('Frese Valve Selection'!$Q284,'Partnumber data valves'!$B$4:$K$1001,10,FALSE)</f>
        <v>#N/A</v>
      </c>
      <c r="AA284" s="97">
        <f t="shared" si="55"/>
        <v>0</v>
      </c>
      <c r="AB284" s="98" t="e">
        <f t="shared" si="53"/>
        <v>#N/A</v>
      </c>
      <c r="AC284" s="99" t="e">
        <f t="shared" si="54"/>
        <v>#N/A</v>
      </c>
      <c r="AD284" s="23" t="e">
        <f>VLOOKUP(Q284,'Weight table'!$A$2:$C$10000,3,FALSE)</f>
        <v>#N/A</v>
      </c>
      <c r="AF284" s="83"/>
      <c r="AG284" s="23" t="str">
        <f>IF(OR(ISBLANK($AF284),$AF284="N/A"),"",VLOOKUP($AF284,'Part number data actuators'!$B$3:$H$202,2,FALSE))</f>
        <v/>
      </c>
      <c r="AH284" s="23" t="str">
        <f>IF(OR(ISBLANK($AF284),$AF284="N/A"),"",VLOOKUP($AF284,'Part number data actuators'!$B$3:$H$202,3,FALSE))</f>
        <v/>
      </c>
      <c r="AI284" s="23" t="str">
        <f>IF(OR(ISBLANK($AF284),$AF284="N/A"),"",VLOOKUP($AF284,'Part number data actuators'!$B$3:$H$202,4,FALSE))</f>
        <v/>
      </c>
      <c r="AJ284" s="23" t="str">
        <f>IF(OR(ISBLANK($AF284),$AF284="N/A"),"",VLOOKUP($AF284,'Part number data actuators'!$B$3:$H$202,5,FALSE))</f>
        <v/>
      </c>
      <c r="AK284" s="23" t="str">
        <f>IF(OR(ISBLANK($AF284),$AF284="N/A"),"",VLOOKUP($AF284,'Part number data actuators'!$B$3:$H$202,6,FALSE))</f>
        <v/>
      </c>
      <c r="AL284" s="23" t="str">
        <f>IF(OR(ISBLANK($AF284),$AF284="N/A"),"",VLOOKUP($AF284,'Part number data actuators'!$B$3:$H$202,7,FALSE))</f>
        <v/>
      </c>
      <c r="AM284" s="5" t="str">
        <f>IF(OR(ISBLANK($AF284),$AF284="N/A"),"",VLOOKUP(AF284,'Weight table'!$A$2:$C$10000,3,FALSE))</f>
        <v/>
      </c>
      <c r="AO284" s="86"/>
      <c r="AU284" s="66" t="e">
        <f t="shared" si="56"/>
        <v>#N/A</v>
      </c>
      <c r="AV284" s="66" t="e">
        <f t="shared" si="57"/>
        <v>#N/A</v>
      </c>
      <c r="AW284" t="e">
        <f t="shared" si="58"/>
        <v>#N/A</v>
      </c>
      <c r="AX284" s="66" t="e">
        <f t="shared" si="59"/>
        <v>#N/A</v>
      </c>
      <c r="AY284" s="66" t="e">
        <f t="shared" si="60"/>
        <v>#N/A</v>
      </c>
      <c r="BB284" s="6" t="e">
        <f>MATCH(Q284,'Partnumber data valves'!$B$4:$B$1001,0)</f>
        <v>#N/A</v>
      </c>
      <c r="BC284" s="6"/>
      <c r="BD284" t="e">
        <f>INDEX('Partnumber data valves'!$B$4:$AC$1001,$BB284,13)</f>
        <v>#N/A</v>
      </c>
      <c r="BE284" t="e">
        <f>INDEX('Partnumber data valves'!$B$4:$AC$1001,$BB284,14)</f>
        <v>#N/A</v>
      </c>
      <c r="BF284" t="e">
        <f>INDEX('Partnumber data valves'!$B$4:$AC$1001,$BB284,15)</f>
        <v>#N/A</v>
      </c>
      <c r="BG284" t="e">
        <f>INDEX('Partnumber data valves'!$B$4:$AC$1001,$BB284,16)</f>
        <v>#N/A</v>
      </c>
      <c r="BH284" t="e">
        <f>INDEX('Partnumber data valves'!$B$4:$AC$1001,$BB284,17)</f>
        <v>#N/A</v>
      </c>
      <c r="BI284" t="e">
        <f>INDEX('Partnumber data valves'!$B$4:$AC$1001,$BB284,18)</f>
        <v>#N/A</v>
      </c>
      <c r="BJ284" t="e">
        <f>INDEX('Partnumber data valves'!$B$4:$AC$1001,$BB284,19)</f>
        <v>#N/A</v>
      </c>
      <c r="BL284" t="e">
        <f>INDEX('Partnumber data valves'!$B$4:$AC$1001,$BB284,21)</f>
        <v>#N/A</v>
      </c>
      <c r="BM284" t="e">
        <f>INDEX('Partnumber data valves'!$B$4:$AC$1001,$BB284,22)</f>
        <v>#N/A</v>
      </c>
      <c r="BN284" t="e">
        <f>INDEX('Partnumber data valves'!$B$4:$AC$1001,$BB284,23)</f>
        <v>#N/A</v>
      </c>
      <c r="BO284" t="e">
        <f>INDEX('Partnumber data valves'!$B$4:$AC$1001,$BB284,24)</f>
        <v>#N/A</v>
      </c>
      <c r="BP284" t="e">
        <f>INDEX('Partnumber data valves'!$B$4:$AC$1001,$BB284,25)</f>
        <v>#N/A</v>
      </c>
      <c r="BQ284" t="e">
        <f>INDEX('Partnumber data valves'!$B$4:$AC$1001,$BB284,26)</f>
        <v>#N/A</v>
      </c>
      <c r="BR284" t="e">
        <f>INDEX('Partnumber data valves'!$B$4:$AC$1001,$BB284,27)</f>
        <v>#N/A</v>
      </c>
      <c r="BS284" t="e">
        <f>INDEX('Partnumber data valves'!$B$4:$AC$1001,$BB284,28)</f>
        <v>#N/A</v>
      </c>
      <c r="BU284" s="66" t="e">
        <f>INDEX('Partnumber data valves'!$B$4:$AC$1001,$BB284,5)</f>
        <v>#N/A</v>
      </c>
      <c r="BV284" s="66" t="e">
        <f>INDEX('Partnumber data valves'!$B$4:$AC$1001,$BB284,6)</f>
        <v>#N/A</v>
      </c>
    </row>
    <row r="285" spans="2:74">
      <c r="B285" s="115"/>
      <c r="C285" s="115"/>
      <c r="D285" s="115"/>
      <c r="E285" s="115"/>
      <c r="F285" s="115"/>
      <c r="G285" s="115"/>
      <c r="H285" s="115"/>
      <c r="I285" s="115"/>
      <c r="J285" s="115"/>
      <c r="K285" s="115"/>
      <c r="L285" s="115"/>
      <c r="M285" s="115"/>
      <c r="N285" s="115"/>
      <c r="O285" s="115"/>
      <c r="Q285" s="83"/>
      <c r="R285" s="22" t="e">
        <f>VLOOKUP('Frese Valve Selection'!$Q285,'Partnumber data valves'!$B$4:$K$1001,2,FALSE)</f>
        <v>#N/A</v>
      </c>
      <c r="S285" s="23" t="e">
        <f>VLOOKUP('Frese Valve Selection'!$Q285,'Partnumber data valves'!$B$4:$K$1001,3,FALSE)</f>
        <v>#N/A</v>
      </c>
      <c r="T285" s="23" t="e">
        <f>VLOOKUP('Frese Valve Selection'!$Q285,'Partnumber data valves'!$B$4:$K$1001,4,FALSE)</f>
        <v>#N/A</v>
      </c>
      <c r="U285" s="23" t="e">
        <f>VLOOKUP('Frese Valve Selection'!$Q285,'Partnumber data valves'!$B$4:$K$1001,5,FALSE)</f>
        <v>#N/A</v>
      </c>
      <c r="V285" s="23" t="e">
        <f>VLOOKUP('Frese Valve Selection'!$Q285,'Partnumber data valves'!$B$4:$K$1001,6,FALSE)</f>
        <v>#N/A</v>
      </c>
      <c r="W285" s="23" t="e">
        <f>VLOOKUP('Frese Valve Selection'!$Q285,'Partnumber data valves'!$B$4:$K$1001,7,FALSE)</f>
        <v>#N/A</v>
      </c>
      <c r="X285" s="23" t="e">
        <f>VLOOKUP('Frese Valve Selection'!$Q285,'Partnumber data valves'!$B$4:$K$1001,8,FALSE)</f>
        <v>#N/A</v>
      </c>
      <c r="Y285" s="23" t="e">
        <f>VLOOKUP('Frese Valve Selection'!$Q285,'Partnumber data valves'!$B$4:$K$1001,9,FALSE)</f>
        <v>#N/A</v>
      </c>
      <c r="Z285" s="23" t="e">
        <f>VLOOKUP('Frese Valve Selection'!$Q285,'Partnumber data valves'!$B$4:$K$1001,10,FALSE)</f>
        <v>#N/A</v>
      </c>
      <c r="AA285" s="97">
        <f t="shared" si="55"/>
        <v>0</v>
      </c>
      <c r="AB285" s="98" t="e">
        <f t="shared" si="53"/>
        <v>#N/A</v>
      </c>
      <c r="AC285" s="99" t="e">
        <f t="shared" si="54"/>
        <v>#N/A</v>
      </c>
      <c r="AD285" s="23" t="e">
        <f>VLOOKUP(Q285,'Weight table'!$A$2:$C$10000,3,FALSE)</f>
        <v>#N/A</v>
      </c>
      <c r="AF285" s="83"/>
      <c r="AG285" s="23" t="str">
        <f>IF(OR(ISBLANK($AF285),$AF285="N/A"),"",VLOOKUP($AF285,'Part number data actuators'!$B$3:$H$202,2,FALSE))</f>
        <v/>
      </c>
      <c r="AH285" s="23" t="str">
        <f>IF(OR(ISBLANK($AF285),$AF285="N/A"),"",VLOOKUP($AF285,'Part number data actuators'!$B$3:$H$202,3,FALSE))</f>
        <v/>
      </c>
      <c r="AI285" s="23" t="str">
        <f>IF(OR(ISBLANK($AF285),$AF285="N/A"),"",VLOOKUP($AF285,'Part number data actuators'!$B$3:$H$202,4,FALSE))</f>
        <v/>
      </c>
      <c r="AJ285" s="23" t="str">
        <f>IF(OR(ISBLANK($AF285),$AF285="N/A"),"",VLOOKUP($AF285,'Part number data actuators'!$B$3:$H$202,5,FALSE))</f>
        <v/>
      </c>
      <c r="AK285" s="23" t="str">
        <f>IF(OR(ISBLANK($AF285),$AF285="N/A"),"",VLOOKUP($AF285,'Part number data actuators'!$B$3:$H$202,6,FALSE))</f>
        <v/>
      </c>
      <c r="AL285" s="23" t="str">
        <f>IF(OR(ISBLANK($AF285),$AF285="N/A"),"",VLOOKUP($AF285,'Part number data actuators'!$B$3:$H$202,7,FALSE))</f>
        <v/>
      </c>
      <c r="AM285" s="5" t="str">
        <f>IF(OR(ISBLANK($AF285),$AF285="N/A"),"",VLOOKUP(AF285,'Weight table'!$A$2:$C$10000,3,FALSE))</f>
        <v/>
      </c>
      <c r="AO285" s="86"/>
      <c r="AU285" s="66" t="e">
        <f t="shared" si="56"/>
        <v>#N/A</v>
      </c>
      <c r="AV285" s="66" t="e">
        <f t="shared" si="57"/>
        <v>#N/A</v>
      </c>
      <c r="AW285" t="e">
        <f t="shared" si="58"/>
        <v>#N/A</v>
      </c>
      <c r="AX285" s="66" t="e">
        <f t="shared" si="59"/>
        <v>#N/A</v>
      </c>
      <c r="AY285" s="66" t="e">
        <f t="shared" si="60"/>
        <v>#N/A</v>
      </c>
      <c r="BB285" s="6" t="e">
        <f>MATCH(Q285,'Partnumber data valves'!$B$4:$B$1001,0)</f>
        <v>#N/A</v>
      </c>
      <c r="BC285" s="6"/>
      <c r="BD285" t="e">
        <f>INDEX('Partnumber data valves'!$B$4:$AC$1001,$BB285,13)</f>
        <v>#N/A</v>
      </c>
      <c r="BE285" t="e">
        <f>INDEX('Partnumber data valves'!$B$4:$AC$1001,$BB285,14)</f>
        <v>#N/A</v>
      </c>
      <c r="BF285" t="e">
        <f>INDEX('Partnumber data valves'!$B$4:$AC$1001,$BB285,15)</f>
        <v>#N/A</v>
      </c>
      <c r="BG285" t="e">
        <f>INDEX('Partnumber data valves'!$B$4:$AC$1001,$BB285,16)</f>
        <v>#N/A</v>
      </c>
      <c r="BH285" t="e">
        <f>INDEX('Partnumber data valves'!$B$4:$AC$1001,$BB285,17)</f>
        <v>#N/A</v>
      </c>
      <c r="BI285" t="e">
        <f>INDEX('Partnumber data valves'!$B$4:$AC$1001,$BB285,18)</f>
        <v>#N/A</v>
      </c>
      <c r="BJ285" t="e">
        <f>INDEX('Partnumber data valves'!$B$4:$AC$1001,$BB285,19)</f>
        <v>#N/A</v>
      </c>
      <c r="BL285" t="e">
        <f>INDEX('Partnumber data valves'!$B$4:$AC$1001,$BB285,21)</f>
        <v>#N/A</v>
      </c>
      <c r="BM285" t="e">
        <f>INDEX('Partnumber data valves'!$B$4:$AC$1001,$BB285,22)</f>
        <v>#N/A</v>
      </c>
      <c r="BN285" t="e">
        <f>INDEX('Partnumber data valves'!$B$4:$AC$1001,$BB285,23)</f>
        <v>#N/A</v>
      </c>
      <c r="BO285" t="e">
        <f>INDEX('Partnumber data valves'!$B$4:$AC$1001,$BB285,24)</f>
        <v>#N/A</v>
      </c>
      <c r="BP285" t="e">
        <f>INDEX('Partnumber data valves'!$B$4:$AC$1001,$BB285,25)</f>
        <v>#N/A</v>
      </c>
      <c r="BQ285" t="e">
        <f>INDEX('Partnumber data valves'!$B$4:$AC$1001,$BB285,26)</f>
        <v>#N/A</v>
      </c>
      <c r="BR285" t="e">
        <f>INDEX('Partnumber data valves'!$B$4:$AC$1001,$BB285,27)</f>
        <v>#N/A</v>
      </c>
      <c r="BS285" t="e">
        <f>INDEX('Partnumber data valves'!$B$4:$AC$1001,$BB285,28)</f>
        <v>#N/A</v>
      </c>
      <c r="BU285" s="66" t="e">
        <f>INDEX('Partnumber data valves'!$B$4:$AC$1001,$BB285,5)</f>
        <v>#N/A</v>
      </c>
      <c r="BV285" s="66" t="e">
        <f>INDEX('Partnumber data valves'!$B$4:$AC$1001,$BB285,6)</f>
        <v>#N/A</v>
      </c>
    </row>
    <row r="286" spans="2:74">
      <c r="B286" s="115"/>
      <c r="C286" s="115"/>
      <c r="D286" s="115"/>
      <c r="E286" s="115"/>
      <c r="F286" s="115"/>
      <c r="G286" s="115"/>
      <c r="H286" s="115"/>
      <c r="I286" s="115"/>
      <c r="J286" s="115"/>
      <c r="K286" s="115"/>
      <c r="L286" s="115"/>
      <c r="M286" s="115"/>
      <c r="N286" s="115"/>
      <c r="O286" s="115"/>
      <c r="Q286" s="83"/>
      <c r="R286" s="22" t="e">
        <f>VLOOKUP('Frese Valve Selection'!$Q286,'Partnumber data valves'!$B$4:$K$1001,2,FALSE)</f>
        <v>#N/A</v>
      </c>
      <c r="S286" s="23" t="e">
        <f>VLOOKUP('Frese Valve Selection'!$Q286,'Partnumber data valves'!$B$4:$K$1001,3,FALSE)</f>
        <v>#N/A</v>
      </c>
      <c r="T286" s="23" t="e">
        <f>VLOOKUP('Frese Valve Selection'!$Q286,'Partnumber data valves'!$B$4:$K$1001,4,FALSE)</f>
        <v>#N/A</v>
      </c>
      <c r="U286" s="23" t="e">
        <f>VLOOKUP('Frese Valve Selection'!$Q286,'Partnumber data valves'!$B$4:$K$1001,5,FALSE)</f>
        <v>#N/A</v>
      </c>
      <c r="V286" s="23" t="e">
        <f>VLOOKUP('Frese Valve Selection'!$Q286,'Partnumber data valves'!$B$4:$K$1001,6,FALSE)</f>
        <v>#N/A</v>
      </c>
      <c r="W286" s="23" t="e">
        <f>VLOOKUP('Frese Valve Selection'!$Q286,'Partnumber data valves'!$B$4:$K$1001,7,FALSE)</f>
        <v>#N/A</v>
      </c>
      <c r="X286" s="23" t="e">
        <f>VLOOKUP('Frese Valve Selection'!$Q286,'Partnumber data valves'!$B$4:$K$1001,8,FALSE)</f>
        <v>#N/A</v>
      </c>
      <c r="Y286" s="23" t="e">
        <f>VLOOKUP('Frese Valve Selection'!$Q286,'Partnumber data valves'!$B$4:$K$1001,9,FALSE)</f>
        <v>#N/A</v>
      </c>
      <c r="Z286" s="23" t="e">
        <f>VLOOKUP('Frese Valve Selection'!$Q286,'Partnumber data valves'!$B$4:$K$1001,10,FALSE)</f>
        <v>#N/A</v>
      </c>
      <c r="AA286" s="97">
        <f t="shared" si="55"/>
        <v>0</v>
      </c>
      <c r="AB286" s="98" t="e">
        <f t="shared" si="53"/>
        <v>#N/A</v>
      </c>
      <c r="AC286" s="99" t="e">
        <f t="shared" si="54"/>
        <v>#N/A</v>
      </c>
      <c r="AD286" s="23" t="e">
        <f>VLOOKUP(Q286,'Weight table'!$A$2:$C$10000,3,FALSE)</f>
        <v>#N/A</v>
      </c>
      <c r="AF286" s="83"/>
      <c r="AG286" s="23" t="str">
        <f>IF(OR(ISBLANK($AF286),$AF286="N/A"),"",VLOOKUP($AF286,'Part number data actuators'!$B$3:$H$202,2,FALSE))</f>
        <v/>
      </c>
      <c r="AH286" s="23" t="str">
        <f>IF(OR(ISBLANK($AF286),$AF286="N/A"),"",VLOOKUP($AF286,'Part number data actuators'!$B$3:$H$202,3,FALSE))</f>
        <v/>
      </c>
      <c r="AI286" s="23" t="str">
        <f>IF(OR(ISBLANK($AF286),$AF286="N/A"),"",VLOOKUP($AF286,'Part number data actuators'!$B$3:$H$202,4,FALSE))</f>
        <v/>
      </c>
      <c r="AJ286" s="23" t="str">
        <f>IF(OR(ISBLANK($AF286),$AF286="N/A"),"",VLOOKUP($AF286,'Part number data actuators'!$B$3:$H$202,5,FALSE))</f>
        <v/>
      </c>
      <c r="AK286" s="23" t="str">
        <f>IF(OR(ISBLANK($AF286),$AF286="N/A"),"",VLOOKUP($AF286,'Part number data actuators'!$B$3:$H$202,6,FALSE))</f>
        <v/>
      </c>
      <c r="AL286" s="23" t="str">
        <f>IF(OR(ISBLANK($AF286),$AF286="N/A"),"",VLOOKUP($AF286,'Part number data actuators'!$B$3:$H$202,7,FALSE))</f>
        <v/>
      </c>
      <c r="AM286" s="5" t="str">
        <f>IF(OR(ISBLANK($AF286),$AF286="N/A"),"",VLOOKUP(AF286,'Weight table'!$A$2:$C$10000,3,FALSE))</f>
        <v/>
      </c>
      <c r="AO286" s="86"/>
      <c r="AU286" s="66" t="e">
        <f t="shared" si="56"/>
        <v>#N/A</v>
      </c>
      <c r="AV286" s="66" t="e">
        <f t="shared" si="57"/>
        <v>#N/A</v>
      </c>
      <c r="AW286" t="e">
        <f t="shared" si="58"/>
        <v>#N/A</v>
      </c>
      <c r="AX286" s="66" t="e">
        <f t="shared" si="59"/>
        <v>#N/A</v>
      </c>
      <c r="AY286" s="66" t="e">
        <f t="shared" si="60"/>
        <v>#N/A</v>
      </c>
      <c r="BB286" s="6" t="e">
        <f>MATCH(Q286,'Partnumber data valves'!$B$4:$B$1001,0)</f>
        <v>#N/A</v>
      </c>
      <c r="BC286" s="6"/>
      <c r="BD286" t="e">
        <f>INDEX('Partnumber data valves'!$B$4:$AC$1001,$BB286,13)</f>
        <v>#N/A</v>
      </c>
      <c r="BE286" t="e">
        <f>INDEX('Partnumber data valves'!$B$4:$AC$1001,$BB286,14)</f>
        <v>#N/A</v>
      </c>
      <c r="BF286" t="e">
        <f>INDEX('Partnumber data valves'!$B$4:$AC$1001,$BB286,15)</f>
        <v>#N/A</v>
      </c>
      <c r="BG286" t="e">
        <f>INDEX('Partnumber data valves'!$B$4:$AC$1001,$BB286,16)</f>
        <v>#N/A</v>
      </c>
      <c r="BH286" t="e">
        <f>INDEX('Partnumber data valves'!$B$4:$AC$1001,$BB286,17)</f>
        <v>#N/A</v>
      </c>
      <c r="BI286" t="e">
        <f>INDEX('Partnumber data valves'!$B$4:$AC$1001,$BB286,18)</f>
        <v>#N/A</v>
      </c>
      <c r="BJ286" t="e">
        <f>INDEX('Partnumber data valves'!$B$4:$AC$1001,$BB286,19)</f>
        <v>#N/A</v>
      </c>
      <c r="BL286" t="e">
        <f>INDEX('Partnumber data valves'!$B$4:$AC$1001,$BB286,21)</f>
        <v>#N/A</v>
      </c>
      <c r="BM286" t="e">
        <f>INDEX('Partnumber data valves'!$B$4:$AC$1001,$BB286,22)</f>
        <v>#N/A</v>
      </c>
      <c r="BN286" t="e">
        <f>INDEX('Partnumber data valves'!$B$4:$AC$1001,$BB286,23)</f>
        <v>#N/A</v>
      </c>
      <c r="BO286" t="e">
        <f>INDEX('Partnumber data valves'!$B$4:$AC$1001,$BB286,24)</f>
        <v>#N/A</v>
      </c>
      <c r="BP286" t="e">
        <f>INDEX('Partnumber data valves'!$B$4:$AC$1001,$BB286,25)</f>
        <v>#N/A</v>
      </c>
      <c r="BQ286" t="e">
        <f>INDEX('Partnumber data valves'!$B$4:$AC$1001,$BB286,26)</f>
        <v>#N/A</v>
      </c>
      <c r="BR286" t="e">
        <f>INDEX('Partnumber data valves'!$B$4:$AC$1001,$BB286,27)</f>
        <v>#N/A</v>
      </c>
      <c r="BS286" t="e">
        <f>INDEX('Partnumber data valves'!$B$4:$AC$1001,$BB286,28)</f>
        <v>#N/A</v>
      </c>
      <c r="BU286" s="66" t="e">
        <f>INDEX('Partnumber data valves'!$B$4:$AC$1001,$BB286,5)</f>
        <v>#N/A</v>
      </c>
      <c r="BV286" s="66" t="e">
        <f>INDEX('Partnumber data valves'!$B$4:$AC$1001,$BB286,6)</f>
        <v>#N/A</v>
      </c>
    </row>
    <row r="287" spans="2:74">
      <c r="B287" s="115"/>
      <c r="C287" s="115"/>
      <c r="D287" s="115"/>
      <c r="E287" s="115"/>
      <c r="F287" s="115"/>
      <c r="G287" s="115"/>
      <c r="H287" s="115"/>
      <c r="I287" s="115"/>
      <c r="J287" s="115"/>
      <c r="K287" s="115"/>
      <c r="L287" s="115"/>
      <c r="M287" s="115"/>
      <c r="N287" s="115"/>
      <c r="O287" s="115"/>
      <c r="Q287" s="83"/>
      <c r="R287" s="22" t="e">
        <f>VLOOKUP('Frese Valve Selection'!$Q287,'Partnumber data valves'!$B$4:$K$1001,2,FALSE)</f>
        <v>#N/A</v>
      </c>
      <c r="S287" s="23" t="e">
        <f>VLOOKUP('Frese Valve Selection'!$Q287,'Partnumber data valves'!$B$4:$K$1001,3,FALSE)</f>
        <v>#N/A</v>
      </c>
      <c r="T287" s="23" t="e">
        <f>VLOOKUP('Frese Valve Selection'!$Q287,'Partnumber data valves'!$B$4:$K$1001,4,FALSE)</f>
        <v>#N/A</v>
      </c>
      <c r="U287" s="23" t="e">
        <f>VLOOKUP('Frese Valve Selection'!$Q287,'Partnumber data valves'!$B$4:$K$1001,5,FALSE)</f>
        <v>#N/A</v>
      </c>
      <c r="V287" s="23" t="e">
        <f>VLOOKUP('Frese Valve Selection'!$Q287,'Partnumber data valves'!$B$4:$K$1001,6,FALSE)</f>
        <v>#N/A</v>
      </c>
      <c r="W287" s="23" t="e">
        <f>VLOOKUP('Frese Valve Selection'!$Q287,'Partnumber data valves'!$B$4:$K$1001,7,FALSE)</f>
        <v>#N/A</v>
      </c>
      <c r="X287" s="23" t="e">
        <f>VLOOKUP('Frese Valve Selection'!$Q287,'Partnumber data valves'!$B$4:$K$1001,8,FALSE)</f>
        <v>#N/A</v>
      </c>
      <c r="Y287" s="23" t="e">
        <f>VLOOKUP('Frese Valve Selection'!$Q287,'Partnumber data valves'!$B$4:$K$1001,9,FALSE)</f>
        <v>#N/A</v>
      </c>
      <c r="Z287" s="23" t="e">
        <f>VLOOKUP('Frese Valve Selection'!$Q287,'Partnumber data valves'!$B$4:$K$1001,10,FALSE)</f>
        <v>#N/A</v>
      </c>
      <c r="AA287" s="97">
        <f t="shared" si="55"/>
        <v>0</v>
      </c>
      <c r="AB287" s="98" t="e">
        <f t="shared" si="53"/>
        <v>#N/A</v>
      </c>
      <c r="AC287" s="99" t="e">
        <f t="shared" si="54"/>
        <v>#N/A</v>
      </c>
      <c r="AD287" s="23" t="e">
        <f>VLOOKUP(Q287,'Weight table'!$A$2:$C$10000,3,FALSE)</f>
        <v>#N/A</v>
      </c>
      <c r="AF287" s="83"/>
      <c r="AG287" s="23" t="str">
        <f>IF(OR(ISBLANK($AF287),$AF287="N/A"),"",VLOOKUP($AF287,'Part number data actuators'!$B$3:$H$202,2,FALSE))</f>
        <v/>
      </c>
      <c r="AH287" s="23" t="str">
        <f>IF(OR(ISBLANK($AF287),$AF287="N/A"),"",VLOOKUP($AF287,'Part number data actuators'!$B$3:$H$202,3,FALSE))</f>
        <v/>
      </c>
      <c r="AI287" s="23" t="str">
        <f>IF(OR(ISBLANK($AF287),$AF287="N/A"),"",VLOOKUP($AF287,'Part number data actuators'!$B$3:$H$202,4,FALSE))</f>
        <v/>
      </c>
      <c r="AJ287" s="23" t="str">
        <f>IF(OR(ISBLANK($AF287),$AF287="N/A"),"",VLOOKUP($AF287,'Part number data actuators'!$B$3:$H$202,5,FALSE))</f>
        <v/>
      </c>
      <c r="AK287" s="23" t="str">
        <f>IF(OR(ISBLANK($AF287),$AF287="N/A"),"",VLOOKUP($AF287,'Part number data actuators'!$B$3:$H$202,6,FALSE))</f>
        <v/>
      </c>
      <c r="AL287" s="23" t="str">
        <f>IF(OR(ISBLANK($AF287),$AF287="N/A"),"",VLOOKUP($AF287,'Part number data actuators'!$B$3:$H$202,7,FALSE))</f>
        <v/>
      </c>
      <c r="AM287" s="5" t="str">
        <f>IF(OR(ISBLANK($AF287),$AF287="N/A"),"",VLOOKUP(AF287,'Weight table'!$A$2:$C$10000,3,FALSE))</f>
        <v/>
      </c>
      <c r="AO287" s="86"/>
      <c r="AU287" s="66" t="e">
        <f t="shared" si="56"/>
        <v>#N/A</v>
      </c>
      <c r="AV287" s="66" t="e">
        <f t="shared" si="57"/>
        <v>#N/A</v>
      </c>
      <c r="AW287" t="e">
        <f t="shared" si="58"/>
        <v>#N/A</v>
      </c>
      <c r="AX287" s="66" t="e">
        <f t="shared" si="59"/>
        <v>#N/A</v>
      </c>
      <c r="AY287" s="66" t="e">
        <f t="shared" si="60"/>
        <v>#N/A</v>
      </c>
      <c r="BB287" s="6" t="e">
        <f>MATCH(Q287,'Partnumber data valves'!$B$4:$B$1001,0)</f>
        <v>#N/A</v>
      </c>
      <c r="BC287" s="6"/>
      <c r="BD287" t="e">
        <f>INDEX('Partnumber data valves'!$B$4:$AC$1001,$BB287,13)</f>
        <v>#N/A</v>
      </c>
      <c r="BE287" t="e">
        <f>INDEX('Partnumber data valves'!$B$4:$AC$1001,$BB287,14)</f>
        <v>#N/A</v>
      </c>
      <c r="BF287" t="e">
        <f>INDEX('Partnumber data valves'!$B$4:$AC$1001,$BB287,15)</f>
        <v>#N/A</v>
      </c>
      <c r="BG287" t="e">
        <f>INDEX('Partnumber data valves'!$B$4:$AC$1001,$BB287,16)</f>
        <v>#N/A</v>
      </c>
      <c r="BH287" t="e">
        <f>INDEX('Partnumber data valves'!$B$4:$AC$1001,$BB287,17)</f>
        <v>#N/A</v>
      </c>
      <c r="BI287" t="e">
        <f>INDEX('Partnumber data valves'!$B$4:$AC$1001,$BB287,18)</f>
        <v>#N/A</v>
      </c>
      <c r="BJ287" t="e">
        <f>INDEX('Partnumber data valves'!$B$4:$AC$1001,$BB287,19)</f>
        <v>#N/A</v>
      </c>
      <c r="BL287" t="e">
        <f>INDEX('Partnumber data valves'!$B$4:$AC$1001,$BB287,21)</f>
        <v>#N/A</v>
      </c>
      <c r="BM287" t="e">
        <f>INDEX('Partnumber data valves'!$B$4:$AC$1001,$BB287,22)</f>
        <v>#N/A</v>
      </c>
      <c r="BN287" t="e">
        <f>INDEX('Partnumber data valves'!$B$4:$AC$1001,$BB287,23)</f>
        <v>#N/A</v>
      </c>
      <c r="BO287" t="e">
        <f>INDEX('Partnumber data valves'!$B$4:$AC$1001,$BB287,24)</f>
        <v>#N/A</v>
      </c>
      <c r="BP287" t="e">
        <f>INDEX('Partnumber data valves'!$B$4:$AC$1001,$BB287,25)</f>
        <v>#N/A</v>
      </c>
      <c r="BQ287" t="e">
        <f>INDEX('Partnumber data valves'!$B$4:$AC$1001,$BB287,26)</f>
        <v>#N/A</v>
      </c>
      <c r="BR287" t="e">
        <f>INDEX('Partnumber data valves'!$B$4:$AC$1001,$BB287,27)</f>
        <v>#N/A</v>
      </c>
      <c r="BS287" t="e">
        <f>INDEX('Partnumber data valves'!$B$4:$AC$1001,$BB287,28)</f>
        <v>#N/A</v>
      </c>
      <c r="BU287" s="66" t="e">
        <f>INDEX('Partnumber data valves'!$B$4:$AC$1001,$BB287,5)</f>
        <v>#N/A</v>
      </c>
      <c r="BV287" s="66" t="e">
        <f>INDEX('Partnumber data valves'!$B$4:$AC$1001,$BB287,6)</f>
        <v>#N/A</v>
      </c>
    </row>
    <row r="288" spans="2:74">
      <c r="B288" s="115"/>
      <c r="C288" s="115"/>
      <c r="D288" s="115"/>
      <c r="E288" s="115"/>
      <c r="F288" s="115"/>
      <c r="G288" s="115"/>
      <c r="H288" s="115"/>
      <c r="I288" s="115"/>
      <c r="J288" s="115"/>
      <c r="K288" s="115"/>
      <c r="L288" s="115"/>
      <c r="M288" s="115"/>
      <c r="N288" s="115"/>
      <c r="O288" s="115"/>
      <c r="Q288" s="83"/>
      <c r="R288" s="22" t="e">
        <f>VLOOKUP('Frese Valve Selection'!$Q288,'Partnumber data valves'!$B$4:$K$1001,2,FALSE)</f>
        <v>#N/A</v>
      </c>
      <c r="S288" s="23" t="e">
        <f>VLOOKUP('Frese Valve Selection'!$Q288,'Partnumber data valves'!$B$4:$K$1001,3,FALSE)</f>
        <v>#N/A</v>
      </c>
      <c r="T288" s="23" t="e">
        <f>VLOOKUP('Frese Valve Selection'!$Q288,'Partnumber data valves'!$B$4:$K$1001,4,FALSE)</f>
        <v>#N/A</v>
      </c>
      <c r="U288" s="23" t="e">
        <f>VLOOKUP('Frese Valve Selection'!$Q288,'Partnumber data valves'!$B$4:$K$1001,5,FALSE)</f>
        <v>#N/A</v>
      </c>
      <c r="V288" s="23" t="e">
        <f>VLOOKUP('Frese Valve Selection'!$Q288,'Partnumber data valves'!$B$4:$K$1001,6,FALSE)</f>
        <v>#N/A</v>
      </c>
      <c r="W288" s="23" t="e">
        <f>VLOOKUP('Frese Valve Selection'!$Q288,'Partnumber data valves'!$B$4:$K$1001,7,FALSE)</f>
        <v>#N/A</v>
      </c>
      <c r="X288" s="23" t="e">
        <f>VLOOKUP('Frese Valve Selection'!$Q288,'Partnumber data valves'!$B$4:$K$1001,8,FALSE)</f>
        <v>#N/A</v>
      </c>
      <c r="Y288" s="23" t="e">
        <f>VLOOKUP('Frese Valve Selection'!$Q288,'Partnumber data valves'!$B$4:$K$1001,9,FALSE)</f>
        <v>#N/A</v>
      </c>
      <c r="Z288" s="23" t="e">
        <f>VLOOKUP('Frese Valve Selection'!$Q288,'Partnumber data valves'!$B$4:$K$1001,10,FALSE)</f>
        <v>#N/A</v>
      </c>
      <c r="AA288" s="97">
        <f t="shared" si="55"/>
        <v>0</v>
      </c>
      <c r="AB288" s="98" t="e">
        <f t="shared" si="53"/>
        <v>#N/A</v>
      </c>
      <c r="AC288" s="99" t="e">
        <f t="shared" si="54"/>
        <v>#N/A</v>
      </c>
      <c r="AD288" s="23" t="e">
        <f>VLOOKUP(Q288,'Weight table'!$A$2:$C$10000,3,FALSE)</f>
        <v>#N/A</v>
      </c>
      <c r="AF288" s="83"/>
      <c r="AG288" s="23" t="str">
        <f>IF(OR(ISBLANK($AF288),$AF288="N/A"),"",VLOOKUP($AF288,'Part number data actuators'!$B$3:$H$202,2,FALSE))</f>
        <v/>
      </c>
      <c r="AH288" s="23" t="str">
        <f>IF(OR(ISBLANK($AF288),$AF288="N/A"),"",VLOOKUP($AF288,'Part number data actuators'!$B$3:$H$202,3,FALSE))</f>
        <v/>
      </c>
      <c r="AI288" s="23" t="str">
        <f>IF(OR(ISBLANK($AF288),$AF288="N/A"),"",VLOOKUP($AF288,'Part number data actuators'!$B$3:$H$202,4,FALSE))</f>
        <v/>
      </c>
      <c r="AJ288" s="23" t="str">
        <f>IF(OR(ISBLANK($AF288),$AF288="N/A"),"",VLOOKUP($AF288,'Part number data actuators'!$B$3:$H$202,5,FALSE))</f>
        <v/>
      </c>
      <c r="AK288" s="23" t="str">
        <f>IF(OR(ISBLANK($AF288),$AF288="N/A"),"",VLOOKUP($AF288,'Part number data actuators'!$B$3:$H$202,6,FALSE))</f>
        <v/>
      </c>
      <c r="AL288" s="23" t="str">
        <f>IF(OR(ISBLANK($AF288),$AF288="N/A"),"",VLOOKUP($AF288,'Part number data actuators'!$B$3:$H$202,7,FALSE))</f>
        <v/>
      </c>
      <c r="AM288" s="5" t="str">
        <f>IF(OR(ISBLANK($AF288),$AF288="N/A"),"",VLOOKUP(AF288,'Weight table'!$A$2:$C$10000,3,FALSE))</f>
        <v/>
      </c>
      <c r="AO288" s="86"/>
      <c r="AU288" s="66" t="e">
        <f t="shared" si="56"/>
        <v>#N/A</v>
      </c>
      <c r="AV288" s="66" t="e">
        <f t="shared" si="57"/>
        <v>#N/A</v>
      </c>
      <c r="AW288" t="e">
        <f t="shared" si="58"/>
        <v>#N/A</v>
      </c>
      <c r="AX288" s="66" t="e">
        <f t="shared" si="59"/>
        <v>#N/A</v>
      </c>
      <c r="AY288" s="66" t="e">
        <f t="shared" si="60"/>
        <v>#N/A</v>
      </c>
      <c r="BB288" s="6" t="e">
        <f>MATCH(Q288,'Partnumber data valves'!$B$4:$B$1001,0)</f>
        <v>#N/A</v>
      </c>
      <c r="BC288" s="6"/>
      <c r="BD288" t="e">
        <f>INDEX('Partnumber data valves'!$B$4:$AC$1001,$BB288,13)</f>
        <v>#N/A</v>
      </c>
      <c r="BE288" t="e">
        <f>INDEX('Partnumber data valves'!$B$4:$AC$1001,$BB288,14)</f>
        <v>#N/A</v>
      </c>
      <c r="BF288" t="e">
        <f>INDEX('Partnumber data valves'!$B$4:$AC$1001,$BB288,15)</f>
        <v>#N/A</v>
      </c>
      <c r="BG288" t="e">
        <f>INDEX('Partnumber data valves'!$B$4:$AC$1001,$BB288,16)</f>
        <v>#N/A</v>
      </c>
      <c r="BH288" t="e">
        <f>INDEX('Partnumber data valves'!$B$4:$AC$1001,$BB288,17)</f>
        <v>#N/A</v>
      </c>
      <c r="BI288" t="e">
        <f>INDEX('Partnumber data valves'!$B$4:$AC$1001,$BB288,18)</f>
        <v>#N/A</v>
      </c>
      <c r="BJ288" t="e">
        <f>INDEX('Partnumber data valves'!$B$4:$AC$1001,$BB288,19)</f>
        <v>#N/A</v>
      </c>
      <c r="BL288" t="e">
        <f>INDEX('Partnumber data valves'!$B$4:$AC$1001,$BB288,21)</f>
        <v>#N/A</v>
      </c>
      <c r="BM288" t="e">
        <f>INDEX('Partnumber data valves'!$B$4:$AC$1001,$BB288,22)</f>
        <v>#N/A</v>
      </c>
      <c r="BN288" t="e">
        <f>INDEX('Partnumber data valves'!$B$4:$AC$1001,$BB288,23)</f>
        <v>#N/A</v>
      </c>
      <c r="BO288" t="e">
        <f>INDEX('Partnumber data valves'!$B$4:$AC$1001,$BB288,24)</f>
        <v>#N/A</v>
      </c>
      <c r="BP288" t="e">
        <f>INDEX('Partnumber data valves'!$B$4:$AC$1001,$BB288,25)</f>
        <v>#N/A</v>
      </c>
      <c r="BQ288" t="e">
        <f>INDEX('Partnumber data valves'!$B$4:$AC$1001,$BB288,26)</f>
        <v>#N/A</v>
      </c>
      <c r="BR288" t="e">
        <f>INDEX('Partnumber data valves'!$B$4:$AC$1001,$BB288,27)</f>
        <v>#N/A</v>
      </c>
      <c r="BS288" t="e">
        <f>INDEX('Partnumber data valves'!$B$4:$AC$1001,$BB288,28)</f>
        <v>#N/A</v>
      </c>
      <c r="BU288" s="66" t="e">
        <f>INDEX('Partnumber data valves'!$B$4:$AC$1001,$BB288,5)</f>
        <v>#N/A</v>
      </c>
      <c r="BV288" s="66" t="e">
        <f>INDEX('Partnumber data valves'!$B$4:$AC$1001,$BB288,6)</f>
        <v>#N/A</v>
      </c>
    </row>
    <row r="289" spans="2:74">
      <c r="B289" s="115"/>
      <c r="C289" s="115"/>
      <c r="D289" s="115"/>
      <c r="E289" s="115"/>
      <c r="F289" s="115"/>
      <c r="G289" s="115"/>
      <c r="H289" s="115"/>
      <c r="I289" s="115"/>
      <c r="J289" s="115"/>
      <c r="K289" s="115"/>
      <c r="L289" s="115"/>
      <c r="M289" s="115"/>
      <c r="N289" s="115"/>
      <c r="O289" s="115"/>
      <c r="Q289" s="83"/>
      <c r="R289" s="22" t="e">
        <f>VLOOKUP('Frese Valve Selection'!$Q289,'Partnumber data valves'!$B$4:$K$1001,2,FALSE)</f>
        <v>#N/A</v>
      </c>
      <c r="S289" s="23" t="e">
        <f>VLOOKUP('Frese Valve Selection'!$Q289,'Partnumber data valves'!$B$4:$K$1001,3,FALSE)</f>
        <v>#N/A</v>
      </c>
      <c r="T289" s="23" t="e">
        <f>VLOOKUP('Frese Valve Selection'!$Q289,'Partnumber data valves'!$B$4:$K$1001,4,FALSE)</f>
        <v>#N/A</v>
      </c>
      <c r="U289" s="23" t="e">
        <f>VLOOKUP('Frese Valve Selection'!$Q289,'Partnumber data valves'!$B$4:$K$1001,5,FALSE)</f>
        <v>#N/A</v>
      </c>
      <c r="V289" s="23" t="e">
        <f>VLOOKUP('Frese Valve Selection'!$Q289,'Partnumber data valves'!$B$4:$K$1001,6,FALSE)</f>
        <v>#N/A</v>
      </c>
      <c r="W289" s="23" t="e">
        <f>VLOOKUP('Frese Valve Selection'!$Q289,'Partnumber data valves'!$B$4:$K$1001,7,FALSE)</f>
        <v>#N/A</v>
      </c>
      <c r="X289" s="23" t="e">
        <f>VLOOKUP('Frese Valve Selection'!$Q289,'Partnumber data valves'!$B$4:$K$1001,8,FALSE)</f>
        <v>#N/A</v>
      </c>
      <c r="Y289" s="23" t="e">
        <f>VLOOKUP('Frese Valve Selection'!$Q289,'Partnumber data valves'!$B$4:$K$1001,9,FALSE)</f>
        <v>#N/A</v>
      </c>
      <c r="Z289" s="23" t="e">
        <f>VLOOKUP('Frese Valve Selection'!$Q289,'Partnumber data valves'!$B$4:$K$1001,10,FALSE)</f>
        <v>#N/A</v>
      </c>
      <c r="AA289" s="97">
        <f t="shared" si="55"/>
        <v>0</v>
      </c>
      <c r="AB289" s="98" t="e">
        <f t="shared" si="53"/>
        <v>#N/A</v>
      </c>
      <c r="AC289" s="99" t="e">
        <f t="shared" si="54"/>
        <v>#N/A</v>
      </c>
      <c r="AD289" s="23" t="e">
        <f>VLOOKUP(Q289,'Weight table'!$A$2:$C$10000,3,FALSE)</f>
        <v>#N/A</v>
      </c>
      <c r="AF289" s="83"/>
      <c r="AG289" s="23" t="str">
        <f>IF(OR(ISBLANK($AF289),$AF289="N/A"),"",VLOOKUP($AF289,'Part number data actuators'!$B$3:$H$202,2,FALSE))</f>
        <v/>
      </c>
      <c r="AH289" s="23" t="str">
        <f>IF(OR(ISBLANK($AF289),$AF289="N/A"),"",VLOOKUP($AF289,'Part number data actuators'!$B$3:$H$202,3,FALSE))</f>
        <v/>
      </c>
      <c r="AI289" s="23" t="str">
        <f>IF(OR(ISBLANK($AF289),$AF289="N/A"),"",VLOOKUP($AF289,'Part number data actuators'!$B$3:$H$202,4,FALSE))</f>
        <v/>
      </c>
      <c r="AJ289" s="23" t="str">
        <f>IF(OR(ISBLANK($AF289),$AF289="N/A"),"",VLOOKUP($AF289,'Part number data actuators'!$B$3:$H$202,5,FALSE))</f>
        <v/>
      </c>
      <c r="AK289" s="23" t="str">
        <f>IF(OR(ISBLANK($AF289),$AF289="N/A"),"",VLOOKUP($AF289,'Part number data actuators'!$B$3:$H$202,6,FALSE))</f>
        <v/>
      </c>
      <c r="AL289" s="23" t="str">
        <f>IF(OR(ISBLANK($AF289),$AF289="N/A"),"",VLOOKUP($AF289,'Part number data actuators'!$B$3:$H$202,7,FALSE))</f>
        <v/>
      </c>
      <c r="AM289" s="5" t="str">
        <f>IF(OR(ISBLANK($AF289),$AF289="N/A"),"",VLOOKUP(AF289,'Weight table'!$A$2:$C$10000,3,FALSE))</f>
        <v/>
      </c>
      <c r="AO289" s="86"/>
      <c r="AU289" s="66" t="e">
        <f t="shared" si="56"/>
        <v>#N/A</v>
      </c>
      <c r="AV289" s="66" t="e">
        <f t="shared" si="57"/>
        <v>#N/A</v>
      </c>
      <c r="AW289" t="e">
        <f t="shared" si="58"/>
        <v>#N/A</v>
      </c>
      <c r="AX289" s="66" t="e">
        <f t="shared" si="59"/>
        <v>#N/A</v>
      </c>
      <c r="AY289" s="66" t="e">
        <f t="shared" si="60"/>
        <v>#N/A</v>
      </c>
      <c r="BB289" s="6" t="e">
        <f>MATCH(Q289,'Partnumber data valves'!$B$4:$B$1001,0)</f>
        <v>#N/A</v>
      </c>
      <c r="BC289" s="6"/>
      <c r="BD289" t="e">
        <f>INDEX('Partnumber data valves'!$B$4:$AC$1001,$BB289,13)</f>
        <v>#N/A</v>
      </c>
      <c r="BE289" t="e">
        <f>INDEX('Partnumber data valves'!$B$4:$AC$1001,$BB289,14)</f>
        <v>#N/A</v>
      </c>
      <c r="BF289" t="e">
        <f>INDEX('Partnumber data valves'!$B$4:$AC$1001,$BB289,15)</f>
        <v>#N/A</v>
      </c>
      <c r="BG289" t="e">
        <f>INDEX('Partnumber data valves'!$B$4:$AC$1001,$BB289,16)</f>
        <v>#N/A</v>
      </c>
      <c r="BH289" t="e">
        <f>INDEX('Partnumber data valves'!$B$4:$AC$1001,$BB289,17)</f>
        <v>#N/A</v>
      </c>
      <c r="BI289" t="e">
        <f>INDEX('Partnumber data valves'!$B$4:$AC$1001,$BB289,18)</f>
        <v>#N/A</v>
      </c>
      <c r="BJ289" t="e">
        <f>INDEX('Partnumber data valves'!$B$4:$AC$1001,$BB289,19)</f>
        <v>#N/A</v>
      </c>
      <c r="BL289" t="e">
        <f>INDEX('Partnumber data valves'!$B$4:$AC$1001,$BB289,21)</f>
        <v>#N/A</v>
      </c>
      <c r="BM289" t="e">
        <f>INDEX('Partnumber data valves'!$B$4:$AC$1001,$BB289,22)</f>
        <v>#N/A</v>
      </c>
      <c r="BN289" t="e">
        <f>INDEX('Partnumber data valves'!$B$4:$AC$1001,$BB289,23)</f>
        <v>#N/A</v>
      </c>
      <c r="BO289" t="e">
        <f>INDEX('Partnumber data valves'!$B$4:$AC$1001,$BB289,24)</f>
        <v>#N/A</v>
      </c>
      <c r="BP289" t="e">
        <f>INDEX('Partnumber data valves'!$B$4:$AC$1001,$BB289,25)</f>
        <v>#N/A</v>
      </c>
      <c r="BQ289" t="e">
        <f>INDEX('Partnumber data valves'!$B$4:$AC$1001,$BB289,26)</f>
        <v>#N/A</v>
      </c>
      <c r="BR289" t="e">
        <f>INDEX('Partnumber data valves'!$B$4:$AC$1001,$BB289,27)</f>
        <v>#N/A</v>
      </c>
      <c r="BS289" t="e">
        <f>INDEX('Partnumber data valves'!$B$4:$AC$1001,$BB289,28)</f>
        <v>#N/A</v>
      </c>
      <c r="BU289" s="66" t="e">
        <f>INDEX('Partnumber data valves'!$B$4:$AC$1001,$BB289,5)</f>
        <v>#N/A</v>
      </c>
      <c r="BV289" s="66" t="e">
        <f>INDEX('Partnumber data valves'!$B$4:$AC$1001,$BB289,6)</f>
        <v>#N/A</v>
      </c>
    </row>
    <row r="290" spans="2:74">
      <c r="B290" s="115"/>
      <c r="C290" s="115"/>
      <c r="D290" s="115"/>
      <c r="E290" s="115"/>
      <c r="F290" s="115"/>
      <c r="G290" s="115"/>
      <c r="H290" s="115"/>
      <c r="I290" s="115"/>
      <c r="J290" s="115"/>
      <c r="K290" s="115"/>
      <c r="L290" s="115"/>
      <c r="M290" s="115"/>
      <c r="N290" s="115"/>
      <c r="O290" s="115"/>
      <c r="Q290" s="83"/>
      <c r="R290" s="22" t="e">
        <f>VLOOKUP('Frese Valve Selection'!$Q290,'Partnumber data valves'!$B$4:$K$1001,2,FALSE)</f>
        <v>#N/A</v>
      </c>
      <c r="S290" s="23" t="e">
        <f>VLOOKUP('Frese Valve Selection'!$Q290,'Partnumber data valves'!$B$4:$K$1001,3,FALSE)</f>
        <v>#N/A</v>
      </c>
      <c r="T290" s="23" t="e">
        <f>VLOOKUP('Frese Valve Selection'!$Q290,'Partnumber data valves'!$B$4:$K$1001,4,FALSE)</f>
        <v>#N/A</v>
      </c>
      <c r="U290" s="23" t="e">
        <f>VLOOKUP('Frese Valve Selection'!$Q290,'Partnumber data valves'!$B$4:$K$1001,5,FALSE)</f>
        <v>#N/A</v>
      </c>
      <c r="V290" s="23" t="e">
        <f>VLOOKUP('Frese Valve Selection'!$Q290,'Partnumber data valves'!$B$4:$K$1001,6,FALSE)</f>
        <v>#N/A</v>
      </c>
      <c r="W290" s="23" t="e">
        <f>VLOOKUP('Frese Valve Selection'!$Q290,'Partnumber data valves'!$B$4:$K$1001,7,FALSE)</f>
        <v>#N/A</v>
      </c>
      <c r="X290" s="23" t="e">
        <f>VLOOKUP('Frese Valve Selection'!$Q290,'Partnumber data valves'!$B$4:$K$1001,8,FALSE)</f>
        <v>#N/A</v>
      </c>
      <c r="Y290" s="23" t="e">
        <f>VLOOKUP('Frese Valve Selection'!$Q290,'Partnumber data valves'!$B$4:$K$1001,9,FALSE)</f>
        <v>#N/A</v>
      </c>
      <c r="Z290" s="23" t="e">
        <f>VLOOKUP('Frese Valve Selection'!$Q290,'Partnumber data valves'!$B$4:$K$1001,10,FALSE)</f>
        <v>#N/A</v>
      </c>
      <c r="AA290" s="97">
        <f t="shared" si="55"/>
        <v>0</v>
      </c>
      <c r="AB290" s="98" t="e">
        <f t="shared" si="53"/>
        <v>#N/A</v>
      </c>
      <c r="AC290" s="99" t="e">
        <f t="shared" si="54"/>
        <v>#N/A</v>
      </c>
      <c r="AD290" s="23" t="e">
        <f>VLOOKUP(Q290,'Weight table'!$A$2:$C$10000,3,FALSE)</f>
        <v>#N/A</v>
      </c>
      <c r="AF290" s="83"/>
      <c r="AG290" s="23" t="str">
        <f>IF(OR(ISBLANK($AF290),$AF290="N/A"),"",VLOOKUP($AF290,'Part number data actuators'!$B$3:$H$202,2,FALSE))</f>
        <v/>
      </c>
      <c r="AH290" s="23" t="str">
        <f>IF(OR(ISBLANK($AF290),$AF290="N/A"),"",VLOOKUP($AF290,'Part number data actuators'!$B$3:$H$202,3,FALSE))</f>
        <v/>
      </c>
      <c r="AI290" s="23" t="str">
        <f>IF(OR(ISBLANK($AF290),$AF290="N/A"),"",VLOOKUP($AF290,'Part number data actuators'!$B$3:$H$202,4,FALSE))</f>
        <v/>
      </c>
      <c r="AJ290" s="23" t="str">
        <f>IF(OR(ISBLANK($AF290),$AF290="N/A"),"",VLOOKUP($AF290,'Part number data actuators'!$B$3:$H$202,5,FALSE))</f>
        <v/>
      </c>
      <c r="AK290" s="23" t="str">
        <f>IF(OR(ISBLANK($AF290),$AF290="N/A"),"",VLOOKUP($AF290,'Part number data actuators'!$B$3:$H$202,6,FALSE))</f>
        <v/>
      </c>
      <c r="AL290" s="23" t="str">
        <f>IF(OR(ISBLANK($AF290),$AF290="N/A"),"",VLOOKUP($AF290,'Part number data actuators'!$B$3:$H$202,7,FALSE))</f>
        <v/>
      </c>
      <c r="AM290" s="5" t="str">
        <f>IF(OR(ISBLANK($AF290),$AF290="N/A"),"",VLOOKUP(AF290,'Weight table'!$A$2:$C$10000,3,FALSE))</f>
        <v/>
      </c>
      <c r="AO290" s="86"/>
      <c r="AU290" s="66" t="e">
        <f t="shared" si="56"/>
        <v>#N/A</v>
      </c>
      <c r="AV290" s="66" t="e">
        <f t="shared" si="57"/>
        <v>#N/A</v>
      </c>
      <c r="AW290" t="e">
        <f t="shared" si="58"/>
        <v>#N/A</v>
      </c>
      <c r="AX290" s="66" t="e">
        <f t="shared" si="59"/>
        <v>#N/A</v>
      </c>
      <c r="AY290" s="66" t="e">
        <f t="shared" si="60"/>
        <v>#N/A</v>
      </c>
      <c r="BB290" s="6" t="e">
        <f>MATCH(Q290,'Partnumber data valves'!$B$4:$B$1001,0)</f>
        <v>#N/A</v>
      </c>
      <c r="BC290" s="6"/>
      <c r="BD290" t="e">
        <f>INDEX('Partnumber data valves'!$B$4:$AC$1001,$BB290,13)</f>
        <v>#N/A</v>
      </c>
      <c r="BE290" t="e">
        <f>INDEX('Partnumber data valves'!$B$4:$AC$1001,$BB290,14)</f>
        <v>#N/A</v>
      </c>
      <c r="BF290" t="e">
        <f>INDEX('Partnumber data valves'!$B$4:$AC$1001,$BB290,15)</f>
        <v>#N/A</v>
      </c>
      <c r="BG290" t="e">
        <f>INDEX('Partnumber data valves'!$B$4:$AC$1001,$BB290,16)</f>
        <v>#N/A</v>
      </c>
      <c r="BH290" t="e">
        <f>INDEX('Partnumber data valves'!$B$4:$AC$1001,$BB290,17)</f>
        <v>#N/A</v>
      </c>
      <c r="BI290" t="e">
        <f>INDEX('Partnumber data valves'!$B$4:$AC$1001,$BB290,18)</f>
        <v>#N/A</v>
      </c>
      <c r="BJ290" t="e">
        <f>INDEX('Partnumber data valves'!$B$4:$AC$1001,$BB290,19)</f>
        <v>#N/A</v>
      </c>
      <c r="BL290" t="e">
        <f>INDEX('Partnumber data valves'!$B$4:$AC$1001,$BB290,21)</f>
        <v>#N/A</v>
      </c>
      <c r="BM290" t="e">
        <f>INDEX('Partnumber data valves'!$B$4:$AC$1001,$BB290,22)</f>
        <v>#N/A</v>
      </c>
      <c r="BN290" t="e">
        <f>INDEX('Partnumber data valves'!$B$4:$AC$1001,$BB290,23)</f>
        <v>#N/A</v>
      </c>
      <c r="BO290" t="e">
        <f>INDEX('Partnumber data valves'!$B$4:$AC$1001,$BB290,24)</f>
        <v>#N/A</v>
      </c>
      <c r="BP290" t="e">
        <f>INDEX('Partnumber data valves'!$B$4:$AC$1001,$BB290,25)</f>
        <v>#N/A</v>
      </c>
      <c r="BQ290" t="e">
        <f>INDEX('Partnumber data valves'!$B$4:$AC$1001,$BB290,26)</f>
        <v>#N/A</v>
      </c>
      <c r="BR290" t="e">
        <f>INDEX('Partnumber data valves'!$B$4:$AC$1001,$BB290,27)</f>
        <v>#N/A</v>
      </c>
      <c r="BS290" t="e">
        <f>INDEX('Partnumber data valves'!$B$4:$AC$1001,$BB290,28)</f>
        <v>#N/A</v>
      </c>
      <c r="BU290" s="66" t="e">
        <f>INDEX('Partnumber data valves'!$B$4:$AC$1001,$BB290,5)</f>
        <v>#N/A</v>
      </c>
      <c r="BV290" s="66" t="e">
        <f>INDEX('Partnumber data valves'!$B$4:$AC$1001,$BB290,6)</f>
        <v>#N/A</v>
      </c>
    </row>
    <row r="291" spans="2:74">
      <c r="B291" s="115"/>
      <c r="C291" s="115"/>
      <c r="D291" s="115"/>
      <c r="E291" s="115"/>
      <c r="F291" s="115"/>
      <c r="G291" s="115"/>
      <c r="H291" s="115"/>
      <c r="I291" s="115"/>
      <c r="J291" s="115"/>
      <c r="K291" s="115"/>
      <c r="L291" s="115"/>
      <c r="M291" s="115"/>
      <c r="N291" s="115"/>
      <c r="O291" s="115"/>
      <c r="Q291" s="83"/>
      <c r="R291" s="22" t="e">
        <f>VLOOKUP('Frese Valve Selection'!$Q291,'Partnumber data valves'!$B$4:$K$1001,2,FALSE)</f>
        <v>#N/A</v>
      </c>
      <c r="S291" s="23" t="e">
        <f>VLOOKUP('Frese Valve Selection'!$Q291,'Partnumber data valves'!$B$4:$K$1001,3,FALSE)</f>
        <v>#N/A</v>
      </c>
      <c r="T291" s="23" t="e">
        <f>VLOOKUP('Frese Valve Selection'!$Q291,'Partnumber data valves'!$B$4:$K$1001,4,FALSE)</f>
        <v>#N/A</v>
      </c>
      <c r="U291" s="23" t="e">
        <f>VLOOKUP('Frese Valve Selection'!$Q291,'Partnumber data valves'!$B$4:$K$1001,5,FALSE)</f>
        <v>#N/A</v>
      </c>
      <c r="V291" s="23" t="e">
        <f>VLOOKUP('Frese Valve Selection'!$Q291,'Partnumber data valves'!$B$4:$K$1001,6,FALSE)</f>
        <v>#N/A</v>
      </c>
      <c r="W291" s="23" t="e">
        <f>VLOOKUP('Frese Valve Selection'!$Q291,'Partnumber data valves'!$B$4:$K$1001,7,FALSE)</f>
        <v>#N/A</v>
      </c>
      <c r="X291" s="23" t="e">
        <f>VLOOKUP('Frese Valve Selection'!$Q291,'Partnumber data valves'!$B$4:$K$1001,8,FALSE)</f>
        <v>#N/A</v>
      </c>
      <c r="Y291" s="23" t="e">
        <f>VLOOKUP('Frese Valve Selection'!$Q291,'Partnumber data valves'!$B$4:$K$1001,9,FALSE)</f>
        <v>#N/A</v>
      </c>
      <c r="Z291" s="23" t="e">
        <f>VLOOKUP('Frese Valve Selection'!$Q291,'Partnumber data valves'!$B$4:$K$1001,10,FALSE)</f>
        <v>#N/A</v>
      </c>
      <c r="AA291" s="97">
        <f t="shared" si="55"/>
        <v>0</v>
      </c>
      <c r="AB291" s="98" t="e">
        <f t="shared" si="53"/>
        <v>#N/A</v>
      </c>
      <c r="AC291" s="99" t="e">
        <f t="shared" si="54"/>
        <v>#N/A</v>
      </c>
      <c r="AD291" s="23" t="e">
        <f>VLOOKUP(Q291,'Weight table'!$A$2:$C$10000,3,FALSE)</f>
        <v>#N/A</v>
      </c>
      <c r="AF291" s="83"/>
      <c r="AG291" s="23" t="str">
        <f>IF(OR(ISBLANK($AF291),$AF291="N/A"),"",VLOOKUP($AF291,'Part number data actuators'!$B$3:$H$202,2,FALSE))</f>
        <v/>
      </c>
      <c r="AH291" s="23" t="str">
        <f>IF(OR(ISBLANK($AF291),$AF291="N/A"),"",VLOOKUP($AF291,'Part number data actuators'!$B$3:$H$202,3,FALSE))</f>
        <v/>
      </c>
      <c r="AI291" s="23" t="str">
        <f>IF(OR(ISBLANK($AF291),$AF291="N/A"),"",VLOOKUP($AF291,'Part number data actuators'!$B$3:$H$202,4,FALSE))</f>
        <v/>
      </c>
      <c r="AJ291" s="23" t="str">
        <f>IF(OR(ISBLANK($AF291),$AF291="N/A"),"",VLOOKUP($AF291,'Part number data actuators'!$B$3:$H$202,5,FALSE))</f>
        <v/>
      </c>
      <c r="AK291" s="23" t="str">
        <f>IF(OR(ISBLANK($AF291),$AF291="N/A"),"",VLOOKUP($AF291,'Part number data actuators'!$B$3:$H$202,6,FALSE))</f>
        <v/>
      </c>
      <c r="AL291" s="23" t="str">
        <f>IF(OR(ISBLANK($AF291),$AF291="N/A"),"",VLOOKUP($AF291,'Part number data actuators'!$B$3:$H$202,7,FALSE))</f>
        <v/>
      </c>
      <c r="AM291" s="5" t="str">
        <f>IF(OR(ISBLANK($AF291),$AF291="N/A"),"",VLOOKUP(AF291,'Weight table'!$A$2:$C$10000,3,FALSE))</f>
        <v/>
      </c>
      <c r="AO291" s="86"/>
      <c r="AU291" s="66" t="e">
        <f t="shared" si="56"/>
        <v>#N/A</v>
      </c>
      <c r="AV291" s="66" t="e">
        <f t="shared" si="57"/>
        <v>#N/A</v>
      </c>
      <c r="AW291" t="e">
        <f t="shared" si="58"/>
        <v>#N/A</v>
      </c>
      <c r="AX291" s="66" t="e">
        <f t="shared" si="59"/>
        <v>#N/A</v>
      </c>
      <c r="AY291" s="66" t="e">
        <f t="shared" si="60"/>
        <v>#N/A</v>
      </c>
      <c r="BB291" s="6" t="e">
        <f>MATCH(Q291,'Partnumber data valves'!$B$4:$B$1001,0)</f>
        <v>#N/A</v>
      </c>
      <c r="BC291" s="6"/>
      <c r="BD291" t="e">
        <f>INDEX('Partnumber data valves'!$B$4:$AC$1001,$BB291,13)</f>
        <v>#N/A</v>
      </c>
      <c r="BE291" t="e">
        <f>INDEX('Partnumber data valves'!$B$4:$AC$1001,$BB291,14)</f>
        <v>#N/A</v>
      </c>
      <c r="BF291" t="e">
        <f>INDEX('Partnumber data valves'!$B$4:$AC$1001,$BB291,15)</f>
        <v>#N/A</v>
      </c>
      <c r="BG291" t="e">
        <f>INDEX('Partnumber data valves'!$B$4:$AC$1001,$BB291,16)</f>
        <v>#N/A</v>
      </c>
      <c r="BH291" t="e">
        <f>INDEX('Partnumber data valves'!$B$4:$AC$1001,$BB291,17)</f>
        <v>#N/A</v>
      </c>
      <c r="BI291" t="e">
        <f>INDEX('Partnumber data valves'!$B$4:$AC$1001,$BB291,18)</f>
        <v>#N/A</v>
      </c>
      <c r="BJ291" t="e">
        <f>INDEX('Partnumber data valves'!$B$4:$AC$1001,$BB291,19)</f>
        <v>#N/A</v>
      </c>
      <c r="BL291" t="e">
        <f>INDEX('Partnumber data valves'!$B$4:$AC$1001,$BB291,21)</f>
        <v>#N/A</v>
      </c>
      <c r="BM291" t="e">
        <f>INDEX('Partnumber data valves'!$B$4:$AC$1001,$BB291,22)</f>
        <v>#N/A</v>
      </c>
      <c r="BN291" t="e">
        <f>INDEX('Partnumber data valves'!$B$4:$AC$1001,$BB291,23)</f>
        <v>#N/A</v>
      </c>
      <c r="BO291" t="e">
        <f>INDEX('Partnumber data valves'!$B$4:$AC$1001,$BB291,24)</f>
        <v>#N/A</v>
      </c>
      <c r="BP291" t="e">
        <f>INDEX('Partnumber data valves'!$B$4:$AC$1001,$BB291,25)</f>
        <v>#N/A</v>
      </c>
      <c r="BQ291" t="e">
        <f>INDEX('Partnumber data valves'!$B$4:$AC$1001,$BB291,26)</f>
        <v>#N/A</v>
      </c>
      <c r="BR291" t="e">
        <f>INDEX('Partnumber data valves'!$B$4:$AC$1001,$BB291,27)</f>
        <v>#N/A</v>
      </c>
      <c r="BS291" t="e">
        <f>INDEX('Partnumber data valves'!$B$4:$AC$1001,$BB291,28)</f>
        <v>#N/A</v>
      </c>
      <c r="BU291" s="66" t="e">
        <f>INDEX('Partnumber data valves'!$B$4:$AC$1001,$BB291,5)</f>
        <v>#N/A</v>
      </c>
      <c r="BV291" s="66" t="e">
        <f>INDEX('Partnumber data valves'!$B$4:$AC$1001,$BB291,6)</f>
        <v>#N/A</v>
      </c>
    </row>
    <row r="292" spans="2:74">
      <c r="B292" s="115"/>
      <c r="C292" s="115"/>
      <c r="D292" s="115"/>
      <c r="E292" s="115"/>
      <c r="F292" s="115"/>
      <c r="G292" s="115"/>
      <c r="H292" s="115"/>
      <c r="I292" s="115"/>
      <c r="J292" s="115"/>
      <c r="K292" s="115"/>
      <c r="L292" s="115"/>
      <c r="M292" s="115"/>
      <c r="N292" s="115"/>
      <c r="O292" s="115"/>
      <c r="Q292" s="83"/>
      <c r="R292" s="22" t="e">
        <f>VLOOKUP('Frese Valve Selection'!$Q292,'Partnumber data valves'!$B$4:$K$1001,2,FALSE)</f>
        <v>#N/A</v>
      </c>
      <c r="S292" s="23" t="e">
        <f>VLOOKUP('Frese Valve Selection'!$Q292,'Partnumber data valves'!$B$4:$K$1001,3,FALSE)</f>
        <v>#N/A</v>
      </c>
      <c r="T292" s="23" t="e">
        <f>VLOOKUP('Frese Valve Selection'!$Q292,'Partnumber data valves'!$B$4:$K$1001,4,FALSE)</f>
        <v>#N/A</v>
      </c>
      <c r="U292" s="23" t="e">
        <f>VLOOKUP('Frese Valve Selection'!$Q292,'Partnumber data valves'!$B$4:$K$1001,5,FALSE)</f>
        <v>#N/A</v>
      </c>
      <c r="V292" s="23" t="e">
        <f>VLOOKUP('Frese Valve Selection'!$Q292,'Partnumber data valves'!$B$4:$K$1001,6,FALSE)</f>
        <v>#N/A</v>
      </c>
      <c r="W292" s="23" t="e">
        <f>VLOOKUP('Frese Valve Selection'!$Q292,'Partnumber data valves'!$B$4:$K$1001,7,FALSE)</f>
        <v>#N/A</v>
      </c>
      <c r="X292" s="23" t="e">
        <f>VLOOKUP('Frese Valve Selection'!$Q292,'Partnumber data valves'!$B$4:$K$1001,8,FALSE)</f>
        <v>#N/A</v>
      </c>
      <c r="Y292" s="23" t="e">
        <f>VLOOKUP('Frese Valve Selection'!$Q292,'Partnumber data valves'!$B$4:$K$1001,9,FALSE)</f>
        <v>#N/A</v>
      </c>
      <c r="Z292" s="23" t="e">
        <f>VLOOKUP('Frese Valve Selection'!$Q292,'Partnumber data valves'!$B$4:$K$1001,10,FALSE)</f>
        <v>#N/A</v>
      </c>
      <c r="AA292" s="97">
        <f t="shared" si="55"/>
        <v>0</v>
      </c>
      <c r="AB292" s="98" t="e">
        <f t="shared" si="53"/>
        <v>#N/A</v>
      </c>
      <c r="AC292" s="99" t="e">
        <f t="shared" si="54"/>
        <v>#N/A</v>
      </c>
      <c r="AD292" s="23" t="e">
        <f>VLOOKUP(Q292,'Weight table'!$A$2:$C$10000,3,FALSE)</f>
        <v>#N/A</v>
      </c>
      <c r="AF292" s="83"/>
      <c r="AG292" s="23" t="str">
        <f>IF(OR(ISBLANK($AF292),$AF292="N/A"),"",VLOOKUP($AF292,'Part number data actuators'!$B$3:$H$202,2,FALSE))</f>
        <v/>
      </c>
      <c r="AH292" s="23" t="str">
        <f>IF(OR(ISBLANK($AF292),$AF292="N/A"),"",VLOOKUP($AF292,'Part number data actuators'!$B$3:$H$202,3,FALSE))</f>
        <v/>
      </c>
      <c r="AI292" s="23" t="str">
        <f>IF(OR(ISBLANK($AF292),$AF292="N/A"),"",VLOOKUP($AF292,'Part number data actuators'!$B$3:$H$202,4,FALSE))</f>
        <v/>
      </c>
      <c r="AJ292" s="23" t="str">
        <f>IF(OR(ISBLANK($AF292),$AF292="N/A"),"",VLOOKUP($AF292,'Part number data actuators'!$B$3:$H$202,5,FALSE))</f>
        <v/>
      </c>
      <c r="AK292" s="23" t="str">
        <f>IF(OR(ISBLANK($AF292),$AF292="N/A"),"",VLOOKUP($AF292,'Part number data actuators'!$B$3:$H$202,6,FALSE))</f>
        <v/>
      </c>
      <c r="AL292" s="23" t="str">
        <f>IF(OR(ISBLANK($AF292),$AF292="N/A"),"",VLOOKUP($AF292,'Part number data actuators'!$B$3:$H$202,7,FALSE))</f>
        <v/>
      </c>
      <c r="AM292" s="5" t="str">
        <f>IF(OR(ISBLANK($AF292),$AF292="N/A"),"",VLOOKUP(AF292,'Weight table'!$A$2:$C$10000,3,FALSE))</f>
        <v/>
      </c>
      <c r="AO292" s="86"/>
      <c r="AU292" s="66" t="e">
        <f t="shared" si="56"/>
        <v>#N/A</v>
      </c>
      <c r="AV292" s="66" t="e">
        <f t="shared" si="57"/>
        <v>#N/A</v>
      </c>
      <c r="AW292" t="e">
        <f t="shared" si="58"/>
        <v>#N/A</v>
      </c>
      <c r="AX292" s="66" t="e">
        <f t="shared" si="59"/>
        <v>#N/A</v>
      </c>
      <c r="AY292" s="66" t="e">
        <f t="shared" si="60"/>
        <v>#N/A</v>
      </c>
      <c r="BB292" s="6" t="e">
        <f>MATCH(Q292,'Partnumber data valves'!$B$4:$B$1001,0)</f>
        <v>#N/A</v>
      </c>
      <c r="BC292" s="6"/>
      <c r="BD292" t="e">
        <f>INDEX('Partnumber data valves'!$B$4:$AC$1001,$BB292,13)</f>
        <v>#N/A</v>
      </c>
      <c r="BE292" t="e">
        <f>INDEX('Partnumber data valves'!$B$4:$AC$1001,$BB292,14)</f>
        <v>#N/A</v>
      </c>
      <c r="BF292" t="e">
        <f>INDEX('Partnumber data valves'!$B$4:$AC$1001,$BB292,15)</f>
        <v>#N/A</v>
      </c>
      <c r="BG292" t="e">
        <f>INDEX('Partnumber data valves'!$B$4:$AC$1001,$BB292,16)</f>
        <v>#N/A</v>
      </c>
      <c r="BH292" t="e">
        <f>INDEX('Partnumber data valves'!$B$4:$AC$1001,$BB292,17)</f>
        <v>#N/A</v>
      </c>
      <c r="BI292" t="e">
        <f>INDEX('Partnumber data valves'!$B$4:$AC$1001,$BB292,18)</f>
        <v>#N/A</v>
      </c>
      <c r="BJ292" t="e">
        <f>INDEX('Partnumber data valves'!$B$4:$AC$1001,$BB292,19)</f>
        <v>#N/A</v>
      </c>
      <c r="BL292" t="e">
        <f>INDEX('Partnumber data valves'!$B$4:$AC$1001,$BB292,21)</f>
        <v>#N/A</v>
      </c>
      <c r="BM292" t="e">
        <f>INDEX('Partnumber data valves'!$B$4:$AC$1001,$BB292,22)</f>
        <v>#N/A</v>
      </c>
      <c r="BN292" t="e">
        <f>INDEX('Partnumber data valves'!$B$4:$AC$1001,$BB292,23)</f>
        <v>#N/A</v>
      </c>
      <c r="BO292" t="e">
        <f>INDEX('Partnumber data valves'!$B$4:$AC$1001,$BB292,24)</f>
        <v>#N/A</v>
      </c>
      <c r="BP292" t="e">
        <f>INDEX('Partnumber data valves'!$B$4:$AC$1001,$BB292,25)</f>
        <v>#N/A</v>
      </c>
      <c r="BQ292" t="e">
        <f>INDEX('Partnumber data valves'!$B$4:$AC$1001,$BB292,26)</f>
        <v>#N/A</v>
      </c>
      <c r="BR292" t="e">
        <f>INDEX('Partnumber data valves'!$B$4:$AC$1001,$BB292,27)</f>
        <v>#N/A</v>
      </c>
      <c r="BS292" t="e">
        <f>INDEX('Partnumber data valves'!$B$4:$AC$1001,$BB292,28)</f>
        <v>#N/A</v>
      </c>
      <c r="BU292" s="66" t="e">
        <f>INDEX('Partnumber data valves'!$B$4:$AC$1001,$BB292,5)</f>
        <v>#N/A</v>
      </c>
      <c r="BV292" s="66" t="e">
        <f>INDEX('Partnumber data valves'!$B$4:$AC$1001,$BB292,6)</f>
        <v>#N/A</v>
      </c>
    </row>
    <row r="293" spans="2:74">
      <c r="B293" s="115"/>
      <c r="C293" s="115"/>
      <c r="D293" s="115"/>
      <c r="E293" s="115"/>
      <c r="F293" s="115"/>
      <c r="G293" s="115"/>
      <c r="H293" s="115"/>
      <c r="I293" s="115"/>
      <c r="J293" s="115"/>
      <c r="K293" s="115"/>
      <c r="L293" s="115"/>
      <c r="M293" s="115"/>
      <c r="N293" s="115"/>
      <c r="O293" s="115"/>
      <c r="Q293" s="83"/>
      <c r="R293" s="22" t="e">
        <f>VLOOKUP('Frese Valve Selection'!$Q293,'Partnumber data valves'!$B$4:$K$1001,2,FALSE)</f>
        <v>#N/A</v>
      </c>
      <c r="S293" s="23" t="e">
        <f>VLOOKUP('Frese Valve Selection'!$Q293,'Partnumber data valves'!$B$4:$K$1001,3,FALSE)</f>
        <v>#N/A</v>
      </c>
      <c r="T293" s="23" t="e">
        <f>VLOOKUP('Frese Valve Selection'!$Q293,'Partnumber data valves'!$B$4:$K$1001,4,FALSE)</f>
        <v>#N/A</v>
      </c>
      <c r="U293" s="23" t="e">
        <f>VLOOKUP('Frese Valve Selection'!$Q293,'Partnumber data valves'!$B$4:$K$1001,5,FALSE)</f>
        <v>#N/A</v>
      </c>
      <c r="V293" s="23" t="e">
        <f>VLOOKUP('Frese Valve Selection'!$Q293,'Partnumber data valves'!$B$4:$K$1001,6,FALSE)</f>
        <v>#N/A</v>
      </c>
      <c r="W293" s="23" t="e">
        <f>VLOOKUP('Frese Valve Selection'!$Q293,'Partnumber data valves'!$B$4:$K$1001,7,FALSE)</f>
        <v>#N/A</v>
      </c>
      <c r="X293" s="23" t="e">
        <f>VLOOKUP('Frese Valve Selection'!$Q293,'Partnumber data valves'!$B$4:$K$1001,8,FALSE)</f>
        <v>#N/A</v>
      </c>
      <c r="Y293" s="23" t="e">
        <f>VLOOKUP('Frese Valve Selection'!$Q293,'Partnumber data valves'!$B$4:$K$1001,9,FALSE)</f>
        <v>#N/A</v>
      </c>
      <c r="Z293" s="23" t="e">
        <f>VLOOKUP('Frese Valve Selection'!$Q293,'Partnumber data valves'!$B$4:$K$1001,10,FALSE)</f>
        <v>#N/A</v>
      </c>
      <c r="AA293" s="97">
        <f t="shared" si="55"/>
        <v>0</v>
      </c>
      <c r="AB293" s="98" t="e">
        <f t="shared" si="53"/>
        <v>#N/A</v>
      </c>
      <c r="AC293" s="99" t="e">
        <f t="shared" si="54"/>
        <v>#N/A</v>
      </c>
      <c r="AD293" s="23" t="e">
        <f>VLOOKUP(Q293,'Weight table'!$A$2:$C$10000,3,FALSE)</f>
        <v>#N/A</v>
      </c>
      <c r="AF293" s="83"/>
      <c r="AG293" s="23" t="str">
        <f>IF(OR(ISBLANK($AF293),$AF293="N/A"),"",VLOOKUP($AF293,'Part number data actuators'!$B$3:$H$202,2,FALSE))</f>
        <v/>
      </c>
      <c r="AH293" s="23" t="str">
        <f>IF(OR(ISBLANK($AF293),$AF293="N/A"),"",VLOOKUP($AF293,'Part number data actuators'!$B$3:$H$202,3,FALSE))</f>
        <v/>
      </c>
      <c r="AI293" s="23" t="str">
        <f>IF(OR(ISBLANK($AF293),$AF293="N/A"),"",VLOOKUP($AF293,'Part number data actuators'!$B$3:$H$202,4,FALSE))</f>
        <v/>
      </c>
      <c r="AJ293" s="23" t="str">
        <f>IF(OR(ISBLANK($AF293),$AF293="N/A"),"",VLOOKUP($AF293,'Part number data actuators'!$B$3:$H$202,5,FALSE))</f>
        <v/>
      </c>
      <c r="AK293" s="23" t="str">
        <f>IF(OR(ISBLANK($AF293),$AF293="N/A"),"",VLOOKUP($AF293,'Part number data actuators'!$B$3:$H$202,6,FALSE))</f>
        <v/>
      </c>
      <c r="AL293" s="23" t="str">
        <f>IF(OR(ISBLANK($AF293),$AF293="N/A"),"",VLOOKUP($AF293,'Part number data actuators'!$B$3:$H$202,7,FALSE))</f>
        <v/>
      </c>
      <c r="AM293" s="5" t="str">
        <f>IF(OR(ISBLANK($AF293),$AF293="N/A"),"",VLOOKUP(AF293,'Weight table'!$A$2:$C$10000,3,FALSE))</f>
        <v/>
      </c>
      <c r="AO293" s="86"/>
      <c r="AU293" s="66" t="e">
        <f t="shared" si="56"/>
        <v>#N/A</v>
      </c>
      <c r="AV293" s="66" t="e">
        <f t="shared" si="57"/>
        <v>#N/A</v>
      </c>
      <c r="AW293" t="e">
        <f t="shared" si="58"/>
        <v>#N/A</v>
      </c>
      <c r="AX293" s="66" t="e">
        <f t="shared" si="59"/>
        <v>#N/A</v>
      </c>
      <c r="AY293" s="66" t="e">
        <f t="shared" si="60"/>
        <v>#N/A</v>
      </c>
      <c r="BB293" s="6" t="e">
        <f>MATCH(Q293,'Partnumber data valves'!$B$4:$B$1001,0)</f>
        <v>#N/A</v>
      </c>
      <c r="BC293" s="6"/>
      <c r="BD293" t="e">
        <f>INDEX('Partnumber data valves'!$B$4:$AC$1001,$BB293,13)</f>
        <v>#N/A</v>
      </c>
      <c r="BE293" t="e">
        <f>INDEX('Partnumber data valves'!$B$4:$AC$1001,$BB293,14)</f>
        <v>#N/A</v>
      </c>
      <c r="BF293" t="e">
        <f>INDEX('Partnumber data valves'!$B$4:$AC$1001,$BB293,15)</f>
        <v>#N/A</v>
      </c>
      <c r="BG293" t="e">
        <f>INDEX('Partnumber data valves'!$B$4:$AC$1001,$BB293,16)</f>
        <v>#N/A</v>
      </c>
      <c r="BH293" t="e">
        <f>INDEX('Partnumber data valves'!$B$4:$AC$1001,$BB293,17)</f>
        <v>#N/A</v>
      </c>
      <c r="BI293" t="e">
        <f>INDEX('Partnumber data valves'!$B$4:$AC$1001,$BB293,18)</f>
        <v>#N/A</v>
      </c>
      <c r="BJ293" t="e">
        <f>INDEX('Partnumber data valves'!$B$4:$AC$1001,$BB293,19)</f>
        <v>#N/A</v>
      </c>
      <c r="BL293" t="e">
        <f>INDEX('Partnumber data valves'!$B$4:$AC$1001,$BB293,21)</f>
        <v>#N/A</v>
      </c>
      <c r="BM293" t="e">
        <f>INDEX('Partnumber data valves'!$B$4:$AC$1001,$BB293,22)</f>
        <v>#N/A</v>
      </c>
      <c r="BN293" t="e">
        <f>INDEX('Partnumber data valves'!$B$4:$AC$1001,$BB293,23)</f>
        <v>#N/A</v>
      </c>
      <c r="BO293" t="e">
        <f>INDEX('Partnumber data valves'!$B$4:$AC$1001,$BB293,24)</f>
        <v>#N/A</v>
      </c>
      <c r="BP293" t="e">
        <f>INDEX('Partnumber data valves'!$B$4:$AC$1001,$BB293,25)</f>
        <v>#N/A</v>
      </c>
      <c r="BQ293" t="e">
        <f>INDEX('Partnumber data valves'!$B$4:$AC$1001,$BB293,26)</f>
        <v>#N/A</v>
      </c>
      <c r="BR293" t="e">
        <f>INDEX('Partnumber data valves'!$B$4:$AC$1001,$BB293,27)</f>
        <v>#N/A</v>
      </c>
      <c r="BS293" t="e">
        <f>INDEX('Partnumber data valves'!$B$4:$AC$1001,$BB293,28)</f>
        <v>#N/A</v>
      </c>
      <c r="BU293" s="66" t="e">
        <f>INDEX('Partnumber data valves'!$B$4:$AC$1001,$BB293,5)</f>
        <v>#N/A</v>
      </c>
      <c r="BV293" s="66" t="e">
        <f>INDEX('Partnumber data valves'!$B$4:$AC$1001,$BB293,6)</f>
        <v>#N/A</v>
      </c>
    </row>
    <row r="294" spans="2:74">
      <c r="B294" s="115"/>
      <c r="C294" s="115"/>
      <c r="D294" s="115"/>
      <c r="E294" s="115"/>
      <c r="F294" s="115"/>
      <c r="G294" s="115"/>
      <c r="H294" s="115"/>
      <c r="I294" s="115"/>
      <c r="J294" s="115"/>
      <c r="K294" s="115"/>
      <c r="L294" s="115"/>
      <c r="M294" s="115"/>
      <c r="N294" s="115"/>
      <c r="O294" s="115"/>
      <c r="Q294" s="83"/>
      <c r="R294" s="22" t="e">
        <f>VLOOKUP('Frese Valve Selection'!$Q294,'Partnumber data valves'!$B$4:$K$1001,2,FALSE)</f>
        <v>#N/A</v>
      </c>
      <c r="S294" s="23" t="e">
        <f>VLOOKUP('Frese Valve Selection'!$Q294,'Partnumber data valves'!$B$4:$K$1001,3,FALSE)</f>
        <v>#N/A</v>
      </c>
      <c r="T294" s="23" t="e">
        <f>VLOOKUP('Frese Valve Selection'!$Q294,'Partnumber data valves'!$B$4:$K$1001,4,FALSE)</f>
        <v>#N/A</v>
      </c>
      <c r="U294" s="23" t="e">
        <f>VLOOKUP('Frese Valve Selection'!$Q294,'Partnumber data valves'!$B$4:$K$1001,5,FALSE)</f>
        <v>#N/A</v>
      </c>
      <c r="V294" s="23" t="e">
        <f>VLOOKUP('Frese Valve Selection'!$Q294,'Partnumber data valves'!$B$4:$K$1001,6,FALSE)</f>
        <v>#N/A</v>
      </c>
      <c r="W294" s="23" t="e">
        <f>VLOOKUP('Frese Valve Selection'!$Q294,'Partnumber data valves'!$B$4:$K$1001,7,FALSE)</f>
        <v>#N/A</v>
      </c>
      <c r="X294" s="23" t="e">
        <f>VLOOKUP('Frese Valve Selection'!$Q294,'Partnumber data valves'!$B$4:$K$1001,8,FALSE)</f>
        <v>#N/A</v>
      </c>
      <c r="Y294" s="23" t="e">
        <f>VLOOKUP('Frese Valve Selection'!$Q294,'Partnumber data valves'!$B$4:$K$1001,9,FALSE)</f>
        <v>#N/A</v>
      </c>
      <c r="Z294" s="23" t="e">
        <f>VLOOKUP('Frese Valve Selection'!$Q294,'Partnumber data valves'!$B$4:$K$1001,10,FALSE)</f>
        <v>#N/A</v>
      </c>
      <c r="AA294" s="97">
        <f t="shared" si="55"/>
        <v>0</v>
      </c>
      <c r="AB294" s="98" t="e">
        <f t="shared" si="53"/>
        <v>#N/A</v>
      </c>
      <c r="AC294" s="99" t="e">
        <f t="shared" si="54"/>
        <v>#N/A</v>
      </c>
      <c r="AD294" s="23" t="e">
        <f>VLOOKUP(Q294,'Weight table'!$A$2:$C$10000,3,FALSE)</f>
        <v>#N/A</v>
      </c>
      <c r="AF294" s="83"/>
      <c r="AG294" s="23" t="str">
        <f>IF(OR(ISBLANK($AF294),$AF294="N/A"),"",VLOOKUP($AF294,'Part number data actuators'!$B$3:$H$202,2,FALSE))</f>
        <v/>
      </c>
      <c r="AH294" s="23" t="str">
        <f>IF(OR(ISBLANK($AF294),$AF294="N/A"),"",VLOOKUP($AF294,'Part number data actuators'!$B$3:$H$202,3,FALSE))</f>
        <v/>
      </c>
      <c r="AI294" s="23" t="str">
        <f>IF(OR(ISBLANK($AF294),$AF294="N/A"),"",VLOOKUP($AF294,'Part number data actuators'!$B$3:$H$202,4,FALSE))</f>
        <v/>
      </c>
      <c r="AJ294" s="23" t="str">
        <f>IF(OR(ISBLANK($AF294),$AF294="N/A"),"",VLOOKUP($AF294,'Part number data actuators'!$B$3:$H$202,5,FALSE))</f>
        <v/>
      </c>
      <c r="AK294" s="23" t="str">
        <f>IF(OR(ISBLANK($AF294),$AF294="N/A"),"",VLOOKUP($AF294,'Part number data actuators'!$B$3:$H$202,6,FALSE))</f>
        <v/>
      </c>
      <c r="AL294" s="23" t="str">
        <f>IF(OR(ISBLANK($AF294),$AF294="N/A"),"",VLOOKUP($AF294,'Part number data actuators'!$B$3:$H$202,7,FALSE))</f>
        <v/>
      </c>
      <c r="AM294" s="5" t="str">
        <f>IF(OR(ISBLANK($AF294),$AF294="N/A"),"",VLOOKUP(AF294,'Weight table'!$A$2:$C$10000,3,FALSE))</f>
        <v/>
      </c>
      <c r="AO294" s="86"/>
      <c r="AU294" s="66" t="e">
        <f t="shared" si="56"/>
        <v>#N/A</v>
      </c>
      <c r="AV294" s="66" t="e">
        <f t="shared" si="57"/>
        <v>#N/A</v>
      </c>
      <c r="AW294" t="e">
        <f t="shared" si="58"/>
        <v>#N/A</v>
      </c>
      <c r="AX294" s="66" t="e">
        <f t="shared" si="59"/>
        <v>#N/A</v>
      </c>
      <c r="AY294" s="66" t="e">
        <f t="shared" si="60"/>
        <v>#N/A</v>
      </c>
      <c r="BB294" s="6" t="e">
        <f>MATCH(Q294,'Partnumber data valves'!$B$4:$B$1001,0)</f>
        <v>#N/A</v>
      </c>
      <c r="BC294" s="6"/>
      <c r="BD294" t="e">
        <f>INDEX('Partnumber data valves'!$B$4:$AC$1001,$BB294,13)</f>
        <v>#N/A</v>
      </c>
      <c r="BE294" t="e">
        <f>INDEX('Partnumber data valves'!$B$4:$AC$1001,$BB294,14)</f>
        <v>#N/A</v>
      </c>
      <c r="BF294" t="e">
        <f>INDEX('Partnumber data valves'!$B$4:$AC$1001,$BB294,15)</f>
        <v>#N/A</v>
      </c>
      <c r="BG294" t="e">
        <f>INDEX('Partnumber data valves'!$B$4:$AC$1001,$BB294,16)</f>
        <v>#N/A</v>
      </c>
      <c r="BH294" t="e">
        <f>INDEX('Partnumber data valves'!$B$4:$AC$1001,$BB294,17)</f>
        <v>#N/A</v>
      </c>
      <c r="BI294" t="e">
        <f>INDEX('Partnumber data valves'!$B$4:$AC$1001,$BB294,18)</f>
        <v>#N/A</v>
      </c>
      <c r="BJ294" t="e">
        <f>INDEX('Partnumber data valves'!$B$4:$AC$1001,$BB294,19)</f>
        <v>#N/A</v>
      </c>
      <c r="BL294" t="e">
        <f>INDEX('Partnumber data valves'!$B$4:$AC$1001,$BB294,21)</f>
        <v>#N/A</v>
      </c>
      <c r="BM294" t="e">
        <f>INDEX('Partnumber data valves'!$B$4:$AC$1001,$BB294,22)</f>
        <v>#N/A</v>
      </c>
      <c r="BN294" t="e">
        <f>INDEX('Partnumber data valves'!$B$4:$AC$1001,$BB294,23)</f>
        <v>#N/A</v>
      </c>
      <c r="BO294" t="e">
        <f>INDEX('Partnumber data valves'!$B$4:$AC$1001,$BB294,24)</f>
        <v>#N/A</v>
      </c>
      <c r="BP294" t="e">
        <f>INDEX('Partnumber data valves'!$B$4:$AC$1001,$BB294,25)</f>
        <v>#N/A</v>
      </c>
      <c r="BQ294" t="e">
        <f>INDEX('Partnumber data valves'!$B$4:$AC$1001,$BB294,26)</f>
        <v>#N/A</v>
      </c>
      <c r="BR294" t="e">
        <f>INDEX('Partnumber data valves'!$B$4:$AC$1001,$BB294,27)</f>
        <v>#N/A</v>
      </c>
      <c r="BS294" t="e">
        <f>INDEX('Partnumber data valves'!$B$4:$AC$1001,$BB294,28)</f>
        <v>#N/A</v>
      </c>
      <c r="BU294" s="66" t="e">
        <f>INDEX('Partnumber data valves'!$B$4:$AC$1001,$BB294,5)</f>
        <v>#N/A</v>
      </c>
      <c r="BV294" s="66" t="e">
        <f>INDEX('Partnumber data valves'!$B$4:$AC$1001,$BB294,6)</f>
        <v>#N/A</v>
      </c>
    </row>
    <row r="295" spans="2:74">
      <c r="B295" s="115"/>
      <c r="C295" s="115"/>
      <c r="D295" s="115"/>
      <c r="E295" s="115"/>
      <c r="F295" s="115"/>
      <c r="G295" s="115"/>
      <c r="H295" s="115"/>
      <c r="I295" s="115"/>
      <c r="J295" s="115"/>
      <c r="K295" s="115"/>
      <c r="L295" s="115"/>
      <c r="M295" s="115"/>
      <c r="N295" s="115"/>
      <c r="O295" s="115"/>
      <c r="Q295" s="83"/>
      <c r="R295" s="22" t="e">
        <f>VLOOKUP('Frese Valve Selection'!$Q295,'Partnumber data valves'!$B$4:$K$1001,2,FALSE)</f>
        <v>#N/A</v>
      </c>
      <c r="S295" s="23" t="e">
        <f>VLOOKUP('Frese Valve Selection'!$Q295,'Partnumber data valves'!$B$4:$K$1001,3,FALSE)</f>
        <v>#N/A</v>
      </c>
      <c r="T295" s="23" t="e">
        <f>VLOOKUP('Frese Valve Selection'!$Q295,'Partnumber data valves'!$B$4:$K$1001,4,FALSE)</f>
        <v>#N/A</v>
      </c>
      <c r="U295" s="23" t="e">
        <f>VLOOKUP('Frese Valve Selection'!$Q295,'Partnumber data valves'!$B$4:$K$1001,5,FALSE)</f>
        <v>#N/A</v>
      </c>
      <c r="V295" s="23" t="e">
        <f>VLOOKUP('Frese Valve Selection'!$Q295,'Partnumber data valves'!$B$4:$K$1001,6,FALSE)</f>
        <v>#N/A</v>
      </c>
      <c r="W295" s="23" t="e">
        <f>VLOOKUP('Frese Valve Selection'!$Q295,'Partnumber data valves'!$B$4:$K$1001,7,FALSE)</f>
        <v>#N/A</v>
      </c>
      <c r="X295" s="23" t="e">
        <f>VLOOKUP('Frese Valve Selection'!$Q295,'Partnumber data valves'!$B$4:$K$1001,8,FALSE)</f>
        <v>#N/A</v>
      </c>
      <c r="Y295" s="23" t="e">
        <f>VLOOKUP('Frese Valve Selection'!$Q295,'Partnumber data valves'!$B$4:$K$1001,9,FALSE)</f>
        <v>#N/A</v>
      </c>
      <c r="Z295" s="23" t="e">
        <f>VLOOKUP('Frese Valve Selection'!$Q295,'Partnumber data valves'!$B$4:$K$1001,10,FALSE)</f>
        <v>#N/A</v>
      </c>
      <c r="AA295" s="97">
        <f t="shared" si="55"/>
        <v>0</v>
      </c>
      <c r="AB295" s="98" t="e">
        <f t="shared" si="53"/>
        <v>#N/A</v>
      </c>
      <c r="AC295" s="99" t="e">
        <f t="shared" si="54"/>
        <v>#N/A</v>
      </c>
      <c r="AD295" s="23" t="e">
        <f>VLOOKUP(Q295,'Weight table'!$A$2:$C$10000,3,FALSE)</f>
        <v>#N/A</v>
      </c>
      <c r="AF295" s="83"/>
      <c r="AG295" s="23" t="str">
        <f>IF(OR(ISBLANK($AF295),$AF295="N/A"),"",VLOOKUP($AF295,'Part number data actuators'!$B$3:$H$202,2,FALSE))</f>
        <v/>
      </c>
      <c r="AH295" s="23" t="str">
        <f>IF(OR(ISBLANK($AF295),$AF295="N/A"),"",VLOOKUP($AF295,'Part number data actuators'!$B$3:$H$202,3,FALSE))</f>
        <v/>
      </c>
      <c r="AI295" s="23" t="str">
        <f>IF(OR(ISBLANK($AF295),$AF295="N/A"),"",VLOOKUP($AF295,'Part number data actuators'!$B$3:$H$202,4,FALSE))</f>
        <v/>
      </c>
      <c r="AJ295" s="23" t="str">
        <f>IF(OR(ISBLANK($AF295),$AF295="N/A"),"",VLOOKUP($AF295,'Part number data actuators'!$B$3:$H$202,5,FALSE))</f>
        <v/>
      </c>
      <c r="AK295" s="23" t="str">
        <f>IF(OR(ISBLANK($AF295),$AF295="N/A"),"",VLOOKUP($AF295,'Part number data actuators'!$B$3:$H$202,6,FALSE))</f>
        <v/>
      </c>
      <c r="AL295" s="23" t="str">
        <f>IF(OR(ISBLANK($AF295),$AF295="N/A"),"",VLOOKUP($AF295,'Part number data actuators'!$B$3:$H$202,7,FALSE))</f>
        <v/>
      </c>
      <c r="AM295" s="5" t="str">
        <f>IF(OR(ISBLANK($AF295),$AF295="N/A"),"",VLOOKUP(AF295,'Weight table'!$A$2:$C$10000,3,FALSE))</f>
        <v/>
      </c>
      <c r="AO295" s="86"/>
      <c r="AU295" s="66" t="e">
        <f t="shared" si="56"/>
        <v>#N/A</v>
      </c>
      <c r="AV295" s="66" t="e">
        <f t="shared" si="57"/>
        <v>#N/A</v>
      </c>
      <c r="AW295" t="e">
        <f t="shared" si="58"/>
        <v>#N/A</v>
      </c>
      <c r="AX295" s="66" t="e">
        <f t="shared" si="59"/>
        <v>#N/A</v>
      </c>
      <c r="AY295" s="66" t="e">
        <f t="shared" si="60"/>
        <v>#N/A</v>
      </c>
      <c r="BB295" s="6" t="e">
        <f>MATCH(Q295,'Partnumber data valves'!$B$4:$B$1001,0)</f>
        <v>#N/A</v>
      </c>
      <c r="BC295" s="6"/>
      <c r="BD295" t="e">
        <f>INDEX('Partnumber data valves'!$B$4:$AC$1001,$BB295,13)</f>
        <v>#N/A</v>
      </c>
      <c r="BE295" t="e">
        <f>INDEX('Partnumber data valves'!$B$4:$AC$1001,$BB295,14)</f>
        <v>#N/A</v>
      </c>
      <c r="BF295" t="e">
        <f>INDEX('Partnumber data valves'!$B$4:$AC$1001,$BB295,15)</f>
        <v>#N/A</v>
      </c>
      <c r="BG295" t="e">
        <f>INDEX('Partnumber data valves'!$B$4:$AC$1001,$BB295,16)</f>
        <v>#N/A</v>
      </c>
      <c r="BH295" t="e">
        <f>INDEX('Partnumber data valves'!$B$4:$AC$1001,$BB295,17)</f>
        <v>#N/A</v>
      </c>
      <c r="BI295" t="e">
        <f>INDEX('Partnumber data valves'!$B$4:$AC$1001,$BB295,18)</f>
        <v>#N/A</v>
      </c>
      <c r="BJ295" t="e">
        <f>INDEX('Partnumber data valves'!$B$4:$AC$1001,$BB295,19)</f>
        <v>#N/A</v>
      </c>
      <c r="BL295" t="e">
        <f>INDEX('Partnumber data valves'!$B$4:$AC$1001,$BB295,21)</f>
        <v>#N/A</v>
      </c>
      <c r="BM295" t="e">
        <f>INDEX('Partnumber data valves'!$B$4:$AC$1001,$BB295,22)</f>
        <v>#N/A</v>
      </c>
      <c r="BN295" t="e">
        <f>INDEX('Partnumber data valves'!$B$4:$AC$1001,$BB295,23)</f>
        <v>#N/A</v>
      </c>
      <c r="BO295" t="e">
        <f>INDEX('Partnumber data valves'!$B$4:$AC$1001,$BB295,24)</f>
        <v>#N/A</v>
      </c>
      <c r="BP295" t="e">
        <f>INDEX('Partnumber data valves'!$B$4:$AC$1001,$BB295,25)</f>
        <v>#N/A</v>
      </c>
      <c r="BQ295" t="e">
        <f>INDEX('Partnumber data valves'!$B$4:$AC$1001,$BB295,26)</f>
        <v>#N/A</v>
      </c>
      <c r="BR295" t="e">
        <f>INDEX('Partnumber data valves'!$B$4:$AC$1001,$BB295,27)</f>
        <v>#N/A</v>
      </c>
      <c r="BS295" t="e">
        <f>INDEX('Partnumber data valves'!$B$4:$AC$1001,$BB295,28)</f>
        <v>#N/A</v>
      </c>
      <c r="BU295" s="66" t="e">
        <f>INDEX('Partnumber data valves'!$B$4:$AC$1001,$BB295,5)</f>
        <v>#N/A</v>
      </c>
      <c r="BV295" s="66" t="e">
        <f>INDEX('Partnumber data valves'!$B$4:$AC$1001,$BB295,6)</f>
        <v>#N/A</v>
      </c>
    </row>
    <row r="296" spans="2:74">
      <c r="B296" s="115"/>
      <c r="C296" s="115"/>
      <c r="D296" s="115"/>
      <c r="E296" s="115"/>
      <c r="F296" s="115"/>
      <c r="G296" s="115"/>
      <c r="H296" s="115"/>
      <c r="I296" s="115"/>
      <c r="J296" s="115"/>
      <c r="K296" s="115"/>
      <c r="L296" s="115"/>
      <c r="M296" s="115"/>
      <c r="N296" s="115"/>
      <c r="O296" s="115"/>
      <c r="Q296" s="83"/>
      <c r="R296" s="22" t="e">
        <f>VLOOKUP('Frese Valve Selection'!$Q296,'Partnumber data valves'!$B$4:$K$1001,2,FALSE)</f>
        <v>#N/A</v>
      </c>
      <c r="S296" s="23" t="e">
        <f>VLOOKUP('Frese Valve Selection'!$Q296,'Partnumber data valves'!$B$4:$K$1001,3,FALSE)</f>
        <v>#N/A</v>
      </c>
      <c r="T296" s="23" t="e">
        <f>VLOOKUP('Frese Valve Selection'!$Q296,'Partnumber data valves'!$B$4:$K$1001,4,FALSE)</f>
        <v>#N/A</v>
      </c>
      <c r="U296" s="23" t="e">
        <f>VLOOKUP('Frese Valve Selection'!$Q296,'Partnumber data valves'!$B$4:$K$1001,5,FALSE)</f>
        <v>#N/A</v>
      </c>
      <c r="V296" s="23" t="e">
        <f>VLOOKUP('Frese Valve Selection'!$Q296,'Partnumber data valves'!$B$4:$K$1001,6,FALSE)</f>
        <v>#N/A</v>
      </c>
      <c r="W296" s="23" t="e">
        <f>VLOOKUP('Frese Valve Selection'!$Q296,'Partnumber data valves'!$B$4:$K$1001,7,FALSE)</f>
        <v>#N/A</v>
      </c>
      <c r="X296" s="23" t="e">
        <f>VLOOKUP('Frese Valve Selection'!$Q296,'Partnumber data valves'!$B$4:$K$1001,8,FALSE)</f>
        <v>#N/A</v>
      </c>
      <c r="Y296" s="23" t="e">
        <f>VLOOKUP('Frese Valve Selection'!$Q296,'Partnumber data valves'!$B$4:$K$1001,9,FALSE)</f>
        <v>#N/A</v>
      </c>
      <c r="Z296" s="23" t="e">
        <f>VLOOKUP('Frese Valve Selection'!$Q296,'Partnumber data valves'!$B$4:$K$1001,10,FALSE)</f>
        <v>#N/A</v>
      </c>
      <c r="AA296" s="97">
        <f t="shared" si="55"/>
        <v>0</v>
      </c>
      <c r="AB296" s="98" t="e">
        <f t="shared" si="53"/>
        <v>#N/A</v>
      </c>
      <c r="AC296" s="99" t="e">
        <f t="shared" si="54"/>
        <v>#N/A</v>
      </c>
      <c r="AD296" s="23" t="e">
        <f>VLOOKUP(Q296,'Weight table'!$A$2:$C$10000,3,FALSE)</f>
        <v>#N/A</v>
      </c>
      <c r="AF296" s="83"/>
      <c r="AG296" s="23" t="str">
        <f>IF(OR(ISBLANK($AF296),$AF296="N/A"),"",VLOOKUP($AF296,'Part number data actuators'!$B$3:$H$202,2,FALSE))</f>
        <v/>
      </c>
      <c r="AH296" s="23" t="str">
        <f>IF(OR(ISBLANK($AF296),$AF296="N/A"),"",VLOOKUP($AF296,'Part number data actuators'!$B$3:$H$202,3,FALSE))</f>
        <v/>
      </c>
      <c r="AI296" s="23" t="str">
        <f>IF(OR(ISBLANK($AF296),$AF296="N/A"),"",VLOOKUP($AF296,'Part number data actuators'!$B$3:$H$202,4,FALSE))</f>
        <v/>
      </c>
      <c r="AJ296" s="23" t="str">
        <f>IF(OR(ISBLANK($AF296),$AF296="N/A"),"",VLOOKUP($AF296,'Part number data actuators'!$B$3:$H$202,5,FALSE))</f>
        <v/>
      </c>
      <c r="AK296" s="23" t="str">
        <f>IF(OR(ISBLANK($AF296),$AF296="N/A"),"",VLOOKUP($AF296,'Part number data actuators'!$B$3:$H$202,6,FALSE))</f>
        <v/>
      </c>
      <c r="AL296" s="23" t="str">
        <f>IF(OR(ISBLANK($AF296),$AF296="N/A"),"",VLOOKUP($AF296,'Part number data actuators'!$B$3:$H$202,7,FALSE))</f>
        <v/>
      </c>
      <c r="AM296" s="5" t="str">
        <f>IF(OR(ISBLANK($AF296),$AF296="N/A"),"",VLOOKUP(AF296,'Weight table'!$A$2:$C$10000,3,FALSE))</f>
        <v/>
      </c>
      <c r="AO296" s="86"/>
      <c r="AU296" s="66" t="e">
        <f t="shared" si="56"/>
        <v>#N/A</v>
      </c>
      <c r="AV296" s="66" t="e">
        <f t="shared" si="57"/>
        <v>#N/A</v>
      </c>
      <c r="AW296" t="e">
        <f t="shared" si="58"/>
        <v>#N/A</v>
      </c>
      <c r="AX296" s="66" t="e">
        <f t="shared" si="59"/>
        <v>#N/A</v>
      </c>
      <c r="AY296" s="66" t="e">
        <f t="shared" si="60"/>
        <v>#N/A</v>
      </c>
      <c r="BB296" s="6" t="e">
        <f>MATCH(Q296,'Partnumber data valves'!$B$4:$B$1001,0)</f>
        <v>#N/A</v>
      </c>
      <c r="BC296" s="6"/>
      <c r="BD296" t="e">
        <f>INDEX('Partnumber data valves'!$B$4:$AC$1001,$BB296,13)</f>
        <v>#N/A</v>
      </c>
      <c r="BE296" t="e">
        <f>INDEX('Partnumber data valves'!$B$4:$AC$1001,$BB296,14)</f>
        <v>#N/A</v>
      </c>
      <c r="BF296" t="e">
        <f>INDEX('Partnumber data valves'!$B$4:$AC$1001,$BB296,15)</f>
        <v>#N/A</v>
      </c>
      <c r="BG296" t="e">
        <f>INDEX('Partnumber data valves'!$B$4:$AC$1001,$BB296,16)</f>
        <v>#N/A</v>
      </c>
      <c r="BH296" t="e">
        <f>INDEX('Partnumber data valves'!$B$4:$AC$1001,$BB296,17)</f>
        <v>#N/A</v>
      </c>
      <c r="BI296" t="e">
        <f>INDEX('Partnumber data valves'!$B$4:$AC$1001,$BB296,18)</f>
        <v>#N/A</v>
      </c>
      <c r="BJ296" t="e">
        <f>INDEX('Partnumber data valves'!$B$4:$AC$1001,$BB296,19)</f>
        <v>#N/A</v>
      </c>
      <c r="BL296" t="e">
        <f>INDEX('Partnumber data valves'!$B$4:$AC$1001,$BB296,21)</f>
        <v>#N/A</v>
      </c>
      <c r="BM296" t="e">
        <f>INDEX('Partnumber data valves'!$B$4:$AC$1001,$BB296,22)</f>
        <v>#N/A</v>
      </c>
      <c r="BN296" t="e">
        <f>INDEX('Partnumber data valves'!$B$4:$AC$1001,$BB296,23)</f>
        <v>#N/A</v>
      </c>
      <c r="BO296" t="e">
        <f>INDEX('Partnumber data valves'!$B$4:$AC$1001,$BB296,24)</f>
        <v>#N/A</v>
      </c>
      <c r="BP296" t="e">
        <f>INDEX('Partnumber data valves'!$B$4:$AC$1001,$BB296,25)</f>
        <v>#N/A</v>
      </c>
      <c r="BQ296" t="e">
        <f>INDEX('Partnumber data valves'!$B$4:$AC$1001,$BB296,26)</f>
        <v>#N/A</v>
      </c>
      <c r="BR296" t="e">
        <f>INDEX('Partnumber data valves'!$B$4:$AC$1001,$BB296,27)</f>
        <v>#N/A</v>
      </c>
      <c r="BS296" t="e">
        <f>INDEX('Partnumber data valves'!$B$4:$AC$1001,$BB296,28)</f>
        <v>#N/A</v>
      </c>
      <c r="BU296" s="66" t="e">
        <f>INDEX('Partnumber data valves'!$B$4:$AC$1001,$BB296,5)</f>
        <v>#N/A</v>
      </c>
      <c r="BV296" s="66" t="e">
        <f>INDEX('Partnumber data valves'!$B$4:$AC$1001,$BB296,6)</f>
        <v>#N/A</v>
      </c>
    </row>
    <row r="297" spans="2:74">
      <c r="B297" s="115"/>
      <c r="C297" s="115"/>
      <c r="D297" s="115"/>
      <c r="E297" s="115"/>
      <c r="F297" s="115"/>
      <c r="G297" s="115"/>
      <c r="H297" s="115"/>
      <c r="I297" s="115"/>
      <c r="J297" s="115"/>
      <c r="K297" s="115"/>
      <c r="L297" s="115"/>
      <c r="M297" s="115"/>
      <c r="N297" s="115"/>
      <c r="O297" s="115"/>
      <c r="Q297" s="83"/>
      <c r="R297" s="22" t="e">
        <f>VLOOKUP('Frese Valve Selection'!$Q297,'Partnumber data valves'!$B$4:$K$1001,2,FALSE)</f>
        <v>#N/A</v>
      </c>
      <c r="S297" s="23" t="e">
        <f>VLOOKUP('Frese Valve Selection'!$Q297,'Partnumber data valves'!$B$4:$K$1001,3,FALSE)</f>
        <v>#N/A</v>
      </c>
      <c r="T297" s="23" t="e">
        <f>VLOOKUP('Frese Valve Selection'!$Q297,'Partnumber data valves'!$B$4:$K$1001,4,FALSE)</f>
        <v>#N/A</v>
      </c>
      <c r="U297" s="23" t="e">
        <f>VLOOKUP('Frese Valve Selection'!$Q297,'Partnumber data valves'!$B$4:$K$1001,5,FALSE)</f>
        <v>#N/A</v>
      </c>
      <c r="V297" s="23" t="e">
        <f>VLOOKUP('Frese Valve Selection'!$Q297,'Partnumber data valves'!$B$4:$K$1001,6,FALSE)</f>
        <v>#N/A</v>
      </c>
      <c r="W297" s="23" t="e">
        <f>VLOOKUP('Frese Valve Selection'!$Q297,'Partnumber data valves'!$B$4:$K$1001,7,FALSE)</f>
        <v>#N/A</v>
      </c>
      <c r="X297" s="23" t="e">
        <f>VLOOKUP('Frese Valve Selection'!$Q297,'Partnumber data valves'!$B$4:$K$1001,8,FALSE)</f>
        <v>#N/A</v>
      </c>
      <c r="Y297" s="23" t="e">
        <f>VLOOKUP('Frese Valve Selection'!$Q297,'Partnumber data valves'!$B$4:$K$1001,9,FALSE)</f>
        <v>#N/A</v>
      </c>
      <c r="Z297" s="23" t="e">
        <f>VLOOKUP('Frese Valve Selection'!$Q297,'Partnumber data valves'!$B$4:$K$1001,10,FALSE)</f>
        <v>#N/A</v>
      </c>
      <c r="AA297" s="97">
        <f t="shared" si="55"/>
        <v>0</v>
      </c>
      <c r="AB297" s="98" t="e">
        <f t="shared" si="53"/>
        <v>#N/A</v>
      </c>
      <c r="AC297" s="99" t="e">
        <f t="shared" si="54"/>
        <v>#N/A</v>
      </c>
      <c r="AD297" s="23" t="e">
        <f>VLOOKUP(Q297,'Weight table'!$A$2:$C$10000,3,FALSE)</f>
        <v>#N/A</v>
      </c>
      <c r="AF297" s="83"/>
      <c r="AG297" s="23" t="str">
        <f>IF(OR(ISBLANK($AF297),$AF297="N/A"),"",VLOOKUP($AF297,'Part number data actuators'!$B$3:$H$202,2,FALSE))</f>
        <v/>
      </c>
      <c r="AH297" s="23" t="str">
        <f>IF(OR(ISBLANK($AF297),$AF297="N/A"),"",VLOOKUP($AF297,'Part number data actuators'!$B$3:$H$202,3,FALSE))</f>
        <v/>
      </c>
      <c r="AI297" s="23" t="str">
        <f>IF(OR(ISBLANK($AF297),$AF297="N/A"),"",VLOOKUP($AF297,'Part number data actuators'!$B$3:$H$202,4,FALSE))</f>
        <v/>
      </c>
      <c r="AJ297" s="23" t="str">
        <f>IF(OR(ISBLANK($AF297),$AF297="N/A"),"",VLOOKUP($AF297,'Part number data actuators'!$B$3:$H$202,5,FALSE))</f>
        <v/>
      </c>
      <c r="AK297" s="23" t="str">
        <f>IF(OR(ISBLANK($AF297),$AF297="N/A"),"",VLOOKUP($AF297,'Part number data actuators'!$B$3:$H$202,6,FALSE))</f>
        <v/>
      </c>
      <c r="AL297" s="23" t="str">
        <f>IF(OR(ISBLANK($AF297),$AF297="N/A"),"",VLOOKUP($AF297,'Part number data actuators'!$B$3:$H$202,7,FALSE))</f>
        <v/>
      </c>
      <c r="AM297" s="5" t="str">
        <f>IF(OR(ISBLANK($AF297),$AF297="N/A"),"",VLOOKUP(AF297,'Weight table'!$A$2:$C$10000,3,FALSE))</f>
        <v/>
      </c>
      <c r="AO297" s="86"/>
      <c r="AU297" s="66" t="e">
        <f t="shared" si="56"/>
        <v>#N/A</v>
      </c>
      <c r="AV297" s="66" t="e">
        <f t="shared" si="57"/>
        <v>#N/A</v>
      </c>
      <c r="AW297" t="e">
        <f t="shared" si="58"/>
        <v>#N/A</v>
      </c>
      <c r="AX297" s="66" t="e">
        <f t="shared" si="59"/>
        <v>#N/A</v>
      </c>
      <c r="AY297" s="66" t="e">
        <f t="shared" si="60"/>
        <v>#N/A</v>
      </c>
      <c r="BB297" s="6" t="e">
        <f>MATCH(Q297,'Partnumber data valves'!$B$4:$B$1001,0)</f>
        <v>#N/A</v>
      </c>
      <c r="BC297" s="6"/>
      <c r="BD297" t="e">
        <f>INDEX('Partnumber data valves'!$B$4:$AC$1001,$BB297,13)</f>
        <v>#N/A</v>
      </c>
      <c r="BE297" t="e">
        <f>INDEX('Partnumber data valves'!$B$4:$AC$1001,$BB297,14)</f>
        <v>#N/A</v>
      </c>
      <c r="BF297" t="e">
        <f>INDEX('Partnumber data valves'!$B$4:$AC$1001,$BB297,15)</f>
        <v>#N/A</v>
      </c>
      <c r="BG297" t="e">
        <f>INDEX('Partnumber data valves'!$B$4:$AC$1001,$BB297,16)</f>
        <v>#N/A</v>
      </c>
      <c r="BH297" t="e">
        <f>INDEX('Partnumber data valves'!$B$4:$AC$1001,$BB297,17)</f>
        <v>#N/A</v>
      </c>
      <c r="BI297" t="e">
        <f>INDEX('Partnumber data valves'!$B$4:$AC$1001,$BB297,18)</f>
        <v>#N/A</v>
      </c>
      <c r="BJ297" t="e">
        <f>INDEX('Partnumber data valves'!$B$4:$AC$1001,$BB297,19)</f>
        <v>#N/A</v>
      </c>
      <c r="BL297" t="e">
        <f>INDEX('Partnumber data valves'!$B$4:$AC$1001,$BB297,21)</f>
        <v>#N/A</v>
      </c>
      <c r="BM297" t="e">
        <f>INDEX('Partnumber data valves'!$B$4:$AC$1001,$BB297,22)</f>
        <v>#N/A</v>
      </c>
      <c r="BN297" t="e">
        <f>INDEX('Partnumber data valves'!$B$4:$AC$1001,$BB297,23)</f>
        <v>#N/A</v>
      </c>
      <c r="BO297" t="e">
        <f>INDEX('Partnumber data valves'!$B$4:$AC$1001,$BB297,24)</f>
        <v>#N/A</v>
      </c>
      <c r="BP297" t="e">
        <f>INDEX('Partnumber data valves'!$B$4:$AC$1001,$BB297,25)</f>
        <v>#N/A</v>
      </c>
      <c r="BQ297" t="e">
        <f>INDEX('Partnumber data valves'!$B$4:$AC$1001,$BB297,26)</f>
        <v>#N/A</v>
      </c>
      <c r="BR297" t="e">
        <f>INDEX('Partnumber data valves'!$B$4:$AC$1001,$BB297,27)</f>
        <v>#N/A</v>
      </c>
      <c r="BS297" t="e">
        <f>INDEX('Partnumber data valves'!$B$4:$AC$1001,$BB297,28)</f>
        <v>#N/A</v>
      </c>
      <c r="BU297" s="66" t="e">
        <f>INDEX('Partnumber data valves'!$B$4:$AC$1001,$BB297,5)</f>
        <v>#N/A</v>
      </c>
      <c r="BV297" s="66" t="e">
        <f>INDEX('Partnumber data valves'!$B$4:$AC$1001,$BB297,6)</f>
        <v>#N/A</v>
      </c>
    </row>
    <row r="298" spans="2:74">
      <c r="B298" s="115"/>
      <c r="C298" s="115"/>
      <c r="D298" s="115"/>
      <c r="E298" s="115"/>
      <c r="F298" s="115"/>
      <c r="G298" s="115"/>
      <c r="H298" s="115"/>
      <c r="I298" s="115"/>
      <c r="J298" s="115"/>
      <c r="K298" s="115"/>
      <c r="L298" s="115"/>
      <c r="M298" s="115"/>
      <c r="N298" s="115"/>
      <c r="O298" s="115"/>
      <c r="Q298" s="83"/>
      <c r="R298" s="22" t="e">
        <f>VLOOKUP('Frese Valve Selection'!$Q298,'Partnumber data valves'!$B$4:$K$1001,2,FALSE)</f>
        <v>#N/A</v>
      </c>
      <c r="S298" s="23" t="e">
        <f>VLOOKUP('Frese Valve Selection'!$Q298,'Partnumber data valves'!$B$4:$K$1001,3,FALSE)</f>
        <v>#N/A</v>
      </c>
      <c r="T298" s="23" t="e">
        <f>VLOOKUP('Frese Valve Selection'!$Q298,'Partnumber data valves'!$B$4:$K$1001,4,FALSE)</f>
        <v>#N/A</v>
      </c>
      <c r="U298" s="23" t="e">
        <f>VLOOKUP('Frese Valve Selection'!$Q298,'Partnumber data valves'!$B$4:$K$1001,5,FALSE)</f>
        <v>#N/A</v>
      </c>
      <c r="V298" s="23" t="e">
        <f>VLOOKUP('Frese Valve Selection'!$Q298,'Partnumber data valves'!$B$4:$K$1001,6,FALSE)</f>
        <v>#N/A</v>
      </c>
      <c r="W298" s="23" t="e">
        <f>VLOOKUP('Frese Valve Selection'!$Q298,'Partnumber data valves'!$B$4:$K$1001,7,FALSE)</f>
        <v>#N/A</v>
      </c>
      <c r="X298" s="23" t="e">
        <f>VLOOKUP('Frese Valve Selection'!$Q298,'Partnumber data valves'!$B$4:$K$1001,8,FALSE)</f>
        <v>#N/A</v>
      </c>
      <c r="Y298" s="23" t="e">
        <f>VLOOKUP('Frese Valve Selection'!$Q298,'Partnumber data valves'!$B$4:$K$1001,9,FALSE)</f>
        <v>#N/A</v>
      </c>
      <c r="Z298" s="23" t="e">
        <f>VLOOKUP('Frese Valve Selection'!$Q298,'Partnumber data valves'!$B$4:$K$1001,10,FALSE)</f>
        <v>#N/A</v>
      </c>
      <c r="AA298" s="97">
        <f t="shared" si="55"/>
        <v>0</v>
      </c>
      <c r="AB298" s="98" t="e">
        <f t="shared" si="53"/>
        <v>#N/A</v>
      </c>
      <c r="AC298" s="99" t="e">
        <f t="shared" si="54"/>
        <v>#N/A</v>
      </c>
      <c r="AD298" s="23" t="e">
        <f>VLOOKUP(Q298,'Weight table'!$A$2:$C$10000,3,FALSE)</f>
        <v>#N/A</v>
      </c>
      <c r="AF298" s="83"/>
      <c r="AG298" s="23" t="str">
        <f>IF(OR(ISBLANK($AF298),$AF298="N/A"),"",VLOOKUP($AF298,'Part number data actuators'!$B$3:$H$202,2,FALSE))</f>
        <v/>
      </c>
      <c r="AH298" s="23" t="str">
        <f>IF(OR(ISBLANK($AF298),$AF298="N/A"),"",VLOOKUP($AF298,'Part number data actuators'!$B$3:$H$202,3,FALSE))</f>
        <v/>
      </c>
      <c r="AI298" s="23" t="str">
        <f>IF(OR(ISBLANK($AF298),$AF298="N/A"),"",VLOOKUP($AF298,'Part number data actuators'!$B$3:$H$202,4,FALSE))</f>
        <v/>
      </c>
      <c r="AJ298" s="23" t="str">
        <f>IF(OR(ISBLANK($AF298),$AF298="N/A"),"",VLOOKUP($AF298,'Part number data actuators'!$B$3:$H$202,5,FALSE))</f>
        <v/>
      </c>
      <c r="AK298" s="23" t="str">
        <f>IF(OR(ISBLANK($AF298),$AF298="N/A"),"",VLOOKUP($AF298,'Part number data actuators'!$B$3:$H$202,6,FALSE))</f>
        <v/>
      </c>
      <c r="AL298" s="23" t="str">
        <f>IF(OR(ISBLANK($AF298),$AF298="N/A"),"",VLOOKUP($AF298,'Part number data actuators'!$B$3:$H$202,7,FALSE))</f>
        <v/>
      </c>
      <c r="AM298" s="5" t="str">
        <f>IF(OR(ISBLANK($AF298),$AF298="N/A"),"",VLOOKUP(AF298,'Weight table'!$A$2:$C$10000,3,FALSE))</f>
        <v/>
      </c>
      <c r="AO298" s="86"/>
      <c r="AU298" s="66" t="e">
        <f t="shared" si="56"/>
        <v>#N/A</v>
      </c>
      <c r="AV298" s="66" t="e">
        <f t="shared" si="57"/>
        <v>#N/A</v>
      </c>
      <c r="AW298" t="e">
        <f t="shared" si="58"/>
        <v>#N/A</v>
      </c>
      <c r="AX298" s="66" t="e">
        <f t="shared" si="59"/>
        <v>#N/A</v>
      </c>
      <c r="AY298" s="66" t="e">
        <f t="shared" si="60"/>
        <v>#N/A</v>
      </c>
      <c r="BB298" s="6" t="e">
        <f>MATCH(Q298,'Partnumber data valves'!$B$4:$B$1001,0)</f>
        <v>#N/A</v>
      </c>
      <c r="BC298" s="6"/>
      <c r="BD298" t="e">
        <f>INDEX('Partnumber data valves'!$B$4:$AC$1001,$BB298,13)</f>
        <v>#N/A</v>
      </c>
      <c r="BE298" t="e">
        <f>INDEX('Partnumber data valves'!$B$4:$AC$1001,$BB298,14)</f>
        <v>#N/A</v>
      </c>
      <c r="BF298" t="e">
        <f>INDEX('Partnumber data valves'!$B$4:$AC$1001,$BB298,15)</f>
        <v>#N/A</v>
      </c>
      <c r="BG298" t="e">
        <f>INDEX('Partnumber data valves'!$B$4:$AC$1001,$BB298,16)</f>
        <v>#N/A</v>
      </c>
      <c r="BH298" t="e">
        <f>INDEX('Partnumber data valves'!$B$4:$AC$1001,$BB298,17)</f>
        <v>#N/A</v>
      </c>
      <c r="BI298" t="e">
        <f>INDEX('Partnumber data valves'!$B$4:$AC$1001,$BB298,18)</f>
        <v>#N/A</v>
      </c>
      <c r="BJ298" t="e">
        <f>INDEX('Partnumber data valves'!$B$4:$AC$1001,$BB298,19)</f>
        <v>#N/A</v>
      </c>
      <c r="BL298" t="e">
        <f>INDEX('Partnumber data valves'!$B$4:$AC$1001,$BB298,21)</f>
        <v>#N/A</v>
      </c>
      <c r="BM298" t="e">
        <f>INDEX('Partnumber data valves'!$B$4:$AC$1001,$BB298,22)</f>
        <v>#N/A</v>
      </c>
      <c r="BN298" t="e">
        <f>INDEX('Partnumber data valves'!$B$4:$AC$1001,$BB298,23)</f>
        <v>#N/A</v>
      </c>
      <c r="BO298" t="e">
        <f>INDEX('Partnumber data valves'!$B$4:$AC$1001,$BB298,24)</f>
        <v>#N/A</v>
      </c>
      <c r="BP298" t="e">
        <f>INDEX('Partnumber data valves'!$B$4:$AC$1001,$BB298,25)</f>
        <v>#N/A</v>
      </c>
      <c r="BQ298" t="e">
        <f>INDEX('Partnumber data valves'!$B$4:$AC$1001,$BB298,26)</f>
        <v>#N/A</v>
      </c>
      <c r="BR298" t="e">
        <f>INDEX('Partnumber data valves'!$B$4:$AC$1001,$BB298,27)</f>
        <v>#N/A</v>
      </c>
      <c r="BS298" t="e">
        <f>INDEX('Partnumber data valves'!$B$4:$AC$1001,$BB298,28)</f>
        <v>#N/A</v>
      </c>
      <c r="BU298" s="66" t="e">
        <f>INDEX('Partnumber data valves'!$B$4:$AC$1001,$BB298,5)</f>
        <v>#N/A</v>
      </c>
      <c r="BV298" s="66" t="e">
        <f>INDEX('Partnumber data valves'!$B$4:$AC$1001,$BB298,6)</f>
        <v>#N/A</v>
      </c>
    </row>
    <row r="299" spans="2:74">
      <c r="B299" s="115"/>
      <c r="C299" s="115"/>
      <c r="D299" s="115"/>
      <c r="E299" s="115"/>
      <c r="F299" s="115"/>
      <c r="G299" s="115"/>
      <c r="H299" s="115"/>
      <c r="I299" s="115"/>
      <c r="J299" s="115"/>
      <c r="K299" s="115"/>
      <c r="L299" s="115"/>
      <c r="M299" s="115"/>
      <c r="N299" s="115"/>
      <c r="O299" s="115"/>
      <c r="Q299" s="83"/>
      <c r="R299" s="22" t="e">
        <f>VLOOKUP('Frese Valve Selection'!$Q299,'Partnumber data valves'!$B$4:$K$1001,2,FALSE)</f>
        <v>#N/A</v>
      </c>
      <c r="S299" s="23" t="e">
        <f>VLOOKUP('Frese Valve Selection'!$Q299,'Partnumber data valves'!$B$4:$K$1001,3,FALSE)</f>
        <v>#N/A</v>
      </c>
      <c r="T299" s="23" t="e">
        <f>VLOOKUP('Frese Valve Selection'!$Q299,'Partnumber data valves'!$B$4:$K$1001,4,FALSE)</f>
        <v>#N/A</v>
      </c>
      <c r="U299" s="23" t="e">
        <f>VLOOKUP('Frese Valve Selection'!$Q299,'Partnumber data valves'!$B$4:$K$1001,5,FALSE)</f>
        <v>#N/A</v>
      </c>
      <c r="V299" s="23" t="e">
        <f>VLOOKUP('Frese Valve Selection'!$Q299,'Partnumber data valves'!$B$4:$K$1001,6,FALSE)</f>
        <v>#N/A</v>
      </c>
      <c r="W299" s="23" t="e">
        <f>VLOOKUP('Frese Valve Selection'!$Q299,'Partnumber data valves'!$B$4:$K$1001,7,FALSE)</f>
        <v>#N/A</v>
      </c>
      <c r="X299" s="23" t="e">
        <f>VLOOKUP('Frese Valve Selection'!$Q299,'Partnumber data valves'!$B$4:$K$1001,8,FALSE)</f>
        <v>#N/A</v>
      </c>
      <c r="Y299" s="23" t="e">
        <f>VLOOKUP('Frese Valve Selection'!$Q299,'Partnumber data valves'!$B$4:$K$1001,9,FALSE)</f>
        <v>#N/A</v>
      </c>
      <c r="Z299" s="23" t="e">
        <f>VLOOKUP('Frese Valve Selection'!$Q299,'Partnumber data valves'!$B$4:$K$1001,10,FALSE)</f>
        <v>#N/A</v>
      </c>
      <c r="AA299" s="97">
        <f t="shared" si="55"/>
        <v>0</v>
      </c>
      <c r="AB299" s="98" t="e">
        <f t="shared" si="53"/>
        <v>#N/A</v>
      </c>
      <c r="AC299" s="99" t="e">
        <f t="shared" si="54"/>
        <v>#N/A</v>
      </c>
      <c r="AD299" s="23" t="e">
        <f>VLOOKUP(Q299,'Weight table'!$A$2:$C$10000,3,FALSE)</f>
        <v>#N/A</v>
      </c>
      <c r="AF299" s="83"/>
      <c r="AG299" s="23" t="str">
        <f>IF(OR(ISBLANK($AF299),$AF299="N/A"),"",VLOOKUP($AF299,'Part number data actuators'!$B$3:$H$202,2,FALSE))</f>
        <v/>
      </c>
      <c r="AH299" s="23" t="str">
        <f>IF(OR(ISBLANK($AF299),$AF299="N/A"),"",VLOOKUP($AF299,'Part number data actuators'!$B$3:$H$202,3,FALSE))</f>
        <v/>
      </c>
      <c r="AI299" s="23" t="str">
        <f>IF(OR(ISBLANK($AF299),$AF299="N/A"),"",VLOOKUP($AF299,'Part number data actuators'!$B$3:$H$202,4,FALSE))</f>
        <v/>
      </c>
      <c r="AJ299" s="23" t="str">
        <f>IF(OR(ISBLANK($AF299),$AF299="N/A"),"",VLOOKUP($AF299,'Part number data actuators'!$B$3:$H$202,5,FALSE))</f>
        <v/>
      </c>
      <c r="AK299" s="23" t="str">
        <f>IF(OR(ISBLANK($AF299),$AF299="N/A"),"",VLOOKUP($AF299,'Part number data actuators'!$B$3:$H$202,6,FALSE))</f>
        <v/>
      </c>
      <c r="AL299" s="23" t="str">
        <f>IF(OR(ISBLANK($AF299),$AF299="N/A"),"",VLOOKUP($AF299,'Part number data actuators'!$B$3:$H$202,7,FALSE))</f>
        <v/>
      </c>
      <c r="AM299" s="5" t="str">
        <f>IF(OR(ISBLANK($AF299),$AF299="N/A"),"",VLOOKUP(AF299,'Weight table'!$A$2:$C$10000,3,FALSE))</f>
        <v/>
      </c>
      <c r="AO299" s="86"/>
      <c r="AU299" s="66" t="e">
        <f t="shared" si="56"/>
        <v>#N/A</v>
      </c>
      <c r="AV299" s="66" t="e">
        <f t="shared" si="57"/>
        <v>#N/A</v>
      </c>
      <c r="AW299" t="e">
        <f t="shared" si="58"/>
        <v>#N/A</v>
      </c>
      <c r="AX299" s="66" t="e">
        <f t="shared" si="59"/>
        <v>#N/A</v>
      </c>
      <c r="AY299" s="66" t="e">
        <f t="shared" si="60"/>
        <v>#N/A</v>
      </c>
      <c r="BB299" s="6" t="e">
        <f>MATCH(Q299,'Partnumber data valves'!$B$4:$B$1001,0)</f>
        <v>#N/A</v>
      </c>
      <c r="BC299" s="6"/>
      <c r="BD299" t="e">
        <f>INDEX('Partnumber data valves'!$B$4:$AC$1001,$BB299,13)</f>
        <v>#N/A</v>
      </c>
      <c r="BE299" t="e">
        <f>INDEX('Partnumber data valves'!$B$4:$AC$1001,$BB299,14)</f>
        <v>#N/A</v>
      </c>
      <c r="BF299" t="e">
        <f>INDEX('Partnumber data valves'!$B$4:$AC$1001,$BB299,15)</f>
        <v>#N/A</v>
      </c>
      <c r="BG299" t="e">
        <f>INDEX('Partnumber data valves'!$B$4:$AC$1001,$BB299,16)</f>
        <v>#N/A</v>
      </c>
      <c r="BH299" t="e">
        <f>INDEX('Partnumber data valves'!$B$4:$AC$1001,$BB299,17)</f>
        <v>#N/A</v>
      </c>
      <c r="BI299" t="e">
        <f>INDEX('Partnumber data valves'!$B$4:$AC$1001,$BB299,18)</f>
        <v>#N/A</v>
      </c>
      <c r="BJ299" t="e">
        <f>INDEX('Partnumber data valves'!$B$4:$AC$1001,$BB299,19)</f>
        <v>#N/A</v>
      </c>
      <c r="BL299" t="e">
        <f>INDEX('Partnumber data valves'!$B$4:$AC$1001,$BB299,21)</f>
        <v>#N/A</v>
      </c>
      <c r="BM299" t="e">
        <f>INDEX('Partnumber data valves'!$B$4:$AC$1001,$BB299,22)</f>
        <v>#N/A</v>
      </c>
      <c r="BN299" t="e">
        <f>INDEX('Partnumber data valves'!$B$4:$AC$1001,$BB299,23)</f>
        <v>#N/A</v>
      </c>
      <c r="BO299" t="e">
        <f>INDEX('Partnumber data valves'!$B$4:$AC$1001,$BB299,24)</f>
        <v>#N/A</v>
      </c>
      <c r="BP299" t="e">
        <f>INDEX('Partnumber data valves'!$B$4:$AC$1001,$BB299,25)</f>
        <v>#N/A</v>
      </c>
      <c r="BQ299" t="e">
        <f>INDEX('Partnumber data valves'!$B$4:$AC$1001,$BB299,26)</f>
        <v>#N/A</v>
      </c>
      <c r="BR299" t="e">
        <f>INDEX('Partnumber data valves'!$B$4:$AC$1001,$BB299,27)</f>
        <v>#N/A</v>
      </c>
      <c r="BS299" t="e">
        <f>INDEX('Partnumber data valves'!$B$4:$AC$1001,$BB299,28)</f>
        <v>#N/A</v>
      </c>
      <c r="BU299" s="66" t="e">
        <f>INDEX('Partnumber data valves'!$B$4:$AC$1001,$BB299,5)</f>
        <v>#N/A</v>
      </c>
      <c r="BV299" s="66" t="e">
        <f>INDEX('Partnumber data valves'!$B$4:$AC$1001,$BB299,6)</f>
        <v>#N/A</v>
      </c>
    </row>
    <row r="300" spans="2:74">
      <c r="B300" s="115"/>
      <c r="C300" s="115"/>
      <c r="D300" s="115"/>
      <c r="E300" s="115"/>
      <c r="F300" s="115"/>
      <c r="G300" s="115"/>
      <c r="H300" s="115"/>
      <c r="I300" s="115"/>
      <c r="J300" s="115"/>
      <c r="K300" s="115"/>
      <c r="L300" s="115"/>
      <c r="M300" s="115"/>
      <c r="N300" s="115"/>
      <c r="O300" s="115"/>
      <c r="Q300" s="83"/>
      <c r="R300" s="22" t="e">
        <f>VLOOKUP('Frese Valve Selection'!$Q300,'Partnumber data valves'!$B$4:$K$1001,2,FALSE)</f>
        <v>#N/A</v>
      </c>
      <c r="S300" s="23" t="e">
        <f>VLOOKUP('Frese Valve Selection'!$Q300,'Partnumber data valves'!$B$4:$K$1001,3,FALSE)</f>
        <v>#N/A</v>
      </c>
      <c r="T300" s="23" t="e">
        <f>VLOOKUP('Frese Valve Selection'!$Q300,'Partnumber data valves'!$B$4:$K$1001,4,FALSE)</f>
        <v>#N/A</v>
      </c>
      <c r="U300" s="23" t="e">
        <f>VLOOKUP('Frese Valve Selection'!$Q300,'Partnumber data valves'!$B$4:$K$1001,5,FALSE)</f>
        <v>#N/A</v>
      </c>
      <c r="V300" s="23" t="e">
        <f>VLOOKUP('Frese Valve Selection'!$Q300,'Partnumber data valves'!$B$4:$K$1001,6,FALSE)</f>
        <v>#N/A</v>
      </c>
      <c r="W300" s="23" t="e">
        <f>VLOOKUP('Frese Valve Selection'!$Q300,'Partnumber data valves'!$B$4:$K$1001,7,FALSE)</f>
        <v>#N/A</v>
      </c>
      <c r="X300" s="23" t="e">
        <f>VLOOKUP('Frese Valve Selection'!$Q300,'Partnumber data valves'!$B$4:$K$1001,8,FALSE)</f>
        <v>#N/A</v>
      </c>
      <c r="Y300" s="23" t="e">
        <f>VLOOKUP('Frese Valve Selection'!$Q300,'Partnumber data valves'!$B$4:$K$1001,9,FALSE)</f>
        <v>#N/A</v>
      </c>
      <c r="Z300" s="23" t="e">
        <f>VLOOKUP('Frese Valve Selection'!$Q300,'Partnumber data valves'!$B$4:$K$1001,10,FALSE)</f>
        <v>#N/A</v>
      </c>
      <c r="AA300" s="97">
        <f t="shared" si="55"/>
        <v>0</v>
      </c>
      <c r="AB300" s="98" t="e">
        <f t="shared" si="53"/>
        <v>#N/A</v>
      </c>
      <c r="AC300" s="99" t="e">
        <f t="shared" si="54"/>
        <v>#N/A</v>
      </c>
      <c r="AD300" s="23" t="e">
        <f>VLOOKUP(Q300,'Weight table'!$A$2:$C$10000,3,FALSE)</f>
        <v>#N/A</v>
      </c>
      <c r="AF300" s="83"/>
      <c r="AG300" s="23" t="str">
        <f>IF(OR(ISBLANK($AF300),$AF300="N/A"),"",VLOOKUP($AF300,'Part number data actuators'!$B$3:$H$202,2,FALSE))</f>
        <v/>
      </c>
      <c r="AH300" s="23" t="str">
        <f>IF(OR(ISBLANK($AF300),$AF300="N/A"),"",VLOOKUP($AF300,'Part number data actuators'!$B$3:$H$202,3,FALSE))</f>
        <v/>
      </c>
      <c r="AI300" s="23" t="str">
        <f>IF(OR(ISBLANK($AF300),$AF300="N/A"),"",VLOOKUP($AF300,'Part number data actuators'!$B$3:$H$202,4,FALSE))</f>
        <v/>
      </c>
      <c r="AJ300" s="23" t="str">
        <f>IF(OR(ISBLANK($AF300),$AF300="N/A"),"",VLOOKUP($AF300,'Part number data actuators'!$B$3:$H$202,5,FALSE))</f>
        <v/>
      </c>
      <c r="AK300" s="23" t="str">
        <f>IF(OR(ISBLANK($AF300),$AF300="N/A"),"",VLOOKUP($AF300,'Part number data actuators'!$B$3:$H$202,6,FALSE))</f>
        <v/>
      </c>
      <c r="AL300" s="23" t="str">
        <f>IF(OR(ISBLANK($AF300),$AF300="N/A"),"",VLOOKUP($AF300,'Part number data actuators'!$B$3:$H$202,7,FALSE))</f>
        <v/>
      </c>
      <c r="AM300" s="5" t="str">
        <f>IF(OR(ISBLANK($AF300),$AF300="N/A"),"",VLOOKUP(AF300,'Weight table'!$A$2:$C$10000,3,FALSE))</f>
        <v/>
      </c>
      <c r="AO300" s="86"/>
      <c r="AU300" s="66" t="e">
        <f t="shared" si="56"/>
        <v>#N/A</v>
      </c>
      <c r="AV300" s="66" t="e">
        <f t="shared" si="57"/>
        <v>#N/A</v>
      </c>
      <c r="AW300" t="e">
        <f t="shared" si="58"/>
        <v>#N/A</v>
      </c>
      <c r="AX300" s="66" t="e">
        <f t="shared" si="59"/>
        <v>#N/A</v>
      </c>
      <c r="AY300" s="66" t="e">
        <f t="shared" si="60"/>
        <v>#N/A</v>
      </c>
      <c r="BB300" s="6" t="e">
        <f>MATCH(Q300,'Partnumber data valves'!$B$4:$B$1001,0)</f>
        <v>#N/A</v>
      </c>
      <c r="BC300" s="6"/>
      <c r="BD300" t="e">
        <f>INDEX('Partnumber data valves'!$B$4:$AC$1001,$BB300,13)</f>
        <v>#N/A</v>
      </c>
      <c r="BE300" t="e">
        <f>INDEX('Partnumber data valves'!$B$4:$AC$1001,$BB300,14)</f>
        <v>#N/A</v>
      </c>
      <c r="BF300" t="e">
        <f>INDEX('Partnumber data valves'!$B$4:$AC$1001,$BB300,15)</f>
        <v>#N/A</v>
      </c>
      <c r="BG300" t="e">
        <f>INDEX('Partnumber data valves'!$B$4:$AC$1001,$BB300,16)</f>
        <v>#N/A</v>
      </c>
      <c r="BH300" t="e">
        <f>INDEX('Partnumber data valves'!$B$4:$AC$1001,$BB300,17)</f>
        <v>#N/A</v>
      </c>
      <c r="BI300" t="e">
        <f>INDEX('Partnumber data valves'!$B$4:$AC$1001,$BB300,18)</f>
        <v>#N/A</v>
      </c>
      <c r="BJ300" t="e">
        <f>INDEX('Partnumber data valves'!$B$4:$AC$1001,$BB300,19)</f>
        <v>#N/A</v>
      </c>
      <c r="BL300" t="e">
        <f>INDEX('Partnumber data valves'!$B$4:$AC$1001,$BB300,21)</f>
        <v>#N/A</v>
      </c>
      <c r="BM300" t="e">
        <f>INDEX('Partnumber data valves'!$B$4:$AC$1001,$BB300,22)</f>
        <v>#N/A</v>
      </c>
      <c r="BN300" t="e">
        <f>INDEX('Partnumber data valves'!$B$4:$AC$1001,$BB300,23)</f>
        <v>#N/A</v>
      </c>
      <c r="BO300" t="e">
        <f>INDEX('Partnumber data valves'!$B$4:$AC$1001,$BB300,24)</f>
        <v>#N/A</v>
      </c>
      <c r="BP300" t="e">
        <f>INDEX('Partnumber data valves'!$B$4:$AC$1001,$BB300,25)</f>
        <v>#N/A</v>
      </c>
      <c r="BQ300" t="e">
        <f>INDEX('Partnumber data valves'!$B$4:$AC$1001,$BB300,26)</f>
        <v>#N/A</v>
      </c>
      <c r="BR300" t="e">
        <f>INDEX('Partnumber data valves'!$B$4:$AC$1001,$BB300,27)</f>
        <v>#N/A</v>
      </c>
      <c r="BS300" t="e">
        <f>INDEX('Partnumber data valves'!$B$4:$AC$1001,$BB300,28)</f>
        <v>#N/A</v>
      </c>
      <c r="BU300" s="66" t="e">
        <f>INDEX('Partnumber data valves'!$B$4:$AC$1001,$BB300,5)</f>
        <v>#N/A</v>
      </c>
      <c r="BV300" s="66" t="e">
        <f>INDEX('Partnumber data valves'!$B$4:$AC$1001,$BB300,6)</f>
        <v>#N/A</v>
      </c>
    </row>
    <row r="301" spans="2:74">
      <c r="B301" s="115"/>
      <c r="C301" s="115"/>
      <c r="D301" s="115"/>
      <c r="E301" s="115"/>
      <c r="F301" s="115"/>
      <c r="G301" s="115"/>
      <c r="H301" s="115"/>
      <c r="I301" s="115"/>
      <c r="J301" s="115"/>
      <c r="K301" s="115"/>
      <c r="L301" s="115"/>
      <c r="M301" s="115"/>
      <c r="N301" s="115"/>
      <c r="O301" s="115"/>
      <c r="Q301" s="83"/>
      <c r="R301" s="22" t="e">
        <f>VLOOKUP('Frese Valve Selection'!$Q301,'Partnumber data valves'!$B$4:$K$1001,2,FALSE)</f>
        <v>#N/A</v>
      </c>
      <c r="S301" s="23" t="e">
        <f>VLOOKUP('Frese Valve Selection'!$Q301,'Partnumber data valves'!$B$4:$K$1001,3,FALSE)</f>
        <v>#N/A</v>
      </c>
      <c r="T301" s="23" t="e">
        <f>VLOOKUP('Frese Valve Selection'!$Q301,'Partnumber data valves'!$B$4:$K$1001,4,FALSE)</f>
        <v>#N/A</v>
      </c>
      <c r="U301" s="23" t="e">
        <f>VLOOKUP('Frese Valve Selection'!$Q301,'Partnumber data valves'!$B$4:$K$1001,5,FALSE)</f>
        <v>#N/A</v>
      </c>
      <c r="V301" s="23" t="e">
        <f>VLOOKUP('Frese Valve Selection'!$Q301,'Partnumber data valves'!$B$4:$K$1001,6,FALSE)</f>
        <v>#N/A</v>
      </c>
      <c r="W301" s="23" t="e">
        <f>VLOOKUP('Frese Valve Selection'!$Q301,'Partnumber data valves'!$B$4:$K$1001,7,FALSE)</f>
        <v>#N/A</v>
      </c>
      <c r="X301" s="23" t="e">
        <f>VLOOKUP('Frese Valve Selection'!$Q301,'Partnumber data valves'!$B$4:$K$1001,8,FALSE)</f>
        <v>#N/A</v>
      </c>
      <c r="Y301" s="23" t="e">
        <f>VLOOKUP('Frese Valve Selection'!$Q301,'Partnumber data valves'!$B$4:$K$1001,9,FALSE)</f>
        <v>#N/A</v>
      </c>
      <c r="Z301" s="23" t="e">
        <f>VLOOKUP('Frese Valve Selection'!$Q301,'Partnumber data valves'!$B$4:$K$1001,10,FALSE)</f>
        <v>#N/A</v>
      </c>
      <c r="AA301" s="97">
        <f t="shared" si="55"/>
        <v>0</v>
      </c>
      <c r="AB301" s="98" t="e">
        <f t="shared" si="53"/>
        <v>#N/A</v>
      </c>
      <c r="AC301" s="99" t="e">
        <f t="shared" si="54"/>
        <v>#N/A</v>
      </c>
      <c r="AD301" s="23" t="e">
        <f>VLOOKUP(Q301,'Weight table'!$A$2:$C$10000,3,FALSE)</f>
        <v>#N/A</v>
      </c>
      <c r="AF301" s="83"/>
      <c r="AG301" s="23" t="str">
        <f>IF(OR(ISBLANK($AF301),$AF301="N/A"),"",VLOOKUP($AF301,'Part number data actuators'!$B$3:$H$202,2,FALSE))</f>
        <v/>
      </c>
      <c r="AH301" s="23" t="str">
        <f>IF(OR(ISBLANK($AF301),$AF301="N/A"),"",VLOOKUP($AF301,'Part number data actuators'!$B$3:$H$202,3,FALSE))</f>
        <v/>
      </c>
      <c r="AI301" s="23" t="str">
        <f>IF(OR(ISBLANK($AF301),$AF301="N/A"),"",VLOOKUP($AF301,'Part number data actuators'!$B$3:$H$202,4,FALSE))</f>
        <v/>
      </c>
      <c r="AJ301" s="23" t="str">
        <f>IF(OR(ISBLANK($AF301),$AF301="N/A"),"",VLOOKUP($AF301,'Part number data actuators'!$B$3:$H$202,5,FALSE))</f>
        <v/>
      </c>
      <c r="AK301" s="23" t="str">
        <f>IF(OR(ISBLANK($AF301),$AF301="N/A"),"",VLOOKUP($AF301,'Part number data actuators'!$B$3:$H$202,6,FALSE))</f>
        <v/>
      </c>
      <c r="AL301" s="23" t="str">
        <f>IF(OR(ISBLANK($AF301),$AF301="N/A"),"",VLOOKUP($AF301,'Part number data actuators'!$B$3:$H$202,7,FALSE))</f>
        <v/>
      </c>
      <c r="AM301" s="5" t="str">
        <f>IF(OR(ISBLANK($AF301),$AF301="N/A"),"",VLOOKUP(AF301,'Weight table'!$A$2:$C$10000,3,FALSE))</f>
        <v/>
      </c>
      <c r="AO301" s="86"/>
      <c r="AU301" s="66" t="e">
        <f t="shared" si="56"/>
        <v>#N/A</v>
      </c>
      <c r="AV301" s="66" t="e">
        <f t="shared" si="57"/>
        <v>#N/A</v>
      </c>
      <c r="AW301" t="e">
        <f t="shared" si="58"/>
        <v>#N/A</v>
      </c>
      <c r="AX301" s="66" t="e">
        <f t="shared" si="59"/>
        <v>#N/A</v>
      </c>
      <c r="AY301" s="66" t="e">
        <f t="shared" si="60"/>
        <v>#N/A</v>
      </c>
      <c r="BB301" s="6" t="e">
        <f>MATCH(Q301,'Partnumber data valves'!$B$4:$B$1001,0)</f>
        <v>#N/A</v>
      </c>
      <c r="BC301" s="6"/>
      <c r="BD301" t="e">
        <f>INDEX('Partnumber data valves'!$B$4:$AC$1001,$BB301,13)</f>
        <v>#N/A</v>
      </c>
      <c r="BE301" t="e">
        <f>INDEX('Partnumber data valves'!$B$4:$AC$1001,$BB301,14)</f>
        <v>#N/A</v>
      </c>
      <c r="BF301" t="e">
        <f>INDEX('Partnumber data valves'!$B$4:$AC$1001,$BB301,15)</f>
        <v>#N/A</v>
      </c>
      <c r="BG301" t="e">
        <f>INDEX('Partnumber data valves'!$B$4:$AC$1001,$BB301,16)</f>
        <v>#N/A</v>
      </c>
      <c r="BH301" t="e">
        <f>INDEX('Partnumber data valves'!$B$4:$AC$1001,$BB301,17)</f>
        <v>#N/A</v>
      </c>
      <c r="BI301" t="e">
        <f>INDEX('Partnumber data valves'!$B$4:$AC$1001,$BB301,18)</f>
        <v>#N/A</v>
      </c>
      <c r="BJ301" t="e">
        <f>INDEX('Partnumber data valves'!$B$4:$AC$1001,$BB301,19)</f>
        <v>#N/A</v>
      </c>
      <c r="BL301" t="e">
        <f>INDEX('Partnumber data valves'!$B$4:$AC$1001,$BB301,21)</f>
        <v>#N/A</v>
      </c>
      <c r="BM301" t="e">
        <f>INDEX('Partnumber data valves'!$B$4:$AC$1001,$BB301,22)</f>
        <v>#N/A</v>
      </c>
      <c r="BN301" t="e">
        <f>INDEX('Partnumber data valves'!$B$4:$AC$1001,$BB301,23)</f>
        <v>#N/A</v>
      </c>
      <c r="BO301" t="e">
        <f>INDEX('Partnumber data valves'!$B$4:$AC$1001,$BB301,24)</f>
        <v>#N/A</v>
      </c>
      <c r="BP301" t="e">
        <f>INDEX('Partnumber data valves'!$B$4:$AC$1001,$BB301,25)</f>
        <v>#N/A</v>
      </c>
      <c r="BQ301" t="e">
        <f>INDEX('Partnumber data valves'!$B$4:$AC$1001,$BB301,26)</f>
        <v>#N/A</v>
      </c>
      <c r="BR301" t="e">
        <f>INDEX('Partnumber data valves'!$B$4:$AC$1001,$BB301,27)</f>
        <v>#N/A</v>
      </c>
      <c r="BS301" t="e">
        <f>INDEX('Partnumber data valves'!$B$4:$AC$1001,$BB301,28)</f>
        <v>#N/A</v>
      </c>
      <c r="BU301" s="66" t="e">
        <f>INDEX('Partnumber data valves'!$B$4:$AC$1001,$BB301,5)</f>
        <v>#N/A</v>
      </c>
      <c r="BV301" s="66" t="e">
        <f>INDEX('Partnumber data valves'!$B$4:$AC$1001,$BB301,6)</f>
        <v>#N/A</v>
      </c>
    </row>
    <row r="302" spans="2:74">
      <c r="B302" s="115"/>
      <c r="C302" s="115"/>
      <c r="D302" s="115"/>
      <c r="E302" s="115"/>
      <c r="F302" s="115"/>
      <c r="G302" s="115"/>
      <c r="H302" s="115"/>
      <c r="I302" s="115"/>
      <c r="J302" s="115"/>
      <c r="K302" s="115"/>
      <c r="L302" s="115"/>
      <c r="M302" s="115"/>
      <c r="N302" s="115"/>
      <c r="O302" s="115"/>
      <c r="Q302" s="83"/>
      <c r="R302" s="22" t="e">
        <f>VLOOKUP('Frese Valve Selection'!$Q302,'Partnumber data valves'!$B$4:$K$1001,2,FALSE)</f>
        <v>#N/A</v>
      </c>
      <c r="S302" s="23" t="e">
        <f>VLOOKUP('Frese Valve Selection'!$Q302,'Partnumber data valves'!$B$4:$K$1001,3,FALSE)</f>
        <v>#N/A</v>
      </c>
      <c r="T302" s="23" t="e">
        <f>VLOOKUP('Frese Valve Selection'!$Q302,'Partnumber data valves'!$B$4:$K$1001,4,FALSE)</f>
        <v>#N/A</v>
      </c>
      <c r="U302" s="23" t="e">
        <f>VLOOKUP('Frese Valve Selection'!$Q302,'Partnumber data valves'!$B$4:$K$1001,5,FALSE)</f>
        <v>#N/A</v>
      </c>
      <c r="V302" s="23" t="e">
        <f>VLOOKUP('Frese Valve Selection'!$Q302,'Partnumber data valves'!$B$4:$K$1001,6,FALSE)</f>
        <v>#N/A</v>
      </c>
      <c r="W302" s="23" t="e">
        <f>VLOOKUP('Frese Valve Selection'!$Q302,'Partnumber data valves'!$B$4:$K$1001,7,FALSE)</f>
        <v>#N/A</v>
      </c>
      <c r="X302" s="23" t="e">
        <f>VLOOKUP('Frese Valve Selection'!$Q302,'Partnumber data valves'!$B$4:$K$1001,8,FALSE)</f>
        <v>#N/A</v>
      </c>
      <c r="Y302" s="23" t="e">
        <f>VLOOKUP('Frese Valve Selection'!$Q302,'Partnumber data valves'!$B$4:$K$1001,9,FALSE)</f>
        <v>#N/A</v>
      </c>
      <c r="Z302" s="23" t="e">
        <f>VLOOKUP('Frese Valve Selection'!$Q302,'Partnumber data valves'!$B$4:$K$1001,10,FALSE)</f>
        <v>#N/A</v>
      </c>
      <c r="AA302" s="97">
        <f t="shared" si="55"/>
        <v>0</v>
      </c>
      <c r="AB302" s="98" t="e">
        <f t="shared" si="53"/>
        <v>#N/A</v>
      </c>
      <c r="AC302" s="99" t="e">
        <f t="shared" si="54"/>
        <v>#N/A</v>
      </c>
      <c r="AD302" s="23" t="e">
        <f>VLOOKUP(Q302,'Weight table'!$A$2:$C$10000,3,FALSE)</f>
        <v>#N/A</v>
      </c>
      <c r="AF302" s="83"/>
      <c r="AG302" s="23" t="str">
        <f>IF(OR(ISBLANK($AF302),$AF302="N/A"),"",VLOOKUP($AF302,'Part number data actuators'!$B$3:$H$202,2,FALSE))</f>
        <v/>
      </c>
      <c r="AH302" s="23" t="str">
        <f>IF(OR(ISBLANK($AF302),$AF302="N/A"),"",VLOOKUP($AF302,'Part number data actuators'!$B$3:$H$202,3,FALSE))</f>
        <v/>
      </c>
      <c r="AI302" s="23" t="str">
        <f>IF(OR(ISBLANK($AF302),$AF302="N/A"),"",VLOOKUP($AF302,'Part number data actuators'!$B$3:$H$202,4,FALSE))</f>
        <v/>
      </c>
      <c r="AJ302" s="23" t="str">
        <f>IF(OR(ISBLANK($AF302),$AF302="N/A"),"",VLOOKUP($AF302,'Part number data actuators'!$B$3:$H$202,5,FALSE))</f>
        <v/>
      </c>
      <c r="AK302" s="23" t="str">
        <f>IF(OR(ISBLANK($AF302),$AF302="N/A"),"",VLOOKUP($AF302,'Part number data actuators'!$B$3:$H$202,6,FALSE))</f>
        <v/>
      </c>
      <c r="AL302" s="23" t="str">
        <f>IF(OR(ISBLANK($AF302),$AF302="N/A"),"",VLOOKUP($AF302,'Part number data actuators'!$B$3:$H$202,7,FALSE))</f>
        <v/>
      </c>
      <c r="AM302" s="5" t="str">
        <f>IF(OR(ISBLANK($AF302),$AF302="N/A"),"",VLOOKUP(AF302,'Weight table'!$A$2:$C$10000,3,FALSE))</f>
        <v/>
      </c>
      <c r="AO302" s="86"/>
      <c r="AU302" s="66" t="e">
        <f t="shared" si="56"/>
        <v>#N/A</v>
      </c>
      <c r="AV302" s="66" t="e">
        <f t="shared" si="57"/>
        <v>#N/A</v>
      </c>
      <c r="AW302" t="e">
        <f t="shared" si="58"/>
        <v>#N/A</v>
      </c>
      <c r="AX302" s="66" t="e">
        <f t="shared" si="59"/>
        <v>#N/A</v>
      </c>
      <c r="AY302" s="66" t="e">
        <f t="shared" si="60"/>
        <v>#N/A</v>
      </c>
      <c r="BB302" s="6" t="e">
        <f>MATCH(Q302,'Partnumber data valves'!$B$4:$B$1001,0)</f>
        <v>#N/A</v>
      </c>
      <c r="BC302" s="6"/>
      <c r="BD302" t="e">
        <f>INDEX('Partnumber data valves'!$B$4:$AC$1001,$BB302,13)</f>
        <v>#N/A</v>
      </c>
      <c r="BE302" t="e">
        <f>INDEX('Partnumber data valves'!$B$4:$AC$1001,$BB302,14)</f>
        <v>#N/A</v>
      </c>
      <c r="BF302" t="e">
        <f>INDEX('Partnumber data valves'!$B$4:$AC$1001,$BB302,15)</f>
        <v>#N/A</v>
      </c>
      <c r="BG302" t="e">
        <f>INDEX('Partnumber data valves'!$B$4:$AC$1001,$BB302,16)</f>
        <v>#N/A</v>
      </c>
      <c r="BH302" t="e">
        <f>INDEX('Partnumber data valves'!$B$4:$AC$1001,$BB302,17)</f>
        <v>#N/A</v>
      </c>
      <c r="BI302" t="e">
        <f>INDEX('Partnumber data valves'!$B$4:$AC$1001,$BB302,18)</f>
        <v>#N/A</v>
      </c>
      <c r="BJ302" t="e">
        <f>INDEX('Partnumber data valves'!$B$4:$AC$1001,$BB302,19)</f>
        <v>#N/A</v>
      </c>
      <c r="BL302" t="e">
        <f>INDEX('Partnumber data valves'!$B$4:$AC$1001,$BB302,21)</f>
        <v>#N/A</v>
      </c>
      <c r="BM302" t="e">
        <f>INDEX('Partnumber data valves'!$B$4:$AC$1001,$BB302,22)</f>
        <v>#N/A</v>
      </c>
      <c r="BN302" t="e">
        <f>INDEX('Partnumber data valves'!$B$4:$AC$1001,$BB302,23)</f>
        <v>#N/A</v>
      </c>
      <c r="BO302" t="e">
        <f>INDEX('Partnumber data valves'!$B$4:$AC$1001,$BB302,24)</f>
        <v>#N/A</v>
      </c>
      <c r="BP302" t="e">
        <f>INDEX('Partnumber data valves'!$B$4:$AC$1001,$BB302,25)</f>
        <v>#N/A</v>
      </c>
      <c r="BQ302" t="e">
        <f>INDEX('Partnumber data valves'!$B$4:$AC$1001,$BB302,26)</f>
        <v>#N/A</v>
      </c>
      <c r="BR302" t="e">
        <f>INDEX('Partnumber data valves'!$B$4:$AC$1001,$BB302,27)</f>
        <v>#N/A</v>
      </c>
      <c r="BS302" t="e">
        <f>INDEX('Partnumber data valves'!$B$4:$AC$1001,$BB302,28)</f>
        <v>#N/A</v>
      </c>
      <c r="BU302" s="66" t="e">
        <f>INDEX('Partnumber data valves'!$B$4:$AC$1001,$BB302,5)</f>
        <v>#N/A</v>
      </c>
      <c r="BV302" s="66" t="e">
        <f>INDEX('Partnumber data valves'!$B$4:$AC$1001,$BB302,6)</f>
        <v>#N/A</v>
      </c>
    </row>
    <row r="303" spans="2:74">
      <c r="B303" s="115"/>
      <c r="C303" s="115"/>
      <c r="D303" s="115"/>
      <c r="E303" s="115"/>
      <c r="F303" s="115"/>
      <c r="G303" s="115"/>
      <c r="H303" s="115"/>
      <c r="I303" s="115"/>
      <c r="J303" s="115"/>
      <c r="K303" s="115"/>
      <c r="L303" s="115"/>
      <c r="M303" s="115"/>
      <c r="N303" s="115"/>
      <c r="O303" s="115"/>
      <c r="Q303" s="83"/>
      <c r="R303" s="22" t="e">
        <f>VLOOKUP('Frese Valve Selection'!$Q303,'Partnumber data valves'!$B$4:$K$1001,2,FALSE)</f>
        <v>#N/A</v>
      </c>
      <c r="S303" s="23" t="e">
        <f>VLOOKUP('Frese Valve Selection'!$Q303,'Partnumber data valves'!$B$4:$K$1001,3,FALSE)</f>
        <v>#N/A</v>
      </c>
      <c r="T303" s="23" t="e">
        <f>VLOOKUP('Frese Valve Selection'!$Q303,'Partnumber data valves'!$B$4:$K$1001,4,FALSE)</f>
        <v>#N/A</v>
      </c>
      <c r="U303" s="23" t="e">
        <f>VLOOKUP('Frese Valve Selection'!$Q303,'Partnumber data valves'!$B$4:$K$1001,5,FALSE)</f>
        <v>#N/A</v>
      </c>
      <c r="V303" s="23" t="e">
        <f>VLOOKUP('Frese Valve Selection'!$Q303,'Partnumber data valves'!$B$4:$K$1001,6,FALSE)</f>
        <v>#N/A</v>
      </c>
      <c r="W303" s="23" t="e">
        <f>VLOOKUP('Frese Valve Selection'!$Q303,'Partnumber data valves'!$B$4:$K$1001,7,FALSE)</f>
        <v>#N/A</v>
      </c>
      <c r="X303" s="23" t="e">
        <f>VLOOKUP('Frese Valve Selection'!$Q303,'Partnumber data valves'!$B$4:$K$1001,8,FALSE)</f>
        <v>#N/A</v>
      </c>
      <c r="Y303" s="23" t="e">
        <f>VLOOKUP('Frese Valve Selection'!$Q303,'Partnumber data valves'!$B$4:$K$1001,9,FALSE)</f>
        <v>#N/A</v>
      </c>
      <c r="Z303" s="23" t="e">
        <f>VLOOKUP('Frese Valve Selection'!$Q303,'Partnumber data valves'!$B$4:$K$1001,10,FALSE)</f>
        <v>#N/A</v>
      </c>
      <c r="AA303" s="97">
        <f t="shared" si="55"/>
        <v>0</v>
      </c>
      <c r="AB303" s="98" t="e">
        <f t="shared" si="53"/>
        <v>#N/A</v>
      </c>
      <c r="AC303" s="99" t="e">
        <f t="shared" si="54"/>
        <v>#N/A</v>
      </c>
      <c r="AD303" s="23" t="e">
        <f>VLOOKUP(Q303,'Weight table'!$A$2:$C$10000,3,FALSE)</f>
        <v>#N/A</v>
      </c>
      <c r="AF303" s="83"/>
      <c r="AG303" s="23" t="str">
        <f>IF(OR(ISBLANK($AF303),$AF303="N/A"),"",VLOOKUP($AF303,'Part number data actuators'!$B$3:$H$202,2,FALSE))</f>
        <v/>
      </c>
      <c r="AH303" s="23" t="str">
        <f>IF(OR(ISBLANK($AF303),$AF303="N/A"),"",VLOOKUP($AF303,'Part number data actuators'!$B$3:$H$202,3,FALSE))</f>
        <v/>
      </c>
      <c r="AI303" s="23" t="str">
        <f>IF(OR(ISBLANK($AF303),$AF303="N/A"),"",VLOOKUP($AF303,'Part number data actuators'!$B$3:$H$202,4,FALSE))</f>
        <v/>
      </c>
      <c r="AJ303" s="23" t="str">
        <f>IF(OR(ISBLANK($AF303),$AF303="N/A"),"",VLOOKUP($AF303,'Part number data actuators'!$B$3:$H$202,5,FALSE))</f>
        <v/>
      </c>
      <c r="AK303" s="23" t="str">
        <f>IF(OR(ISBLANK($AF303),$AF303="N/A"),"",VLOOKUP($AF303,'Part number data actuators'!$B$3:$H$202,6,FALSE))</f>
        <v/>
      </c>
      <c r="AL303" s="23" t="str">
        <f>IF(OR(ISBLANK($AF303),$AF303="N/A"),"",VLOOKUP($AF303,'Part number data actuators'!$B$3:$H$202,7,FALSE))</f>
        <v/>
      </c>
      <c r="AM303" s="5" t="str">
        <f>IF(OR(ISBLANK($AF303),$AF303="N/A"),"",VLOOKUP(AF303,'Weight table'!$A$2:$C$10000,3,FALSE))</f>
        <v/>
      </c>
      <c r="AO303" s="86"/>
      <c r="AU303" s="66" t="e">
        <f t="shared" si="56"/>
        <v>#N/A</v>
      </c>
      <c r="AV303" s="66" t="e">
        <f t="shared" si="57"/>
        <v>#N/A</v>
      </c>
      <c r="AW303" t="e">
        <f t="shared" si="58"/>
        <v>#N/A</v>
      </c>
      <c r="AX303" s="66" t="e">
        <f t="shared" si="59"/>
        <v>#N/A</v>
      </c>
      <c r="AY303" s="66" t="e">
        <f t="shared" si="60"/>
        <v>#N/A</v>
      </c>
      <c r="BB303" s="6" t="e">
        <f>MATCH(Q303,'Partnumber data valves'!$B$4:$B$1001,0)</f>
        <v>#N/A</v>
      </c>
      <c r="BC303" s="6"/>
      <c r="BD303" t="e">
        <f>INDEX('Partnumber data valves'!$B$4:$AC$1001,$BB303,13)</f>
        <v>#N/A</v>
      </c>
      <c r="BE303" t="e">
        <f>INDEX('Partnumber data valves'!$B$4:$AC$1001,$BB303,14)</f>
        <v>#N/A</v>
      </c>
      <c r="BF303" t="e">
        <f>INDEX('Partnumber data valves'!$B$4:$AC$1001,$BB303,15)</f>
        <v>#N/A</v>
      </c>
      <c r="BG303" t="e">
        <f>INDEX('Partnumber data valves'!$B$4:$AC$1001,$BB303,16)</f>
        <v>#N/A</v>
      </c>
      <c r="BH303" t="e">
        <f>INDEX('Partnumber data valves'!$B$4:$AC$1001,$BB303,17)</f>
        <v>#N/A</v>
      </c>
      <c r="BI303" t="e">
        <f>INDEX('Partnumber data valves'!$B$4:$AC$1001,$BB303,18)</f>
        <v>#N/A</v>
      </c>
      <c r="BJ303" t="e">
        <f>INDEX('Partnumber data valves'!$B$4:$AC$1001,$BB303,19)</f>
        <v>#N/A</v>
      </c>
      <c r="BL303" t="e">
        <f>INDEX('Partnumber data valves'!$B$4:$AC$1001,$BB303,21)</f>
        <v>#N/A</v>
      </c>
      <c r="BM303" t="e">
        <f>INDEX('Partnumber data valves'!$B$4:$AC$1001,$BB303,22)</f>
        <v>#N/A</v>
      </c>
      <c r="BN303" t="e">
        <f>INDEX('Partnumber data valves'!$B$4:$AC$1001,$BB303,23)</f>
        <v>#N/A</v>
      </c>
      <c r="BO303" t="e">
        <f>INDEX('Partnumber data valves'!$B$4:$AC$1001,$BB303,24)</f>
        <v>#N/A</v>
      </c>
      <c r="BP303" t="e">
        <f>INDEX('Partnumber data valves'!$B$4:$AC$1001,$BB303,25)</f>
        <v>#N/A</v>
      </c>
      <c r="BQ303" t="e">
        <f>INDEX('Partnumber data valves'!$B$4:$AC$1001,$BB303,26)</f>
        <v>#N/A</v>
      </c>
      <c r="BR303" t="e">
        <f>INDEX('Partnumber data valves'!$B$4:$AC$1001,$BB303,27)</f>
        <v>#N/A</v>
      </c>
      <c r="BS303" t="e">
        <f>INDEX('Partnumber data valves'!$B$4:$AC$1001,$BB303,28)</f>
        <v>#N/A</v>
      </c>
      <c r="BU303" s="66" t="e">
        <f>INDEX('Partnumber data valves'!$B$4:$AC$1001,$BB303,5)</f>
        <v>#N/A</v>
      </c>
      <c r="BV303" s="66" t="e">
        <f>INDEX('Partnumber data valves'!$B$4:$AC$1001,$BB303,6)</f>
        <v>#N/A</v>
      </c>
    </row>
    <row r="304" spans="2:74">
      <c r="B304" s="115"/>
      <c r="C304" s="115"/>
      <c r="D304" s="115"/>
      <c r="E304" s="115"/>
      <c r="F304" s="115"/>
      <c r="G304" s="115"/>
      <c r="H304" s="115"/>
      <c r="I304" s="115"/>
      <c r="J304" s="115"/>
      <c r="K304" s="115"/>
      <c r="L304" s="115"/>
      <c r="M304" s="115"/>
      <c r="N304" s="115"/>
      <c r="O304" s="115"/>
      <c r="Q304" s="83"/>
      <c r="R304" s="22" t="e">
        <f>VLOOKUP('Frese Valve Selection'!$Q304,'Partnumber data valves'!$B$4:$K$1001,2,FALSE)</f>
        <v>#N/A</v>
      </c>
      <c r="S304" s="23" t="e">
        <f>VLOOKUP('Frese Valve Selection'!$Q304,'Partnumber data valves'!$B$4:$K$1001,3,FALSE)</f>
        <v>#N/A</v>
      </c>
      <c r="T304" s="23" t="e">
        <f>VLOOKUP('Frese Valve Selection'!$Q304,'Partnumber data valves'!$B$4:$K$1001,4,FALSE)</f>
        <v>#N/A</v>
      </c>
      <c r="U304" s="23" t="e">
        <f>VLOOKUP('Frese Valve Selection'!$Q304,'Partnumber data valves'!$B$4:$K$1001,5,FALSE)</f>
        <v>#N/A</v>
      </c>
      <c r="V304" s="23" t="e">
        <f>VLOOKUP('Frese Valve Selection'!$Q304,'Partnumber data valves'!$B$4:$K$1001,6,FALSE)</f>
        <v>#N/A</v>
      </c>
      <c r="W304" s="23" t="e">
        <f>VLOOKUP('Frese Valve Selection'!$Q304,'Partnumber data valves'!$B$4:$K$1001,7,FALSE)</f>
        <v>#N/A</v>
      </c>
      <c r="X304" s="23" t="e">
        <f>VLOOKUP('Frese Valve Selection'!$Q304,'Partnumber data valves'!$B$4:$K$1001,8,FALSE)</f>
        <v>#N/A</v>
      </c>
      <c r="Y304" s="23" t="e">
        <f>VLOOKUP('Frese Valve Selection'!$Q304,'Partnumber data valves'!$B$4:$K$1001,9,FALSE)</f>
        <v>#N/A</v>
      </c>
      <c r="Z304" s="23" t="e">
        <f>VLOOKUP('Frese Valve Selection'!$Q304,'Partnumber data valves'!$B$4:$K$1001,10,FALSE)</f>
        <v>#N/A</v>
      </c>
      <c r="AA304" s="97">
        <f t="shared" si="55"/>
        <v>0</v>
      </c>
      <c r="AB304" s="98" t="e">
        <f t="shared" si="53"/>
        <v>#N/A</v>
      </c>
      <c r="AC304" s="99" t="e">
        <f t="shared" si="54"/>
        <v>#N/A</v>
      </c>
      <c r="AD304" s="23" t="e">
        <f>VLOOKUP(Q304,'Weight table'!$A$2:$C$10000,3,FALSE)</f>
        <v>#N/A</v>
      </c>
      <c r="AF304" s="83"/>
      <c r="AG304" s="23" t="str">
        <f>IF(OR(ISBLANK($AF304),$AF304="N/A"),"",VLOOKUP($AF304,'Part number data actuators'!$B$3:$H$202,2,FALSE))</f>
        <v/>
      </c>
      <c r="AH304" s="23" t="str">
        <f>IF(OR(ISBLANK($AF304),$AF304="N/A"),"",VLOOKUP($AF304,'Part number data actuators'!$B$3:$H$202,3,FALSE))</f>
        <v/>
      </c>
      <c r="AI304" s="23" t="str">
        <f>IF(OR(ISBLANK($AF304),$AF304="N/A"),"",VLOOKUP($AF304,'Part number data actuators'!$B$3:$H$202,4,FALSE))</f>
        <v/>
      </c>
      <c r="AJ304" s="23" t="str">
        <f>IF(OR(ISBLANK($AF304),$AF304="N/A"),"",VLOOKUP($AF304,'Part number data actuators'!$B$3:$H$202,5,FALSE))</f>
        <v/>
      </c>
      <c r="AK304" s="23" t="str">
        <f>IF(OR(ISBLANK($AF304),$AF304="N/A"),"",VLOOKUP($AF304,'Part number data actuators'!$B$3:$H$202,6,FALSE))</f>
        <v/>
      </c>
      <c r="AL304" s="23" t="str">
        <f>IF(OR(ISBLANK($AF304),$AF304="N/A"),"",VLOOKUP($AF304,'Part number data actuators'!$B$3:$H$202,7,FALSE))</f>
        <v/>
      </c>
      <c r="AM304" s="5" t="str">
        <f>IF(OR(ISBLANK($AF304),$AF304="N/A"),"",VLOOKUP(AF304,'Weight table'!$A$2:$C$10000,3,FALSE))</f>
        <v/>
      </c>
      <c r="AO304" s="86"/>
      <c r="AU304" s="66" t="e">
        <f t="shared" si="56"/>
        <v>#N/A</v>
      </c>
      <c r="AV304" s="66" t="e">
        <f t="shared" si="57"/>
        <v>#N/A</v>
      </c>
      <c r="AW304" t="e">
        <f t="shared" si="58"/>
        <v>#N/A</v>
      </c>
      <c r="AX304" s="66" t="e">
        <f t="shared" si="59"/>
        <v>#N/A</v>
      </c>
      <c r="AY304" s="66" t="e">
        <f t="shared" si="60"/>
        <v>#N/A</v>
      </c>
      <c r="BB304" s="6" t="e">
        <f>MATCH(Q304,'Partnumber data valves'!$B$4:$B$1001,0)</f>
        <v>#N/A</v>
      </c>
      <c r="BC304" s="6"/>
      <c r="BD304" t="e">
        <f>INDEX('Partnumber data valves'!$B$4:$AC$1001,$BB304,13)</f>
        <v>#N/A</v>
      </c>
      <c r="BE304" t="e">
        <f>INDEX('Partnumber data valves'!$B$4:$AC$1001,$BB304,14)</f>
        <v>#N/A</v>
      </c>
      <c r="BF304" t="e">
        <f>INDEX('Partnumber data valves'!$B$4:$AC$1001,$BB304,15)</f>
        <v>#N/A</v>
      </c>
      <c r="BG304" t="e">
        <f>INDEX('Partnumber data valves'!$B$4:$AC$1001,$BB304,16)</f>
        <v>#N/A</v>
      </c>
      <c r="BH304" t="e">
        <f>INDEX('Partnumber data valves'!$B$4:$AC$1001,$BB304,17)</f>
        <v>#N/A</v>
      </c>
      <c r="BI304" t="e">
        <f>INDEX('Partnumber data valves'!$B$4:$AC$1001,$BB304,18)</f>
        <v>#N/A</v>
      </c>
      <c r="BJ304" t="e">
        <f>INDEX('Partnumber data valves'!$B$4:$AC$1001,$BB304,19)</f>
        <v>#N/A</v>
      </c>
      <c r="BL304" t="e">
        <f>INDEX('Partnumber data valves'!$B$4:$AC$1001,$BB304,21)</f>
        <v>#N/A</v>
      </c>
      <c r="BM304" t="e">
        <f>INDEX('Partnumber data valves'!$B$4:$AC$1001,$BB304,22)</f>
        <v>#N/A</v>
      </c>
      <c r="BN304" t="e">
        <f>INDEX('Partnumber data valves'!$B$4:$AC$1001,$BB304,23)</f>
        <v>#N/A</v>
      </c>
      <c r="BO304" t="e">
        <f>INDEX('Partnumber data valves'!$B$4:$AC$1001,$BB304,24)</f>
        <v>#N/A</v>
      </c>
      <c r="BP304" t="e">
        <f>INDEX('Partnumber data valves'!$B$4:$AC$1001,$BB304,25)</f>
        <v>#N/A</v>
      </c>
      <c r="BQ304" t="e">
        <f>INDEX('Partnumber data valves'!$B$4:$AC$1001,$BB304,26)</f>
        <v>#N/A</v>
      </c>
      <c r="BR304" t="e">
        <f>INDEX('Partnumber data valves'!$B$4:$AC$1001,$BB304,27)</f>
        <v>#N/A</v>
      </c>
      <c r="BS304" t="e">
        <f>INDEX('Partnumber data valves'!$B$4:$AC$1001,$BB304,28)</f>
        <v>#N/A</v>
      </c>
      <c r="BU304" s="66" t="e">
        <f>INDEX('Partnumber data valves'!$B$4:$AC$1001,$BB304,5)</f>
        <v>#N/A</v>
      </c>
      <c r="BV304" s="66" t="e">
        <f>INDEX('Partnumber data valves'!$B$4:$AC$1001,$BB304,6)</f>
        <v>#N/A</v>
      </c>
    </row>
    <row r="305" spans="2:74">
      <c r="B305" s="115"/>
      <c r="C305" s="115"/>
      <c r="D305" s="115"/>
      <c r="E305" s="115"/>
      <c r="F305" s="115"/>
      <c r="G305" s="115"/>
      <c r="H305" s="115"/>
      <c r="I305" s="115"/>
      <c r="J305" s="115"/>
      <c r="K305" s="115"/>
      <c r="L305" s="115"/>
      <c r="M305" s="115"/>
      <c r="N305" s="115"/>
      <c r="O305" s="115"/>
      <c r="Q305" s="83"/>
      <c r="R305" s="22" t="e">
        <f>VLOOKUP('Frese Valve Selection'!$Q305,'Partnumber data valves'!$B$4:$K$1001,2,FALSE)</f>
        <v>#N/A</v>
      </c>
      <c r="S305" s="23" t="e">
        <f>VLOOKUP('Frese Valve Selection'!$Q305,'Partnumber data valves'!$B$4:$K$1001,3,FALSE)</f>
        <v>#N/A</v>
      </c>
      <c r="T305" s="23" t="e">
        <f>VLOOKUP('Frese Valve Selection'!$Q305,'Partnumber data valves'!$B$4:$K$1001,4,FALSE)</f>
        <v>#N/A</v>
      </c>
      <c r="U305" s="23" t="e">
        <f>VLOOKUP('Frese Valve Selection'!$Q305,'Partnumber data valves'!$B$4:$K$1001,5,FALSE)</f>
        <v>#N/A</v>
      </c>
      <c r="V305" s="23" t="e">
        <f>VLOOKUP('Frese Valve Selection'!$Q305,'Partnumber data valves'!$B$4:$K$1001,6,FALSE)</f>
        <v>#N/A</v>
      </c>
      <c r="W305" s="23" t="e">
        <f>VLOOKUP('Frese Valve Selection'!$Q305,'Partnumber data valves'!$B$4:$K$1001,7,FALSE)</f>
        <v>#N/A</v>
      </c>
      <c r="X305" s="23" t="e">
        <f>VLOOKUP('Frese Valve Selection'!$Q305,'Partnumber data valves'!$B$4:$K$1001,8,FALSE)</f>
        <v>#N/A</v>
      </c>
      <c r="Y305" s="23" t="e">
        <f>VLOOKUP('Frese Valve Selection'!$Q305,'Partnumber data valves'!$B$4:$K$1001,9,FALSE)</f>
        <v>#N/A</v>
      </c>
      <c r="Z305" s="23" t="e">
        <f>VLOOKUP('Frese Valve Selection'!$Q305,'Partnumber data valves'!$B$4:$K$1001,10,FALSE)</f>
        <v>#N/A</v>
      </c>
      <c r="AA305" s="97">
        <f t="shared" si="55"/>
        <v>0</v>
      </c>
      <c r="AB305" s="98" t="e">
        <f t="shared" si="53"/>
        <v>#N/A</v>
      </c>
      <c r="AC305" s="99" t="e">
        <f t="shared" si="54"/>
        <v>#N/A</v>
      </c>
      <c r="AD305" s="23" t="e">
        <f>VLOOKUP(Q305,'Weight table'!$A$2:$C$10000,3,FALSE)</f>
        <v>#N/A</v>
      </c>
      <c r="AF305" s="83"/>
      <c r="AG305" s="23" t="str">
        <f>IF(OR(ISBLANK($AF305),$AF305="N/A"),"",VLOOKUP($AF305,'Part number data actuators'!$B$3:$H$202,2,FALSE))</f>
        <v/>
      </c>
      <c r="AH305" s="23" t="str">
        <f>IF(OR(ISBLANK($AF305),$AF305="N/A"),"",VLOOKUP($AF305,'Part number data actuators'!$B$3:$H$202,3,FALSE))</f>
        <v/>
      </c>
      <c r="AI305" s="23" t="str">
        <f>IF(OR(ISBLANK($AF305),$AF305="N/A"),"",VLOOKUP($AF305,'Part number data actuators'!$B$3:$H$202,4,FALSE))</f>
        <v/>
      </c>
      <c r="AJ305" s="23" t="str">
        <f>IF(OR(ISBLANK($AF305),$AF305="N/A"),"",VLOOKUP($AF305,'Part number data actuators'!$B$3:$H$202,5,FALSE))</f>
        <v/>
      </c>
      <c r="AK305" s="23" t="str">
        <f>IF(OR(ISBLANK($AF305),$AF305="N/A"),"",VLOOKUP($AF305,'Part number data actuators'!$B$3:$H$202,6,FALSE))</f>
        <v/>
      </c>
      <c r="AL305" s="23" t="str">
        <f>IF(OR(ISBLANK($AF305),$AF305="N/A"),"",VLOOKUP($AF305,'Part number data actuators'!$B$3:$H$202,7,FALSE))</f>
        <v/>
      </c>
      <c r="AM305" s="5" t="str">
        <f>IF(OR(ISBLANK($AF305),$AF305="N/A"),"",VLOOKUP(AF305,'Weight table'!$A$2:$C$10000,3,FALSE))</f>
        <v/>
      </c>
      <c r="AO305" s="86"/>
      <c r="AU305" s="66" t="e">
        <f t="shared" si="56"/>
        <v>#N/A</v>
      </c>
      <c r="AV305" s="66" t="e">
        <f t="shared" si="57"/>
        <v>#N/A</v>
      </c>
      <c r="AW305" t="e">
        <f t="shared" si="58"/>
        <v>#N/A</v>
      </c>
      <c r="AX305" s="66" t="e">
        <f t="shared" si="59"/>
        <v>#N/A</v>
      </c>
      <c r="AY305" s="66" t="e">
        <f t="shared" si="60"/>
        <v>#N/A</v>
      </c>
      <c r="BB305" s="6" t="e">
        <f>MATCH(Q305,'Partnumber data valves'!$B$4:$B$1001,0)</f>
        <v>#N/A</v>
      </c>
      <c r="BC305" s="6"/>
      <c r="BD305" t="e">
        <f>INDEX('Partnumber data valves'!$B$4:$AC$1001,$BB305,13)</f>
        <v>#N/A</v>
      </c>
      <c r="BE305" t="e">
        <f>INDEX('Partnumber data valves'!$B$4:$AC$1001,$BB305,14)</f>
        <v>#N/A</v>
      </c>
      <c r="BF305" t="e">
        <f>INDEX('Partnumber data valves'!$B$4:$AC$1001,$BB305,15)</f>
        <v>#N/A</v>
      </c>
      <c r="BG305" t="e">
        <f>INDEX('Partnumber data valves'!$B$4:$AC$1001,$BB305,16)</f>
        <v>#N/A</v>
      </c>
      <c r="BH305" t="e">
        <f>INDEX('Partnumber data valves'!$B$4:$AC$1001,$BB305,17)</f>
        <v>#N/A</v>
      </c>
      <c r="BI305" t="e">
        <f>INDEX('Partnumber data valves'!$B$4:$AC$1001,$BB305,18)</f>
        <v>#N/A</v>
      </c>
      <c r="BJ305" t="e">
        <f>INDEX('Partnumber data valves'!$B$4:$AC$1001,$BB305,19)</f>
        <v>#N/A</v>
      </c>
      <c r="BL305" t="e">
        <f>INDEX('Partnumber data valves'!$B$4:$AC$1001,$BB305,21)</f>
        <v>#N/A</v>
      </c>
      <c r="BM305" t="e">
        <f>INDEX('Partnumber data valves'!$B$4:$AC$1001,$BB305,22)</f>
        <v>#N/A</v>
      </c>
      <c r="BN305" t="e">
        <f>INDEX('Partnumber data valves'!$B$4:$AC$1001,$BB305,23)</f>
        <v>#N/A</v>
      </c>
      <c r="BO305" t="e">
        <f>INDEX('Partnumber data valves'!$B$4:$AC$1001,$BB305,24)</f>
        <v>#N/A</v>
      </c>
      <c r="BP305" t="e">
        <f>INDEX('Partnumber data valves'!$B$4:$AC$1001,$BB305,25)</f>
        <v>#N/A</v>
      </c>
      <c r="BQ305" t="e">
        <f>INDEX('Partnumber data valves'!$B$4:$AC$1001,$BB305,26)</f>
        <v>#N/A</v>
      </c>
      <c r="BR305" t="e">
        <f>INDEX('Partnumber data valves'!$B$4:$AC$1001,$BB305,27)</f>
        <v>#N/A</v>
      </c>
      <c r="BS305" t="e">
        <f>INDEX('Partnumber data valves'!$B$4:$AC$1001,$BB305,28)</f>
        <v>#N/A</v>
      </c>
      <c r="BU305" s="66" t="e">
        <f>INDEX('Partnumber data valves'!$B$4:$AC$1001,$BB305,5)</f>
        <v>#N/A</v>
      </c>
      <c r="BV305" s="66" t="e">
        <f>INDEX('Partnumber data valves'!$B$4:$AC$1001,$BB305,6)</f>
        <v>#N/A</v>
      </c>
    </row>
    <row r="306" spans="2:74">
      <c r="B306" s="115"/>
      <c r="C306" s="115"/>
      <c r="D306" s="115"/>
      <c r="E306" s="115"/>
      <c r="F306" s="115"/>
      <c r="G306" s="115"/>
      <c r="H306" s="115"/>
      <c r="I306" s="115"/>
      <c r="J306" s="115"/>
      <c r="K306" s="115"/>
      <c r="L306" s="115"/>
      <c r="M306" s="115"/>
      <c r="N306" s="115"/>
      <c r="O306" s="115"/>
      <c r="Q306" s="83"/>
      <c r="R306" s="22" t="e">
        <f>VLOOKUP('Frese Valve Selection'!$Q306,'Partnumber data valves'!$B$4:$K$1001,2,FALSE)</f>
        <v>#N/A</v>
      </c>
      <c r="S306" s="23" t="e">
        <f>VLOOKUP('Frese Valve Selection'!$Q306,'Partnumber data valves'!$B$4:$K$1001,3,FALSE)</f>
        <v>#N/A</v>
      </c>
      <c r="T306" s="23" t="e">
        <f>VLOOKUP('Frese Valve Selection'!$Q306,'Partnumber data valves'!$B$4:$K$1001,4,FALSE)</f>
        <v>#N/A</v>
      </c>
      <c r="U306" s="23" t="e">
        <f>VLOOKUP('Frese Valve Selection'!$Q306,'Partnumber data valves'!$B$4:$K$1001,5,FALSE)</f>
        <v>#N/A</v>
      </c>
      <c r="V306" s="23" t="e">
        <f>VLOOKUP('Frese Valve Selection'!$Q306,'Partnumber data valves'!$B$4:$K$1001,6,FALSE)</f>
        <v>#N/A</v>
      </c>
      <c r="W306" s="23" t="e">
        <f>VLOOKUP('Frese Valve Selection'!$Q306,'Partnumber data valves'!$B$4:$K$1001,7,FALSE)</f>
        <v>#N/A</v>
      </c>
      <c r="X306" s="23" t="e">
        <f>VLOOKUP('Frese Valve Selection'!$Q306,'Partnumber data valves'!$B$4:$K$1001,8,FALSE)</f>
        <v>#N/A</v>
      </c>
      <c r="Y306" s="23" t="e">
        <f>VLOOKUP('Frese Valve Selection'!$Q306,'Partnumber data valves'!$B$4:$K$1001,9,FALSE)</f>
        <v>#N/A</v>
      </c>
      <c r="Z306" s="23" t="e">
        <f>VLOOKUP('Frese Valve Selection'!$Q306,'Partnumber data valves'!$B$4:$K$1001,10,FALSE)</f>
        <v>#N/A</v>
      </c>
      <c r="AA306" s="97">
        <f t="shared" si="55"/>
        <v>0</v>
      </c>
      <c r="AB306" s="98" t="e">
        <f t="shared" si="53"/>
        <v>#N/A</v>
      </c>
      <c r="AC306" s="99" t="e">
        <f t="shared" si="54"/>
        <v>#N/A</v>
      </c>
      <c r="AD306" s="23" t="e">
        <f>VLOOKUP(Q306,'Weight table'!$A$2:$C$10000,3,FALSE)</f>
        <v>#N/A</v>
      </c>
      <c r="AF306" s="83"/>
      <c r="AG306" s="23" t="str">
        <f>IF(OR(ISBLANK($AF306),$AF306="N/A"),"",VLOOKUP($AF306,'Part number data actuators'!$B$3:$H$202,2,FALSE))</f>
        <v/>
      </c>
      <c r="AH306" s="23" t="str">
        <f>IF(OR(ISBLANK($AF306),$AF306="N/A"),"",VLOOKUP($AF306,'Part number data actuators'!$B$3:$H$202,3,FALSE))</f>
        <v/>
      </c>
      <c r="AI306" s="23" t="str">
        <f>IF(OR(ISBLANK($AF306),$AF306="N/A"),"",VLOOKUP($AF306,'Part number data actuators'!$B$3:$H$202,4,FALSE))</f>
        <v/>
      </c>
      <c r="AJ306" s="23" t="str">
        <f>IF(OR(ISBLANK($AF306),$AF306="N/A"),"",VLOOKUP($AF306,'Part number data actuators'!$B$3:$H$202,5,FALSE))</f>
        <v/>
      </c>
      <c r="AK306" s="23" t="str">
        <f>IF(OR(ISBLANK($AF306),$AF306="N/A"),"",VLOOKUP($AF306,'Part number data actuators'!$B$3:$H$202,6,FALSE))</f>
        <v/>
      </c>
      <c r="AL306" s="23" t="str">
        <f>IF(OR(ISBLANK($AF306),$AF306="N/A"),"",VLOOKUP($AF306,'Part number data actuators'!$B$3:$H$202,7,FALSE))</f>
        <v/>
      </c>
      <c r="AM306" s="5" t="str">
        <f>IF(OR(ISBLANK($AF306),$AF306="N/A"),"",VLOOKUP(AF306,'Weight table'!$A$2:$C$10000,3,FALSE))</f>
        <v/>
      </c>
      <c r="AO306" s="86"/>
      <c r="AU306" s="66" t="e">
        <f t="shared" si="56"/>
        <v>#N/A</v>
      </c>
      <c r="AV306" s="66" t="e">
        <f t="shared" si="57"/>
        <v>#N/A</v>
      </c>
      <c r="AW306" t="e">
        <f t="shared" si="58"/>
        <v>#N/A</v>
      </c>
      <c r="AX306" s="66" t="e">
        <f t="shared" si="59"/>
        <v>#N/A</v>
      </c>
      <c r="AY306" s="66" t="e">
        <f t="shared" si="60"/>
        <v>#N/A</v>
      </c>
      <c r="BB306" s="6" t="e">
        <f>MATCH(Q306,'Partnumber data valves'!$B$4:$B$1001,0)</f>
        <v>#N/A</v>
      </c>
      <c r="BC306" s="6"/>
      <c r="BD306" t="e">
        <f>INDEX('Partnumber data valves'!$B$4:$AC$1001,$BB306,13)</f>
        <v>#N/A</v>
      </c>
      <c r="BE306" t="e">
        <f>INDEX('Partnumber data valves'!$B$4:$AC$1001,$BB306,14)</f>
        <v>#N/A</v>
      </c>
      <c r="BF306" t="e">
        <f>INDEX('Partnumber data valves'!$B$4:$AC$1001,$BB306,15)</f>
        <v>#N/A</v>
      </c>
      <c r="BG306" t="e">
        <f>INDEX('Partnumber data valves'!$B$4:$AC$1001,$BB306,16)</f>
        <v>#N/A</v>
      </c>
      <c r="BH306" t="e">
        <f>INDEX('Partnumber data valves'!$B$4:$AC$1001,$BB306,17)</f>
        <v>#N/A</v>
      </c>
      <c r="BI306" t="e">
        <f>INDEX('Partnumber data valves'!$B$4:$AC$1001,$BB306,18)</f>
        <v>#N/A</v>
      </c>
      <c r="BJ306" t="e">
        <f>INDEX('Partnumber data valves'!$B$4:$AC$1001,$BB306,19)</f>
        <v>#N/A</v>
      </c>
      <c r="BL306" t="e">
        <f>INDEX('Partnumber data valves'!$B$4:$AC$1001,$BB306,21)</f>
        <v>#N/A</v>
      </c>
      <c r="BM306" t="e">
        <f>INDEX('Partnumber data valves'!$B$4:$AC$1001,$BB306,22)</f>
        <v>#N/A</v>
      </c>
      <c r="BN306" t="e">
        <f>INDEX('Partnumber data valves'!$B$4:$AC$1001,$BB306,23)</f>
        <v>#N/A</v>
      </c>
      <c r="BO306" t="e">
        <f>INDEX('Partnumber data valves'!$B$4:$AC$1001,$BB306,24)</f>
        <v>#N/A</v>
      </c>
      <c r="BP306" t="e">
        <f>INDEX('Partnumber data valves'!$B$4:$AC$1001,$BB306,25)</f>
        <v>#N/A</v>
      </c>
      <c r="BQ306" t="e">
        <f>INDEX('Partnumber data valves'!$B$4:$AC$1001,$BB306,26)</f>
        <v>#N/A</v>
      </c>
      <c r="BR306" t="e">
        <f>INDEX('Partnumber data valves'!$B$4:$AC$1001,$BB306,27)</f>
        <v>#N/A</v>
      </c>
      <c r="BS306" t="e">
        <f>INDEX('Partnumber data valves'!$B$4:$AC$1001,$BB306,28)</f>
        <v>#N/A</v>
      </c>
      <c r="BU306" s="66" t="e">
        <f>INDEX('Partnumber data valves'!$B$4:$AC$1001,$BB306,5)</f>
        <v>#N/A</v>
      </c>
      <c r="BV306" s="66" t="e">
        <f>INDEX('Partnumber data valves'!$B$4:$AC$1001,$BB306,6)</f>
        <v>#N/A</v>
      </c>
    </row>
    <row r="307" spans="2:74">
      <c r="B307" s="115"/>
      <c r="C307" s="115"/>
      <c r="D307" s="115"/>
      <c r="E307" s="115"/>
      <c r="F307" s="115"/>
      <c r="G307" s="115"/>
      <c r="H307" s="115"/>
      <c r="I307" s="115"/>
      <c r="J307" s="115"/>
      <c r="K307" s="115"/>
      <c r="L307" s="115"/>
      <c r="M307" s="115"/>
      <c r="N307" s="115"/>
      <c r="O307" s="115"/>
      <c r="Q307" s="83"/>
      <c r="R307" s="22" t="e">
        <f>VLOOKUP('Frese Valve Selection'!$Q307,'Partnumber data valves'!$B$4:$K$1001,2,FALSE)</f>
        <v>#N/A</v>
      </c>
      <c r="S307" s="23" t="e">
        <f>VLOOKUP('Frese Valve Selection'!$Q307,'Partnumber data valves'!$B$4:$K$1001,3,FALSE)</f>
        <v>#N/A</v>
      </c>
      <c r="T307" s="23" t="e">
        <f>VLOOKUP('Frese Valve Selection'!$Q307,'Partnumber data valves'!$B$4:$K$1001,4,FALSE)</f>
        <v>#N/A</v>
      </c>
      <c r="U307" s="23" t="e">
        <f>VLOOKUP('Frese Valve Selection'!$Q307,'Partnumber data valves'!$B$4:$K$1001,5,FALSE)</f>
        <v>#N/A</v>
      </c>
      <c r="V307" s="23" t="e">
        <f>VLOOKUP('Frese Valve Selection'!$Q307,'Partnumber data valves'!$B$4:$K$1001,6,FALSE)</f>
        <v>#N/A</v>
      </c>
      <c r="W307" s="23" t="e">
        <f>VLOOKUP('Frese Valve Selection'!$Q307,'Partnumber data valves'!$B$4:$K$1001,7,FALSE)</f>
        <v>#N/A</v>
      </c>
      <c r="X307" s="23" t="e">
        <f>VLOOKUP('Frese Valve Selection'!$Q307,'Partnumber data valves'!$B$4:$K$1001,8,FALSE)</f>
        <v>#N/A</v>
      </c>
      <c r="Y307" s="23" t="e">
        <f>VLOOKUP('Frese Valve Selection'!$Q307,'Partnumber data valves'!$B$4:$K$1001,9,FALSE)</f>
        <v>#N/A</v>
      </c>
      <c r="Z307" s="23" t="e">
        <f>VLOOKUP('Frese Valve Selection'!$Q307,'Partnumber data valves'!$B$4:$K$1001,10,FALSE)</f>
        <v>#N/A</v>
      </c>
      <c r="AA307" s="97">
        <f t="shared" si="55"/>
        <v>0</v>
      </c>
      <c r="AB307" s="98" t="e">
        <f t="shared" si="53"/>
        <v>#N/A</v>
      </c>
      <c r="AC307" s="99" t="e">
        <f t="shared" si="54"/>
        <v>#N/A</v>
      </c>
      <c r="AD307" s="23" t="e">
        <f>VLOOKUP(Q307,'Weight table'!$A$2:$C$10000,3,FALSE)</f>
        <v>#N/A</v>
      </c>
      <c r="AF307" s="83"/>
      <c r="AG307" s="23" t="str">
        <f>IF(OR(ISBLANK($AF307),$AF307="N/A"),"",VLOOKUP($AF307,'Part number data actuators'!$B$3:$H$202,2,FALSE))</f>
        <v/>
      </c>
      <c r="AH307" s="23" t="str">
        <f>IF(OR(ISBLANK($AF307),$AF307="N/A"),"",VLOOKUP($AF307,'Part number data actuators'!$B$3:$H$202,3,FALSE))</f>
        <v/>
      </c>
      <c r="AI307" s="23" t="str">
        <f>IF(OR(ISBLANK($AF307),$AF307="N/A"),"",VLOOKUP($AF307,'Part number data actuators'!$B$3:$H$202,4,FALSE))</f>
        <v/>
      </c>
      <c r="AJ307" s="23" t="str">
        <f>IF(OR(ISBLANK($AF307),$AF307="N/A"),"",VLOOKUP($AF307,'Part number data actuators'!$B$3:$H$202,5,FALSE))</f>
        <v/>
      </c>
      <c r="AK307" s="23" t="str">
        <f>IF(OR(ISBLANK($AF307),$AF307="N/A"),"",VLOOKUP($AF307,'Part number data actuators'!$B$3:$H$202,6,FALSE))</f>
        <v/>
      </c>
      <c r="AL307" s="23" t="str">
        <f>IF(OR(ISBLANK($AF307),$AF307="N/A"),"",VLOOKUP($AF307,'Part number data actuators'!$B$3:$H$202,7,FALSE))</f>
        <v/>
      </c>
      <c r="AM307" s="5" t="str">
        <f>IF(OR(ISBLANK($AF307),$AF307="N/A"),"",VLOOKUP(AF307,'Weight table'!$A$2:$C$10000,3,FALSE))</f>
        <v/>
      </c>
      <c r="AO307" s="86"/>
      <c r="AU307" s="66" t="e">
        <f t="shared" si="56"/>
        <v>#N/A</v>
      </c>
      <c r="AV307" s="66" t="e">
        <f t="shared" si="57"/>
        <v>#N/A</v>
      </c>
      <c r="AW307" t="e">
        <f t="shared" si="58"/>
        <v>#N/A</v>
      </c>
      <c r="AX307" s="66" t="e">
        <f t="shared" si="59"/>
        <v>#N/A</v>
      </c>
      <c r="AY307" s="66" t="e">
        <f t="shared" si="60"/>
        <v>#N/A</v>
      </c>
      <c r="BB307" s="6" t="e">
        <f>MATCH(Q307,'Partnumber data valves'!$B$4:$B$1001,0)</f>
        <v>#N/A</v>
      </c>
      <c r="BC307" s="6"/>
      <c r="BD307" t="e">
        <f>INDEX('Partnumber data valves'!$B$4:$AC$1001,$BB307,13)</f>
        <v>#N/A</v>
      </c>
      <c r="BE307" t="e">
        <f>INDEX('Partnumber data valves'!$B$4:$AC$1001,$BB307,14)</f>
        <v>#N/A</v>
      </c>
      <c r="BF307" t="e">
        <f>INDEX('Partnumber data valves'!$B$4:$AC$1001,$BB307,15)</f>
        <v>#N/A</v>
      </c>
      <c r="BG307" t="e">
        <f>INDEX('Partnumber data valves'!$B$4:$AC$1001,$BB307,16)</f>
        <v>#N/A</v>
      </c>
      <c r="BH307" t="e">
        <f>INDEX('Partnumber data valves'!$B$4:$AC$1001,$BB307,17)</f>
        <v>#N/A</v>
      </c>
      <c r="BI307" t="e">
        <f>INDEX('Partnumber data valves'!$B$4:$AC$1001,$BB307,18)</f>
        <v>#N/A</v>
      </c>
      <c r="BJ307" t="e">
        <f>INDEX('Partnumber data valves'!$B$4:$AC$1001,$BB307,19)</f>
        <v>#N/A</v>
      </c>
      <c r="BL307" t="e">
        <f>INDEX('Partnumber data valves'!$B$4:$AC$1001,$BB307,21)</f>
        <v>#N/A</v>
      </c>
      <c r="BM307" t="e">
        <f>INDEX('Partnumber data valves'!$B$4:$AC$1001,$BB307,22)</f>
        <v>#N/A</v>
      </c>
      <c r="BN307" t="e">
        <f>INDEX('Partnumber data valves'!$B$4:$AC$1001,$BB307,23)</f>
        <v>#N/A</v>
      </c>
      <c r="BO307" t="e">
        <f>INDEX('Partnumber data valves'!$B$4:$AC$1001,$BB307,24)</f>
        <v>#N/A</v>
      </c>
      <c r="BP307" t="e">
        <f>INDEX('Partnumber data valves'!$B$4:$AC$1001,$BB307,25)</f>
        <v>#N/A</v>
      </c>
      <c r="BQ307" t="e">
        <f>INDEX('Partnumber data valves'!$B$4:$AC$1001,$BB307,26)</f>
        <v>#N/A</v>
      </c>
      <c r="BR307" t="e">
        <f>INDEX('Partnumber data valves'!$B$4:$AC$1001,$BB307,27)</f>
        <v>#N/A</v>
      </c>
      <c r="BS307" t="e">
        <f>INDEX('Partnumber data valves'!$B$4:$AC$1001,$BB307,28)</f>
        <v>#N/A</v>
      </c>
      <c r="BU307" s="66" t="e">
        <f>INDEX('Partnumber data valves'!$B$4:$AC$1001,$BB307,5)</f>
        <v>#N/A</v>
      </c>
      <c r="BV307" s="66" t="e">
        <f>INDEX('Partnumber data valves'!$B$4:$AC$1001,$BB307,6)</f>
        <v>#N/A</v>
      </c>
    </row>
    <row r="308" spans="2:74">
      <c r="B308" s="115"/>
      <c r="C308" s="115"/>
      <c r="D308" s="115"/>
      <c r="E308" s="115"/>
      <c r="F308" s="115"/>
      <c r="G308" s="115"/>
      <c r="H308" s="115"/>
      <c r="I308" s="115"/>
      <c r="J308" s="115"/>
      <c r="K308" s="115"/>
      <c r="L308" s="115"/>
      <c r="M308" s="115"/>
      <c r="N308" s="115"/>
      <c r="O308" s="115"/>
      <c r="Q308" s="83"/>
      <c r="R308" s="22" t="e">
        <f>VLOOKUP('Frese Valve Selection'!$Q308,'Partnumber data valves'!$B$4:$K$1001,2,FALSE)</f>
        <v>#N/A</v>
      </c>
      <c r="S308" s="23" t="e">
        <f>VLOOKUP('Frese Valve Selection'!$Q308,'Partnumber data valves'!$B$4:$K$1001,3,FALSE)</f>
        <v>#N/A</v>
      </c>
      <c r="T308" s="23" t="e">
        <f>VLOOKUP('Frese Valve Selection'!$Q308,'Partnumber data valves'!$B$4:$K$1001,4,FALSE)</f>
        <v>#N/A</v>
      </c>
      <c r="U308" s="23" t="e">
        <f>VLOOKUP('Frese Valve Selection'!$Q308,'Partnumber data valves'!$B$4:$K$1001,5,FALSE)</f>
        <v>#N/A</v>
      </c>
      <c r="V308" s="23" t="e">
        <f>VLOOKUP('Frese Valve Selection'!$Q308,'Partnumber data valves'!$B$4:$K$1001,6,FALSE)</f>
        <v>#N/A</v>
      </c>
      <c r="W308" s="23" t="e">
        <f>VLOOKUP('Frese Valve Selection'!$Q308,'Partnumber data valves'!$B$4:$K$1001,7,FALSE)</f>
        <v>#N/A</v>
      </c>
      <c r="X308" s="23" t="e">
        <f>VLOOKUP('Frese Valve Selection'!$Q308,'Partnumber data valves'!$B$4:$K$1001,8,FALSE)</f>
        <v>#N/A</v>
      </c>
      <c r="Y308" s="23" t="e">
        <f>VLOOKUP('Frese Valve Selection'!$Q308,'Partnumber data valves'!$B$4:$K$1001,9,FALSE)</f>
        <v>#N/A</v>
      </c>
      <c r="Z308" s="23" t="e">
        <f>VLOOKUP('Frese Valve Selection'!$Q308,'Partnumber data valves'!$B$4:$K$1001,10,FALSE)</f>
        <v>#N/A</v>
      </c>
      <c r="AA308" s="97">
        <f t="shared" si="55"/>
        <v>0</v>
      </c>
      <c r="AB308" s="98" t="e">
        <f t="shared" si="53"/>
        <v>#N/A</v>
      </c>
      <c r="AC308" s="99" t="e">
        <f t="shared" si="54"/>
        <v>#N/A</v>
      </c>
      <c r="AD308" s="23" t="e">
        <f>VLOOKUP(Q308,'Weight table'!$A$2:$C$10000,3,FALSE)</f>
        <v>#N/A</v>
      </c>
      <c r="AF308" s="83"/>
      <c r="AG308" s="23" t="str">
        <f>IF(OR(ISBLANK($AF308),$AF308="N/A"),"",VLOOKUP($AF308,'Part number data actuators'!$B$3:$H$202,2,FALSE))</f>
        <v/>
      </c>
      <c r="AH308" s="23" t="str">
        <f>IF(OR(ISBLANK($AF308),$AF308="N/A"),"",VLOOKUP($AF308,'Part number data actuators'!$B$3:$H$202,3,FALSE))</f>
        <v/>
      </c>
      <c r="AI308" s="23" t="str">
        <f>IF(OR(ISBLANK($AF308),$AF308="N/A"),"",VLOOKUP($AF308,'Part number data actuators'!$B$3:$H$202,4,FALSE))</f>
        <v/>
      </c>
      <c r="AJ308" s="23" t="str">
        <f>IF(OR(ISBLANK($AF308),$AF308="N/A"),"",VLOOKUP($AF308,'Part number data actuators'!$B$3:$H$202,5,FALSE))</f>
        <v/>
      </c>
      <c r="AK308" s="23" t="str">
        <f>IF(OR(ISBLANK($AF308),$AF308="N/A"),"",VLOOKUP($AF308,'Part number data actuators'!$B$3:$H$202,6,FALSE))</f>
        <v/>
      </c>
      <c r="AL308" s="23" t="str">
        <f>IF(OR(ISBLANK($AF308),$AF308="N/A"),"",VLOOKUP($AF308,'Part number data actuators'!$B$3:$H$202,7,FALSE))</f>
        <v/>
      </c>
      <c r="AM308" s="5" t="str">
        <f>IF(OR(ISBLANK($AF308),$AF308="N/A"),"",VLOOKUP(AF308,'Weight table'!$A$2:$C$10000,3,FALSE))</f>
        <v/>
      </c>
      <c r="AO308" s="86"/>
      <c r="AU308" s="66" t="e">
        <f t="shared" si="56"/>
        <v>#N/A</v>
      </c>
      <c r="AV308" s="66" t="e">
        <f t="shared" si="57"/>
        <v>#N/A</v>
      </c>
      <c r="AW308" t="e">
        <f t="shared" si="58"/>
        <v>#N/A</v>
      </c>
      <c r="AX308" s="66" t="e">
        <f t="shared" si="59"/>
        <v>#N/A</v>
      </c>
      <c r="AY308" s="66" t="e">
        <f t="shared" si="60"/>
        <v>#N/A</v>
      </c>
      <c r="BB308" s="6" t="e">
        <f>MATCH(Q308,'Partnumber data valves'!$B$4:$B$1001,0)</f>
        <v>#N/A</v>
      </c>
      <c r="BC308" s="6"/>
      <c r="BD308" t="e">
        <f>INDEX('Partnumber data valves'!$B$4:$AC$1001,$BB308,13)</f>
        <v>#N/A</v>
      </c>
      <c r="BE308" t="e">
        <f>INDEX('Partnumber data valves'!$B$4:$AC$1001,$BB308,14)</f>
        <v>#N/A</v>
      </c>
      <c r="BF308" t="e">
        <f>INDEX('Partnumber data valves'!$B$4:$AC$1001,$BB308,15)</f>
        <v>#N/A</v>
      </c>
      <c r="BG308" t="e">
        <f>INDEX('Partnumber data valves'!$B$4:$AC$1001,$BB308,16)</f>
        <v>#N/A</v>
      </c>
      <c r="BH308" t="e">
        <f>INDEX('Partnumber data valves'!$B$4:$AC$1001,$BB308,17)</f>
        <v>#N/A</v>
      </c>
      <c r="BI308" t="e">
        <f>INDEX('Partnumber data valves'!$B$4:$AC$1001,$BB308,18)</f>
        <v>#N/A</v>
      </c>
      <c r="BJ308" t="e">
        <f>INDEX('Partnumber data valves'!$B$4:$AC$1001,$BB308,19)</f>
        <v>#N/A</v>
      </c>
      <c r="BL308" t="e">
        <f>INDEX('Partnumber data valves'!$B$4:$AC$1001,$BB308,21)</f>
        <v>#N/A</v>
      </c>
      <c r="BM308" t="e">
        <f>INDEX('Partnumber data valves'!$B$4:$AC$1001,$BB308,22)</f>
        <v>#N/A</v>
      </c>
      <c r="BN308" t="e">
        <f>INDEX('Partnumber data valves'!$B$4:$AC$1001,$BB308,23)</f>
        <v>#N/A</v>
      </c>
      <c r="BO308" t="e">
        <f>INDEX('Partnumber data valves'!$B$4:$AC$1001,$BB308,24)</f>
        <v>#N/A</v>
      </c>
      <c r="BP308" t="e">
        <f>INDEX('Partnumber data valves'!$B$4:$AC$1001,$BB308,25)</f>
        <v>#N/A</v>
      </c>
      <c r="BQ308" t="e">
        <f>INDEX('Partnumber data valves'!$B$4:$AC$1001,$BB308,26)</f>
        <v>#N/A</v>
      </c>
      <c r="BR308" t="e">
        <f>INDEX('Partnumber data valves'!$B$4:$AC$1001,$BB308,27)</f>
        <v>#N/A</v>
      </c>
      <c r="BS308" t="e">
        <f>INDEX('Partnumber data valves'!$B$4:$AC$1001,$BB308,28)</f>
        <v>#N/A</v>
      </c>
      <c r="BU308" s="66" t="e">
        <f>INDEX('Partnumber data valves'!$B$4:$AC$1001,$BB308,5)</f>
        <v>#N/A</v>
      </c>
      <c r="BV308" s="66" t="e">
        <f>INDEX('Partnumber data valves'!$B$4:$AC$1001,$BB308,6)</f>
        <v>#N/A</v>
      </c>
    </row>
    <row r="309" spans="2:74">
      <c r="B309" s="115"/>
      <c r="C309" s="115"/>
      <c r="D309" s="115"/>
      <c r="E309" s="115"/>
      <c r="F309" s="115"/>
      <c r="G309" s="115"/>
      <c r="H309" s="115"/>
      <c r="I309" s="115"/>
      <c r="J309" s="115"/>
      <c r="K309" s="115"/>
      <c r="L309" s="115"/>
      <c r="M309" s="115"/>
      <c r="N309" s="115"/>
      <c r="O309" s="115"/>
      <c r="Q309" s="83"/>
      <c r="R309" s="22" t="e">
        <f>VLOOKUP('Frese Valve Selection'!$Q309,'Partnumber data valves'!$B$4:$K$1001,2,FALSE)</f>
        <v>#N/A</v>
      </c>
      <c r="S309" s="23" t="e">
        <f>VLOOKUP('Frese Valve Selection'!$Q309,'Partnumber data valves'!$B$4:$K$1001,3,FALSE)</f>
        <v>#N/A</v>
      </c>
      <c r="T309" s="23" t="e">
        <f>VLOOKUP('Frese Valve Selection'!$Q309,'Partnumber data valves'!$B$4:$K$1001,4,FALSE)</f>
        <v>#N/A</v>
      </c>
      <c r="U309" s="23" t="e">
        <f>VLOOKUP('Frese Valve Selection'!$Q309,'Partnumber data valves'!$B$4:$K$1001,5,FALSE)</f>
        <v>#N/A</v>
      </c>
      <c r="V309" s="23" t="e">
        <f>VLOOKUP('Frese Valve Selection'!$Q309,'Partnumber data valves'!$B$4:$K$1001,6,FALSE)</f>
        <v>#N/A</v>
      </c>
      <c r="W309" s="23" t="e">
        <f>VLOOKUP('Frese Valve Selection'!$Q309,'Partnumber data valves'!$B$4:$K$1001,7,FALSE)</f>
        <v>#N/A</v>
      </c>
      <c r="X309" s="23" t="e">
        <f>VLOOKUP('Frese Valve Selection'!$Q309,'Partnumber data valves'!$B$4:$K$1001,8,FALSE)</f>
        <v>#N/A</v>
      </c>
      <c r="Y309" s="23" t="e">
        <f>VLOOKUP('Frese Valve Selection'!$Q309,'Partnumber data valves'!$B$4:$K$1001,9,FALSE)</f>
        <v>#N/A</v>
      </c>
      <c r="Z309" s="23" t="e">
        <f>VLOOKUP('Frese Valve Selection'!$Q309,'Partnumber data valves'!$B$4:$K$1001,10,FALSE)</f>
        <v>#N/A</v>
      </c>
      <c r="AA309" s="97">
        <f t="shared" si="55"/>
        <v>0</v>
      </c>
      <c r="AB309" s="98" t="e">
        <f t="shared" si="53"/>
        <v>#N/A</v>
      </c>
      <c r="AC309" s="99" t="e">
        <f t="shared" si="54"/>
        <v>#N/A</v>
      </c>
      <c r="AD309" s="23" t="e">
        <f>VLOOKUP(Q309,'Weight table'!$A$2:$C$10000,3,FALSE)</f>
        <v>#N/A</v>
      </c>
      <c r="AF309" s="83"/>
      <c r="AG309" s="23" t="str">
        <f>IF(OR(ISBLANK($AF309),$AF309="N/A"),"",VLOOKUP($AF309,'Part number data actuators'!$B$3:$H$202,2,FALSE))</f>
        <v/>
      </c>
      <c r="AH309" s="23" t="str">
        <f>IF(OR(ISBLANK($AF309),$AF309="N/A"),"",VLOOKUP($AF309,'Part number data actuators'!$B$3:$H$202,3,FALSE))</f>
        <v/>
      </c>
      <c r="AI309" s="23" t="str">
        <f>IF(OR(ISBLANK($AF309),$AF309="N/A"),"",VLOOKUP($AF309,'Part number data actuators'!$B$3:$H$202,4,FALSE))</f>
        <v/>
      </c>
      <c r="AJ309" s="23" t="str">
        <f>IF(OR(ISBLANK($AF309),$AF309="N/A"),"",VLOOKUP($AF309,'Part number data actuators'!$B$3:$H$202,5,FALSE))</f>
        <v/>
      </c>
      <c r="AK309" s="23" t="str">
        <f>IF(OR(ISBLANK($AF309),$AF309="N/A"),"",VLOOKUP($AF309,'Part number data actuators'!$B$3:$H$202,6,FALSE))</f>
        <v/>
      </c>
      <c r="AL309" s="23" t="str">
        <f>IF(OR(ISBLANK($AF309),$AF309="N/A"),"",VLOOKUP($AF309,'Part number data actuators'!$B$3:$H$202,7,FALSE))</f>
        <v/>
      </c>
      <c r="AM309" s="5" t="str">
        <f>IF(OR(ISBLANK($AF309),$AF309="N/A"),"",VLOOKUP(AF309,'Weight table'!$A$2:$C$10000,3,FALSE))</f>
        <v/>
      </c>
      <c r="AO309" s="86"/>
      <c r="AU309" s="66" t="e">
        <f t="shared" si="56"/>
        <v>#N/A</v>
      </c>
      <c r="AV309" s="66" t="e">
        <f t="shared" si="57"/>
        <v>#N/A</v>
      </c>
      <c r="AW309" t="e">
        <f t="shared" si="58"/>
        <v>#N/A</v>
      </c>
      <c r="AX309" s="66" t="e">
        <f t="shared" si="59"/>
        <v>#N/A</v>
      </c>
      <c r="AY309" s="66" t="e">
        <f t="shared" si="60"/>
        <v>#N/A</v>
      </c>
      <c r="BB309" s="6" t="e">
        <f>MATCH(Q309,'Partnumber data valves'!$B$4:$B$1001,0)</f>
        <v>#N/A</v>
      </c>
      <c r="BC309" s="6"/>
      <c r="BD309" t="e">
        <f>INDEX('Partnumber data valves'!$B$4:$AC$1001,$BB309,13)</f>
        <v>#N/A</v>
      </c>
      <c r="BE309" t="e">
        <f>INDEX('Partnumber data valves'!$B$4:$AC$1001,$BB309,14)</f>
        <v>#N/A</v>
      </c>
      <c r="BF309" t="e">
        <f>INDEX('Partnumber data valves'!$B$4:$AC$1001,$BB309,15)</f>
        <v>#N/A</v>
      </c>
      <c r="BG309" t="e">
        <f>INDEX('Partnumber data valves'!$B$4:$AC$1001,$BB309,16)</f>
        <v>#N/A</v>
      </c>
      <c r="BH309" t="e">
        <f>INDEX('Partnumber data valves'!$B$4:$AC$1001,$BB309,17)</f>
        <v>#N/A</v>
      </c>
      <c r="BI309" t="e">
        <f>INDEX('Partnumber data valves'!$B$4:$AC$1001,$BB309,18)</f>
        <v>#N/A</v>
      </c>
      <c r="BJ309" t="e">
        <f>INDEX('Partnumber data valves'!$B$4:$AC$1001,$BB309,19)</f>
        <v>#N/A</v>
      </c>
      <c r="BL309" t="e">
        <f>INDEX('Partnumber data valves'!$B$4:$AC$1001,$BB309,21)</f>
        <v>#N/A</v>
      </c>
      <c r="BM309" t="e">
        <f>INDEX('Partnumber data valves'!$B$4:$AC$1001,$BB309,22)</f>
        <v>#N/A</v>
      </c>
      <c r="BN309" t="e">
        <f>INDEX('Partnumber data valves'!$B$4:$AC$1001,$BB309,23)</f>
        <v>#N/A</v>
      </c>
      <c r="BO309" t="e">
        <f>INDEX('Partnumber data valves'!$B$4:$AC$1001,$BB309,24)</f>
        <v>#N/A</v>
      </c>
      <c r="BP309" t="e">
        <f>INDEX('Partnumber data valves'!$B$4:$AC$1001,$BB309,25)</f>
        <v>#N/A</v>
      </c>
      <c r="BQ309" t="e">
        <f>INDEX('Partnumber data valves'!$B$4:$AC$1001,$BB309,26)</f>
        <v>#N/A</v>
      </c>
      <c r="BR309" t="e">
        <f>INDEX('Partnumber data valves'!$B$4:$AC$1001,$BB309,27)</f>
        <v>#N/A</v>
      </c>
      <c r="BS309" t="e">
        <f>INDEX('Partnumber data valves'!$B$4:$AC$1001,$BB309,28)</f>
        <v>#N/A</v>
      </c>
      <c r="BU309" s="66" t="e">
        <f>INDEX('Partnumber data valves'!$B$4:$AC$1001,$BB309,5)</f>
        <v>#N/A</v>
      </c>
      <c r="BV309" s="66" t="e">
        <f>INDEX('Partnumber data valves'!$B$4:$AC$1001,$BB309,6)</f>
        <v>#N/A</v>
      </c>
    </row>
    <row r="310" spans="2:74">
      <c r="B310" s="115"/>
      <c r="C310" s="115"/>
      <c r="D310" s="115"/>
      <c r="E310" s="115"/>
      <c r="F310" s="115"/>
      <c r="G310" s="115"/>
      <c r="H310" s="115"/>
      <c r="I310" s="115"/>
      <c r="J310" s="115"/>
      <c r="K310" s="115"/>
      <c r="L310" s="115"/>
      <c r="M310" s="115"/>
      <c r="N310" s="115"/>
      <c r="O310" s="115"/>
      <c r="Q310" s="83"/>
      <c r="R310" s="22" t="e">
        <f>VLOOKUP('Frese Valve Selection'!$Q310,'Partnumber data valves'!$B$4:$K$1001,2,FALSE)</f>
        <v>#N/A</v>
      </c>
      <c r="S310" s="23" t="e">
        <f>VLOOKUP('Frese Valve Selection'!$Q310,'Partnumber data valves'!$B$4:$K$1001,3,FALSE)</f>
        <v>#N/A</v>
      </c>
      <c r="T310" s="23" t="e">
        <f>VLOOKUP('Frese Valve Selection'!$Q310,'Partnumber data valves'!$B$4:$K$1001,4,FALSE)</f>
        <v>#N/A</v>
      </c>
      <c r="U310" s="23" t="e">
        <f>VLOOKUP('Frese Valve Selection'!$Q310,'Partnumber data valves'!$B$4:$K$1001,5,FALSE)</f>
        <v>#N/A</v>
      </c>
      <c r="V310" s="23" t="e">
        <f>VLOOKUP('Frese Valve Selection'!$Q310,'Partnumber data valves'!$B$4:$K$1001,6,FALSE)</f>
        <v>#N/A</v>
      </c>
      <c r="W310" s="23" t="e">
        <f>VLOOKUP('Frese Valve Selection'!$Q310,'Partnumber data valves'!$B$4:$K$1001,7,FALSE)</f>
        <v>#N/A</v>
      </c>
      <c r="X310" s="23" t="e">
        <f>VLOOKUP('Frese Valve Selection'!$Q310,'Partnumber data valves'!$B$4:$K$1001,8,FALSE)</f>
        <v>#N/A</v>
      </c>
      <c r="Y310" s="23" t="e">
        <f>VLOOKUP('Frese Valve Selection'!$Q310,'Partnumber data valves'!$B$4:$K$1001,9,FALSE)</f>
        <v>#N/A</v>
      </c>
      <c r="Z310" s="23" t="e">
        <f>VLOOKUP('Frese Valve Selection'!$Q310,'Partnumber data valves'!$B$4:$K$1001,10,FALSE)</f>
        <v>#N/A</v>
      </c>
      <c r="AA310" s="97">
        <f t="shared" si="55"/>
        <v>0</v>
      </c>
      <c r="AB310" s="98" t="e">
        <f t="shared" si="53"/>
        <v>#N/A</v>
      </c>
      <c r="AC310" s="99" t="e">
        <f t="shared" si="54"/>
        <v>#N/A</v>
      </c>
      <c r="AD310" s="23" t="e">
        <f>VLOOKUP(Q310,'Weight table'!$A$2:$C$10000,3,FALSE)</f>
        <v>#N/A</v>
      </c>
      <c r="AF310" s="83"/>
      <c r="AG310" s="23" t="str">
        <f>IF(OR(ISBLANK($AF310),$AF310="N/A"),"",VLOOKUP($AF310,'Part number data actuators'!$B$3:$H$202,2,FALSE))</f>
        <v/>
      </c>
      <c r="AH310" s="23" t="str">
        <f>IF(OR(ISBLANK($AF310),$AF310="N/A"),"",VLOOKUP($AF310,'Part number data actuators'!$B$3:$H$202,3,FALSE))</f>
        <v/>
      </c>
      <c r="AI310" s="23" t="str">
        <f>IF(OR(ISBLANK($AF310),$AF310="N/A"),"",VLOOKUP($AF310,'Part number data actuators'!$B$3:$H$202,4,FALSE))</f>
        <v/>
      </c>
      <c r="AJ310" s="23" t="str">
        <f>IF(OR(ISBLANK($AF310),$AF310="N/A"),"",VLOOKUP($AF310,'Part number data actuators'!$B$3:$H$202,5,FALSE))</f>
        <v/>
      </c>
      <c r="AK310" s="23" t="str">
        <f>IF(OR(ISBLANK($AF310),$AF310="N/A"),"",VLOOKUP($AF310,'Part number data actuators'!$B$3:$H$202,6,FALSE))</f>
        <v/>
      </c>
      <c r="AL310" s="23" t="str">
        <f>IF(OR(ISBLANK($AF310),$AF310="N/A"),"",VLOOKUP($AF310,'Part number data actuators'!$B$3:$H$202,7,FALSE))</f>
        <v/>
      </c>
      <c r="AM310" s="5" t="str">
        <f>IF(OR(ISBLANK($AF310),$AF310="N/A"),"",VLOOKUP(AF310,'Weight table'!$A$2:$C$10000,3,FALSE))</f>
        <v/>
      </c>
      <c r="AO310" s="86"/>
      <c r="AU310" s="66" t="e">
        <f t="shared" si="56"/>
        <v>#N/A</v>
      </c>
      <c r="AV310" s="66" t="e">
        <f t="shared" si="57"/>
        <v>#N/A</v>
      </c>
      <c r="AW310" t="e">
        <f t="shared" si="58"/>
        <v>#N/A</v>
      </c>
      <c r="AX310" s="66" t="e">
        <f t="shared" si="59"/>
        <v>#N/A</v>
      </c>
      <c r="AY310" s="66" t="e">
        <f t="shared" si="60"/>
        <v>#N/A</v>
      </c>
      <c r="BB310" s="6" t="e">
        <f>MATCH(Q310,'Partnumber data valves'!$B$4:$B$1001,0)</f>
        <v>#N/A</v>
      </c>
      <c r="BC310" s="6"/>
      <c r="BD310" t="e">
        <f>INDEX('Partnumber data valves'!$B$4:$AC$1001,$BB310,13)</f>
        <v>#N/A</v>
      </c>
      <c r="BE310" t="e">
        <f>INDEX('Partnumber data valves'!$B$4:$AC$1001,$BB310,14)</f>
        <v>#N/A</v>
      </c>
      <c r="BF310" t="e">
        <f>INDEX('Partnumber data valves'!$B$4:$AC$1001,$BB310,15)</f>
        <v>#N/A</v>
      </c>
      <c r="BG310" t="e">
        <f>INDEX('Partnumber data valves'!$B$4:$AC$1001,$BB310,16)</f>
        <v>#N/A</v>
      </c>
      <c r="BH310" t="e">
        <f>INDEX('Partnumber data valves'!$B$4:$AC$1001,$BB310,17)</f>
        <v>#N/A</v>
      </c>
      <c r="BI310" t="e">
        <f>INDEX('Partnumber data valves'!$B$4:$AC$1001,$BB310,18)</f>
        <v>#N/A</v>
      </c>
      <c r="BJ310" t="e">
        <f>INDEX('Partnumber data valves'!$B$4:$AC$1001,$BB310,19)</f>
        <v>#N/A</v>
      </c>
      <c r="BL310" t="e">
        <f>INDEX('Partnumber data valves'!$B$4:$AC$1001,$BB310,21)</f>
        <v>#N/A</v>
      </c>
      <c r="BM310" t="e">
        <f>INDEX('Partnumber data valves'!$B$4:$AC$1001,$BB310,22)</f>
        <v>#N/A</v>
      </c>
      <c r="BN310" t="e">
        <f>INDEX('Partnumber data valves'!$B$4:$AC$1001,$BB310,23)</f>
        <v>#N/A</v>
      </c>
      <c r="BO310" t="e">
        <f>INDEX('Partnumber data valves'!$B$4:$AC$1001,$BB310,24)</f>
        <v>#N/A</v>
      </c>
      <c r="BP310" t="e">
        <f>INDEX('Partnumber data valves'!$B$4:$AC$1001,$BB310,25)</f>
        <v>#N/A</v>
      </c>
      <c r="BQ310" t="e">
        <f>INDEX('Partnumber data valves'!$B$4:$AC$1001,$BB310,26)</f>
        <v>#N/A</v>
      </c>
      <c r="BR310" t="e">
        <f>INDEX('Partnumber data valves'!$B$4:$AC$1001,$BB310,27)</f>
        <v>#N/A</v>
      </c>
      <c r="BS310" t="e">
        <f>INDEX('Partnumber data valves'!$B$4:$AC$1001,$BB310,28)</f>
        <v>#N/A</v>
      </c>
      <c r="BU310" s="66" t="e">
        <f>INDEX('Partnumber data valves'!$B$4:$AC$1001,$BB310,5)</f>
        <v>#N/A</v>
      </c>
      <c r="BV310" s="66" t="e">
        <f>INDEX('Partnumber data valves'!$B$4:$AC$1001,$BB310,6)</f>
        <v>#N/A</v>
      </c>
    </row>
    <row r="311" spans="2:74">
      <c r="B311" s="115"/>
      <c r="C311" s="115"/>
      <c r="D311" s="115"/>
      <c r="E311" s="115"/>
      <c r="F311" s="115"/>
      <c r="G311" s="115"/>
      <c r="H311" s="115"/>
      <c r="I311" s="115"/>
      <c r="J311" s="115"/>
      <c r="K311" s="115"/>
      <c r="L311" s="115"/>
      <c r="M311" s="115"/>
      <c r="N311" s="115"/>
      <c r="O311" s="115"/>
      <c r="Q311" s="83"/>
      <c r="R311" s="22" t="e">
        <f>VLOOKUP('Frese Valve Selection'!$Q311,'Partnumber data valves'!$B$4:$K$1001,2,FALSE)</f>
        <v>#N/A</v>
      </c>
      <c r="S311" s="23" t="e">
        <f>VLOOKUP('Frese Valve Selection'!$Q311,'Partnumber data valves'!$B$4:$K$1001,3,FALSE)</f>
        <v>#N/A</v>
      </c>
      <c r="T311" s="23" t="e">
        <f>VLOOKUP('Frese Valve Selection'!$Q311,'Partnumber data valves'!$B$4:$K$1001,4,FALSE)</f>
        <v>#N/A</v>
      </c>
      <c r="U311" s="23" t="e">
        <f>VLOOKUP('Frese Valve Selection'!$Q311,'Partnumber data valves'!$B$4:$K$1001,5,FALSE)</f>
        <v>#N/A</v>
      </c>
      <c r="V311" s="23" t="e">
        <f>VLOOKUP('Frese Valve Selection'!$Q311,'Partnumber data valves'!$B$4:$K$1001,6,FALSE)</f>
        <v>#N/A</v>
      </c>
      <c r="W311" s="23" t="e">
        <f>VLOOKUP('Frese Valve Selection'!$Q311,'Partnumber data valves'!$B$4:$K$1001,7,FALSE)</f>
        <v>#N/A</v>
      </c>
      <c r="X311" s="23" t="e">
        <f>VLOOKUP('Frese Valve Selection'!$Q311,'Partnumber data valves'!$B$4:$K$1001,8,FALSE)</f>
        <v>#N/A</v>
      </c>
      <c r="Y311" s="23" t="e">
        <f>VLOOKUP('Frese Valve Selection'!$Q311,'Partnumber data valves'!$B$4:$K$1001,9,FALSE)</f>
        <v>#N/A</v>
      </c>
      <c r="Z311" s="23" t="e">
        <f>VLOOKUP('Frese Valve Selection'!$Q311,'Partnumber data valves'!$B$4:$K$1001,10,FALSE)</f>
        <v>#N/A</v>
      </c>
      <c r="AA311" s="97">
        <f t="shared" si="55"/>
        <v>0</v>
      </c>
      <c r="AB311" s="98" t="e">
        <f t="shared" si="53"/>
        <v>#N/A</v>
      </c>
      <c r="AC311" s="99" t="e">
        <f t="shared" si="54"/>
        <v>#N/A</v>
      </c>
      <c r="AD311" s="23" t="e">
        <f>VLOOKUP(Q311,'Weight table'!$A$2:$C$10000,3,FALSE)</f>
        <v>#N/A</v>
      </c>
      <c r="AF311" s="83"/>
      <c r="AG311" s="23" t="str">
        <f>IF(OR(ISBLANK($AF311),$AF311="N/A"),"",VLOOKUP($AF311,'Part number data actuators'!$B$3:$H$202,2,FALSE))</f>
        <v/>
      </c>
      <c r="AH311" s="23" t="str">
        <f>IF(OR(ISBLANK($AF311),$AF311="N/A"),"",VLOOKUP($AF311,'Part number data actuators'!$B$3:$H$202,3,FALSE))</f>
        <v/>
      </c>
      <c r="AI311" s="23" t="str">
        <f>IF(OR(ISBLANK($AF311),$AF311="N/A"),"",VLOOKUP($AF311,'Part number data actuators'!$B$3:$H$202,4,FALSE))</f>
        <v/>
      </c>
      <c r="AJ311" s="23" t="str">
        <f>IF(OR(ISBLANK($AF311),$AF311="N/A"),"",VLOOKUP($AF311,'Part number data actuators'!$B$3:$H$202,5,FALSE))</f>
        <v/>
      </c>
      <c r="AK311" s="23" t="str">
        <f>IF(OR(ISBLANK($AF311),$AF311="N/A"),"",VLOOKUP($AF311,'Part number data actuators'!$B$3:$H$202,6,FALSE))</f>
        <v/>
      </c>
      <c r="AL311" s="23" t="str">
        <f>IF(OR(ISBLANK($AF311),$AF311="N/A"),"",VLOOKUP($AF311,'Part number data actuators'!$B$3:$H$202,7,FALSE))</f>
        <v/>
      </c>
      <c r="AM311" s="5" t="str">
        <f>IF(OR(ISBLANK($AF311),$AF311="N/A"),"",VLOOKUP(AF311,'Weight table'!$A$2:$C$10000,3,FALSE))</f>
        <v/>
      </c>
      <c r="AO311" s="86"/>
      <c r="AU311" s="66" t="e">
        <f t="shared" si="56"/>
        <v>#N/A</v>
      </c>
      <c r="AV311" s="66" t="e">
        <f t="shared" si="57"/>
        <v>#N/A</v>
      </c>
      <c r="AW311" t="e">
        <f t="shared" si="58"/>
        <v>#N/A</v>
      </c>
      <c r="AX311" s="66" t="e">
        <f t="shared" si="59"/>
        <v>#N/A</v>
      </c>
      <c r="AY311" s="66" t="e">
        <f t="shared" si="60"/>
        <v>#N/A</v>
      </c>
      <c r="BB311" s="6" t="e">
        <f>MATCH(Q311,'Partnumber data valves'!$B$4:$B$1001,0)</f>
        <v>#N/A</v>
      </c>
      <c r="BC311" s="6"/>
      <c r="BD311" t="e">
        <f>INDEX('Partnumber data valves'!$B$4:$AC$1001,$BB311,13)</f>
        <v>#N/A</v>
      </c>
      <c r="BE311" t="e">
        <f>INDEX('Partnumber data valves'!$B$4:$AC$1001,$BB311,14)</f>
        <v>#N/A</v>
      </c>
      <c r="BF311" t="e">
        <f>INDEX('Partnumber data valves'!$B$4:$AC$1001,$BB311,15)</f>
        <v>#N/A</v>
      </c>
      <c r="BG311" t="e">
        <f>INDEX('Partnumber data valves'!$B$4:$AC$1001,$BB311,16)</f>
        <v>#N/A</v>
      </c>
      <c r="BH311" t="e">
        <f>INDEX('Partnumber data valves'!$B$4:$AC$1001,$BB311,17)</f>
        <v>#N/A</v>
      </c>
      <c r="BI311" t="e">
        <f>INDEX('Partnumber data valves'!$B$4:$AC$1001,$BB311,18)</f>
        <v>#N/A</v>
      </c>
      <c r="BJ311" t="e">
        <f>INDEX('Partnumber data valves'!$B$4:$AC$1001,$BB311,19)</f>
        <v>#N/A</v>
      </c>
      <c r="BL311" t="e">
        <f>INDEX('Partnumber data valves'!$B$4:$AC$1001,$BB311,21)</f>
        <v>#N/A</v>
      </c>
      <c r="BM311" t="e">
        <f>INDEX('Partnumber data valves'!$B$4:$AC$1001,$BB311,22)</f>
        <v>#N/A</v>
      </c>
      <c r="BN311" t="e">
        <f>INDEX('Partnumber data valves'!$B$4:$AC$1001,$BB311,23)</f>
        <v>#N/A</v>
      </c>
      <c r="BO311" t="e">
        <f>INDEX('Partnumber data valves'!$B$4:$AC$1001,$BB311,24)</f>
        <v>#N/A</v>
      </c>
      <c r="BP311" t="e">
        <f>INDEX('Partnumber data valves'!$B$4:$AC$1001,$BB311,25)</f>
        <v>#N/A</v>
      </c>
      <c r="BQ311" t="e">
        <f>INDEX('Partnumber data valves'!$B$4:$AC$1001,$BB311,26)</f>
        <v>#N/A</v>
      </c>
      <c r="BR311" t="e">
        <f>INDEX('Partnumber data valves'!$B$4:$AC$1001,$BB311,27)</f>
        <v>#N/A</v>
      </c>
      <c r="BS311" t="e">
        <f>INDEX('Partnumber data valves'!$B$4:$AC$1001,$BB311,28)</f>
        <v>#N/A</v>
      </c>
      <c r="BU311" s="66" t="e">
        <f>INDEX('Partnumber data valves'!$B$4:$AC$1001,$BB311,5)</f>
        <v>#N/A</v>
      </c>
      <c r="BV311" s="66" t="e">
        <f>INDEX('Partnumber data valves'!$B$4:$AC$1001,$BB311,6)</f>
        <v>#N/A</v>
      </c>
    </row>
    <row r="312" spans="2:74">
      <c r="B312" s="115"/>
      <c r="C312" s="115"/>
      <c r="D312" s="115"/>
      <c r="E312" s="115"/>
      <c r="F312" s="115"/>
      <c r="G312" s="115"/>
      <c r="H312" s="115"/>
      <c r="I312" s="115"/>
      <c r="J312" s="115"/>
      <c r="K312" s="115"/>
      <c r="L312" s="115"/>
      <c r="M312" s="115"/>
      <c r="N312" s="115"/>
      <c r="O312" s="115"/>
      <c r="Q312" s="83"/>
      <c r="R312" s="22" t="e">
        <f>VLOOKUP('Frese Valve Selection'!$Q312,'Partnumber data valves'!$B$4:$K$1001,2,FALSE)</f>
        <v>#N/A</v>
      </c>
      <c r="S312" s="23" t="e">
        <f>VLOOKUP('Frese Valve Selection'!$Q312,'Partnumber data valves'!$B$4:$K$1001,3,FALSE)</f>
        <v>#N/A</v>
      </c>
      <c r="T312" s="23" t="e">
        <f>VLOOKUP('Frese Valve Selection'!$Q312,'Partnumber data valves'!$B$4:$K$1001,4,FALSE)</f>
        <v>#N/A</v>
      </c>
      <c r="U312" s="23" t="e">
        <f>VLOOKUP('Frese Valve Selection'!$Q312,'Partnumber data valves'!$B$4:$K$1001,5,FALSE)</f>
        <v>#N/A</v>
      </c>
      <c r="V312" s="23" t="e">
        <f>VLOOKUP('Frese Valve Selection'!$Q312,'Partnumber data valves'!$B$4:$K$1001,6,FALSE)</f>
        <v>#N/A</v>
      </c>
      <c r="W312" s="23" t="e">
        <f>VLOOKUP('Frese Valve Selection'!$Q312,'Partnumber data valves'!$B$4:$K$1001,7,FALSE)</f>
        <v>#N/A</v>
      </c>
      <c r="X312" s="23" t="e">
        <f>VLOOKUP('Frese Valve Selection'!$Q312,'Partnumber data valves'!$B$4:$K$1001,8,FALSE)</f>
        <v>#N/A</v>
      </c>
      <c r="Y312" s="23" t="e">
        <f>VLOOKUP('Frese Valve Selection'!$Q312,'Partnumber data valves'!$B$4:$K$1001,9,FALSE)</f>
        <v>#N/A</v>
      </c>
      <c r="Z312" s="23" t="e">
        <f>VLOOKUP('Frese Valve Selection'!$Q312,'Partnumber data valves'!$B$4:$K$1001,10,FALSE)</f>
        <v>#N/A</v>
      </c>
      <c r="AA312" s="97">
        <f t="shared" si="55"/>
        <v>0</v>
      </c>
      <c r="AB312" s="98" t="e">
        <f t="shared" si="53"/>
        <v>#N/A</v>
      </c>
      <c r="AC312" s="99" t="e">
        <f t="shared" si="54"/>
        <v>#N/A</v>
      </c>
      <c r="AD312" s="23" t="e">
        <f>VLOOKUP(Q312,'Weight table'!$A$2:$C$10000,3,FALSE)</f>
        <v>#N/A</v>
      </c>
      <c r="AF312" s="83"/>
      <c r="AG312" s="23" t="str">
        <f>IF(OR(ISBLANK($AF312),$AF312="N/A"),"",VLOOKUP($AF312,'Part number data actuators'!$B$3:$H$202,2,FALSE))</f>
        <v/>
      </c>
      <c r="AH312" s="23" t="str">
        <f>IF(OR(ISBLANK($AF312),$AF312="N/A"),"",VLOOKUP($AF312,'Part number data actuators'!$B$3:$H$202,3,FALSE))</f>
        <v/>
      </c>
      <c r="AI312" s="23" t="str">
        <f>IF(OR(ISBLANK($AF312),$AF312="N/A"),"",VLOOKUP($AF312,'Part number data actuators'!$B$3:$H$202,4,FALSE))</f>
        <v/>
      </c>
      <c r="AJ312" s="23" t="str">
        <f>IF(OR(ISBLANK($AF312),$AF312="N/A"),"",VLOOKUP($AF312,'Part number data actuators'!$B$3:$H$202,5,FALSE))</f>
        <v/>
      </c>
      <c r="AK312" s="23" t="str">
        <f>IF(OR(ISBLANK($AF312),$AF312="N/A"),"",VLOOKUP($AF312,'Part number data actuators'!$B$3:$H$202,6,FALSE))</f>
        <v/>
      </c>
      <c r="AL312" s="23" t="str">
        <f>IF(OR(ISBLANK($AF312),$AF312="N/A"),"",VLOOKUP($AF312,'Part number data actuators'!$B$3:$H$202,7,FALSE))</f>
        <v/>
      </c>
      <c r="AM312" s="5" t="str">
        <f>IF(OR(ISBLANK($AF312),$AF312="N/A"),"",VLOOKUP(AF312,'Weight table'!$A$2:$C$10000,3,FALSE))</f>
        <v/>
      </c>
      <c r="AO312" s="86"/>
      <c r="AU312" s="66" t="e">
        <f t="shared" si="56"/>
        <v>#N/A</v>
      </c>
      <c r="AV312" s="66" t="e">
        <f t="shared" si="57"/>
        <v>#N/A</v>
      </c>
      <c r="AW312" t="e">
        <f t="shared" si="58"/>
        <v>#N/A</v>
      </c>
      <c r="AX312" s="66" t="e">
        <f t="shared" si="59"/>
        <v>#N/A</v>
      </c>
      <c r="AY312" s="66" t="e">
        <f t="shared" si="60"/>
        <v>#N/A</v>
      </c>
      <c r="BB312" s="6" t="e">
        <f>MATCH(Q312,'Partnumber data valves'!$B$4:$B$1001,0)</f>
        <v>#N/A</v>
      </c>
      <c r="BC312" s="6"/>
      <c r="BD312" t="e">
        <f>INDEX('Partnumber data valves'!$B$4:$AC$1001,$BB312,13)</f>
        <v>#N/A</v>
      </c>
      <c r="BE312" t="e">
        <f>INDEX('Partnumber data valves'!$B$4:$AC$1001,$BB312,14)</f>
        <v>#N/A</v>
      </c>
      <c r="BF312" t="e">
        <f>INDEX('Partnumber data valves'!$B$4:$AC$1001,$BB312,15)</f>
        <v>#N/A</v>
      </c>
      <c r="BG312" t="e">
        <f>INDEX('Partnumber data valves'!$B$4:$AC$1001,$BB312,16)</f>
        <v>#N/A</v>
      </c>
      <c r="BH312" t="e">
        <f>INDEX('Partnumber data valves'!$B$4:$AC$1001,$BB312,17)</f>
        <v>#N/A</v>
      </c>
      <c r="BI312" t="e">
        <f>INDEX('Partnumber data valves'!$B$4:$AC$1001,$BB312,18)</f>
        <v>#N/A</v>
      </c>
      <c r="BJ312" t="e">
        <f>INDEX('Partnumber data valves'!$B$4:$AC$1001,$BB312,19)</f>
        <v>#N/A</v>
      </c>
      <c r="BL312" t="e">
        <f>INDEX('Partnumber data valves'!$B$4:$AC$1001,$BB312,21)</f>
        <v>#N/A</v>
      </c>
      <c r="BM312" t="e">
        <f>INDEX('Partnumber data valves'!$B$4:$AC$1001,$BB312,22)</f>
        <v>#N/A</v>
      </c>
      <c r="BN312" t="e">
        <f>INDEX('Partnumber data valves'!$B$4:$AC$1001,$BB312,23)</f>
        <v>#N/A</v>
      </c>
      <c r="BO312" t="e">
        <f>INDEX('Partnumber data valves'!$B$4:$AC$1001,$BB312,24)</f>
        <v>#N/A</v>
      </c>
      <c r="BP312" t="e">
        <f>INDEX('Partnumber data valves'!$B$4:$AC$1001,$BB312,25)</f>
        <v>#N/A</v>
      </c>
      <c r="BQ312" t="e">
        <f>INDEX('Partnumber data valves'!$B$4:$AC$1001,$BB312,26)</f>
        <v>#N/A</v>
      </c>
      <c r="BR312" t="e">
        <f>INDEX('Partnumber data valves'!$B$4:$AC$1001,$BB312,27)</f>
        <v>#N/A</v>
      </c>
      <c r="BS312" t="e">
        <f>INDEX('Partnumber data valves'!$B$4:$AC$1001,$BB312,28)</f>
        <v>#N/A</v>
      </c>
      <c r="BU312" s="66" t="e">
        <f>INDEX('Partnumber data valves'!$B$4:$AC$1001,$BB312,5)</f>
        <v>#N/A</v>
      </c>
      <c r="BV312" s="66" t="e">
        <f>INDEX('Partnumber data valves'!$B$4:$AC$1001,$BB312,6)</f>
        <v>#N/A</v>
      </c>
    </row>
    <row r="313" spans="2:74">
      <c r="B313" s="115"/>
      <c r="C313" s="115"/>
      <c r="D313" s="115"/>
      <c r="E313" s="115"/>
      <c r="F313" s="115"/>
      <c r="G313" s="115"/>
      <c r="H313" s="115"/>
      <c r="I313" s="115"/>
      <c r="J313" s="115"/>
      <c r="K313" s="115"/>
      <c r="L313" s="115"/>
      <c r="M313" s="115"/>
      <c r="N313" s="115"/>
      <c r="O313" s="115"/>
      <c r="Q313" s="83"/>
      <c r="R313" s="22" t="e">
        <f>VLOOKUP('Frese Valve Selection'!$Q313,'Partnumber data valves'!$B$4:$K$1001,2,FALSE)</f>
        <v>#N/A</v>
      </c>
      <c r="S313" s="23" t="e">
        <f>VLOOKUP('Frese Valve Selection'!$Q313,'Partnumber data valves'!$B$4:$K$1001,3,FALSE)</f>
        <v>#N/A</v>
      </c>
      <c r="T313" s="23" t="e">
        <f>VLOOKUP('Frese Valve Selection'!$Q313,'Partnumber data valves'!$B$4:$K$1001,4,FALSE)</f>
        <v>#N/A</v>
      </c>
      <c r="U313" s="23" t="e">
        <f>VLOOKUP('Frese Valve Selection'!$Q313,'Partnumber data valves'!$B$4:$K$1001,5,FALSE)</f>
        <v>#N/A</v>
      </c>
      <c r="V313" s="23" t="e">
        <f>VLOOKUP('Frese Valve Selection'!$Q313,'Partnumber data valves'!$B$4:$K$1001,6,FALSE)</f>
        <v>#N/A</v>
      </c>
      <c r="W313" s="23" t="e">
        <f>VLOOKUP('Frese Valve Selection'!$Q313,'Partnumber data valves'!$B$4:$K$1001,7,FALSE)</f>
        <v>#N/A</v>
      </c>
      <c r="X313" s="23" t="e">
        <f>VLOOKUP('Frese Valve Selection'!$Q313,'Partnumber data valves'!$B$4:$K$1001,8,FALSE)</f>
        <v>#N/A</v>
      </c>
      <c r="Y313" s="23" t="e">
        <f>VLOOKUP('Frese Valve Selection'!$Q313,'Partnumber data valves'!$B$4:$K$1001,9,FALSE)</f>
        <v>#N/A</v>
      </c>
      <c r="Z313" s="23" t="e">
        <f>VLOOKUP('Frese Valve Selection'!$Q313,'Partnumber data valves'!$B$4:$K$1001,10,FALSE)</f>
        <v>#N/A</v>
      </c>
      <c r="AA313" s="97">
        <f t="shared" si="55"/>
        <v>0</v>
      </c>
      <c r="AB313" s="98" t="e">
        <f t="shared" si="53"/>
        <v>#N/A</v>
      </c>
      <c r="AC313" s="99" t="e">
        <f t="shared" si="54"/>
        <v>#N/A</v>
      </c>
      <c r="AD313" s="23" t="e">
        <f>VLOOKUP(Q313,'Weight table'!$A$2:$C$10000,3,FALSE)</f>
        <v>#N/A</v>
      </c>
      <c r="AF313" s="83"/>
      <c r="AG313" s="23" t="str">
        <f>IF(OR(ISBLANK($AF313),$AF313="N/A"),"",VLOOKUP($AF313,'Part number data actuators'!$B$3:$H$202,2,FALSE))</f>
        <v/>
      </c>
      <c r="AH313" s="23" t="str">
        <f>IF(OR(ISBLANK($AF313),$AF313="N/A"),"",VLOOKUP($AF313,'Part number data actuators'!$B$3:$H$202,3,FALSE))</f>
        <v/>
      </c>
      <c r="AI313" s="23" t="str">
        <f>IF(OR(ISBLANK($AF313),$AF313="N/A"),"",VLOOKUP($AF313,'Part number data actuators'!$B$3:$H$202,4,FALSE))</f>
        <v/>
      </c>
      <c r="AJ313" s="23" t="str">
        <f>IF(OR(ISBLANK($AF313),$AF313="N/A"),"",VLOOKUP($AF313,'Part number data actuators'!$B$3:$H$202,5,FALSE))</f>
        <v/>
      </c>
      <c r="AK313" s="23" t="str">
        <f>IF(OR(ISBLANK($AF313),$AF313="N/A"),"",VLOOKUP($AF313,'Part number data actuators'!$B$3:$H$202,6,FALSE))</f>
        <v/>
      </c>
      <c r="AL313" s="23" t="str">
        <f>IF(OR(ISBLANK($AF313),$AF313="N/A"),"",VLOOKUP($AF313,'Part number data actuators'!$B$3:$H$202,7,FALSE))</f>
        <v/>
      </c>
      <c r="AM313" s="5" t="str">
        <f>IF(OR(ISBLANK($AF313),$AF313="N/A"),"",VLOOKUP(AF313,'Weight table'!$A$2:$C$10000,3,FALSE))</f>
        <v/>
      </c>
      <c r="AO313" s="86"/>
      <c r="AU313" s="66" t="e">
        <f t="shared" si="56"/>
        <v>#N/A</v>
      </c>
      <c r="AV313" s="66" t="e">
        <f t="shared" si="57"/>
        <v>#N/A</v>
      </c>
      <c r="AW313" t="e">
        <f t="shared" si="58"/>
        <v>#N/A</v>
      </c>
      <c r="AX313" s="66" t="e">
        <f t="shared" si="59"/>
        <v>#N/A</v>
      </c>
      <c r="AY313" s="66" t="e">
        <f t="shared" si="60"/>
        <v>#N/A</v>
      </c>
      <c r="BB313" s="6" t="e">
        <f>MATCH(Q313,'Partnumber data valves'!$B$4:$B$1001,0)</f>
        <v>#N/A</v>
      </c>
      <c r="BC313" s="6"/>
      <c r="BD313" t="e">
        <f>INDEX('Partnumber data valves'!$B$4:$AC$1001,$BB313,13)</f>
        <v>#N/A</v>
      </c>
      <c r="BE313" t="e">
        <f>INDEX('Partnumber data valves'!$B$4:$AC$1001,$BB313,14)</f>
        <v>#N/A</v>
      </c>
      <c r="BF313" t="e">
        <f>INDEX('Partnumber data valves'!$B$4:$AC$1001,$BB313,15)</f>
        <v>#N/A</v>
      </c>
      <c r="BG313" t="e">
        <f>INDEX('Partnumber data valves'!$B$4:$AC$1001,$BB313,16)</f>
        <v>#N/A</v>
      </c>
      <c r="BH313" t="e">
        <f>INDEX('Partnumber data valves'!$B$4:$AC$1001,$BB313,17)</f>
        <v>#N/A</v>
      </c>
      <c r="BI313" t="e">
        <f>INDEX('Partnumber data valves'!$B$4:$AC$1001,$BB313,18)</f>
        <v>#N/A</v>
      </c>
      <c r="BJ313" t="e">
        <f>INDEX('Partnumber data valves'!$B$4:$AC$1001,$BB313,19)</f>
        <v>#N/A</v>
      </c>
      <c r="BL313" t="e">
        <f>INDEX('Partnumber data valves'!$B$4:$AC$1001,$BB313,21)</f>
        <v>#N/A</v>
      </c>
      <c r="BM313" t="e">
        <f>INDEX('Partnumber data valves'!$B$4:$AC$1001,$BB313,22)</f>
        <v>#N/A</v>
      </c>
      <c r="BN313" t="e">
        <f>INDEX('Partnumber data valves'!$B$4:$AC$1001,$BB313,23)</f>
        <v>#N/A</v>
      </c>
      <c r="BO313" t="e">
        <f>INDEX('Partnumber data valves'!$B$4:$AC$1001,$BB313,24)</f>
        <v>#N/A</v>
      </c>
      <c r="BP313" t="e">
        <f>INDEX('Partnumber data valves'!$B$4:$AC$1001,$BB313,25)</f>
        <v>#N/A</v>
      </c>
      <c r="BQ313" t="e">
        <f>INDEX('Partnumber data valves'!$B$4:$AC$1001,$BB313,26)</f>
        <v>#N/A</v>
      </c>
      <c r="BR313" t="e">
        <f>INDEX('Partnumber data valves'!$B$4:$AC$1001,$BB313,27)</f>
        <v>#N/A</v>
      </c>
      <c r="BS313" t="e">
        <f>INDEX('Partnumber data valves'!$B$4:$AC$1001,$BB313,28)</f>
        <v>#N/A</v>
      </c>
      <c r="BU313" s="66" t="e">
        <f>INDEX('Partnumber data valves'!$B$4:$AC$1001,$BB313,5)</f>
        <v>#N/A</v>
      </c>
      <c r="BV313" s="66" t="e">
        <f>INDEX('Partnumber data valves'!$B$4:$AC$1001,$BB313,6)</f>
        <v>#N/A</v>
      </c>
    </row>
    <row r="314" spans="2:74"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5"/>
      <c r="N314" s="115"/>
      <c r="O314" s="115"/>
      <c r="Q314" s="83"/>
      <c r="R314" s="22" t="e">
        <f>VLOOKUP('Frese Valve Selection'!$Q314,'Partnumber data valves'!$B$4:$K$1001,2,FALSE)</f>
        <v>#N/A</v>
      </c>
      <c r="S314" s="23" t="e">
        <f>VLOOKUP('Frese Valve Selection'!$Q314,'Partnumber data valves'!$B$4:$K$1001,3,FALSE)</f>
        <v>#N/A</v>
      </c>
      <c r="T314" s="23" t="e">
        <f>VLOOKUP('Frese Valve Selection'!$Q314,'Partnumber data valves'!$B$4:$K$1001,4,FALSE)</f>
        <v>#N/A</v>
      </c>
      <c r="U314" s="23" t="e">
        <f>VLOOKUP('Frese Valve Selection'!$Q314,'Partnumber data valves'!$B$4:$K$1001,5,FALSE)</f>
        <v>#N/A</v>
      </c>
      <c r="V314" s="23" t="e">
        <f>VLOOKUP('Frese Valve Selection'!$Q314,'Partnumber data valves'!$B$4:$K$1001,6,FALSE)</f>
        <v>#N/A</v>
      </c>
      <c r="W314" s="23" t="e">
        <f>VLOOKUP('Frese Valve Selection'!$Q314,'Partnumber data valves'!$B$4:$K$1001,7,FALSE)</f>
        <v>#N/A</v>
      </c>
      <c r="X314" s="23" t="e">
        <f>VLOOKUP('Frese Valve Selection'!$Q314,'Partnumber data valves'!$B$4:$K$1001,8,FALSE)</f>
        <v>#N/A</v>
      </c>
      <c r="Y314" s="23" t="e">
        <f>VLOOKUP('Frese Valve Selection'!$Q314,'Partnumber data valves'!$B$4:$K$1001,9,FALSE)</f>
        <v>#N/A</v>
      </c>
      <c r="Z314" s="23" t="e">
        <f>VLOOKUP('Frese Valve Selection'!$Q314,'Partnumber data valves'!$B$4:$K$1001,10,FALSE)</f>
        <v>#N/A</v>
      </c>
      <c r="AA314" s="97">
        <f t="shared" si="55"/>
        <v>0</v>
      </c>
      <c r="AB314" s="98" t="e">
        <f t="shared" si="53"/>
        <v>#N/A</v>
      </c>
      <c r="AC314" s="99" t="e">
        <f t="shared" si="54"/>
        <v>#N/A</v>
      </c>
      <c r="AD314" s="23" t="e">
        <f>VLOOKUP(Q314,'Weight table'!$A$2:$C$10000,3,FALSE)</f>
        <v>#N/A</v>
      </c>
      <c r="AF314" s="83"/>
      <c r="AG314" s="23" t="str">
        <f>IF(OR(ISBLANK($AF314),$AF314="N/A"),"",VLOOKUP($AF314,'Part number data actuators'!$B$3:$H$202,2,FALSE))</f>
        <v/>
      </c>
      <c r="AH314" s="23" t="str">
        <f>IF(OR(ISBLANK($AF314),$AF314="N/A"),"",VLOOKUP($AF314,'Part number data actuators'!$B$3:$H$202,3,FALSE))</f>
        <v/>
      </c>
      <c r="AI314" s="23" t="str">
        <f>IF(OR(ISBLANK($AF314),$AF314="N/A"),"",VLOOKUP($AF314,'Part number data actuators'!$B$3:$H$202,4,FALSE))</f>
        <v/>
      </c>
      <c r="AJ314" s="23" t="str">
        <f>IF(OR(ISBLANK($AF314),$AF314="N/A"),"",VLOOKUP($AF314,'Part number data actuators'!$B$3:$H$202,5,FALSE))</f>
        <v/>
      </c>
      <c r="AK314" s="23" t="str">
        <f>IF(OR(ISBLANK($AF314),$AF314="N/A"),"",VLOOKUP($AF314,'Part number data actuators'!$B$3:$H$202,6,FALSE))</f>
        <v/>
      </c>
      <c r="AL314" s="23" t="str">
        <f>IF(OR(ISBLANK($AF314),$AF314="N/A"),"",VLOOKUP($AF314,'Part number data actuators'!$B$3:$H$202,7,FALSE))</f>
        <v/>
      </c>
      <c r="AM314" s="5" t="str">
        <f>IF(OR(ISBLANK($AF314),$AF314="N/A"),"",VLOOKUP(AF314,'Weight table'!$A$2:$C$10000,3,FALSE))</f>
        <v/>
      </c>
      <c r="AO314" s="86"/>
      <c r="AU314" s="66" t="e">
        <f t="shared" si="56"/>
        <v>#N/A</v>
      </c>
      <c r="AV314" s="66" t="e">
        <f t="shared" si="57"/>
        <v>#N/A</v>
      </c>
      <c r="AW314" t="e">
        <f t="shared" si="58"/>
        <v>#N/A</v>
      </c>
      <c r="AX314" s="66" t="e">
        <f t="shared" si="59"/>
        <v>#N/A</v>
      </c>
      <c r="AY314" s="66" t="e">
        <f t="shared" si="60"/>
        <v>#N/A</v>
      </c>
      <c r="BB314" s="6" t="e">
        <f>MATCH(Q314,'Partnumber data valves'!$B$4:$B$1001,0)</f>
        <v>#N/A</v>
      </c>
      <c r="BC314" s="6"/>
      <c r="BD314" t="e">
        <f>INDEX('Partnumber data valves'!$B$4:$AC$1001,$BB314,13)</f>
        <v>#N/A</v>
      </c>
      <c r="BE314" t="e">
        <f>INDEX('Partnumber data valves'!$B$4:$AC$1001,$BB314,14)</f>
        <v>#N/A</v>
      </c>
      <c r="BF314" t="e">
        <f>INDEX('Partnumber data valves'!$B$4:$AC$1001,$BB314,15)</f>
        <v>#N/A</v>
      </c>
      <c r="BG314" t="e">
        <f>INDEX('Partnumber data valves'!$B$4:$AC$1001,$BB314,16)</f>
        <v>#N/A</v>
      </c>
      <c r="BH314" t="e">
        <f>INDEX('Partnumber data valves'!$B$4:$AC$1001,$BB314,17)</f>
        <v>#N/A</v>
      </c>
      <c r="BI314" t="e">
        <f>INDEX('Partnumber data valves'!$B$4:$AC$1001,$BB314,18)</f>
        <v>#N/A</v>
      </c>
      <c r="BJ314" t="e">
        <f>INDEX('Partnumber data valves'!$B$4:$AC$1001,$BB314,19)</f>
        <v>#N/A</v>
      </c>
      <c r="BL314" t="e">
        <f>INDEX('Partnumber data valves'!$B$4:$AC$1001,$BB314,21)</f>
        <v>#N/A</v>
      </c>
      <c r="BM314" t="e">
        <f>INDEX('Partnumber data valves'!$B$4:$AC$1001,$BB314,22)</f>
        <v>#N/A</v>
      </c>
      <c r="BN314" t="e">
        <f>INDEX('Partnumber data valves'!$B$4:$AC$1001,$BB314,23)</f>
        <v>#N/A</v>
      </c>
      <c r="BO314" t="e">
        <f>INDEX('Partnumber data valves'!$B$4:$AC$1001,$BB314,24)</f>
        <v>#N/A</v>
      </c>
      <c r="BP314" t="e">
        <f>INDEX('Partnumber data valves'!$B$4:$AC$1001,$BB314,25)</f>
        <v>#N/A</v>
      </c>
      <c r="BQ314" t="e">
        <f>INDEX('Partnumber data valves'!$B$4:$AC$1001,$BB314,26)</f>
        <v>#N/A</v>
      </c>
      <c r="BR314" t="e">
        <f>INDEX('Partnumber data valves'!$B$4:$AC$1001,$BB314,27)</f>
        <v>#N/A</v>
      </c>
      <c r="BS314" t="e">
        <f>INDEX('Partnumber data valves'!$B$4:$AC$1001,$BB314,28)</f>
        <v>#N/A</v>
      </c>
      <c r="BU314" s="66" t="e">
        <f>INDEX('Partnumber data valves'!$B$4:$AC$1001,$BB314,5)</f>
        <v>#N/A</v>
      </c>
      <c r="BV314" s="66" t="e">
        <f>INDEX('Partnumber data valves'!$B$4:$AC$1001,$BB314,6)</f>
        <v>#N/A</v>
      </c>
    </row>
    <row r="315" spans="2:74">
      <c r="B315" s="115"/>
      <c r="C315" s="115"/>
      <c r="D315" s="115"/>
      <c r="E315" s="115"/>
      <c r="F315" s="115"/>
      <c r="G315" s="115"/>
      <c r="H315" s="115"/>
      <c r="I315" s="115"/>
      <c r="J315" s="115"/>
      <c r="K315" s="115"/>
      <c r="L315" s="115"/>
      <c r="M315" s="115"/>
      <c r="N315" s="115"/>
      <c r="O315" s="115"/>
      <c r="Q315" s="83"/>
      <c r="R315" s="22" t="e">
        <f>VLOOKUP('Frese Valve Selection'!$Q315,'Partnumber data valves'!$B$4:$K$1001,2,FALSE)</f>
        <v>#N/A</v>
      </c>
      <c r="S315" s="23" t="e">
        <f>VLOOKUP('Frese Valve Selection'!$Q315,'Partnumber data valves'!$B$4:$K$1001,3,FALSE)</f>
        <v>#N/A</v>
      </c>
      <c r="T315" s="23" t="e">
        <f>VLOOKUP('Frese Valve Selection'!$Q315,'Partnumber data valves'!$B$4:$K$1001,4,FALSE)</f>
        <v>#N/A</v>
      </c>
      <c r="U315" s="23" t="e">
        <f>VLOOKUP('Frese Valve Selection'!$Q315,'Partnumber data valves'!$B$4:$K$1001,5,FALSE)</f>
        <v>#N/A</v>
      </c>
      <c r="V315" s="23" t="e">
        <f>VLOOKUP('Frese Valve Selection'!$Q315,'Partnumber data valves'!$B$4:$K$1001,6,FALSE)</f>
        <v>#N/A</v>
      </c>
      <c r="W315" s="23" t="e">
        <f>VLOOKUP('Frese Valve Selection'!$Q315,'Partnumber data valves'!$B$4:$K$1001,7,FALSE)</f>
        <v>#N/A</v>
      </c>
      <c r="X315" s="23" t="e">
        <f>VLOOKUP('Frese Valve Selection'!$Q315,'Partnumber data valves'!$B$4:$K$1001,8,FALSE)</f>
        <v>#N/A</v>
      </c>
      <c r="Y315" s="23" t="e">
        <f>VLOOKUP('Frese Valve Selection'!$Q315,'Partnumber data valves'!$B$4:$K$1001,9,FALSE)</f>
        <v>#N/A</v>
      </c>
      <c r="Z315" s="23" t="e">
        <f>VLOOKUP('Frese Valve Selection'!$Q315,'Partnumber data valves'!$B$4:$K$1001,10,FALSE)</f>
        <v>#N/A</v>
      </c>
      <c r="AA315" s="97">
        <f t="shared" si="55"/>
        <v>0</v>
      </c>
      <c r="AB315" s="98" t="e">
        <f t="shared" si="53"/>
        <v>#N/A</v>
      </c>
      <c r="AC315" s="99" t="e">
        <f t="shared" si="54"/>
        <v>#N/A</v>
      </c>
      <c r="AD315" s="23" t="e">
        <f>VLOOKUP(Q315,'Weight table'!$A$2:$C$10000,3,FALSE)</f>
        <v>#N/A</v>
      </c>
      <c r="AF315" s="83"/>
      <c r="AG315" s="23" t="str">
        <f>IF(OR(ISBLANK($AF315),$AF315="N/A"),"",VLOOKUP($AF315,'Part number data actuators'!$B$3:$H$202,2,FALSE))</f>
        <v/>
      </c>
      <c r="AH315" s="23" t="str">
        <f>IF(OR(ISBLANK($AF315),$AF315="N/A"),"",VLOOKUP($AF315,'Part number data actuators'!$B$3:$H$202,3,FALSE))</f>
        <v/>
      </c>
      <c r="AI315" s="23" t="str">
        <f>IF(OR(ISBLANK($AF315),$AF315="N/A"),"",VLOOKUP($AF315,'Part number data actuators'!$B$3:$H$202,4,FALSE))</f>
        <v/>
      </c>
      <c r="AJ315" s="23" t="str">
        <f>IF(OR(ISBLANK($AF315),$AF315="N/A"),"",VLOOKUP($AF315,'Part number data actuators'!$B$3:$H$202,5,FALSE))</f>
        <v/>
      </c>
      <c r="AK315" s="23" t="str">
        <f>IF(OR(ISBLANK($AF315),$AF315="N/A"),"",VLOOKUP($AF315,'Part number data actuators'!$B$3:$H$202,6,FALSE))</f>
        <v/>
      </c>
      <c r="AL315" s="23" t="str">
        <f>IF(OR(ISBLANK($AF315),$AF315="N/A"),"",VLOOKUP($AF315,'Part number data actuators'!$B$3:$H$202,7,FALSE))</f>
        <v/>
      </c>
      <c r="AM315" s="5" t="str">
        <f>IF(OR(ISBLANK($AF315),$AF315="N/A"),"",VLOOKUP(AF315,'Weight table'!$A$2:$C$10000,3,FALSE))</f>
        <v/>
      </c>
      <c r="AO315" s="86"/>
      <c r="AU315" s="66" t="e">
        <f t="shared" si="56"/>
        <v>#N/A</v>
      </c>
      <c r="AV315" s="66" t="e">
        <f t="shared" si="57"/>
        <v>#N/A</v>
      </c>
      <c r="AW315" t="e">
        <f t="shared" si="58"/>
        <v>#N/A</v>
      </c>
      <c r="AX315" s="66" t="e">
        <f t="shared" si="59"/>
        <v>#N/A</v>
      </c>
      <c r="AY315" s="66" t="e">
        <f t="shared" si="60"/>
        <v>#N/A</v>
      </c>
      <c r="BB315" s="6" t="e">
        <f>MATCH(Q315,'Partnumber data valves'!$B$4:$B$1001,0)</f>
        <v>#N/A</v>
      </c>
      <c r="BC315" s="6"/>
      <c r="BD315" t="e">
        <f>INDEX('Partnumber data valves'!$B$4:$AC$1001,$BB315,13)</f>
        <v>#N/A</v>
      </c>
      <c r="BE315" t="e">
        <f>INDEX('Partnumber data valves'!$B$4:$AC$1001,$BB315,14)</f>
        <v>#N/A</v>
      </c>
      <c r="BF315" t="e">
        <f>INDEX('Partnumber data valves'!$B$4:$AC$1001,$BB315,15)</f>
        <v>#N/A</v>
      </c>
      <c r="BG315" t="e">
        <f>INDEX('Partnumber data valves'!$B$4:$AC$1001,$BB315,16)</f>
        <v>#N/A</v>
      </c>
      <c r="BH315" t="e">
        <f>INDEX('Partnumber data valves'!$B$4:$AC$1001,$BB315,17)</f>
        <v>#N/A</v>
      </c>
      <c r="BI315" t="e">
        <f>INDEX('Partnumber data valves'!$B$4:$AC$1001,$BB315,18)</f>
        <v>#N/A</v>
      </c>
      <c r="BJ315" t="e">
        <f>INDEX('Partnumber data valves'!$B$4:$AC$1001,$BB315,19)</f>
        <v>#N/A</v>
      </c>
      <c r="BL315" t="e">
        <f>INDEX('Partnumber data valves'!$B$4:$AC$1001,$BB315,21)</f>
        <v>#N/A</v>
      </c>
      <c r="BM315" t="e">
        <f>INDEX('Partnumber data valves'!$B$4:$AC$1001,$BB315,22)</f>
        <v>#N/A</v>
      </c>
      <c r="BN315" t="e">
        <f>INDEX('Partnumber data valves'!$B$4:$AC$1001,$BB315,23)</f>
        <v>#N/A</v>
      </c>
      <c r="BO315" t="e">
        <f>INDEX('Partnumber data valves'!$B$4:$AC$1001,$BB315,24)</f>
        <v>#N/A</v>
      </c>
      <c r="BP315" t="e">
        <f>INDEX('Partnumber data valves'!$B$4:$AC$1001,$BB315,25)</f>
        <v>#N/A</v>
      </c>
      <c r="BQ315" t="e">
        <f>INDEX('Partnumber data valves'!$B$4:$AC$1001,$BB315,26)</f>
        <v>#N/A</v>
      </c>
      <c r="BR315" t="e">
        <f>INDEX('Partnumber data valves'!$B$4:$AC$1001,$BB315,27)</f>
        <v>#N/A</v>
      </c>
      <c r="BS315" t="e">
        <f>INDEX('Partnumber data valves'!$B$4:$AC$1001,$BB315,28)</f>
        <v>#N/A</v>
      </c>
      <c r="BU315" s="66" t="e">
        <f>INDEX('Partnumber data valves'!$B$4:$AC$1001,$BB315,5)</f>
        <v>#N/A</v>
      </c>
      <c r="BV315" s="66" t="e">
        <f>INDEX('Partnumber data valves'!$B$4:$AC$1001,$BB315,6)</f>
        <v>#N/A</v>
      </c>
    </row>
    <row r="316" spans="2:74">
      <c r="B316" s="115"/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5"/>
      <c r="N316" s="115"/>
      <c r="O316" s="115"/>
      <c r="Q316" s="83"/>
      <c r="R316" s="22" t="e">
        <f>VLOOKUP('Frese Valve Selection'!$Q316,'Partnumber data valves'!$B$4:$K$1001,2,FALSE)</f>
        <v>#N/A</v>
      </c>
      <c r="S316" s="23" t="e">
        <f>VLOOKUP('Frese Valve Selection'!$Q316,'Partnumber data valves'!$B$4:$K$1001,3,FALSE)</f>
        <v>#N/A</v>
      </c>
      <c r="T316" s="23" t="e">
        <f>VLOOKUP('Frese Valve Selection'!$Q316,'Partnumber data valves'!$B$4:$K$1001,4,FALSE)</f>
        <v>#N/A</v>
      </c>
      <c r="U316" s="23" t="e">
        <f>VLOOKUP('Frese Valve Selection'!$Q316,'Partnumber data valves'!$B$4:$K$1001,5,FALSE)</f>
        <v>#N/A</v>
      </c>
      <c r="V316" s="23" t="e">
        <f>VLOOKUP('Frese Valve Selection'!$Q316,'Partnumber data valves'!$B$4:$K$1001,6,FALSE)</f>
        <v>#N/A</v>
      </c>
      <c r="W316" s="23" t="e">
        <f>VLOOKUP('Frese Valve Selection'!$Q316,'Partnumber data valves'!$B$4:$K$1001,7,FALSE)</f>
        <v>#N/A</v>
      </c>
      <c r="X316" s="23" t="e">
        <f>VLOOKUP('Frese Valve Selection'!$Q316,'Partnumber data valves'!$B$4:$K$1001,8,FALSE)</f>
        <v>#N/A</v>
      </c>
      <c r="Y316" s="23" t="e">
        <f>VLOOKUP('Frese Valve Selection'!$Q316,'Partnumber data valves'!$B$4:$K$1001,9,FALSE)</f>
        <v>#N/A</v>
      </c>
      <c r="Z316" s="23" t="e">
        <f>VLOOKUP('Frese Valve Selection'!$Q316,'Partnumber data valves'!$B$4:$K$1001,10,FALSE)</f>
        <v>#N/A</v>
      </c>
      <c r="AA316" s="97">
        <f t="shared" si="55"/>
        <v>0</v>
      </c>
      <c r="AB316" s="98" t="e">
        <f t="shared" si="53"/>
        <v>#N/A</v>
      </c>
      <c r="AC316" s="99" t="e">
        <f t="shared" si="54"/>
        <v>#N/A</v>
      </c>
      <c r="AD316" s="23" t="e">
        <f>VLOOKUP(Q316,'Weight table'!$A$2:$C$10000,3,FALSE)</f>
        <v>#N/A</v>
      </c>
      <c r="AF316" s="83"/>
      <c r="AG316" s="23" t="str">
        <f>IF(OR(ISBLANK($AF316),$AF316="N/A"),"",VLOOKUP($AF316,'Part number data actuators'!$B$3:$H$202,2,FALSE))</f>
        <v/>
      </c>
      <c r="AH316" s="23" t="str">
        <f>IF(OR(ISBLANK($AF316),$AF316="N/A"),"",VLOOKUP($AF316,'Part number data actuators'!$B$3:$H$202,3,FALSE))</f>
        <v/>
      </c>
      <c r="AI316" s="23" t="str">
        <f>IF(OR(ISBLANK($AF316),$AF316="N/A"),"",VLOOKUP($AF316,'Part number data actuators'!$B$3:$H$202,4,FALSE))</f>
        <v/>
      </c>
      <c r="AJ316" s="23" t="str">
        <f>IF(OR(ISBLANK($AF316),$AF316="N/A"),"",VLOOKUP($AF316,'Part number data actuators'!$B$3:$H$202,5,FALSE))</f>
        <v/>
      </c>
      <c r="AK316" s="23" t="str">
        <f>IF(OR(ISBLANK($AF316),$AF316="N/A"),"",VLOOKUP($AF316,'Part number data actuators'!$B$3:$H$202,6,FALSE))</f>
        <v/>
      </c>
      <c r="AL316" s="23" t="str">
        <f>IF(OR(ISBLANK($AF316),$AF316="N/A"),"",VLOOKUP($AF316,'Part number data actuators'!$B$3:$H$202,7,FALSE))</f>
        <v/>
      </c>
      <c r="AM316" s="5" t="str">
        <f>IF(OR(ISBLANK($AF316),$AF316="N/A"),"",VLOOKUP(AF316,'Weight table'!$A$2:$C$10000,3,FALSE))</f>
        <v/>
      </c>
      <c r="AO316" s="86"/>
      <c r="AU316" s="66" t="e">
        <f t="shared" si="56"/>
        <v>#N/A</v>
      </c>
      <c r="AV316" s="66" t="e">
        <f t="shared" si="57"/>
        <v>#N/A</v>
      </c>
      <c r="AW316" t="e">
        <f t="shared" si="58"/>
        <v>#N/A</v>
      </c>
      <c r="AX316" s="66" t="e">
        <f t="shared" si="59"/>
        <v>#N/A</v>
      </c>
      <c r="AY316" s="66" t="e">
        <f t="shared" si="60"/>
        <v>#N/A</v>
      </c>
      <c r="BB316" s="6" t="e">
        <f>MATCH(Q316,'Partnumber data valves'!$B$4:$B$1001,0)</f>
        <v>#N/A</v>
      </c>
      <c r="BC316" s="6"/>
      <c r="BD316" t="e">
        <f>INDEX('Partnumber data valves'!$B$4:$AC$1001,$BB316,13)</f>
        <v>#N/A</v>
      </c>
      <c r="BE316" t="e">
        <f>INDEX('Partnumber data valves'!$B$4:$AC$1001,$BB316,14)</f>
        <v>#N/A</v>
      </c>
      <c r="BF316" t="e">
        <f>INDEX('Partnumber data valves'!$B$4:$AC$1001,$BB316,15)</f>
        <v>#N/A</v>
      </c>
      <c r="BG316" t="e">
        <f>INDEX('Partnumber data valves'!$B$4:$AC$1001,$BB316,16)</f>
        <v>#N/A</v>
      </c>
      <c r="BH316" t="e">
        <f>INDEX('Partnumber data valves'!$B$4:$AC$1001,$BB316,17)</f>
        <v>#N/A</v>
      </c>
      <c r="BI316" t="e">
        <f>INDEX('Partnumber data valves'!$B$4:$AC$1001,$BB316,18)</f>
        <v>#N/A</v>
      </c>
      <c r="BJ316" t="e">
        <f>INDEX('Partnumber data valves'!$B$4:$AC$1001,$BB316,19)</f>
        <v>#N/A</v>
      </c>
      <c r="BL316" t="e">
        <f>INDEX('Partnumber data valves'!$B$4:$AC$1001,$BB316,21)</f>
        <v>#N/A</v>
      </c>
      <c r="BM316" t="e">
        <f>INDEX('Partnumber data valves'!$B$4:$AC$1001,$BB316,22)</f>
        <v>#N/A</v>
      </c>
      <c r="BN316" t="e">
        <f>INDEX('Partnumber data valves'!$B$4:$AC$1001,$BB316,23)</f>
        <v>#N/A</v>
      </c>
      <c r="BO316" t="e">
        <f>INDEX('Partnumber data valves'!$B$4:$AC$1001,$BB316,24)</f>
        <v>#N/A</v>
      </c>
      <c r="BP316" t="e">
        <f>INDEX('Partnumber data valves'!$B$4:$AC$1001,$BB316,25)</f>
        <v>#N/A</v>
      </c>
      <c r="BQ316" t="e">
        <f>INDEX('Partnumber data valves'!$B$4:$AC$1001,$BB316,26)</f>
        <v>#N/A</v>
      </c>
      <c r="BR316" t="e">
        <f>INDEX('Partnumber data valves'!$B$4:$AC$1001,$BB316,27)</f>
        <v>#N/A</v>
      </c>
      <c r="BS316" t="e">
        <f>INDEX('Partnumber data valves'!$B$4:$AC$1001,$BB316,28)</f>
        <v>#N/A</v>
      </c>
      <c r="BU316" s="66" t="e">
        <f>INDEX('Partnumber data valves'!$B$4:$AC$1001,$BB316,5)</f>
        <v>#N/A</v>
      </c>
      <c r="BV316" s="66" t="e">
        <f>INDEX('Partnumber data valves'!$B$4:$AC$1001,$BB316,6)</f>
        <v>#N/A</v>
      </c>
    </row>
    <row r="317" spans="2:74"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5"/>
      <c r="N317" s="115"/>
      <c r="O317" s="115"/>
      <c r="Q317" s="83"/>
      <c r="R317" s="22" t="e">
        <f>VLOOKUP('Frese Valve Selection'!$Q317,'Partnumber data valves'!$B$4:$K$1001,2,FALSE)</f>
        <v>#N/A</v>
      </c>
      <c r="S317" s="23" t="e">
        <f>VLOOKUP('Frese Valve Selection'!$Q317,'Partnumber data valves'!$B$4:$K$1001,3,FALSE)</f>
        <v>#N/A</v>
      </c>
      <c r="T317" s="23" t="e">
        <f>VLOOKUP('Frese Valve Selection'!$Q317,'Partnumber data valves'!$B$4:$K$1001,4,FALSE)</f>
        <v>#N/A</v>
      </c>
      <c r="U317" s="23" t="e">
        <f>VLOOKUP('Frese Valve Selection'!$Q317,'Partnumber data valves'!$B$4:$K$1001,5,FALSE)</f>
        <v>#N/A</v>
      </c>
      <c r="V317" s="23" t="e">
        <f>VLOOKUP('Frese Valve Selection'!$Q317,'Partnumber data valves'!$B$4:$K$1001,6,FALSE)</f>
        <v>#N/A</v>
      </c>
      <c r="W317" s="23" t="e">
        <f>VLOOKUP('Frese Valve Selection'!$Q317,'Partnumber data valves'!$B$4:$K$1001,7,FALSE)</f>
        <v>#N/A</v>
      </c>
      <c r="X317" s="23" t="e">
        <f>VLOOKUP('Frese Valve Selection'!$Q317,'Partnumber data valves'!$B$4:$K$1001,8,FALSE)</f>
        <v>#N/A</v>
      </c>
      <c r="Y317" s="23" t="e">
        <f>VLOOKUP('Frese Valve Selection'!$Q317,'Partnumber data valves'!$B$4:$K$1001,9,FALSE)</f>
        <v>#N/A</v>
      </c>
      <c r="Z317" s="23" t="e">
        <f>VLOOKUP('Frese Valve Selection'!$Q317,'Partnumber data valves'!$B$4:$K$1001,10,FALSE)</f>
        <v>#N/A</v>
      </c>
      <c r="AA317" s="97">
        <f t="shared" si="55"/>
        <v>0</v>
      </c>
      <c r="AB317" s="98" t="e">
        <f t="shared" si="53"/>
        <v>#N/A</v>
      </c>
      <c r="AC317" s="99" t="e">
        <f t="shared" si="54"/>
        <v>#N/A</v>
      </c>
      <c r="AD317" s="23" t="e">
        <f>VLOOKUP(Q317,'Weight table'!$A$2:$C$10000,3,FALSE)</f>
        <v>#N/A</v>
      </c>
      <c r="AF317" s="83"/>
      <c r="AG317" s="23" t="str">
        <f>IF(OR(ISBLANK($AF317),$AF317="N/A"),"",VLOOKUP($AF317,'Part number data actuators'!$B$3:$H$202,2,FALSE))</f>
        <v/>
      </c>
      <c r="AH317" s="23" t="str">
        <f>IF(OR(ISBLANK($AF317),$AF317="N/A"),"",VLOOKUP($AF317,'Part number data actuators'!$B$3:$H$202,3,FALSE))</f>
        <v/>
      </c>
      <c r="AI317" s="23" t="str">
        <f>IF(OR(ISBLANK($AF317),$AF317="N/A"),"",VLOOKUP($AF317,'Part number data actuators'!$B$3:$H$202,4,FALSE))</f>
        <v/>
      </c>
      <c r="AJ317" s="23" t="str">
        <f>IF(OR(ISBLANK($AF317),$AF317="N/A"),"",VLOOKUP($AF317,'Part number data actuators'!$B$3:$H$202,5,FALSE))</f>
        <v/>
      </c>
      <c r="AK317" s="23" t="str">
        <f>IF(OR(ISBLANK($AF317),$AF317="N/A"),"",VLOOKUP($AF317,'Part number data actuators'!$B$3:$H$202,6,FALSE))</f>
        <v/>
      </c>
      <c r="AL317" s="23" t="str">
        <f>IF(OR(ISBLANK($AF317),$AF317="N/A"),"",VLOOKUP($AF317,'Part number data actuators'!$B$3:$H$202,7,FALSE))</f>
        <v/>
      </c>
      <c r="AM317" s="5" t="str">
        <f>IF(OR(ISBLANK($AF317),$AF317="N/A"),"",VLOOKUP(AF317,'Weight table'!$A$2:$C$10000,3,FALSE))</f>
        <v/>
      </c>
      <c r="AO317" s="86"/>
      <c r="AU317" s="66" t="e">
        <f t="shared" si="56"/>
        <v>#N/A</v>
      </c>
      <c r="AV317" s="66" t="e">
        <f t="shared" si="57"/>
        <v>#N/A</v>
      </c>
      <c r="AW317" t="e">
        <f t="shared" si="58"/>
        <v>#N/A</v>
      </c>
      <c r="AX317" s="66" t="e">
        <f t="shared" si="59"/>
        <v>#N/A</v>
      </c>
      <c r="AY317" s="66" t="e">
        <f t="shared" si="60"/>
        <v>#N/A</v>
      </c>
      <c r="BB317" s="6" t="e">
        <f>MATCH(Q317,'Partnumber data valves'!$B$4:$B$1001,0)</f>
        <v>#N/A</v>
      </c>
      <c r="BC317" s="6"/>
      <c r="BD317" t="e">
        <f>INDEX('Partnumber data valves'!$B$4:$AC$1001,$BB317,13)</f>
        <v>#N/A</v>
      </c>
      <c r="BE317" t="e">
        <f>INDEX('Partnumber data valves'!$B$4:$AC$1001,$BB317,14)</f>
        <v>#N/A</v>
      </c>
      <c r="BF317" t="e">
        <f>INDEX('Partnumber data valves'!$B$4:$AC$1001,$BB317,15)</f>
        <v>#N/A</v>
      </c>
      <c r="BG317" t="e">
        <f>INDEX('Partnumber data valves'!$B$4:$AC$1001,$BB317,16)</f>
        <v>#N/A</v>
      </c>
      <c r="BH317" t="e">
        <f>INDEX('Partnumber data valves'!$B$4:$AC$1001,$BB317,17)</f>
        <v>#N/A</v>
      </c>
      <c r="BI317" t="e">
        <f>INDEX('Partnumber data valves'!$B$4:$AC$1001,$BB317,18)</f>
        <v>#N/A</v>
      </c>
      <c r="BJ317" t="e">
        <f>INDEX('Partnumber data valves'!$B$4:$AC$1001,$BB317,19)</f>
        <v>#N/A</v>
      </c>
      <c r="BL317" t="e">
        <f>INDEX('Partnumber data valves'!$B$4:$AC$1001,$BB317,21)</f>
        <v>#N/A</v>
      </c>
      <c r="BM317" t="e">
        <f>INDEX('Partnumber data valves'!$B$4:$AC$1001,$BB317,22)</f>
        <v>#N/A</v>
      </c>
      <c r="BN317" t="e">
        <f>INDEX('Partnumber data valves'!$B$4:$AC$1001,$BB317,23)</f>
        <v>#N/A</v>
      </c>
      <c r="BO317" t="e">
        <f>INDEX('Partnumber data valves'!$B$4:$AC$1001,$BB317,24)</f>
        <v>#N/A</v>
      </c>
      <c r="BP317" t="e">
        <f>INDEX('Partnumber data valves'!$B$4:$AC$1001,$BB317,25)</f>
        <v>#N/A</v>
      </c>
      <c r="BQ317" t="e">
        <f>INDEX('Partnumber data valves'!$B$4:$AC$1001,$BB317,26)</f>
        <v>#N/A</v>
      </c>
      <c r="BR317" t="e">
        <f>INDEX('Partnumber data valves'!$B$4:$AC$1001,$BB317,27)</f>
        <v>#N/A</v>
      </c>
      <c r="BS317" t="e">
        <f>INDEX('Partnumber data valves'!$B$4:$AC$1001,$BB317,28)</f>
        <v>#N/A</v>
      </c>
      <c r="BU317" s="66" t="e">
        <f>INDEX('Partnumber data valves'!$B$4:$AC$1001,$BB317,5)</f>
        <v>#N/A</v>
      </c>
      <c r="BV317" s="66" t="e">
        <f>INDEX('Partnumber data valves'!$B$4:$AC$1001,$BB317,6)</f>
        <v>#N/A</v>
      </c>
    </row>
    <row r="318" spans="2:74">
      <c r="B318" s="115"/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5"/>
      <c r="N318" s="115"/>
      <c r="O318" s="115"/>
      <c r="Q318" s="83"/>
      <c r="R318" s="22" t="e">
        <f>VLOOKUP('Frese Valve Selection'!$Q318,'Partnumber data valves'!$B$4:$K$1001,2,FALSE)</f>
        <v>#N/A</v>
      </c>
      <c r="S318" s="23" t="e">
        <f>VLOOKUP('Frese Valve Selection'!$Q318,'Partnumber data valves'!$B$4:$K$1001,3,FALSE)</f>
        <v>#N/A</v>
      </c>
      <c r="T318" s="23" t="e">
        <f>VLOOKUP('Frese Valve Selection'!$Q318,'Partnumber data valves'!$B$4:$K$1001,4,FALSE)</f>
        <v>#N/A</v>
      </c>
      <c r="U318" s="23" t="e">
        <f>VLOOKUP('Frese Valve Selection'!$Q318,'Partnumber data valves'!$B$4:$K$1001,5,FALSE)</f>
        <v>#N/A</v>
      </c>
      <c r="V318" s="23" t="e">
        <f>VLOOKUP('Frese Valve Selection'!$Q318,'Partnumber data valves'!$B$4:$K$1001,6,FALSE)</f>
        <v>#N/A</v>
      </c>
      <c r="W318" s="23" t="e">
        <f>VLOOKUP('Frese Valve Selection'!$Q318,'Partnumber data valves'!$B$4:$K$1001,7,FALSE)</f>
        <v>#N/A</v>
      </c>
      <c r="X318" s="23" t="e">
        <f>VLOOKUP('Frese Valve Selection'!$Q318,'Partnumber data valves'!$B$4:$K$1001,8,FALSE)</f>
        <v>#N/A</v>
      </c>
      <c r="Y318" s="23" t="e">
        <f>VLOOKUP('Frese Valve Selection'!$Q318,'Partnumber data valves'!$B$4:$K$1001,9,FALSE)</f>
        <v>#N/A</v>
      </c>
      <c r="Z318" s="23" t="e">
        <f>VLOOKUP('Frese Valve Selection'!$Q318,'Partnumber data valves'!$B$4:$K$1001,10,FALSE)</f>
        <v>#N/A</v>
      </c>
      <c r="AA318" s="97">
        <f t="shared" si="55"/>
        <v>0</v>
      </c>
      <c r="AB318" s="98" t="e">
        <f t="shared" si="53"/>
        <v>#N/A</v>
      </c>
      <c r="AC318" s="99" t="e">
        <f t="shared" si="54"/>
        <v>#N/A</v>
      </c>
      <c r="AD318" s="23" t="e">
        <f>VLOOKUP(Q318,'Weight table'!$A$2:$C$10000,3,FALSE)</f>
        <v>#N/A</v>
      </c>
      <c r="AF318" s="83"/>
      <c r="AG318" s="23" t="str">
        <f>IF(OR(ISBLANK($AF318),$AF318="N/A"),"",VLOOKUP($AF318,'Part number data actuators'!$B$3:$H$202,2,FALSE))</f>
        <v/>
      </c>
      <c r="AH318" s="23" t="str">
        <f>IF(OR(ISBLANK($AF318),$AF318="N/A"),"",VLOOKUP($AF318,'Part number data actuators'!$B$3:$H$202,3,FALSE))</f>
        <v/>
      </c>
      <c r="AI318" s="23" t="str">
        <f>IF(OR(ISBLANK($AF318),$AF318="N/A"),"",VLOOKUP($AF318,'Part number data actuators'!$B$3:$H$202,4,FALSE))</f>
        <v/>
      </c>
      <c r="AJ318" s="23" t="str">
        <f>IF(OR(ISBLANK($AF318),$AF318="N/A"),"",VLOOKUP($AF318,'Part number data actuators'!$B$3:$H$202,5,FALSE))</f>
        <v/>
      </c>
      <c r="AK318" s="23" t="str">
        <f>IF(OR(ISBLANK($AF318),$AF318="N/A"),"",VLOOKUP($AF318,'Part number data actuators'!$B$3:$H$202,6,FALSE))</f>
        <v/>
      </c>
      <c r="AL318" s="23" t="str">
        <f>IF(OR(ISBLANK($AF318),$AF318="N/A"),"",VLOOKUP($AF318,'Part number data actuators'!$B$3:$H$202,7,FALSE))</f>
        <v/>
      </c>
      <c r="AM318" s="5" t="str">
        <f>IF(OR(ISBLANK($AF318),$AF318="N/A"),"",VLOOKUP(AF318,'Weight table'!$A$2:$C$10000,3,FALSE))</f>
        <v/>
      </c>
      <c r="AO318" s="86"/>
      <c r="AU318" s="66" t="e">
        <f t="shared" si="56"/>
        <v>#N/A</v>
      </c>
      <c r="AV318" s="66" t="e">
        <f t="shared" si="57"/>
        <v>#N/A</v>
      </c>
      <c r="AW318" t="e">
        <f t="shared" si="58"/>
        <v>#N/A</v>
      </c>
      <c r="AX318" s="66" t="e">
        <f t="shared" si="59"/>
        <v>#N/A</v>
      </c>
      <c r="AY318" s="66" t="e">
        <f t="shared" si="60"/>
        <v>#N/A</v>
      </c>
      <c r="BB318" s="6" t="e">
        <f>MATCH(Q318,'Partnumber data valves'!$B$4:$B$1001,0)</f>
        <v>#N/A</v>
      </c>
      <c r="BC318" s="6"/>
      <c r="BD318" t="e">
        <f>INDEX('Partnumber data valves'!$B$4:$AC$1001,$BB318,13)</f>
        <v>#N/A</v>
      </c>
      <c r="BE318" t="e">
        <f>INDEX('Partnumber data valves'!$B$4:$AC$1001,$BB318,14)</f>
        <v>#N/A</v>
      </c>
      <c r="BF318" t="e">
        <f>INDEX('Partnumber data valves'!$B$4:$AC$1001,$BB318,15)</f>
        <v>#N/A</v>
      </c>
      <c r="BG318" t="e">
        <f>INDEX('Partnumber data valves'!$B$4:$AC$1001,$BB318,16)</f>
        <v>#N/A</v>
      </c>
      <c r="BH318" t="e">
        <f>INDEX('Partnumber data valves'!$B$4:$AC$1001,$BB318,17)</f>
        <v>#N/A</v>
      </c>
      <c r="BI318" t="e">
        <f>INDEX('Partnumber data valves'!$B$4:$AC$1001,$BB318,18)</f>
        <v>#N/A</v>
      </c>
      <c r="BJ318" t="e">
        <f>INDEX('Partnumber data valves'!$B$4:$AC$1001,$BB318,19)</f>
        <v>#N/A</v>
      </c>
      <c r="BL318" t="e">
        <f>INDEX('Partnumber data valves'!$B$4:$AC$1001,$BB318,21)</f>
        <v>#N/A</v>
      </c>
      <c r="BM318" t="e">
        <f>INDEX('Partnumber data valves'!$B$4:$AC$1001,$BB318,22)</f>
        <v>#N/A</v>
      </c>
      <c r="BN318" t="e">
        <f>INDEX('Partnumber data valves'!$B$4:$AC$1001,$BB318,23)</f>
        <v>#N/A</v>
      </c>
      <c r="BO318" t="e">
        <f>INDEX('Partnumber data valves'!$B$4:$AC$1001,$BB318,24)</f>
        <v>#N/A</v>
      </c>
      <c r="BP318" t="e">
        <f>INDEX('Partnumber data valves'!$B$4:$AC$1001,$BB318,25)</f>
        <v>#N/A</v>
      </c>
      <c r="BQ318" t="e">
        <f>INDEX('Partnumber data valves'!$B$4:$AC$1001,$BB318,26)</f>
        <v>#N/A</v>
      </c>
      <c r="BR318" t="e">
        <f>INDEX('Partnumber data valves'!$B$4:$AC$1001,$BB318,27)</f>
        <v>#N/A</v>
      </c>
      <c r="BS318" t="e">
        <f>INDEX('Partnumber data valves'!$B$4:$AC$1001,$BB318,28)</f>
        <v>#N/A</v>
      </c>
      <c r="BU318" s="66" t="e">
        <f>INDEX('Partnumber data valves'!$B$4:$AC$1001,$BB318,5)</f>
        <v>#N/A</v>
      </c>
      <c r="BV318" s="66" t="e">
        <f>INDEX('Partnumber data valves'!$B$4:$AC$1001,$BB318,6)</f>
        <v>#N/A</v>
      </c>
    </row>
    <row r="319" spans="2:74">
      <c r="B319" s="115"/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5"/>
      <c r="N319" s="115"/>
      <c r="O319" s="115"/>
      <c r="Q319" s="83"/>
      <c r="R319" s="22" t="e">
        <f>VLOOKUP('Frese Valve Selection'!$Q319,'Partnumber data valves'!$B$4:$K$1001,2,FALSE)</f>
        <v>#N/A</v>
      </c>
      <c r="S319" s="23" t="e">
        <f>VLOOKUP('Frese Valve Selection'!$Q319,'Partnumber data valves'!$B$4:$K$1001,3,FALSE)</f>
        <v>#N/A</v>
      </c>
      <c r="T319" s="23" t="e">
        <f>VLOOKUP('Frese Valve Selection'!$Q319,'Partnumber data valves'!$B$4:$K$1001,4,FALSE)</f>
        <v>#N/A</v>
      </c>
      <c r="U319" s="23" t="e">
        <f>VLOOKUP('Frese Valve Selection'!$Q319,'Partnumber data valves'!$B$4:$K$1001,5,FALSE)</f>
        <v>#N/A</v>
      </c>
      <c r="V319" s="23" t="e">
        <f>VLOOKUP('Frese Valve Selection'!$Q319,'Partnumber data valves'!$B$4:$K$1001,6,FALSE)</f>
        <v>#N/A</v>
      </c>
      <c r="W319" s="23" t="e">
        <f>VLOOKUP('Frese Valve Selection'!$Q319,'Partnumber data valves'!$B$4:$K$1001,7,FALSE)</f>
        <v>#N/A</v>
      </c>
      <c r="X319" s="23" t="e">
        <f>VLOOKUP('Frese Valve Selection'!$Q319,'Partnumber data valves'!$B$4:$K$1001,8,FALSE)</f>
        <v>#N/A</v>
      </c>
      <c r="Y319" s="23" t="e">
        <f>VLOOKUP('Frese Valve Selection'!$Q319,'Partnumber data valves'!$B$4:$K$1001,9,FALSE)</f>
        <v>#N/A</v>
      </c>
      <c r="Z319" s="23" t="e">
        <f>VLOOKUP('Frese Valve Selection'!$Q319,'Partnumber data valves'!$B$4:$K$1001,10,FALSE)</f>
        <v>#N/A</v>
      </c>
      <c r="AA319" s="97">
        <f t="shared" si="55"/>
        <v>0</v>
      </c>
      <c r="AB319" s="98" t="e">
        <f t="shared" si="53"/>
        <v>#N/A</v>
      </c>
      <c r="AC319" s="99" t="e">
        <f t="shared" si="54"/>
        <v>#N/A</v>
      </c>
      <c r="AD319" s="23" t="e">
        <f>VLOOKUP(Q319,'Weight table'!$A$2:$C$10000,3,FALSE)</f>
        <v>#N/A</v>
      </c>
      <c r="AF319" s="83"/>
      <c r="AG319" s="23" t="str">
        <f>IF(OR(ISBLANK($AF319),$AF319="N/A"),"",VLOOKUP($AF319,'Part number data actuators'!$B$3:$H$202,2,FALSE))</f>
        <v/>
      </c>
      <c r="AH319" s="23" t="str">
        <f>IF(OR(ISBLANK($AF319),$AF319="N/A"),"",VLOOKUP($AF319,'Part number data actuators'!$B$3:$H$202,3,FALSE))</f>
        <v/>
      </c>
      <c r="AI319" s="23" t="str">
        <f>IF(OR(ISBLANK($AF319),$AF319="N/A"),"",VLOOKUP($AF319,'Part number data actuators'!$B$3:$H$202,4,FALSE))</f>
        <v/>
      </c>
      <c r="AJ319" s="23" t="str">
        <f>IF(OR(ISBLANK($AF319),$AF319="N/A"),"",VLOOKUP($AF319,'Part number data actuators'!$B$3:$H$202,5,FALSE))</f>
        <v/>
      </c>
      <c r="AK319" s="23" t="str">
        <f>IF(OR(ISBLANK($AF319),$AF319="N/A"),"",VLOOKUP($AF319,'Part number data actuators'!$B$3:$H$202,6,FALSE))</f>
        <v/>
      </c>
      <c r="AL319" s="23" t="str">
        <f>IF(OR(ISBLANK($AF319),$AF319="N/A"),"",VLOOKUP($AF319,'Part number data actuators'!$B$3:$H$202,7,FALSE))</f>
        <v/>
      </c>
      <c r="AM319" s="5" t="str">
        <f>IF(OR(ISBLANK($AF319),$AF319="N/A"),"",VLOOKUP(AF319,'Weight table'!$A$2:$C$10000,3,FALSE))</f>
        <v/>
      </c>
      <c r="AO319" s="86"/>
      <c r="AU319" s="66" t="e">
        <f t="shared" si="56"/>
        <v>#N/A</v>
      </c>
      <c r="AV319" s="66" t="e">
        <f t="shared" si="57"/>
        <v>#N/A</v>
      </c>
      <c r="AW319" t="e">
        <f t="shared" si="58"/>
        <v>#N/A</v>
      </c>
      <c r="AX319" s="66" t="e">
        <f t="shared" si="59"/>
        <v>#N/A</v>
      </c>
      <c r="AY319" s="66" t="e">
        <f t="shared" si="60"/>
        <v>#N/A</v>
      </c>
      <c r="BB319" s="6" t="e">
        <f>MATCH(Q319,'Partnumber data valves'!$B$4:$B$1001,0)</f>
        <v>#N/A</v>
      </c>
      <c r="BC319" s="6"/>
      <c r="BD319" t="e">
        <f>INDEX('Partnumber data valves'!$B$4:$AC$1001,$BB319,13)</f>
        <v>#N/A</v>
      </c>
      <c r="BE319" t="e">
        <f>INDEX('Partnumber data valves'!$B$4:$AC$1001,$BB319,14)</f>
        <v>#N/A</v>
      </c>
      <c r="BF319" t="e">
        <f>INDEX('Partnumber data valves'!$B$4:$AC$1001,$BB319,15)</f>
        <v>#N/A</v>
      </c>
      <c r="BG319" t="e">
        <f>INDEX('Partnumber data valves'!$B$4:$AC$1001,$BB319,16)</f>
        <v>#N/A</v>
      </c>
      <c r="BH319" t="e">
        <f>INDEX('Partnumber data valves'!$B$4:$AC$1001,$BB319,17)</f>
        <v>#N/A</v>
      </c>
      <c r="BI319" t="e">
        <f>INDEX('Partnumber data valves'!$B$4:$AC$1001,$BB319,18)</f>
        <v>#N/A</v>
      </c>
      <c r="BJ319" t="e">
        <f>INDEX('Partnumber data valves'!$B$4:$AC$1001,$BB319,19)</f>
        <v>#N/A</v>
      </c>
      <c r="BL319" t="e">
        <f>INDEX('Partnumber data valves'!$B$4:$AC$1001,$BB319,21)</f>
        <v>#N/A</v>
      </c>
      <c r="BM319" t="e">
        <f>INDEX('Partnumber data valves'!$B$4:$AC$1001,$BB319,22)</f>
        <v>#N/A</v>
      </c>
      <c r="BN319" t="e">
        <f>INDEX('Partnumber data valves'!$B$4:$AC$1001,$BB319,23)</f>
        <v>#N/A</v>
      </c>
      <c r="BO319" t="e">
        <f>INDEX('Partnumber data valves'!$B$4:$AC$1001,$BB319,24)</f>
        <v>#N/A</v>
      </c>
      <c r="BP319" t="e">
        <f>INDEX('Partnumber data valves'!$B$4:$AC$1001,$BB319,25)</f>
        <v>#N/A</v>
      </c>
      <c r="BQ319" t="e">
        <f>INDEX('Partnumber data valves'!$B$4:$AC$1001,$BB319,26)</f>
        <v>#N/A</v>
      </c>
      <c r="BR319" t="e">
        <f>INDEX('Partnumber data valves'!$B$4:$AC$1001,$BB319,27)</f>
        <v>#N/A</v>
      </c>
      <c r="BS319" t="e">
        <f>INDEX('Partnumber data valves'!$B$4:$AC$1001,$BB319,28)</f>
        <v>#N/A</v>
      </c>
      <c r="BU319" s="66" t="e">
        <f>INDEX('Partnumber data valves'!$B$4:$AC$1001,$BB319,5)</f>
        <v>#N/A</v>
      </c>
      <c r="BV319" s="66" t="e">
        <f>INDEX('Partnumber data valves'!$B$4:$AC$1001,$BB319,6)</f>
        <v>#N/A</v>
      </c>
    </row>
    <row r="320" spans="2:74"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5"/>
      <c r="N320" s="115"/>
      <c r="O320" s="115"/>
      <c r="Q320" s="83"/>
      <c r="R320" s="22" t="e">
        <f>VLOOKUP('Frese Valve Selection'!$Q320,'Partnumber data valves'!$B$4:$K$1001,2,FALSE)</f>
        <v>#N/A</v>
      </c>
      <c r="S320" s="23" t="e">
        <f>VLOOKUP('Frese Valve Selection'!$Q320,'Partnumber data valves'!$B$4:$K$1001,3,FALSE)</f>
        <v>#N/A</v>
      </c>
      <c r="T320" s="23" t="e">
        <f>VLOOKUP('Frese Valve Selection'!$Q320,'Partnumber data valves'!$B$4:$K$1001,4,FALSE)</f>
        <v>#N/A</v>
      </c>
      <c r="U320" s="23" t="e">
        <f>VLOOKUP('Frese Valve Selection'!$Q320,'Partnumber data valves'!$B$4:$K$1001,5,FALSE)</f>
        <v>#N/A</v>
      </c>
      <c r="V320" s="23" t="e">
        <f>VLOOKUP('Frese Valve Selection'!$Q320,'Partnumber data valves'!$B$4:$K$1001,6,FALSE)</f>
        <v>#N/A</v>
      </c>
      <c r="W320" s="23" t="e">
        <f>VLOOKUP('Frese Valve Selection'!$Q320,'Partnumber data valves'!$B$4:$K$1001,7,FALSE)</f>
        <v>#N/A</v>
      </c>
      <c r="X320" s="23" t="e">
        <f>VLOOKUP('Frese Valve Selection'!$Q320,'Partnumber data valves'!$B$4:$K$1001,8,FALSE)</f>
        <v>#N/A</v>
      </c>
      <c r="Y320" s="23" t="e">
        <f>VLOOKUP('Frese Valve Selection'!$Q320,'Partnumber data valves'!$B$4:$K$1001,9,FALSE)</f>
        <v>#N/A</v>
      </c>
      <c r="Z320" s="23" t="e">
        <f>VLOOKUP('Frese Valve Selection'!$Q320,'Partnumber data valves'!$B$4:$K$1001,10,FALSE)</f>
        <v>#N/A</v>
      </c>
      <c r="AA320" s="97">
        <f t="shared" si="55"/>
        <v>0</v>
      </c>
      <c r="AB320" s="98" t="e">
        <f t="shared" si="53"/>
        <v>#N/A</v>
      </c>
      <c r="AC320" s="99" t="e">
        <f t="shared" si="54"/>
        <v>#N/A</v>
      </c>
      <c r="AD320" s="23" t="e">
        <f>VLOOKUP(Q320,'Weight table'!$A$2:$C$10000,3,FALSE)</f>
        <v>#N/A</v>
      </c>
      <c r="AF320" s="83"/>
      <c r="AG320" s="23" t="str">
        <f>IF(OR(ISBLANK($AF320),$AF320="N/A"),"",VLOOKUP($AF320,'Part number data actuators'!$B$3:$H$202,2,FALSE))</f>
        <v/>
      </c>
      <c r="AH320" s="23" t="str">
        <f>IF(OR(ISBLANK($AF320),$AF320="N/A"),"",VLOOKUP($AF320,'Part number data actuators'!$B$3:$H$202,3,FALSE))</f>
        <v/>
      </c>
      <c r="AI320" s="23" t="str">
        <f>IF(OR(ISBLANK($AF320),$AF320="N/A"),"",VLOOKUP($AF320,'Part number data actuators'!$B$3:$H$202,4,FALSE))</f>
        <v/>
      </c>
      <c r="AJ320" s="23" t="str">
        <f>IF(OR(ISBLANK($AF320),$AF320="N/A"),"",VLOOKUP($AF320,'Part number data actuators'!$B$3:$H$202,5,FALSE))</f>
        <v/>
      </c>
      <c r="AK320" s="23" t="str">
        <f>IF(OR(ISBLANK($AF320),$AF320="N/A"),"",VLOOKUP($AF320,'Part number data actuators'!$B$3:$H$202,6,FALSE))</f>
        <v/>
      </c>
      <c r="AL320" s="23" t="str">
        <f>IF(OR(ISBLANK($AF320),$AF320="N/A"),"",VLOOKUP($AF320,'Part number data actuators'!$B$3:$H$202,7,FALSE))</f>
        <v/>
      </c>
      <c r="AM320" s="5" t="str">
        <f>IF(OR(ISBLANK($AF320),$AF320="N/A"),"",VLOOKUP(AF320,'Weight table'!$A$2:$C$10000,3,FALSE))</f>
        <v/>
      </c>
      <c r="AO320" s="86"/>
      <c r="AU320" s="66" t="e">
        <f t="shared" si="56"/>
        <v>#N/A</v>
      </c>
      <c r="AV320" s="66" t="e">
        <f t="shared" si="57"/>
        <v>#N/A</v>
      </c>
      <c r="AW320" t="e">
        <f t="shared" si="58"/>
        <v>#N/A</v>
      </c>
      <c r="AX320" s="66" t="e">
        <f t="shared" si="59"/>
        <v>#N/A</v>
      </c>
      <c r="AY320" s="66" t="e">
        <f t="shared" si="60"/>
        <v>#N/A</v>
      </c>
      <c r="BB320" s="6" t="e">
        <f>MATCH(Q320,'Partnumber data valves'!$B$4:$B$1001,0)</f>
        <v>#N/A</v>
      </c>
      <c r="BC320" s="6"/>
      <c r="BD320" t="e">
        <f>INDEX('Partnumber data valves'!$B$4:$AC$1001,$BB320,13)</f>
        <v>#N/A</v>
      </c>
      <c r="BE320" t="e">
        <f>INDEX('Partnumber data valves'!$B$4:$AC$1001,$BB320,14)</f>
        <v>#N/A</v>
      </c>
      <c r="BF320" t="e">
        <f>INDEX('Partnumber data valves'!$B$4:$AC$1001,$BB320,15)</f>
        <v>#N/A</v>
      </c>
      <c r="BG320" t="e">
        <f>INDEX('Partnumber data valves'!$B$4:$AC$1001,$BB320,16)</f>
        <v>#N/A</v>
      </c>
      <c r="BH320" t="e">
        <f>INDEX('Partnumber data valves'!$B$4:$AC$1001,$BB320,17)</f>
        <v>#N/A</v>
      </c>
      <c r="BI320" t="e">
        <f>INDEX('Partnumber data valves'!$B$4:$AC$1001,$BB320,18)</f>
        <v>#N/A</v>
      </c>
      <c r="BJ320" t="e">
        <f>INDEX('Partnumber data valves'!$B$4:$AC$1001,$BB320,19)</f>
        <v>#N/A</v>
      </c>
      <c r="BL320" t="e">
        <f>INDEX('Partnumber data valves'!$B$4:$AC$1001,$BB320,21)</f>
        <v>#N/A</v>
      </c>
      <c r="BM320" t="e">
        <f>INDEX('Partnumber data valves'!$B$4:$AC$1001,$BB320,22)</f>
        <v>#N/A</v>
      </c>
      <c r="BN320" t="e">
        <f>INDEX('Partnumber data valves'!$B$4:$AC$1001,$BB320,23)</f>
        <v>#N/A</v>
      </c>
      <c r="BO320" t="e">
        <f>INDEX('Partnumber data valves'!$B$4:$AC$1001,$BB320,24)</f>
        <v>#N/A</v>
      </c>
      <c r="BP320" t="e">
        <f>INDEX('Partnumber data valves'!$B$4:$AC$1001,$BB320,25)</f>
        <v>#N/A</v>
      </c>
      <c r="BQ320" t="e">
        <f>INDEX('Partnumber data valves'!$B$4:$AC$1001,$BB320,26)</f>
        <v>#N/A</v>
      </c>
      <c r="BR320" t="e">
        <f>INDEX('Partnumber data valves'!$B$4:$AC$1001,$BB320,27)</f>
        <v>#N/A</v>
      </c>
      <c r="BS320" t="e">
        <f>INDEX('Partnumber data valves'!$B$4:$AC$1001,$BB320,28)</f>
        <v>#N/A</v>
      </c>
      <c r="BU320" s="66" t="e">
        <f>INDEX('Partnumber data valves'!$B$4:$AC$1001,$BB320,5)</f>
        <v>#N/A</v>
      </c>
      <c r="BV320" s="66" t="e">
        <f>INDEX('Partnumber data valves'!$B$4:$AC$1001,$BB320,6)</f>
        <v>#N/A</v>
      </c>
    </row>
    <row r="321" spans="2:74">
      <c r="B321" s="115"/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5"/>
      <c r="N321" s="115"/>
      <c r="O321" s="115"/>
      <c r="Q321" s="83"/>
      <c r="R321" s="22" t="e">
        <f>VLOOKUP('Frese Valve Selection'!$Q321,'Partnumber data valves'!$B$4:$K$1001,2,FALSE)</f>
        <v>#N/A</v>
      </c>
      <c r="S321" s="23" t="e">
        <f>VLOOKUP('Frese Valve Selection'!$Q321,'Partnumber data valves'!$B$4:$K$1001,3,FALSE)</f>
        <v>#N/A</v>
      </c>
      <c r="T321" s="23" t="e">
        <f>VLOOKUP('Frese Valve Selection'!$Q321,'Partnumber data valves'!$B$4:$K$1001,4,FALSE)</f>
        <v>#N/A</v>
      </c>
      <c r="U321" s="23" t="e">
        <f>VLOOKUP('Frese Valve Selection'!$Q321,'Partnumber data valves'!$B$4:$K$1001,5,FALSE)</f>
        <v>#N/A</v>
      </c>
      <c r="V321" s="23" t="e">
        <f>VLOOKUP('Frese Valve Selection'!$Q321,'Partnumber data valves'!$B$4:$K$1001,6,FALSE)</f>
        <v>#N/A</v>
      </c>
      <c r="W321" s="23" t="e">
        <f>VLOOKUP('Frese Valve Selection'!$Q321,'Partnumber data valves'!$B$4:$K$1001,7,FALSE)</f>
        <v>#N/A</v>
      </c>
      <c r="X321" s="23" t="e">
        <f>VLOOKUP('Frese Valve Selection'!$Q321,'Partnumber data valves'!$B$4:$K$1001,8,FALSE)</f>
        <v>#N/A</v>
      </c>
      <c r="Y321" s="23" t="e">
        <f>VLOOKUP('Frese Valve Selection'!$Q321,'Partnumber data valves'!$B$4:$K$1001,9,FALSE)</f>
        <v>#N/A</v>
      </c>
      <c r="Z321" s="23" t="e">
        <f>VLOOKUP('Frese Valve Selection'!$Q321,'Partnumber data valves'!$B$4:$K$1001,10,FALSE)</f>
        <v>#N/A</v>
      </c>
      <c r="AA321" s="97">
        <f t="shared" si="55"/>
        <v>0</v>
      </c>
      <c r="AB321" s="98" t="e">
        <f t="shared" si="53"/>
        <v>#N/A</v>
      </c>
      <c r="AC321" s="99" t="e">
        <f t="shared" si="54"/>
        <v>#N/A</v>
      </c>
      <c r="AD321" s="23" t="e">
        <f>VLOOKUP(Q321,'Weight table'!$A$2:$C$10000,3,FALSE)</f>
        <v>#N/A</v>
      </c>
      <c r="AF321" s="83"/>
      <c r="AG321" s="23" t="str">
        <f>IF(OR(ISBLANK($AF321),$AF321="N/A"),"",VLOOKUP($AF321,'Part number data actuators'!$B$3:$H$202,2,FALSE))</f>
        <v/>
      </c>
      <c r="AH321" s="23" t="str">
        <f>IF(OR(ISBLANK($AF321),$AF321="N/A"),"",VLOOKUP($AF321,'Part number data actuators'!$B$3:$H$202,3,FALSE))</f>
        <v/>
      </c>
      <c r="AI321" s="23" t="str">
        <f>IF(OR(ISBLANK($AF321),$AF321="N/A"),"",VLOOKUP($AF321,'Part number data actuators'!$B$3:$H$202,4,FALSE))</f>
        <v/>
      </c>
      <c r="AJ321" s="23" t="str">
        <f>IF(OR(ISBLANK($AF321),$AF321="N/A"),"",VLOOKUP($AF321,'Part number data actuators'!$B$3:$H$202,5,FALSE))</f>
        <v/>
      </c>
      <c r="AK321" s="23" t="str">
        <f>IF(OR(ISBLANK($AF321),$AF321="N/A"),"",VLOOKUP($AF321,'Part number data actuators'!$B$3:$H$202,6,FALSE))</f>
        <v/>
      </c>
      <c r="AL321" s="23" t="str">
        <f>IF(OR(ISBLANK($AF321),$AF321="N/A"),"",VLOOKUP($AF321,'Part number data actuators'!$B$3:$H$202,7,FALSE))</f>
        <v/>
      </c>
      <c r="AM321" s="5" t="str">
        <f>IF(OR(ISBLANK($AF321),$AF321="N/A"),"",VLOOKUP(AF321,'Weight table'!$A$2:$C$10000,3,FALSE))</f>
        <v/>
      </c>
      <c r="AO321" s="86"/>
      <c r="AU321" s="66" t="e">
        <f t="shared" si="56"/>
        <v>#N/A</v>
      </c>
      <c r="AV321" s="66" t="e">
        <f t="shared" si="57"/>
        <v>#N/A</v>
      </c>
      <c r="AW321" t="e">
        <f t="shared" si="58"/>
        <v>#N/A</v>
      </c>
      <c r="AX321" s="66" t="e">
        <f t="shared" si="59"/>
        <v>#N/A</v>
      </c>
      <c r="AY321" s="66" t="e">
        <f t="shared" si="60"/>
        <v>#N/A</v>
      </c>
      <c r="BB321" s="6" t="e">
        <f>MATCH(Q321,'Partnumber data valves'!$B$4:$B$1001,0)</f>
        <v>#N/A</v>
      </c>
      <c r="BC321" s="6"/>
      <c r="BD321" t="e">
        <f>INDEX('Partnumber data valves'!$B$4:$AC$1001,$BB321,13)</f>
        <v>#N/A</v>
      </c>
      <c r="BE321" t="e">
        <f>INDEX('Partnumber data valves'!$B$4:$AC$1001,$BB321,14)</f>
        <v>#N/A</v>
      </c>
      <c r="BF321" t="e">
        <f>INDEX('Partnumber data valves'!$B$4:$AC$1001,$BB321,15)</f>
        <v>#N/A</v>
      </c>
      <c r="BG321" t="e">
        <f>INDEX('Partnumber data valves'!$B$4:$AC$1001,$BB321,16)</f>
        <v>#N/A</v>
      </c>
      <c r="BH321" t="e">
        <f>INDEX('Partnumber data valves'!$B$4:$AC$1001,$BB321,17)</f>
        <v>#N/A</v>
      </c>
      <c r="BI321" t="e">
        <f>INDEX('Partnumber data valves'!$B$4:$AC$1001,$BB321,18)</f>
        <v>#N/A</v>
      </c>
      <c r="BJ321" t="e">
        <f>INDEX('Partnumber data valves'!$B$4:$AC$1001,$BB321,19)</f>
        <v>#N/A</v>
      </c>
      <c r="BL321" t="e">
        <f>INDEX('Partnumber data valves'!$B$4:$AC$1001,$BB321,21)</f>
        <v>#N/A</v>
      </c>
      <c r="BM321" t="e">
        <f>INDEX('Partnumber data valves'!$B$4:$AC$1001,$BB321,22)</f>
        <v>#N/A</v>
      </c>
      <c r="BN321" t="e">
        <f>INDEX('Partnumber data valves'!$B$4:$AC$1001,$BB321,23)</f>
        <v>#N/A</v>
      </c>
      <c r="BO321" t="e">
        <f>INDEX('Partnumber data valves'!$B$4:$AC$1001,$BB321,24)</f>
        <v>#N/A</v>
      </c>
      <c r="BP321" t="e">
        <f>INDEX('Partnumber data valves'!$B$4:$AC$1001,$BB321,25)</f>
        <v>#N/A</v>
      </c>
      <c r="BQ321" t="e">
        <f>INDEX('Partnumber data valves'!$B$4:$AC$1001,$BB321,26)</f>
        <v>#N/A</v>
      </c>
      <c r="BR321" t="e">
        <f>INDEX('Partnumber data valves'!$B$4:$AC$1001,$BB321,27)</f>
        <v>#N/A</v>
      </c>
      <c r="BS321" t="e">
        <f>INDEX('Partnumber data valves'!$B$4:$AC$1001,$BB321,28)</f>
        <v>#N/A</v>
      </c>
      <c r="BU321" s="66" t="e">
        <f>INDEX('Partnumber data valves'!$B$4:$AC$1001,$BB321,5)</f>
        <v>#N/A</v>
      </c>
      <c r="BV321" s="66" t="e">
        <f>INDEX('Partnumber data valves'!$B$4:$AC$1001,$BB321,6)</f>
        <v>#N/A</v>
      </c>
    </row>
    <row r="322" spans="2:74">
      <c r="B322" s="115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5"/>
      <c r="N322" s="115"/>
      <c r="O322" s="115"/>
      <c r="Q322" s="83"/>
      <c r="R322" s="22" t="e">
        <f>VLOOKUP('Frese Valve Selection'!$Q322,'Partnumber data valves'!$B$4:$K$1001,2,FALSE)</f>
        <v>#N/A</v>
      </c>
      <c r="S322" s="23" t="e">
        <f>VLOOKUP('Frese Valve Selection'!$Q322,'Partnumber data valves'!$B$4:$K$1001,3,FALSE)</f>
        <v>#N/A</v>
      </c>
      <c r="T322" s="23" t="e">
        <f>VLOOKUP('Frese Valve Selection'!$Q322,'Partnumber data valves'!$B$4:$K$1001,4,FALSE)</f>
        <v>#N/A</v>
      </c>
      <c r="U322" s="23" t="e">
        <f>VLOOKUP('Frese Valve Selection'!$Q322,'Partnumber data valves'!$B$4:$K$1001,5,FALSE)</f>
        <v>#N/A</v>
      </c>
      <c r="V322" s="23" t="e">
        <f>VLOOKUP('Frese Valve Selection'!$Q322,'Partnumber data valves'!$B$4:$K$1001,6,FALSE)</f>
        <v>#N/A</v>
      </c>
      <c r="W322" s="23" t="e">
        <f>VLOOKUP('Frese Valve Selection'!$Q322,'Partnumber data valves'!$B$4:$K$1001,7,FALSE)</f>
        <v>#N/A</v>
      </c>
      <c r="X322" s="23" t="e">
        <f>VLOOKUP('Frese Valve Selection'!$Q322,'Partnumber data valves'!$B$4:$K$1001,8,FALSE)</f>
        <v>#N/A</v>
      </c>
      <c r="Y322" s="23" t="e">
        <f>VLOOKUP('Frese Valve Selection'!$Q322,'Partnumber data valves'!$B$4:$K$1001,9,FALSE)</f>
        <v>#N/A</v>
      </c>
      <c r="Z322" s="23" t="e">
        <f>VLOOKUP('Frese Valve Selection'!$Q322,'Partnumber data valves'!$B$4:$K$1001,10,FALSE)</f>
        <v>#N/A</v>
      </c>
      <c r="AA322" s="97">
        <f t="shared" si="55"/>
        <v>0</v>
      </c>
      <c r="AB322" s="98" t="e">
        <f t="shared" si="53"/>
        <v>#N/A</v>
      </c>
      <c r="AC322" s="99" t="e">
        <f t="shared" si="54"/>
        <v>#N/A</v>
      </c>
      <c r="AD322" s="23" t="e">
        <f>VLOOKUP(Q322,'Weight table'!$A$2:$C$10000,3,FALSE)</f>
        <v>#N/A</v>
      </c>
      <c r="AF322" s="83"/>
      <c r="AG322" s="23" t="str">
        <f>IF(OR(ISBLANK($AF322),$AF322="N/A"),"",VLOOKUP($AF322,'Part number data actuators'!$B$3:$H$202,2,FALSE))</f>
        <v/>
      </c>
      <c r="AH322" s="23" t="str">
        <f>IF(OR(ISBLANK($AF322),$AF322="N/A"),"",VLOOKUP($AF322,'Part number data actuators'!$B$3:$H$202,3,FALSE))</f>
        <v/>
      </c>
      <c r="AI322" s="23" t="str">
        <f>IF(OR(ISBLANK($AF322),$AF322="N/A"),"",VLOOKUP($AF322,'Part number data actuators'!$B$3:$H$202,4,FALSE))</f>
        <v/>
      </c>
      <c r="AJ322" s="23" t="str">
        <f>IF(OR(ISBLANK($AF322),$AF322="N/A"),"",VLOOKUP($AF322,'Part number data actuators'!$B$3:$H$202,5,FALSE))</f>
        <v/>
      </c>
      <c r="AK322" s="23" t="str">
        <f>IF(OR(ISBLANK($AF322),$AF322="N/A"),"",VLOOKUP($AF322,'Part number data actuators'!$B$3:$H$202,6,FALSE))</f>
        <v/>
      </c>
      <c r="AL322" s="23" t="str">
        <f>IF(OR(ISBLANK($AF322),$AF322="N/A"),"",VLOOKUP($AF322,'Part number data actuators'!$B$3:$H$202,7,FALSE))</f>
        <v/>
      </c>
      <c r="AM322" s="5" t="str">
        <f>IF(OR(ISBLANK($AF322),$AF322="N/A"),"",VLOOKUP(AF322,'Weight table'!$A$2:$C$10000,3,FALSE))</f>
        <v/>
      </c>
      <c r="AO322" s="86"/>
      <c r="AU322" s="66" t="e">
        <f t="shared" si="56"/>
        <v>#N/A</v>
      </c>
      <c r="AV322" s="66" t="e">
        <f t="shared" si="57"/>
        <v>#N/A</v>
      </c>
      <c r="AW322" t="e">
        <f t="shared" si="58"/>
        <v>#N/A</v>
      </c>
      <c r="AX322" s="66" t="e">
        <f t="shared" si="59"/>
        <v>#N/A</v>
      </c>
      <c r="AY322" s="66" t="e">
        <f t="shared" si="60"/>
        <v>#N/A</v>
      </c>
      <c r="BB322" s="6" t="e">
        <f>MATCH(Q322,'Partnumber data valves'!$B$4:$B$1001,0)</f>
        <v>#N/A</v>
      </c>
      <c r="BC322" s="6"/>
      <c r="BD322" t="e">
        <f>INDEX('Partnumber data valves'!$B$4:$AC$1001,$BB322,13)</f>
        <v>#N/A</v>
      </c>
      <c r="BE322" t="e">
        <f>INDEX('Partnumber data valves'!$B$4:$AC$1001,$BB322,14)</f>
        <v>#N/A</v>
      </c>
      <c r="BF322" t="e">
        <f>INDEX('Partnumber data valves'!$B$4:$AC$1001,$BB322,15)</f>
        <v>#N/A</v>
      </c>
      <c r="BG322" t="e">
        <f>INDEX('Partnumber data valves'!$B$4:$AC$1001,$BB322,16)</f>
        <v>#N/A</v>
      </c>
      <c r="BH322" t="e">
        <f>INDEX('Partnumber data valves'!$B$4:$AC$1001,$BB322,17)</f>
        <v>#N/A</v>
      </c>
      <c r="BI322" t="e">
        <f>INDEX('Partnumber data valves'!$B$4:$AC$1001,$BB322,18)</f>
        <v>#N/A</v>
      </c>
      <c r="BJ322" t="e">
        <f>INDEX('Partnumber data valves'!$B$4:$AC$1001,$BB322,19)</f>
        <v>#N/A</v>
      </c>
      <c r="BL322" t="e">
        <f>INDEX('Partnumber data valves'!$B$4:$AC$1001,$BB322,21)</f>
        <v>#N/A</v>
      </c>
      <c r="BM322" t="e">
        <f>INDEX('Partnumber data valves'!$B$4:$AC$1001,$BB322,22)</f>
        <v>#N/A</v>
      </c>
      <c r="BN322" t="e">
        <f>INDEX('Partnumber data valves'!$B$4:$AC$1001,$BB322,23)</f>
        <v>#N/A</v>
      </c>
      <c r="BO322" t="e">
        <f>INDEX('Partnumber data valves'!$B$4:$AC$1001,$BB322,24)</f>
        <v>#N/A</v>
      </c>
      <c r="BP322" t="e">
        <f>INDEX('Partnumber data valves'!$B$4:$AC$1001,$BB322,25)</f>
        <v>#N/A</v>
      </c>
      <c r="BQ322" t="e">
        <f>INDEX('Partnumber data valves'!$B$4:$AC$1001,$BB322,26)</f>
        <v>#N/A</v>
      </c>
      <c r="BR322" t="e">
        <f>INDEX('Partnumber data valves'!$B$4:$AC$1001,$BB322,27)</f>
        <v>#N/A</v>
      </c>
      <c r="BS322" t="e">
        <f>INDEX('Partnumber data valves'!$B$4:$AC$1001,$BB322,28)</f>
        <v>#N/A</v>
      </c>
      <c r="BU322" s="66" t="e">
        <f>INDEX('Partnumber data valves'!$B$4:$AC$1001,$BB322,5)</f>
        <v>#N/A</v>
      </c>
      <c r="BV322" s="66" t="e">
        <f>INDEX('Partnumber data valves'!$B$4:$AC$1001,$BB322,6)</f>
        <v>#N/A</v>
      </c>
    </row>
    <row r="323" spans="2:74"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5"/>
      <c r="N323" s="115"/>
      <c r="O323" s="115"/>
      <c r="Q323" s="83"/>
      <c r="R323" s="22" t="e">
        <f>VLOOKUP('Frese Valve Selection'!$Q323,'Partnumber data valves'!$B$4:$K$1001,2,FALSE)</f>
        <v>#N/A</v>
      </c>
      <c r="S323" s="23" t="e">
        <f>VLOOKUP('Frese Valve Selection'!$Q323,'Partnumber data valves'!$B$4:$K$1001,3,FALSE)</f>
        <v>#N/A</v>
      </c>
      <c r="T323" s="23" t="e">
        <f>VLOOKUP('Frese Valve Selection'!$Q323,'Partnumber data valves'!$B$4:$K$1001,4,FALSE)</f>
        <v>#N/A</v>
      </c>
      <c r="U323" s="23" t="e">
        <f>VLOOKUP('Frese Valve Selection'!$Q323,'Partnumber data valves'!$B$4:$K$1001,5,FALSE)</f>
        <v>#N/A</v>
      </c>
      <c r="V323" s="23" t="e">
        <f>VLOOKUP('Frese Valve Selection'!$Q323,'Partnumber data valves'!$B$4:$K$1001,6,FALSE)</f>
        <v>#N/A</v>
      </c>
      <c r="W323" s="23" t="e">
        <f>VLOOKUP('Frese Valve Selection'!$Q323,'Partnumber data valves'!$B$4:$K$1001,7,FALSE)</f>
        <v>#N/A</v>
      </c>
      <c r="X323" s="23" t="e">
        <f>VLOOKUP('Frese Valve Selection'!$Q323,'Partnumber data valves'!$B$4:$K$1001,8,FALSE)</f>
        <v>#N/A</v>
      </c>
      <c r="Y323" s="23" t="e">
        <f>VLOOKUP('Frese Valve Selection'!$Q323,'Partnumber data valves'!$B$4:$K$1001,9,FALSE)</f>
        <v>#N/A</v>
      </c>
      <c r="Z323" s="23" t="e">
        <f>VLOOKUP('Frese Valve Selection'!$Q323,'Partnumber data valves'!$B$4:$K$1001,10,FALSE)</f>
        <v>#N/A</v>
      </c>
      <c r="AA323" s="97">
        <f t="shared" si="55"/>
        <v>0</v>
      </c>
      <c r="AB323" s="98" t="e">
        <f t="shared" si="53"/>
        <v>#N/A</v>
      </c>
      <c r="AC323" s="99" t="e">
        <f t="shared" si="54"/>
        <v>#N/A</v>
      </c>
      <c r="AD323" s="23" t="e">
        <f>VLOOKUP(Q323,'Weight table'!$A$2:$C$10000,3,FALSE)</f>
        <v>#N/A</v>
      </c>
      <c r="AF323" s="83"/>
      <c r="AG323" s="23" t="str">
        <f>IF(OR(ISBLANK($AF323),$AF323="N/A"),"",VLOOKUP($AF323,'Part number data actuators'!$B$3:$H$202,2,FALSE))</f>
        <v/>
      </c>
      <c r="AH323" s="23" t="str">
        <f>IF(OR(ISBLANK($AF323),$AF323="N/A"),"",VLOOKUP($AF323,'Part number data actuators'!$B$3:$H$202,3,FALSE))</f>
        <v/>
      </c>
      <c r="AI323" s="23" t="str">
        <f>IF(OR(ISBLANK($AF323),$AF323="N/A"),"",VLOOKUP($AF323,'Part number data actuators'!$B$3:$H$202,4,FALSE))</f>
        <v/>
      </c>
      <c r="AJ323" s="23" t="str">
        <f>IF(OR(ISBLANK($AF323),$AF323="N/A"),"",VLOOKUP($AF323,'Part number data actuators'!$B$3:$H$202,5,FALSE))</f>
        <v/>
      </c>
      <c r="AK323" s="23" t="str">
        <f>IF(OR(ISBLANK($AF323),$AF323="N/A"),"",VLOOKUP($AF323,'Part number data actuators'!$B$3:$H$202,6,FALSE))</f>
        <v/>
      </c>
      <c r="AL323" s="23" t="str">
        <f>IF(OR(ISBLANK($AF323),$AF323="N/A"),"",VLOOKUP($AF323,'Part number data actuators'!$B$3:$H$202,7,FALSE))</f>
        <v/>
      </c>
      <c r="AM323" s="5" t="str">
        <f>IF(OR(ISBLANK($AF323),$AF323="N/A"),"",VLOOKUP(AF323,'Weight table'!$A$2:$C$10000,3,FALSE))</f>
        <v/>
      </c>
      <c r="AO323" s="86"/>
      <c r="AU323" s="66" t="e">
        <f t="shared" si="56"/>
        <v>#N/A</v>
      </c>
      <c r="AV323" s="66" t="e">
        <f t="shared" si="57"/>
        <v>#N/A</v>
      </c>
      <c r="AW323" t="e">
        <f t="shared" si="58"/>
        <v>#N/A</v>
      </c>
      <c r="AX323" s="66" t="e">
        <f t="shared" si="59"/>
        <v>#N/A</v>
      </c>
      <c r="AY323" s="66" t="e">
        <f t="shared" si="60"/>
        <v>#N/A</v>
      </c>
      <c r="BB323" s="6" t="e">
        <f>MATCH(Q323,'Partnumber data valves'!$B$4:$B$1001,0)</f>
        <v>#N/A</v>
      </c>
      <c r="BC323" s="6"/>
      <c r="BD323" t="e">
        <f>INDEX('Partnumber data valves'!$B$4:$AC$1001,$BB323,13)</f>
        <v>#N/A</v>
      </c>
      <c r="BE323" t="e">
        <f>INDEX('Partnumber data valves'!$B$4:$AC$1001,$BB323,14)</f>
        <v>#N/A</v>
      </c>
      <c r="BF323" t="e">
        <f>INDEX('Partnumber data valves'!$B$4:$AC$1001,$BB323,15)</f>
        <v>#N/A</v>
      </c>
      <c r="BG323" t="e">
        <f>INDEX('Partnumber data valves'!$B$4:$AC$1001,$BB323,16)</f>
        <v>#N/A</v>
      </c>
      <c r="BH323" t="e">
        <f>INDEX('Partnumber data valves'!$B$4:$AC$1001,$BB323,17)</f>
        <v>#N/A</v>
      </c>
      <c r="BI323" t="e">
        <f>INDEX('Partnumber data valves'!$B$4:$AC$1001,$BB323,18)</f>
        <v>#N/A</v>
      </c>
      <c r="BJ323" t="e">
        <f>INDEX('Partnumber data valves'!$B$4:$AC$1001,$BB323,19)</f>
        <v>#N/A</v>
      </c>
      <c r="BL323" t="e">
        <f>INDEX('Partnumber data valves'!$B$4:$AC$1001,$BB323,21)</f>
        <v>#N/A</v>
      </c>
      <c r="BM323" t="e">
        <f>INDEX('Partnumber data valves'!$B$4:$AC$1001,$BB323,22)</f>
        <v>#N/A</v>
      </c>
      <c r="BN323" t="e">
        <f>INDEX('Partnumber data valves'!$B$4:$AC$1001,$BB323,23)</f>
        <v>#N/A</v>
      </c>
      <c r="BO323" t="e">
        <f>INDEX('Partnumber data valves'!$B$4:$AC$1001,$BB323,24)</f>
        <v>#N/A</v>
      </c>
      <c r="BP323" t="e">
        <f>INDEX('Partnumber data valves'!$B$4:$AC$1001,$BB323,25)</f>
        <v>#N/A</v>
      </c>
      <c r="BQ323" t="e">
        <f>INDEX('Partnumber data valves'!$B$4:$AC$1001,$BB323,26)</f>
        <v>#N/A</v>
      </c>
      <c r="BR323" t="e">
        <f>INDEX('Partnumber data valves'!$B$4:$AC$1001,$BB323,27)</f>
        <v>#N/A</v>
      </c>
      <c r="BS323" t="e">
        <f>INDEX('Partnumber data valves'!$B$4:$AC$1001,$BB323,28)</f>
        <v>#N/A</v>
      </c>
      <c r="BU323" s="66" t="e">
        <f>INDEX('Partnumber data valves'!$B$4:$AC$1001,$BB323,5)</f>
        <v>#N/A</v>
      </c>
      <c r="BV323" s="66" t="e">
        <f>INDEX('Partnumber data valves'!$B$4:$AC$1001,$BB323,6)</f>
        <v>#N/A</v>
      </c>
    </row>
    <row r="324" spans="2:74">
      <c r="B324" s="115"/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5"/>
      <c r="N324" s="115"/>
      <c r="O324" s="115"/>
      <c r="Q324" s="83"/>
      <c r="R324" s="22" t="e">
        <f>VLOOKUP('Frese Valve Selection'!$Q324,'Partnumber data valves'!$B$4:$K$1001,2,FALSE)</f>
        <v>#N/A</v>
      </c>
      <c r="S324" s="23" t="e">
        <f>VLOOKUP('Frese Valve Selection'!$Q324,'Partnumber data valves'!$B$4:$K$1001,3,FALSE)</f>
        <v>#N/A</v>
      </c>
      <c r="T324" s="23" t="e">
        <f>VLOOKUP('Frese Valve Selection'!$Q324,'Partnumber data valves'!$B$4:$K$1001,4,FALSE)</f>
        <v>#N/A</v>
      </c>
      <c r="U324" s="23" t="e">
        <f>VLOOKUP('Frese Valve Selection'!$Q324,'Partnumber data valves'!$B$4:$K$1001,5,FALSE)</f>
        <v>#N/A</v>
      </c>
      <c r="V324" s="23" t="e">
        <f>VLOOKUP('Frese Valve Selection'!$Q324,'Partnumber data valves'!$B$4:$K$1001,6,FALSE)</f>
        <v>#N/A</v>
      </c>
      <c r="W324" s="23" t="e">
        <f>VLOOKUP('Frese Valve Selection'!$Q324,'Partnumber data valves'!$B$4:$K$1001,7,FALSE)</f>
        <v>#N/A</v>
      </c>
      <c r="X324" s="23" t="e">
        <f>VLOOKUP('Frese Valve Selection'!$Q324,'Partnumber data valves'!$B$4:$K$1001,8,FALSE)</f>
        <v>#N/A</v>
      </c>
      <c r="Y324" s="23" t="e">
        <f>VLOOKUP('Frese Valve Selection'!$Q324,'Partnumber data valves'!$B$4:$K$1001,9,FALSE)</f>
        <v>#N/A</v>
      </c>
      <c r="Z324" s="23" t="e">
        <f>VLOOKUP('Frese Valve Selection'!$Q324,'Partnumber data valves'!$B$4:$K$1001,10,FALSE)</f>
        <v>#N/A</v>
      </c>
      <c r="AA324" s="97">
        <f t="shared" si="55"/>
        <v>0</v>
      </c>
      <c r="AB324" s="98" t="e">
        <f t="shared" si="53"/>
        <v>#N/A</v>
      </c>
      <c r="AC324" s="99" t="e">
        <f t="shared" si="54"/>
        <v>#N/A</v>
      </c>
      <c r="AD324" s="23" t="e">
        <f>VLOOKUP(Q324,'Weight table'!$A$2:$C$10000,3,FALSE)</f>
        <v>#N/A</v>
      </c>
      <c r="AF324" s="83"/>
      <c r="AG324" s="23" t="str">
        <f>IF(OR(ISBLANK($AF324),$AF324="N/A"),"",VLOOKUP($AF324,'Part number data actuators'!$B$3:$H$202,2,FALSE))</f>
        <v/>
      </c>
      <c r="AH324" s="23" t="str">
        <f>IF(OR(ISBLANK($AF324),$AF324="N/A"),"",VLOOKUP($AF324,'Part number data actuators'!$B$3:$H$202,3,FALSE))</f>
        <v/>
      </c>
      <c r="AI324" s="23" t="str">
        <f>IF(OR(ISBLANK($AF324),$AF324="N/A"),"",VLOOKUP($AF324,'Part number data actuators'!$B$3:$H$202,4,FALSE))</f>
        <v/>
      </c>
      <c r="AJ324" s="23" t="str">
        <f>IF(OR(ISBLANK($AF324),$AF324="N/A"),"",VLOOKUP($AF324,'Part number data actuators'!$B$3:$H$202,5,FALSE))</f>
        <v/>
      </c>
      <c r="AK324" s="23" t="str">
        <f>IF(OR(ISBLANK($AF324),$AF324="N/A"),"",VLOOKUP($AF324,'Part number data actuators'!$B$3:$H$202,6,FALSE))</f>
        <v/>
      </c>
      <c r="AL324" s="23" t="str">
        <f>IF(OR(ISBLANK($AF324),$AF324="N/A"),"",VLOOKUP($AF324,'Part number data actuators'!$B$3:$H$202,7,FALSE))</f>
        <v/>
      </c>
      <c r="AM324" s="5" t="str">
        <f>IF(OR(ISBLANK($AF324),$AF324="N/A"),"",VLOOKUP(AF324,'Weight table'!$A$2:$C$10000,3,FALSE))</f>
        <v/>
      </c>
      <c r="AO324" s="86"/>
      <c r="AU324" s="66" t="e">
        <f t="shared" si="56"/>
        <v>#N/A</v>
      </c>
      <c r="AV324" s="66" t="e">
        <f t="shared" si="57"/>
        <v>#N/A</v>
      </c>
      <c r="AW324" t="e">
        <f t="shared" si="58"/>
        <v>#N/A</v>
      </c>
      <c r="AX324" s="66" t="e">
        <f t="shared" si="59"/>
        <v>#N/A</v>
      </c>
      <c r="AY324" s="66" t="e">
        <f t="shared" si="60"/>
        <v>#N/A</v>
      </c>
      <c r="BB324" s="6" t="e">
        <f>MATCH(Q324,'Partnumber data valves'!$B$4:$B$1001,0)</f>
        <v>#N/A</v>
      </c>
      <c r="BC324" s="6"/>
      <c r="BD324" t="e">
        <f>INDEX('Partnumber data valves'!$B$4:$AC$1001,$BB324,13)</f>
        <v>#N/A</v>
      </c>
      <c r="BE324" t="e">
        <f>INDEX('Partnumber data valves'!$B$4:$AC$1001,$BB324,14)</f>
        <v>#N/A</v>
      </c>
      <c r="BF324" t="e">
        <f>INDEX('Partnumber data valves'!$B$4:$AC$1001,$BB324,15)</f>
        <v>#N/A</v>
      </c>
      <c r="BG324" t="e">
        <f>INDEX('Partnumber data valves'!$B$4:$AC$1001,$BB324,16)</f>
        <v>#N/A</v>
      </c>
      <c r="BH324" t="e">
        <f>INDEX('Partnumber data valves'!$B$4:$AC$1001,$BB324,17)</f>
        <v>#N/A</v>
      </c>
      <c r="BI324" t="e">
        <f>INDEX('Partnumber data valves'!$B$4:$AC$1001,$BB324,18)</f>
        <v>#N/A</v>
      </c>
      <c r="BJ324" t="e">
        <f>INDEX('Partnumber data valves'!$B$4:$AC$1001,$BB324,19)</f>
        <v>#N/A</v>
      </c>
      <c r="BL324" t="e">
        <f>INDEX('Partnumber data valves'!$B$4:$AC$1001,$BB324,21)</f>
        <v>#N/A</v>
      </c>
      <c r="BM324" t="e">
        <f>INDEX('Partnumber data valves'!$B$4:$AC$1001,$BB324,22)</f>
        <v>#N/A</v>
      </c>
      <c r="BN324" t="e">
        <f>INDEX('Partnumber data valves'!$B$4:$AC$1001,$BB324,23)</f>
        <v>#N/A</v>
      </c>
      <c r="BO324" t="e">
        <f>INDEX('Partnumber data valves'!$B$4:$AC$1001,$BB324,24)</f>
        <v>#N/A</v>
      </c>
      <c r="BP324" t="e">
        <f>INDEX('Partnumber data valves'!$B$4:$AC$1001,$BB324,25)</f>
        <v>#N/A</v>
      </c>
      <c r="BQ324" t="e">
        <f>INDEX('Partnumber data valves'!$B$4:$AC$1001,$BB324,26)</f>
        <v>#N/A</v>
      </c>
      <c r="BR324" t="e">
        <f>INDEX('Partnumber data valves'!$B$4:$AC$1001,$BB324,27)</f>
        <v>#N/A</v>
      </c>
      <c r="BS324" t="e">
        <f>INDEX('Partnumber data valves'!$B$4:$AC$1001,$BB324,28)</f>
        <v>#N/A</v>
      </c>
      <c r="BU324" s="66" t="e">
        <f>INDEX('Partnumber data valves'!$B$4:$AC$1001,$BB324,5)</f>
        <v>#N/A</v>
      </c>
      <c r="BV324" s="66" t="e">
        <f>INDEX('Partnumber data valves'!$B$4:$AC$1001,$BB324,6)</f>
        <v>#N/A</v>
      </c>
    </row>
    <row r="325" spans="2:74">
      <c r="B325" s="115"/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5"/>
      <c r="N325" s="115"/>
      <c r="O325" s="115"/>
      <c r="Q325" s="83"/>
      <c r="R325" s="22" t="e">
        <f>VLOOKUP('Frese Valve Selection'!$Q325,'Partnumber data valves'!$B$4:$K$1001,2,FALSE)</f>
        <v>#N/A</v>
      </c>
      <c r="S325" s="23" t="e">
        <f>VLOOKUP('Frese Valve Selection'!$Q325,'Partnumber data valves'!$B$4:$K$1001,3,FALSE)</f>
        <v>#N/A</v>
      </c>
      <c r="T325" s="23" t="e">
        <f>VLOOKUP('Frese Valve Selection'!$Q325,'Partnumber data valves'!$B$4:$K$1001,4,FALSE)</f>
        <v>#N/A</v>
      </c>
      <c r="U325" s="23" t="e">
        <f>VLOOKUP('Frese Valve Selection'!$Q325,'Partnumber data valves'!$B$4:$K$1001,5,FALSE)</f>
        <v>#N/A</v>
      </c>
      <c r="V325" s="23" t="e">
        <f>VLOOKUP('Frese Valve Selection'!$Q325,'Partnumber data valves'!$B$4:$K$1001,6,FALSE)</f>
        <v>#N/A</v>
      </c>
      <c r="W325" s="23" t="e">
        <f>VLOOKUP('Frese Valve Selection'!$Q325,'Partnumber data valves'!$B$4:$K$1001,7,FALSE)</f>
        <v>#N/A</v>
      </c>
      <c r="X325" s="23" t="e">
        <f>VLOOKUP('Frese Valve Selection'!$Q325,'Partnumber data valves'!$B$4:$K$1001,8,FALSE)</f>
        <v>#N/A</v>
      </c>
      <c r="Y325" s="23" t="e">
        <f>VLOOKUP('Frese Valve Selection'!$Q325,'Partnumber data valves'!$B$4:$K$1001,9,FALSE)</f>
        <v>#N/A</v>
      </c>
      <c r="Z325" s="23" t="e">
        <f>VLOOKUP('Frese Valve Selection'!$Q325,'Partnumber data valves'!$B$4:$K$1001,10,FALSE)</f>
        <v>#N/A</v>
      </c>
      <c r="AA325" s="97">
        <f t="shared" si="55"/>
        <v>0</v>
      </c>
      <c r="AB325" s="98" t="e">
        <f t="shared" si="53"/>
        <v>#N/A</v>
      </c>
      <c r="AC325" s="99" t="e">
        <f t="shared" si="54"/>
        <v>#N/A</v>
      </c>
      <c r="AD325" s="23" t="e">
        <f>VLOOKUP(Q325,'Weight table'!$A$2:$C$10000,3,FALSE)</f>
        <v>#N/A</v>
      </c>
      <c r="AF325" s="83"/>
      <c r="AG325" s="23" t="str">
        <f>IF(OR(ISBLANK($AF325),$AF325="N/A"),"",VLOOKUP($AF325,'Part number data actuators'!$B$3:$H$202,2,FALSE))</f>
        <v/>
      </c>
      <c r="AH325" s="23" t="str">
        <f>IF(OR(ISBLANK($AF325),$AF325="N/A"),"",VLOOKUP($AF325,'Part number data actuators'!$B$3:$H$202,3,FALSE))</f>
        <v/>
      </c>
      <c r="AI325" s="23" t="str">
        <f>IF(OR(ISBLANK($AF325),$AF325="N/A"),"",VLOOKUP($AF325,'Part number data actuators'!$B$3:$H$202,4,FALSE))</f>
        <v/>
      </c>
      <c r="AJ325" s="23" t="str">
        <f>IF(OR(ISBLANK($AF325),$AF325="N/A"),"",VLOOKUP($AF325,'Part number data actuators'!$B$3:$H$202,5,FALSE))</f>
        <v/>
      </c>
      <c r="AK325" s="23" t="str">
        <f>IF(OR(ISBLANK($AF325),$AF325="N/A"),"",VLOOKUP($AF325,'Part number data actuators'!$B$3:$H$202,6,FALSE))</f>
        <v/>
      </c>
      <c r="AL325" s="23" t="str">
        <f>IF(OR(ISBLANK($AF325),$AF325="N/A"),"",VLOOKUP($AF325,'Part number data actuators'!$B$3:$H$202,7,FALSE))</f>
        <v/>
      </c>
      <c r="AM325" s="5" t="str">
        <f>IF(OR(ISBLANK($AF325),$AF325="N/A"),"",VLOOKUP(AF325,'Weight table'!$A$2:$C$10000,3,FALSE))</f>
        <v/>
      </c>
      <c r="AO325" s="86"/>
      <c r="AU325" s="66" t="e">
        <f t="shared" si="56"/>
        <v>#N/A</v>
      </c>
      <c r="AV325" s="66" t="e">
        <f t="shared" si="57"/>
        <v>#N/A</v>
      </c>
      <c r="AW325" t="e">
        <f t="shared" si="58"/>
        <v>#N/A</v>
      </c>
      <c r="AX325" s="66" t="e">
        <f t="shared" si="59"/>
        <v>#N/A</v>
      </c>
      <c r="AY325" s="66" t="e">
        <f t="shared" si="60"/>
        <v>#N/A</v>
      </c>
      <c r="BB325" s="6" t="e">
        <f>MATCH(Q325,'Partnumber data valves'!$B$4:$B$1001,0)</f>
        <v>#N/A</v>
      </c>
      <c r="BC325" s="6"/>
      <c r="BD325" t="e">
        <f>INDEX('Partnumber data valves'!$B$4:$AC$1001,$BB325,13)</f>
        <v>#N/A</v>
      </c>
      <c r="BE325" t="e">
        <f>INDEX('Partnumber data valves'!$B$4:$AC$1001,$BB325,14)</f>
        <v>#N/A</v>
      </c>
      <c r="BF325" t="e">
        <f>INDEX('Partnumber data valves'!$B$4:$AC$1001,$BB325,15)</f>
        <v>#N/A</v>
      </c>
      <c r="BG325" t="e">
        <f>INDEX('Partnumber data valves'!$B$4:$AC$1001,$BB325,16)</f>
        <v>#N/A</v>
      </c>
      <c r="BH325" t="e">
        <f>INDEX('Partnumber data valves'!$B$4:$AC$1001,$BB325,17)</f>
        <v>#N/A</v>
      </c>
      <c r="BI325" t="e">
        <f>INDEX('Partnumber data valves'!$B$4:$AC$1001,$BB325,18)</f>
        <v>#N/A</v>
      </c>
      <c r="BJ325" t="e">
        <f>INDEX('Partnumber data valves'!$B$4:$AC$1001,$BB325,19)</f>
        <v>#N/A</v>
      </c>
      <c r="BL325" t="e">
        <f>INDEX('Partnumber data valves'!$B$4:$AC$1001,$BB325,21)</f>
        <v>#N/A</v>
      </c>
      <c r="BM325" t="e">
        <f>INDEX('Partnumber data valves'!$B$4:$AC$1001,$BB325,22)</f>
        <v>#N/A</v>
      </c>
      <c r="BN325" t="e">
        <f>INDEX('Partnumber data valves'!$B$4:$AC$1001,$BB325,23)</f>
        <v>#N/A</v>
      </c>
      <c r="BO325" t="e">
        <f>INDEX('Partnumber data valves'!$B$4:$AC$1001,$BB325,24)</f>
        <v>#N/A</v>
      </c>
      <c r="BP325" t="e">
        <f>INDEX('Partnumber data valves'!$B$4:$AC$1001,$BB325,25)</f>
        <v>#N/A</v>
      </c>
      <c r="BQ325" t="e">
        <f>INDEX('Partnumber data valves'!$B$4:$AC$1001,$BB325,26)</f>
        <v>#N/A</v>
      </c>
      <c r="BR325" t="e">
        <f>INDEX('Partnumber data valves'!$B$4:$AC$1001,$BB325,27)</f>
        <v>#N/A</v>
      </c>
      <c r="BS325" t="e">
        <f>INDEX('Partnumber data valves'!$B$4:$AC$1001,$BB325,28)</f>
        <v>#N/A</v>
      </c>
      <c r="BU325" s="66" t="e">
        <f>INDEX('Partnumber data valves'!$B$4:$AC$1001,$BB325,5)</f>
        <v>#N/A</v>
      </c>
      <c r="BV325" s="66" t="e">
        <f>INDEX('Partnumber data valves'!$B$4:$AC$1001,$BB325,6)</f>
        <v>#N/A</v>
      </c>
    </row>
    <row r="326" spans="2:74"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5"/>
      <c r="N326" s="115"/>
      <c r="O326" s="115"/>
      <c r="Q326" s="83"/>
      <c r="R326" s="22" t="e">
        <f>VLOOKUP('Frese Valve Selection'!$Q326,'Partnumber data valves'!$B$4:$K$1001,2,FALSE)</f>
        <v>#N/A</v>
      </c>
      <c r="S326" s="23" t="e">
        <f>VLOOKUP('Frese Valve Selection'!$Q326,'Partnumber data valves'!$B$4:$K$1001,3,FALSE)</f>
        <v>#N/A</v>
      </c>
      <c r="T326" s="23" t="e">
        <f>VLOOKUP('Frese Valve Selection'!$Q326,'Partnumber data valves'!$B$4:$K$1001,4,FALSE)</f>
        <v>#N/A</v>
      </c>
      <c r="U326" s="23" t="e">
        <f>VLOOKUP('Frese Valve Selection'!$Q326,'Partnumber data valves'!$B$4:$K$1001,5,FALSE)</f>
        <v>#N/A</v>
      </c>
      <c r="V326" s="23" t="e">
        <f>VLOOKUP('Frese Valve Selection'!$Q326,'Partnumber data valves'!$B$4:$K$1001,6,FALSE)</f>
        <v>#N/A</v>
      </c>
      <c r="W326" s="23" t="e">
        <f>VLOOKUP('Frese Valve Selection'!$Q326,'Partnumber data valves'!$B$4:$K$1001,7,FALSE)</f>
        <v>#N/A</v>
      </c>
      <c r="X326" s="23" t="e">
        <f>VLOOKUP('Frese Valve Selection'!$Q326,'Partnumber data valves'!$B$4:$K$1001,8,FALSE)</f>
        <v>#N/A</v>
      </c>
      <c r="Y326" s="23" t="e">
        <f>VLOOKUP('Frese Valve Selection'!$Q326,'Partnumber data valves'!$B$4:$K$1001,9,FALSE)</f>
        <v>#N/A</v>
      </c>
      <c r="Z326" s="23" t="e">
        <f>VLOOKUP('Frese Valve Selection'!$Q326,'Partnumber data valves'!$B$4:$K$1001,10,FALSE)</f>
        <v>#N/A</v>
      </c>
      <c r="AA326" s="97">
        <f t="shared" si="55"/>
        <v>0</v>
      </c>
      <c r="AB326" s="98" t="e">
        <f t="shared" si="53"/>
        <v>#N/A</v>
      </c>
      <c r="AC326" s="99" t="e">
        <f t="shared" si="54"/>
        <v>#N/A</v>
      </c>
      <c r="AD326" s="23" t="e">
        <f>VLOOKUP(Q326,'Weight table'!$A$2:$C$10000,3,FALSE)</f>
        <v>#N/A</v>
      </c>
      <c r="AF326" s="83"/>
      <c r="AG326" s="23" t="str">
        <f>IF(OR(ISBLANK($AF326),$AF326="N/A"),"",VLOOKUP($AF326,'Part number data actuators'!$B$3:$H$202,2,FALSE))</f>
        <v/>
      </c>
      <c r="AH326" s="23" t="str">
        <f>IF(OR(ISBLANK($AF326),$AF326="N/A"),"",VLOOKUP($AF326,'Part number data actuators'!$B$3:$H$202,3,FALSE))</f>
        <v/>
      </c>
      <c r="AI326" s="23" t="str">
        <f>IF(OR(ISBLANK($AF326),$AF326="N/A"),"",VLOOKUP($AF326,'Part number data actuators'!$B$3:$H$202,4,FALSE))</f>
        <v/>
      </c>
      <c r="AJ326" s="23" t="str">
        <f>IF(OR(ISBLANK($AF326),$AF326="N/A"),"",VLOOKUP($AF326,'Part number data actuators'!$B$3:$H$202,5,FALSE))</f>
        <v/>
      </c>
      <c r="AK326" s="23" t="str">
        <f>IF(OR(ISBLANK($AF326),$AF326="N/A"),"",VLOOKUP($AF326,'Part number data actuators'!$B$3:$H$202,6,FALSE))</f>
        <v/>
      </c>
      <c r="AL326" s="23" t="str">
        <f>IF(OR(ISBLANK($AF326),$AF326="N/A"),"",VLOOKUP($AF326,'Part number data actuators'!$B$3:$H$202,7,FALSE))</f>
        <v/>
      </c>
      <c r="AM326" s="5" t="str">
        <f>IF(OR(ISBLANK($AF326),$AF326="N/A"),"",VLOOKUP(AF326,'Weight table'!$A$2:$C$10000,3,FALSE))</f>
        <v/>
      </c>
      <c r="AO326" s="86"/>
      <c r="AU326" s="66" t="e">
        <f t="shared" si="56"/>
        <v>#N/A</v>
      </c>
      <c r="AV326" s="66" t="e">
        <f t="shared" si="57"/>
        <v>#N/A</v>
      </c>
      <c r="AW326" t="e">
        <f t="shared" si="58"/>
        <v>#N/A</v>
      </c>
      <c r="AX326" s="66" t="e">
        <f t="shared" si="59"/>
        <v>#N/A</v>
      </c>
      <c r="AY326" s="66" t="e">
        <f t="shared" si="60"/>
        <v>#N/A</v>
      </c>
      <c r="BB326" s="6" t="e">
        <f>MATCH(Q326,'Partnumber data valves'!$B$4:$B$1001,0)</f>
        <v>#N/A</v>
      </c>
      <c r="BC326" s="6"/>
      <c r="BD326" t="e">
        <f>INDEX('Partnumber data valves'!$B$4:$AC$1001,$BB326,13)</f>
        <v>#N/A</v>
      </c>
      <c r="BE326" t="e">
        <f>INDEX('Partnumber data valves'!$B$4:$AC$1001,$BB326,14)</f>
        <v>#N/A</v>
      </c>
      <c r="BF326" t="e">
        <f>INDEX('Partnumber data valves'!$B$4:$AC$1001,$BB326,15)</f>
        <v>#N/A</v>
      </c>
      <c r="BG326" t="e">
        <f>INDEX('Partnumber data valves'!$B$4:$AC$1001,$BB326,16)</f>
        <v>#N/A</v>
      </c>
      <c r="BH326" t="e">
        <f>INDEX('Partnumber data valves'!$B$4:$AC$1001,$BB326,17)</f>
        <v>#N/A</v>
      </c>
      <c r="BI326" t="e">
        <f>INDEX('Partnumber data valves'!$B$4:$AC$1001,$BB326,18)</f>
        <v>#N/A</v>
      </c>
      <c r="BJ326" t="e">
        <f>INDEX('Partnumber data valves'!$B$4:$AC$1001,$BB326,19)</f>
        <v>#N/A</v>
      </c>
      <c r="BL326" t="e">
        <f>INDEX('Partnumber data valves'!$B$4:$AC$1001,$BB326,21)</f>
        <v>#N/A</v>
      </c>
      <c r="BM326" t="e">
        <f>INDEX('Partnumber data valves'!$B$4:$AC$1001,$BB326,22)</f>
        <v>#N/A</v>
      </c>
      <c r="BN326" t="e">
        <f>INDEX('Partnumber data valves'!$B$4:$AC$1001,$BB326,23)</f>
        <v>#N/A</v>
      </c>
      <c r="BO326" t="e">
        <f>INDEX('Partnumber data valves'!$B$4:$AC$1001,$BB326,24)</f>
        <v>#N/A</v>
      </c>
      <c r="BP326" t="e">
        <f>INDEX('Partnumber data valves'!$B$4:$AC$1001,$BB326,25)</f>
        <v>#N/A</v>
      </c>
      <c r="BQ326" t="e">
        <f>INDEX('Partnumber data valves'!$B$4:$AC$1001,$BB326,26)</f>
        <v>#N/A</v>
      </c>
      <c r="BR326" t="e">
        <f>INDEX('Partnumber data valves'!$B$4:$AC$1001,$BB326,27)</f>
        <v>#N/A</v>
      </c>
      <c r="BS326" t="e">
        <f>INDEX('Partnumber data valves'!$B$4:$AC$1001,$BB326,28)</f>
        <v>#N/A</v>
      </c>
      <c r="BU326" s="66" t="e">
        <f>INDEX('Partnumber data valves'!$B$4:$AC$1001,$BB326,5)</f>
        <v>#N/A</v>
      </c>
      <c r="BV326" s="66" t="e">
        <f>INDEX('Partnumber data valves'!$B$4:$AC$1001,$BB326,6)</f>
        <v>#N/A</v>
      </c>
    </row>
    <row r="327" spans="2:74">
      <c r="B327" s="115"/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5"/>
      <c r="N327" s="115"/>
      <c r="O327" s="115"/>
      <c r="Q327" s="83"/>
      <c r="R327" s="22" t="e">
        <f>VLOOKUP('Frese Valve Selection'!$Q327,'Partnumber data valves'!$B$4:$K$1001,2,FALSE)</f>
        <v>#N/A</v>
      </c>
      <c r="S327" s="23" t="e">
        <f>VLOOKUP('Frese Valve Selection'!$Q327,'Partnumber data valves'!$B$4:$K$1001,3,FALSE)</f>
        <v>#N/A</v>
      </c>
      <c r="T327" s="23" t="e">
        <f>VLOOKUP('Frese Valve Selection'!$Q327,'Partnumber data valves'!$B$4:$K$1001,4,FALSE)</f>
        <v>#N/A</v>
      </c>
      <c r="U327" s="23" t="e">
        <f>VLOOKUP('Frese Valve Selection'!$Q327,'Partnumber data valves'!$B$4:$K$1001,5,FALSE)</f>
        <v>#N/A</v>
      </c>
      <c r="V327" s="23" t="e">
        <f>VLOOKUP('Frese Valve Selection'!$Q327,'Partnumber data valves'!$B$4:$K$1001,6,FALSE)</f>
        <v>#N/A</v>
      </c>
      <c r="W327" s="23" t="e">
        <f>VLOOKUP('Frese Valve Selection'!$Q327,'Partnumber data valves'!$B$4:$K$1001,7,FALSE)</f>
        <v>#N/A</v>
      </c>
      <c r="X327" s="23" t="e">
        <f>VLOOKUP('Frese Valve Selection'!$Q327,'Partnumber data valves'!$B$4:$K$1001,8,FALSE)</f>
        <v>#N/A</v>
      </c>
      <c r="Y327" s="23" t="e">
        <f>VLOOKUP('Frese Valve Selection'!$Q327,'Partnumber data valves'!$B$4:$K$1001,9,FALSE)</f>
        <v>#N/A</v>
      </c>
      <c r="Z327" s="23" t="e">
        <f>VLOOKUP('Frese Valve Selection'!$Q327,'Partnumber data valves'!$B$4:$K$1001,10,FALSE)</f>
        <v>#N/A</v>
      </c>
      <c r="AA327" s="97">
        <f t="shared" si="55"/>
        <v>0</v>
      </c>
      <c r="AB327" s="98" t="e">
        <f t="shared" ref="AB327:AB390" si="61">ROUND(AU327,1)</f>
        <v>#N/A</v>
      </c>
      <c r="AC327" s="99" t="e">
        <f t="shared" ref="AC327:AC390" si="62">ROUND(AV327,0)</f>
        <v>#N/A</v>
      </c>
      <c r="AD327" s="23" t="e">
        <f>VLOOKUP(Q327,'Weight table'!$A$2:$C$10000,3,FALSE)</f>
        <v>#N/A</v>
      </c>
      <c r="AF327" s="83"/>
      <c r="AG327" s="23" t="str">
        <f>IF(OR(ISBLANK($AF327),$AF327="N/A"),"",VLOOKUP($AF327,'Part number data actuators'!$B$3:$H$202,2,FALSE))</f>
        <v/>
      </c>
      <c r="AH327" s="23" t="str">
        <f>IF(OR(ISBLANK($AF327),$AF327="N/A"),"",VLOOKUP($AF327,'Part number data actuators'!$B$3:$H$202,3,FALSE))</f>
        <v/>
      </c>
      <c r="AI327" s="23" t="str">
        <f>IF(OR(ISBLANK($AF327),$AF327="N/A"),"",VLOOKUP($AF327,'Part number data actuators'!$B$3:$H$202,4,FALSE))</f>
        <v/>
      </c>
      <c r="AJ327" s="23" t="str">
        <f>IF(OR(ISBLANK($AF327),$AF327="N/A"),"",VLOOKUP($AF327,'Part number data actuators'!$B$3:$H$202,5,FALSE))</f>
        <v/>
      </c>
      <c r="AK327" s="23" t="str">
        <f>IF(OR(ISBLANK($AF327),$AF327="N/A"),"",VLOOKUP($AF327,'Part number data actuators'!$B$3:$H$202,6,FALSE))</f>
        <v/>
      </c>
      <c r="AL327" s="23" t="str">
        <f>IF(OR(ISBLANK($AF327),$AF327="N/A"),"",VLOOKUP($AF327,'Part number data actuators'!$B$3:$H$202,7,FALSE))</f>
        <v/>
      </c>
      <c r="AM327" s="5" t="str">
        <f>IF(OR(ISBLANK($AF327),$AF327="N/A"),"",VLOOKUP(AF327,'Weight table'!$A$2:$C$10000,3,FALSE))</f>
        <v/>
      </c>
      <c r="AO327" s="86"/>
      <c r="AU327" s="66" t="e">
        <f t="shared" si="56"/>
        <v>#N/A</v>
      </c>
      <c r="AV327" s="66" t="e">
        <f t="shared" si="57"/>
        <v>#N/A</v>
      </c>
      <c r="AW327" t="e">
        <f t="shared" si="58"/>
        <v>#N/A</v>
      </c>
      <c r="AX327" s="66" t="e">
        <f t="shared" si="59"/>
        <v>#N/A</v>
      </c>
      <c r="AY327" s="66" t="e">
        <f t="shared" si="60"/>
        <v>#N/A</v>
      </c>
      <c r="BB327" s="6" t="e">
        <f>MATCH(Q327,'Partnumber data valves'!$B$4:$B$1001,0)</f>
        <v>#N/A</v>
      </c>
      <c r="BC327" s="6"/>
      <c r="BD327" t="e">
        <f>INDEX('Partnumber data valves'!$B$4:$AC$1001,$BB327,13)</f>
        <v>#N/A</v>
      </c>
      <c r="BE327" t="e">
        <f>INDEX('Partnumber data valves'!$B$4:$AC$1001,$BB327,14)</f>
        <v>#N/A</v>
      </c>
      <c r="BF327" t="e">
        <f>INDEX('Partnumber data valves'!$B$4:$AC$1001,$BB327,15)</f>
        <v>#N/A</v>
      </c>
      <c r="BG327" t="e">
        <f>INDEX('Partnumber data valves'!$B$4:$AC$1001,$BB327,16)</f>
        <v>#N/A</v>
      </c>
      <c r="BH327" t="e">
        <f>INDEX('Partnumber data valves'!$B$4:$AC$1001,$BB327,17)</f>
        <v>#N/A</v>
      </c>
      <c r="BI327" t="e">
        <f>INDEX('Partnumber data valves'!$B$4:$AC$1001,$BB327,18)</f>
        <v>#N/A</v>
      </c>
      <c r="BJ327" t="e">
        <f>INDEX('Partnumber data valves'!$B$4:$AC$1001,$BB327,19)</f>
        <v>#N/A</v>
      </c>
      <c r="BL327" t="e">
        <f>INDEX('Partnumber data valves'!$B$4:$AC$1001,$BB327,21)</f>
        <v>#N/A</v>
      </c>
      <c r="BM327" t="e">
        <f>INDEX('Partnumber data valves'!$B$4:$AC$1001,$BB327,22)</f>
        <v>#N/A</v>
      </c>
      <c r="BN327" t="e">
        <f>INDEX('Partnumber data valves'!$B$4:$AC$1001,$BB327,23)</f>
        <v>#N/A</v>
      </c>
      <c r="BO327" t="e">
        <f>INDEX('Partnumber data valves'!$B$4:$AC$1001,$BB327,24)</f>
        <v>#N/A</v>
      </c>
      <c r="BP327" t="e">
        <f>INDEX('Partnumber data valves'!$B$4:$AC$1001,$BB327,25)</f>
        <v>#N/A</v>
      </c>
      <c r="BQ327" t="e">
        <f>INDEX('Partnumber data valves'!$B$4:$AC$1001,$BB327,26)</f>
        <v>#N/A</v>
      </c>
      <c r="BR327" t="e">
        <f>INDEX('Partnumber data valves'!$B$4:$AC$1001,$BB327,27)</f>
        <v>#N/A</v>
      </c>
      <c r="BS327" t="e">
        <f>INDEX('Partnumber data valves'!$B$4:$AC$1001,$BB327,28)</f>
        <v>#N/A</v>
      </c>
      <c r="BU327" s="66" t="e">
        <f>INDEX('Partnumber data valves'!$B$4:$AC$1001,$BB327,5)</f>
        <v>#N/A</v>
      </c>
      <c r="BV327" s="66" t="e">
        <f>INDEX('Partnumber data valves'!$B$4:$AC$1001,$BB327,6)</f>
        <v>#N/A</v>
      </c>
    </row>
    <row r="328" spans="2:74">
      <c r="B328" s="115"/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5"/>
      <c r="N328" s="115"/>
      <c r="O328" s="115"/>
      <c r="Q328" s="83"/>
      <c r="R328" s="22" t="e">
        <f>VLOOKUP('Frese Valve Selection'!$Q328,'Partnumber data valves'!$B$4:$K$1001,2,FALSE)</f>
        <v>#N/A</v>
      </c>
      <c r="S328" s="23" t="e">
        <f>VLOOKUP('Frese Valve Selection'!$Q328,'Partnumber data valves'!$B$4:$K$1001,3,FALSE)</f>
        <v>#N/A</v>
      </c>
      <c r="T328" s="23" t="e">
        <f>VLOOKUP('Frese Valve Selection'!$Q328,'Partnumber data valves'!$B$4:$K$1001,4,FALSE)</f>
        <v>#N/A</v>
      </c>
      <c r="U328" s="23" t="e">
        <f>VLOOKUP('Frese Valve Selection'!$Q328,'Partnumber data valves'!$B$4:$K$1001,5,FALSE)</f>
        <v>#N/A</v>
      </c>
      <c r="V328" s="23" t="e">
        <f>VLOOKUP('Frese Valve Selection'!$Q328,'Partnumber data valves'!$B$4:$K$1001,6,FALSE)</f>
        <v>#N/A</v>
      </c>
      <c r="W328" s="23" t="e">
        <f>VLOOKUP('Frese Valve Selection'!$Q328,'Partnumber data valves'!$B$4:$K$1001,7,FALSE)</f>
        <v>#N/A</v>
      </c>
      <c r="X328" s="23" t="e">
        <f>VLOOKUP('Frese Valve Selection'!$Q328,'Partnumber data valves'!$B$4:$K$1001,8,FALSE)</f>
        <v>#N/A</v>
      </c>
      <c r="Y328" s="23" t="e">
        <f>VLOOKUP('Frese Valve Selection'!$Q328,'Partnumber data valves'!$B$4:$K$1001,9,FALSE)</f>
        <v>#N/A</v>
      </c>
      <c r="Z328" s="23" t="e">
        <f>VLOOKUP('Frese Valve Selection'!$Q328,'Partnumber data valves'!$B$4:$K$1001,10,FALSE)</f>
        <v>#N/A</v>
      </c>
      <c r="AA328" s="97">
        <f t="shared" si="55"/>
        <v>0</v>
      </c>
      <c r="AB328" s="98" t="e">
        <f t="shared" si="61"/>
        <v>#N/A</v>
      </c>
      <c r="AC328" s="99" t="e">
        <f t="shared" si="62"/>
        <v>#N/A</v>
      </c>
      <c r="AD328" s="23" t="e">
        <f>VLOOKUP(Q328,'Weight table'!$A$2:$C$10000,3,FALSE)</f>
        <v>#N/A</v>
      </c>
      <c r="AF328" s="83"/>
      <c r="AG328" s="23" t="str">
        <f>IF(OR(ISBLANK($AF328),$AF328="N/A"),"",VLOOKUP($AF328,'Part number data actuators'!$B$3:$H$202,2,FALSE))</f>
        <v/>
      </c>
      <c r="AH328" s="23" t="str">
        <f>IF(OR(ISBLANK($AF328),$AF328="N/A"),"",VLOOKUP($AF328,'Part number data actuators'!$B$3:$H$202,3,FALSE))</f>
        <v/>
      </c>
      <c r="AI328" s="23" t="str">
        <f>IF(OR(ISBLANK($AF328),$AF328="N/A"),"",VLOOKUP($AF328,'Part number data actuators'!$B$3:$H$202,4,FALSE))</f>
        <v/>
      </c>
      <c r="AJ328" s="23" t="str">
        <f>IF(OR(ISBLANK($AF328),$AF328="N/A"),"",VLOOKUP($AF328,'Part number data actuators'!$B$3:$H$202,5,FALSE))</f>
        <v/>
      </c>
      <c r="AK328" s="23" t="str">
        <f>IF(OR(ISBLANK($AF328),$AF328="N/A"),"",VLOOKUP($AF328,'Part number data actuators'!$B$3:$H$202,6,FALSE))</f>
        <v/>
      </c>
      <c r="AL328" s="23" t="str">
        <f>IF(OR(ISBLANK($AF328),$AF328="N/A"),"",VLOOKUP($AF328,'Part number data actuators'!$B$3:$H$202,7,FALSE))</f>
        <v/>
      </c>
      <c r="AM328" s="5" t="str">
        <f>IF(OR(ISBLANK($AF328),$AF328="N/A"),"",VLOOKUP(AF328,'Weight table'!$A$2:$C$10000,3,FALSE))</f>
        <v/>
      </c>
      <c r="AO328" s="86"/>
      <c r="AU328" s="66" t="e">
        <f t="shared" si="56"/>
        <v>#N/A</v>
      </c>
      <c r="AV328" s="66" t="e">
        <f t="shared" si="57"/>
        <v>#N/A</v>
      </c>
      <c r="AW328" t="e">
        <f t="shared" si="58"/>
        <v>#N/A</v>
      </c>
      <c r="AX328" s="66" t="e">
        <f t="shared" si="59"/>
        <v>#N/A</v>
      </c>
      <c r="AY328" s="66" t="e">
        <f t="shared" si="60"/>
        <v>#N/A</v>
      </c>
      <c r="BB328" s="6" t="e">
        <f>MATCH(Q328,'Partnumber data valves'!$B$4:$B$1001,0)</f>
        <v>#N/A</v>
      </c>
      <c r="BC328" s="6"/>
      <c r="BD328" t="e">
        <f>INDEX('Partnumber data valves'!$B$4:$AC$1001,$BB328,13)</f>
        <v>#N/A</v>
      </c>
      <c r="BE328" t="e">
        <f>INDEX('Partnumber data valves'!$B$4:$AC$1001,$BB328,14)</f>
        <v>#N/A</v>
      </c>
      <c r="BF328" t="e">
        <f>INDEX('Partnumber data valves'!$B$4:$AC$1001,$BB328,15)</f>
        <v>#N/A</v>
      </c>
      <c r="BG328" t="e">
        <f>INDEX('Partnumber data valves'!$B$4:$AC$1001,$BB328,16)</f>
        <v>#N/A</v>
      </c>
      <c r="BH328" t="e">
        <f>INDEX('Partnumber data valves'!$B$4:$AC$1001,$BB328,17)</f>
        <v>#N/A</v>
      </c>
      <c r="BI328" t="e">
        <f>INDEX('Partnumber data valves'!$B$4:$AC$1001,$BB328,18)</f>
        <v>#N/A</v>
      </c>
      <c r="BJ328" t="e">
        <f>INDEX('Partnumber data valves'!$B$4:$AC$1001,$BB328,19)</f>
        <v>#N/A</v>
      </c>
      <c r="BL328" t="e">
        <f>INDEX('Partnumber data valves'!$B$4:$AC$1001,$BB328,21)</f>
        <v>#N/A</v>
      </c>
      <c r="BM328" t="e">
        <f>INDEX('Partnumber data valves'!$B$4:$AC$1001,$BB328,22)</f>
        <v>#N/A</v>
      </c>
      <c r="BN328" t="e">
        <f>INDEX('Partnumber data valves'!$B$4:$AC$1001,$BB328,23)</f>
        <v>#N/A</v>
      </c>
      <c r="BO328" t="e">
        <f>INDEX('Partnumber data valves'!$B$4:$AC$1001,$BB328,24)</f>
        <v>#N/A</v>
      </c>
      <c r="BP328" t="e">
        <f>INDEX('Partnumber data valves'!$B$4:$AC$1001,$BB328,25)</f>
        <v>#N/A</v>
      </c>
      <c r="BQ328" t="e">
        <f>INDEX('Partnumber data valves'!$B$4:$AC$1001,$BB328,26)</f>
        <v>#N/A</v>
      </c>
      <c r="BR328" t="e">
        <f>INDEX('Partnumber data valves'!$B$4:$AC$1001,$BB328,27)</f>
        <v>#N/A</v>
      </c>
      <c r="BS328" t="e">
        <f>INDEX('Partnumber data valves'!$B$4:$AC$1001,$BB328,28)</f>
        <v>#N/A</v>
      </c>
      <c r="BU328" s="66" t="e">
        <f>INDEX('Partnumber data valves'!$B$4:$AC$1001,$BB328,5)</f>
        <v>#N/A</v>
      </c>
      <c r="BV328" s="66" t="e">
        <f>INDEX('Partnumber data valves'!$B$4:$AC$1001,$BB328,6)</f>
        <v>#N/A</v>
      </c>
    </row>
    <row r="329" spans="2:74"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5"/>
      <c r="N329" s="115"/>
      <c r="O329" s="115"/>
      <c r="Q329" s="83"/>
      <c r="R329" s="22" t="e">
        <f>VLOOKUP('Frese Valve Selection'!$Q329,'Partnumber data valves'!$B$4:$K$1001,2,FALSE)</f>
        <v>#N/A</v>
      </c>
      <c r="S329" s="23" t="e">
        <f>VLOOKUP('Frese Valve Selection'!$Q329,'Partnumber data valves'!$B$4:$K$1001,3,FALSE)</f>
        <v>#N/A</v>
      </c>
      <c r="T329" s="23" t="e">
        <f>VLOOKUP('Frese Valve Selection'!$Q329,'Partnumber data valves'!$B$4:$K$1001,4,FALSE)</f>
        <v>#N/A</v>
      </c>
      <c r="U329" s="23" t="e">
        <f>VLOOKUP('Frese Valve Selection'!$Q329,'Partnumber data valves'!$B$4:$K$1001,5,FALSE)</f>
        <v>#N/A</v>
      </c>
      <c r="V329" s="23" t="e">
        <f>VLOOKUP('Frese Valve Selection'!$Q329,'Partnumber data valves'!$B$4:$K$1001,6,FALSE)</f>
        <v>#N/A</v>
      </c>
      <c r="W329" s="23" t="e">
        <f>VLOOKUP('Frese Valve Selection'!$Q329,'Partnumber data valves'!$B$4:$K$1001,7,FALSE)</f>
        <v>#N/A</v>
      </c>
      <c r="X329" s="23" t="e">
        <f>VLOOKUP('Frese Valve Selection'!$Q329,'Partnumber data valves'!$B$4:$K$1001,8,FALSE)</f>
        <v>#N/A</v>
      </c>
      <c r="Y329" s="23" t="e">
        <f>VLOOKUP('Frese Valve Selection'!$Q329,'Partnumber data valves'!$B$4:$K$1001,9,FALSE)</f>
        <v>#N/A</v>
      </c>
      <c r="Z329" s="23" t="e">
        <f>VLOOKUP('Frese Valve Selection'!$Q329,'Partnumber data valves'!$B$4:$K$1001,10,FALSE)</f>
        <v>#N/A</v>
      </c>
      <c r="AA329" s="97">
        <f t="shared" si="55"/>
        <v>0</v>
      </c>
      <c r="AB329" s="98" t="e">
        <f t="shared" si="61"/>
        <v>#N/A</v>
      </c>
      <c r="AC329" s="99" t="e">
        <f t="shared" si="62"/>
        <v>#N/A</v>
      </c>
      <c r="AD329" s="23" t="e">
        <f>VLOOKUP(Q329,'Weight table'!$A$2:$C$10000,3,FALSE)</f>
        <v>#N/A</v>
      </c>
      <c r="AF329" s="83"/>
      <c r="AG329" s="23" t="str">
        <f>IF(OR(ISBLANK($AF329),$AF329="N/A"),"",VLOOKUP($AF329,'Part number data actuators'!$B$3:$H$202,2,FALSE))</f>
        <v/>
      </c>
      <c r="AH329" s="23" t="str">
        <f>IF(OR(ISBLANK($AF329),$AF329="N/A"),"",VLOOKUP($AF329,'Part number data actuators'!$B$3:$H$202,3,FALSE))</f>
        <v/>
      </c>
      <c r="AI329" s="23" t="str">
        <f>IF(OR(ISBLANK($AF329),$AF329="N/A"),"",VLOOKUP($AF329,'Part number data actuators'!$B$3:$H$202,4,FALSE))</f>
        <v/>
      </c>
      <c r="AJ329" s="23" t="str">
        <f>IF(OR(ISBLANK($AF329),$AF329="N/A"),"",VLOOKUP($AF329,'Part number data actuators'!$B$3:$H$202,5,FALSE))</f>
        <v/>
      </c>
      <c r="AK329" s="23" t="str">
        <f>IF(OR(ISBLANK($AF329),$AF329="N/A"),"",VLOOKUP($AF329,'Part number data actuators'!$B$3:$H$202,6,FALSE))</f>
        <v/>
      </c>
      <c r="AL329" s="23" t="str">
        <f>IF(OR(ISBLANK($AF329),$AF329="N/A"),"",VLOOKUP($AF329,'Part number data actuators'!$B$3:$H$202,7,FALSE))</f>
        <v/>
      </c>
      <c r="AM329" s="5" t="str">
        <f>IF(OR(ISBLANK($AF329),$AF329="N/A"),"",VLOOKUP(AF329,'Weight table'!$A$2:$C$10000,3,FALSE))</f>
        <v/>
      </c>
      <c r="AO329" s="86"/>
      <c r="AU329" s="66" t="e">
        <f t="shared" si="56"/>
        <v>#N/A</v>
      </c>
      <c r="AV329" s="66" t="e">
        <f t="shared" si="57"/>
        <v>#N/A</v>
      </c>
      <c r="AW329" t="e">
        <f t="shared" si="58"/>
        <v>#N/A</v>
      </c>
      <c r="AX329" s="66" t="e">
        <f t="shared" si="59"/>
        <v>#N/A</v>
      </c>
      <c r="AY329" s="66" t="e">
        <f t="shared" si="60"/>
        <v>#N/A</v>
      </c>
      <c r="BB329" s="6" t="e">
        <f>MATCH(Q329,'Partnumber data valves'!$B$4:$B$1001,0)</f>
        <v>#N/A</v>
      </c>
      <c r="BC329" s="6"/>
      <c r="BD329" t="e">
        <f>INDEX('Partnumber data valves'!$B$4:$AC$1001,$BB329,13)</f>
        <v>#N/A</v>
      </c>
      <c r="BE329" t="e">
        <f>INDEX('Partnumber data valves'!$B$4:$AC$1001,$BB329,14)</f>
        <v>#N/A</v>
      </c>
      <c r="BF329" t="e">
        <f>INDEX('Partnumber data valves'!$B$4:$AC$1001,$BB329,15)</f>
        <v>#N/A</v>
      </c>
      <c r="BG329" t="e">
        <f>INDEX('Partnumber data valves'!$B$4:$AC$1001,$BB329,16)</f>
        <v>#N/A</v>
      </c>
      <c r="BH329" t="e">
        <f>INDEX('Partnumber data valves'!$B$4:$AC$1001,$BB329,17)</f>
        <v>#N/A</v>
      </c>
      <c r="BI329" t="e">
        <f>INDEX('Partnumber data valves'!$B$4:$AC$1001,$BB329,18)</f>
        <v>#N/A</v>
      </c>
      <c r="BJ329" t="e">
        <f>INDEX('Partnumber data valves'!$B$4:$AC$1001,$BB329,19)</f>
        <v>#N/A</v>
      </c>
      <c r="BL329" t="e">
        <f>INDEX('Partnumber data valves'!$B$4:$AC$1001,$BB329,21)</f>
        <v>#N/A</v>
      </c>
      <c r="BM329" t="e">
        <f>INDEX('Partnumber data valves'!$B$4:$AC$1001,$BB329,22)</f>
        <v>#N/A</v>
      </c>
      <c r="BN329" t="e">
        <f>INDEX('Partnumber data valves'!$B$4:$AC$1001,$BB329,23)</f>
        <v>#N/A</v>
      </c>
      <c r="BO329" t="e">
        <f>INDEX('Partnumber data valves'!$B$4:$AC$1001,$BB329,24)</f>
        <v>#N/A</v>
      </c>
      <c r="BP329" t="e">
        <f>INDEX('Partnumber data valves'!$B$4:$AC$1001,$BB329,25)</f>
        <v>#N/A</v>
      </c>
      <c r="BQ329" t="e">
        <f>INDEX('Partnumber data valves'!$B$4:$AC$1001,$BB329,26)</f>
        <v>#N/A</v>
      </c>
      <c r="BR329" t="e">
        <f>INDEX('Partnumber data valves'!$B$4:$AC$1001,$BB329,27)</f>
        <v>#N/A</v>
      </c>
      <c r="BS329" t="e">
        <f>INDEX('Partnumber data valves'!$B$4:$AC$1001,$BB329,28)</f>
        <v>#N/A</v>
      </c>
      <c r="BU329" s="66" t="e">
        <f>INDEX('Partnumber data valves'!$B$4:$AC$1001,$BB329,5)</f>
        <v>#N/A</v>
      </c>
      <c r="BV329" s="66" t="e">
        <f>INDEX('Partnumber data valves'!$B$4:$AC$1001,$BB329,6)</f>
        <v>#N/A</v>
      </c>
    </row>
    <row r="330" spans="2:74">
      <c r="B330" s="115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5"/>
      <c r="N330" s="115"/>
      <c r="O330" s="115"/>
      <c r="Q330" s="83"/>
      <c r="R330" s="22" t="e">
        <f>VLOOKUP('Frese Valve Selection'!$Q330,'Partnumber data valves'!$B$4:$K$1001,2,FALSE)</f>
        <v>#N/A</v>
      </c>
      <c r="S330" s="23" t="e">
        <f>VLOOKUP('Frese Valve Selection'!$Q330,'Partnumber data valves'!$B$4:$K$1001,3,FALSE)</f>
        <v>#N/A</v>
      </c>
      <c r="T330" s="23" t="e">
        <f>VLOOKUP('Frese Valve Selection'!$Q330,'Partnumber data valves'!$B$4:$K$1001,4,FALSE)</f>
        <v>#N/A</v>
      </c>
      <c r="U330" s="23" t="e">
        <f>VLOOKUP('Frese Valve Selection'!$Q330,'Partnumber data valves'!$B$4:$K$1001,5,FALSE)</f>
        <v>#N/A</v>
      </c>
      <c r="V330" s="23" t="e">
        <f>VLOOKUP('Frese Valve Selection'!$Q330,'Partnumber data valves'!$B$4:$K$1001,6,FALSE)</f>
        <v>#N/A</v>
      </c>
      <c r="W330" s="23" t="e">
        <f>VLOOKUP('Frese Valve Selection'!$Q330,'Partnumber data valves'!$B$4:$K$1001,7,FALSE)</f>
        <v>#N/A</v>
      </c>
      <c r="X330" s="23" t="e">
        <f>VLOOKUP('Frese Valve Selection'!$Q330,'Partnumber data valves'!$B$4:$K$1001,8,FALSE)</f>
        <v>#N/A</v>
      </c>
      <c r="Y330" s="23" t="e">
        <f>VLOOKUP('Frese Valve Selection'!$Q330,'Partnumber data valves'!$B$4:$K$1001,9,FALSE)</f>
        <v>#N/A</v>
      </c>
      <c r="Z330" s="23" t="e">
        <f>VLOOKUP('Frese Valve Selection'!$Q330,'Partnumber data valves'!$B$4:$K$1001,10,FALSE)</f>
        <v>#N/A</v>
      </c>
      <c r="AA330" s="97">
        <f t="shared" si="55"/>
        <v>0</v>
      </c>
      <c r="AB330" s="98" t="e">
        <f t="shared" si="61"/>
        <v>#N/A</v>
      </c>
      <c r="AC330" s="99" t="e">
        <f t="shared" si="62"/>
        <v>#N/A</v>
      </c>
      <c r="AD330" s="23" t="e">
        <f>VLOOKUP(Q330,'Weight table'!$A$2:$C$10000,3,FALSE)</f>
        <v>#N/A</v>
      </c>
      <c r="AF330" s="83"/>
      <c r="AG330" s="23" t="str">
        <f>IF(OR(ISBLANK($AF330),$AF330="N/A"),"",VLOOKUP($AF330,'Part number data actuators'!$B$3:$H$202,2,FALSE))</f>
        <v/>
      </c>
      <c r="AH330" s="23" t="str">
        <f>IF(OR(ISBLANK($AF330),$AF330="N/A"),"",VLOOKUP($AF330,'Part number data actuators'!$B$3:$H$202,3,FALSE))</f>
        <v/>
      </c>
      <c r="AI330" s="23" t="str">
        <f>IF(OR(ISBLANK($AF330),$AF330="N/A"),"",VLOOKUP($AF330,'Part number data actuators'!$B$3:$H$202,4,FALSE))</f>
        <v/>
      </c>
      <c r="AJ330" s="23" t="str">
        <f>IF(OR(ISBLANK($AF330),$AF330="N/A"),"",VLOOKUP($AF330,'Part number data actuators'!$B$3:$H$202,5,FALSE))</f>
        <v/>
      </c>
      <c r="AK330" s="23" t="str">
        <f>IF(OR(ISBLANK($AF330),$AF330="N/A"),"",VLOOKUP($AF330,'Part number data actuators'!$B$3:$H$202,6,FALSE))</f>
        <v/>
      </c>
      <c r="AL330" s="23" t="str">
        <f>IF(OR(ISBLANK($AF330),$AF330="N/A"),"",VLOOKUP($AF330,'Part number data actuators'!$B$3:$H$202,7,FALSE))</f>
        <v/>
      </c>
      <c r="AM330" s="5" t="str">
        <f>IF(OR(ISBLANK($AF330),$AF330="N/A"),"",VLOOKUP(AF330,'Weight table'!$A$2:$C$10000,3,FALSE))</f>
        <v/>
      </c>
      <c r="AO330" s="86"/>
      <c r="AU330" s="66" t="e">
        <f t="shared" si="56"/>
        <v>#N/A</v>
      </c>
      <c r="AV330" s="66" t="e">
        <f t="shared" si="57"/>
        <v>#N/A</v>
      </c>
      <c r="AW330" t="e">
        <f t="shared" si="58"/>
        <v>#N/A</v>
      </c>
      <c r="AX330" s="66" t="e">
        <f t="shared" si="59"/>
        <v>#N/A</v>
      </c>
      <c r="AY330" s="66" t="e">
        <f t="shared" si="60"/>
        <v>#N/A</v>
      </c>
      <c r="BB330" s="6" t="e">
        <f>MATCH(Q330,'Partnumber data valves'!$B$4:$B$1001,0)</f>
        <v>#N/A</v>
      </c>
      <c r="BC330" s="6"/>
      <c r="BD330" t="e">
        <f>INDEX('Partnumber data valves'!$B$4:$AC$1001,$BB330,13)</f>
        <v>#N/A</v>
      </c>
      <c r="BE330" t="e">
        <f>INDEX('Partnumber data valves'!$B$4:$AC$1001,$BB330,14)</f>
        <v>#N/A</v>
      </c>
      <c r="BF330" t="e">
        <f>INDEX('Partnumber data valves'!$B$4:$AC$1001,$BB330,15)</f>
        <v>#N/A</v>
      </c>
      <c r="BG330" t="e">
        <f>INDEX('Partnumber data valves'!$B$4:$AC$1001,$BB330,16)</f>
        <v>#N/A</v>
      </c>
      <c r="BH330" t="e">
        <f>INDEX('Partnumber data valves'!$B$4:$AC$1001,$BB330,17)</f>
        <v>#N/A</v>
      </c>
      <c r="BI330" t="e">
        <f>INDEX('Partnumber data valves'!$B$4:$AC$1001,$BB330,18)</f>
        <v>#N/A</v>
      </c>
      <c r="BJ330" t="e">
        <f>INDEX('Partnumber data valves'!$B$4:$AC$1001,$BB330,19)</f>
        <v>#N/A</v>
      </c>
      <c r="BL330" t="e">
        <f>INDEX('Partnumber data valves'!$B$4:$AC$1001,$BB330,21)</f>
        <v>#N/A</v>
      </c>
      <c r="BM330" t="e">
        <f>INDEX('Partnumber data valves'!$B$4:$AC$1001,$BB330,22)</f>
        <v>#N/A</v>
      </c>
      <c r="BN330" t="e">
        <f>INDEX('Partnumber data valves'!$B$4:$AC$1001,$BB330,23)</f>
        <v>#N/A</v>
      </c>
      <c r="BO330" t="e">
        <f>INDEX('Partnumber data valves'!$B$4:$AC$1001,$BB330,24)</f>
        <v>#N/A</v>
      </c>
      <c r="BP330" t="e">
        <f>INDEX('Partnumber data valves'!$B$4:$AC$1001,$BB330,25)</f>
        <v>#N/A</v>
      </c>
      <c r="BQ330" t="e">
        <f>INDEX('Partnumber data valves'!$B$4:$AC$1001,$BB330,26)</f>
        <v>#N/A</v>
      </c>
      <c r="BR330" t="e">
        <f>INDEX('Partnumber data valves'!$B$4:$AC$1001,$BB330,27)</f>
        <v>#N/A</v>
      </c>
      <c r="BS330" t="e">
        <f>INDEX('Partnumber data valves'!$B$4:$AC$1001,$BB330,28)</f>
        <v>#N/A</v>
      </c>
      <c r="BU330" s="66" t="e">
        <f>INDEX('Partnumber data valves'!$B$4:$AC$1001,$BB330,5)</f>
        <v>#N/A</v>
      </c>
      <c r="BV330" s="66" t="e">
        <f>INDEX('Partnumber data valves'!$B$4:$AC$1001,$BB330,6)</f>
        <v>#N/A</v>
      </c>
    </row>
    <row r="331" spans="2:74">
      <c r="B331" s="115"/>
      <c r="C331" s="115"/>
      <c r="D331" s="115"/>
      <c r="E331" s="115"/>
      <c r="F331" s="115"/>
      <c r="G331" s="115"/>
      <c r="H331" s="115"/>
      <c r="I331" s="115"/>
      <c r="J331" s="115"/>
      <c r="K331" s="115"/>
      <c r="L331" s="115"/>
      <c r="M331" s="115"/>
      <c r="N331" s="115"/>
      <c r="O331" s="115"/>
      <c r="Q331" s="83"/>
      <c r="R331" s="22" t="e">
        <f>VLOOKUP('Frese Valve Selection'!$Q331,'Partnumber data valves'!$B$4:$K$1001,2,FALSE)</f>
        <v>#N/A</v>
      </c>
      <c r="S331" s="23" t="e">
        <f>VLOOKUP('Frese Valve Selection'!$Q331,'Partnumber data valves'!$B$4:$K$1001,3,FALSE)</f>
        <v>#N/A</v>
      </c>
      <c r="T331" s="23" t="e">
        <f>VLOOKUP('Frese Valve Selection'!$Q331,'Partnumber data valves'!$B$4:$K$1001,4,FALSE)</f>
        <v>#N/A</v>
      </c>
      <c r="U331" s="23" t="e">
        <f>VLOOKUP('Frese Valve Selection'!$Q331,'Partnumber data valves'!$B$4:$K$1001,5,FALSE)</f>
        <v>#N/A</v>
      </c>
      <c r="V331" s="23" t="e">
        <f>VLOOKUP('Frese Valve Selection'!$Q331,'Partnumber data valves'!$B$4:$K$1001,6,FALSE)</f>
        <v>#N/A</v>
      </c>
      <c r="W331" s="23" t="e">
        <f>VLOOKUP('Frese Valve Selection'!$Q331,'Partnumber data valves'!$B$4:$K$1001,7,FALSE)</f>
        <v>#N/A</v>
      </c>
      <c r="X331" s="23" t="e">
        <f>VLOOKUP('Frese Valve Selection'!$Q331,'Partnumber data valves'!$B$4:$K$1001,8,FALSE)</f>
        <v>#N/A</v>
      </c>
      <c r="Y331" s="23" t="e">
        <f>VLOOKUP('Frese Valve Selection'!$Q331,'Partnumber data valves'!$B$4:$K$1001,9,FALSE)</f>
        <v>#N/A</v>
      </c>
      <c r="Z331" s="23" t="e">
        <f>VLOOKUP('Frese Valve Selection'!$Q331,'Partnumber data valves'!$B$4:$K$1001,10,FALSE)</f>
        <v>#N/A</v>
      </c>
      <c r="AA331" s="97">
        <f t="shared" si="55"/>
        <v>0</v>
      </c>
      <c r="AB331" s="98" t="e">
        <f t="shared" si="61"/>
        <v>#N/A</v>
      </c>
      <c r="AC331" s="99" t="e">
        <f t="shared" si="62"/>
        <v>#N/A</v>
      </c>
      <c r="AD331" s="23" t="e">
        <f>VLOOKUP(Q331,'Weight table'!$A$2:$C$10000,3,FALSE)</f>
        <v>#N/A</v>
      </c>
      <c r="AF331" s="83"/>
      <c r="AG331" s="23" t="str">
        <f>IF(OR(ISBLANK($AF331),$AF331="N/A"),"",VLOOKUP($AF331,'Part number data actuators'!$B$3:$H$202,2,FALSE))</f>
        <v/>
      </c>
      <c r="AH331" s="23" t="str">
        <f>IF(OR(ISBLANK($AF331),$AF331="N/A"),"",VLOOKUP($AF331,'Part number data actuators'!$B$3:$H$202,3,FALSE))</f>
        <v/>
      </c>
      <c r="AI331" s="23" t="str">
        <f>IF(OR(ISBLANK($AF331),$AF331="N/A"),"",VLOOKUP($AF331,'Part number data actuators'!$B$3:$H$202,4,FALSE))</f>
        <v/>
      </c>
      <c r="AJ331" s="23" t="str">
        <f>IF(OR(ISBLANK($AF331),$AF331="N/A"),"",VLOOKUP($AF331,'Part number data actuators'!$B$3:$H$202,5,FALSE))</f>
        <v/>
      </c>
      <c r="AK331" s="23" t="str">
        <f>IF(OR(ISBLANK($AF331),$AF331="N/A"),"",VLOOKUP($AF331,'Part number data actuators'!$B$3:$H$202,6,FALSE))</f>
        <v/>
      </c>
      <c r="AL331" s="23" t="str">
        <f>IF(OR(ISBLANK($AF331),$AF331="N/A"),"",VLOOKUP($AF331,'Part number data actuators'!$B$3:$H$202,7,FALSE))</f>
        <v/>
      </c>
      <c r="AM331" s="5" t="str">
        <f>IF(OR(ISBLANK($AF331),$AF331="N/A"),"",VLOOKUP(AF331,'Weight table'!$A$2:$C$10000,3,FALSE))</f>
        <v/>
      </c>
      <c r="AO331" s="86"/>
      <c r="AU331" s="66" t="e">
        <f t="shared" si="56"/>
        <v>#N/A</v>
      </c>
      <c r="AV331" s="66" t="e">
        <f t="shared" si="57"/>
        <v>#N/A</v>
      </c>
      <c r="AW331" t="e">
        <f t="shared" si="58"/>
        <v>#N/A</v>
      </c>
      <c r="AX331" s="66" t="e">
        <f t="shared" si="59"/>
        <v>#N/A</v>
      </c>
      <c r="AY331" s="66" t="e">
        <f t="shared" si="60"/>
        <v>#N/A</v>
      </c>
      <c r="BB331" s="6" t="e">
        <f>MATCH(Q331,'Partnumber data valves'!$B$4:$B$1001,0)</f>
        <v>#N/A</v>
      </c>
      <c r="BC331" s="6"/>
      <c r="BD331" t="e">
        <f>INDEX('Partnumber data valves'!$B$4:$AC$1001,$BB331,13)</f>
        <v>#N/A</v>
      </c>
      <c r="BE331" t="e">
        <f>INDEX('Partnumber data valves'!$B$4:$AC$1001,$BB331,14)</f>
        <v>#N/A</v>
      </c>
      <c r="BF331" t="e">
        <f>INDEX('Partnumber data valves'!$B$4:$AC$1001,$BB331,15)</f>
        <v>#N/A</v>
      </c>
      <c r="BG331" t="e">
        <f>INDEX('Partnumber data valves'!$B$4:$AC$1001,$BB331,16)</f>
        <v>#N/A</v>
      </c>
      <c r="BH331" t="e">
        <f>INDEX('Partnumber data valves'!$B$4:$AC$1001,$BB331,17)</f>
        <v>#N/A</v>
      </c>
      <c r="BI331" t="e">
        <f>INDEX('Partnumber data valves'!$B$4:$AC$1001,$BB331,18)</f>
        <v>#N/A</v>
      </c>
      <c r="BJ331" t="e">
        <f>INDEX('Partnumber data valves'!$B$4:$AC$1001,$BB331,19)</f>
        <v>#N/A</v>
      </c>
      <c r="BL331" t="e">
        <f>INDEX('Partnumber data valves'!$B$4:$AC$1001,$BB331,21)</f>
        <v>#N/A</v>
      </c>
      <c r="BM331" t="e">
        <f>INDEX('Partnumber data valves'!$B$4:$AC$1001,$BB331,22)</f>
        <v>#N/A</v>
      </c>
      <c r="BN331" t="e">
        <f>INDEX('Partnumber data valves'!$B$4:$AC$1001,$BB331,23)</f>
        <v>#N/A</v>
      </c>
      <c r="BO331" t="e">
        <f>INDEX('Partnumber data valves'!$B$4:$AC$1001,$BB331,24)</f>
        <v>#N/A</v>
      </c>
      <c r="BP331" t="e">
        <f>INDEX('Partnumber data valves'!$B$4:$AC$1001,$BB331,25)</f>
        <v>#N/A</v>
      </c>
      <c r="BQ331" t="e">
        <f>INDEX('Partnumber data valves'!$B$4:$AC$1001,$BB331,26)</f>
        <v>#N/A</v>
      </c>
      <c r="BR331" t="e">
        <f>INDEX('Partnumber data valves'!$B$4:$AC$1001,$BB331,27)</f>
        <v>#N/A</v>
      </c>
      <c r="BS331" t="e">
        <f>INDEX('Partnumber data valves'!$B$4:$AC$1001,$BB331,28)</f>
        <v>#N/A</v>
      </c>
      <c r="BU331" s="66" t="e">
        <f>INDEX('Partnumber data valves'!$B$4:$AC$1001,$BB331,5)</f>
        <v>#N/A</v>
      </c>
      <c r="BV331" s="66" t="e">
        <f>INDEX('Partnumber data valves'!$B$4:$AC$1001,$BB331,6)</f>
        <v>#N/A</v>
      </c>
    </row>
    <row r="332" spans="2:74"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5"/>
      <c r="N332" s="115"/>
      <c r="O332" s="115"/>
      <c r="Q332" s="83"/>
      <c r="R332" s="22" t="e">
        <f>VLOOKUP('Frese Valve Selection'!$Q332,'Partnumber data valves'!$B$4:$K$1001,2,FALSE)</f>
        <v>#N/A</v>
      </c>
      <c r="S332" s="23" t="e">
        <f>VLOOKUP('Frese Valve Selection'!$Q332,'Partnumber data valves'!$B$4:$K$1001,3,FALSE)</f>
        <v>#N/A</v>
      </c>
      <c r="T332" s="23" t="e">
        <f>VLOOKUP('Frese Valve Selection'!$Q332,'Partnumber data valves'!$B$4:$K$1001,4,FALSE)</f>
        <v>#N/A</v>
      </c>
      <c r="U332" s="23" t="e">
        <f>VLOOKUP('Frese Valve Selection'!$Q332,'Partnumber data valves'!$B$4:$K$1001,5,FALSE)</f>
        <v>#N/A</v>
      </c>
      <c r="V332" s="23" t="e">
        <f>VLOOKUP('Frese Valve Selection'!$Q332,'Partnumber data valves'!$B$4:$K$1001,6,FALSE)</f>
        <v>#N/A</v>
      </c>
      <c r="W332" s="23" t="e">
        <f>VLOOKUP('Frese Valve Selection'!$Q332,'Partnumber data valves'!$B$4:$K$1001,7,FALSE)</f>
        <v>#N/A</v>
      </c>
      <c r="X332" s="23" t="e">
        <f>VLOOKUP('Frese Valve Selection'!$Q332,'Partnumber data valves'!$B$4:$K$1001,8,FALSE)</f>
        <v>#N/A</v>
      </c>
      <c r="Y332" s="23" t="e">
        <f>VLOOKUP('Frese Valve Selection'!$Q332,'Partnumber data valves'!$B$4:$K$1001,9,FALSE)</f>
        <v>#N/A</v>
      </c>
      <c r="Z332" s="23" t="e">
        <f>VLOOKUP('Frese Valve Selection'!$Q332,'Partnumber data valves'!$B$4:$K$1001,10,FALSE)</f>
        <v>#N/A</v>
      </c>
      <c r="AA332" s="97">
        <f t="shared" si="55"/>
        <v>0</v>
      </c>
      <c r="AB332" s="98" t="e">
        <f t="shared" si="61"/>
        <v>#N/A</v>
      </c>
      <c r="AC332" s="99" t="e">
        <f t="shared" si="62"/>
        <v>#N/A</v>
      </c>
      <c r="AD332" s="23" t="e">
        <f>VLOOKUP(Q332,'Weight table'!$A$2:$C$10000,3,FALSE)</f>
        <v>#N/A</v>
      </c>
      <c r="AF332" s="83"/>
      <c r="AG332" s="23" t="str">
        <f>IF(OR(ISBLANK($AF332),$AF332="N/A"),"",VLOOKUP($AF332,'Part number data actuators'!$B$3:$H$202,2,FALSE))</f>
        <v/>
      </c>
      <c r="AH332" s="23" t="str">
        <f>IF(OR(ISBLANK($AF332),$AF332="N/A"),"",VLOOKUP($AF332,'Part number data actuators'!$B$3:$H$202,3,FALSE))</f>
        <v/>
      </c>
      <c r="AI332" s="23" t="str">
        <f>IF(OR(ISBLANK($AF332),$AF332="N/A"),"",VLOOKUP($AF332,'Part number data actuators'!$B$3:$H$202,4,FALSE))</f>
        <v/>
      </c>
      <c r="AJ332" s="23" t="str">
        <f>IF(OR(ISBLANK($AF332),$AF332="N/A"),"",VLOOKUP($AF332,'Part number data actuators'!$B$3:$H$202,5,FALSE))</f>
        <v/>
      </c>
      <c r="AK332" s="23" t="str">
        <f>IF(OR(ISBLANK($AF332),$AF332="N/A"),"",VLOOKUP($AF332,'Part number data actuators'!$B$3:$H$202,6,FALSE))</f>
        <v/>
      </c>
      <c r="AL332" s="23" t="str">
        <f>IF(OR(ISBLANK($AF332),$AF332="N/A"),"",VLOOKUP($AF332,'Part number data actuators'!$B$3:$H$202,7,FALSE))</f>
        <v/>
      </c>
      <c r="AM332" s="5" t="str">
        <f>IF(OR(ISBLANK($AF332),$AF332="N/A"),"",VLOOKUP(AF332,'Weight table'!$A$2:$C$10000,3,FALSE))</f>
        <v/>
      </c>
      <c r="AO332" s="86"/>
      <c r="AU332" s="66" t="e">
        <f t="shared" si="56"/>
        <v>#N/A</v>
      </c>
      <c r="AV332" s="66" t="e">
        <f t="shared" si="57"/>
        <v>#N/A</v>
      </c>
      <c r="AW332" t="e">
        <f t="shared" si="58"/>
        <v>#N/A</v>
      </c>
      <c r="AX332" s="66" t="e">
        <f t="shared" si="59"/>
        <v>#N/A</v>
      </c>
      <c r="AY332" s="66" t="e">
        <f t="shared" si="60"/>
        <v>#N/A</v>
      </c>
      <c r="BB332" s="6" t="e">
        <f>MATCH(Q332,'Partnumber data valves'!$B$4:$B$1001,0)</f>
        <v>#N/A</v>
      </c>
      <c r="BC332" s="6"/>
      <c r="BD332" t="e">
        <f>INDEX('Partnumber data valves'!$B$4:$AC$1001,$BB332,13)</f>
        <v>#N/A</v>
      </c>
      <c r="BE332" t="e">
        <f>INDEX('Partnumber data valves'!$B$4:$AC$1001,$BB332,14)</f>
        <v>#N/A</v>
      </c>
      <c r="BF332" t="e">
        <f>INDEX('Partnumber data valves'!$B$4:$AC$1001,$BB332,15)</f>
        <v>#N/A</v>
      </c>
      <c r="BG332" t="e">
        <f>INDEX('Partnumber data valves'!$B$4:$AC$1001,$BB332,16)</f>
        <v>#N/A</v>
      </c>
      <c r="BH332" t="e">
        <f>INDEX('Partnumber data valves'!$B$4:$AC$1001,$BB332,17)</f>
        <v>#N/A</v>
      </c>
      <c r="BI332" t="e">
        <f>INDEX('Partnumber data valves'!$B$4:$AC$1001,$BB332,18)</f>
        <v>#N/A</v>
      </c>
      <c r="BJ332" t="e">
        <f>INDEX('Partnumber data valves'!$B$4:$AC$1001,$BB332,19)</f>
        <v>#N/A</v>
      </c>
      <c r="BL332" t="e">
        <f>INDEX('Partnumber data valves'!$B$4:$AC$1001,$BB332,21)</f>
        <v>#N/A</v>
      </c>
      <c r="BM332" t="e">
        <f>INDEX('Partnumber data valves'!$B$4:$AC$1001,$BB332,22)</f>
        <v>#N/A</v>
      </c>
      <c r="BN332" t="e">
        <f>INDEX('Partnumber data valves'!$B$4:$AC$1001,$BB332,23)</f>
        <v>#N/A</v>
      </c>
      <c r="BO332" t="e">
        <f>INDEX('Partnumber data valves'!$B$4:$AC$1001,$BB332,24)</f>
        <v>#N/A</v>
      </c>
      <c r="BP332" t="e">
        <f>INDEX('Partnumber data valves'!$B$4:$AC$1001,$BB332,25)</f>
        <v>#N/A</v>
      </c>
      <c r="BQ332" t="e">
        <f>INDEX('Partnumber data valves'!$B$4:$AC$1001,$BB332,26)</f>
        <v>#N/A</v>
      </c>
      <c r="BR332" t="e">
        <f>INDEX('Partnumber data valves'!$B$4:$AC$1001,$BB332,27)</f>
        <v>#N/A</v>
      </c>
      <c r="BS332" t="e">
        <f>INDEX('Partnumber data valves'!$B$4:$AC$1001,$BB332,28)</f>
        <v>#N/A</v>
      </c>
      <c r="BU332" s="66" t="e">
        <f>INDEX('Partnumber data valves'!$B$4:$AC$1001,$BB332,5)</f>
        <v>#N/A</v>
      </c>
      <c r="BV332" s="66" t="e">
        <f>INDEX('Partnumber data valves'!$B$4:$AC$1001,$BB332,6)</f>
        <v>#N/A</v>
      </c>
    </row>
    <row r="333" spans="2:74">
      <c r="B333" s="115"/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5"/>
      <c r="N333" s="115"/>
      <c r="O333" s="115"/>
      <c r="Q333" s="83"/>
      <c r="R333" s="22" t="e">
        <f>VLOOKUP('Frese Valve Selection'!$Q333,'Partnumber data valves'!$B$4:$K$1001,2,FALSE)</f>
        <v>#N/A</v>
      </c>
      <c r="S333" s="23" t="e">
        <f>VLOOKUP('Frese Valve Selection'!$Q333,'Partnumber data valves'!$B$4:$K$1001,3,FALSE)</f>
        <v>#N/A</v>
      </c>
      <c r="T333" s="23" t="e">
        <f>VLOOKUP('Frese Valve Selection'!$Q333,'Partnumber data valves'!$B$4:$K$1001,4,FALSE)</f>
        <v>#N/A</v>
      </c>
      <c r="U333" s="23" t="e">
        <f>VLOOKUP('Frese Valve Selection'!$Q333,'Partnumber data valves'!$B$4:$K$1001,5,FALSE)</f>
        <v>#N/A</v>
      </c>
      <c r="V333" s="23" t="e">
        <f>VLOOKUP('Frese Valve Selection'!$Q333,'Partnumber data valves'!$B$4:$K$1001,6,FALSE)</f>
        <v>#N/A</v>
      </c>
      <c r="W333" s="23" t="e">
        <f>VLOOKUP('Frese Valve Selection'!$Q333,'Partnumber data valves'!$B$4:$K$1001,7,FALSE)</f>
        <v>#N/A</v>
      </c>
      <c r="X333" s="23" t="e">
        <f>VLOOKUP('Frese Valve Selection'!$Q333,'Partnumber data valves'!$B$4:$K$1001,8,FALSE)</f>
        <v>#N/A</v>
      </c>
      <c r="Y333" s="23" t="e">
        <f>VLOOKUP('Frese Valve Selection'!$Q333,'Partnumber data valves'!$B$4:$K$1001,9,FALSE)</f>
        <v>#N/A</v>
      </c>
      <c r="Z333" s="23" t="e">
        <f>VLOOKUP('Frese Valve Selection'!$Q333,'Partnumber data valves'!$B$4:$K$1001,10,FALSE)</f>
        <v>#N/A</v>
      </c>
      <c r="AA333" s="97">
        <f t="shared" si="55"/>
        <v>0</v>
      </c>
      <c r="AB333" s="98" t="e">
        <f t="shared" si="61"/>
        <v>#N/A</v>
      </c>
      <c r="AC333" s="99" t="e">
        <f t="shared" si="62"/>
        <v>#N/A</v>
      </c>
      <c r="AD333" s="23" t="e">
        <f>VLOOKUP(Q333,'Weight table'!$A$2:$C$10000,3,FALSE)</f>
        <v>#N/A</v>
      </c>
      <c r="AF333" s="83"/>
      <c r="AG333" s="23" t="str">
        <f>IF(OR(ISBLANK($AF333),$AF333="N/A"),"",VLOOKUP($AF333,'Part number data actuators'!$B$3:$H$202,2,FALSE))</f>
        <v/>
      </c>
      <c r="AH333" s="23" t="str">
        <f>IF(OR(ISBLANK($AF333),$AF333="N/A"),"",VLOOKUP($AF333,'Part number data actuators'!$B$3:$H$202,3,FALSE))</f>
        <v/>
      </c>
      <c r="AI333" s="23" t="str">
        <f>IF(OR(ISBLANK($AF333),$AF333="N/A"),"",VLOOKUP($AF333,'Part number data actuators'!$B$3:$H$202,4,FALSE))</f>
        <v/>
      </c>
      <c r="AJ333" s="23" t="str">
        <f>IF(OR(ISBLANK($AF333),$AF333="N/A"),"",VLOOKUP($AF333,'Part number data actuators'!$B$3:$H$202,5,FALSE))</f>
        <v/>
      </c>
      <c r="AK333" s="23" t="str">
        <f>IF(OR(ISBLANK($AF333),$AF333="N/A"),"",VLOOKUP($AF333,'Part number data actuators'!$B$3:$H$202,6,FALSE))</f>
        <v/>
      </c>
      <c r="AL333" s="23" t="str">
        <f>IF(OR(ISBLANK($AF333),$AF333="N/A"),"",VLOOKUP($AF333,'Part number data actuators'!$B$3:$H$202,7,FALSE))</f>
        <v/>
      </c>
      <c r="AM333" s="5" t="str">
        <f>IF(OR(ISBLANK($AF333),$AF333="N/A"),"",VLOOKUP(AF333,'Weight table'!$A$2:$C$10000,3,FALSE))</f>
        <v/>
      </c>
      <c r="AO333" s="86"/>
      <c r="AU333" s="66" t="e">
        <f t="shared" si="56"/>
        <v>#N/A</v>
      </c>
      <c r="AV333" s="66" t="e">
        <f t="shared" si="57"/>
        <v>#N/A</v>
      </c>
      <c r="AW333" t="e">
        <f t="shared" si="58"/>
        <v>#N/A</v>
      </c>
      <c r="AX333" s="66" t="e">
        <f t="shared" si="59"/>
        <v>#N/A</v>
      </c>
      <c r="AY333" s="66" t="e">
        <f t="shared" si="60"/>
        <v>#N/A</v>
      </c>
      <c r="BB333" s="6" t="e">
        <f>MATCH(Q333,'Partnumber data valves'!$B$4:$B$1001,0)</f>
        <v>#N/A</v>
      </c>
      <c r="BC333" s="6"/>
      <c r="BD333" t="e">
        <f>INDEX('Partnumber data valves'!$B$4:$AC$1001,$BB333,13)</f>
        <v>#N/A</v>
      </c>
      <c r="BE333" t="e">
        <f>INDEX('Partnumber data valves'!$B$4:$AC$1001,$BB333,14)</f>
        <v>#N/A</v>
      </c>
      <c r="BF333" t="e">
        <f>INDEX('Partnumber data valves'!$B$4:$AC$1001,$BB333,15)</f>
        <v>#N/A</v>
      </c>
      <c r="BG333" t="e">
        <f>INDEX('Partnumber data valves'!$B$4:$AC$1001,$BB333,16)</f>
        <v>#N/A</v>
      </c>
      <c r="BH333" t="e">
        <f>INDEX('Partnumber data valves'!$B$4:$AC$1001,$BB333,17)</f>
        <v>#N/A</v>
      </c>
      <c r="BI333" t="e">
        <f>INDEX('Partnumber data valves'!$B$4:$AC$1001,$BB333,18)</f>
        <v>#N/A</v>
      </c>
      <c r="BJ333" t="e">
        <f>INDEX('Partnumber data valves'!$B$4:$AC$1001,$BB333,19)</f>
        <v>#N/A</v>
      </c>
      <c r="BL333" t="e">
        <f>INDEX('Partnumber data valves'!$B$4:$AC$1001,$BB333,21)</f>
        <v>#N/A</v>
      </c>
      <c r="BM333" t="e">
        <f>INDEX('Partnumber data valves'!$B$4:$AC$1001,$BB333,22)</f>
        <v>#N/A</v>
      </c>
      <c r="BN333" t="e">
        <f>INDEX('Partnumber data valves'!$B$4:$AC$1001,$BB333,23)</f>
        <v>#N/A</v>
      </c>
      <c r="BO333" t="e">
        <f>INDEX('Partnumber data valves'!$B$4:$AC$1001,$BB333,24)</f>
        <v>#N/A</v>
      </c>
      <c r="BP333" t="e">
        <f>INDEX('Partnumber data valves'!$B$4:$AC$1001,$BB333,25)</f>
        <v>#N/A</v>
      </c>
      <c r="BQ333" t="e">
        <f>INDEX('Partnumber data valves'!$B$4:$AC$1001,$BB333,26)</f>
        <v>#N/A</v>
      </c>
      <c r="BR333" t="e">
        <f>INDEX('Partnumber data valves'!$B$4:$AC$1001,$BB333,27)</f>
        <v>#N/A</v>
      </c>
      <c r="BS333" t="e">
        <f>INDEX('Partnumber data valves'!$B$4:$AC$1001,$BB333,28)</f>
        <v>#N/A</v>
      </c>
      <c r="BU333" s="66" t="e">
        <f>INDEX('Partnumber data valves'!$B$4:$AC$1001,$BB333,5)</f>
        <v>#N/A</v>
      </c>
      <c r="BV333" s="66" t="e">
        <f>INDEX('Partnumber data valves'!$B$4:$AC$1001,$BB333,6)</f>
        <v>#N/A</v>
      </c>
    </row>
    <row r="334" spans="2:74">
      <c r="B334" s="115"/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5"/>
      <c r="N334" s="115"/>
      <c r="O334" s="115"/>
      <c r="Q334" s="83"/>
      <c r="R334" s="22" t="e">
        <f>VLOOKUP('Frese Valve Selection'!$Q334,'Partnumber data valves'!$B$4:$K$1001,2,FALSE)</f>
        <v>#N/A</v>
      </c>
      <c r="S334" s="23" t="e">
        <f>VLOOKUP('Frese Valve Selection'!$Q334,'Partnumber data valves'!$B$4:$K$1001,3,FALSE)</f>
        <v>#N/A</v>
      </c>
      <c r="T334" s="23" t="e">
        <f>VLOOKUP('Frese Valve Selection'!$Q334,'Partnumber data valves'!$B$4:$K$1001,4,FALSE)</f>
        <v>#N/A</v>
      </c>
      <c r="U334" s="23" t="e">
        <f>VLOOKUP('Frese Valve Selection'!$Q334,'Partnumber data valves'!$B$4:$K$1001,5,FALSE)</f>
        <v>#N/A</v>
      </c>
      <c r="V334" s="23" t="e">
        <f>VLOOKUP('Frese Valve Selection'!$Q334,'Partnumber data valves'!$B$4:$K$1001,6,FALSE)</f>
        <v>#N/A</v>
      </c>
      <c r="W334" s="23" t="e">
        <f>VLOOKUP('Frese Valve Selection'!$Q334,'Partnumber data valves'!$B$4:$K$1001,7,FALSE)</f>
        <v>#N/A</v>
      </c>
      <c r="X334" s="23" t="e">
        <f>VLOOKUP('Frese Valve Selection'!$Q334,'Partnumber data valves'!$B$4:$K$1001,8,FALSE)</f>
        <v>#N/A</v>
      </c>
      <c r="Y334" s="23" t="e">
        <f>VLOOKUP('Frese Valve Selection'!$Q334,'Partnumber data valves'!$B$4:$K$1001,9,FALSE)</f>
        <v>#N/A</v>
      </c>
      <c r="Z334" s="23" t="e">
        <f>VLOOKUP('Frese Valve Selection'!$Q334,'Partnumber data valves'!$B$4:$K$1001,10,FALSE)</f>
        <v>#N/A</v>
      </c>
      <c r="AA334" s="97">
        <f t="shared" si="55"/>
        <v>0</v>
      </c>
      <c r="AB334" s="98" t="e">
        <f t="shared" si="61"/>
        <v>#N/A</v>
      </c>
      <c r="AC334" s="99" t="e">
        <f t="shared" si="62"/>
        <v>#N/A</v>
      </c>
      <c r="AD334" s="23" t="e">
        <f>VLOOKUP(Q334,'Weight table'!$A$2:$C$10000,3,FALSE)</f>
        <v>#N/A</v>
      </c>
      <c r="AF334" s="83"/>
      <c r="AG334" s="23" t="str">
        <f>IF(OR(ISBLANK($AF334),$AF334="N/A"),"",VLOOKUP($AF334,'Part number data actuators'!$B$3:$H$202,2,FALSE))</f>
        <v/>
      </c>
      <c r="AH334" s="23" t="str">
        <f>IF(OR(ISBLANK($AF334),$AF334="N/A"),"",VLOOKUP($AF334,'Part number data actuators'!$B$3:$H$202,3,FALSE))</f>
        <v/>
      </c>
      <c r="AI334" s="23" t="str">
        <f>IF(OR(ISBLANK($AF334),$AF334="N/A"),"",VLOOKUP($AF334,'Part number data actuators'!$B$3:$H$202,4,FALSE))</f>
        <v/>
      </c>
      <c r="AJ334" s="23" t="str">
        <f>IF(OR(ISBLANK($AF334),$AF334="N/A"),"",VLOOKUP($AF334,'Part number data actuators'!$B$3:$H$202,5,FALSE))</f>
        <v/>
      </c>
      <c r="AK334" s="23" t="str">
        <f>IF(OR(ISBLANK($AF334),$AF334="N/A"),"",VLOOKUP($AF334,'Part number data actuators'!$B$3:$H$202,6,FALSE))</f>
        <v/>
      </c>
      <c r="AL334" s="23" t="str">
        <f>IF(OR(ISBLANK($AF334),$AF334="N/A"),"",VLOOKUP($AF334,'Part number data actuators'!$B$3:$H$202,7,FALSE))</f>
        <v/>
      </c>
      <c r="AM334" s="5" t="str">
        <f>IF(OR(ISBLANK($AF334),$AF334="N/A"),"",VLOOKUP(AF334,'Weight table'!$A$2:$C$10000,3,FALSE))</f>
        <v/>
      </c>
      <c r="AO334" s="86"/>
      <c r="AU334" s="66" t="e">
        <f t="shared" si="56"/>
        <v>#N/A</v>
      </c>
      <c r="AV334" s="66" t="e">
        <f t="shared" si="57"/>
        <v>#N/A</v>
      </c>
      <c r="AW334" t="e">
        <f t="shared" si="58"/>
        <v>#N/A</v>
      </c>
      <c r="AX334" s="66" t="e">
        <f t="shared" si="59"/>
        <v>#N/A</v>
      </c>
      <c r="AY334" s="66" t="e">
        <f t="shared" si="60"/>
        <v>#N/A</v>
      </c>
      <c r="BB334" s="6" t="e">
        <f>MATCH(Q334,'Partnumber data valves'!$B$4:$B$1001,0)</f>
        <v>#N/A</v>
      </c>
      <c r="BC334" s="6"/>
      <c r="BD334" t="e">
        <f>INDEX('Partnumber data valves'!$B$4:$AC$1001,$BB334,13)</f>
        <v>#N/A</v>
      </c>
      <c r="BE334" t="e">
        <f>INDEX('Partnumber data valves'!$B$4:$AC$1001,$BB334,14)</f>
        <v>#N/A</v>
      </c>
      <c r="BF334" t="e">
        <f>INDEX('Partnumber data valves'!$B$4:$AC$1001,$BB334,15)</f>
        <v>#N/A</v>
      </c>
      <c r="BG334" t="e">
        <f>INDEX('Partnumber data valves'!$B$4:$AC$1001,$BB334,16)</f>
        <v>#N/A</v>
      </c>
      <c r="BH334" t="e">
        <f>INDEX('Partnumber data valves'!$B$4:$AC$1001,$BB334,17)</f>
        <v>#N/A</v>
      </c>
      <c r="BI334" t="e">
        <f>INDEX('Partnumber data valves'!$B$4:$AC$1001,$BB334,18)</f>
        <v>#N/A</v>
      </c>
      <c r="BJ334" t="e">
        <f>INDEX('Partnumber data valves'!$B$4:$AC$1001,$BB334,19)</f>
        <v>#N/A</v>
      </c>
      <c r="BL334" t="e">
        <f>INDEX('Partnumber data valves'!$B$4:$AC$1001,$BB334,21)</f>
        <v>#N/A</v>
      </c>
      <c r="BM334" t="e">
        <f>INDEX('Partnumber data valves'!$B$4:$AC$1001,$BB334,22)</f>
        <v>#N/A</v>
      </c>
      <c r="BN334" t="e">
        <f>INDEX('Partnumber data valves'!$B$4:$AC$1001,$BB334,23)</f>
        <v>#N/A</v>
      </c>
      <c r="BO334" t="e">
        <f>INDEX('Partnumber data valves'!$B$4:$AC$1001,$BB334,24)</f>
        <v>#N/A</v>
      </c>
      <c r="BP334" t="e">
        <f>INDEX('Partnumber data valves'!$B$4:$AC$1001,$BB334,25)</f>
        <v>#N/A</v>
      </c>
      <c r="BQ334" t="e">
        <f>INDEX('Partnumber data valves'!$B$4:$AC$1001,$BB334,26)</f>
        <v>#N/A</v>
      </c>
      <c r="BR334" t="e">
        <f>INDEX('Partnumber data valves'!$B$4:$AC$1001,$BB334,27)</f>
        <v>#N/A</v>
      </c>
      <c r="BS334" t="e">
        <f>INDEX('Partnumber data valves'!$B$4:$AC$1001,$BB334,28)</f>
        <v>#N/A</v>
      </c>
      <c r="BU334" s="66" t="e">
        <f>INDEX('Partnumber data valves'!$B$4:$AC$1001,$BB334,5)</f>
        <v>#N/A</v>
      </c>
      <c r="BV334" s="66" t="e">
        <f>INDEX('Partnumber data valves'!$B$4:$AC$1001,$BB334,6)</f>
        <v>#N/A</v>
      </c>
    </row>
    <row r="335" spans="2:74"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5"/>
      <c r="N335" s="115"/>
      <c r="O335" s="115"/>
      <c r="Q335" s="83"/>
      <c r="R335" s="22" t="e">
        <f>VLOOKUP('Frese Valve Selection'!$Q335,'Partnumber data valves'!$B$4:$K$1001,2,FALSE)</f>
        <v>#N/A</v>
      </c>
      <c r="S335" s="23" t="e">
        <f>VLOOKUP('Frese Valve Selection'!$Q335,'Partnumber data valves'!$B$4:$K$1001,3,FALSE)</f>
        <v>#N/A</v>
      </c>
      <c r="T335" s="23" t="e">
        <f>VLOOKUP('Frese Valve Selection'!$Q335,'Partnumber data valves'!$B$4:$K$1001,4,FALSE)</f>
        <v>#N/A</v>
      </c>
      <c r="U335" s="23" t="e">
        <f>VLOOKUP('Frese Valve Selection'!$Q335,'Partnumber data valves'!$B$4:$K$1001,5,FALSE)</f>
        <v>#N/A</v>
      </c>
      <c r="V335" s="23" t="e">
        <f>VLOOKUP('Frese Valve Selection'!$Q335,'Partnumber data valves'!$B$4:$K$1001,6,FALSE)</f>
        <v>#N/A</v>
      </c>
      <c r="W335" s="23" t="e">
        <f>VLOOKUP('Frese Valve Selection'!$Q335,'Partnumber data valves'!$B$4:$K$1001,7,FALSE)</f>
        <v>#N/A</v>
      </c>
      <c r="X335" s="23" t="e">
        <f>VLOOKUP('Frese Valve Selection'!$Q335,'Partnumber data valves'!$B$4:$K$1001,8,FALSE)</f>
        <v>#N/A</v>
      </c>
      <c r="Y335" s="23" t="e">
        <f>VLOOKUP('Frese Valve Selection'!$Q335,'Partnumber data valves'!$B$4:$K$1001,9,FALSE)</f>
        <v>#N/A</v>
      </c>
      <c r="Z335" s="23" t="e">
        <f>VLOOKUP('Frese Valve Selection'!$Q335,'Partnumber data valves'!$B$4:$K$1001,10,FALSE)</f>
        <v>#N/A</v>
      </c>
      <c r="AA335" s="97">
        <f t="shared" si="55"/>
        <v>0</v>
      </c>
      <c r="AB335" s="98" t="e">
        <f t="shared" si="61"/>
        <v>#N/A</v>
      </c>
      <c r="AC335" s="99" t="e">
        <f t="shared" si="62"/>
        <v>#N/A</v>
      </c>
      <c r="AD335" s="23" t="e">
        <f>VLOOKUP(Q335,'Weight table'!$A$2:$C$10000,3,FALSE)</f>
        <v>#N/A</v>
      </c>
      <c r="AF335" s="83"/>
      <c r="AG335" s="23" t="str">
        <f>IF(OR(ISBLANK($AF335),$AF335="N/A"),"",VLOOKUP($AF335,'Part number data actuators'!$B$3:$H$202,2,FALSE))</f>
        <v/>
      </c>
      <c r="AH335" s="23" t="str">
        <f>IF(OR(ISBLANK($AF335),$AF335="N/A"),"",VLOOKUP($AF335,'Part number data actuators'!$B$3:$H$202,3,FALSE))</f>
        <v/>
      </c>
      <c r="AI335" s="23" t="str">
        <f>IF(OR(ISBLANK($AF335),$AF335="N/A"),"",VLOOKUP($AF335,'Part number data actuators'!$B$3:$H$202,4,FALSE))</f>
        <v/>
      </c>
      <c r="AJ335" s="23" t="str">
        <f>IF(OR(ISBLANK($AF335),$AF335="N/A"),"",VLOOKUP($AF335,'Part number data actuators'!$B$3:$H$202,5,FALSE))</f>
        <v/>
      </c>
      <c r="AK335" s="23" t="str">
        <f>IF(OR(ISBLANK($AF335),$AF335="N/A"),"",VLOOKUP($AF335,'Part number data actuators'!$B$3:$H$202,6,FALSE))</f>
        <v/>
      </c>
      <c r="AL335" s="23" t="str">
        <f>IF(OR(ISBLANK($AF335),$AF335="N/A"),"",VLOOKUP($AF335,'Part number data actuators'!$B$3:$H$202,7,FALSE))</f>
        <v/>
      </c>
      <c r="AM335" s="5" t="str">
        <f>IF(OR(ISBLANK($AF335),$AF335="N/A"),"",VLOOKUP(AF335,'Weight table'!$A$2:$C$10000,3,FALSE))</f>
        <v/>
      </c>
      <c r="AO335" s="86"/>
      <c r="AU335" s="66" t="e">
        <f t="shared" si="56"/>
        <v>#N/A</v>
      </c>
      <c r="AV335" s="66" t="e">
        <f t="shared" si="57"/>
        <v>#N/A</v>
      </c>
      <c r="AW335" t="e">
        <f t="shared" si="58"/>
        <v>#N/A</v>
      </c>
      <c r="AX335" s="66" t="e">
        <f t="shared" si="59"/>
        <v>#N/A</v>
      </c>
      <c r="AY335" s="66" t="e">
        <f t="shared" si="60"/>
        <v>#N/A</v>
      </c>
      <c r="BB335" s="6" t="e">
        <f>MATCH(Q335,'Partnumber data valves'!$B$4:$B$1001,0)</f>
        <v>#N/A</v>
      </c>
      <c r="BC335" s="6"/>
      <c r="BD335" t="e">
        <f>INDEX('Partnumber data valves'!$B$4:$AC$1001,$BB335,13)</f>
        <v>#N/A</v>
      </c>
      <c r="BE335" t="e">
        <f>INDEX('Partnumber data valves'!$B$4:$AC$1001,$BB335,14)</f>
        <v>#N/A</v>
      </c>
      <c r="BF335" t="e">
        <f>INDEX('Partnumber data valves'!$B$4:$AC$1001,$BB335,15)</f>
        <v>#N/A</v>
      </c>
      <c r="BG335" t="e">
        <f>INDEX('Partnumber data valves'!$B$4:$AC$1001,$BB335,16)</f>
        <v>#N/A</v>
      </c>
      <c r="BH335" t="e">
        <f>INDEX('Partnumber data valves'!$B$4:$AC$1001,$BB335,17)</f>
        <v>#N/A</v>
      </c>
      <c r="BI335" t="e">
        <f>INDEX('Partnumber data valves'!$B$4:$AC$1001,$BB335,18)</f>
        <v>#N/A</v>
      </c>
      <c r="BJ335" t="e">
        <f>INDEX('Partnumber data valves'!$B$4:$AC$1001,$BB335,19)</f>
        <v>#N/A</v>
      </c>
      <c r="BL335" t="e">
        <f>INDEX('Partnumber data valves'!$B$4:$AC$1001,$BB335,21)</f>
        <v>#N/A</v>
      </c>
      <c r="BM335" t="e">
        <f>INDEX('Partnumber data valves'!$B$4:$AC$1001,$BB335,22)</f>
        <v>#N/A</v>
      </c>
      <c r="BN335" t="e">
        <f>INDEX('Partnumber data valves'!$B$4:$AC$1001,$BB335,23)</f>
        <v>#N/A</v>
      </c>
      <c r="BO335" t="e">
        <f>INDEX('Partnumber data valves'!$B$4:$AC$1001,$BB335,24)</f>
        <v>#N/A</v>
      </c>
      <c r="BP335" t="e">
        <f>INDEX('Partnumber data valves'!$B$4:$AC$1001,$BB335,25)</f>
        <v>#N/A</v>
      </c>
      <c r="BQ335" t="e">
        <f>INDEX('Partnumber data valves'!$B$4:$AC$1001,$BB335,26)</f>
        <v>#N/A</v>
      </c>
      <c r="BR335" t="e">
        <f>INDEX('Partnumber data valves'!$B$4:$AC$1001,$BB335,27)</f>
        <v>#N/A</v>
      </c>
      <c r="BS335" t="e">
        <f>INDEX('Partnumber data valves'!$B$4:$AC$1001,$BB335,28)</f>
        <v>#N/A</v>
      </c>
      <c r="BU335" s="66" t="e">
        <f>INDEX('Partnumber data valves'!$B$4:$AC$1001,$BB335,5)</f>
        <v>#N/A</v>
      </c>
      <c r="BV335" s="66" t="e">
        <f>INDEX('Partnumber data valves'!$B$4:$AC$1001,$BB335,6)</f>
        <v>#N/A</v>
      </c>
    </row>
    <row r="336" spans="2:74">
      <c r="B336" s="115"/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5"/>
      <c r="N336" s="115"/>
      <c r="O336" s="115"/>
      <c r="Q336" s="83"/>
      <c r="R336" s="22" t="e">
        <f>VLOOKUP('Frese Valve Selection'!$Q336,'Partnumber data valves'!$B$4:$K$1001,2,FALSE)</f>
        <v>#N/A</v>
      </c>
      <c r="S336" s="23" t="e">
        <f>VLOOKUP('Frese Valve Selection'!$Q336,'Partnumber data valves'!$B$4:$K$1001,3,FALSE)</f>
        <v>#N/A</v>
      </c>
      <c r="T336" s="23" t="e">
        <f>VLOOKUP('Frese Valve Selection'!$Q336,'Partnumber data valves'!$B$4:$K$1001,4,FALSE)</f>
        <v>#N/A</v>
      </c>
      <c r="U336" s="23" t="e">
        <f>VLOOKUP('Frese Valve Selection'!$Q336,'Partnumber data valves'!$B$4:$K$1001,5,FALSE)</f>
        <v>#N/A</v>
      </c>
      <c r="V336" s="23" t="e">
        <f>VLOOKUP('Frese Valve Selection'!$Q336,'Partnumber data valves'!$B$4:$K$1001,6,FALSE)</f>
        <v>#N/A</v>
      </c>
      <c r="W336" s="23" t="e">
        <f>VLOOKUP('Frese Valve Selection'!$Q336,'Partnumber data valves'!$B$4:$K$1001,7,FALSE)</f>
        <v>#N/A</v>
      </c>
      <c r="X336" s="23" t="e">
        <f>VLOOKUP('Frese Valve Selection'!$Q336,'Partnumber data valves'!$B$4:$K$1001,8,FALSE)</f>
        <v>#N/A</v>
      </c>
      <c r="Y336" s="23" t="e">
        <f>VLOOKUP('Frese Valve Selection'!$Q336,'Partnumber data valves'!$B$4:$K$1001,9,FALSE)</f>
        <v>#N/A</v>
      </c>
      <c r="Z336" s="23" t="e">
        <f>VLOOKUP('Frese Valve Selection'!$Q336,'Partnumber data valves'!$B$4:$K$1001,10,FALSE)</f>
        <v>#N/A</v>
      </c>
      <c r="AA336" s="97">
        <f t="shared" ref="AA336:AA399" si="63">I336</f>
        <v>0</v>
      </c>
      <c r="AB336" s="98" t="e">
        <f t="shared" si="61"/>
        <v>#N/A</v>
      </c>
      <c r="AC336" s="99" t="e">
        <f t="shared" si="62"/>
        <v>#N/A</v>
      </c>
      <c r="AD336" s="23" t="e">
        <f>VLOOKUP(Q336,'Weight table'!$A$2:$C$10000,3,FALSE)</f>
        <v>#N/A</v>
      </c>
      <c r="AF336" s="83"/>
      <c r="AG336" s="23" t="str">
        <f>IF(OR(ISBLANK($AF336),$AF336="N/A"),"",VLOOKUP($AF336,'Part number data actuators'!$B$3:$H$202,2,FALSE))</f>
        <v/>
      </c>
      <c r="AH336" s="23" t="str">
        <f>IF(OR(ISBLANK($AF336),$AF336="N/A"),"",VLOOKUP($AF336,'Part number data actuators'!$B$3:$H$202,3,FALSE))</f>
        <v/>
      </c>
      <c r="AI336" s="23" t="str">
        <f>IF(OR(ISBLANK($AF336),$AF336="N/A"),"",VLOOKUP($AF336,'Part number data actuators'!$B$3:$H$202,4,FALSE))</f>
        <v/>
      </c>
      <c r="AJ336" s="23" t="str">
        <f>IF(OR(ISBLANK($AF336),$AF336="N/A"),"",VLOOKUP($AF336,'Part number data actuators'!$B$3:$H$202,5,FALSE))</f>
        <v/>
      </c>
      <c r="AK336" s="23" t="str">
        <f>IF(OR(ISBLANK($AF336),$AF336="N/A"),"",VLOOKUP($AF336,'Part number data actuators'!$B$3:$H$202,6,FALSE))</f>
        <v/>
      </c>
      <c r="AL336" s="23" t="str">
        <f>IF(OR(ISBLANK($AF336),$AF336="N/A"),"",VLOOKUP($AF336,'Part number data actuators'!$B$3:$H$202,7,FALSE))</f>
        <v/>
      </c>
      <c r="AM336" s="5" t="str">
        <f>IF(OR(ISBLANK($AF336),$AF336="N/A"),"",VLOOKUP(AF336,'Weight table'!$A$2:$C$10000,3,FALSE))</f>
        <v/>
      </c>
      <c r="AO336" s="86"/>
      <c r="AU336" s="66" t="e">
        <f t="shared" si="56"/>
        <v>#N/A</v>
      </c>
      <c r="AV336" s="66" t="e">
        <f t="shared" si="57"/>
        <v>#N/A</v>
      </c>
      <c r="AW336" t="e">
        <f t="shared" si="58"/>
        <v>#N/A</v>
      </c>
      <c r="AX336" s="66" t="e">
        <f t="shared" si="59"/>
        <v>#N/A</v>
      </c>
      <c r="AY336" s="66" t="e">
        <f t="shared" si="60"/>
        <v>#N/A</v>
      </c>
      <c r="BB336" s="6" t="e">
        <f>MATCH(Q336,'Partnumber data valves'!$B$4:$B$1001,0)</f>
        <v>#N/A</v>
      </c>
      <c r="BC336" s="6"/>
      <c r="BD336" t="e">
        <f>INDEX('Partnumber data valves'!$B$4:$AC$1001,$BB336,13)</f>
        <v>#N/A</v>
      </c>
      <c r="BE336" t="e">
        <f>INDEX('Partnumber data valves'!$B$4:$AC$1001,$BB336,14)</f>
        <v>#N/A</v>
      </c>
      <c r="BF336" t="e">
        <f>INDEX('Partnumber data valves'!$B$4:$AC$1001,$BB336,15)</f>
        <v>#N/A</v>
      </c>
      <c r="BG336" t="e">
        <f>INDEX('Partnumber data valves'!$B$4:$AC$1001,$BB336,16)</f>
        <v>#N/A</v>
      </c>
      <c r="BH336" t="e">
        <f>INDEX('Partnumber data valves'!$B$4:$AC$1001,$BB336,17)</f>
        <v>#N/A</v>
      </c>
      <c r="BI336" t="e">
        <f>INDEX('Partnumber data valves'!$B$4:$AC$1001,$BB336,18)</f>
        <v>#N/A</v>
      </c>
      <c r="BJ336" t="e">
        <f>INDEX('Partnumber data valves'!$B$4:$AC$1001,$BB336,19)</f>
        <v>#N/A</v>
      </c>
      <c r="BL336" t="e">
        <f>INDEX('Partnumber data valves'!$B$4:$AC$1001,$BB336,21)</f>
        <v>#N/A</v>
      </c>
      <c r="BM336" t="e">
        <f>INDEX('Partnumber data valves'!$B$4:$AC$1001,$BB336,22)</f>
        <v>#N/A</v>
      </c>
      <c r="BN336" t="e">
        <f>INDEX('Partnumber data valves'!$B$4:$AC$1001,$BB336,23)</f>
        <v>#N/A</v>
      </c>
      <c r="BO336" t="e">
        <f>INDEX('Partnumber data valves'!$B$4:$AC$1001,$BB336,24)</f>
        <v>#N/A</v>
      </c>
      <c r="BP336" t="e">
        <f>INDEX('Partnumber data valves'!$B$4:$AC$1001,$BB336,25)</f>
        <v>#N/A</v>
      </c>
      <c r="BQ336" t="e">
        <f>INDEX('Partnumber data valves'!$B$4:$AC$1001,$BB336,26)</f>
        <v>#N/A</v>
      </c>
      <c r="BR336" t="e">
        <f>INDEX('Partnumber data valves'!$B$4:$AC$1001,$BB336,27)</f>
        <v>#N/A</v>
      </c>
      <c r="BS336" t="e">
        <f>INDEX('Partnumber data valves'!$B$4:$AC$1001,$BB336,28)</f>
        <v>#N/A</v>
      </c>
      <c r="BU336" s="66" t="e">
        <f>INDEX('Partnumber data valves'!$B$4:$AC$1001,$BB336,5)</f>
        <v>#N/A</v>
      </c>
      <c r="BV336" s="66" t="e">
        <f>INDEX('Partnumber data valves'!$B$4:$AC$1001,$BB336,6)</f>
        <v>#N/A</v>
      </c>
    </row>
    <row r="337" spans="2:74">
      <c r="B337" s="115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5"/>
      <c r="N337" s="115"/>
      <c r="O337" s="115"/>
      <c r="Q337" s="83"/>
      <c r="R337" s="22" t="e">
        <f>VLOOKUP('Frese Valve Selection'!$Q337,'Partnumber data valves'!$B$4:$K$1001,2,FALSE)</f>
        <v>#N/A</v>
      </c>
      <c r="S337" s="23" t="e">
        <f>VLOOKUP('Frese Valve Selection'!$Q337,'Partnumber data valves'!$B$4:$K$1001,3,FALSE)</f>
        <v>#N/A</v>
      </c>
      <c r="T337" s="23" t="e">
        <f>VLOOKUP('Frese Valve Selection'!$Q337,'Partnumber data valves'!$B$4:$K$1001,4,FALSE)</f>
        <v>#N/A</v>
      </c>
      <c r="U337" s="23" t="e">
        <f>VLOOKUP('Frese Valve Selection'!$Q337,'Partnumber data valves'!$B$4:$K$1001,5,FALSE)</f>
        <v>#N/A</v>
      </c>
      <c r="V337" s="23" t="e">
        <f>VLOOKUP('Frese Valve Selection'!$Q337,'Partnumber data valves'!$B$4:$K$1001,6,FALSE)</f>
        <v>#N/A</v>
      </c>
      <c r="W337" s="23" t="e">
        <f>VLOOKUP('Frese Valve Selection'!$Q337,'Partnumber data valves'!$B$4:$K$1001,7,FALSE)</f>
        <v>#N/A</v>
      </c>
      <c r="X337" s="23" t="e">
        <f>VLOOKUP('Frese Valve Selection'!$Q337,'Partnumber data valves'!$B$4:$K$1001,8,FALSE)</f>
        <v>#N/A</v>
      </c>
      <c r="Y337" s="23" t="e">
        <f>VLOOKUP('Frese Valve Selection'!$Q337,'Partnumber data valves'!$B$4:$K$1001,9,FALSE)</f>
        <v>#N/A</v>
      </c>
      <c r="Z337" s="23" t="e">
        <f>VLOOKUP('Frese Valve Selection'!$Q337,'Partnumber data valves'!$B$4:$K$1001,10,FALSE)</f>
        <v>#N/A</v>
      </c>
      <c r="AA337" s="97">
        <f t="shared" si="63"/>
        <v>0</v>
      </c>
      <c r="AB337" s="98" t="e">
        <f t="shared" si="61"/>
        <v>#N/A</v>
      </c>
      <c r="AC337" s="99" t="e">
        <f t="shared" si="62"/>
        <v>#N/A</v>
      </c>
      <c r="AD337" s="23" t="e">
        <f>VLOOKUP(Q337,'Weight table'!$A$2:$C$10000,3,FALSE)</f>
        <v>#N/A</v>
      </c>
      <c r="AF337" s="83"/>
      <c r="AG337" s="23" t="str">
        <f>IF(OR(ISBLANK($AF337),$AF337="N/A"),"",VLOOKUP($AF337,'Part number data actuators'!$B$3:$H$202,2,FALSE))</f>
        <v/>
      </c>
      <c r="AH337" s="23" t="str">
        <f>IF(OR(ISBLANK($AF337),$AF337="N/A"),"",VLOOKUP($AF337,'Part number data actuators'!$B$3:$H$202,3,FALSE))</f>
        <v/>
      </c>
      <c r="AI337" s="23" t="str">
        <f>IF(OR(ISBLANK($AF337),$AF337="N/A"),"",VLOOKUP($AF337,'Part number data actuators'!$B$3:$H$202,4,FALSE))</f>
        <v/>
      </c>
      <c r="AJ337" s="23" t="str">
        <f>IF(OR(ISBLANK($AF337),$AF337="N/A"),"",VLOOKUP($AF337,'Part number data actuators'!$B$3:$H$202,5,FALSE))</f>
        <v/>
      </c>
      <c r="AK337" s="23" t="str">
        <f>IF(OR(ISBLANK($AF337),$AF337="N/A"),"",VLOOKUP($AF337,'Part number data actuators'!$B$3:$H$202,6,FALSE))</f>
        <v/>
      </c>
      <c r="AL337" s="23" t="str">
        <f>IF(OR(ISBLANK($AF337),$AF337="N/A"),"",VLOOKUP($AF337,'Part number data actuators'!$B$3:$H$202,7,FALSE))</f>
        <v/>
      </c>
      <c r="AM337" s="5" t="str">
        <f>IF(OR(ISBLANK($AF337),$AF337="N/A"),"",VLOOKUP(AF337,'Weight table'!$A$2:$C$10000,3,FALSE))</f>
        <v/>
      </c>
      <c r="AO337" s="86"/>
      <c r="AU337" s="66" t="e">
        <f t="shared" ref="AU337:AU400" si="64">IF(AW337,
BD337*AA337^6+BE337*AA337^5+BF337*AA337^4+BG337*AA337^3+BH337*AA337^2+BI337*AA337+BJ337,
"Out of flow range")</f>
        <v>#N/A</v>
      </c>
      <c r="AV337" s="66" t="e">
        <f t="shared" ref="AV337:AV400" si="65">IF(AW337,
IF(AA337&lt;BL337,BM337,IF(BN337="flow",AX337,IF(BN337="preset",AY337,"not available"))),
"Out of flow range")</f>
        <v>#N/A</v>
      </c>
      <c r="AW337" t="e">
        <f t="shared" ref="AW337:AW400" si="66">IF(AND(AA337&gt;=BU337,AA337&lt;=BV337),TRUE,FALSE)</f>
        <v>#N/A</v>
      </c>
      <c r="AX337" s="66" t="e">
        <f t="shared" ref="AX337:AX400" si="67">BO337*AA337^4+BP337*AA337^3+BQ337*AA337^2+BR337*AA337+BS337</f>
        <v>#N/A</v>
      </c>
      <c r="AY337" s="66" t="e">
        <f t="shared" ref="AY337:AY400" si="68">BO337*AU337^4+BP337*AU337^3+BQ337*AU337^2+BR337*AU337+BS337</f>
        <v>#N/A</v>
      </c>
      <c r="BB337" s="6" t="e">
        <f>MATCH(Q337,'Partnumber data valves'!$B$4:$B$1001,0)</f>
        <v>#N/A</v>
      </c>
      <c r="BC337" s="6"/>
      <c r="BD337" t="e">
        <f>INDEX('Partnumber data valves'!$B$4:$AC$1001,$BB337,13)</f>
        <v>#N/A</v>
      </c>
      <c r="BE337" t="e">
        <f>INDEX('Partnumber data valves'!$B$4:$AC$1001,$BB337,14)</f>
        <v>#N/A</v>
      </c>
      <c r="BF337" t="e">
        <f>INDEX('Partnumber data valves'!$B$4:$AC$1001,$BB337,15)</f>
        <v>#N/A</v>
      </c>
      <c r="BG337" t="e">
        <f>INDEX('Partnumber data valves'!$B$4:$AC$1001,$BB337,16)</f>
        <v>#N/A</v>
      </c>
      <c r="BH337" t="e">
        <f>INDEX('Partnumber data valves'!$B$4:$AC$1001,$BB337,17)</f>
        <v>#N/A</v>
      </c>
      <c r="BI337" t="e">
        <f>INDEX('Partnumber data valves'!$B$4:$AC$1001,$BB337,18)</f>
        <v>#N/A</v>
      </c>
      <c r="BJ337" t="e">
        <f>INDEX('Partnumber data valves'!$B$4:$AC$1001,$BB337,19)</f>
        <v>#N/A</v>
      </c>
      <c r="BL337" t="e">
        <f>INDEX('Partnumber data valves'!$B$4:$AC$1001,$BB337,21)</f>
        <v>#N/A</v>
      </c>
      <c r="BM337" t="e">
        <f>INDEX('Partnumber data valves'!$B$4:$AC$1001,$BB337,22)</f>
        <v>#N/A</v>
      </c>
      <c r="BN337" t="e">
        <f>INDEX('Partnumber data valves'!$B$4:$AC$1001,$BB337,23)</f>
        <v>#N/A</v>
      </c>
      <c r="BO337" t="e">
        <f>INDEX('Partnumber data valves'!$B$4:$AC$1001,$BB337,24)</f>
        <v>#N/A</v>
      </c>
      <c r="BP337" t="e">
        <f>INDEX('Partnumber data valves'!$B$4:$AC$1001,$BB337,25)</f>
        <v>#N/A</v>
      </c>
      <c r="BQ337" t="e">
        <f>INDEX('Partnumber data valves'!$B$4:$AC$1001,$BB337,26)</f>
        <v>#N/A</v>
      </c>
      <c r="BR337" t="e">
        <f>INDEX('Partnumber data valves'!$B$4:$AC$1001,$BB337,27)</f>
        <v>#N/A</v>
      </c>
      <c r="BS337" t="e">
        <f>INDEX('Partnumber data valves'!$B$4:$AC$1001,$BB337,28)</f>
        <v>#N/A</v>
      </c>
      <c r="BU337" s="66" t="e">
        <f>INDEX('Partnumber data valves'!$B$4:$AC$1001,$BB337,5)</f>
        <v>#N/A</v>
      </c>
      <c r="BV337" s="66" t="e">
        <f>INDEX('Partnumber data valves'!$B$4:$AC$1001,$BB337,6)</f>
        <v>#N/A</v>
      </c>
    </row>
    <row r="338" spans="2:74"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5"/>
      <c r="N338" s="115"/>
      <c r="O338" s="115"/>
      <c r="Q338" s="83"/>
      <c r="R338" s="22" t="e">
        <f>VLOOKUP('Frese Valve Selection'!$Q338,'Partnumber data valves'!$B$4:$K$1001,2,FALSE)</f>
        <v>#N/A</v>
      </c>
      <c r="S338" s="23" t="e">
        <f>VLOOKUP('Frese Valve Selection'!$Q338,'Partnumber data valves'!$B$4:$K$1001,3,FALSE)</f>
        <v>#N/A</v>
      </c>
      <c r="T338" s="23" t="e">
        <f>VLOOKUP('Frese Valve Selection'!$Q338,'Partnumber data valves'!$B$4:$K$1001,4,FALSE)</f>
        <v>#N/A</v>
      </c>
      <c r="U338" s="23" t="e">
        <f>VLOOKUP('Frese Valve Selection'!$Q338,'Partnumber data valves'!$B$4:$K$1001,5,FALSE)</f>
        <v>#N/A</v>
      </c>
      <c r="V338" s="23" t="e">
        <f>VLOOKUP('Frese Valve Selection'!$Q338,'Partnumber data valves'!$B$4:$K$1001,6,FALSE)</f>
        <v>#N/A</v>
      </c>
      <c r="W338" s="23" t="e">
        <f>VLOOKUP('Frese Valve Selection'!$Q338,'Partnumber data valves'!$B$4:$K$1001,7,FALSE)</f>
        <v>#N/A</v>
      </c>
      <c r="X338" s="23" t="e">
        <f>VLOOKUP('Frese Valve Selection'!$Q338,'Partnumber data valves'!$B$4:$K$1001,8,FALSE)</f>
        <v>#N/A</v>
      </c>
      <c r="Y338" s="23" t="e">
        <f>VLOOKUP('Frese Valve Selection'!$Q338,'Partnumber data valves'!$B$4:$K$1001,9,FALSE)</f>
        <v>#N/A</v>
      </c>
      <c r="Z338" s="23" t="e">
        <f>VLOOKUP('Frese Valve Selection'!$Q338,'Partnumber data valves'!$B$4:$K$1001,10,FALSE)</f>
        <v>#N/A</v>
      </c>
      <c r="AA338" s="97">
        <f t="shared" si="63"/>
        <v>0</v>
      </c>
      <c r="AB338" s="98" t="e">
        <f t="shared" si="61"/>
        <v>#N/A</v>
      </c>
      <c r="AC338" s="99" t="e">
        <f t="shared" si="62"/>
        <v>#N/A</v>
      </c>
      <c r="AD338" s="23" t="e">
        <f>VLOOKUP(Q338,'Weight table'!$A$2:$C$10000,3,FALSE)</f>
        <v>#N/A</v>
      </c>
      <c r="AF338" s="83"/>
      <c r="AG338" s="23" t="str">
        <f>IF(OR(ISBLANK($AF338),$AF338="N/A"),"",VLOOKUP($AF338,'Part number data actuators'!$B$3:$H$202,2,FALSE))</f>
        <v/>
      </c>
      <c r="AH338" s="23" t="str">
        <f>IF(OR(ISBLANK($AF338),$AF338="N/A"),"",VLOOKUP($AF338,'Part number data actuators'!$B$3:$H$202,3,FALSE))</f>
        <v/>
      </c>
      <c r="AI338" s="23" t="str">
        <f>IF(OR(ISBLANK($AF338),$AF338="N/A"),"",VLOOKUP($AF338,'Part number data actuators'!$B$3:$H$202,4,FALSE))</f>
        <v/>
      </c>
      <c r="AJ338" s="23" t="str">
        <f>IF(OR(ISBLANK($AF338),$AF338="N/A"),"",VLOOKUP($AF338,'Part number data actuators'!$B$3:$H$202,5,FALSE))</f>
        <v/>
      </c>
      <c r="AK338" s="23" t="str">
        <f>IF(OR(ISBLANK($AF338),$AF338="N/A"),"",VLOOKUP($AF338,'Part number data actuators'!$B$3:$H$202,6,FALSE))</f>
        <v/>
      </c>
      <c r="AL338" s="23" t="str">
        <f>IF(OR(ISBLANK($AF338),$AF338="N/A"),"",VLOOKUP($AF338,'Part number data actuators'!$B$3:$H$202,7,FALSE))</f>
        <v/>
      </c>
      <c r="AM338" s="5" t="str">
        <f>IF(OR(ISBLANK($AF338),$AF338="N/A"),"",VLOOKUP(AF338,'Weight table'!$A$2:$C$10000,3,FALSE))</f>
        <v/>
      </c>
      <c r="AO338" s="86"/>
      <c r="AU338" s="66" t="e">
        <f t="shared" si="64"/>
        <v>#N/A</v>
      </c>
      <c r="AV338" s="66" t="e">
        <f t="shared" si="65"/>
        <v>#N/A</v>
      </c>
      <c r="AW338" t="e">
        <f t="shared" si="66"/>
        <v>#N/A</v>
      </c>
      <c r="AX338" s="66" t="e">
        <f t="shared" si="67"/>
        <v>#N/A</v>
      </c>
      <c r="AY338" s="66" t="e">
        <f t="shared" si="68"/>
        <v>#N/A</v>
      </c>
      <c r="BB338" s="6" t="e">
        <f>MATCH(Q338,'Partnumber data valves'!$B$4:$B$1001,0)</f>
        <v>#N/A</v>
      </c>
      <c r="BC338" s="6"/>
      <c r="BD338" t="e">
        <f>INDEX('Partnumber data valves'!$B$4:$AC$1001,$BB338,13)</f>
        <v>#N/A</v>
      </c>
      <c r="BE338" t="e">
        <f>INDEX('Partnumber data valves'!$B$4:$AC$1001,$BB338,14)</f>
        <v>#N/A</v>
      </c>
      <c r="BF338" t="e">
        <f>INDEX('Partnumber data valves'!$B$4:$AC$1001,$BB338,15)</f>
        <v>#N/A</v>
      </c>
      <c r="BG338" t="e">
        <f>INDEX('Partnumber data valves'!$B$4:$AC$1001,$BB338,16)</f>
        <v>#N/A</v>
      </c>
      <c r="BH338" t="e">
        <f>INDEX('Partnumber data valves'!$B$4:$AC$1001,$BB338,17)</f>
        <v>#N/A</v>
      </c>
      <c r="BI338" t="e">
        <f>INDEX('Partnumber data valves'!$B$4:$AC$1001,$BB338,18)</f>
        <v>#N/A</v>
      </c>
      <c r="BJ338" t="e">
        <f>INDEX('Partnumber data valves'!$B$4:$AC$1001,$BB338,19)</f>
        <v>#N/A</v>
      </c>
      <c r="BL338" t="e">
        <f>INDEX('Partnumber data valves'!$B$4:$AC$1001,$BB338,21)</f>
        <v>#N/A</v>
      </c>
      <c r="BM338" t="e">
        <f>INDEX('Partnumber data valves'!$B$4:$AC$1001,$BB338,22)</f>
        <v>#N/A</v>
      </c>
      <c r="BN338" t="e">
        <f>INDEX('Partnumber data valves'!$B$4:$AC$1001,$BB338,23)</f>
        <v>#N/A</v>
      </c>
      <c r="BO338" t="e">
        <f>INDEX('Partnumber data valves'!$B$4:$AC$1001,$BB338,24)</f>
        <v>#N/A</v>
      </c>
      <c r="BP338" t="e">
        <f>INDEX('Partnumber data valves'!$B$4:$AC$1001,$BB338,25)</f>
        <v>#N/A</v>
      </c>
      <c r="BQ338" t="e">
        <f>INDEX('Partnumber data valves'!$B$4:$AC$1001,$BB338,26)</f>
        <v>#N/A</v>
      </c>
      <c r="BR338" t="e">
        <f>INDEX('Partnumber data valves'!$B$4:$AC$1001,$BB338,27)</f>
        <v>#N/A</v>
      </c>
      <c r="BS338" t="e">
        <f>INDEX('Partnumber data valves'!$B$4:$AC$1001,$BB338,28)</f>
        <v>#N/A</v>
      </c>
      <c r="BU338" s="66" t="e">
        <f>INDEX('Partnumber data valves'!$B$4:$AC$1001,$BB338,5)</f>
        <v>#N/A</v>
      </c>
      <c r="BV338" s="66" t="e">
        <f>INDEX('Partnumber data valves'!$B$4:$AC$1001,$BB338,6)</f>
        <v>#N/A</v>
      </c>
    </row>
    <row r="339" spans="2:74">
      <c r="B339" s="115"/>
      <c r="C339" s="115"/>
      <c r="D339" s="115"/>
      <c r="E339" s="115"/>
      <c r="F339" s="115"/>
      <c r="G339" s="115"/>
      <c r="H339" s="115"/>
      <c r="I339" s="115"/>
      <c r="J339" s="115"/>
      <c r="K339" s="115"/>
      <c r="L339" s="115"/>
      <c r="M339" s="115"/>
      <c r="N339" s="115"/>
      <c r="O339" s="115"/>
      <c r="Q339" s="83"/>
      <c r="R339" s="22" t="e">
        <f>VLOOKUP('Frese Valve Selection'!$Q339,'Partnumber data valves'!$B$4:$K$1001,2,FALSE)</f>
        <v>#N/A</v>
      </c>
      <c r="S339" s="23" t="e">
        <f>VLOOKUP('Frese Valve Selection'!$Q339,'Partnumber data valves'!$B$4:$K$1001,3,FALSE)</f>
        <v>#N/A</v>
      </c>
      <c r="T339" s="23" t="e">
        <f>VLOOKUP('Frese Valve Selection'!$Q339,'Partnumber data valves'!$B$4:$K$1001,4,FALSE)</f>
        <v>#N/A</v>
      </c>
      <c r="U339" s="23" t="e">
        <f>VLOOKUP('Frese Valve Selection'!$Q339,'Partnumber data valves'!$B$4:$K$1001,5,FALSE)</f>
        <v>#N/A</v>
      </c>
      <c r="V339" s="23" t="e">
        <f>VLOOKUP('Frese Valve Selection'!$Q339,'Partnumber data valves'!$B$4:$K$1001,6,FALSE)</f>
        <v>#N/A</v>
      </c>
      <c r="W339" s="23" t="e">
        <f>VLOOKUP('Frese Valve Selection'!$Q339,'Partnumber data valves'!$B$4:$K$1001,7,FALSE)</f>
        <v>#N/A</v>
      </c>
      <c r="X339" s="23" t="e">
        <f>VLOOKUP('Frese Valve Selection'!$Q339,'Partnumber data valves'!$B$4:$K$1001,8,FALSE)</f>
        <v>#N/A</v>
      </c>
      <c r="Y339" s="23" t="e">
        <f>VLOOKUP('Frese Valve Selection'!$Q339,'Partnumber data valves'!$B$4:$K$1001,9,FALSE)</f>
        <v>#N/A</v>
      </c>
      <c r="Z339" s="23" t="e">
        <f>VLOOKUP('Frese Valve Selection'!$Q339,'Partnumber data valves'!$B$4:$K$1001,10,FALSE)</f>
        <v>#N/A</v>
      </c>
      <c r="AA339" s="97">
        <f t="shared" si="63"/>
        <v>0</v>
      </c>
      <c r="AB339" s="98" t="e">
        <f t="shared" si="61"/>
        <v>#N/A</v>
      </c>
      <c r="AC339" s="99" t="e">
        <f t="shared" si="62"/>
        <v>#N/A</v>
      </c>
      <c r="AD339" s="23" t="e">
        <f>VLOOKUP(Q339,'Weight table'!$A$2:$C$10000,3,FALSE)</f>
        <v>#N/A</v>
      </c>
      <c r="AF339" s="83"/>
      <c r="AG339" s="23" t="str">
        <f>IF(OR(ISBLANK($AF339),$AF339="N/A"),"",VLOOKUP($AF339,'Part number data actuators'!$B$3:$H$202,2,FALSE))</f>
        <v/>
      </c>
      <c r="AH339" s="23" t="str">
        <f>IF(OR(ISBLANK($AF339),$AF339="N/A"),"",VLOOKUP($AF339,'Part number data actuators'!$B$3:$H$202,3,FALSE))</f>
        <v/>
      </c>
      <c r="AI339" s="23" t="str">
        <f>IF(OR(ISBLANK($AF339),$AF339="N/A"),"",VLOOKUP($AF339,'Part number data actuators'!$B$3:$H$202,4,FALSE))</f>
        <v/>
      </c>
      <c r="AJ339" s="23" t="str">
        <f>IF(OR(ISBLANK($AF339),$AF339="N/A"),"",VLOOKUP($AF339,'Part number data actuators'!$B$3:$H$202,5,FALSE))</f>
        <v/>
      </c>
      <c r="AK339" s="23" t="str">
        <f>IF(OR(ISBLANK($AF339),$AF339="N/A"),"",VLOOKUP($AF339,'Part number data actuators'!$B$3:$H$202,6,FALSE))</f>
        <v/>
      </c>
      <c r="AL339" s="23" t="str">
        <f>IF(OR(ISBLANK($AF339),$AF339="N/A"),"",VLOOKUP($AF339,'Part number data actuators'!$B$3:$H$202,7,FALSE))</f>
        <v/>
      </c>
      <c r="AM339" s="5" t="str">
        <f>IF(OR(ISBLANK($AF339),$AF339="N/A"),"",VLOOKUP(AF339,'Weight table'!$A$2:$C$10000,3,FALSE))</f>
        <v/>
      </c>
      <c r="AO339" s="86"/>
      <c r="AU339" s="66" t="e">
        <f t="shared" si="64"/>
        <v>#N/A</v>
      </c>
      <c r="AV339" s="66" t="e">
        <f t="shared" si="65"/>
        <v>#N/A</v>
      </c>
      <c r="AW339" t="e">
        <f t="shared" si="66"/>
        <v>#N/A</v>
      </c>
      <c r="AX339" s="66" t="e">
        <f t="shared" si="67"/>
        <v>#N/A</v>
      </c>
      <c r="AY339" s="66" t="e">
        <f t="shared" si="68"/>
        <v>#N/A</v>
      </c>
      <c r="BB339" s="6" t="e">
        <f>MATCH(Q339,'Partnumber data valves'!$B$4:$B$1001,0)</f>
        <v>#N/A</v>
      </c>
      <c r="BC339" s="6"/>
      <c r="BD339" t="e">
        <f>INDEX('Partnumber data valves'!$B$4:$AC$1001,$BB339,13)</f>
        <v>#N/A</v>
      </c>
      <c r="BE339" t="e">
        <f>INDEX('Partnumber data valves'!$B$4:$AC$1001,$BB339,14)</f>
        <v>#N/A</v>
      </c>
      <c r="BF339" t="e">
        <f>INDEX('Partnumber data valves'!$B$4:$AC$1001,$BB339,15)</f>
        <v>#N/A</v>
      </c>
      <c r="BG339" t="e">
        <f>INDEX('Partnumber data valves'!$B$4:$AC$1001,$BB339,16)</f>
        <v>#N/A</v>
      </c>
      <c r="BH339" t="e">
        <f>INDEX('Partnumber data valves'!$B$4:$AC$1001,$BB339,17)</f>
        <v>#N/A</v>
      </c>
      <c r="BI339" t="e">
        <f>INDEX('Partnumber data valves'!$B$4:$AC$1001,$BB339,18)</f>
        <v>#N/A</v>
      </c>
      <c r="BJ339" t="e">
        <f>INDEX('Partnumber data valves'!$B$4:$AC$1001,$BB339,19)</f>
        <v>#N/A</v>
      </c>
      <c r="BL339" t="e">
        <f>INDEX('Partnumber data valves'!$B$4:$AC$1001,$BB339,21)</f>
        <v>#N/A</v>
      </c>
      <c r="BM339" t="e">
        <f>INDEX('Partnumber data valves'!$B$4:$AC$1001,$BB339,22)</f>
        <v>#N/A</v>
      </c>
      <c r="BN339" t="e">
        <f>INDEX('Partnumber data valves'!$B$4:$AC$1001,$BB339,23)</f>
        <v>#N/A</v>
      </c>
      <c r="BO339" t="e">
        <f>INDEX('Partnumber data valves'!$B$4:$AC$1001,$BB339,24)</f>
        <v>#N/A</v>
      </c>
      <c r="BP339" t="e">
        <f>INDEX('Partnumber data valves'!$B$4:$AC$1001,$BB339,25)</f>
        <v>#N/A</v>
      </c>
      <c r="BQ339" t="e">
        <f>INDEX('Partnumber data valves'!$B$4:$AC$1001,$BB339,26)</f>
        <v>#N/A</v>
      </c>
      <c r="BR339" t="e">
        <f>INDEX('Partnumber data valves'!$B$4:$AC$1001,$BB339,27)</f>
        <v>#N/A</v>
      </c>
      <c r="BS339" t="e">
        <f>INDEX('Partnumber data valves'!$B$4:$AC$1001,$BB339,28)</f>
        <v>#N/A</v>
      </c>
      <c r="BU339" s="66" t="e">
        <f>INDEX('Partnumber data valves'!$B$4:$AC$1001,$BB339,5)</f>
        <v>#N/A</v>
      </c>
      <c r="BV339" s="66" t="e">
        <f>INDEX('Partnumber data valves'!$B$4:$AC$1001,$BB339,6)</f>
        <v>#N/A</v>
      </c>
    </row>
    <row r="340" spans="2:74">
      <c r="B340" s="115"/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5"/>
      <c r="N340" s="115"/>
      <c r="O340" s="115"/>
      <c r="Q340" s="83"/>
      <c r="R340" s="22" t="e">
        <f>VLOOKUP('Frese Valve Selection'!$Q340,'Partnumber data valves'!$B$4:$K$1001,2,FALSE)</f>
        <v>#N/A</v>
      </c>
      <c r="S340" s="23" t="e">
        <f>VLOOKUP('Frese Valve Selection'!$Q340,'Partnumber data valves'!$B$4:$K$1001,3,FALSE)</f>
        <v>#N/A</v>
      </c>
      <c r="T340" s="23" t="e">
        <f>VLOOKUP('Frese Valve Selection'!$Q340,'Partnumber data valves'!$B$4:$K$1001,4,FALSE)</f>
        <v>#N/A</v>
      </c>
      <c r="U340" s="23" t="e">
        <f>VLOOKUP('Frese Valve Selection'!$Q340,'Partnumber data valves'!$B$4:$K$1001,5,FALSE)</f>
        <v>#N/A</v>
      </c>
      <c r="V340" s="23" t="e">
        <f>VLOOKUP('Frese Valve Selection'!$Q340,'Partnumber data valves'!$B$4:$K$1001,6,FALSE)</f>
        <v>#N/A</v>
      </c>
      <c r="W340" s="23" t="e">
        <f>VLOOKUP('Frese Valve Selection'!$Q340,'Partnumber data valves'!$B$4:$K$1001,7,FALSE)</f>
        <v>#N/A</v>
      </c>
      <c r="X340" s="23" t="e">
        <f>VLOOKUP('Frese Valve Selection'!$Q340,'Partnumber data valves'!$B$4:$K$1001,8,FALSE)</f>
        <v>#N/A</v>
      </c>
      <c r="Y340" s="23" t="e">
        <f>VLOOKUP('Frese Valve Selection'!$Q340,'Partnumber data valves'!$B$4:$K$1001,9,FALSE)</f>
        <v>#N/A</v>
      </c>
      <c r="Z340" s="23" t="e">
        <f>VLOOKUP('Frese Valve Selection'!$Q340,'Partnumber data valves'!$B$4:$K$1001,10,FALSE)</f>
        <v>#N/A</v>
      </c>
      <c r="AA340" s="97">
        <f t="shared" si="63"/>
        <v>0</v>
      </c>
      <c r="AB340" s="98" t="e">
        <f t="shared" si="61"/>
        <v>#N/A</v>
      </c>
      <c r="AC340" s="99" t="e">
        <f t="shared" si="62"/>
        <v>#N/A</v>
      </c>
      <c r="AD340" s="23" t="e">
        <f>VLOOKUP(Q340,'Weight table'!$A$2:$C$10000,3,FALSE)</f>
        <v>#N/A</v>
      </c>
      <c r="AF340" s="83"/>
      <c r="AG340" s="23" t="str">
        <f>IF(OR(ISBLANK($AF340),$AF340="N/A"),"",VLOOKUP($AF340,'Part number data actuators'!$B$3:$H$202,2,FALSE))</f>
        <v/>
      </c>
      <c r="AH340" s="23" t="str">
        <f>IF(OR(ISBLANK($AF340),$AF340="N/A"),"",VLOOKUP($AF340,'Part number data actuators'!$B$3:$H$202,3,FALSE))</f>
        <v/>
      </c>
      <c r="AI340" s="23" t="str">
        <f>IF(OR(ISBLANK($AF340),$AF340="N/A"),"",VLOOKUP($AF340,'Part number data actuators'!$B$3:$H$202,4,FALSE))</f>
        <v/>
      </c>
      <c r="AJ340" s="23" t="str">
        <f>IF(OR(ISBLANK($AF340),$AF340="N/A"),"",VLOOKUP($AF340,'Part number data actuators'!$B$3:$H$202,5,FALSE))</f>
        <v/>
      </c>
      <c r="AK340" s="23" t="str">
        <f>IF(OR(ISBLANK($AF340),$AF340="N/A"),"",VLOOKUP($AF340,'Part number data actuators'!$B$3:$H$202,6,FALSE))</f>
        <v/>
      </c>
      <c r="AL340" s="23" t="str">
        <f>IF(OR(ISBLANK($AF340),$AF340="N/A"),"",VLOOKUP($AF340,'Part number data actuators'!$B$3:$H$202,7,FALSE))</f>
        <v/>
      </c>
      <c r="AM340" s="5" t="str">
        <f>IF(OR(ISBLANK($AF340),$AF340="N/A"),"",VLOOKUP(AF340,'Weight table'!$A$2:$C$10000,3,FALSE))</f>
        <v/>
      </c>
      <c r="AO340" s="86"/>
      <c r="AU340" s="66" t="e">
        <f t="shared" si="64"/>
        <v>#N/A</v>
      </c>
      <c r="AV340" s="66" t="e">
        <f t="shared" si="65"/>
        <v>#N/A</v>
      </c>
      <c r="AW340" t="e">
        <f t="shared" si="66"/>
        <v>#N/A</v>
      </c>
      <c r="AX340" s="66" t="e">
        <f t="shared" si="67"/>
        <v>#N/A</v>
      </c>
      <c r="AY340" s="66" t="e">
        <f t="shared" si="68"/>
        <v>#N/A</v>
      </c>
      <c r="BB340" s="6" t="e">
        <f>MATCH(Q340,'Partnumber data valves'!$B$4:$B$1001,0)</f>
        <v>#N/A</v>
      </c>
      <c r="BC340" s="6"/>
      <c r="BD340" t="e">
        <f>INDEX('Partnumber data valves'!$B$4:$AC$1001,$BB340,13)</f>
        <v>#N/A</v>
      </c>
      <c r="BE340" t="e">
        <f>INDEX('Partnumber data valves'!$B$4:$AC$1001,$BB340,14)</f>
        <v>#N/A</v>
      </c>
      <c r="BF340" t="e">
        <f>INDEX('Partnumber data valves'!$B$4:$AC$1001,$BB340,15)</f>
        <v>#N/A</v>
      </c>
      <c r="BG340" t="e">
        <f>INDEX('Partnumber data valves'!$B$4:$AC$1001,$BB340,16)</f>
        <v>#N/A</v>
      </c>
      <c r="BH340" t="e">
        <f>INDEX('Partnumber data valves'!$B$4:$AC$1001,$BB340,17)</f>
        <v>#N/A</v>
      </c>
      <c r="BI340" t="e">
        <f>INDEX('Partnumber data valves'!$B$4:$AC$1001,$BB340,18)</f>
        <v>#N/A</v>
      </c>
      <c r="BJ340" t="e">
        <f>INDEX('Partnumber data valves'!$B$4:$AC$1001,$BB340,19)</f>
        <v>#N/A</v>
      </c>
      <c r="BL340" t="e">
        <f>INDEX('Partnumber data valves'!$B$4:$AC$1001,$BB340,21)</f>
        <v>#N/A</v>
      </c>
      <c r="BM340" t="e">
        <f>INDEX('Partnumber data valves'!$B$4:$AC$1001,$BB340,22)</f>
        <v>#N/A</v>
      </c>
      <c r="BN340" t="e">
        <f>INDEX('Partnumber data valves'!$B$4:$AC$1001,$BB340,23)</f>
        <v>#N/A</v>
      </c>
      <c r="BO340" t="e">
        <f>INDEX('Partnumber data valves'!$B$4:$AC$1001,$BB340,24)</f>
        <v>#N/A</v>
      </c>
      <c r="BP340" t="e">
        <f>INDEX('Partnumber data valves'!$B$4:$AC$1001,$BB340,25)</f>
        <v>#N/A</v>
      </c>
      <c r="BQ340" t="e">
        <f>INDEX('Partnumber data valves'!$B$4:$AC$1001,$BB340,26)</f>
        <v>#N/A</v>
      </c>
      <c r="BR340" t="e">
        <f>INDEX('Partnumber data valves'!$B$4:$AC$1001,$BB340,27)</f>
        <v>#N/A</v>
      </c>
      <c r="BS340" t="e">
        <f>INDEX('Partnumber data valves'!$B$4:$AC$1001,$BB340,28)</f>
        <v>#N/A</v>
      </c>
      <c r="BU340" s="66" t="e">
        <f>INDEX('Partnumber data valves'!$B$4:$AC$1001,$BB340,5)</f>
        <v>#N/A</v>
      </c>
      <c r="BV340" s="66" t="e">
        <f>INDEX('Partnumber data valves'!$B$4:$AC$1001,$BB340,6)</f>
        <v>#N/A</v>
      </c>
    </row>
    <row r="341" spans="2:74"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5"/>
      <c r="N341" s="115"/>
      <c r="O341" s="115"/>
      <c r="Q341" s="83"/>
      <c r="R341" s="22" t="e">
        <f>VLOOKUP('Frese Valve Selection'!$Q341,'Partnumber data valves'!$B$4:$K$1001,2,FALSE)</f>
        <v>#N/A</v>
      </c>
      <c r="S341" s="23" t="e">
        <f>VLOOKUP('Frese Valve Selection'!$Q341,'Partnumber data valves'!$B$4:$K$1001,3,FALSE)</f>
        <v>#N/A</v>
      </c>
      <c r="T341" s="23" t="e">
        <f>VLOOKUP('Frese Valve Selection'!$Q341,'Partnumber data valves'!$B$4:$K$1001,4,FALSE)</f>
        <v>#N/A</v>
      </c>
      <c r="U341" s="23" t="e">
        <f>VLOOKUP('Frese Valve Selection'!$Q341,'Partnumber data valves'!$B$4:$K$1001,5,FALSE)</f>
        <v>#N/A</v>
      </c>
      <c r="V341" s="23" t="e">
        <f>VLOOKUP('Frese Valve Selection'!$Q341,'Partnumber data valves'!$B$4:$K$1001,6,FALSE)</f>
        <v>#N/A</v>
      </c>
      <c r="W341" s="23" t="e">
        <f>VLOOKUP('Frese Valve Selection'!$Q341,'Partnumber data valves'!$B$4:$K$1001,7,FALSE)</f>
        <v>#N/A</v>
      </c>
      <c r="X341" s="23" t="e">
        <f>VLOOKUP('Frese Valve Selection'!$Q341,'Partnumber data valves'!$B$4:$K$1001,8,FALSE)</f>
        <v>#N/A</v>
      </c>
      <c r="Y341" s="23" t="e">
        <f>VLOOKUP('Frese Valve Selection'!$Q341,'Partnumber data valves'!$B$4:$K$1001,9,FALSE)</f>
        <v>#N/A</v>
      </c>
      <c r="Z341" s="23" t="e">
        <f>VLOOKUP('Frese Valve Selection'!$Q341,'Partnumber data valves'!$B$4:$K$1001,10,FALSE)</f>
        <v>#N/A</v>
      </c>
      <c r="AA341" s="97">
        <f t="shared" si="63"/>
        <v>0</v>
      </c>
      <c r="AB341" s="98" t="e">
        <f t="shared" si="61"/>
        <v>#N/A</v>
      </c>
      <c r="AC341" s="99" t="e">
        <f t="shared" si="62"/>
        <v>#N/A</v>
      </c>
      <c r="AD341" s="23" t="e">
        <f>VLOOKUP(Q341,'Weight table'!$A$2:$C$10000,3,FALSE)</f>
        <v>#N/A</v>
      </c>
      <c r="AF341" s="83"/>
      <c r="AG341" s="23" t="str">
        <f>IF(OR(ISBLANK($AF341),$AF341="N/A"),"",VLOOKUP($AF341,'Part number data actuators'!$B$3:$H$202,2,FALSE))</f>
        <v/>
      </c>
      <c r="AH341" s="23" t="str">
        <f>IF(OR(ISBLANK($AF341),$AF341="N/A"),"",VLOOKUP($AF341,'Part number data actuators'!$B$3:$H$202,3,FALSE))</f>
        <v/>
      </c>
      <c r="AI341" s="23" t="str">
        <f>IF(OR(ISBLANK($AF341),$AF341="N/A"),"",VLOOKUP($AF341,'Part number data actuators'!$B$3:$H$202,4,FALSE))</f>
        <v/>
      </c>
      <c r="AJ341" s="23" t="str">
        <f>IF(OR(ISBLANK($AF341),$AF341="N/A"),"",VLOOKUP($AF341,'Part number data actuators'!$B$3:$H$202,5,FALSE))</f>
        <v/>
      </c>
      <c r="AK341" s="23" t="str">
        <f>IF(OR(ISBLANK($AF341),$AF341="N/A"),"",VLOOKUP($AF341,'Part number data actuators'!$B$3:$H$202,6,FALSE))</f>
        <v/>
      </c>
      <c r="AL341" s="23" t="str">
        <f>IF(OR(ISBLANK($AF341),$AF341="N/A"),"",VLOOKUP($AF341,'Part number data actuators'!$B$3:$H$202,7,FALSE))</f>
        <v/>
      </c>
      <c r="AM341" s="5" t="str">
        <f>IF(OR(ISBLANK($AF341),$AF341="N/A"),"",VLOOKUP(AF341,'Weight table'!$A$2:$C$10000,3,FALSE))</f>
        <v/>
      </c>
      <c r="AO341" s="86"/>
      <c r="AU341" s="66" t="e">
        <f t="shared" si="64"/>
        <v>#N/A</v>
      </c>
      <c r="AV341" s="66" t="e">
        <f t="shared" si="65"/>
        <v>#N/A</v>
      </c>
      <c r="AW341" t="e">
        <f t="shared" si="66"/>
        <v>#N/A</v>
      </c>
      <c r="AX341" s="66" t="e">
        <f t="shared" si="67"/>
        <v>#N/A</v>
      </c>
      <c r="AY341" s="66" t="e">
        <f t="shared" si="68"/>
        <v>#N/A</v>
      </c>
      <c r="BB341" s="6" t="e">
        <f>MATCH(Q341,'Partnumber data valves'!$B$4:$B$1001,0)</f>
        <v>#N/A</v>
      </c>
      <c r="BC341" s="6"/>
      <c r="BD341" t="e">
        <f>INDEX('Partnumber data valves'!$B$4:$AC$1001,$BB341,13)</f>
        <v>#N/A</v>
      </c>
      <c r="BE341" t="e">
        <f>INDEX('Partnumber data valves'!$B$4:$AC$1001,$BB341,14)</f>
        <v>#N/A</v>
      </c>
      <c r="BF341" t="e">
        <f>INDEX('Partnumber data valves'!$B$4:$AC$1001,$BB341,15)</f>
        <v>#N/A</v>
      </c>
      <c r="BG341" t="e">
        <f>INDEX('Partnumber data valves'!$B$4:$AC$1001,$BB341,16)</f>
        <v>#N/A</v>
      </c>
      <c r="BH341" t="e">
        <f>INDEX('Partnumber data valves'!$B$4:$AC$1001,$BB341,17)</f>
        <v>#N/A</v>
      </c>
      <c r="BI341" t="e">
        <f>INDEX('Partnumber data valves'!$B$4:$AC$1001,$BB341,18)</f>
        <v>#N/A</v>
      </c>
      <c r="BJ341" t="e">
        <f>INDEX('Partnumber data valves'!$B$4:$AC$1001,$BB341,19)</f>
        <v>#N/A</v>
      </c>
      <c r="BL341" t="e">
        <f>INDEX('Partnumber data valves'!$B$4:$AC$1001,$BB341,21)</f>
        <v>#N/A</v>
      </c>
      <c r="BM341" t="e">
        <f>INDEX('Partnumber data valves'!$B$4:$AC$1001,$BB341,22)</f>
        <v>#N/A</v>
      </c>
      <c r="BN341" t="e">
        <f>INDEX('Partnumber data valves'!$B$4:$AC$1001,$BB341,23)</f>
        <v>#N/A</v>
      </c>
      <c r="BO341" t="e">
        <f>INDEX('Partnumber data valves'!$B$4:$AC$1001,$BB341,24)</f>
        <v>#N/A</v>
      </c>
      <c r="BP341" t="e">
        <f>INDEX('Partnumber data valves'!$B$4:$AC$1001,$BB341,25)</f>
        <v>#N/A</v>
      </c>
      <c r="BQ341" t="e">
        <f>INDEX('Partnumber data valves'!$B$4:$AC$1001,$BB341,26)</f>
        <v>#N/A</v>
      </c>
      <c r="BR341" t="e">
        <f>INDEX('Partnumber data valves'!$B$4:$AC$1001,$BB341,27)</f>
        <v>#N/A</v>
      </c>
      <c r="BS341" t="e">
        <f>INDEX('Partnumber data valves'!$B$4:$AC$1001,$BB341,28)</f>
        <v>#N/A</v>
      </c>
      <c r="BU341" s="66" t="e">
        <f>INDEX('Partnumber data valves'!$B$4:$AC$1001,$BB341,5)</f>
        <v>#N/A</v>
      </c>
      <c r="BV341" s="66" t="e">
        <f>INDEX('Partnumber data valves'!$B$4:$AC$1001,$BB341,6)</f>
        <v>#N/A</v>
      </c>
    </row>
    <row r="342" spans="2:74"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5"/>
      <c r="N342" s="115"/>
      <c r="O342" s="115"/>
      <c r="Q342" s="83"/>
      <c r="R342" s="22" t="e">
        <f>VLOOKUP('Frese Valve Selection'!$Q342,'Partnumber data valves'!$B$4:$K$1001,2,FALSE)</f>
        <v>#N/A</v>
      </c>
      <c r="S342" s="23" t="e">
        <f>VLOOKUP('Frese Valve Selection'!$Q342,'Partnumber data valves'!$B$4:$K$1001,3,FALSE)</f>
        <v>#N/A</v>
      </c>
      <c r="T342" s="23" t="e">
        <f>VLOOKUP('Frese Valve Selection'!$Q342,'Partnumber data valves'!$B$4:$K$1001,4,FALSE)</f>
        <v>#N/A</v>
      </c>
      <c r="U342" s="23" t="e">
        <f>VLOOKUP('Frese Valve Selection'!$Q342,'Partnumber data valves'!$B$4:$K$1001,5,FALSE)</f>
        <v>#N/A</v>
      </c>
      <c r="V342" s="23" t="e">
        <f>VLOOKUP('Frese Valve Selection'!$Q342,'Partnumber data valves'!$B$4:$K$1001,6,FALSE)</f>
        <v>#N/A</v>
      </c>
      <c r="W342" s="23" t="e">
        <f>VLOOKUP('Frese Valve Selection'!$Q342,'Partnumber data valves'!$B$4:$K$1001,7,FALSE)</f>
        <v>#N/A</v>
      </c>
      <c r="X342" s="23" t="e">
        <f>VLOOKUP('Frese Valve Selection'!$Q342,'Partnumber data valves'!$B$4:$K$1001,8,FALSE)</f>
        <v>#N/A</v>
      </c>
      <c r="Y342" s="23" t="e">
        <f>VLOOKUP('Frese Valve Selection'!$Q342,'Partnumber data valves'!$B$4:$K$1001,9,FALSE)</f>
        <v>#N/A</v>
      </c>
      <c r="Z342" s="23" t="e">
        <f>VLOOKUP('Frese Valve Selection'!$Q342,'Partnumber data valves'!$B$4:$K$1001,10,FALSE)</f>
        <v>#N/A</v>
      </c>
      <c r="AA342" s="97">
        <f t="shared" si="63"/>
        <v>0</v>
      </c>
      <c r="AB342" s="98" t="e">
        <f t="shared" si="61"/>
        <v>#N/A</v>
      </c>
      <c r="AC342" s="99" t="e">
        <f t="shared" si="62"/>
        <v>#N/A</v>
      </c>
      <c r="AD342" s="23" t="e">
        <f>VLOOKUP(Q342,'Weight table'!$A$2:$C$10000,3,FALSE)</f>
        <v>#N/A</v>
      </c>
      <c r="AF342" s="83"/>
      <c r="AG342" s="23" t="str">
        <f>IF(OR(ISBLANK($AF342),$AF342="N/A"),"",VLOOKUP($AF342,'Part number data actuators'!$B$3:$H$202,2,FALSE))</f>
        <v/>
      </c>
      <c r="AH342" s="23" t="str">
        <f>IF(OR(ISBLANK($AF342),$AF342="N/A"),"",VLOOKUP($AF342,'Part number data actuators'!$B$3:$H$202,3,FALSE))</f>
        <v/>
      </c>
      <c r="AI342" s="23" t="str">
        <f>IF(OR(ISBLANK($AF342),$AF342="N/A"),"",VLOOKUP($AF342,'Part number data actuators'!$B$3:$H$202,4,FALSE))</f>
        <v/>
      </c>
      <c r="AJ342" s="23" t="str">
        <f>IF(OR(ISBLANK($AF342),$AF342="N/A"),"",VLOOKUP($AF342,'Part number data actuators'!$B$3:$H$202,5,FALSE))</f>
        <v/>
      </c>
      <c r="AK342" s="23" t="str">
        <f>IF(OR(ISBLANK($AF342),$AF342="N/A"),"",VLOOKUP($AF342,'Part number data actuators'!$B$3:$H$202,6,FALSE))</f>
        <v/>
      </c>
      <c r="AL342" s="23" t="str">
        <f>IF(OR(ISBLANK($AF342),$AF342="N/A"),"",VLOOKUP($AF342,'Part number data actuators'!$B$3:$H$202,7,FALSE))</f>
        <v/>
      </c>
      <c r="AM342" s="5" t="str">
        <f>IF(OR(ISBLANK($AF342),$AF342="N/A"),"",VLOOKUP(AF342,'Weight table'!$A$2:$C$10000,3,FALSE))</f>
        <v/>
      </c>
      <c r="AO342" s="86"/>
      <c r="AU342" s="66" t="e">
        <f t="shared" si="64"/>
        <v>#N/A</v>
      </c>
      <c r="AV342" s="66" t="e">
        <f t="shared" si="65"/>
        <v>#N/A</v>
      </c>
      <c r="AW342" t="e">
        <f t="shared" si="66"/>
        <v>#N/A</v>
      </c>
      <c r="AX342" s="66" t="e">
        <f t="shared" si="67"/>
        <v>#N/A</v>
      </c>
      <c r="AY342" s="66" t="e">
        <f t="shared" si="68"/>
        <v>#N/A</v>
      </c>
      <c r="BB342" s="6" t="e">
        <f>MATCH(Q342,'Partnumber data valves'!$B$4:$B$1001,0)</f>
        <v>#N/A</v>
      </c>
      <c r="BC342" s="6"/>
      <c r="BD342" t="e">
        <f>INDEX('Partnumber data valves'!$B$4:$AC$1001,$BB342,13)</f>
        <v>#N/A</v>
      </c>
      <c r="BE342" t="e">
        <f>INDEX('Partnumber data valves'!$B$4:$AC$1001,$BB342,14)</f>
        <v>#N/A</v>
      </c>
      <c r="BF342" t="e">
        <f>INDEX('Partnumber data valves'!$B$4:$AC$1001,$BB342,15)</f>
        <v>#N/A</v>
      </c>
      <c r="BG342" t="e">
        <f>INDEX('Partnumber data valves'!$B$4:$AC$1001,$BB342,16)</f>
        <v>#N/A</v>
      </c>
      <c r="BH342" t="e">
        <f>INDEX('Partnumber data valves'!$B$4:$AC$1001,$BB342,17)</f>
        <v>#N/A</v>
      </c>
      <c r="BI342" t="e">
        <f>INDEX('Partnumber data valves'!$B$4:$AC$1001,$BB342,18)</f>
        <v>#N/A</v>
      </c>
      <c r="BJ342" t="e">
        <f>INDEX('Partnumber data valves'!$B$4:$AC$1001,$BB342,19)</f>
        <v>#N/A</v>
      </c>
      <c r="BL342" t="e">
        <f>INDEX('Partnumber data valves'!$B$4:$AC$1001,$BB342,21)</f>
        <v>#N/A</v>
      </c>
      <c r="BM342" t="e">
        <f>INDEX('Partnumber data valves'!$B$4:$AC$1001,$BB342,22)</f>
        <v>#N/A</v>
      </c>
      <c r="BN342" t="e">
        <f>INDEX('Partnumber data valves'!$B$4:$AC$1001,$BB342,23)</f>
        <v>#N/A</v>
      </c>
      <c r="BO342" t="e">
        <f>INDEX('Partnumber data valves'!$B$4:$AC$1001,$BB342,24)</f>
        <v>#N/A</v>
      </c>
      <c r="BP342" t="e">
        <f>INDEX('Partnumber data valves'!$B$4:$AC$1001,$BB342,25)</f>
        <v>#N/A</v>
      </c>
      <c r="BQ342" t="e">
        <f>INDEX('Partnumber data valves'!$B$4:$AC$1001,$BB342,26)</f>
        <v>#N/A</v>
      </c>
      <c r="BR342" t="e">
        <f>INDEX('Partnumber data valves'!$B$4:$AC$1001,$BB342,27)</f>
        <v>#N/A</v>
      </c>
      <c r="BS342" t="e">
        <f>INDEX('Partnumber data valves'!$B$4:$AC$1001,$BB342,28)</f>
        <v>#N/A</v>
      </c>
      <c r="BU342" s="66" t="e">
        <f>INDEX('Partnumber data valves'!$B$4:$AC$1001,$BB342,5)</f>
        <v>#N/A</v>
      </c>
      <c r="BV342" s="66" t="e">
        <f>INDEX('Partnumber data valves'!$B$4:$AC$1001,$BB342,6)</f>
        <v>#N/A</v>
      </c>
    </row>
    <row r="343" spans="2:74"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5"/>
      <c r="N343" s="115"/>
      <c r="O343" s="115"/>
      <c r="Q343" s="83"/>
      <c r="R343" s="22" t="e">
        <f>VLOOKUP('Frese Valve Selection'!$Q343,'Partnumber data valves'!$B$4:$K$1001,2,FALSE)</f>
        <v>#N/A</v>
      </c>
      <c r="S343" s="23" t="e">
        <f>VLOOKUP('Frese Valve Selection'!$Q343,'Partnumber data valves'!$B$4:$K$1001,3,FALSE)</f>
        <v>#N/A</v>
      </c>
      <c r="T343" s="23" t="e">
        <f>VLOOKUP('Frese Valve Selection'!$Q343,'Partnumber data valves'!$B$4:$K$1001,4,FALSE)</f>
        <v>#N/A</v>
      </c>
      <c r="U343" s="23" t="e">
        <f>VLOOKUP('Frese Valve Selection'!$Q343,'Partnumber data valves'!$B$4:$K$1001,5,FALSE)</f>
        <v>#N/A</v>
      </c>
      <c r="V343" s="23" t="e">
        <f>VLOOKUP('Frese Valve Selection'!$Q343,'Partnumber data valves'!$B$4:$K$1001,6,FALSE)</f>
        <v>#N/A</v>
      </c>
      <c r="W343" s="23" t="e">
        <f>VLOOKUP('Frese Valve Selection'!$Q343,'Partnumber data valves'!$B$4:$K$1001,7,FALSE)</f>
        <v>#N/A</v>
      </c>
      <c r="X343" s="23" t="e">
        <f>VLOOKUP('Frese Valve Selection'!$Q343,'Partnumber data valves'!$B$4:$K$1001,8,FALSE)</f>
        <v>#N/A</v>
      </c>
      <c r="Y343" s="23" t="e">
        <f>VLOOKUP('Frese Valve Selection'!$Q343,'Partnumber data valves'!$B$4:$K$1001,9,FALSE)</f>
        <v>#N/A</v>
      </c>
      <c r="Z343" s="23" t="e">
        <f>VLOOKUP('Frese Valve Selection'!$Q343,'Partnumber data valves'!$B$4:$K$1001,10,FALSE)</f>
        <v>#N/A</v>
      </c>
      <c r="AA343" s="97">
        <f t="shared" si="63"/>
        <v>0</v>
      </c>
      <c r="AB343" s="98" t="e">
        <f t="shared" si="61"/>
        <v>#N/A</v>
      </c>
      <c r="AC343" s="99" t="e">
        <f t="shared" si="62"/>
        <v>#N/A</v>
      </c>
      <c r="AD343" s="23" t="e">
        <f>VLOOKUP(Q343,'Weight table'!$A$2:$C$10000,3,FALSE)</f>
        <v>#N/A</v>
      </c>
      <c r="AF343" s="83"/>
      <c r="AG343" s="23" t="str">
        <f>IF(OR(ISBLANK($AF343),$AF343="N/A"),"",VLOOKUP($AF343,'Part number data actuators'!$B$3:$H$202,2,FALSE))</f>
        <v/>
      </c>
      <c r="AH343" s="23" t="str">
        <f>IF(OR(ISBLANK($AF343),$AF343="N/A"),"",VLOOKUP($AF343,'Part number data actuators'!$B$3:$H$202,3,FALSE))</f>
        <v/>
      </c>
      <c r="AI343" s="23" t="str">
        <f>IF(OR(ISBLANK($AF343),$AF343="N/A"),"",VLOOKUP($AF343,'Part number data actuators'!$B$3:$H$202,4,FALSE))</f>
        <v/>
      </c>
      <c r="AJ343" s="23" t="str">
        <f>IF(OR(ISBLANK($AF343),$AF343="N/A"),"",VLOOKUP($AF343,'Part number data actuators'!$B$3:$H$202,5,FALSE))</f>
        <v/>
      </c>
      <c r="AK343" s="23" t="str">
        <f>IF(OR(ISBLANK($AF343),$AF343="N/A"),"",VLOOKUP($AF343,'Part number data actuators'!$B$3:$H$202,6,FALSE))</f>
        <v/>
      </c>
      <c r="AL343" s="23" t="str">
        <f>IF(OR(ISBLANK($AF343),$AF343="N/A"),"",VLOOKUP($AF343,'Part number data actuators'!$B$3:$H$202,7,FALSE))</f>
        <v/>
      </c>
      <c r="AM343" s="5" t="str">
        <f>IF(OR(ISBLANK($AF343),$AF343="N/A"),"",VLOOKUP(AF343,'Weight table'!$A$2:$C$10000,3,FALSE))</f>
        <v/>
      </c>
      <c r="AO343" s="86"/>
      <c r="AU343" s="66" t="e">
        <f t="shared" si="64"/>
        <v>#N/A</v>
      </c>
      <c r="AV343" s="66" t="e">
        <f t="shared" si="65"/>
        <v>#N/A</v>
      </c>
      <c r="AW343" t="e">
        <f t="shared" si="66"/>
        <v>#N/A</v>
      </c>
      <c r="AX343" s="66" t="e">
        <f t="shared" si="67"/>
        <v>#N/A</v>
      </c>
      <c r="AY343" s="66" t="e">
        <f t="shared" si="68"/>
        <v>#N/A</v>
      </c>
      <c r="BB343" s="6" t="e">
        <f>MATCH(Q343,'Partnumber data valves'!$B$4:$B$1001,0)</f>
        <v>#N/A</v>
      </c>
      <c r="BC343" s="6"/>
      <c r="BD343" t="e">
        <f>INDEX('Partnumber data valves'!$B$4:$AC$1001,$BB343,13)</f>
        <v>#N/A</v>
      </c>
      <c r="BE343" t="e">
        <f>INDEX('Partnumber data valves'!$B$4:$AC$1001,$BB343,14)</f>
        <v>#N/A</v>
      </c>
      <c r="BF343" t="e">
        <f>INDEX('Partnumber data valves'!$B$4:$AC$1001,$BB343,15)</f>
        <v>#N/A</v>
      </c>
      <c r="BG343" t="e">
        <f>INDEX('Partnumber data valves'!$B$4:$AC$1001,$BB343,16)</f>
        <v>#N/A</v>
      </c>
      <c r="BH343" t="e">
        <f>INDEX('Partnumber data valves'!$B$4:$AC$1001,$BB343,17)</f>
        <v>#N/A</v>
      </c>
      <c r="BI343" t="e">
        <f>INDEX('Partnumber data valves'!$B$4:$AC$1001,$BB343,18)</f>
        <v>#N/A</v>
      </c>
      <c r="BJ343" t="e">
        <f>INDEX('Partnumber data valves'!$B$4:$AC$1001,$BB343,19)</f>
        <v>#N/A</v>
      </c>
      <c r="BL343" t="e">
        <f>INDEX('Partnumber data valves'!$B$4:$AC$1001,$BB343,21)</f>
        <v>#N/A</v>
      </c>
      <c r="BM343" t="e">
        <f>INDEX('Partnumber data valves'!$B$4:$AC$1001,$BB343,22)</f>
        <v>#N/A</v>
      </c>
      <c r="BN343" t="e">
        <f>INDEX('Partnumber data valves'!$B$4:$AC$1001,$BB343,23)</f>
        <v>#N/A</v>
      </c>
      <c r="BO343" t="e">
        <f>INDEX('Partnumber data valves'!$B$4:$AC$1001,$BB343,24)</f>
        <v>#N/A</v>
      </c>
      <c r="BP343" t="e">
        <f>INDEX('Partnumber data valves'!$B$4:$AC$1001,$BB343,25)</f>
        <v>#N/A</v>
      </c>
      <c r="BQ343" t="e">
        <f>INDEX('Partnumber data valves'!$B$4:$AC$1001,$BB343,26)</f>
        <v>#N/A</v>
      </c>
      <c r="BR343" t="e">
        <f>INDEX('Partnumber data valves'!$B$4:$AC$1001,$BB343,27)</f>
        <v>#N/A</v>
      </c>
      <c r="BS343" t="e">
        <f>INDEX('Partnumber data valves'!$B$4:$AC$1001,$BB343,28)</f>
        <v>#N/A</v>
      </c>
      <c r="BU343" s="66" t="e">
        <f>INDEX('Partnumber data valves'!$B$4:$AC$1001,$BB343,5)</f>
        <v>#N/A</v>
      </c>
      <c r="BV343" s="66" t="e">
        <f>INDEX('Partnumber data valves'!$B$4:$AC$1001,$BB343,6)</f>
        <v>#N/A</v>
      </c>
    </row>
    <row r="344" spans="2:74"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5"/>
      <c r="N344" s="115"/>
      <c r="O344" s="115"/>
      <c r="Q344" s="83"/>
      <c r="R344" s="22" t="e">
        <f>VLOOKUP('Frese Valve Selection'!$Q344,'Partnumber data valves'!$B$4:$K$1001,2,FALSE)</f>
        <v>#N/A</v>
      </c>
      <c r="S344" s="23" t="e">
        <f>VLOOKUP('Frese Valve Selection'!$Q344,'Partnumber data valves'!$B$4:$K$1001,3,FALSE)</f>
        <v>#N/A</v>
      </c>
      <c r="T344" s="23" t="e">
        <f>VLOOKUP('Frese Valve Selection'!$Q344,'Partnumber data valves'!$B$4:$K$1001,4,FALSE)</f>
        <v>#N/A</v>
      </c>
      <c r="U344" s="23" t="e">
        <f>VLOOKUP('Frese Valve Selection'!$Q344,'Partnumber data valves'!$B$4:$K$1001,5,FALSE)</f>
        <v>#N/A</v>
      </c>
      <c r="V344" s="23" t="e">
        <f>VLOOKUP('Frese Valve Selection'!$Q344,'Partnumber data valves'!$B$4:$K$1001,6,FALSE)</f>
        <v>#N/A</v>
      </c>
      <c r="W344" s="23" t="e">
        <f>VLOOKUP('Frese Valve Selection'!$Q344,'Partnumber data valves'!$B$4:$K$1001,7,FALSE)</f>
        <v>#N/A</v>
      </c>
      <c r="X344" s="23" t="e">
        <f>VLOOKUP('Frese Valve Selection'!$Q344,'Partnumber data valves'!$B$4:$K$1001,8,FALSE)</f>
        <v>#N/A</v>
      </c>
      <c r="Y344" s="23" t="e">
        <f>VLOOKUP('Frese Valve Selection'!$Q344,'Partnumber data valves'!$B$4:$K$1001,9,FALSE)</f>
        <v>#N/A</v>
      </c>
      <c r="Z344" s="23" t="e">
        <f>VLOOKUP('Frese Valve Selection'!$Q344,'Partnumber data valves'!$B$4:$K$1001,10,FALSE)</f>
        <v>#N/A</v>
      </c>
      <c r="AA344" s="97">
        <f t="shared" si="63"/>
        <v>0</v>
      </c>
      <c r="AB344" s="98" t="e">
        <f t="shared" si="61"/>
        <v>#N/A</v>
      </c>
      <c r="AC344" s="99" t="e">
        <f t="shared" si="62"/>
        <v>#N/A</v>
      </c>
      <c r="AD344" s="23" t="e">
        <f>VLOOKUP(Q344,'Weight table'!$A$2:$C$10000,3,FALSE)</f>
        <v>#N/A</v>
      </c>
      <c r="AF344" s="83"/>
      <c r="AG344" s="23" t="str">
        <f>IF(OR(ISBLANK($AF344),$AF344="N/A"),"",VLOOKUP($AF344,'Part number data actuators'!$B$3:$H$202,2,FALSE))</f>
        <v/>
      </c>
      <c r="AH344" s="23" t="str">
        <f>IF(OR(ISBLANK($AF344),$AF344="N/A"),"",VLOOKUP($AF344,'Part number data actuators'!$B$3:$H$202,3,FALSE))</f>
        <v/>
      </c>
      <c r="AI344" s="23" t="str">
        <f>IF(OR(ISBLANK($AF344),$AF344="N/A"),"",VLOOKUP($AF344,'Part number data actuators'!$B$3:$H$202,4,FALSE))</f>
        <v/>
      </c>
      <c r="AJ344" s="23" t="str">
        <f>IF(OR(ISBLANK($AF344),$AF344="N/A"),"",VLOOKUP($AF344,'Part number data actuators'!$B$3:$H$202,5,FALSE))</f>
        <v/>
      </c>
      <c r="AK344" s="23" t="str">
        <f>IF(OR(ISBLANK($AF344),$AF344="N/A"),"",VLOOKUP($AF344,'Part number data actuators'!$B$3:$H$202,6,FALSE))</f>
        <v/>
      </c>
      <c r="AL344" s="23" t="str">
        <f>IF(OR(ISBLANK($AF344),$AF344="N/A"),"",VLOOKUP($AF344,'Part number data actuators'!$B$3:$H$202,7,FALSE))</f>
        <v/>
      </c>
      <c r="AM344" s="5" t="str">
        <f>IF(OR(ISBLANK($AF344),$AF344="N/A"),"",VLOOKUP(AF344,'Weight table'!$A$2:$C$10000,3,FALSE))</f>
        <v/>
      </c>
      <c r="AO344" s="86"/>
      <c r="AU344" s="66" t="e">
        <f t="shared" si="64"/>
        <v>#N/A</v>
      </c>
      <c r="AV344" s="66" t="e">
        <f t="shared" si="65"/>
        <v>#N/A</v>
      </c>
      <c r="AW344" t="e">
        <f t="shared" si="66"/>
        <v>#N/A</v>
      </c>
      <c r="AX344" s="66" t="e">
        <f t="shared" si="67"/>
        <v>#N/A</v>
      </c>
      <c r="AY344" s="66" t="e">
        <f t="shared" si="68"/>
        <v>#N/A</v>
      </c>
      <c r="BB344" s="6" t="e">
        <f>MATCH(Q344,'Partnumber data valves'!$B$4:$B$1001,0)</f>
        <v>#N/A</v>
      </c>
      <c r="BC344" s="6"/>
      <c r="BD344" t="e">
        <f>INDEX('Partnumber data valves'!$B$4:$AC$1001,$BB344,13)</f>
        <v>#N/A</v>
      </c>
      <c r="BE344" t="e">
        <f>INDEX('Partnumber data valves'!$B$4:$AC$1001,$BB344,14)</f>
        <v>#N/A</v>
      </c>
      <c r="BF344" t="e">
        <f>INDEX('Partnumber data valves'!$B$4:$AC$1001,$BB344,15)</f>
        <v>#N/A</v>
      </c>
      <c r="BG344" t="e">
        <f>INDEX('Partnumber data valves'!$B$4:$AC$1001,$BB344,16)</f>
        <v>#N/A</v>
      </c>
      <c r="BH344" t="e">
        <f>INDEX('Partnumber data valves'!$B$4:$AC$1001,$BB344,17)</f>
        <v>#N/A</v>
      </c>
      <c r="BI344" t="e">
        <f>INDEX('Partnumber data valves'!$B$4:$AC$1001,$BB344,18)</f>
        <v>#N/A</v>
      </c>
      <c r="BJ344" t="e">
        <f>INDEX('Partnumber data valves'!$B$4:$AC$1001,$BB344,19)</f>
        <v>#N/A</v>
      </c>
      <c r="BL344" t="e">
        <f>INDEX('Partnumber data valves'!$B$4:$AC$1001,$BB344,21)</f>
        <v>#N/A</v>
      </c>
      <c r="BM344" t="e">
        <f>INDEX('Partnumber data valves'!$B$4:$AC$1001,$BB344,22)</f>
        <v>#N/A</v>
      </c>
      <c r="BN344" t="e">
        <f>INDEX('Partnumber data valves'!$B$4:$AC$1001,$BB344,23)</f>
        <v>#N/A</v>
      </c>
      <c r="BO344" t="e">
        <f>INDEX('Partnumber data valves'!$B$4:$AC$1001,$BB344,24)</f>
        <v>#N/A</v>
      </c>
      <c r="BP344" t="e">
        <f>INDEX('Partnumber data valves'!$B$4:$AC$1001,$BB344,25)</f>
        <v>#N/A</v>
      </c>
      <c r="BQ344" t="e">
        <f>INDEX('Partnumber data valves'!$B$4:$AC$1001,$BB344,26)</f>
        <v>#N/A</v>
      </c>
      <c r="BR344" t="e">
        <f>INDEX('Partnumber data valves'!$B$4:$AC$1001,$BB344,27)</f>
        <v>#N/A</v>
      </c>
      <c r="BS344" t="e">
        <f>INDEX('Partnumber data valves'!$B$4:$AC$1001,$BB344,28)</f>
        <v>#N/A</v>
      </c>
      <c r="BU344" s="66" t="e">
        <f>INDEX('Partnumber data valves'!$B$4:$AC$1001,$BB344,5)</f>
        <v>#N/A</v>
      </c>
      <c r="BV344" s="66" t="e">
        <f>INDEX('Partnumber data valves'!$B$4:$AC$1001,$BB344,6)</f>
        <v>#N/A</v>
      </c>
    </row>
    <row r="345" spans="2:74"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5"/>
      <c r="N345" s="115"/>
      <c r="O345" s="115"/>
      <c r="Q345" s="83"/>
      <c r="R345" s="22" t="e">
        <f>VLOOKUP('Frese Valve Selection'!$Q345,'Partnumber data valves'!$B$4:$K$1001,2,FALSE)</f>
        <v>#N/A</v>
      </c>
      <c r="S345" s="23" t="e">
        <f>VLOOKUP('Frese Valve Selection'!$Q345,'Partnumber data valves'!$B$4:$K$1001,3,FALSE)</f>
        <v>#N/A</v>
      </c>
      <c r="T345" s="23" t="e">
        <f>VLOOKUP('Frese Valve Selection'!$Q345,'Partnumber data valves'!$B$4:$K$1001,4,FALSE)</f>
        <v>#N/A</v>
      </c>
      <c r="U345" s="23" t="e">
        <f>VLOOKUP('Frese Valve Selection'!$Q345,'Partnumber data valves'!$B$4:$K$1001,5,FALSE)</f>
        <v>#N/A</v>
      </c>
      <c r="V345" s="23" t="e">
        <f>VLOOKUP('Frese Valve Selection'!$Q345,'Partnumber data valves'!$B$4:$K$1001,6,FALSE)</f>
        <v>#N/A</v>
      </c>
      <c r="W345" s="23" t="e">
        <f>VLOOKUP('Frese Valve Selection'!$Q345,'Partnumber data valves'!$B$4:$K$1001,7,FALSE)</f>
        <v>#N/A</v>
      </c>
      <c r="X345" s="23" t="e">
        <f>VLOOKUP('Frese Valve Selection'!$Q345,'Partnumber data valves'!$B$4:$K$1001,8,FALSE)</f>
        <v>#N/A</v>
      </c>
      <c r="Y345" s="23" t="e">
        <f>VLOOKUP('Frese Valve Selection'!$Q345,'Partnumber data valves'!$B$4:$K$1001,9,FALSE)</f>
        <v>#N/A</v>
      </c>
      <c r="Z345" s="23" t="e">
        <f>VLOOKUP('Frese Valve Selection'!$Q345,'Partnumber data valves'!$B$4:$K$1001,10,FALSE)</f>
        <v>#N/A</v>
      </c>
      <c r="AA345" s="97">
        <f t="shared" si="63"/>
        <v>0</v>
      </c>
      <c r="AB345" s="98" t="e">
        <f t="shared" si="61"/>
        <v>#N/A</v>
      </c>
      <c r="AC345" s="99" t="e">
        <f t="shared" si="62"/>
        <v>#N/A</v>
      </c>
      <c r="AD345" s="23" t="e">
        <f>VLOOKUP(Q345,'Weight table'!$A$2:$C$10000,3,FALSE)</f>
        <v>#N/A</v>
      </c>
      <c r="AF345" s="83"/>
      <c r="AG345" s="23" t="str">
        <f>IF(OR(ISBLANK($AF345),$AF345="N/A"),"",VLOOKUP($AF345,'Part number data actuators'!$B$3:$H$202,2,FALSE))</f>
        <v/>
      </c>
      <c r="AH345" s="23" t="str">
        <f>IF(OR(ISBLANK($AF345),$AF345="N/A"),"",VLOOKUP($AF345,'Part number data actuators'!$B$3:$H$202,3,FALSE))</f>
        <v/>
      </c>
      <c r="AI345" s="23" t="str">
        <f>IF(OR(ISBLANK($AF345),$AF345="N/A"),"",VLOOKUP($AF345,'Part number data actuators'!$B$3:$H$202,4,FALSE))</f>
        <v/>
      </c>
      <c r="AJ345" s="23" t="str">
        <f>IF(OR(ISBLANK($AF345),$AF345="N/A"),"",VLOOKUP($AF345,'Part number data actuators'!$B$3:$H$202,5,FALSE))</f>
        <v/>
      </c>
      <c r="AK345" s="23" t="str">
        <f>IF(OR(ISBLANK($AF345),$AF345="N/A"),"",VLOOKUP($AF345,'Part number data actuators'!$B$3:$H$202,6,FALSE))</f>
        <v/>
      </c>
      <c r="AL345" s="23" t="str">
        <f>IF(OR(ISBLANK($AF345),$AF345="N/A"),"",VLOOKUP($AF345,'Part number data actuators'!$B$3:$H$202,7,FALSE))</f>
        <v/>
      </c>
      <c r="AM345" s="5" t="str">
        <f>IF(OR(ISBLANK($AF345),$AF345="N/A"),"",VLOOKUP(AF345,'Weight table'!$A$2:$C$10000,3,FALSE))</f>
        <v/>
      </c>
      <c r="AO345" s="86"/>
      <c r="AU345" s="66" t="e">
        <f t="shared" si="64"/>
        <v>#N/A</v>
      </c>
      <c r="AV345" s="66" t="e">
        <f t="shared" si="65"/>
        <v>#N/A</v>
      </c>
      <c r="AW345" t="e">
        <f t="shared" si="66"/>
        <v>#N/A</v>
      </c>
      <c r="AX345" s="66" t="e">
        <f t="shared" si="67"/>
        <v>#N/A</v>
      </c>
      <c r="AY345" s="66" t="e">
        <f t="shared" si="68"/>
        <v>#N/A</v>
      </c>
      <c r="BB345" s="6" t="e">
        <f>MATCH(Q345,'Partnumber data valves'!$B$4:$B$1001,0)</f>
        <v>#N/A</v>
      </c>
      <c r="BC345" s="6"/>
      <c r="BD345" t="e">
        <f>INDEX('Partnumber data valves'!$B$4:$AC$1001,$BB345,13)</f>
        <v>#N/A</v>
      </c>
      <c r="BE345" t="e">
        <f>INDEX('Partnumber data valves'!$B$4:$AC$1001,$BB345,14)</f>
        <v>#N/A</v>
      </c>
      <c r="BF345" t="e">
        <f>INDEX('Partnumber data valves'!$B$4:$AC$1001,$BB345,15)</f>
        <v>#N/A</v>
      </c>
      <c r="BG345" t="e">
        <f>INDEX('Partnumber data valves'!$B$4:$AC$1001,$BB345,16)</f>
        <v>#N/A</v>
      </c>
      <c r="BH345" t="e">
        <f>INDEX('Partnumber data valves'!$B$4:$AC$1001,$BB345,17)</f>
        <v>#N/A</v>
      </c>
      <c r="BI345" t="e">
        <f>INDEX('Partnumber data valves'!$B$4:$AC$1001,$BB345,18)</f>
        <v>#N/A</v>
      </c>
      <c r="BJ345" t="e">
        <f>INDEX('Partnumber data valves'!$B$4:$AC$1001,$BB345,19)</f>
        <v>#N/A</v>
      </c>
      <c r="BL345" t="e">
        <f>INDEX('Partnumber data valves'!$B$4:$AC$1001,$BB345,21)</f>
        <v>#N/A</v>
      </c>
      <c r="BM345" t="e">
        <f>INDEX('Partnumber data valves'!$B$4:$AC$1001,$BB345,22)</f>
        <v>#N/A</v>
      </c>
      <c r="BN345" t="e">
        <f>INDEX('Partnumber data valves'!$B$4:$AC$1001,$BB345,23)</f>
        <v>#N/A</v>
      </c>
      <c r="BO345" t="e">
        <f>INDEX('Partnumber data valves'!$B$4:$AC$1001,$BB345,24)</f>
        <v>#N/A</v>
      </c>
      <c r="BP345" t="e">
        <f>INDEX('Partnumber data valves'!$B$4:$AC$1001,$BB345,25)</f>
        <v>#N/A</v>
      </c>
      <c r="BQ345" t="e">
        <f>INDEX('Partnumber data valves'!$B$4:$AC$1001,$BB345,26)</f>
        <v>#N/A</v>
      </c>
      <c r="BR345" t="e">
        <f>INDEX('Partnumber data valves'!$B$4:$AC$1001,$BB345,27)</f>
        <v>#N/A</v>
      </c>
      <c r="BS345" t="e">
        <f>INDEX('Partnumber data valves'!$B$4:$AC$1001,$BB345,28)</f>
        <v>#N/A</v>
      </c>
      <c r="BU345" s="66" t="e">
        <f>INDEX('Partnumber data valves'!$B$4:$AC$1001,$BB345,5)</f>
        <v>#N/A</v>
      </c>
      <c r="BV345" s="66" t="e">
        <f>INDEX('Partnumber data valves'!$B$4:$AC$1001,$BB345,6)</f>
        <v>#N/A</v>
      </c>
    </row>
    <row r="346" spans="2:74"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5"/>
      <c r="N346" s="115"/>
      <c r="O346" s="115"/>
      <c r="Q346" s="83"/>
      <c r="R346" s="22" t="e">
        <f>VLOOKUP('Frese Valve Selection'!$Q346,'Partnumber data valves'!$B$4:$K$1001,2,FALSE)</f>
        <v>#N/A</v>
      </c>
      <c r="S346" s="23" t="e">
        <f>VLOOKUP('Frese Valve Selection'!$Q346,'Partnumber data valves'!$B$4:$K$1001,3,FALSE)</f>
        <v>#N/A</v>
      </c>
      <c r="T346" s="23" t="e">
        <f>VLOOKUP('Frese Valve Selection'!$Q346,'Partnumber data valves'!$B$4:$K$1001,4,FALSE)</f>
        <v>#N/A</v>
      </c>
      <c r="U346" s="23" t="e">
        <f>VLOOKUP('Frese Valve Selection'!$Q346,'Partnumber data valves'!$B$4:$K$1001,5,FALSE)</f>
        <v>#N/A</v>
      </c>
      <c r="V346" s="23" t="e">
        <f>VLOOKUP('Frese Valve Selection'!$Q346,'Partnumber data valves'!$B$4:$K$1001,6,FALSE)</f>
        <v>#N/A</v>
      </c>
      <c r="W346" s="23" t="e">
        <f>VLOOKUP('Frese Valve Selection'!$Q346,'Partnumber data valves'!$B$4:$K$1001,7,FALSE)</f>
        <v>#N/A</v>
      </c>
      <c r="X346" s="23" t="e">
        <f>VLOOKUP('Frese Valve Selection'!$Q346,'Partnumber data valves'!$B$4:$K$1001,8,FALSE)</f>
        <v>#N/A</v>
      </c>
      <c r="Y346" s="23" t="e">
        <f>VLOOKUP('Frese Valve Selection'!$Q346,'Partnumber data valves'!$B$4:$K$1001,9,FALSE)</f>
        <v>#N/A</v>
      </c>
      <c r="Z346" s="23" t="e">
        <f>VLOOKUP('Frese Valve Selection'!$Q346,'Partnumber data valves'!$B$4:$K$1001,10,FALSE)</f>
        <v>#N/A</v>
      </c>
      <c r="AA346" s="97">
        <f t="shared" si="63"/>
        <v>0</v>
      </c>
      <c r="AB346" s="98" t="e">
        <f t="shared" si="61"/>
        <v>#N/A</v>
      </c>
      <c r="AC346" s="99" t="e">
        <f t="shared" si="62"/>
        <v>#N/A</v>
      </c>
      <c r="AD346" s="23" t="e">
        <f>VLOOKUP(Q346,'Weight table'!$A$2:$C$10000,3,FALSE)</f>
        <v>#N/A</v>
      </c>
      <c r="AF346" s="83"/>
      <c r="AG346" s="23" t="str">
        <f>IF(OR(ISBLANK($AF346),$AF346="N/A"),"",VLOOKUP($AF346,'Part number data actuators'!$B$3:$H$202,2,FALSE))</f>
        <v/>
      </c>
      <c r="AH346" s="23" t="str">
        <f>IF(OR(ISBLANK($AF346),$AF346="N/A"),"",VLOOKUP($AF346,'Part number data actuators'!$B$3:$H$202,3,FALSE))</f>
        <v/>
      </c>
      <c r="AI346" s="23" t="str">
        <f>IF(OR(ISBLANK($AF346),$AF346="N/A"),"",VLOOKUP($AF346,'Part number data actuators'!$B$3:$H$202,4,FALSE))</f>
        <v/>
      </c>
      <c r="AJ346" s="23" t="str">
        <f>IF(OR(ISBLANK($AF346),$AF346="N/A"),"",VLOOKUP($AF346,'Part number data actuators'!$B$3:$H$202,5,FALSE))</f>
        <v/>
      </c>
      <c r="AK346" s="23" t="str">
        <f>IF(OR(ISBLANK($AF346),$AF346="N/A"),"",VLOOKUP($AF346,'Part number data actuators'!$B$3:$H$202,6,FALSE))</f>
        <v/>
      </c>
      <c r="AL346" s="23" t="str">
        <f>IF(OR(ISBLANK($AF346),$AF346="N/A"),"",VLOOKUP($AF346,'Part number data actuators'!$B$3:$H$202,7,FALSE))</f>
        <v/>
      </c>
      <c r="AM346" s="5" t="str">
        <f>IF(OR(ISBLANK($AF346),$AF346="N/A"),"",VLOOKUP(AF346,'Weight table'!$A$2:$C$10000,3,FALSE))</f>
        <v/>
      </c>
      <c r="AO346" s="86"/>
      <c r="AU346" s="66" t="e">
        <f t="shared" si="64"/>
        <v>#N/A</v>
      </c>
      <c r="AV346" s="66" t="e">
        <f t="shared" si="65"/>
        <v>#N/A</v>
      </c>
      <c r="AW346" t="e">
        <f t="shared" si="66"/>
        <v>#N/A</v>
      </c>
      <c r="AX346" s="66" t="e">
        <f t="shared" si="67"/>
        <v>#N/A</v>
      </c>
      <c r="AY346" s="66" t="e">
        <f t="shared" si="68"/>
        <v>#N/A</v>
      </c>
      <c r="BB346" s="6" t="e">
        <f>MATCH(Q346,'Partnumber data valves'!$B$4:$B$1001,0)</f>
        <v>#N/A</v>
      </c>
      <c r="BC346" s="6"/>
      <c r="BD346" t="e">
        <f>INDEX('Partnumber data valves'!$B$4:$AC$1001,$BB346,13)</f>
        <v>#N/A</v>
      </c>
      <c r="BE346" t="e">
        <f>INDEX('Partnumber data valves'!$B$4:$AC$1001,$BB346,14)</f>
        <v>#N/A</v>
      </c>
      <c r="BF346" t="e">
        <f>INDEX('Partnumber data valves'!$B$4:$AC$1001,$BB346,15)</f>
        <v>#N/A</v>
      </c>
      <c r="BG346" t="e">
        <f>INDEX('Partnumber data valves'!$B$4:$AC$1001,$BB346,16)</f>
        <v>#N/A</v>
      </c>
      <c r="BH346" t="e">
        <f>INDEX('Partnumber data valves'!$B$4:$AC$1001,$BB346,17)</f>
        <v>#N/A</v>
      </c>
      <c r="BI346" t="e">
        <f>INDEX('Partnumber data valves'!$B$4:$AC$1001,$BB346,18)</f>
        <v>#N/A</v>
      </c>
      <c r="BJ346" t="e">
        <f>INDEX('Partnumber data valves'!$B$4:$AC$1001,$BB346,19)</f>
        <v>#N/A</v>
      </c>
      <c r="BL346" t="e">
        <f>INDEX('Partnumber data valves'!$B$4:$AC$1001,$BB346,21)</f>
        <v>#N/A</v>
      </c>
      <c r="BM346" t="e">
        <f>INDEX('Partnumber data valves'!$B$4:$AC$1001,$BB346,22)</f>
        <v>#N/A</v>
      </c>
      <c r="BN346" t="e">
        <f>INDEX('Partnumber data valves'!$B$4:$AC$1001,$BB346,23)</f>
        <v>#N/A</v>
      </c>
      <c r="BO346" t="e">
        <f>INDEX('Partnumber data valves'!$B$4:$AC$1001,$BB346,24)</f>
        <v>#N/A</v>
      </c>
      <c r="BP346" t="e">
        <f>INDEX('Partnumber data valves'!$B$4:$AC$1001,$BB346,25)</f>
        <v>#N/A</v>
      </c>
      <c r="BQ346" t="e">
        <f>INDEX('Partnumber data valves'!$B$4:$AC$1001,$BB346,26)</f>
        <v>#N/A</v>
      </c>
      <c r="BR346" t="e">
        <f>INDEX('Partnumber data valves'!$B$4:$AC$1001,$BB346,27)</f>
        <v>#N/A</v>
      </c>
      <c r="BS346" t="e">
        <f>INDEX('Partnumber data valves'!$B$4:$AC$1001,$BB346,28)</f>
        <v>#N/A</v>
      </c>
      <c r="BU346" s="66" t="e">
        <f>INDEX('Partnumber data valves'!$B$4:$AC$1001,$BB346,5)</f>
        <v>#N/A</v>
      </c>
      <c r="BV346" s="66" t="e">
        <f>INDEX('Partnumber data valves'!$B$4:$AC$1001,$BB346,6)</f>
        <v>#N/A</v>
      </c>
    </row>
    <row r="347" spans="2:74"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5"/>
      <c r="N347" s="115"/>
      <c r="O347" s="115"/>
      <c r="Q347" s="83"/>
      <c r="R347" s="22" t="e">
        <f>VLOOKUP('Frese Valve Selection'!$Q347,'Partnumber data valves'!$B$4:$K$1001,2,FALSE)</f>
        <v>#N/A</v>
      </c>
      <c r="S347" s="23" t="e">
        <f>VLOOKUP('Frese Valve Selection'!$Q347,'Partnumber data valves'!$B$4:$K$1001,3,FALSE)</f>
        <v>#N/A</v>
      </c>
      <c r="T347" s="23" t="e">
        <f>VLOOKUP('Frese Valve Selection'!$Q347,'Partnumber data valves'!$B$4:$K$1001,4,FALSE)</f>
        <v>#N/A</v>
      </c>
      <c r="U347" s="23" t="e">
        <f>VLOOKUP('Frese Valve Selection'!$Q347,'Partnumber data valves'!$B$4:$K$1001,5,FALSE)</f>
        <v>#N/A</v>
      </c>
      <c r="V347" s="23" t="e">
        <f>VLOOKUP('Frese Valve Selection'!$Q347,'Partnumber data valves'!$B$4:$K$1001,6,FALSE)</f>
        <v>#N/A</v>
      </c>
      <c r="W347" s="23" t="e">
        <f>VLOOKUP('Frese Valve Selection'!$Q347,'Partnumber data valves'!$B$4:$K$1001,7,FALSE)</f>
        <v>#N/A</v>
      </c>
      <c r="X347" s="23" t="e">
        <f>VLOOKUP('Frese Valve Selection'!$Q347,'Partnumber data valves'!$B$4:$K$1001,8,FALSE)</f>
        <v>#N/A</v>
      </c>
      <c r="Y347" s="23" t="e">
        <f>VLOOKUP('Frese Valve Selection'!$Q347,'Partnumber data valves'!$B$4:$K$1001,9,FALSE)</f>
        <v>#N/A</v>
      </c>
      <c r="Z347" s="23" t="e">
        <f>VLOOKUP('Frese Valve Selection'!$Q347,'Partnumber data valves'!$B$4:$K$1001,10,FALSE)</f>
        <v>#N/A</v>
      </c>
      <c r="AA347" s="97">
        <f t="shared" si="63"/>
        <v>0</v>
      </c>
      <c r="AB347" s="98" t="e">
        <f t="shared" si="61"/>
        <v>#N/A</v>
      </c>
      <c r="AC347" s="99" t="e">
        <f t="shared" si="62"/>
        <v>#N/A</v>
      </c>
      <c r="AD347" s="23" t="e">
        <f>VLOOKUP(Q347,'Weight table'!$A$2:$C$10000,3,FALSE)</f>
        <v>#N/A</v>
      </c>
      <c r="AF347" s="83"/>
      <c r="AG347" s="23" t="str">
        <f>IF(OR(ISBLANK($AF347),$AF347="N/A"),"",VLOOKUP($AF347,'Part number data actuators'!$B$3:$H$202,2,FALSE))</f>
        <v/>
      </c>
      <c r="AH347" s="23" t="str">
        <f>IF(OR(ISBLANK($AF347),$AF347="N/A"),"",VLOOKUP($AF347,'Part number data actuators'!$B$3:$H$202,3,FALSE))</f>
        <v/>
      </c>
      <c r="AI347" s="23" t="str">
        <f>IF(OR(ISBLANK($AF347),$AF347="N/A"),"",VLOOKUP($AF347,'Part number data actuators'!$B$3:$H$202,4,FALSE))</f>
        <v/>
      </c>
      <c r="AJ347" s="23" t="str">
        <f>IF(OR(ISBLANK($AF347),$AF347="N/A"),"",VLOOKUP($AF347,'Part number data actuators'!$B$3:$H$202,5,FALSE))</f>
        <v/>
      </c>
      <c r="AK347" s="23" t="str">
        <f>IF(OR(ISBLANK($AF347),$AF347="N/A"),"",VLOOKUP($AF347,'Part number data actuators'!$B$3:$H$202,6,FALSE))</f>
        <v/>
      </c>
      <c r="AL347" s="23" t="str">
        <f>IF(OR(ISBLANK($AF347),$AF347="N/A"),"",VLOOKUP($AF347,'Part number data actuators'!$B$3:$H$202,7,FALSE))</f>
        <v/>
      </c>
      <c r="AM347" s="5" t="str">
        <f>IF(OR(ISBLANK($AF347),$AF347="N/A"),"",VLOOKUP(AF347,'Weight table'!$A$2:$C$10000,3,FALSE))</f>
        <v/>
      </c>
      <c r="AO347" s="86"/>
      <c r="AU347" s="66" t="e">
        <f t="shared" si="64"/>
        <v>#N/A</v>
      </c>
      <c r="AV347" s="66" t="e">
        <f t="shared" si="65"/>
        <v>#N/A</v>
      </c>
      <c r="AW347" t="e">
        <f t="shared" si="66"/>
        <v>#N/A</v>
      </c>
      <c r="AX347" s="66" t="e">
        <f t="shared" si="67"/>
        <v>#N/A</v>
      </c>
      <c r="AY347" s="66" t="e">
        <f t="shared" si="68"/>
        <v>#N/A</v>
      </c>
      <c r="BB347" s="6" t="e">
        <f>MATCH(Q347,'Partnumber data valves'!$B$4:$B$1001,0)</f>
        <v>#N/A</v>
      </c>
      <c r="BC347" s="6"/>
      <c r="BD347" t="e">
        <f>INDEX('Partnumber data valves'!$B$4:$AC$1001,$BB347,13)</f>
        <v>#N/A</v>
      </c>
      <c r="BE347" t="e">
        <f>INDEX('Partnumber data valves'!$B$4:$AC$1001,$BB347,14)</f>
        <v>#N/A</v>
      </c>
      <c r="BF347" t="e">
        <f>INDEX('Partnumber data valves'!$B$4:$AC$1001,$BB347,15)</f>
        <v>#N/A</v>
      </c>
      <c r="BG347" t="e">
        <f>INDEX('Partnumber data valves'!$B$4:$AC$1001,$BB347,16)</f>
        <v>#N/A</v>
      </c>
      <c r="BH347" t="e">
        <f>INDEX('Partnumber data valves'!$B$4:$AC$1001,$BB347,17)</f>
        <v>#N/A</v>
      </c>
      <c r="BI347" t="e">
        <f>INDEX('Partnumber data valves'!$B$4:$AC$1001,$BB347,18)</f>
        <v>#N/A</v>
      </c>
      <c r="BJ347" t="e">
        <f>INDEX('Partnumber data valves'!$B$4:$AC$1001,$BB347,19)</f>
        <v>#N/A</v>
      </c>
      <c r="BL347" t="e">
        <f>INDEX('Partnumber data valves'!$B$4:$AC$1001,$BB347,21)</f>
        <v>#N/A</v>
      </c>
      <c r="BM347" t="e">
        <f>INDEX('Partnumber data valves'!$B$4:$AC$1001,$BB347,22)</f>
        <v>#N/A</v>
      </c>
      <c r="BN347" t="e">
        <f>INDEX('Partnumber data valves'!$B$4:$AC$1001,$BB347,23)</f>
        <v>#N/A</v>
      </c>
      <c r="BO347" t="e">
        <f>INDEX('Partnumber data valves'!$B$4:$AC$1001,$BB347,24)</f>
        <v>#N/A</v>
      </c>
      <c r="BP347" t="e">
        <f>INDEX('Partnumber data valves'!$B$4:$AC$1001,$BB347,25)</f>
        <v>#N/A</v>
      </c>
      <c r="BQ347" t="e">
        <f>INDEX('Partnumber data valves'!$B$4:$AC$1001,$BB347,26)</f>
        <v>#N/A</v>
      </c>
      <c r="BR347" t="e">
        <f>INDEX('Partnumber data valves'!$B$4:$AC$1001,$BB347,27)</f>
        <v>#N/A</v>
      </c>
      <c r="BS347" t="e">
        <f>INDEX('Partnumber data valves'!$B$4:$AC$1001,$BB347,28)</f>
        <v>#N/A</v>
      </c>
      <c r="BU347" s="66" t="e">
        <f>INDEX('Partnumber data valves'!$B$4:$AC$1001,$BB347,5)</f>
        <v>#N/A</v>
      </c>
      <c r="BV347" s="66" t="e">
        <f>INDEX('Partnumber data valves'!$B$4:$AC$1001,$BB347,6)</f>
        <v>#N/A</v>
      </c>
    </row>
    <row r="348" spans="2:74"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5"/>
      <c r="N348" s="115"/>
      <c r="O348" s="115"/>
      <c r="Q348" s="83"/>
      <c r="R348" s="22" t="e">
        <f>VLOOKUP('Frese Valve Selection'!$Q348,'Partnumber data valves'!$B$4:$K$1001,2,FALSE)</f>
        <v>#N/A</v>
      </c>
      <c r="S348" s="23" t="e">
        <f>VLOOKUP('Frese Valve Selection'!$Q348,'Partnumber data valves'!$B$4:$K$1001,3,FALSE)</f>
        <v>#N/A</v>
      </c>
      <c r="T348" s="23" t="e">
        <f>VLOOKUP('Frese Valve Selection'!$Q348,'Partnumber data valves'!$B$4:$K$1001,4,FALSE)</f>
        <v>#N/A</v>
      </c>
      <c r="U348" s="23" t="e">
        <f>VLOOKUP('Frese Valve Selection'!$Q348,'Partnumber data valves'!$B$4:$K$1001,5,FALSE)</f>
        <v>#N/A</v>
      </c>
      <c r="V348" s="23" t="e">
        <f>VLOOKUP('Frese Valve Selection'!$Q348,'Partnumber data valves'!$B$4:$K$1001,6,FALSE)</f>
        <v>#N/A</v>
      </c>
      <c r="W348" s="23" t="e">
        <f>VLOOKUP('Frese Valve Selection'!$Q348,'Partnumber data valves'!$B$4:$K$1001,7,FALSE)</f>
        <v>#N/A</v>
      </c>
      <c r="X348" s="23" t="e">
        <f>VLOOKUP('Frese Valve Selection'!$Q348,'Partnumber data valves'!$B$4:$K$1001,8,FALSE)</f>
        <v>#N/A</v>
      </c>
      <c r="Y348" s="23" t="e">
        <f>VLOOKUP('Frese Valve Selection'!$Q348,'Partnumber data valves'!$B$4:$K$1001,9,FALSE)</f>
        <v>#N/A</v>
      </c>
      <c r="Z348" s="23" t="e">
        <f>VLOOKUP('Frese Valve Selection'!$Q348,'Partnumber data valves'!$B$4:$K$1001,10,FALSE)</f>
        <v>#N/A</v>
      </c>
      <c r="AA348" s="97">
        <f t="shared" si="63"/>
        <v>0</v>
      </c>
      <c r="AB348" s="98" t="e">
        <f t="shared" si="61"/>
        <v>#N/A</v>
      </c>
      <c r="AC348" s="99" t="e">
        <f t="shared" si="62"/>
        <v>#N/A</v>
      </c>
      <c r="AD348" s="23" t="e">
        <f>VLOOKUP(Q348,'Weight table'!$A$2:$C$10000,3,FALSE)</f>
        <v>#N/A</v>
      </c>
      <c r="AF348" s="83"/>
      <c r="AG348" s="23" t="str">
        <f>IF(OR(ISBLANK($AF348),$AF348="N/A"),"",VLOOKUP($AF348,'Part number data actuators'!$B$3:$H$202,2,FALSE))</f>
        <v/>
      </c>
      <c r="AH348" s="23" t="str">
        <f>IF(OR(ISBLANK($AF348),$AF348="N/A"),"",VLOOKUP($AF348,'Part number data actuators'!$B$3:$H$202,3,FALSE))</f>
        <v/>
      </c>
      <c r="AI348" s="23" t="str">
        <f>IF(OR(ISBLANK($AF348),$AF348="N/A"),"",VLOOKUP($AF348,'Part number data actuators'!$B$3:$H$202,4,FALSE))</f>
        <v/>
      </c>
      <c r="AJ348" s="23" t="str">
        <f>IF(OR(ISBLANK($AF348),$AF348="N/A"),"",VLOOKUP($AF348,'Part number data actuators'!$B$3:$H$202,5,FALSE))</f>
        <v/>
      </c>
      <c r="AK348" s="23" t="str">
        <f>IF(OR(ISBLANK($AF348),$AF348="N/A"),"",VLOOKUP($AF348,'Part number data actuators'!$B$3:$H$202,6,FALSE))</f>
        <v/>
      </c>
      <c r="AL348" s="23" t="str">
        <f>IF(OR(ISBLANK($AF348),$AF348="N/A"),"",VLOOKUP($AF348,'Part number data actuators'!$B$3:$H$202,7,FALSE))</f>
        <v/>
      </c>
      <c r="AM348" s="5" t="str">
        <f>IF(OR(ISBLANK($AF348),$AF348="N/A"),"",VLOOKUP(AF348,'Weight table'!$A$2:$C$10000,3,FALSE))</f>
        <v/>
      </c>
      <c r="AO348" s="86"/>
      <c r="AU348" s="66" t="e">
        <f t="shared" si="64"/>
        <v>#N/A</v>
      </c>
      <c r="AV348" s="66" t="e">
        <f t="shared" si="65"/>
        <v>#N/A</v>
      </c>
      <c r="AW348" t="e">
        <f t="shared" si="66"/>
        <v>#N/A</v>
      </c>
      <c r="AX348" s="66" t="e">
        <f t="shared" si="67"/>
        <v>#N/A</v>
      </c>
      <c r="AY348" s="66" t="e">
        <f t="shared" si="68"/>
        <v>#N/A</v>
      </c>
      <c r="BB348" s="6" t="e">
        <f>MATCH(Q348,'Partnumber data valves'!$B$4:$B$1001,0)</f>
        <v>#N/A</v>
      </c>
      <c r="BC348" s="6"/>
      <c r="BD348" t="e">
        <f>INDEX('Partnumber data valves'!$B$4:$AC$1001,$BB348,13)</f>
        <v>#N/A</v>
      </c>
      <c r="BE348" t="e">
        <f>INDEX('Partnumber data valves'!$B$4:$AC$1001,$BB348,14)</f>
        <v>#N/A</v>
      </c>
      <c r="BF348" t="e">
        <f>INDEX('Partnumber data valves'!$B$4:$AC$1001,$BB348,15)</f>
        <v>#N/A</v>
      </c>
      <c r="BG348" t="e">
        <f>INDEX('Partnumber data valves'!$B$4:$AC$1001,$BB348,16)</f>
        <v>#N/A</v>
      </c>
      <c r="BH348" t="e">
        <f>INDEX('Partnumber data valves'!$B$4:$AC$1001,$BB348,17)</f>
        <v>#N/A</v>
      </c>
      <c r="BI348" t="e">
        <f>INDEX('Partnumber data valves'!$B$4:$AC$1001,$BB348,18)</f>
        <v>#N/A</v>
      </c>
      <c r="BJ348" t="e">
        <f>INDEX('Partnumber data valves'!$B$4:$AC$1001,$BB348,19)</f>
        <v>#N/A</v>
      </c>
      <c r="BL348" t="e">
        <f>INDEX('Partnumber data valves'!$B$4:$AC$1001,$BB348,21)</f>
        <v>#N/A</v>
      </c>
      <c r="BM348" t="e">
        <f>INDEX('Partnumber data valves'!$B$4:$AC$1001,$BB348,22)</f>
        <v>#N/A</v>
      </c>
      <c r="BN348" t="e">
        <f>INDEX('Partnumber data valves'!$B$4:$AC$1001,$BB348,23)</f>
        <v>#N/A</v>
      </c>
      <c r="BO348" t="e">
        <f>INDEX('Partnumber data valves'!$B$4:$AC$1001,$BB348,24)</f>
        <v>#N/A</v>
      </c>
      <c r="BP348" t="e">
        <f>INDEX('Partnumber data valves'!$B$4:$AC$1001,$BB348,25)</f>
        <v>#N/A</v>
      </c>
      <c r="BQ348" t="e">
        <f>INDEX('Partnumber data valves'!$B$4:$AC$1001,$BB348,26)</f>
        <v>#N/A</v>
      </c>
      <c r="BR348" t="e">
        <f>INDEX('Partnumber data valves'!$B$4:$AC$1001,$BB348,27)</f>
        <v>#N/A</v>
      </c>
      <c r="BS348" t="e">
        <f>INDEX('Partnumber data valves'!$B$4:$AC$1001,$BB348,28)</f>
        <v>#N/A</v>
      </c>
      <c r="BU348" s="66" t="e">
        <f>INDEX('Partnumber data valves'!$B$4:$AC$1001,$BB348,5)</f>
        <v>#N/A</v>
      </c>
      <c r="BV348" s="66" t="e">
        <f>INDEX('Partnumber data valves'!$B$4:$AC$1001,$BB348,6)</f>
        <v>#N/A</v>
      </c>
    </row>
    <row r="349" spans="2:74"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5"/>
      <c r="N349" s="115"/>
      <c r="O349" s="115"/>
      <c r="Q349" s="83"/>
      <c r="R349" s="22" t="e">
        <f>VLOOKUP('Frese Valve Selection'!$Q349,'Partnumber data valves'!$B$4:$K$1001,2,FALSE)</f>
        <v>#N/A</v>
      </c>
      <c r="S349" s="23" t="e">
        <f>VLOOKUP('Frese Valve Selection'!$Q349,'Partnumber data valves'!$B$4:$K$1001,3,FALSE)</f>
        <v>#N/A</v>
      </c>
      <c r="T349" s="23" t="e">
        <f>VLOOKUP('Frese Valve Selection'!$Q349,'Partnumber data valves'!$B$4:$K$1001,4,FALSE)</f>
        <v>#N/A</v>
      </c>
      <c r="U349" s="23" t="e">
        <f>VLOOKUP('Frese Valve Selection'!$Q349,'Partnumber data valves'!$B$4:$K$1001,5,FALSE)</f>
        <v>#N/A</v>
      </c>
      <c r="V349" s="23" t="e">
        <f>VLOOKUP('Frese Valve Selection'!$Q349,'Partnumber data valves'!$B$4:$K$1001,6,FALSE)</f>
        <v>#N/A</v>
      </c>
      <c r="W349" s="23" t="e">
        <f>VLOOKUP('Frese Valve Selection'!$Q349,'Partnumber data valves'!$B$4:$K$1001,7,FALSE)</f>
        <v>#N/A</v>
      </c>
      <c r="X349" s="23" t="e">
        <f>VLOOKUP('Frese Valve Selection'!$Q349,'Partnumber data valves'!$B$4:$K$1001,8,FALSE)</f>
        <v>#N/A</v>
      </c>
      <c r="Y349" s="23" t="e">
        <f>VLOOKUP('Frese Valve Selection'!$Q349,'Partnumber data valves'!$B$4:$K$1001,9,FALSE)</f>
        <v>#N/A</v>
      </c>
      <c r="Z349" s="23" t="e">
        <f>VLOOKUP('Frese Valve Selection'!$Q349,'Partnumber data valves'!$B$4:$K$1001,10,FALSE)</f>
        <v>#N/A</v>
      </c>
      <c r="AA349" s="97">
        <f t="shared" si="63"/>
        <v>0</v>
      </c>
      <c r="AB349" s="98" t="e">
        <f t="shared" si="61"/>
        <v>#N/A</v>
      </c>
      <c r="AC349" s="99" t="e">
        <f t="shared" si="62"/>
        <v>#N/A</v>
      </c>
      <c r="AD349" s="23" t="e">
        <f>VLOOKUP(Q349,'Weight table'!$A$2:$C$10000,3,FALSE)</f>
        <v>#N/A</v>
      </c>
      <c r="AF349" s="83"/>
      <c r="AG349" s="23" t="str">
        <f>IF(OR(ISBLANK($AF349),$AF349="N/A"),"",VLOOKUP($AF349,'Part number data actuators'!$B$3:$H$202,2,FALSE))</f>
        <v/>
      </c>
      <c r="AH349" s="23" t="str">
        <f>IF(OR(ISBLANK($AF349),$AF349="N/A"),"",VLOOKUP($AF349,'Part number data actuators'!$B$3:$H$202,3,FALSE))</f>
        <v/>
      </c>
      <c r="AI349" s="23" t="str">
        <f>IF(OR(ISBLANK($AF349),$AF349="N/A"),"",VLOOKUP($AF349,'Part number data actuators'!$B$3:$H$202,4,FALSE))</f>
        <v/>
      </c>
      <c r="AJ349" s="23" t="str">
        <f>IF(OR(ISBLANK($AF349),$AF349="N/A"),"",VLOOKUP($AF349,'Part number data actuators'!$B$3:$H$202,5,FALSE))</f>
        <v/>
      </c>
      <c r="AK349" s="23" t="str">
        <f>IF(OR(ISBLANK($AF349),$AF349="N/A"),"",VLOOKUP($AF349,'Part number data actuators'!$B$3:$H$202,6,FALSE))</f>
        <v/>
      </c>
      <c r="AL349" s="23" t="str">
        <f>IF(OR(ISBLANK($AF349),$AF349="N/A"),"",VLOOKUP($AF349,'Part number data actuators'!$B$3:$H$202,7,FALSE))</f>
        <v/>
      </c>
      <c r="AM349" s="5" t="str">
        <f>IF(OR(ISBLANK($AF349),$AF349="N/A"),"",VLOOKUP(AF349,'Weight table'!$A$2:$C$10000,3,FALSE))</f>
        <v/>
      </c>
      <c r="AO349" s="86"/>
      <c r="AU349" s="66" t="e">
        <f t="shared" si="64"/>
        <v>#N/A</v>
      </c>
      <c r="AV349" s="66" t="e">
        <f t="shared" si="65"/>
        <v>#N/A</v>
      </c>
      <c r="AW349" t="e">
        <f t="shared" si="66"/>
        <v>#N/A</v>
      </c>
      <c r="AX349" s="66" t="e">
        <f t="shared" si="67"/>
        <v>#N/A</v>
      </c>
      <c r="AY349" s="66" t="e">
        <f t="shared" si="68"/>
        <v>#N/A</v>
      </c>
      <c r="BB349" s="6" t="e">
        <f>MATCH(Q349,'Partnumber data valves'!$B$4:$B$1001,0)</f>
        <v>#N/A</v>
      </c>
      <c r="BC349" s="6"/>
      <c r="BD349" t="e">
        <f>INDEX('Partnumber data valves'!$B$4:$AC$1001,$BB349,13)</f>
        <v>#N/A</v>
      </c>
      <c r="BE349" t="e">
        <f>INDEX('Partnumber data valves'!$B$4:$AC$1001,$BB349,14)</f>
        <v>#N/A</v>
      </c>
      <c r="BF349" t="e">
        <f>INDEX('Partnumber data valves'!$B$4:$AC$1001,$BB349,15)</f>
        <v>#N/A</v>
      </c>
      <c r="BG349" t="e">
        <f>INDEX('Partnumber data valves'!$B$4:$AC$1001,$BB349,16)</f>
        <v>#N/A</v>
      </c>
      <c r="BH349" t="e">
        <f>INDEX('Partnumber data valves'!$B$4:$AC$1001,$BB349,17)</f>
        <v>#N/A</v>
      </c>
      <c r="BI349" t="e">
        <f>INDEX('Partnumber data valves'!$B$4:$AC$1001,$BB349,18)</f>
        <v>#N/A</v>
      </c>
      <c r="BJ349" t="e">
        <f>INDEX('Partnumber data valves'!$B$4:$AC$1001,$BB349,19)</f>
        <v>#N/A</v>
      </c>
      <c r="BL349" t="e">
        <f>INDEX('Partnumber data valves'!$B$4:$AC$1001,$BB349,21)</f>
        <v>#N/A</v>
      </c>
      <c r="BM349" t="e">
        <f>INDEX('Partnumber data valves'!$B$4:$AC$1001,$BB349,22)</f>
        <v>#N/A</v>
      </c>
      <c r="BN349" t="e">
        <f>INDEX('Partnumber data valves'!$B$4:$AC$1001,$BB349,23)</f>
        <v>#N/A</v>
      </c>
      <c r="BO349" t="e">
        <f>INDEX('Partnumber data valves'!$B$4:$AC$1001,$BB349,24)</f>
        <v>#N/A</v>
      </c>
      <c r="BP349" t="e">
        <f>INDEX('Partnumber data valves'!$B$4:$AC$1001,$BB349,25)</f>
        <v>#N/A</v>
      </c>
      <c r="BQ349" t="e">
        <f>INDEX('Partnumber data valves'!$B$4:$AC$1001,$BB349,26)</f>
        <v>#N/A</v>
      </c>
      <c r="BR349" t="e">
        <f>INDEX('Partnumber data valves'!$B$4:$AC$1001,$BB349,27)</f>
        <v>#N/A</v>
      </c>
      <c r="BS349" t="e">
        <f>INDEX('Partnumber data valves'!$B$4:$AC$1001,$BB349,28)</f>
        <v>#N/A</v>
      </c>
      <c r="BU349" s="66" t="e">
        <f>INDEX('Partnumber data valves'!$B$4:$AC$1001,$BB349,5)</f>
        <v>#N/A</v>
      </c>
      <c r="BV349" s="66" t="e">
        <f>INDEX('Partnumber data valves'!$B$4:$AC$1001,$BB349,6)</f>
        <v>#N/A</v>
      </c>
    </row>
    <row r="350" spans="2:74"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5"/>
      <c r="N350" s="115"/>
      <c r="O350" s="115"/>
      <c r="Q350" s="83"/>
      <c r="R350" s="22" t="e">
        <f>VLOOKUP('Frese Valve Selection'!$Q350,'Partnumber data valves'!$B$4:$K$1001,2,FALSE)</f>
        <v>#N/A</v>
      </c>
      <c r="S350" s="23" t="e">
        <f>VLOOKUP('Frese Valve Selection'!$Q350,'Partnumber data valves'!$B$4:$K$1001,3,FALSE)</f>
        <v>#N/A</v>
      </c>
      <c r="T350" s="23" t="e">
        <f>VLOOKUP('Frese Valve Selection'!$Q350,'Partnumber data valves'!$B$4:$K$1001,4,FALSE)</f>
        <v>#N/A</v>
      </c>
      <c r="U350" s="23" t="e">
        <f>VLOOKUP('Frese Valve Selection'!$Q350,'Partnumber data valves'!$B$4:$K$1001,5,FALSE)</f>
        <v>#N/A</v>
      </c>
      <c r="V350" s="23" t="e">
        <f>VLOOKUP('Frese Valve Selection'!$Q350,'Partnumber data valves'!$B$4:$K$1001,6,FALSE)</f>
        <v>#N/A</v>
      </c>
      <c r="W350" s="23" t="e">
        <f>VLOOKUP('Frese Valve Selection'!$Q350,'Partnumber data valves'!$B$4:$K$1001,7,FALSE)</f>
        <v>#N/A</v>
      </c>
      <c r="X350" s="23" t="e">
        <f>VLOOKUP('Frese Valve Selection'!$Q350,'Partnumber data valves'!$B$4:$K$1001,8,FALSE)</f>
        <v>#N/A</v>
      </c>
      <c r="Y350" s="23" t="e">
        <f>VLOOKUP('Frese Valve Selection'!$Q350,'Partnumber data valves'!$B$4:$K$1001,9,FALSE)</f>
        <v>#N/A</v>
      </c>
      <c r="Z350" s="23" t="e">
        <f>VLOOKUP('Frese Valve Selection'!$Q350,'Partnumber data valves'!$B$4:$K$1001,10,FALSE)</f>
        <v>#N/A</v>
      </c>
      <c r="AA350" s="97">
        <f t="shared" si="63"/>
        <v>0</v>
      </c>
      <c r="AB350" s="98" t="e">
        <f t="shared" si="61"/>
        <v>#N/A</v>
      </c>
      <c r="AC350" s="99" t="e">
        <f t="shared" si="62"/>
        <v>#N/A</v>
      </c>
      <c r="AD350" s="23" t="e">
        <f>VLOOKUP(Q350,'Weight table'!$A$2:$C$10000,3,FALSE)</f>
        <v>#N/A</v>
      </c>
      <c r="AF350" s="83"/>
      <c r="AG350" s="23" t="str">
        <f>IF(OR(ISBLANK($AF350),$AF350="N/A"),"",VLOOKUP($AF350,'Part number data actuators'!$B$3:$H$202,2,FALSE))</f>
        <v/>
      </c>
      <c r="AH350" s="23" t="str">
        <f>IF(OR(ISBLANK($AF350),$AF350="N/A"),"",VLOOKUP($AF350,'Part number data actuators'!$B$3:$H$202,3,FALSE))</f>
        <v/>
      </c>
      <c r="AI350" s="23" t="str">
        <f>IF(OR(ISBLANK($AF350),$AF350="N/A"),"",VLOOKUP($AF350,'Part number data actuators'!$B$3:$H$202,4,FALSE))</f>
        <v/>
      </c>
      <c r="AJ350" s="23" t="str">
        <f>IF(OR(ISBLANK($AF350),$AF350="N/A"),"",VLOOKUP($AF350,'Part number data actuators'!$B$3:$H$202,5,FALSE))</f>
        <v/>
      </c>
      <c r="AK350" s="23" t="str">
        <f>IF(OR(ISBLANK($AF350),$AF350="N/A"),"",VLOOKUP($AF350,'Part number data actuators'!$B$3:$H$202,6,FALSE))</f>
        <v/>
      </c>
      <c r="AL350" s="23" t="str">
        <f>IF(OR(ISBLANK($AF350),$AF350="N/A"),"",VLOOKUP($AF350,'Part number data actuators'!$B$3:$H$202,7,FALSE))</f>
        <v/>
      </c>
      <c r="AM350" s="5" t="str">
        <f>IF(OR(ISBLANK($AF350),$AF350="N/A"),"",VLOOKUP(AF350,'Weight table'!$A$2:$C$10000,3,FALSE))</f>
        <v/>
      </c>
      <c r="AO350" s="86"/>
      <c r="AU350" s="66" t="e">
        <f t="shared" si="64"/>
        <v>#N/A</v>
      </c>
      <c r="AV350" s="66" t="e">
        <f t="shared" si="65"/>
        <v>#N/A</v>
      </c>
      <c r="AW350" t="e">
        <f t="shared" si="66"/>
        <v>#N/A</v>
      </c>
      <c r="AX350" s="66" t="e">
        <f t="shared" si="67"/>
        <v>#N/A</v>
      </c>
      <c r="AY350" s="66" t="e">
        <f t="shared" si="68"/>
        <v>#N/A</v>
      </c>
      <c r="BB350" s="6" t="e">
        <f>MATCH(Q350,'Partnumber data valves'!$B$4:$B$1001,0)</f>
        <v>#N/A</v>
      </c>
      <c r="BC350" s="6"/>
      <c r="BD350" t="e">
        <f>INDEX('Partnumber data valves'!$B$4:$AC$1001,$BB350,13)</f>
        <v>#N/A</v>
      </c>
      <c r="BE350" t="e">
        <f>INDEX('Partnumber data valves'!$B$4:$AC$1001,$BB350,14)</f>
        <v>#N/A</v>
      </c>
      <c r="BF350" t="e">
        <f>INDEX('Partnumber data valves'!$B$4:$AC$1001,$BB350,15)</f>
        <v>#N/A</v>
      </c>
      <c r="BG350" t="e">
        <f>INDEX('Partnumber data valves'!$B$4:$AC$1001,$BB350,16)</f>
        <v>#N/A</v>
      </c>
      <c r="BH350" t="e">
        <f>INDEX('Partnumber data valves'!$B$4:$AC$1001,$BB350,17)</f>
        <v>#N/A</v>
      </c>
      <c r="BI350" t="e">
        <f>INDEX('Partnumber data valves'!$B$4:$AC$1001,$BB350,18)</f>
        <v>#N/A</v>
      </c>
      <c r="BJ350" t="e">
        <f>INDEX('Partnumber data valves'!$B$4:$AC$1001,$BB350,19)</f>
        <v>#N/A</v>
      </c>
      <c r="BL350" t="e">
        <f>INDEX('Partnumber data valves'!$B$4:$AC$1001,$BB350,21)</f>
        <v>#N/A</v>
      </c>
      <c r="BM350" t="e">
        <f>INDEX('Partnumber data valves'!$B$4:$AC$1001,$BB350,22)</f>
        <v>#N/A</v>
      </c>
      <c r="BN350" t="e">
        <f>INDEX('Partnumber data valves'!$B$4:$AC$1001,$BB350,23)</f>
        <v>#N/A</v>
      </c>
      <c r="BO350" t="e">
        <f>INDEX('Partnumber data valves'!$B$4:$AC$1001,$BB350,24)</f>
        <v>#N/A</v>
      </c>
      <c r="BP350" t="e">
        <f>INDEX('Partnumber data valves'!$B$4:$AC$1001,$BB350,25)</f>
        <v>#N/A</v>
      </c>
      <c r="BQ350" t="e">
        <f>INDEX('Partnumber data valves'!$B$4:$AC$1001,$BB350,26)</f>
        <v>#N/A</v>
      </c>
      <c r="BR350" t="e">
        <f>INDEX('Partnumber data valves'!$B$4:$AC$1001,$BB350,27)</f>
        <v>#N/A</v>
      </c>
      <c r="BS350" t="e">
        <f>INDEX('Partnumber data valves'!$B$4:$AC$1001,$BB350,28)</f>
        <v>#N/A</v>
      </c>
      <c r="BU350" s="66" t="e">
        <f>INDEX('Partnumber data valves'!$B$4:$AC$1001,$BB350,5)</f>
        <v>#N/A</v>
      </c>
      <c r="BV350" s="66" t="e">
        <f>INDEX('Partnumber data valves'!$B$4:$AC$1001,$BB350,6)</f>
        <v>#N/A</v>
      </c>
    </row>
    <row r="351" spans="2:74"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5"/>
      <c r="N351" s="115"/>
      <c r="O351" s="115"/>
      <c r="Q351" s="83"/>
      <c r="R351" s="22" t="e">
        <f>VLOOKUP('Frese Valve Selection'!$Q351,'Partnumber data valves'!$B$4:$K$1001,2,FALSE)</f>
        <v>#N/A</v>
      </c>
      <c r="S351" s="23" t="e">
        <f>VLOOKUP('Frese Valve Selection'!$Q351,'Partnumber data valves'!$B$4:$K$1001,3,FALSE)</f>
        <v>#N/A</v>
      </c>
      <c r="T351" s="23" t="e">
        <f>VLOOKUP('Frese Valve Selection'!$Q351,'Partnumber data valves'!$B$4:$K$1001,4,FALSE)</f>
        <v>#N/A</v>
      </c>
      <c r="U351" s="23" t="e">
        <f>VLOOKUP('Frese Valve Selection'!$Q351,'Partnumber data valves'!$B$4:$K$1001,5,FALSE)</f>
        <v>#N/A</v>
      </c>
      <c r="V351" s="23" t="e">
        <f>VLOOKUP('Frese Valve Selection'!$Q351,'Partnumber data valves'!$B$4:$K$1001,6,FALSE)</f>
        <v>#N/A</v>
      </c>
      <c r="W351" s="23" t="e">
        <f>VLOOKUP('Frese Valve Selection'!$Q351,'Partnumber data valves'!$B$4:$K$1001,7,FALSE)</f>
        <v>#N/A</v>
      </c>
      <c r="X351" s="23" t="e">
        <f>VLOOKUP('Frese Valve Selection'!$Q351,'Partnumber data valves'!$B$4:$K$1001,8,FALSE)</f>
        <v>#N/A</v>
      </c>
      <c r="Y351" s="23" t="e">
        <f>VLOOKUP('Frese Valve Selection'!$Q351,'Partnumber data valves'!$B$4:$K$1001,9,FALSE)</f>
        <v>#N/A</v>
      </c>
      <c r="Z351" s="23" t="e">
        <f>VLOOKUP('Frese Valve Selection'!$Q351,'Partnumber data valves'!$B$4:$K$1001,10,FALSE)</f>
        <v>#N/A</v>
      </c>
      <c r="AA351" s="97">
        <f t="shared" si="63"/>
        <v>0</v>
      </c>
      <c r="AB351" s="98" t="e">
        <f t="shared" si="61"/>
        <v>#N/A</v>
      </c>
      <c r="AC351" s="99" t="e">
        <f t="shared" si="62"/>
        <v>#N/A</v>
      </c>
      <c r="AD351" s="23" t="e">
        <f>VLOOKUP(Q351,'Weight table'!$A$2:$C$10000,3,FALSE)</f>
        <v>#N/A</v>
      </c>
      <c r="AF351" s="83"/>
      <c r="AG351" s="23" t="str">
        <f>IF(OR(ISBLANK($AF351),$AF351="N/A"),"",VLOOKUP($AF351,'Part number data actuators'!$B$3:$H$202,2,FALSE))</f>
        <v/>
      </c>
      <c r="AH351" s="23" t="str">
        <f>IF(OR(ISBLANK($AF351),$AF351="N/A"),"",VLOOKUP($AF351,'Part number data actuators'!$B$3:$H$202,3,FALSE))</f>
        <v/>
      </c>
      <c r="AI351" s="23" t="str">
        <f>IF(OR(ISBLANK($AF351),$AF351="N/A"),"",VLOOKUP($AF351,'Part number data actuators'!$B$3:$H$202,4,FALSE))</f>
        <v/>
      </c>
      <c r="AJ351" s="23" t="str">
        <f>IF(OR(ISBLANK($AF351),$AF351="N/A"),"",VLOOKUP($AF351,'Part number data actuators'!$B$3:$H$202,5,FALSE))</f>
        <v/>
      </c>
      <c r="AK351" s="23" t="str">
        <f>IF(OR(ISBLANK($AF351),$AF351="N/A"),"",VLOOKUP($AF351,'Part number data actuators'!$B$3:$H$202,6,FALSE))</f>
        <v/>
      </c>
      <c r="AL351" s="23" t="str">
        <f>IF(OR(ISBLANK($AF351),$AF351="N/A"),"",VLOOKUP($AF351,'Part number data actuators'!$B$3:$H$202,7,FALSE))</f>
        <v/>
      </c>
      <c r="AM351" s="5" t="str">
        <f>IF(OR(ISBLANK($AF351),$AF351="N/A"),"",VLOOKUP(AF351,'Weight table'!$A$2:$C$10000,3,FALSE))</f>
        <v/>
      </c>
      <c r="AO351" s="86"/>
      <c r="AU351" s="66" t="e">
        <f t="shared" si="64"/>
        <v>#N/A</v>
      </c>
      <c r="AV351" s="66" t="e">
        <f t="shared" si="65"/>
        <v>#N/A</v>
      </c>
      <c r="AW351" t="e">
        <f t="shared" si="66"/>
        <v>#N/A</v>
      </c>
      <c r="AX351" s="66" t="e">
        <f t="shared" si="67"/>
        <v>#N/A</v>
      </c>
      <c r="AY351" s="66" t="e">
        <f t="shared" si="68"/>
        <v>#N/A</v>
      </c>
      <c r="BB351" s="6" t="e">
        <f>MATCH(Q351,'Partnumber data valves'!$B$4:$B$1001,0)</f>
        <v>#N/A</v>
      </c>
      <c r="BC351" s="6"/>
      <c r="BD351" t="e">
        <f>INDEX('Partnumber data valves'!$B$4:$AC$1001,$BB351,13)</f>
        <v>#N/A</v>
      </c>
      <c r="BE351" t="e">
        <f>INDEX('Partnumber data valves'!$B$4:$AC$1001,$BB351,14)</f>
        <v>#N/A</v>
      </c>
      <c r="BF351" t="e">
        <f>INDEX('Partnumber data valves'!$B$4:$AC$1001,$BB351,15)</f>
        <v>#N/A</v>
      </c>
      <c r="BG351" t="e">
        <f>INDEX('Partnumber data valves'!$B$4:$AC$1001,$BB351,16)</f>
        <v>#N/A</v>
      </c>
      <c r="BH351" t="e">
        <f>INDEX('Partnumber data valves'!$B$4:$AC$1001,$BB351,17)</f>
        <v>#N/A</v>
      </c>
      <c r="BI351" t="e">
        <f>INDEX('Partnumber data valves'!$B$4:$AC$1001,$BB351,18)</f>
        <v>#N/A</v>
      </c>
      <c r="BJ351" t="e">
        <f>INDEX('Partnumber data valves'!$B$4:$AC$1001,$BB351,19)</f>
        <v>#N/A</v>
      </c>
      <c r="BL351" t="e">
        <f>INDEX('Partnumber data valves'!$B$4:$AC$1001,$BB351,21)</f>
        <v>#N/A</v>
      </c>
      <c r="BM351" t="e">
        <f>INDEX('Partnumber data valves'!$B$4:$AC$1001,$BB351,22)</f>
        <v>#N/A</v>
      </c>
      <c r="BN351" t="e">
        <f>INDEX('Partnumber data valves'!$B$4:$AC$1001,$BB351,23)</f>
        <v>#N/A</v>
      </c>
      <c r="BO351" t="e">
        <f>INDEX('Partnumber data valves'!$B$4:$AC$1001,$BB351,24)</f>
        <v>#N/A</v>
      </c>
      <c r="BP351" t="e">
        <f>INDEX('Partnumber data valves'!$B$4:$AC$1001,$BB351,25)</f>
        <v>#N/A</v>
      </c>
      <c r="BQ351" t="e">
        <f>INDEX('Partnumber data valves'!$B$4:$AC$1001,$BB351,26)</f>
        <v>#N/A</v>
      </c>
      <c r="BR351" t="e">
        <f>INDEX('Partnumber data valves'!$B$4:$AC$1001,$BB351,27)</f>
        <v>#N/A</v>
      </c>
      <c r="BS351" t="e">
        <f>INDEX('Partnumber data valves'!$B$4:$AC$1001,$BB351,28)</f>
        <v>#N/A</v>
      </c>
      <c r="BU351" s="66" t="e">
        <f>INDEX('Partnumber data valves'!$B$4:$AC$1001,$BB351,5)</f>
        <v>#N/A</v>
      </c>
      <c r="BV351" s="66" t="e">
        <f>INDEX('Partnumber data valves'!$B$4:$AC$1001,$BB351,6)</f>
        <v>#N/A</v>
      </c>
    </row>
    <row r="352" spans="2:74"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5"/>
      <c r="N352" s="115"/>
      <c r="O352" s="115"/>
      <c r="Q352" s="83"/>
      <c r="R352" s="22" t="e">
        <f>VLOOKUP('Frese Valve Selection'!$Q352,'Partnumber data valves'!$B$4:$K$1001,2,FALSE)</f>
        <v>#N/A</v>
      </c>
      <c r="S352" s="23" t="e">
        <f>VLOOKUP('Frese Valve Selection'!$Q352,'Partnumber data valves'!$B$4:$K$1001,3,FALSE)</f>
        <v>#N/A</v>
      </c>
      <c r="T352" s="23" t="e">
        <f>VLOOKUP('Frese Valve Selection'!$Q352,'Partnumber data valves'!$B$4:$K$1001,4,FALSE)</f>
        <v>#N/A</v>
      </c>
      <c r="U352" s="23" t="e">
        <f>VLOOKUP('Frese Valve Selection'!$Q352,'Partnumber data valves'!$B$4:$K$1001,5,FALSE)</f>
        <v>#N/A</v>
      </c>
      <c r="V352" s="23" t="e">
        <f>VLOOKUP('Frese Valve Selection'!$Q352,'Partnumber data valves'!$B$4:$K$1001,6,FALSE)</f>
        <v>#N/A</v>
      </c>
      <c r="W352" s="23" t="e">
        <f>VLOOKUP('Frese Valve Selection'!$Q352,'Partnumber data valves'!$B$4:$K$1001,7,FALSE)</f>
        <v>#N/A</v>
      </c>
      <c r="X352" s="23" t="e">
        <f>VLOOKUP('Frese Valve Selection'!$Q352,'Partnumber data valves'!$B$4:$K$1001,8,FALSE)</f>
        <v>#N/A</v>
      </c>
      <c r="Y352" s="23" t="e">
        <f>VLOOKUP('Frese Valve Selection'!$Q352,'Partnumber data valves'!$B$4:$K$1001,9,FALSE)</f>
        <v>#N/A</v>
      </c>
      <c r="Z352" s="23" t="e">
        <f>VLOOKUP('Frese Valve Selection'!$Q352,'Partnumber data valves'!$B$4:$K$1001,10,FALSE)</f>
        <v>#N/A</v>
      </c>
      <c r="AA352" s="97">
        <f t="shared" si="63"/>
        <v>0</v>
      </c>
      <c r="AB352" s="98" t="e">
        <f t="shared" si="61"/>
        <v>#N/A</v>
      </c>
      <c r="AC352" s="99" t="e">
        <f t="shared" si="62"/>
        <v>#N/A</v>
      </c>
      <c r="AD352" s="23" t="e">
        <f>VLOOKUP(Q352,'Weight table'!$A$2:$C$10000,3,FALSE)</f>
        <v>#N/A</v>
      </c>
      <c r="AF352" s="83"/>
      <c r="AG352" s="23" t="str">
        <f>IF(OR(ISBLANK($AF352),$AF352="N/A"),"",VLOOKUP($AF352,'Part number data actuators'!$B$3:$H$202,2,FALSE))</f>
        <v/>
      </c>
      <c r="AH352" s="23" t="str">
        <f>IF(OR(ISBLANK($AF352),$AF352="N/A"),"",VLOOKUP($AF352,'Part number data actuators'!$B$3:$H$202,3,FALSE))</f>
        <v/>
      </c>
      <c r="AI352" s="23" t="str">
        <f>IF(OR(ISBLANK($AF352),$AF352="N/A"),"",VLOOKUP($AF352,'Part number data actuators'!$B$3:$H$202,4,FALSE))</f>
        <v/>
      </c>
      <c r="AJ352" s="23" t="str">
        <f>IF(OR(ISBLANK($AF352),$AF352="N/A"),"",VLOOKUP($AF352,'Part number data actuators'!$B$3:$H$202,5,FALSE))</f>
        <v/>
      </c>
      <c r="AK352" s="23" t="str">
        <f>IF(OR(ISBLANK($AF352),$AF352="N/A"),"",VLOOKUP($AF352,'Part number data actuators'!$B$3:$H$202,6,FALSE))</f>
        <v/>
      </c>
      <c r="AL352" s="23" t="str">
        <f>IF(OR(ISBLANK($AF352),$AF352="N/A"),"",VLOOKUP($AF352,'Part number data actuators'!$B$3:$H$202,7,FALSE))</f>
        <v/>
      </c>
      <c r="AM352" s="5" t="str">
        <f>IF(OR(ISBLANK($AF352),$AF352="N/A"),"",VLOOKUP(AF352,'Weight table'!$A$2:$C$10000,3,FALSE))</f>
        <v/>
      </c>
      <c r="AO352" s="86"/>
      <c r="AU352" s="66" t="e">
        <f t="shared" si="64"/>
        <v>#N/A</v>
      </c>
      <c r="AV352" s="66" t="e">
        <f t="shared" si="65"/>
        <v>#N/A</v>
      </c>
      <c r="AW352" t="e">
        <f t="shared" si="66"/>
        <v>#N/A</v>
      </c>
      <c r="AX352" s="66" t="e">
        <f t="shared" si="67"/>
        <v>#N/A</v>
      </c>
      <c r="AY352" s="66" t="e">
        <f t="shared" si="68"/>
        <v>#N/A</v>
      </c>
      <c r="BB352" s="6" t="e">
        <f>MATCH(Q352,'Partnumber data valves'!$B$4:$B$1001,0)</f>
        <v>#N/A</v>
      </c>
      <c r="BC352" s="6"/>
      <c r="BD352" t="e">
        <f>INDEX('Partnumber data valves'!$B$4:$AC$1001,$BB352,13)</f>
        <v>#N/A</v>
      </c>
      <c r="BE352" t="e">
        <f>INDEX('Partnumber data valves'!$B$4:$AC$1001,$BB352,14)</f>
        <v>#N/A</v>
      </c>
      <c r="BF352" t="e">
        <f>INDEX('Partnumber data valves'!$B$4:$AC$1001,$BB352,15)</f>
        <v>#N/A</v>
      </c>
      <c r="BG352" t="e">
        <f>INDEX('Partnumber data valves'!$B$4:$AC$1001,$BB352,16)</f>
        <v>#N/A</v>
      </c>
      <c r="BH352" t="e">
        <f>INDEX('Partnumber data valves'!$B$4:$AC$1001,$BB352,17)</f>
        <v>#N/A</v>
      </c>
      <c r="BI352" t="e">
        <f>INDEX('Partnumber data valves'!$B$4:$AC$1001,$BB352,18)</f>
        <v>#N/A</v>
      </c>
      <c r="BJ352" t="e">
        <f>INDEX('Partnumber data valves'!$B$4:$AC$1001,$BB352,19)</f>
        <v>#N/A</v>
      </c>
      <c r="BL352" t="e">
        <f>INDEX('Partnumber data valves'!$B$4:$AC$1001,$BB352,21)</f>
        <v>#N/A</v>
      </c>
      <c r="BM352" t="e">
        <f>INDEX('Partnumber data valves'!$B$4:$AC$1001,$BB352,22)</f>
        <v>#N/A</v>
      </c>
      <c r="BN352" t="e">
        <f>INDEX('Partnumber data valves'!$B$4:$AC$1001,$BB352,23)</f>
        <v>#N/A</v>
      </c>
      <c r="BO352" t="e">
        <f>INDEX('Partnumber data valves'!$B$4:$AC$1001,$BB352,24)</f>
        <v>#N/A</v>
      </c>
      <c r="BP352" t="e">
        <f>INDEX('Partnumber data valves'!$B$4:$AC$1001,$BB352,25)</f>
        <v>#N/A</v>
      </c>
      <c r="BQ352" t="e">
        <f>INDEX('Partnumber data valves'!$B$4:$AC$1001,$BB352,26)</f>
        <v>#N/A</v>
      </c>
      <c r="BR352" t="e">
        <f>INDEX('Partnumber data valves'!$B$4:$AC$1001,$BB352,27)</f>
        <v>#N/A</v>
      </c>
      <c r="BS352" t="e">
        <f>INDEX('Partnumber data valves'!$B$4:$AC$1001,$BB352,28)</f>
        <v>#N/A</v>
      </c>
      <c r="BU352" s="66" t="e">
        <f>INDEX('Partnumber data valves'!$B$4:$AC$1001,$BB352,5)</f>
        <v>#N/A</v>
      </c>
      <c r="BV352" s="66" t="e">
        <f>INDEX('Partnumber data valves'!$B$4:$AC$1001,$BB352,6)</f>
        <v>#N/A</v>
      </c>
    </row>
    <row r="353" spans="2:74"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5"/>
      <c r="N353" s="115"/>
      <c r="O353" s="115"/>
      <c r="Q353" s="83"/>
      <c r="R353" s="22" t="e">
        <f>VLOOKUP('Frese Valve Selection'!$Q353,'Partnumber data valves'!$B$4:$K$1001,2,FALSE)</f>
        <v>#N/A</v>
      </c>
      <c r="S353" s="23" t="e">
        <f>VLOOKUP('Frese Valve Selection'!$Q353,'Partnumber data valves'!$B$4:$K$1001,3,FALSE)</f>
        <v>#N/A</v>
      </c>
      <c r="T353" s="23" t="e">
        <f>VLOOKUP('Frese Valve Selection'!$Q353,'Partnumber data valves'!$B$4:$K$1001,4,FALSE)</f>
        <v>#N/A</v>
      </c>
      <c r="U353" s="23" t="e">
        <f>VLOOKUP('Frese Valve Selection'!$Q353,'Partnumber data valves'!$B$4:$K$1001,5,FALSE)</f>
        <v>#N/A</v>
      </c>
      <c r="V353" s="23" t="e">
        <f>VLOOKUP('Frese Valve Selection'!$Q353,'Partnumber data valves'!$B$4:$K$1001,6,FALSE)</f>
        <v>#N/A</v>
      </c>
      <c r="W353" s="23" t="e">
        <f>VLOOKUP('Frese Valve Selection'!$Q353,'Partnumber data valves'!$B$4:$K$1001,7,FALSE)</f>
        <v>#N/A</v>
      </c>
      <c r="X353" s="23" t="e">
        <f>VLOOKUP('Frese Valve Selection'!$Q353,'Partnumber data valves'!$B$4:$K$1001,8,FALSE)</f>
        <v>#N/A</v>
      </c>
      <c r="Y353" s="23" t="e">
        <f>VLOOKUP('Frese Valve Selection'!$Q353,'Partnumber data valves'!$B$4:$K$1001,9,FALSE)</f>
        <v>#N/A</v>
      </c>
      <c r="Z353" s="23" t="e">
        <f>VLOOKUP('Frese Valve Selection'!$Q353,'Partnumber data valves'!$B$4:$K$1001,10,FALSE)</f>
        <v>#N/A</v>
      </c>
      <c r="AA353" s="97">
        <f t="shared" si="63"/>
        <v>0</v>
      </c>
      <c r="AB353" s="98" t="e">
        <f t="shared" si="61"/>
        <v>#N/A</v>
      </c>
      <c r="AC353" s="99" t="e">
        <f t="shared" si="62"/>
        <v>#N/A</v>
      </c>
      <c r="AD353" s="23" t="e">
        <f>VLOOKUP(Q353,'Weight table'!$A$2:$C$10000,3,FALSE)</f>
        <v>#N/A</v>
      </c>
      <c r="AF353" s="83"/>
      <c r="AG353" s="23" t="str">
        <f>IF(OR(ISBLANK($AF353),$AF353="N/A"),"",VLOOKUP($AF353,'Part number data actuators'!$B$3:$H$202,2,FALSE))</f>
        <v/>
      </c>
      <c r="AH353" s="23" t="str">
        <f>IF(OR(ISBLANK($AF353),$AF353="N/A"),"",VLOOKUP($AF353,'Part number data actuators'!$B$3:$H$202,3,FALSE))</f>
        <v/>
      </c>
      <c r="AI353" s="23" t="str">
        <f>IF(OR(ISBLANK($AF353),$AF353="N/A"),"",VLOOKUP($AF353,'Part number data actuators'!$B$3:$H$202,4,FALSE))</f>
        <v/>
      </c>
      <c r="AJ353" s="23" t="str">
        <f>IF(OR(ISBLANK($AF353),$AF353="N/A"),"",VLOOKUP($AF353,'Part number data actuators'!$B$3:$H$202,5,FALSE))</f>
        <v/>
      </c>
      <c r="AK353" s="23" t="str">
        <f>IF(OR(ISBLANK($AF353),$AF353="N/A"),"",VLOOKUP($AF353,'Part number data actuators'!$B$3:$H$202,6,FALSE))</f>
        <v/>
      </c>
      <c r="AL353" s="23" t="str">
        <f>IF(OR(ISBLANK($AF353),$AF353="N/A"),"",VLOOKUP($AF353,'Part number data actuators'!$B$3:$H$202,7,FALSE))</f>
        <v/>
      </c>
      <c r="AM353" s="5" t="str">
        <f>IF(OR(ISBLANK($AF353),$AF353="N/A"),"",VLOOKUP(AF353,'Weight table'!$A$2:$C$10000,3,FALSE))</f>
        <v/>
      </c>
      <c r="AO353" s="86"/>
      <c r="AU353" s="66" t="e">
        <f t="shared" si="64"/>
        <v>#N/A</v>
      </c>
      <c r="AV353" s="66" t="e">
        <f t="shared" si="65"/>
        <v>#N/A</v>
      </c>
      <c r="AW353" t="e">
        <f t="shared" si="66"/>
        <v>#N/A</v>
      </c>
      <c r="AX353" s="66" t="e">
        <f t="shared" si="67"/>
        <v>#N/A</v>
      </c>
      <c r="AY353" s="66" t="e">
        <f t="shared" si="68"/>
        <v>#N/A</v>
      </c>
      <c r="BB353" s="6" t="e">
        <f>MATCH(Q353,'Partnumber data valves'!$B$4:$B$1001,0)</f>
        <v>#N/A</v>
      </c>
      <c r="BC353" s="6"/>
      <c r="BD353" t="e">
        <f>INDEX('Partnumber data valves'!$B$4:$AC$1001,$BB353,13)</f>
        <v>#N/A</v>
      </c>
      <c r="BE353" t="e">
        <f>INDEX('Partnumber data valves'!$B$4:$AC$1001,$BB353,14)</f>
        <v>#N/A</v>
      </c>
      <c r="BF353" t="e">
        <f>INDEX('Partnumber data valves'!$B$4:$AC$1001,$BB353,15)</f>
        <v>#N/A</v>
      </c>
      <c r="BG353" t="e">
        <f>INDEX('Partnumber data valves'!$B$4:$AC$1001,$BB353,16)</f>
        <v>#N/A</v>
      </c>
      <c r="BH353" t="e">
        <f>INDEX('Partnumber data valves'!$B$4:$AC$1001,$BB353,17)</f>
        <v>#N/A</v>
      </c>
      <c r="BI353" t="e">
        <f>INDEX('Partnumber data valves'!$B$4:$AC$1001,$BB353,18)</f>
        <v>#N/A</v>
      </c>
      <c r="BJ353" t="e">
        <f>INDEX('Partnumber data valves'!$B$4:$AC$1001,$BB353,19)</f>
        <v>#N/A</v>
      </c>
      <c r="BL353" t="e">
        <f>INDEX('Partnumber data valves'!$B$4:$AC$1001,$BB353,21)</f>
        <v>#N/A</v>
      </c>
      <c r="BM353" t="e">
        <f>INDEX('Partnumber data valves'!$B$4:$AC$1001,$BB353,22)</f>
        <v>#N/A</v>
      </c>
      <c r="BN353" t="e">
        <f>INDEX('Partnumber data valves'!$B$4:$AC$1001,$BB353,23)</f>
        <v>#N/A</v>
      </c>
      <c r="BO353" t="e">
        <f>INDEX('Partnumber data valves'!$B$4:$AC$1001,$BB353,24)</f>
        <v>#N/A</v>
      </c>
      <c r="BP353" t="e">
        <f>INDEX('Partnumber data valves'!$B$4:$AC$1001,$BB353,25)</f>
        <v>#N/A</v>
      </c>
      <c r="BQ353" t="e">
        <f>INDEX('Partnumber data valves'!$B$4:$AC$1001,$BB353,26)</f>
        <v>#N/A</v>
      </c>
      <c r="BR353" t="e">
        <f>INDEX('Partnumber data valves'!$B$4:$AC$1001,$BB353,27)</f>
        <v>#N/A</v>
      </c>
      <c r="BS353" t="e">
        <f>INDEX('Partnumber data valves'!$B$4:$AC$1001,$BB353,28)</f>
        <v>#N/A</v>
      </c>
      <c r="BU353" s="66" t="e">
        <f>INDEX('Partnumber data valves'!$B$4:$AC$1001,$BB353,5)</f>
        <v>#N/A</v>
      </c>
      <c r="BV353" s="66" t="e">
        <f>INDEX('Partnumber data valves'!$B$4:$AC$1001,$BB353,6)</f>
        <v>#N/A</v>
      </c>
    </row>
    <row r="354" spans="2:74"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5"/>
      <c r="N354" s="115"/>
      <c r="O354" s="115"/>
      <c r="Q354" s="83"/>
      <c r="R354" s="22" t="e">
        <f>VLOOKUP('Frese Valve Selection'!$Q354,'Partnumber data valves'!$B$4:$K$1001,2,FALSE)</f>
        <v>#N/A</v>
      </c>
      <c r="S354" s="23" t="e">
        <f>VLOOKUP('Frese Valve Selection'!$Q354,'Partnumber data valves'!$B$4:$K$1001,3,FALSE)</f>
        <v>#N/A</v>
      </c>
      <c r="T354" s="23" t="e">
        <f>VLOOKUP('Frese Valve Selection'!$Q354,'Partnumber data valves'!$B$4:$K$1001,4,FALSE)</f>
        <v>#N/A</v>
      </c>
      <c r="U354" s="23" t="e">
        <f>VLOOKUP('Frese Valve Selection'!$Q354,'Partnumber data valves'!$B$4:$K$1001,5,FALSE)</f>
        <v>#N/A</v>
      </c>
      <c r="V354" s="23" t="e">
        <f>VLOOKUP('Frese Valve Selection'!$Q354,'Partnumber data valves'!$B$4:$K$1001,6,FALSE)</f>
        <v>#N/A</v>
      </c>
      <c r="W354" s="23" t="e">
        <f>VLOOKUP('Frese Valve Selection'!$Q354,'Partnumber data valves'!$B$4:$K$1001,7,FALSE)</f>
        <v>#N/A</v>
      </c>
      <c r="X354" s="23" t="e">
        <f>VLOOKUP('Frese Valve Selection'!$Q354,'Partnumber data valves'!$B$4:$K$1001,8,FALSE)</f>
        <v>#N/A</v>
      </c>
      <c r="Y354" s="23" t="e">
        <f>VLOOKUP('Frese Valve Selection'!$Q354,'Partnumber data valves'!$B$4:$K$1001,9,FALSE)</f>
        <v>#N/A</v>
      </c>
      <c r="Z354" s="23" t="e">
        <f>VLOOKUP('Frese Valve Selection'!$Q354,'Partnumber data valves'!$B$4:$K$1001,10,FALSE)</f>
        <v>#N/A</v>
      </c>
      <c r="AA354" s="97">
        <f t="shared" si="63"/>
        <v>0</v>
      </c>
      <c r="AB354" s="98" t="e">
        <f t="shared" si="61"/>
        <v>#N/A</v>
      </c>
      <c r="AC354" s="99" t="e">
        <f t="shared" si="62"/>
        <v>#N/A</v>
      </c>
      <c r="AD354" s="23" t="e">
        <f>VLOOKUP(Q354,'Weight table'!$A$2:$C$10000,3,FALSE)</f>
        <v>#N/A</v>
      </c>
      <c r="AF354" s="83"/>
      <c r="AG354" s="23" t="str">
        <f>IF(OR(ISBLANK($AF354),$AF354="N/A"),"",VLOOKUP($AF354,'Part number data actuators'!$B$3:$H$202,2,FALSE))</f>
        <v/>
      </c>
      <c r="AH354" s="23" t="str">
        <f>IF(OR(ISBLANK($AF354),$AF354="N/A"),"",VLOOKUP($AF354,'Part number data actuators'!$B$3:$H$202,3,FALSE))</f>
        <v/>
      </c>
      <c r="AI354" s="23" t="str">
        <f>IF(OR(ISBLANK($AF354),$AF354="N/A"),"",VLOOKUP($AF354,'Part number data actuators'!$B$3:$H$202,4,FALSE))</f>
        <v/>
      </c>
      <c r="AJ354" s="23" t="str">
        <f>IF(OR(ISBLANK($AF354),$AF354="N/A"),"",VLOOKUP($AF354,'Part number data actuators'!$B$3:$H$202,5,FALSE))</f>
        <v/>
      </c>
      <c r="AK354" s="23" t="str">
        <f>IF(OR(ISBLANK($AF354),$AF354="N/A"),"",VLOOKUP($AF354,'Part number data actuators'!$B$3:$H$202,6,FALSE))</f>
        <v/>
      </c>
      <c r="AL354" s="23" t="str">
        <f>IF(OR(ISBLANK($AF354),$AF354="N/A"),"",VLOOKUP($AF354,'Part number data actuators'!$B$3:$H$202,7,FALSE))</f>
        <v/>
      </c>
      <c r="AM354" s="5" t="str">
        <f>IF(OR(ISBLANK($AF354),$AF354="N/A"),"",VLOOKUP(AF354,'Weight table'!$A$2:$C$10000,3,FALSE))</f>
        <v/>
      </c>
      <c r="AO354" s="86"/>
      <c r="AU354" s="66" t="e">
        <f t="shared" si="64"/>
        <v>#N/A</v>
      </c>
      <c r="AV354" s="66" t="e">
        <f t="shared" si="65"/>
        <v>#N/A</v>
      </c>
      <c r="AW354" t="e">
        <f t="shared" si="66"/>
        <v>#N/A</v>
      </c>
      <c r="AX354" s="66" t="e">
        <f t="shared" si="67"/>
        <v>#N/A</v>
      </c>
      <c r="AY354" s="66" t="e">
        <f t="shared" si="68"/>
        <v>#N/A</v>
      </c>
      <c r="BB354" s="6" t="e">
        <f>MATCH(Q354,'Partnumber data valves'!$B$4:$B$1001,0)</f>
        <v>#N/A</v>
      </c>
      <c r="BC354" s="6"/>
      <c r="BD354" t="e">
        <f>INDEX('Partnumber data valves'!$B$4:$AC$1001,$BB354,13)</f>
        <v>#N/A</v>
      </c>
      <c r="BE354" t="e">
        <f>INDEX('Partnumber data valves'!$B$4:$AC$1001,$BB354,14)</f>
        <v>#N/A</v>
      </c>
      <c r="BF354" t="e">
        <f>INDEX('Partnumber data valves'!$B$4:$AC$1001,$BB354,15)</f>
        <v>#N/A</v>
      </c>
      <c r="BG354" t="e">
        <f>INDEX('Partnumber data valves'!$B$4:$AC$1001,$BB354,16)</f>
        <v>#N/A</v>
      </c>
      <c r="BH354" t="e">
        <f>INDEX('Partnumber data valves'!$B$4:$AC$1001,$BB354,17)</f>
        <v>#N/A</v>
      </c>
      <c r="BI354" t="e">
        <f>INDEX('Partnumber data valves'!$B$4:$AC$1001,$BB354,18)</f>
        <v>#N/A</v>
      </c>
      <c r="BJ354" t="e">
        <f>INDEX('Partnumber data valves'!$B$4:$AC$1001,$BB354,19)</f>
        <v>#N/A</v>
      </c>
      <c r="BL354" t="e">
        <f>INDEX('Partnumber data valves'!$B$4:$AC$1001,$BB354,21)</f>
        <v>#N/A</v>
      </c>
      <c r="BM354" t="e">
        <f>INDEX('Partnumber data valves'!$B$4:$AC$1001,$BB354,22)</f>
        <v>#N/A</v>
      </c>
      <c r="BN354" t="e">
        <f>INDEX('Partnumber data valves'!$B$4:$AC$1001,$BB354,23)</f>
        <v>#N/A</v>
      </c>
      <c r="BO354" t="e">
        <f>INDEX('Partnumber data valves'!$B$4:$AC$1001,$BB354,24)</f>
        <v>#N/A</v>
      </c>
      <c r="BP354" t="e">
        <f>INDEX('Partnumber data valves'!$B$4:$AC$1001,$BB354,25)</f>
        <v>#N/A</v>
      </c>
      <c r="BQ354" t="e">
        <f>INDEX('Partnumber data valves'!$B$4:$AC$1001,$BB354,26)</f>
        <v>#N/A</v>
      </c>
      <c r="BR354" t="e">
        <f>INDEX('Partnumber data valves'!$B$4:$AC$1001,$BB354,27)</f>
        <v>#N/A</v>
      </c>
      <c r="BS354" t="e">
        <f>INDEX('Partnumber data valves'!$B$4:$AC$1001,$BB354,28)</f>
        <v>#N/A</v>
      </c>
      <c r="BU354" s="66" t="e">
        <f>INDEX('Partnumber data valves'!$B$4:$AC$1001,$BB354,5)</f>
        <v>#N/A</v>
      </c>
      <c r="BV354" s="66" t="e">
        <f>INDEX('Partnumber data valves'!$B$4:$AC$1001,$BB354,6)</f>
        <v>#N/A</v>
      </c>
    </row>
    <row r="355" spans="2:74"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5"/>
      <c r="N355" s="115"/>
      <c r="O355" s="115"/>
      <c r="Q355" s="83"/>
      <c r="R355" s="22" t="e">
        <f>VLOOKUP('Frese Valve Selection'!$Q355,'Partnumber data valves'!$B$4:$K$1001,2,FALSE)</f>
        <v>#N/A</v>
      </c>
      <c r="S355" s="23" t="e">
        <f>VLOOKUP('Frese Valve Selection'!$Q355,'Partnumber data valves'!$B$4:$K$1001,3,FALSE)</f>
        <v>#N/A</v>
      </c>
      <c r="T355" s="23" t="e">
        <f>VLOOKUP('Frese Valve Selection'!$Q355,'Partnumber data valves'!$B$4:$K$1001,4,FALSE)</f>
        <v>#N/A</v>
      </c>
      <c r="U355" s="23" t="e">
        <f>VLOOKUP('Frese Valve Selection'!$Q355,'Partnumber data valves'!$B$4:$K$1001,5,FALSE)</f>
        <v>#N/A</v>
      </c>
      <c r="V355" s="23" t="e">
        <f>VLOOKUP('Frese Valve Selection'!$Q355,'Partnumber data valves'!$B$4:$K$1001,6,FALSE)</f>
        <v>#N/A</v>
      </c>
      <c r="W355" s="23" t="e">
        <f>VLOOKUP('Frese Valve Selection'!$Q355,'Partnumber data valves'!$B$4:$K$1001,7,FALSE)</f>
        <v>#N/A</v>
      </c>
      <c r="X355" s="23" t="e">
        <f>VLOOKUP('Frese Valve Selection'!$Q355,'Partnumber data valves'!$B$4:$K$1001,8,FALSE)</f>
        <v>#N/A</v>
      </c>
      <c r="Y355" s="23" t="e">
        <f>VLOOKUP('Frese Valve Selection'!$Q355,'Partnumber data valves'!$B$4:$K$1001,9,FALSE)</f>
        <v>#N/A</v>
      </c>
      <c r="Z355" s="23" t="e">
        <f>VLOOKUP('Frese Valve Selection'!$Q355,'Partnumber data valves'!$B$4:$K$1001,10,FALSE)</f>
        <v>#N/A</v>
      </c>
      <c r="AA355" s="97">
        <f t="shared" si="63"/>
        <v>0</v>
      </c>
      <c r="AB355" s="98" t="e">
        <f t="shared" si="61"/>
        <v>#N/A</v>
      </c>
      <c r="AC355" s="99" t="e">
        <f t="shared" si="62"/>
        <v>#N/A</v>
      </c>
      <c r="AD355" s="23" t="e">
        <f>VLOOKUP(Q355,'Weight table'!$A$2:$C$10000,3,FALSE)</f>
        <v>#N/A</v>
      </c>
      <c r="AF355" s="83"/>
      <c r="AG355" s="23" t="str">
        <f>IF(OR(ISBLANK($AF355),$AF355="N/A"),"",VLOOKUP($AF355,'Part number data actuators'!$B$3:$H$202,2,FALSE))</f>
        <v/>
      </c>
      <c r="AH355" s="23" t="str">
        <f>IF(OR(ISBLANK($AF355),$AF355="N/A"),"",VLOOKUP($AF355,'Part number data actuators'!$B$3:$H$202,3,FALSE))</f>
        <v/>
      </c>
      <c r="AI355" s="23" t="str">
        <f>IF(OR(ISBLANK($AF355),$AF355="N/A"),"",VLOOKUP($AF355,'Part number data actuators'!$B$3:$H$202,4,FALSE))</f>
        <v/>
      </c>
      <c r="AJ355" s="23" t="str">
        <f>IF(OR(ISBLANK($AF355),$AF355="N/A"),"",VLOOKUP($AF355,'Part number data actuators'!$B$3:$H$202,5,FALSE))</f>
        <v/>
      </c>
      <c r="AK355" s="23" t="str">
        <f>IF(OR(ISBLANK($AF355),$AF355="N/A"),"",VLOOKUP($AF355,'Part number data actuators'!$B$3:$H$202,6,FALSE))</f>
        <v/>
      </c>
      <c r="AL355" s="23" t="str">
        <f>IF(OR(ISBLANK($AF355),$AF355="N/A"),"",VLOOKUP($AF355,'Part number data actuators'!$B$3:$H$202,7,FALSE))</f>
        <v/>
      </c>
      <c r="AM355" s="5" t="str">
        <f>IF(OR(ISBLANK($AF355),$AF355="N/A"),"",VLOOKUP(AF355,'Weight table'!$A$2:$C$10000,3,FALSE))</f>
        <v/>
      </c>
      <c r="AO355" s="86"/>
      <c r="AU355" s="66" t="e">
        <f t="shared" si="64"/>
        <v>#N/A</v>
      </c>
      <c r="AV355" s="66" t="e">
        <f t="shared" si="65"/>
        <v>#N/A</v>
      </c>
      <c r="AW355" t="e">
        <f t="shared" si="66"/>
        <v>#N/A</v>
      </c>
      <c r="AX355" s="66" t="e">
        <f t="shared" si="67"/>
        <v>#N/A</v>
      </c>
      <c r="AY355" s="66" t="e">
        <f t="shared" si="68"/>
        <v>#N/A</v>
      </c>
      <c r="BB355" s="6" t="e">
        <f>MATCH(Q355,'Partnumber data valves'!$B$4:$B$1001,0)</f>
        <v>#N/A</v>
      </c>
      <c r="BC355" s="6"/>
      <c r="BD355" t="e">
        <f>INDEX('Partnumber data valves'!$B$4:$AC$1001,$BB355,13)</f>
        <v>#N/A</v>
      </c>
      <c r="BE355" t="e">
        <f>INDEX('Partnumber data valves'!$B$4:$AC$1001,$BB355,14)</f>
        <v>#N/A</v>
      </c>
      <c r="BF355" t="e">
        <f>INDEX('Partnumber data valves'!$B$4:$AC$1001,$BB355,15)</f>
        <v>#N/A</v>
      </c>
      <c r="BG355" t="e">
        <f>INDEX('Partnumber data valves'!$B$4:$AC$1001,$BB355,16)</f>
        <v>#N/A</v>
      </c>
      <c r="BH355" t="e">
        <f>INDEX('Partnumber data valves'!$B$4:$AC$1001,$BB355,17)</f>
        <v>#N/A</v>
      </c>
      <c r="BI355" t="e">
        <f>INDEX('Partnumber data valves'!$B$4:$AC$1001,$BB355,18)</f>
        <v>#N/A</v>
      </c>
      <c r="BJ355" t="e">
        <f>INDEX('Partnumber data valves'!$B$4:$AC$1001,$BB355,19)</f>
        <v>#N/A</v>
      </c>
      <c r="BL355" t="e">
        <f>INDEX('Partnumber data valves'!$B$4:$AC$1001,$BB355,21)</f>
        <v>#N/A</v>
      </c>
      <c r="BM355" t="e">
        <f>INDEX('Partnumber data valves'!$B$4:$AC$1001,$BB355,22)</f>
        <v>#N/A</v>
      </c>
      <c r="BN355" t="e">
        <f>INDEX('Partnumber data valves'!$B$4:$AC$1001,$BB355,23)</f>
        <v>#N/A</v>
      </c>
      <c r="BO355" t="e">
        <f>INDEX('Partnumber data valves'!$B$4:$AC$1001,$BB355,24)</f>
        <v>#N/A</v>
      </c>
      <c r="BP355" t="e">
        <f>INDEX('Partnumber data valves'!$B$4:$AC$1001,$BB355,25)</f>
        <v>#N/A</v>
      </c>
      <c r="BQ355" t="e">
        <f>INDEX('Partnumber data valves'!$B$4:$AC$1001,$BB355,26)</f>
        <v>#N/A</v>
      </c>
      <c r="BR355" t="e">
        <f>INDEX('Partnumber data valves'!$B$4:$AC$1001,$BB355,27)</f>
        <v>#N/A</v>
      </c>
      <c r="BS355" t="e">
        <f>INDEX('Partnumber data valves'!$B$4:$AC$1001,$BB355,28)</f>
        <v>#N/A</v>
      </c>
      <c r="BU355" s="66" t="e">
        <f>INDEX('Partnumber data valves'!$B$4:$AC$1001,$BB355,5)</f>
        <v>#N/A</v>
      </c>
      <c r="BV355" s="66" t="e">
        <f>INDEX('Partnumber data valves'!$B$4:$AC$1001,$BB355,6)</f>
        <v>#N/A</v>
      </c>
    </row>
    <row r="356" spans="2:74"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5"/>
      <c r="N356" s="115"/>
      <c r="O356" s="115"/>
      <c r="Q356" s="83"/>
      <c r="R356" s="22" t="e">
        <f>VLOOKUP('Frese Valve Selection'!$Q356,'Partnumber data valves'!$B$4:$K$1001,2,FALSE)</f>
        <v>#N/A</v>
      </c>
      <c r="S356" s="23" t="e">
        <f>VLOOKUP('Frese Valve Selection'!$Q356,'Partnumber data valves'!$B$4:$K$1001,3,FALSE)</f>
        <v>#N/A</v>
      </c>
      <c r="T356" s="23" t="e">
        <f>VLOOKUP('Frese Valve Selection'!$Q356,'Partnumber data valves'!$B$4:$K$1001,4,FALSE)</f>
        <v>#N/A</v>
      </c>
      <c r="U356" s="23" t="e">
        <f>VLOOKUP('Frese Valve Selection'!$Q356,'Partnumber data valves'!$B$4:$K$1001,5,FALSE)</f>
        <v>#N/A</v>
      </c>
      <c r="V356" s="23" t="e">
        <f>VLOOKUP('Frese Valve Selection'!$Q356,'Partnumber data valves'!$B$4:$K$1001,6,FALSE)</f>
        <v>#N/A</v>
      </c>
      <c r="W356" s="23" t="e">
        <f>VLOOKUP('Frese Valve Selection'!$Q356,'Partnumber data valves'!$B$4:$K$1001,7,FALSE)</f>
        <v>#N/A</v>
      </c>
      <c r="X356" s="23" t="e">
        <f>VLOOKUP('Frese Valve Selection'!$Q356,'Partnumber data valves'!$B$4:$K$1001,8,FALSE)</f>
        <v>#N/A</v>
      </c>
      <c r="Y356" s="23" t="e">
        <f>VLOOKUP('Frese Valve Selection'!$Q356,'Partnumber data valves'!$B$4:$K$1001,9,FALSE)</f>
        <v>#N/A</v>
      </c>
      <c r="Z356" s="23" t="e">
        <f>VLOOKUP('Frese Valve Selection'!$Q356,'Partnumber data valves'!$B$4:$K$1001,10,FALSE)</f>
        <v>#N/A</v>
      </c>
      <c r="AA356" s="97">
        <f t="shared" si="63"/>
        <v>0</v>
      </c>
      <c r="AB356" s="98" t="e">
        <f t="shared" si="61"/>
        <v>#N/A</v>
      </c>
      <c r="AC356" s="99" t="e">
        <f t="shared" si="62"/>
        <v>#N/A</v>
      </c>
      <c r="AD356" s="23" t="e">
        <f>VLOOKUP(Q356,'Weight table'!$A$2:$C$10000,3,FALSE)</f>
        <v>#N/A</v>
      </c>
      <c r="AF356" s="83"/>
      <c r="AG356" s="23" t="str">
        <f>IF(OR(ISBLANK($AF356),$AF356="N/A"),"",VLOOKUP($AF356,'Part number data actuators'!$B$3:$H$202,2,FALSE))</f>
        <v/>
      </c>
      <c r="AH356" s="23" t="str">
        <f>IF(OR(ISBLANK($AF356),$AF356="N/A"),"",VLOOKUP($AF356,'Part number data actuators'!$B$3:$H$202,3,FALSE))</f>
        <v/>
      </c>
      <c r="AI356" s="23" t="str">
        <f>IF(OR(ISBLANK($AF356),$AF356="N/A"),"",VLOOKUP($AF356,'Part number data actuators'!$B$3:$H$202,4,FALSE))</f>
        <v/>
      </c>
      <c r="AJ356" s="23" t="str">
        <f>IF(OR(ISBLANK($AF356),$AF356="N/A"),"",VLOOKUP($AF356,'Part number data actuators'!$B$3:$H$202,5,FALSE))</f>
        <v/>
      </c>
      <c r="AK356" s="23" t="str">
        <f>IF(OR(ISBLANK($AF356),$AF356="N/A"),"",VLOOKUP($AF356,'Part number data actuators'!$B$3:$H$202,6,FALSE))</f>
        <v/>
      </c>
      <c r="AL356" s="23" t="str">
        <f>IF(OR(ISBLANK($AF356),$AF356="N/A"),"",VLOOKUP($AF356,'Part number data actuators'!$B$3:$H$202,7,FALSE))</f>
        <v/>
      </c>
      <c r="AM356" s="5" t="str">
        <f>IF(OR(ISBLANK($AF356),$AF356="N/A"),"",VLOOKUP(AF356,'Weight table'!$A$2:$C$10000,3,FALSE))</f>
        <v/>
      </c>
      <c r="AO356" s="86"/>
      <c r="AU356" s="66" t="e">
        <f t="shared" si="64"/>
        <v>#N/A</v>
      </c>
      <c r="AV356" s="66" t="e">
        <f t="shared" si="65"/>
        <v>#N/A</v>
      </c>
      <c r="AW356" t="e">
        <f t="shared" si="66"/>
        <v>#N/A</v>
      </c>
      <c r="AX356" s="66" t="e">
        <f t="shared" si="67"/>
        <v>#N/A</v>
      </c>
      <c r="AY356" s="66" t="e">
        <f t="shared" si="68"/>
        <v>#N/A</v>
      </c>
      <c r="BB356" s="6" t="e">
        <f>MATCH(Q356,'Partnumber data valves'!$B$4:$B$1001,0)</f>
        <v>#N/A</v>
      </c>
      <c r="BC356" s="6"/>
      <c r="BD356" t="e">
        <f>INDEX('Partnumber data valves'!$B$4:$AC$1001,$BB356,13)</f>
        <v>#N/A</v>
      </c>
      <c r="BE356" t="e">
        <f>INDEX('Partnumber data valves'!$B$4:$AC$1001,$BB356,14)</f>
        <v>#N/A</v>
      </c>
      <c r="BF356" t="e">
        <f>INDEX('Partnumber data valves'!$B$4:$AC$1001,$BB356,15)</f>
        <v>#N/A</v>
      </c>
      <c r="BG356" t="e">
        <f>INDEX('Partnumber data valves'!$B$4:$AC$1001,$BB356,16)</f>
        <v>#N/A</v>
      </c>
      <c r="BH356" t="e">
        <f>INDEX('Partnumber data valves'!$B$4:$AC$1001,$BB356,17)</f>
        <v>#N/A</v>
      </c>
      <c r="BI356" t="e">
        <f>INDEX('Partnumber data valves'!$B$4:$AC$1001,$BB356,18)</f>
        <v>#N/A</v>
      </c>
      <c r="BJ356" t="e">
        <f>INDEX('Partnumber data valves'!$B$4:$AC$1001,$BB356,19)</f>
        <v>#N/A</v>
      </c>
      <c r="BL356" t="e">
        <f>INDEX('Partnumber data valves'!$B$4:$AC$1001,$BB356,21)</f>
        <v>#N/A</v>
      </c>
      <c r="BM356" t="e">
        <f>INDEX('Partnumber data valves'!$B$4:$AC$1001,$BB356,22)</f>
        <v>#N/A</v>
      </c>
      <c r="BN356" t="e">
        <f>INDEX('Partnumber data valves'!$B$4:$AC$1001,$BB356,23)</f>
        <v>#N/A</v>
      </c>
      <c r="BO356" t="e">
        <f>INDEX('Partnumber data valves'!$B$4:$AC$1001,$BB356,24)</f>
        <v>#N/A</v>
      </c>
      <c r="BP356" t="e">
        <f>INDEX('Partnumber data valves'!$B$4:$AC$1001,$BB356,25)</f>
        <v>#N/A</v>
      </c>
      <c r="BQ356" t="e">
        <f>INDEX('Partnumber data valves'!$B$4:$AC$1001,$BB356,26)</f>
        <v>#N/A</v>
      </c>
      <c r="BR356" t="e">
        <f>INDEX('Partnumber data valves'!$B$4:$AC$1001,$BB356,27)</f>
        <v>#N/A</v>
      </c>
      <c r="BS356" t="e">
        <f>INDEX('Partnumber data valves'!$B$4:$AC$1001,$BB356,28)</f>
        <v>#N/A</v>
      </c>
      <c r="BU356" s="66" t="e">
        <f>INDEX('Partnumber data valves'!$B$4:$AC$1001,$BB356,5)</f>
        <v>#N/A</v>
      </c>
      <c r="BV356" s="66" t="e">
        <f>INDEX('Partnumber data valves'!$B$4:$AC$1001,$BB356,6)</f>
        <v>#N/A</v>
      </c>
    </row>
    <row r="357" spans="2:74"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5"/>
      <c r="N357" s="115"/>
      <c r="O357" s="115"/>
      <c r="Q357" s="83"/>
      <c r="R357" s="22" t="e">
        <f>VLOOKUP('Frese Valve Selection'!$Q357,'Partnumber data valves'!$B$4:$K$1001,2,FALSE)</f>
        <v>#N/A</v>
      </c>
      <c r="S357" s="23" t="e">
        <f>VLOOKUP('Frese Valve Selection'!$Q357,'Partnumber data valves'!$B$4:$K$1001,3,FALSE)</f>
        <v>#N/A</v>
      </c>
      <c r="T357" s="23" t="e">
        <f>VLOOKUP('Frese Valve Selection'!$Q357,'Partnumber data valves'!$B$4:$K$1001,4,FALSE)</f>
        <v>#N/A</v>
      </c>
      <c r="U357" s="23" t="e">
        <f>VLOOKUP('Frese Valve Selection'!$Q357,'Partnumber data valves'!$B$4:$K$1001,5,FALSE)</f>
        <v>#N/A</v>
      </c>
      <c r="V357" s="23" t="e">
        <f>VLOOKUP('Frese Valve Selection'!$Q357,'Partnumber data valves'!$B$4:$K$1001,6,FALSE)</f>
        <v>#N/A</v>
      </c>
      <c r="W357" s="23" t="e">
        <f>VLOOKUP('Frese Valve Selection'!$Q357,'Partnumber data valves'!$B$4:$K$1001,7,FALSE)</f>
        <v>#N/A</v>
      </c>
      <c r="X357" s="23" t="e">
        <f>VLOOKUP('Frese Valve Selection'!$Q357,'Partnumber data valves'!$B$4:$K$1001,8,FALSE)</f>
        <v>#N/A</v>
      </c>
      <c r="Y357" s="23" t="e">
        <f>VLOOKUP('Frese Valve Selection'!$Q357,'Partnumber data valves'!$B$4:$K$1001,9,FALSE)</f>
        <v>#N/A</v>
      </c>
      <c r="Z357" s="23" t="e">
        <f>VLOOKUP('Frese Valve Selection'!$Q357,'Partnumber data valves'!$B$4:$K$1001,10,FALSE)</f>
        <v>#N/A</v>
      </c>
      <c r="AA357" s="97">
        <f t="shared" si="63"/>
        <v>0</v>
      </c>
      <c r="AB357" s="98" t="e">
        <f t="shared" si="61"/>
        <v>#N/A</v>
      </c>
      <c r="AC357" s="99" t="e">
        <f t="shared" si="62"/>
        <v>#N/A</v>
      </c>
      <c r="AD357" s="23" t="e">
        <f>VLOOKUP(Q357,'Weight table'!$A$2:$C$10000,3,FALSE)</f>
        <v>#N/A</v>
      </c>
      <c r="AF357" s="83"/>
      <c r="AG357" s="23" t="str">
        <f>IF(OR(ISBLANK($AF357),$AF357="N/A"),"",VLOOKUP($AF357,'Part number data actuators'!$B$3:$H$202,2,FALSE))</f>
        <v/>
      </c>
      <c r="AH357" s="23" t="str">
        <f>IF(OR(ISBLANK($AF357),$AF357="N/A"),"",VLOOKUP($AF357,'Part number data actuators'!$B$3:$H$202,3,FALSE))</f>
        <v/>
      </c>
      <c r="AI357" s="23" t="str">
        <f>IF(OR(ISBLANK($AF357),$AF357="N/A"),"",VLOOKUP($AF357,'Part number data actuators'!$B$3:$H$202,4,FALSE))</f>
        <v/>
      </c>
      <c r="AJ357" s="23" t="str">
        <f>IF(OR(ISBLANK($AF357),$AF357="N/A"),"",VLOOKUP($AF357,'Part number data actuators'!$B$3:$H$202,5,FALSE))</f>
        <v/>
      </c>
      <c r="AK357" s="23" t="str">
        <f>IF(OR(ISBLANK($AF357),$AF357="N/A"),"",VLOOKUP($AF357,'Part number data actuators'!$B$3:$H$202,6,FALSE))</f>
        <v/>
      </c>
      <c r="AL357" s="23" t="str">
        <f>IF(OR(ISBLANK($AF357),$AF357="N/A"),"",VLOOKUP($AF357,'Part number data actuators'!$B$3:$H$202,7,FALSE))</f>
        <v/>
      </c>
      <c r="AM357" s="5" t="str">
        <f>IF(OR(ISBLANK($AF357),$AF357="N/A"),"",VLOOKUP(AF357,'Weight table'!$A$2:$C$10000,3,FALSE))</f>
        <v/>
      </c>
      <c r="AO357" s="86"/>
      <c r="AU357" s="66" t="e">
        <f t="shared" si="64"/>
        <v>#N/A</v>
      </c>
      <c r="AV357" s="66" t="e">
        <f t="shared" si="65"/>
        <v>#N/A</v>
      </c>
      <c r="AW357" t="e">
        <f t="shared" si="66"/>
        <v>#N/A</v>
      </c>
      <c r="AX357" s="66" t="e">
        <f t="shared" si="67"/>
        <v>#N/A</v>
      </c>
      <c r="AY357" s="66" t="e">
        <f t="shared" si="68"/>
        <v>#N/A</v>
      </c>
      <c r="BB357" s="6" t="e">
        <f>MATCH(Q357,'Partnumber data valves'!$B$4:$B$1001,0)</f>
        <v>#N/A</v>
      </c>
      <c r="BC357" s="6"/>
      <c r="BD357" t="e">
        <f>INDEX('Partnumber data valves'!$B$4:$AC$1001,$BB357,13)</f>
        <v>#N/A</v>
      </c>
      <c r="BE357" t="e">
        <f>INDEX('Partnumber data valves'!$B$4:$AC$1001,$BB357,14)</f>
        <v>#N/A</v>
      </c>
      <c r="BF357" t="e">
        <f>INDEX('Partnumber data valves'!$B$4:$AC$1001,$BB357,15)</f>
        <v>#N/A</v>
      </c>
      <c r="BG357" t="e">
        <f>INDEX('Partnumber data valves'!$B$4:$AC$1001,$BB357,16)</f>
        <v>#N/A</v>
      </c>
      <c r="BH357" t="e">
        <f>INDEX('Partnumber data valves'!$B$4:$AC$1001,$BB357,17)</f>
        <v>#N/A</v>
      </c>
      <c r="BI357" t="e">
        <f>INDEX('Partnumber data valves'!$B$4:$AC$1001,$BB357,18)</f>
        <v>#N/A</v>
      </c>
      <c r="BJ357" t="e">
        <f>INDEX('Partnumber data valves'!$B$4:$AC$1001,$BB357,19)</f>
        <v>#N/A</v>
      </c>
      <c r="BL357" t="e">
        <f>INDEX('Partnumber data valves'!$B$4:$AC$1001,$BB357,21)</f>
        <v>#N/A</v>
      </c>
      <c r="BM357" t="e">
        <f>INDEX('Partnumber data valves'!$B$4:$AC$1001,$BB357,22)</f>
        <v>#N/A</v>
      </c>
      <c r="BN357" t="e">
        <f>INDEX('Partnumber data valves'!$B$4:$AC$1001,$BB357,23)</f>
        <v>#N/A</v>
      </c>
      <c r="BO357" t="e">
        <f>INDEX('Partnumber data valves'!$B$4:$AC$1001,$BB357,24)</f>
        <v>#N/A</v>
      </c>
      <c r="BP357" t="e">
        <f>INDEX('Partnumber data valves'!$B$4:$AC$1001,$BB357,25)</f>
        <v>#N/A</v>
      </c>
      <c r="BQ357" t="e">
        <f>INDEX('Partnumber data valves'!$B$4:$AC$1001,$BB357,26)</f>
        <v>#N/A</v>
      </c>
      <c r="BR357" t="e">
        <f>INDEX('Partnumber data valves'!$B$4:$AC$1001,$BB357,27)</f>
        <v>#N/A</v>
      </c>
      <c r="BS357" t="e">
        <f>INDEX('Partnumber data valves'!$B$4:$AC$1001,$BB357,28)</f>
        <v>#N/A</v>
      </c>
      <c r="BU357" s="66" t="e">
        <f>INDEX('Partnumber data valves'!$B$4:$AC$1001,$BB357,5)</f>
        <v>#N/A</v>
      </c>
      <c r="BV357" s="66" t="e">
        <f>INDEX('Partnumber data valves'!$B$4:$AC$1001,$BB357,6)</f>
        <v>#N/A</v>
      </c>
    </row>
    <row r="358" spans="2:74"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5"/>
      <c r="N358" s="115"/>
      <c r="O358" s="115"/>
      <c r="Q358" s="83"/>
      <c r="R358" s="22" t="e">
        <f>VLOOKUP('Frese Valve Selection'!$Q358,'Partnumber data valves'!$B$4:$K$1001,2,FALSE)</f>
        <v>#N/A</v>
      </c>
      <c r="S358" s="23" t="e">
        <f>VLOOKUP('Frese Valve Selection'!$Q358,'Partnumber data valves'!$B$4:$K$1001,3,FALSE)</f>
        <v>#N/A</v>
      </c>
      <c r="T358" s="23" t="e">
        <f>VLOOKUP('Frese Valve Selection'!$Q358,'Partnumber data valves'!$B$4:$K$1001,4,FALSE)</f>
        <v>#N/A</v>
      </c>
      <c r="U358" s="23" t="e">
        <f>VLOOKUP('Frese Valve Selection'!$Q358,'Partnumber data valves'!$B$4:$K$1001,5,FALSE)</f>
        <v>#N/A</v>
      </c>
      <c r="V358" s="23" t="e">
        <f>VLOOKUP('Frese Valve Selection'!$Q358,'Partnumber data valves'!$B$4:$K$1001,6,FALSE)</f>
        <v>#N/A</v>
      </c>
      <c r="W358" s="23" t="e">
        <f>VLOOKUP('Frese Valve Selection'!$Q358,'Partnumber data valves'!$B$4:$K$1001,7,FALSE)</f>
        <v>#N/A</v>
      </c>
      <c r="X358" s="23" t="e">
        <f>VLOOKUP('Frese Valve Selection'!$Q358,'Partnumber data valves'!$B$4:$K$1001,8,FALSE)</f>
        <v>#N/A</v>
      </c>
      <c r="Y358" s="23" t="e">
        <f>VLOOKUP('Frese Valve Selection'!$Q358,'Partnumber data valves'!$B$4:$K$1001,9,FALSE)</f>
        <v>#N/A</v>
      </c>
      <c r="Z358" s="23" t="e">
        <f>VLOOKUP('Frese Valve Selection'!$Q358,'Partnumber data valves'!$B$4:$K$1001,10,FALSE)</f>
        <v>#N/A</v>
      </c>
      <c r="AA358" s="97">
        <f t="shared" si="63"/>
        <v>0</v>
      </c>
      <c r="AB358" s="98" t="e">
        <f t="shared" si="61"/>
        <v>#N/A</v>
      </c>
      <c r="AC358" s="99" t="e">
        <f t="shared" si="62"/>
        <v>#N/A</v>
      </c>
      <c r="AD358" s="23" t="e">
        <f>VLOOKUP(Q358,'Weight table'!$A$2:$C$10000,3,FALSE)</f>
        <v>#N/A</v>
      </c>
      <c r="AF358" s="83"/>
      <c r="AG358" s="23" t="str">
        <f>IF(OR(ISBLANK($AF358),$AF358="N/A"),"",VLOOKUP($AF358,'Part number data actuators'!$B$3:$H$202,2,FALSE))</f>
        <v/>
      </c>
      <c r="AH358" s="23" t="str">
        <f>IF(OR(ISBLANK($AF358),$AF358="N/A"),"",VLOOKUP($AF358,'Part number data actuators'!$B$3:$H$202,3,FALSE))</f>
        <v/>
      </c>
      <c r="AI358" s="23" t="str">
        <f>IF(OR(ISBLANK($AF358),$AF358="N/A"),"",VLOOKUP($AF358,'Part number data actuators'!$B$3:$H$202,4,FALSE))</f>
        <v/>
      </c>
      <c r="AJ358" s="23" t="str">
        <f>IF(OR(ISBLANK($AF358),$AF358="N/A"),"",VLOOKUP($AF358,'Part number data actuators'!$B$3:$H$202,5,FALSE))</f>
        <v/>
      </c>
      <c r="AK358" s="23" t="str">
        <f>IF(OR(ISBLANK($AF358),$AF358="N/A"),"",VLOOKUP($AF358,'Part number data actuators'!$B$3:$H$202,6,FALSE))</f>
        <v/>
      </c>
      <c r="AL358" s="23" t="str">
        <f>IF(OR(ISBLANK($AF358),$AF358="N/A"),"",VLOOKUP($AF358,'Part number data actuators'!$B$3:$H$202,7,FALSE))</f>
        <v/>
      </c>
      <c r="AM358" s="5" t="str">
        <f>IF(OR(ISBLANK($AF358),$AF358="N/A"),"",VLOOKUP(AF358,'Weight table'!$A$2:$C$10000,3,FALSE))</f>
        <v/>
      </c>
      <c r="AO358" s="86"/>
      <c r="AU358" s="66" t="e">
        <f t="shared" si="64"/>
        <v>#N/A</v>
      </c>
      <c r="AV358" s="66" t="e">
        <f t="shared" si="65"/>
        <v>#N/A</v>
      </c>
      <c r="AW358" t="e">
        <f t="shared" si="66"/>
        <v>#N/A</v>
      </c>
      <c r="AX358" s="66" t="e">
        <f t="shared" si="67"/>
        <v>#N/A</v>
      </c>
      <c r="AY358" s="66" t="e">
        <f t="shared" si="68"/>
        <v>#N/A</v>
      </c>
      <c r="BB358" s="6" t="e">
        <f>MATCH(Q358,'Partnumber data valves'!$B$4:$B$1001,0)</f>
        <v>#N/A</v>
      </c>
      <c r="BC358" s="6"/>
      <c r="BD358" t="e">
        <f>INDEX('Partnumber data valves'!$B$4:$AC$1001,$BB358,13)</f>
        <v>#N/A</v>
      </c>
      <c r="BE358" t="e">
        <f>INDEX('Partnumber data valves'!$B$4:$AC$1001,$BB358,14)</f>
        <v>#N/A</v>
      </c>
      <c r="BF358" t="e">
        <f>INDEX('Partnumber data valves'!$B$4:$AC$1001,$BB358,15)</f>
        <v>#N/A</v>
      </c>
      <c r="BG358" t="e">
        <f>INDEX('Partnumber data valves'!$B$4:$AC$1001,$BB358,16)</f>
        <v>#N/A</v>
      </c>
      <c r="BH358" t="e">
        <f>INDEX('Partnumber data valves'!$B$4:$AC$1001,$BB358,17)</f>
        <v>#N/A</v>
      </c>
      <c r="BI358" t="e">
        <f>INDEX('Partnumber data valves'!$B$4:$AC$1001,$BB358,18)</f>
        <v>#N/A</v>
      </c>
      <c r="BJ358" t="e">
        <f>INDEX('Partnumber data valves'!$B$4:$AC$1001,$BB358,19)</f>
        <v>#N/A</v>
      </c>
      <c r="BL358" t="e">
        <f>INDEX('Partnumber data valves'!$B$4:$AC$1001,$BB358,21)</f>
        <v>#N/A</v>
      </c>
      <c r="BM358" t="e">
        <f>INDEX('Partnumber data valves'!$B$4:$AC$1001,$BB358,22)</f>
        <v>#N/A</v>
      </c>
      <c r="BN358" t="e">
        <f>INDEX('Partnumber data valves'!$B$4:$AC$1001,$BB358,23)</f>
        <v>#N/A</v>
      </c>
      <c r="BO358" t="e">
        <f>INDEX('Partnumber data valves'!$B$4:$AC$1001,$BB358,24)</f>
        <v>#N/A</v>
      </c>
      <c r="BP358" t="e">
        <f>INDEX('Partnumber data valves'!$B$4:$AC$1001,$BB358,25)</f>
        <v>#N/A</v>
      </c>
      <c r="BQ358" t="e">
        <f>INDEX('Partnumber data valves'!$B$4:$AC$1001,$BB358,26)</f>
        <v>#N/A</v>
      </c>
      <c r="BR358" t="e">
        <f>INDEX('Partnumber data valves'!$B$4:$AC$1001,$BB358,27)</f>
        <v>#N/A</v>
      </c>
      <c r="BS358" t="e">
        <f>INDEX('Partnumber data valves'!$B$4:$AC$1001,$BB358,28)</f>
        <v>#N/A</v>
      </c>
      <c r="BU358" s="66" t="e">
        <f>INDEX('Partnumber data valves'!$B$4:$AC$1001,$BB358,5)</f>
        <v>#N/A</v>
      </c>
      <c r="BV358" s="66" t="e">
        <f>INDEX('Partnumber data valves'!$B$4:$AC$1001,$BB358,6)</f>
        <v>#N/A</v>
      </c>
    </row>
    <row r="359" spans="2:74"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5"/>
      <c r="N359" s="115"/>
      <c r="O359" s="115"/>
      <c r="Q359" s="83"/>
      <c r="R359" s="22" t="e">
        <f>VLOOKUP('Frese Valve Selection'!$Q359,'Partnumber data valves'!$B$4:$K$1001,2,FALSE)</f>
        <v>#N/A</v>
      </c>
      <c r="S359" s="23" t="e">
        <f>VLOOKUP('Frese Valve Selection'!$Q359,'Partnumber data valves'!$B$4:$K$1001,3,FALSE)</f>
        <v>#N/A</v>
      </c>
      <c r="T359" s="23" t="e">
        <f>VLOOKUP('Frese Valve Selection'!$Q359,'Partnumber data valves'!$B$4:$K$1001,4,FALSE)</f>
        <v>#N/A</v>
      </c>
      <c r="U359" s="23" t="e">
        <f>VLOOKUP('Frese Valve Selection'!$Q359,'Partnumber data valves'!$B$4:$K$1001,5,FALSE)</f>
        <v>#N/A</v>
      </c>
      <c r="V359" s="23" t="e">
        <f>VLOOKUP('Frese Valve Selection'!$Q359,'Partnumber data valves'!$B$4:$K$1001,6,FALSE)</f>
        <v>#N/A</v>
      </c>
      <c r="W359" s="23" t="e">
        <f>VLOOKUP('Frese Valve Selection'!$Q359,'Partnumber data valves'!$B$4:$K$1001,7,FALSE)</f>
        <v>#N/A</v>
      </c>
      <c r="X359" s="23" t="e">
        <f>VLOOKUP('Frese Valve Selection'!$Q359,'Partnumber data valves'!$B$4:$K$1001,8,FALSE)</f>
        <v>#N/A</v>
      </c>
      <c r="Y359" s="23" t="e">
        <f>VLOOKUP('Frese Valve Selection'!$Q359,'Partnumber data valves'!$B$4:$K$1001,9,FALSE)</f>
        <v>#N/A</v>
      </c>
      <c r="Z359" s="23" t="e">
        <f>VLOOKUP('Frese Valve Selection'!$Q359,'Partnumber data valves'!$B$4:$K$1001,10,FALSE)</f>
        <v>#N/A</v>
      </c>
      <c r="AA359" s="97">
        <f t="shared" si="63"/>
        <v>0</v>
      </c>
      <c r="AB359" s="98" t="e">
        <f t="shared" si="61"/>
        <v>#N/A</v>
      </c>
      <c r="AC359" s="99" t="e">
        <f t="shared" si="62"/>
        <v>#N/A</v>
      </c>
      <c r="AD359" s="23" t="e">
        <f>VLOOKUP(Q359,'Weight table'!$A$2:$C$10000,3,FALSE)</f>
        <v>#N/A</v>
      </c>
      <c r="AF359" s="83"/>
      <c r="AG359" s="23" t="str">
        <f>IF(OR(ISBLANK($AF359),$AF359="N/A"),"",VLOOKUP($AF359,'Part number data actuators'!$B$3:$H$202,2,FALSE))</f>
        <v/>
      </c>
      <c r="AH359" s="23" t="str">
        <f>IF(OR(ISBLANK($AF359),$AF359="N/A"),"",VLOOKUP($AF359,'Part number data actuators'!$B$3:$H$202,3,FALSE))</f>
        <v/>
      </c>
      <c r="AI359" s="23" t="str">
        <f>IF(OR(ISBLANK($AF359),$AF359="N/A"),"",VLOOKUP($AF359,'Part number data actuators'!$B$3:$H$202,4,FALSE))</f>
        <v/>
      </c>
      <c r="AJ359" s="23" t="str">
        <f>IF(OR(ISBLANK($AF359),$AF359="N/A"),"",VLOOKUP($AF359,'Part number data actuators'!$B$3:$H$202,5,FALSE))</f>
        <v/>
      </c>
      <c r="AK359" s="23" t="str">
        <f>IF(OR(ISBLANK($AF359),$AF359="N/A"),"",VLOOKUP($AF359,'Part number data actuators'!$B$3:$H$202,6,FALSE))</f>
        <v/>
      </c>
      <c r="AL359" s="23" t="str">
        <f>IF(OR(ISBLANK($AF359),$AF359="N/A"),"",VLOOKUP($AF359,'Part number data actuators'!$B$3:$H$202,7,FALSE))</f>
        <v/>
      </c>
      <c r="AM359" s="5" t="str">
        <f>IF(OR(ISBLANK($AF359),$AF359="N/A"),"",VLOOKUP(AF359,'Weight table'!$A$2:$C$10000,3,FALSE))</f>
        <v/>
      </c>
      <c r="AO359" s="86"/>
      <c r="AU359" s="66" t="e">
        <f t="shared" si="64"/>
        <v>#N/A</v>
      </c>
      <c r="AV359" s="66" t="e">
        <f t="shared" si="65"/>
        <v>#N/A</v>
      </c>
      <c r="AW359" t="e">
        <f t="shared" si="66"/>
        <v>#N/A</v>
      </c>
      <c r="AX359" s="66" t="e">
        <f t="shared" si="67"/>
        <v>#N/A</v>
      </c>
      <c r="AY359" s="66" t="e">
        <f t="shared" si="68"/>
        <v>#N/A</v>
      </c>
      <c r="BB359" s="6" t="e">
        <f>MATCH(Q359,'Partnumber data valves'!$B$4:$B$1001,0)</f>
        <v>#N/A</v>
      </c>
      <c r="BC359" s="6"/>
      <c r="BD359" t="e">
        <f>INDEX('Partnumber data valves'!$B$4:$AC$1001,$BB359,13)</f>
        <v>#N/A</v>
      </c>
      <c r="BE359" t="e">
        <f>INDEX('Partnumber data valves'!$B$4:$AC$1001,$BB359,14)</f>
        <v>#N/A</v>
      </c>
      <c r="BF359" t="e">
        <f>INDEX('Partnumber data valves'!$B$4:$AC$1001,$BB359,15)</f>
        <v>#N/A</v>
      </c>
      <c r="BG359" t="e">
        <f>INDEX('Partnumber data valves'!$B$4:$AC$1001,$BB359,16)</f>
        <v>#N/A</v>
      </c>
      <c r="BH359" t="e">
        <f>INDEX('Partnumber data valves'!$B$4:$AC$1001,$BB359,17)</f>
        <v>#N/A</v>
      </c>
      <c r="BI359" t="e">
        <f>INDEX('Partnumber data valves'!$B$4:$AC$1001,$BB359,18)</f>
        <v>#N/A</v>
      </c>
      <c r="BJ359" t="e">
        <f>INDEX('Partnumber data valves'!$B$4:$AC$1001,$BB359,19)</f>
        <v>#N/A</v>
      </c>
      <c r="BL359" t="e">
        <f>INDEX('Partnumber data valves'!$B$4:$AC$1001,$BB359,21)</f>
        <v>#N/A</v>
      </c>
      <c r="BM359" t="e">
        <f>INDEX('Partnumber data valves'!$B$4:$AC$1001,$BB359,22)</f>
        <v>#N/A</v>
      </c>
      <c r="BN359" t="e">
        <f>INDEX('Partnumber data valves'!$B$4:$AC$1001,$BB359,23)</f>
        <v>#N/A</v>
      </c>
      <c r="BO359" t="e">
        <f>INDEX('Partnumber data valves'!$B$4:$AC$1001,$BB359,24)</f>
        <v>#N/A</v>
      </c>
      <c r="BP359" t="e">
        <f>INDEX('Partnumber data valves'!$B$4:$AC$1001,$BB359,25)</f>
        <v>#N/A</v>
      </c>
      <c r="BQ359" t="e">
        <f>INDEX('Partnumber data valves'!$B$4:$AC$1001,$BB359,26)</f>
        <v>#N/A</v>
      </c>
      <c r="BR359" t="e">
        <f>INDEX('Partnumber data valves'!$B$4:$AC$1001,$BB359,27)</f>
        <v>#N/A</v>
      </c>
      <c r="BS359" t="e">
        <f>INDEX('Partnumber data valves'!$B$4:$AC$1001,$BB359,28)</f>
        <v>#N/A</v>
      </c>
      <c r="BU359" s="66" t="e">
        <f>INDEX('Partnumber data valves'!$B$4:$AC$1001,$BB359,5)</f>
        <v>#N/A</v>
      </c>
      <c r="BV359" s="66" t="e">
        <f>INDEX('Partnumber data valves'!$B$4:$AC$1001,$BB359,6)</f>
        <v>#N/A</v>
      </c>
    </row>
    <row r="360" spans="2:74"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5"/>
      <c r="N360" s="115"/>
      <c r="O360" s="115"/>
      <c r="Q360" s="83"/>
      <c r="R360" s="22" t="e">
        <f>VLOOKUP('Frese Valve Selection'!$Q360,'Partnumber data valves'!$B$4:$K$1001,2,FALSE)</f>
        <v>#N/A</v>
      </c>
      <c r="S360" s="23" t="e">
        <f>VLOOKUP('Frese Valve Selection'!$Q360,'Partnumber data valves'!$B$4:$K$1001,3,FALSE)</f>
        <v>#N/A</v>
      </c>
      <c r="T360" s="23" t="e">
        <f>VLOOKUP('Frese Valve Selection'!$Q360,'Partnumber data valves'!$B$4:$K$1001,4,FALSE)</f>
        <v>#N/A</v>
      </c>
      <c r="U360" s="23" t="e">
        <f>VLOOKUP('Frese Valve Selection'!$Q360,'Partnumber data valves'!$B$4:$K$1001,5,FALSE)</f>
        <v>#N/A</v>
      </c>
      <c r="V360" s="23" t="e">
        <f>VLOOKUP('Frese Valve Selection'!$Q360,'Partnumber data valves'!$B$4:$K$1001,6,FALSE)</f>
        <v>#N/A</v>
      </c>
      <c r="W360" s="23" t="e">
        <f>VLOOKUP('Frese Valve Selection'!$Q360,'Partnumber data valves'!$B$4:$K$1001,7,FALSE)</f>
        <v>#N/A</v>
      </c>
      <c r="X360" s="23" t="e">
        <f>VLOOKUP('Frese Valve Selection'!$Q360,'Partnumber data valves'!$B$4:$K$1001,8,FALSE)</f>
        <v>#N/A</v>
      </c>
      <c r="Y360" s="23" t="e">
        <f>VLOOKUP('Frese Valve Selection'!$Q360,'Partnumber data valves'!$B$4:$K$1001,9,FALSE)</f>
        <v>#N/A</v>
      </c>
      <c r="Z360" s="23" t="e">
        <f>VLOOKUP('Frese Valve Selection'!$Q360,'Partnumber data valves'!$B$4:$K$1001,10,FALSE)</f>
        <v>#N/A</v>
      </c>
      <c r="AA360" s="97">
        <f t="shared" si="63"/>
        <v>0</v>
      </c>
      <c r="AB360" s="98" t="e">
        <f t="shared" si="61"/>
        <v>#N/A</v>
      </c>
      <c r="AC360" s="99" t="e">
        <f t="shared" si="62"/>
        <v>#N/A</v>
      </c>
      <c r="AD360" s="23" t="e">
        <f>VLOOKUP(Q360,'Weight table'!$A$2:$C$10000,3,FALSE)</f>
        <v>#N/A</v>
      </c>
      <c r="AF360" s="83"/>
      <c r="AG360" s="23" t="str">
        <f>IF(OR(ISBLANK($AF360),$AF360="N/A"),"",VLOOKUP($AF360,'Part number data actuators'!$B$3:$H$202,2,FALSE))</f>
        <v/>
      </c>
      <c r="AH360" s="23" t="str">
        <f>IF(OR(ISBLANK($AF360),$AF360="N/A"),"",VLOOKUP($AF360,'Part number data actuators'!$B$3:$H$202,3,FALSE))</f>
        <v/>
      </c>
      <c r="AI360" s="23" t="str">
        <f>IF(OR(ISBLANK($AF360),$AF360="N/A"),"",VLOOKUP($AF360,'Part number data actuators'!$B$3:$H$202,4,FALSE))</f>
        <v/>
      </c>
      <c r="AJ360" s="23" t="str">
        <f>IF(OR(ISBLANK($AF360),$AF360="N/A"),"",VLOOKUP($AF360,'Part number data actuators'!$B$3:$H$202,5,FALSE))</f>
        <v/>
      </c>
      <c r="AK360" s="23" t="str">
        <f>IF(OR(ISBLANK($AF360),$AF360="N/A"),"",VLOOKUP($AF360,'Part number data actuators'!$B$3:$H$202,6,FALSE))</f>
        <v/>
      </c>
      <c r="AL360" s="23" t="str">
        <f>IF(OR(ISBLANK($AF360),$AF360="N/A"),"",VLOOKUP($AF360,'Part number data actuators'!$B$3:$H$202,7,FALSE))</f>
        <v/>
      </c>
      <c r="AM360" s="5" t="str">
        <f>IF(OR(ISBLANK($AF360),$AF360="N/A"),"",VLOOKUP(AF360,'Weight table'!$A$2:$C$10000,3,FALSE))</f>
        <v/>
      </c>
      <c r="AO360" s="86"/>
      <c r="AU360" s="66" t="e">
        <f t="shared" si="64"/>
        <v>#N/A</v>
      </c>
      <c r="AV360" s="66" t="e">
        <f t="shared" si="65"/>
        <v>#N/A</v>
      </c>
      <c r="AW360" t="e">
        <f t="shared" si="66"/>
        <v>#N/A</v>
      </c>
      <c r="AX360" s="66" t="e">
        <f t="shared" si="67"/>
        <v>#N/A</v>
      </c>
      <c r="AY360" s="66" t="e">
        <f t="shared" si="68"/>
        <v>#N/A</v>
      </c>
      <c r="BB360" s="6" t="e">
        <f>MATCH(Q360,'Partnumber data valves'!$B$4:$B$1001,0)</f>
        <v>#N/A</v>
      </c>
      <c r="BC360" s="6"/>
      <c r="BD360" t="e">
        <f>INDEX('Partnumber data valves'!$B$4:$AC$1001,$BB360,13)</f>
        <v>#N/A</v>
      </c>
      <c r="BE360" t="e">
        <f>INDEX('Partnumber data valves'!$B$4:$AC$1001,$BB360,14)</f>
        <v>#N/A</v>
      </c>
      <c r="BF360" t="e">
        <f>INDEX('Partnumber data valves'!$B$4:$AC$1001,$BB360,15)</f>
        <v>#N/A</v>
      </c>
      <c r="BG360" t="e">
        <f>INDEX('Partnumber data valves'!$B$4:$AC$1001,$BB360,16)</f>
        <v>#N/A</v>
      </c>
      <c r="BH360" t="e">
        <f>INDEX('Partnumber data valves'!$B$4:$AC$1001,$BB360,17)</f>
        <v>#N/A</v>
      </c>
      <c r="BI360" t="e">
        <f>INDEX('Partnumber data valves'!$B$4:$AC$1001,$BB360,18)</f>
        <v>#N/A</v>
      </c>
      <c r="BJ360" t="e">
        <f>INDEX('Partnumber data valves'!$B$4:$AC$1001,$BB360,19)</f>
        <v>#N/A</v>
      </c>
      <c r="BL360" t="e">
        <f>INDEX('Partnumber data valves'!$B$4:$AC$1001,$BB360,21)</f>
        <v>#N/A</v>
      </c>
      <c r="BM360" t="e">
        <f>INDEX('Partnumber data valves'!$B$4:$AC$1001,$BB360,22)</f>
        <v>#N/A</v>
      </c>
      <c r="BN360" t="e">
        <f>INDEX('Partnumber data valves'!$B$4:$AC$1001,$BB360,23)</f>
        <v>#N/A</v>
      </c>
      <c r="BO360" t="e">
        <f>INDEX('Partnumber data valves'!$B$4:$AC$1001,$BB360,24)</f>
        <v>#N/A</v>
      </c>
      <c r="BP360" t="e">
        <f>INDEX('Partnumber data valves'!$B$4:$AC$1001,$BB360,25)</f>
        <v>#N/A</v>
      </c>
      <c r="BQ360" t="e">
        <f>INDEX('Partnumber data valves'!$B$4:$AC$1001,$BB360,26)</f>
        <v>#N/A</v>
      </c>
      <c r="BR360" t="e">
        <f>INDEX('Partnumber data valves'!$B$4:$AC$1001,$BB360,27)</f>
        <v>#N/A</v>
      </c>
      <c r="BS360" t="e">
        <f>INDEX('Partnumber data valves'!$B$4:$AC$1001,$BB360,28)</f>
        <v>#N/A</v>
      </c>
      <c r="BU360" s="66" t="e">
        <f>INDEX('Partnumber data valves'!$B$4:$AC$1001,$BB360,5)</f>
        <v>#N/A</v>
      </c>
      <c r="BV360" s="66" t="e">
        <f>INDEX('Partnumber data valves'!$B$4:$AC$1001,$BB360,6)</f>
        <v>#N/A</v>
      </c>
    </row>
    <row r="361" spans="2:74"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5"/>
      <c r="N361" s="115"/>
      <c r="O361" s="115"/>
      <c r="Q361" s="83"/>
      <c r="R361" s="22" t="e">
        <f>VLOOKUP('Frese Valve Selection'!$Q361,'Partnumber data valves'!$B$4:$K$1001,2,FALSE)</f>
        <v>#N/A</v>
      </c>
      <c r="S361" s="23" t="e">
        <f>VLOOKUP('Frese Valve Selection'!$Q361,'Partnumber data valves'!$B$4:$K$1001,3,FALSE)</f>
        <v>#N/A</v>
      </c>
      <c r="T361" s="23" t="e">
        <f>VLOOKUP('Frese Valve Selection'!$Q361,'Partnumber data valves'!$B$4:$K$1001,4,FALSE)</f>
        <v>#N/A</v>
      </c>
      <c r="U361" s="23" t="e">
        <f>VLOOKUP('Frese Valve Selection'!$Q361,'Partnumber data valves'!$B$4:$K$1001,5,FALSE)</f>
        <v>#N/A</v>
      </c>
      <c r="V361" s="23" t="e">
        <f>VLOOKUP('Frese Valve Selection'!$Q361,'Partnumber data valves'!$B$4:$K$1001,6,FALSE)</f>
        <v>#N/A</v>
      </c>
      <c r="W361" s="23" t="e">
        <f>VLOOKUP('Frese Valve Selection'!$Q361,'Partnumber data valves'!$B$4:$K$1001,7,FALSE)</f>
        <v>#N/A</v>
      </c>
      <c r="X361" s="23" t="e">
        <f>VLOOKUP('Frese Valve Selection'!$Q361,'Partnumber data valves'!$B$4:$K$1001,8,FALSE)</f>
        <v>#N/A</v>
      </c>
      <c r="Y361" s="23" t="e">
        <f>VLOOKUP('Frese Valve Selection'!$Q361,'Partnumber data valves'!$B$4:$K$1001,9,FALSE)</f>
        <v>#N/A</v>
      </c>
      <c r="Z361" s="23" t="e">
        <f>VLOOKUP('Frese Valve Selection'!$Q361,'Partnumber data valves'!$B$4:$K$1001,10,FALSE)</f>
        <v>#N/A</v>
      </c>
      <c r="AA361" s="97">
        <f t="shared" si="63"/>
        <v>0</v>
      </c>
      <c r="AB361" s="98" t="e">
        <f t="shared" si="61"/>
        <v>#N/A</v>
      </c>
      <c r="AC361" s="99" t="e">
        <f t="shared" si="62"/>
        <v>#N/A</v>
      </c>
      <c r="AD361" s="23" t="e">
        <f>VLOOKUP(Q361,'Weight table'!$A$2:$C$10000,3,FALSE)</f>
        <v>#N/A</v>
      </c>
      <c r="AF361" s="83"/>
      <c r="AG361" s="23" t="str">
        <f>IF(OR(ISBLANK($AF361),$AF361="N/A"),"",VLOOKUP($AF361,'Part number data actuators'!$B$3:$H$202,2,FALSE))</f>
        <v/>
      </c>
      <c r="AH361" s="23" t="str">
        <f>IF(OR(ISBLANK($AF361),$AF361="N/A"),"",VLOOKUP($AF361,'Part number data actuators'!$B$3:$H$202,3,FALSE))</f>
        <v/>
      </c>
      <c r="AI361" s="23" t="str">
        <f>IF(OR(ISBLANK($AF361),$AF361="N/A"),"",VLOOKUP($AF361,'Part number data actuators'!$B$3:$H$202,4,FALSE))</f>
        <v/>
      </c>
      <c r="AJ361" s="23" t="str">
        <f>IF(OR(ISBLANK($AF361),$AF361="N/A"),"",VLOOKUP($AF361,'Part number data actuators'!$B$3:$H$202,5,FALSE))</f>
        <v/>
      </c>
      <c r="AK361" s="23" t="str">
        <f>IF(OR(ISBLANK($AF361),$AF361="N/A"),"",VLOOKUP($AF361,'Part number data actuators'!$B$3:$H$202,6,FALSE))</f>
        <v/>
      </c>
      <c r="AL361" s="23" t="str">
        <f>IF(OR(ISBLANK($AF361),$AF361="N/A"),"",VLOOKUP($AF361,'Part number data actuators'!$B$3:$H$202,7,FALSE))</f>
        <v/>
      </c>
      <c r="AM361" s="5" t="str">
        <f>IF(OR(ISBLANK($AF361),$AF361="N/A"),"",VLOOKUP(AF361,'Weight table'!$A$2:$C$10000,3,FALSE))</f>
        <v/>
      </c>
      <c r="AO361" s="86"/>
      <c r="AU361" s="66" t="e">
        <f t="shared" si="64"/>
        <v>#N/A</v>
      </c>
      <c r="AV361" s="66" t="e">
        <f t="shared" si="65"/>
        <v>#N/A</v>
      </c>
      <c r="AW361" t="e">
        <f t="shared" si="66"/>
        <v>#N/A</v>
      </c>
      <c r="AX361" s="66" t="e">
        <f t="shared" si="67"/>
        <v>#N/A</v>
      </c>
      <c r="AY361" s="66" t="e">
        <f t="shared" si="68"/>
        <v>#N/A</v>
      </c>
      <c r="BB361" s="6" t="e">
        <f>MATCH(Q361,'Partnumber data valves'!$B$4:$B$1001,0)</f>
        <v>#N/A</v>
      </c>
      <c r="BC361" s="6"/>
      <c r="BD361" t="e">
        <f>INDEX('Partnumber data valves'!$B$4:$AC$1001,$BB361,13)</f>
        <v>#N/A</v>
      </c>
      <c r="BE361" t="e">
        <f>INDEX('Partnumber data valves'!$B$4:$AC$1001,$BB361,14)</f>
        <v>#N/A</v>
      </c>
      <c r="BF361" t="e">
        <f>INDEX('Partnumber data valves'!$B$4:$AC$1001,$BB361,15)</f>
        <v>#N/A</v>
      </c>
      <c r="BG361" t="e">
        <f>INDEX('Partnumber data valves'!$B$4:$AC$1001,$BB361,16)</f>
        <v>#N/A</v>
      </c>
      <c r="BH361" t="e">
        <f>INDEX('Partnumber data valves'!$B$4:$AC$1001,$BB361,17)</f>
        <v>#N/A</v>
      </c>
      <c r="BI361" t="e">
        <f>INDEX('Partnumber data valves'!$B$4:$AC$1001,$BB361,18)</f>
        <v>#N/A</v>
      </c>
      <c r="BJ361" t="e">
        <f>INDEX('Partnumber data valves'!$B$4:$AC$1001,$BB361,19)</f>
        <v>#N/A</v>
      </c>
      <c r="BL361" t="e">
        <f>INDEX('Partnumber data valves'!$B$4:$AC$1001,$BB361,21)</f>
        <v>#N/A</v>
      </c>
      <c r="BM361" t="e">
        <f>INDEX('Partnumber data valves'!$B$4:$AC$1001,$BB361,22)</f>
        <v>#N/A</v>
      </c>
      <c r="BN361" t="e">
        <f>INDEX('Partnumber data valves'!$B$4:$AC$1001,$BB361,23)</f>
        <v>#N/A</v>
      </c>
      <c r="BO361" t="e">
        <f>INDEX('Partnumber data valves'!$B$4:$AC$1001,$BB361,24)</f>
        <v>#N/A</v>
      </c>
      <c r="BP361" t="e">
        <f>INDEX('Partnumber data valves'!$B$4:$AC$1001,$BB361,25)</f>
        <v>#N/A</v>
      </c>
      <c r="BQ361" t="e">
        <f>INDEX('Partnumber data valves'!$B$4:$AC$1001,$BB361,26)</f>
        <v>#N/A</v>
      </c>
      <c r="BR361" t="e">
        <f>INDEX('Partnumber data valves'!$B$4:$AC$1001,$BB361,27)</f>
        <v>#N/A</v>
      </c>
      <c r="BS361" t="e">
        <f>INDEX('Partnumber data valves'!$B$4:$AC$1001,$BB361,28)</f>
        <v>#N/A</v>
      </c>
      <c r="BU361" s="66" t="e">
        <f>INDEX('Partnumber data valves'!$B$4:$AC$1001,$BB361,5)</f>
        <v>#N/A</v>
      </c>
      <c r="BV361" s="66" t="e">
        <f>INDEX('Partnumber data valves'!$B$4:$AC$1001,$BB361,6)</f>
        <v>#N/A</v>
      </c>
    </row>
    <row r="362" spans="2:74"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5"/>
      <c r="N362" s="115"/>
      <c r="O362" s="115"/>
      <c r="Q362" s="83"/>
      <c r="R362" s="22" t="e">
        <f>VLOOKUP('Frese Valve Selection'!$Q362,'Partnumber data valves'!$B$4:$K$1001,2,FALSE)</f>
        <v>#N/A</v>
      </c>
      <c r="S362" s="23" t="e">
        <f>VLOOKUP('Frese Valve Selection'!$Q362,'Partnumber data valves'!$B$4:$K$1001,3,FALSE)</f>
        <v>#N/A</v>
      </c>
      <c r="T362" s="23" t="e">
        <f>VLOOKUP('Frese Valve Selection'!$Q362,'Partnumber data valves'!$B$4:$K$1001,4,FALSE)</f>
        <v>#N/A</v>
      </c>
      <c r="U362" s="23" t="e">
        <f>VLOOKUP('Frese Valve Selection'!$Q362,'Partnumber data valves'!$B$4:$K$1001,5,FALSE)</f>
        <v>#N/A</v>
      </c>
      <c r="V362" s="23" t="e">
        <f>VLOOKUP('Frese Valve Selection'!$Q362,'Partnumber data valves'!$B$4:$K$1001,6,FALSE)</f>
        <v>#N/A</v>
      </c>
      <c r="W362" s="23" t="e">
        <f>VLOOKUP('Frese Valve Selection'!$Q362,'Partnumber data valves'!$B$4:$K$1001,7,FALSE)</f>
        <v>#N/A</v>
      </c>
      <c r="X362" s="23" t="e">
        <f>VLOOKUP('Frese Valve Selection'!$Q362,'Partnumber data valves'!$B$4:$K$1001,8,FALSE)</f>
        <v>#N/A</v>
      </c>
      <c r="Y362" s="23" t="e">
        <f>VLOOKUP('Frese Valve Selection'!$Q362,'Partnumber data valves'!$B$4:$K$1001,9,FALSE)</f>
        <v>#N/A</v>
      </c>
      <c r="Z362" s="23" t="e">
        <f>VLOOKUP('Frese Valve Selection'!$Q362,'Partnumber data valves'!$B$4:$K$1001,10,FALSE)</f>
        <v>#N/A</v>
      </c>
      <c r="AA362" s="97">
        <f t="shared" si="63"/>
        <v>0</v>
      </c>
      <c r="AB362" s="98" t="e">
        <f t="shared" si="61"/>
        <v>#N/A</v>
      </c>
      <c r="AC362" s="99" t="e">
        <f t="shared" si="62"/>
        <v>#N/A</v>
      </c>
      <c r="AD362" s="23" t="e">
        <f>VLOOKUP(Q362,'Weight table'!$A$2:$C$10000,3,FALSE)</f>
        <v>#N/A</v>
      </c>
      <c r="AF362" s="83"/>
      <c r="AG362" s="23" t="str">
        <f>IF(OR(ISBLANK($AF362),$AF362="N/A"),"",VLOOKUP($AF362,'Part number data actuators'!$B$3:$H$202,2,FALSE))</f>
        <v/>
      </c>
      <c r="AH362" s="23" t="str">
        <f>IF(OR(ISBLANK($AF362),$AF362="N/A"),"",VLOOKUP($AF362,'Part number data actuators'!$B$3:$H$202,3,FALSE))</f>
        <v/>
      </c>
      <c r="AI362" s="23" t="str">
        <f>IF(OR(ISBLANK($AF362),$AF362="N/A"),"",VLOOKUP($AF362,'Part number data actuators'!$B$3:$H$202,4,FALSE))</f>
        <v/>
      </c>
      <c r="AJ362" s="23" t="str">
        <f>IF(OR(ISBLANK($AF362),$AF362="N/A"),"",VLOOKUP($AF362,'Part number data actuators'!$B$3:$H$202,5,FALSE))</f>
        <v/>
      </c>
      <c r="AK362" s="23" t="str">
        <f>IF(OR(ISBLANK($AF362),$AF362="N/A"),"",VLOOKUP($AF362,'Part number data actuators'!$B$3:$H$202,6,FALSE))</f>
        <v/>
      </c>
      <c r="AL362" s="23" t="str">
        <f>IF(OR(ISBLANK($AF362),$AF362="N/A"),"",VLOOKUP($AF362,'Part number data actuators'!$B$3:$H$202,7,FALSE))</f>
        <v/>
      </c>
      <c r="AM362" s="5" t="str">
        <f>IF(OR(ISBLANK($AF362),$AF362="N/A"),"",VLOOKUP(AF362,'Weight table'!$A$2:$C$10000,3,FALSE))</f>
        <v/>
      </c>
      <c r="AO362" s="86"/>
      <c r="AU362" s="66" t="e">
        <f t="shared" si="64"/>
        <v>#N/A</v>
      </c>
      <c r="AV362" s="66" t="e">
        <f t="shared" si="65"/>
        <v>#N/A</v>
      </c>
      <c r="AW362" t="e">
        <f t="shared" si="66"/>
        <v>#N/A</v>
      </c>
      <c r="AX362" s="66" t="e">
        <f t="shared" si="67"/>
        <v>#N/A</v>
      </c>
      <c r="AY362" s="66" t="e">
        <f t="shared" si="68"/>
        <v>#N/A</v>
      </c>
      <c r="BB362" s="6" t="e">
        <f>MATCH(Q362,'Partnumber data valves'!$B$4:$B$1001,0)</f>
        <v>#N/A</v>
      </c>
      <c r="BC362" s="6"/>
      <c r="BD362" t="e">
        <f>INDEX('Partnumber data valves'!$B$4:$AC$1001,$BB362,13)</f>
        <v>#N/A</v>
      </c>
      <c r="BE362" t="e">
        <f>INDEX('Partnumber data valves'!$B$4:$AC$1001,$BB362,14)</f>
        <v>#N/A</v>
      </c>
      <c r="BF362" t="e">
        <f>INDEX('Partnumber data valves'!$B$4:$AC$1001,$BB362,15)</f>
        <v>#N/A</v>
      </c>
      <c r="BG362" t="e">
        <f>INDEX('Partnumber data valves'!$B$4:$AC$1001,$BB362,16)</f>
        <v>#N/A</v>
      </c>
      <c r="BH362" t="e">
        <f>INDEX('Partnumber data valves'!$B$4:$AC$1001,$BB362,17)</f>
        <v>#N/A</v>
      </c>
      <c r="BI362" t="e">
        <f>INDEX('Partnumber data valves'!$B$4:$AC$1001,$BB362,18)</f>
        <v>#N/A</v>
      </c>
      <c r="BJ362" t="e">
        <f>INDEX('Partnumber data valves'!$B$4:$AC$1001,$BB362,19)</f>
        <v>#N/A</v>
      </c>
      <c r="BL362" t="e">
        <f>INDEX('Partnumber data valves'!$B$4:$AC$1001,$BB362,21)</f>
        <v>#N/A</v>
      </c>
      <c r="BM362" t="e">
        <f>INDEX('Partnumber data valves'!$B$4:$AC$1001,$BB362,22)</f>
        <v>#N/A</v>
      </c>
      <c r="BN362" t="e">
        <f>INDEX('Partnumber data valves'!$B$4:$AC$1001,$BB362,23)</f>
        <v>#N/A</v>
      </c>
      <c r="BO362" t="e">
        <f>INDEX('Partnumber data valves'!$B$4:$AC$1001,$BB362,24)</f>
        <v>#N/A</v>
      </c>
      <c r="BP362" t="e">
        <f>INDEX('Partnumber data valves'!$B$4:$AC$1001,$BB362,25)</f>
        <v>#N/A</v>
      </c>
      <c r="BQ362" t="e">
        <f>INDEX('Partnumber data valves'!$B$4:$AC$1001,$BB362,26)</f>
        <v>#N/A</v>
      </c>
      <c r="BR362" t="e">
        <f>INDEX('Partnumber data valves'!$B$4:$AC$1001,$BB362,27)</f>
        <v>#N/A</v>
      </c>
      <c r="BS362" t="e">
        <f>INDEX('Partnumber data valves'!$B$4:$AC$1001,$BB362,28)</f>
        <v>#N/A</v>
      </c>
      <c r="BU362" s="66" t="e">
        <f>INDEX('Partnumber data valves'!$B$4:$AC$1001,$BB362,5)</f>
        <v>#N/A</v>
      </c>
      <c r="BV362" s="66" t="e">
        <f>INDEX('Partnumber data valves'!$B$4:$AC$1001,$BB362,6)</f>
        <v>#N/A</v>
      </c>
    </row>
    <row r="363" spans="2:74"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5"/>
      <c r="N363" s="115"/>
      <c r="O363" s="115"/>
      <c r="Q363" s="83"/>
      <c r="R363" s="22" t="e">
        <f>VLOOKUP('Frese Valve Selection'!$Q363,'Partnumber data valves'!$B$4:$K$1001,2,FALSE)</f>
        <v>#N/A</v>
      </c>
      <c r="S363" s="23" t="e">
        <f>VLOOKUP('Frese Valve Selection'!$Q363,'Partnumber data valves'!$B$4:$K$1001,3,FALSE)</f>
        <v>#N/A</v>
      </c>
      <c r="T363" s="23" t="e">
        <f>VLOOKUP('Frese Valve Selection'!$Q363,'Partnumber data valves'!$B$4:$K$1001,4,FALSE)</f>
        <v>#N/A</v>
      </c>
      <c r="U363" s="23" t="e">
        <f>VLOOKUP('Frese Valve Selection'!$Q363,'Partnumber data valves'!$B$4:$K$1001,5,FALSE)</f>
        <v>#N/A</v>
      </c>
      <c r="V363" s="23" t="e">
        <f>VLOOKUP('Frese Valve Selection'!$Q363,'Partnumber data valves'!$B$4:$K$1001,6,FALSE)</f>
        <v>#N/A</v>
      </c>
      <c r="W363" s="23" t="e">
        <f>VLOOKUP('Frese Valve Selection'!$Q363,'Partnumber data valves'!$B$4:$K$1001,7,FALSE)</f>
        <v>#N/A</v>
      </c>
      <c r="X363" s="23" t="e">
        <f>VLOOKUP('Frese Valve Selection'!$Q363,'Partnumber data valves'!$B$4:$K$1001,8,FALSE)</f>
        <v>#N/A</v>
      </c>
      <c r="Y363" s="23" t="e">
        <f>VLOOKUP('Frese Valve Selection'!$Q363,'Partnumber data valves'!$B$4:$K$1001,9,FALSE)</f>
        <v>#N/A</v>
      </c>
      <c r="Z363" s="23" t="e">
        <f>VLOOKUP('Frese Valve Selection'!$Q363,'Partnumber data valves'!$B$4:$K$1001,10,FALSE)</f>
        <v>#N/A</v>
      </c>
      <c r="AA363" s="97">
        <f t="shared" si="63"/>
        <v>0</v>
      </c>
      <c r="AB363" s="98" t="e">
        <f t="shared" si="61"/>
        <v>#N/A</v>
      </c>
      <c r="AC363" s="99" t="e">
        <f t="shared" si="62"/>
        <v>#N/A</v>
      </c>
      <c r="AD363" s="23" t="e">
        <f>VLOOKUP(Q363,'Weight table'!$A$2:$C$10000,3,FALSE)</f>
        <v>#N/A</v>
      </c>
      <c r="AF363" s="83"/>
      <c r="AG363" s="23" t="str">
        <f>IF(OR(ISBLANK($AF363),$AF363="N/A"),"",VLOOKUP($AF363,'Part number data actuators'!$B$3:$H$202,2,FALSE))</f>
        <v/>
      </c>
      <c r="AH363" s="23" t="str">
        <f>IF(OR(ISBLANK($AF363),$AF363="N/A"),"",VLOOKUP($AF363,'Part number data actuators'!$B$3:$H$202,3,FALSE))</f>
        <v/>
      </c>
      <c r="AI363" s="23" t="str">
        <f>IF(OR(ISBLANK($AF363),$AF363="N/A"),"",VLOOKUP($AF363,'Part number data actuators'!$B$3:$H$202,4,FALSE))</f>
        <v/>
      </c>
      <c r="AJ363" s="23" t="str">
        <f>IF(OR(ISBLANK($AF363),$AF363="N/A"),"",VLOOKUP($AF363,'Part number data actuators'!$B$3:$H$202,5,FALSE))</f>
        <v/>
      </c>
      <c r="AK363" s="23" t="str">
        <f>IF(OR(ISBLANK($AF363),$AF363="N/A"),"",VLOOKUP($AF363,'Part number data actuators'!$B$3:$H$202,6,FALSE))</f>
        <v/>
      </c>
      <c r="AL363" s="23" t="str">
        <f>IF(OR(ISBLANK($AF363),$AF363="N/A"),"",VLOOKUP($AF363,'Part number data actuators'!$B$3:$H$202,7,FALSE))</f>
        <v/>
      </c>
      <c r="AM363" s="5" t="str">
        <f>IF(OR(ISBLANK($AF363),$AF363="N/A"),"",VLOOKUP(AF363,'Weight table'!$A$2:$C$10000,3,FALSE))</f>
        <v/>
      </c>
      <c r="AO363" s="86"/>
      <c r="AU363" s="66" t="e">
        <f t="shared" si="64"/>
        <v>#N/A</v>
      </c>
      <c r="AV363" s="66" t="e">
        <f t="shared" si="65"/>
        <v>#N/A</v>
      </c>
      <c r="AW363" t="e">
        <f t="shared" si="66"/>
        <v>#N/A</v>
      </c>
      <c r="AX363" s="66" t="e">
        <f t="shared" si="67"/>
        <v>#N/A</v>
      </c>
      <c r="AY363" s="66" t="e">
        <f t="shared" si="68"/>
        <v>#N/A</v>
      </c>
      <c r="BB363" s="6" t="e">
        <f>MATCH(Q363,'Partnumber data valves'!$B$4:$B$1001,0)</f>
        <v>#N/A</v>
      </c>
      <c r="BC363" s="6"/>
      <c r="BD363" t="e">
        <f>INDEX('Partnumber data valves'!$B$4:$AC$1001,$BB363,13)</f>
        <v>#N/A</v>
      </c>
      <c r="BE363" t="e">
        <f>INDEX('Partnumber data valves'!$B$4:$AC$1001,$BB363,14)</f>
        <v>#N/A</v>
      </c>
      <c r="BF363" t="e">
        <f>INDEX('Partnumber data valves'!$B$4:$AC$1001,$BB363,15)</f>
        <v>#N/A</v>
      </c>
      <c r="BG363" t="e">
        <f>INDEX('Partnumber data valves'!$B$4:$AC$1001,$BB363,16)</f>
        <v>#N/A</v>
      </c>
      <c r="BH363" t="e">
        <f>INDEX('Partnumber data valves'!$B$4:$AC$1001,$BB363,17)</f>
        <v>#N/A</v>
      </c>
      <c r="BI363" t="e">
        <f>INDEX('Partnumber data valves'!$B$4:$AC$1001,$BB363,18)</f>
        <v>#N/A</v>
      </c>
      <c r="BJ363" t="e">
        <f>INDEX('Partnumber data valves'!$B$4:$AC$1001,$BB363,19)</f>
        <v>#N/A</v>
      </c>
      <c r="BL363" t="e">
        <f>INDEX('Partnumber data valves'!$B$4:$AC$1001,$BB363,21)</f>
        <v>#N/A</v>
      </c>
      <c r="BM363" t="e">
        <f>INDEX('Partnumber data valves'!$B$4:$AC$1001,$BB363,22)</f>
        <v>#N/A</v>
      </c>
      <c r="BN363" t="e">
        <f>INDEX('Partnumber data valves'!$B$4:$AC$1001,$BB363,23)</f>
        <v>#N/A</v>
      </c>
      <c r="BO363" t="e">
        <f>INDEX('Partnumber data valves'!$B$4:$AC$1001,$BB363,24)</f>
        <v>#N/A</v>
      </c>
      <c r="BP363" t="e">
        <f>INDEX('Partnumber data valves'!$B$4:$AC$1001,$BB363,25)</f>
        <v>#N/A</v>
      </c>
      <c r="BQ363" t="e">
        <f>INDEX('Partnumber data valves'!$B$4:$AC$1001,$BB363,26)</f>
        <v>#N/A</v>
      </c>
      <c r="BR363" t="e">
        <f>INDEX('Partnumber data valves'!$B$4:$AC$1001,$BB363,27)</f>
        <v>#N/A</v>
      </c>
      <c r="BS363" t="e">
        <f>INDEX('Partnumber data valves'!$B$4:$AC$1001,$BB363,28)</f>
        <v>#N/A</v>
      </c>
      <c r="BU363" s="66" t="e">
        <f>INDEX('Partnumber data valves'!$B$4:$AC$1001,$BB363,5)</f>
        <v>#N/A</v>
      </c>
      <c r="BV363" s="66" t="e">
        <f>INDEX('Partnumber data valves'!$B$4:$AC$1001,$BB363,6)</f>
        <v>#N/A</v>
      </c>
    </row>
    <row r="364" spans="2:74"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5"/>
      <c r="N364" s="115"/>
      <c r="O364" s="115"/>
      <c r="Q364" s="83"/>
      <c r="R364" s="22" t="e">
        <f>VLOOKUP('Frese Valve Selection'!$Q364,'Partnumber data valves'!$B$4:$K$1001,2,FALSE)</f>
        <v>#N/A</v>
      </c>
      <c r="S364" s="23" t="e">
        <f>VLOOKUP('Frese Valve Selection'!$Q364,'Partnumber data valves'!$B$4:$K$1001,3,FALSE)</f>
        <v>#N/A</v>
      </c>
      <c r="T364" s="23" t="e">
        <f>VLOOKUP('Frese Valve Selection'!$Q364,'Partnumber data valves'!$B$4:$K$1001,4,FALSE)</f>
        <v>#N/A</v>
      </c>
      <c r="U364" s="23" t="e">
        <f>VLOOKUP('Frese Valve Selection'!$Q364,'Partnumber data valves'!$B$4:$K$1001,5,FALSE)</f>
        <v>#N/A</v>
      </c>
      <c r="V364" s="23" t="e">
        <f>VLOOKUP('Frese Valve Selection'!$Q364,'Partnumber data valves'!$B$4:$K$1001,6,FALSE)</f>
        <v>#N/A</v>
      </c>
      <c r="W364" s="23" t="e">
        <f>VLOOKUP('Frese Valve Selection'!$Q364,'Partnumber data valves'!$B$4:$K$1001,7,FALSE)</f>
        <v>#N/A</v>
      </c>
      <c r="X364" s="23" t="e">
        <f>VLOOKUP('Frese Valve Selection'!$Q364,'Partnumber data valves'!$B$4:$K$1001,8,FALSE)</f>
        <v>#N/A</v>
      </c>
      <c r="Y364" s="23" t="e">
        <f>VLOOKUP('Frese Valve Selection'!$Q364,'Partnumber data valves'!$B$4:$K$1001,9,FALSE)</f>
        <v>#N/A</v>
      </c>
      <c r="Z364" s="23" t="e">
        <f>VLOOKUP('Frese Valve Selection'!$Q364,'Partnumber data valves'!$B$4:$K$1001,10,FALSE)</f>
        <v>#N/A</v>
      </c>
      <c r="AA364" s="97">
        <f t="shared" si="63"/>
        <v>0</v>
      </c>
      <c r="AB364" s="98" t="e">
        <f t="shared" si="61"/>
        <v>#N/A</v>
      </c>
      <c r="AC364" s="99" t="e">
        <f t="shared" si="62"/>
        <v>#N/A</v>
      </c>
      <c r="AD364" s="23" t="e">
        <f>VLOOKUP(Q364,'Weight table'!$A$2:$C$10000,3,FALSE)</f>
        <v>#N/A</v>
      </c>
      <c r="AF364" s="83"/>
      <c r="AG364" s="23" t="str">
        <f>IF(OR(ISBLANK($AF364),$AF364="N/A"),"",VLOOKUP($AF364,'Part number data actuators'!$B$3:$H$202,2,FALSE))</f>
        <v/>
      </c>
      <c r="AH364" s="23" t="str">
        <f>IF(OR(ISBLANK($AF364),$AF364="N/A"),"",VLOOKUP($AF364,'Part number data actuators'!$B$3:$H$202,3,FALSE))</f>
        <v/>
      </c>
      <c r="AI364" s="23" t="str">
        <f>IF(OR(ISBLANK($AF364),$AF364="N/A"),"",VLOOKUP($AF364,'Part number data actuators'!$B$3:$H$202,4,FALSE))</f>
        <v/>
      </c>
      <c r="AJ364" s="23" t="str">
        <f>IF(OR(ISBLANK($AF364),$AF364="N/A"),"",VLOOKUP($AF364,'Part number data actuators'!$B$3:$H$202,5,FALSE))</f>
        <v/>
      </c>
      <c r="AK364" s="23" t="str">
        <f>IF(OR(ISBLANK($AF364),$AF364="N/A"),"",VLOOKUP($AF364,'Part number data actuators'!$B$3:$H$202,6,FALSE))</f>
        <v/>
      </c>
      <c r="AL364" s="23" t="str">
        <f>IF(OR(ISBLANK($AF364),$AF364="N/A"),"",VLOOKUP($AF364,'Part number data actuators'!$B$3:$H$202,7,FALSE))</f>
        <v/>
      </c>
      <c r="AM364" s="5" t="str">
        <f>IF(OR(ISBLANK($AF364),$AF364="N/A"),"",VLOOKUP(AF364,'Weight table'!$A$2:$C$10000,3,FALSE))</f>
        <v/>
      </c>
      <c r="AO364" s="86"/>
      <c r="AU364" s="66" t="e">
        <f t="shared" si="64"/>
        <v>#N/A</v>
      </c>
      <c r="AV364" s="66" t="e">
        <f t="shared" si="65"/>
        <v>#N/A</v>
      </c>
      <c r="AW364" t="e">
        <f t="shared" si="66"/>
        <v>#N/A</v>
      </c>
      <c r="AX364" s="66" t="e">
        <f t="shared" si="67"/>
        <v>#N/A</v>
      </c>
      <c r="AY364" s="66" t="e">
        <f t="shared" si="68"/>
        <v>#N/A</v>
      </c>
      <c r="BB364" s="6" t="e">
        <f>MATCH(Q364,'Partnumber data valves'!$B$4:$B$1001,0)</f>
        <v>#N/A</v>
      </c>
      <c r="BC364" s="6"/>
      <c r="BD364" t="e">
        <f>INDEX('Partnumber data valves'!$B$4:$AC$1001,$BB364,13)</f>
        <v>#N/A</v>
      </c>
      <c r="BE364" t="e">
        <f>INDEX('Partnumber data valves'!$B$4:$AC$1001,$BB364,14)</f>
        <v>#N/A</v>
      </c>
      <c r="BF364" t="e">
        <f>INDEX('Partnumber data valves'!$B$4:$AC$1001,$BB364,15)</f>
        <v>#N/A</v>
      </c>
      <c r="BG364" t="e">
        <f>INDEX('Partnumber data valves'!$B$4:$AC$1001,$BB364,16)</f>
        <v>#N/A</v>
      </c>
      <c r="BH364" t="e">
        <f>INDEX('Partnumber data valves'!$B$4:$AC$1001,$BB364,17)</f>
        <v>#N/A</v>
      </c>
      <c r="BI364" t="e">
        <f>INDEX('Partnumber data valves'!$B$4:$AC$1001,$BB364,18)</f>
        <v>#N/A</v>
      </c>
      <c r="BJ364" t="e">
        <f>INDEX('Partnumber data valves'!$B$4:$AC$1001,$BB364,19)</f>
        <v>#N/A</v>
      </c>
      <c r="BL364" t="e">
        <f>INDEX('Partnumber data valves'!$B$4:$AC$1001,$BB364,21)</f>
        <v>#N/A</v>
      </c>
      <c r="BM364" t="e">
        <f>INDEX('Partnumber data valves'!$B$4:$AC$1001,$BB364,22)</f>
        <v>#N/A</v>
      </c>
      <c r="BN364" t="e">
        <f>INDEX('Partnumber data valves'!$B$4:$AC$1001,$BB364,23)</f>
        <v>#N/A</v>
      </c>
      <c r="BO364" t="e">
        <f>INDEX('Partnumber data valves'!$B$4:$AC$1001,$BB364,24)</f>
        <v>#N/A</v>
      </c>
      <c r="BP364" t="e">
        <f>INDEX('Partnumber data valves'!$B$4:$AC$1001,$BB364,25)</f>
        <v>#N/A</v>
      </c>
      <c r="BQ364" t="e">
        <f>INDEX('Partnumber data valves'!$B$4:$AC$1001,$BB364,26)</f>
        <v>#N/A</v>
      </c>
      <c r="BR364" t="e">
        <f>INDEX('Partnumber data valves'!$B$4:$AC$1001,$BB364,27)</f>
        <v>#N/A</v>
      </c>
      <c r="BS364" t="e">
        <f>INDEX('Partnumber data valves'!$B$4:$AC$1001,$BB364,28)</f>
        <v>#N/A</v>
      </c>
      <c r="BU364" s="66" t="e">
        <f>INDEX('Partnumber data valves'!$B$4:$AC$1001,$BB364,5)</f>
        <v>#N/A</v>
      </c>
      <c r="BV364" s="66" t="e">
        <f>INDEX('Partnumber data valves'!$B$4:$AC$1001,$BB364,6)</f>
        <v>#N/A</v>
      </c>
    </row>
    <row r="365" spans="2:74"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5"/>
      <c r="N365" s="115"/>
      <c r="O365" s="115"/>
      <c r="Q365" s="83"/>
      <c r="R365" s="22" t="e">
        <f>VLOOKUP('Frese Valve Selection'!$Q365,'Partnumber data valves'!$B$4:$K$1001,2,FALSE)</f>
        <v>#N/A</v>
      </c>
      <c r="S365" s="23" t="e">
        <f>VLOOKUP('Frese Valve Selection'!$Q365,'Partnumber data valves'!$B$4:$K$1001,3,FALSE)</f>
        <v>#N/A</v>
      </c>
      <c r="T365" s="23" t="e">
        <f>VLOOKUP('Frese Valve Selection'!$Q365,'Partnumber data valves'!$B$4:$K$1001,4,FALSE)</f>
        <v>#N/A</v>
      </c>
      <c r="U365" s="23" t="e">
        <f>VLOOKUP('Frese Valve Selection'!$Q365,'Partnumber data valves'!$B$4:$K$1001,5,FALSE)</f>
        <v>#N/A</v>
      </c>
      <c r="V365" s="23" t="e">
        <f>VLOOKUP('Frese Valve Selection'!$Q365,'Partnumber data valves'!$B$4:$K$1001,6,FALSE)</f>
        <v>#N/A</v>
      </c>
      <c r="W365" s="23" t="e">
        <f>VLOOKUP('Frese Valve Selection'!$Q365,'Partnumber data valves'!$B$4:$K$1001,7,FALSE)</f>
        <v>#N/A</v>
      </c>
      <c r="X365" s="23" t="e">
        <f>VLOOKUP('Frese Valve Selection'!$Q365,'Partnumber data valves'!$B$4:$K$1001,8,FALSE)</f>
        <v>#N/A</v>
      </c>
      <c r="Y365" s="23" t="e">
        <f>VLOOKUP('Frese Valve Selection'!$Q365,'Partnumber data valves'!$B$4:$K$1001,9,FALSE)</f>
        <v>#N/A</v>
      </c>
      <c r="Z365" s="23" t="e">
        <f>VLOOKUP('Frese Valve Selection'!$Q365,'Partnumber data valves'!$B$4:$K$1001,10,FALSE)</f>
        <v>#N/A</v>
      </c>
      <c r="AA365" s="97">
        <f t="shared" si="63"/>
        <v>0</v>
      </c>
      <c r="AB365" s="98" t="e">
        <f t="shared" si="61"/>
        <v>#N/A</v>
      </c>
      <c r="AC365" s="99" t="e">
        <f t="shared" si="62"/>
        <v>#N/A</v>
      </c>
      <c r="AD365" s="23" t="e">
        <f>VLOOKUP(Q365,'Weight table'!$A$2:$C$10000,3,FALSE)</f>
        <v>#N/A</v>
      </c>
      <c r="AF365" s="83"/>
      <c r="AG365" s="23" t="str">
        <f>IF(OR(ISBLANK($AF365),$AF365="N/A"),"",VLOOKUP($AF365,'Part number data actuators'!$B$3:$H$202,2,FALSE))</f>
        <v/>
      </c>
      <c r="AH365" s="23" t="str">
        <f>IF(OR(ISBLANK($AF365),$AF365="N/A"),"",VLOOKUP($AF365,'Part number data actuators'!$B$3:$H$202,3,FALSE))</f>
        <v/>
      </c>
      <c r="AI365" s="23" t="str">
        <f>IF(OR(ISBLANK($AF365),$AF365="N/A"),"",VLOOKUP($AF365,'Part number data actuators'!$B$3:$H$202,4,FALSE))</f>
        <v/>
      </c>
      <c r="AJ365" s="23" t="str">
        <f>IF(OR(ISBLANK($AF365),$AF365="N/A"),"",VLOOKUP($AF365,'Part number data actuators'!$B$3:$H$202,5,FALSE))</f>
        <v/>
      </c>
      <c r="AK365" s="23" t="str">
        <f>IF(OR(ISBLANK($AF365),$AF365="N/A"),"",VLOOKUP($AF365,'Part number data actuators'!$B$3:$H$202,6,FALSE))</f>
        <v/>
      </c>
      <c r="AL365" s="23" t="str">
        <f>IF(OR(ISBLANK($AF365),$AF365="N/A"),"",VLOOKUP($AF365,'Part number data actuators'!$B$3:$H$202,7,FALSE))</f>
        <v/>
      </c>
      <c r="AM365" s="5" t="str">
        <f>IF(OR(ISBLANK($AF365),$AF365="N/A"),"",VLOOKUP(AF365,'Weight table'!$A$2:$C$10000,3,FALSE))</f>
        <v/>
      </c>
      <c r="AO365" s="86"/>
      <c r="AU365" s="66" t="e">
        <f t="shared" si="64"/>
        <v>#N/A</v>
      </c>
      <c r="AV365" s="66" t="e">
        <f t="shared" si="65"/>
        <v>#N/A</v>
      </c>
      <c r="AW365" t="e">
        <f t="shared" si="66"/>
        <v>#N/A</v>
      </c>
      <c r="AX365" s="66" t="e">
        <f t="shared" si="67"/>
        <v>#N/A</v>
      </c>
      <c r="AY365" s="66" t="e">
        <f t="shared" si="68"/>
        <v>#N/A</v>
      </c>
      <c r="BB365" s="6" t="e">
        <f>MATCH(Q365,'Partnumber data valves'!$B$4:$B$1001,0)</f>
        <v>#N/A</v>
      </c>
      <c r="BC365" s="6"/>
      <c r="BD365" t="e">
        <f>INDEX('Partnumber data valves'!$B$4:$AC$1001,$BB365,13)</f>
        <v>#N/A</v>
      </c>
      <c r="BE365" t="e">
        <f>INDEX('Partnumber data valves'!$B$4:$AC$1001,$BB365,14)</f>
        <v>#N/A</v>
      </c>
      <c r="BF365" t="e">
        <f>INDEX('Partnumber data valves'!$B$4:$AC$1001,$BB365,15)</f>
        <v>#N/A</v>
      </c>
      <c r="BG365" t="e">
        <f>INDEX('Partnumber data valves'!$B$4:$AC$1001,$BB365,16)</f>
        <v>#N/A</v>
      </c>
      <c r="BH365" t="e">
        <f>INDEX('Partnumber data valves'!$B$4:$AC$1001,$BB365,17)</f>
        <v>#N/A</v>
      </c>
      <c r="BI365" t="e">
        <f>INDEX('Partnumber data valves'!$B$4:$AC$1001,$BB365,18)</f>
        <v>#N/A</v>
      </c>
      <c r="BJ365" t="e">
        <f>INDEX('Partnumber data valves'!$B$4:$AC$1001,$BB365,19)</f>
        <v>#N/A</v>
      </c>
      <c r="BL365" t="e">
        <f>INDEX('Partnumber data valves'!$B$4:$AC$1001,$BB365,21)</f>
        <v>#N/A</v>
      </c>
      <c r="BM365" t="e">
        <f>INDEX('Partnumber data valves'!$B$4:$AC$1001,$BB365,22)</f>
        <v>#N/A</v>
      </c>
      <c r="BN365" t="e">
        <f>INDEX('Partnumber data valves'!$B$4:$AC$1001,$BB365,23)</f>
        <v>#N/A</v>
      </c>
      <c r="BO365" t="e">
        <f>INDEX('Partnumber data valves'!$B$4:$AC$1001,$BB365,24)</f>
        <v>#N/A</v>
      </c>
      <c r="BP365" t="e">
        <f>INDEX('Partnumber data valves'!$B$4:$AC$1001,$BB365,25)</f>
        <v>#N/A</v>
      </c>
      <c r="BQ365" t="e">
        <f>INDEX('Partnumber data valves'!$B$4:$AC$1001,$BB365,26)</f>
        <v>#N/A</v>
      </c>
      <c r="BR365" t="e">
        <f>INDEX('Partnumber data valves'!$B$4:$AC$1001,$BB365,27)</f>
        <v>#N/A</v>
      </c>
      <c r="BS365" t="e">
        <f>INDEX('Partnumber data valves'!$B$4:$AC$1001,$BB365,28)</f>
        <v>#N/A</v>
      </c>
      <c r="BU365" s="66" t="e">
        <f>INDEX('Partnumber data valves'!$B$4:$AC$1001,$BB365,5)</f>
        <v>#N/A</v>
      </c>
      <c r="BV365" s="66" t="e">
        <f>INDEX('Partnumber data valves'!$B$4:$AC$1001,$BB365,6)</f>
        <v>#N/A</v>
      </c>
    </row>
    <row r="366" spans="2:74"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5"/>
      <c r="N366" s="115"/>
      <c r="O366" s="115"/>
      <c r="Q366" s="83"/>
      <c r="R366" s="22" t="e">
        <f>VLOOKUP('Frese Valve Selection'!$Q366,'Partnumber data valves'!$B$4:$K$1001,2,FALSE)</f>
        <v>#N/A</v>
      </c>
      <c r="S366" s="23" t="e">
        <f>VLOOKUP('Frese Valve Selection'!$Q366,'Partnumber data valves'!$B$4:$K$1001,3,FALSE)</f>
        <v>#N/A</v>
      </c>
      <c r="T366" s="23" t="e">
        <f>VLOOKUP('Frese Valve Selection'!$Q366,'Partnumber data valves'!$B$4:$K$1001,4,FALSE)</f>
        <v>#N/A</v>
      </c>
      <c r="U366" s="23" t="e">
        <f>VLOOKUP('Frese Valve Selection'!$Q366,'Partnumber data valves'!$B$4:$K$1001,5,FALSE)</f>
        <v>#N/A</v>
      </c>
      <c r="V366" s="23" t="e">
        <f>VLOOKUP('Frese Valve Selection'!$Q366,'Partnumber data valves'!$B$4:$K$1001,6,FALSE)</f>
        <v>#N/A</v>
      </c>
      <c r="W366" s="23" t="e">
        <f>VLOOKUP('Frese Valve Selection'!$Q366,'Partnumber data valves'!$B$4:$K$1001,7,FALSE)</f>
        <v>#N/A</v>
      </c>
      <c r="X366" s="23" t="e">
        <f>VLOOKUP('Frese Valve Selection'!$Q366,'Partnumber data valves'!$B$4:$K$1001,8,FALSE)</f>
        <v>#N/A</v>
      </c>
      <c r="Y366" s="23" t="e">
        <f>VLOOKUP('Frese Valve Selection'!$Q366,'Partnumber data valves'!$B$4:$K$1001,9,FALSE)</f>
        <v>#N/A</v>
      </c>
      <c r="Z366" s="23" t="e">
        <f>VLOOKUP('Frese Valve Selection'!$Q366,'Partnumber data valves'!$B$4:$K$1001,10,FALSE)</f>
        <v>#N/A</v>
      </c>
      <c r="AA366" s="97">
        <f t="shared" si="63"/>
        <v>0</v>
      </c>
      <c r="AB366" s="98" t="e">
        <f t="shared" si="61"/>
        <v>#N/A</v>
      </c>
      <c r="AC366" s="99" t="e">
        <f t="shared" si="62"/>
        <v>#N/A</v>
      </c>
      <c r="AD366" s="23" t="e">
        <f>VLOOKUP(Q366,'Weight table'!$A$2:$C$10000,3,FALSE)</f>
        <v>#N/A</v>
      </c>
      <c r="AF366" s="83"/>
      <c r="AG366" s="23" t="str">
        <f>IF(OR(ISBLANK($AF366),$AF366="N/A"),"",VLOOKUP($AF366,'Part number data actuators'!$B$3:$H$202,2,FALSE))</f>
        <v/>
      </c>
      <c r="AH366" s="23" t="str">
        <f>IF(OR(ISBLANK($AF366),$AF366="N/A"),"",VLOOKUP($AF366,'Part number data actuators'!$B$3:$H$202,3,FALSE))</f>
        <v/>
      </c>
      <c r="AI366" s="23" t="str">
        <f>IF(OR(ISBLANK($AF366),$AF366="N/A"),"",VLOOKUP($AF366,'Part number data actuators'!$B$3:$H$202,4,FALSE))</f>
        <v/>
      </c>
      <c r="AJ366" s="23" t="str">
        <f>IF(OR(ISBLANK($AF366),$AF366="N/A"),"",VLOOKUP($AF366,'Part number data actuators'!$B$3:$H$202,5,FALSE))</f>
        <v/>
      </c>
      <c r="AK366" s="23" t="str">
        <f>IF(OR(ISBLANK($AF366),$AF366="N/A"),"",VLOOKUP($AF366,'Part number data actuators'!$B$3:$H$202,6,FALSE))</f>
        <v/>
      </c>
      <c r="AL366" s="23" t="str">
        <f>IF(OR(ISBLANK($AF366),$AF366="N/A"),"",VLOOKUP($AF366,'Part number data actuators'!$B$3:$H$202,7,FALSE))</f>
        <v/>
      </c>
      <c r="AM366" s="5" t="str">
        <f>IF(OR(ISBLANK($AF366),$AF366="N/A"),"",VLOOKUP(AF366,'Weight table'!$A$2:$C$10000,3,FALSE))</f>
        <v/>
      </c>
      <c r="AO366" s="86"/>
      <c r="AU366" s="66" t="e">
        <f t="shared" si="64"/>
        <v>#N/A</v>
      </c>
      <c r="AV366" s="66" t="e">
        <f t="shared" si="65"/>
        <v>#N/A</v>
      </c>
      <c r="AW366" t="e">
        <f t="shared" si="66"/>
        <v>#N/A</v>
      </c>
      <c r="AX366" s="66" t="e">
        <f t="shared" si="67"/>
        <v>#N/A</v>
      </c>
      <c r="AY366" s="66" t="e">
        <f t="shared" si="68"/>
        <v>#N/A</v>
      </c>
      <c r="BB366" s="6" t="e">
        <f>MATCH(Q366,'Partnumber data valves'!$B$4:$B$1001,0)</f>
        <v>#N/A</v>
      </c>
      <c r="BC366" s="6"/>
      <c r="BD366" t="e">
        <f>INDEX('Partnumber data valves'!$B$4:$AC$1001,$BB366,13)</f>
        <v>#N/A</v>
      </c>
      <c r="BE366" t="e">
        <f>INDEX('Partnumber data valves'!$B$4:$AC$1001,$BB366,14)</f>
        <v>#N/A</v>
      </c>
      <c r="BF366" t="e">
        <f>INDEX('Partnumber data valves'!$B$4:$AC$1001,$BB366,15)</f>
        <v>#N/A</v>
      </c>
      <c r="BG366" t="e">
        <f>INDEX('Partnumber data valves'!$B$4:$AC$1001,$BB366,16)</f>
        <v>#N/A</v>
      </c>
      <c r="BH366" t="e">
        <f>INDEX('Partnumber data valves'!$B$4:$AC$1001,$BB366,17)</f>
        <v>#N/A</v>
      </c>
      <c r="BI366" t="e">
        <f>INDEX('Partnumber data valves'!$B$4:$AC$1001,$BB366,18)</f>
        <v>#N/A</v>
      </c>
      <c r="BJ366" t="e">
        <f>INDEX('Partnumber data valves'!$B$4:$AC$1001,$BB366,19)</f>
        <v>#N/A</v>
      </c>
      <c r="BL366" t="e">
        <f>INDEX('Partnumber data valves'!$B$4:$AC$1001,$BB366,21)</f>
        <v>#N/A</v>
      </c>
      <c r="BM366" t="e">
        <f>INDEX('Partnumber data valves'!$B$4:$AC$1001,$BB366,22)</f>
        <v>#N/A</v>
      </c>
      <c r="BN366" t="e">
        <f>INDEX('Partnumber data valves'!$B$4:$AC$1001,$BB366,23)</f>
        <v>#N/A</v>
      </c>
      <c r="BO366" t="e">
        <f>INDEX('Partnumber data valves'!$B$4:$AC$1001,$BB366,24)</f>
        <v>#N/A</v>
      </c>
      <c r="BP366" t="e">
        <f>INDEX('Partnumber data valves'!$B$4:$AC$1001,$BB366,25)</f>
        <v>#N/A</v>
      </c>
      <c r="BQ366" t="e">
        <f>INDEX('Partnumber data valves'!$B$4:$AC$1001,$BB366,26)</f>
        <v>#N/A</v>
      </c>
      <c r="BR366" t="e">
        <f>INDEX('Partnumber data valves'!$B$4:$AC$1001,$BB366,27)</f>
        <v>#N/A</v>
      </c>
      <c r="BS366" t="e">
        <f>INDEX('Partnumber data valves'!$B$4:$AC$1001,$BB366,28)</f>
        <v>#N/A</v>
      </c>
      <c r="BU366" s="66" t="e">
        <f>INDEX('Partnumber data valves'!$B$4:$AC$1001,$BB366,5)</f>
        <v>#N/A</v>
      </c>
      <c r="BV366" s="66" t="e">
        <f>INDEX('Partnumber data valves'!$B$4:$AC$1001,$BB366,6)</f>
        <v>#N/A</v>
      </c>
    </row>
    <row r="367" spans="2:74"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5"/>
      <c r="N367" s="115"/>
      <c r="O367" s="115"/>
      <c r="Q367" s="83"/>
      <c r="R367" s="22" t="e">
        <f>VLOOKUP('Frese Valve Selection'!$Q367,'Partnumber data valves'!$B$4:$K$1001,2,FALSE)</f>
        <v>#N/A</v>
      </c>
      <c r="S367" s="23" t="e">
        <f>VLOOKUP('Frese Valve Selection'!$Q367,'Partnumber data valves'!$B$4:$K$1001,3,FALSE)</f>
        <v>#N/A</v>
      </c>
      <c r="T367" s="23" t="e">
        <f>VLOOKUP('Frese Valve Selection'!$Q367,'Partnumber data valves'!$B$4:$K$1001,4,FALSE)</f>
        <v>#N/A</v>
      </c>
      <c r="U367" s="23" t="e">
        <f>VLOOKUP('Frese Valve Selection'!$Q367,'Partnumber data valves'!$B$4:$K$1001,5,FALSE)</f>
        <v>#N/A</v>
      </c>
      <c r="V367" s="23" t="e">
        <f>VLOOKUP('Frese Valve Selection'!$Q367,'Partnumber data valves'!$B$4:$K$1001,6,FALSE)</f>
        <v>#N/A</v>
      </c>
      <c r="W367" s="23" t="e">
        <f>VLOOKUP('Frese Valve Selection'!$Q367,'Partnumber data valves'!$B$4:$K$1001,7,FALSE)</f>
        <v>#N/A</v>
      </c>
      <c r="X367" s="23" t="e">
        <f>VLOOKUP('Frese Valve Selection'!$Q367,'Partnumber data valves'!$B$4:$K$1001,8,FALSE)</f>
        <v>#N/A</v>
      </c>
      <c r="Y367" s="23" t="e">
        <f>VLOOKUP('Frese Valve Selection'!$Q367,'Partnumber data valves'!$B$4:$K$1001,9,FALSE)</f>
        <v>#N/A</v>
      </c>
      <c r="Z367" s="23" t="e">
        <f>VLOOKUP('Frese Valve Selection'!$Q367,'Partnumber data valves'!$B$4:$K$1001,10,FALSE)</f>
        <v>#N/A</v>
      </c>
      <c r="AA367" s="97">
        <f t="shared" si="63"/>
        <v>0</v>
      </c>
      <c r="AB367" s="98" t="e">
        <f t="shared" si="61"/>
        <v>#N/A</v>
      </c>
      <c r="AC367" s="99" t="e">
        <f t="shared" si="62"/>
        <v>#N/A</v>
      </c>
      <c r="AD367" s="23" t="e">
        <f>VLOOKUP(Q367,'Weight table'!$A$2:$C$10000,3,FALSE)</f>
        <v>#N/A</v>
      </c>
      <c r="AF367" s="83"/>
      <c r="AG367" s="23" t="str">
        <f>IF(OR(ISBLANK($AF367),$AF367="N/A"),"",VLOOKUP($AF367,'Part number data actuators'!$B$3:$H$202,2,FALSE))</f>
        <v/>
      </c>
      <c r="AH367" s="23" t="str">
        <f>IF(OR(ISBLANK($AF367),$AF367="N/A"),"",VLOOKUP($AF367,'Part number data actuators'!$B$3:$H$202,3,FALSE))</f>
        <v/>
      </c>
      <c r="AI367" s="23" t="str">
        <f>IF(OR(ISBLANK($AF367),$AF367="N/A"),"",VLOOKUP($AF367,'Part number data actuators'!$B$3:$H$202,4,FALSE))</f>
        <v/>
      </c>
      <c r="AJ367" s="23" t="str">
        <f>IF(OR(ISBLANK($AF367),$AF367="N/A"),"",VLOOKUP($AF367,'Part number data actuators'!$B$3:$H$202,5,FALSE))</f>
        <v/>
      </c>
      <c r="AK367" s="23" t="str">
        <f>IF(OR(ISBLANK($AF367),$AF367="N/A"),"",VLOOKUP($AF367,'Part number data actuators'!$B$3:$H$202,6,FALSE))</f>
        <v/>
      </c>
      <c r="AL367" s="23" t="str">
        <f>IF(OR(ISBLANK($AF367),$AF367="N/A"),"",VLOOKUP($AF367,'Part number data actuators'!$B$3:$H$202,7,FALSE))</f>
        <v/>
      </c>
      <c r="AM367" s="5" t="str">
        <f>IF(OR(ISBLANK($AF367),$AF367="N/A"),"",VLOOKUP(AF367,'Weight table'!$A$2:$C$10000,3,FALSE))</f>
        <v/>
      </c>
      <c r="AO367" s="86"/>
      <c r="AU367" s="66" t="e">
        <f t="shared" si="64"/>
        <v>#N/A</v>
      </c>
      <c r="AV367" s="66" t="e">
        <f t="shared" si="65"/>
        <v>#N/A</v>
      </c>
      <c r="AW367" t="e">
        <f t="shared" si="66"/>
        <v>#N/A</v>
      </c>
      <c r="AX367" s="66" t="e">
        <f t="shared" si="67"/>
        <v>#N/A</v>
      </c>
      <c r="AY367" s="66" t="e">
        <f t="shared" si="68"/>
        <v>#N/A</v>
      </c>
      <c r="BB367" s="6" t="e">
        <f>MATCH(Q367,'Partnumber data valves'!$B$4:$B$1001,0)</f>
        <v>#N/A</v>
      </c>
      <c r="BC367" s="6"/>
      <c r="BD367" t="e">
        <f>INDEX('Partnumber data valves'!$B$4:$AC$1001,$BB367,13)</f>
        <v>#N/A</v>
      </c>
      <c r="BE367" t="e">
        <f>INDEX('Partnumber data valves'!$B$4:$AC$1001,$BB367,14)</f>
        <v>#N/A</v>
      </c>
      <c r="BF367" t="e">
        <f>INDEX('Partnumber data valves'!$B$4:$AC$1001,$BB367,15)</f>
        <v>#N/A</v>
      </c>
      <c r="BG367" t="e">
        <f>INDEX('Partnumber data valves'!$B$4:$AC$1001,$BB367,16)</f>
        <v>#N/A</v>
      </c>
      <c r="BH367" t="e">
        <f>INDEX('Partnumber data valves'!$B$4:$AC$1001,$BB367,17)</f>
        <v>#N/A</v>
      </c>
      <c r="BI367" t="e">
        <f>INDEX('Partnumber data valves'!$B$4:$AC$1001,$BB367,18)</f>
        <v>#N/A</v>
      </c>
      <c r="BJ367" t="e">
        <f>INDEX('Partnumber data valves'!$B$4:$AC$1001,$BB367,19)</f>
        <v>#N/A</v>
      </c>
      <c r="BL367" t="e">
        <f>INDEX('Partnumber data valves'!$B$4:$AC$1001,$BB367,21)</f>
        <v>#N/A</v>
      </c>
      <c r="BM367" t="e">
        <f>INDEX('Partnumber data valves'!$B$4:$AC$1001,$BB367,22)</f>
        <v>#N/A</v>
      </c>
      <c r="BN367" t="e">
        <f>INDEX('Partnumber data valves'!$B$4:$AC$1001,$BB367,23)</f>
        <v>#N/A</v>
      </c>
      <c r="BO367" t="e">
        <f>INDEX('Partnumber data valves'!$B$4:$AC$1001,$BB367,24)</f>
        <v>#N/A</v>
      </c>
      <c r="BP367" t="e">
        <f>INDEX('Partnumber data valves'!$B$4:$AC$1001,$BB367,25)</f>
        <v>#N/A</v>
      </c>
      <c r="BQ367" t="e">
        <f>INDEX('Partnumber data valves'!$B$4:$AC$1001,$BB367,26)</f>
        <v>#N/A</v>
      </c>
      <c r="BR367" t="e">
        <f>INDEX('Partnumber data valves'!$B$4:$AC$1001,$BB367,27)</f>
        <v>#N/A</v>
      </c>
      <c r="BS367" t="e">
        <f>INDEX('Partnumber data valves'!$B$4:$AC$1001,$BB367,28)</f>
        <v>#N/A</v>
      </c>
      <c r="BU367" s="66" t="e">
        <f>INDEX('Partnumber data valves'!$B$4:$AC$1001,$BB367,5)</f>
        <v>#N/A</v>
      </c>
      <c r="BV367" s="66" t="e">
        <f>INDEX('Partnumber data valves'!$B$4:$AC$1001,$BB367,6)</f>
        <v>#N/A</v>
      </c>
    </row>
    <row r="368" spans="2:74"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5"/>
      <c r="N368" s="115"/>
      <c r="O368" s="115"/>
      <c r="Q368" s="83"/>
      <c r="R368" s="22" t="e">
        <f>VLOOKUP('Frese Valve Selection'!$Q368,'Partnumber data valves'!$B$4:$K$1001,2,FALSE)</f>
        <v>#N/A</v>
      </c>
      <c r="S368" s="23" t="e">
        <f>VLOOKUP('Frese Valve Selection'!$Q368,'Partnumber data valves'!$B$4:$K$1001,3,FALSE)</f>
        <v>#N/A</v>
      </c>
      <c r="T368" s="23" t="e">
        <f>VLOOKUP('Frese Valve Selection'!$Q368,'Partnumber data valves'!$B$4:$K$1001,4,FALSE)</f>
        <v>#N/A</v>
      </c>
      <c r="U368" s="23" t="e">
        <f>VLOOKUP('Frese Valve Selection'!$Q368,'Partnumber data valves'!$B$4:$K$1001,5,FALSE)</f>
        <v>#N/A</v>
      </c>
      <c r="V368" s="23" t="e">
        <f>VLOOKUP('Frese Valve Selection'!$Q368,'Partnumber data valves'!$B$4:$K$1001,6,FALSE)</f>
        <v>#N/A</v>
      </c>
      <c r="W368" s="23" t="e">
        <f>VLOOKUP('Frese Valve Selection'!$Q368,'Partnumber data valves'!$B$4:$K$1001,7,FALSE)</f>
        <v>#N/A</v>
      </c>
      <c r="X368" s="23" t="e">
        <f>VLOOKUP('Frese Valve Selection'!$Q368,'Partnumber data valves'!$B$4:$K$1001,8,FALSE)</f>
        <v>#N/A</v>
      </c>
      <c r="Y368" s="23" t="e">
        <f>VLOOKUP('Frese Valve Selection'!$Q368,'Partnumber data valves'!$B$4:$K$1001,9,FALSE)</f>
        <v>#N/A</v>
      </c>
      <c r="Z368" s="23" t="e">
        <f>VLOOKUP('Frese Valve Selection'!$Q368,'Partnumber data valves'!$B$4:$K$1001,10,FALSE)</f>
        <v>#N/A</v>
      </c>
      <c r="AA368" s="97">
        <f t="shared" si="63"/>
        <v>0</v>
      </c>
      <c r="AB368" s="98" t="e">
        <f t="shared" si="61"/>
        <v>#N/A</v>
      </c>
      <c r="AC368" s="99" t="e">
        <f t="shared" si="62"/>
        <v>#N/A</v>
      </c>
      <c r="AD368" s="23" t="e">
        <f>VLOOKUP(Q368,'Weight table'!$A$2:$C$10000,3,FALSE)</f>
        <v>#N/A</v>
      </c>
      <c r="AF368" s="83"/>
      <c r="AG368" s="23" t="str">
        <f>IF(OR(ISBLANK($AF368),$AF368="N/A"),"",VLOOKUP($AF368,'Part number data actuators'!$B$3:$H$202,2,FALSE))</f>
        <v/>
      </c>
      <c r="AH368" s="23" t="str">
        <f>IF(OR(ISBLANK($AF368),$AF368="N/A"),"",VLOOKUP($AF368,'Part number data actuators'!$B$3:$H$202,3,FALSE))</f>
        <v/>
      </c>
      <c r="AI368" s="23" t="str">
        <f>IF(OR(ISBLANK($AF368),$AF368="N/A"),"",VLOOKUP($AF368,'Part number data actuators'!$B$3:$H$202,4,FALSE))</f>
        <v/>
      </c>
      <c r="AJ368" s="23" t="str">
        <f>IF(OR(ISBLANK($AF368),$AF368="N/A"),"",VLOOKUP($AF368,'Part number data actuators'!$B$3:$H$202,5,FALSE))</f>
        <v/>
      </c>
      <c r="AK368" s="23" t="str">
        <f>IF(OR(ISBLANK($AF368),$AF368="N/A"),"",VLOOKUP($AF368,'Part number data actuators'!$B$3:$H$202,6,FALSE))</f>
        <v/>
      </c>
      <c r="AL368" s="23" t="str">
        <f>IF(OR(ISBLANK($AF368),$AF368="N/A"),"",VLOOKUP($AF368,'Part number data actuators'!$B$3:$H$202,7,FALSE))</f>
        <v/>
      </c>
      <c r="AM368" s="5" t="str">
        <f>IF(OR(ISBLANK($AF368),$AF368="N/A"),"",VLOOKUP(AF368,'Weight table'!$A$2:$C$10000,3,FALSE))</f>
        <v/>
      </c>
      <c r="AO368" s="86"/>
      <c r="AU368" s="66" t="e">
        <f t="shared" si="64"/>
        <v>#N/A</v>
      </c>
      <c r="AV368" s="66" t="e">
        <f t="shared" si="65"/>
        <v>#N/A</v>
      </c>
      <c r="AW368" t="e">
        <f t="shared" si="66"/>
        <v>#N/A</v>
      </c>
      <c r="AX368" s="66" t="e">
        <f t="shared" si="67"/>
        <v>#N/A</v>
      </c>
      <c r="AY368" s="66" t="e">
        <f t="shared" si="68"/>
        <v>#N/A</v>
      </c>
      <c r="BB368" s="6" t="e">
        <f>MATCH(Q368,'Partnumber data valves'!$B$4:$B$1001,0)</f>
        <v>#N/A</v>
      </c>
      <c r="BC368" s="6"/>
      <c r="BD368" t="e">
        <f>INDEX('Partnumber data valves'!$B$4:$AC$1001,$BB368,13)</f>
        <v>#N/A</v>
      </c>
      <c r="BE368" t="e">
        <f>INDEX('Partnumber data valves'!$B$4:$AC$1001,$BB368,14)</f>
        <v>#N/A</v>
      </c>
      <c r="BF368" t="e">
        <f>INDEX('Partnumber data valves'!$B$4:$AC$1001,$BB368,15)</f>
        <v>#N/A</v>
      </c>
      <c r="BG368" t="e">
        <f>INDEX('Partnumber data valves'!$B$4:$AC$1001,$BB368,16)</f>
        <v>#N/A</v>
      </c>
      <c r="BH368" t="e">
        <f>INDEX('Partnumber data valves'!$B$4:$AC$1001,$BB368,17)</f>
        <v>#N/A</v>
      </c>
      <c r="BI368" t="e">
        <f>INDEX('Partnumber data valves'!$B$4:$AC$1001,$BB368,18)</f>
        <v>#N/A</v>
      </c>
      <c r="BJ368" t="e">
        <f>INDEX('Partnumber data valves'!$B$4:$AC$1001,$BB368,19)</f>
        <v>#N/A</v>
      </c>
      <c r="BL368" t="e">
        <f>INDEX('Partnumber data valves'!$B$4:$AC$1001,$BB368,21)</f>
        <v>#N/A</v>
      </c>
      <c r="BM368" t="e">
        <f>INDEX('Partnumber data valves'!$B$4:$AC$1001,$BB368,22)</f>
        <v>#N/A</v>
      </c>
      <c r="BN368" t="e">
        <f>INDEX('Partnumber data valves'!$B$4:$AC$1001,$BB368,23)</f>
        <v>#N/A</v>
      </c>
      <c r="BO368" t="e">
        <f>INDEX('Partnumber data valves'!$B$4:$AC$1001,$BB368,24)</f>
        <v>#N/A</v>
      </c>
      <c r="BP368" t="e">
        <f>INDEX('Partnumber data valves'!$B$4:$AC$1001,$BB368,25)</f>
        <v>#N/A</v>
      </c>
      <c r="BQ368" t="e">
        <f>INDEX('Partnumber data valves'!$B$4:$AC$1001,$BB368,26)</f>
        <v>#N/A</v>
      </c>
      <c r="BR368" t="e">
        <f>INDEX('Partnumber data valves'!$B$4:$AC$1001,$BB368,27)</f>
        <v>#N/A</v>
      </c>
      <c r="BS368" t="e">
        <f>INDEX('Partnumber data valves'!$B$4:$AC$1001,$BB368,28)</f>
        <v>#N/A</v>
      </c>
      <c r="BU368" s="66" t="e">
        <f>INDEX('Partnumber data valves'!$B$4:$AC$1001,$BB368,5)</f>
        <v>#N/A</v>
      </c>
      <c r="BV368" s="66" t="e">
        <f>INDEX('Partnumber data valves'!$B$4:$AC$1001,$BB368,6)</f>
        <v>#N/A</v>
      </c>
    </row>
    <row r="369" spans="2:74"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5"/>
      <c r="N369" s="115"/>
      <c r="O369" s="115"/>
      <c r="Q369" s="83"/>
      <c r="R369" s="22" t="e">
        <f>VLOOKUP('Frese Valve Selection'!$Q369,'Partnumber data valves'!$B$4:$K$1001,2,FALSE)</f>
        <v>#N/A</v>
      </c>
      <c r="S369" s="23" t="e">
        <f>VLOOKUP('Frese Valve Selection'!$Q369,'Partnumber data valves'!$B$4:$K$1001,3,FALSE)</f>
        <v>#N/A</v>
      </c>
      <c r="T369" s="23" t="e">
        <f>VLOOKUP('Frese Valve Selection'!$Q369,'Partnumber data valves'!$B$4:$K$1001,4,FALSE)</f>
        <v>#N/A</v>
      </c>
      <c r="U369" s="23" t="e">
        <f>VLOOKUP('Frese Valve Selection'!$Q369,'Partnumber data valves'!$B$4:$K$1001,5,FALSE)</f>
        <v>#N/A</v>
      </c>
      <c r="V369" s="23" t="e">
        <f>VLOOKUP('Frese Valve Selection'!$Q369,'Partnumber data valves'!$B$4:$K$1001,6,FALSE)</f>
        <v>#N/A</v>
      </c>
      <c r="W369" s="23" t="e">
        <f>VLOOKUP('Frese Valve Selection'!$Q369,'Partnumber data valves'!$B$4:$K$1001,7,FALSE)</f>
        <v>#N/A</v>
      </c>
      <c r="X369" s="23" t="e">
        <f>VLOOKUP('Frese Valve Selection'!$Q369,'Partnumber data valves'!$B$4:$K$1001,8,FALSE)</f>
        <v>#N/A</v>
      </c>
      <c r="Y369" s="23" t="e">
        <f>VLOOKUP('Frese Valve Selection'!$Q369,'Partnumber data valves'!$B$4:$K$1001,9,FALSE)</f>
        <v>#N/A</v>
      </c>
      <c r="Z369" s="23" t="e">
        <f>VLOOKUP('Frese Valve Selection'!$Q369,'Partnumber data valves'!$B$4:$K$1001,10,FALSE)</f>
        <v>#N/A</v>
      </c>
      <c r="AA369" s="97">
        <f t="shared" si="63"/>
        <v>0</v>
      </c>
      <c r="AB369" s="98" t="e">
        <f t="shared" si="61"/>
        <v>#N/A</v>
      </c>
      <c r="AC369" s="99" t="e">
        <f t="shared" si="62"/>
        <v>#N/A</v>
      </c>
      <c r="AD369" s="23" t="e">
        <f>VLOOKUP(Q369,'Weight table'!$A$2:$C$10000,3,FALSE)</f>
        <v>#N/A</v>
      </c>
      <c r="AF369" s="83"/>
      <c r="AG369" s="23" t="str">
        <f>IF(OR(ISBLANK($AF369),$AF369="N/A"),"",VLOOKUP($AF369,'Part number data actuators'!$B$3:$H$202,2,FALSE))</f>
        <v/>
      </c>
      <c r="AH369" s="23" t="str">
        <f>IF(OR(ISBLANK($AF369),$AF369="N/A"),"",VLOOKUP($AF369,'Part number data actuators'!$B$3:$H$202,3,FALSE))</f>
        <v/>
      </c>
      <c r="AI369" s="23" t="str">
        <f>IF(OR(ISBLANK($AF369),$AF369="N/A"),"",VLOOKUP($AF369,'Part number data actuators'!$B$3:$H$202,4,FALSE))</f>
        <v/>
      </c>
      <c r="AJ369" s="23" t="str">
        <f>IF(OR(ISBLANK($AF369),$AF369="N/A"),"",VLOOKUP($AF369,'Part number data actuators'!$B$3:$H$202,5,FALSE))</f>
        <v/>
      </c>
      <c r="AK369" s="23" t="str">
        <f>IF(OR(ISBLANK($AF369),$AF369="N/A"),"",VLOOKUP($AF369,'Part number data actuators'!$B$3:$H$202,6,FALSE))</f>
        <v/>
      </c>
      <c r="AL369" s="23" t="str">
        <f>IF(OR(ISBLANK($AF369),$AF369="N/A"),"",VLOOKUP($AF369,'Part number data actuators'!$B$3:$H$202,7,FALSE))</f>
        <v/>
      </c>
      <c r="AM369" s="5" t="str">
        <f>IF(OR(ISBLANK($AF369),$AF369="N/A"),"",VLOOKUP(AF369,'Weight table'!$A$2:$C$10000,3,FALSE))</f>
        <v/>
      </c>
      <c r="AO369" s="86"/>
      <c r="AU369" s="66" t="e">
        <f t="shared" si="64"/>
        <v>#N/A</v>
      </c>
      <c r="AV369" s="66" t="e">
        <f t="shared" si="65"/>
        <v>#N/A</v>
      </c>
      <c r="AW369" t="e">
        <f t="shared" si="66"/>
        <v>#N/A</v>
      </c>
      <c r="AX369" s="66" t="e">
        <f t="shared" si="67"/>
        <v>#N/A</v>
      </c>
      <c r="AY369" s="66" t="e">
        <f t="shared" si="68"/>
        <v>#N/A</v>
      </c>
      <c r="BB369" s="6" t="e">
        <f>MATCH(Q369,'Partnumber data valves'!$B$4:$B$1001,0)</f>
        <v>#N/A</v>
      </c>
      <c r="BC369" s="6"/>
      <c r="BD369" t="e">
        <f>INDEX('Partnumber data valves'!$B$4:$AC$1001,$BB369,13)</f>
        <v>#N/A</v>
      </c>
      <c r="BE369" t="e">
        <f>INDEX('Partnumber data valves'!$B$4:$AC$1001,$BB369,14)</f>
        <v>#N/A</v>
      </c>
      <c r="BF369" t="e">
        <f>INDEX('Partnumber data valves'!$B$4:$AC$1001,$BB369,15)</f>
        <v>#N/A</v>
      </c>
      <c r="BG369" t="e">
        <f>INDEX('Partnumber data valves'!$B$4:$AC$1001,$BB369,16)</f>
        <v>#N/A</v>
      </c>
      <c r="BH369" t="e">
        <f>INDEX('Partnumber data valves'!$B$4:$AC$1001,$BB369,17)</f>
        <v>#N/A</v>
      </c>
      <c r="BI369" t="e">
        <f>INDEX('Partnumber data valves'!$B$4:$AC$1001,$BB369,18)</f>
        <v>#N/A</v>
      </c>
      <c r="BJ369" t="e">
        <f>INDEX('Partnumber data valves'!$B$4:$AC$1001,$BB369,19)</f>
        <v>#N/A</v>
      </c>
      <c r="BL369" t="e">
        <f>INDEX('Partnumber data valves'!$B$4:$AC$1001,$BB369,21)</f>
        <v>#N/A</v>
      </c>
      <c r="BM369" t="e">
        <f>INDEX('Partnumber data valves'!$B$4:$AC$1001,$BB369,22)</f>
        <v>#N/A</v>
      </c>
      <c r="BN369" t="e">
        <f>INDEX('Partnumber data valves'!$B$4:$AC$1001,$BB369,23)</f>
        <v>#N/A</v>
      </c>
      <c r="BO369" t="e">
        <f>INDEX('Partnumber data valves'!$B$4:$AC$1001,$BB369,24)</f>
        <v>#N/A</v>
      </c>
      <c r="BP369" t="e">
        <f>INDEX('Partnumber data valves'!$B$4:$AC$1001,$BB369,25)</f>
        <v>#N/A</v>
      </c>
      <c r="BQ369" t="e">
        <f>INDEX('Partnumber data valves'!$B$4:$AC$1001,$BB369,26)</f>
        <v>#N/A</v>
      </c>
      <c r="BR369" t="e">
        <f>INDEX('Partnumber data valves'!$B$4:$AC$1001,$BB369,27)</f>
        <v>#N/A</v>
      </c>
      <c r="BS369" t="e">
        <f>INDEX('Partnumber data valves'!$B$4:$AC$1001,$BB369,28)</f>
        <v>#N/A</v>
      </c>
      <c r="BU369" s="66" t="e">
        <f>INDEX('Partnumber data valves'!$B$4:$AC$1001,$BB369,5)</f>
        <v>#N/A</v>
      </c>
      <c r="BV369" s="66" t="e">
        <f>INDEX('Partnumber data valves'!$B$4:$AC$1001,$BB369,6)</f>
        <v>#N/A</v>
      </c>
    </row>
    <row r="370" spans="2:74"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5"/>
      <c r="N370" s="115"/>
      <c r="O370" s="115"/>
      <c r="Q370" s="83"/>
      <c r="R370" s="22" t="e">
        <f>VLOOKUP('Frese Valve Selection'!$Q370,'Partnumber data valves'!$B$4:$K$1001,2,FALSE)</f>
        <v>#N/A</v>
      </c>
      <c r="S370" s="23" t="e">
        <f>VLOOKUP('Frese Valve Selection'!$Q370,'Partnumber data valves'!$B$4:$K$1001,3,FALSE)</f>
        <v>#N/A</v>
      </c>
      <c r="T370" s="23" t="e">
        <f>VLOOKUP('Frese Valve Selection'!$Q370,'Partnumber data valves'!$B$4:$K$1001,4,FALSE)</f>
        <v>#N/A</v>
      </c>
      <c r="U370" s="23" t="e">
        <f>VLOOKUP('Frese Valve Selection'!$Q370,'Partnumber data valves'!$B$4:$K$1001,5,FALSE)</f>
        <v>#N/A</v>
      </c>
      <c r="V370" s="23" t="e">
        <f>VLOOKUP('Frese Valve Selection'!$Q370,'Partnumber data valves'!$B$4:$K$1001,6,FALSE)</f>
        <v>#N/A</v>
      </c>
      <c r="W370" s="23" t="e">
        <f>VLOOKUP('Frese Valve Selection'!$Q370,'Partnumber data valves'!$B$4:$K$1001,7,FALSE)</f>
        <v>#N/A</v>
      </c>
      <c r="X370" s="23" t="e">
        <f>VLOOKUP('Frese Valve Selection'!$Q370,'Partnumber data valves'!$B$4:$K$1001,8,FALSE)</f>
        <v>#N/A</v>
      </c>
      <c r="Y370" s="23" t="e">
        <f>VLOOKUP('Frese Valve Selection'!$Q370,'Partnumber data valves'!$B$4:$K$1001,9,FALSE)</f>
        <v>#N/A</v>
      </c>
      <c r="Z370" s="23" t="e">
        <f>VLOOKUP('Frese Valve Selection'!$Q370,'Partnumber data valves'!$B$4:$K$1001,10,FALSE)</f>
        <v>#N/A</v>
      </c>
      <c r="AA370" s="97">
        <f t="shared" si="63"/>
        <v>0</v>
      </c>
      <c r="AB370" s="98" t="e">
        <f t="shared" si="61"/>
        <v>#N/A</v>
      </c>
      <c r="AC370" s="99" t="e">
        <f t="shared" si="62"/>
        <v>#N/A</v>
      </c>
      <c r="AD370" s="23" t="e">
        <f>VLOOKUP(Q370,'Weight table'!$A$2:$C$10000,3,FALSE)</f>
        <v>#N/A</v>
      </c>
      <c r="AF370" s="83"/>
      <c r="AG370" s="23" t="str">
        <f>IF(OR(ISBLANK($AF370),$AF370="N/A"),"",VLOOKUP($AF370,'Part number data actuators'!$B$3:$H$202,2,FALSE))</f>
        <v/>
      </c>
      <c r="AH370" s="23" t="str">
        <f>IF(OR(ISBLANK($AF370),$AF370="N/A"),"",VLOOKUP($AF370,'Part number data actuators'!$B$3:$H$202,3,FALSE))</f>
        <v/>
      </c>
      <c r="AI370" s="23" t="str">
        <f>IF(OR(ISBLANK($AF370),$AF370="N/A"),"",VLOOKUP($AF370,'Part number data actuators'!$B$3:$H$202,4,FALSE))</f>
        <v/>
      </c>
      <c r="AJ370" s="23" t="str">
        <f>IF(OR(ISBLANK($AF370),$AF370="N/A"),"",VLOOKUP($AF370,'Part number data actuators'!$B$3:$H$202,5,FALSE))</f>
        <v/>
      </c>
      <c r="AK370" s="23" t="str">
        <f>IF(OR(ISBLANK($AF370),$AF370="N/A"),"",VLOOKUP($AF370,'Part number data actuators'!$B$3:$H$202,6,FALSE))</f>
        <v/>
      </c>
      <c r="AL370" s="23" t="str">
        <f>IF(OR(ISBLANK($AF370),$AF370="N/A"),"",VLOOKUP($AF370,'Part number data actuators'!$B$3:$H$202,7,FALSE))</f>
        <v/>
      </c>
      <c r="AM370" s="5" t="str">
        <f>IF(OR(ISBLANK($AF370),$AF370="N/A"),"",VLOOKUP(AF370,'Weight table'!$A$2:$C$10000,3,FALSE))</f>
        <v/>
      </c>
      <c r="AO370" s="86"/>
      <c r="AU370" s="66" t="e">
        <f t="shared" si="64"/>
        <v>#N/A</v>
      </c>
      <c r="AV370" s="66" t="e">
        <f t="shared" si="65"/>
        <v>#N/A</v>
      </c>
      <c r="AW370" t="e">
        <f t="shared" si="66"/>
        <v>#N/A</v>
      </c>
      <c r="AX370" s="66" t="e">
        <f t="shared" si="67"/>
        <v>#N/A</v>
      </c>
      <c r="AY370" s="66" t="e">
        <f t="shared" si="68"/>
        <v>#N/A</v>
      </c>
      <c r="BB370" s="6" t="e">
        <f>MATCH(Q370,'Partnumber data valves'!$B$4:$B$1001,0)</f>
        <v>#N/A</v>
      </c>
      <c r="BC370" s="6"/>
      <c r="BD370" t="e">
        <f>INDEX('Partnumber data valves'!$B$4:$AC$1001,$BB370,13)</f>
        <v>#N/A</v>
      </c>
      <c r="BE370" t="e">
        <f>INDEX('Partnumber data valves'!$B$4:$AC$1001,$BB370,14)</f>
        <v>#N/A</v>
      </c>
      <c r="BF370" t="e">
        <f>INDEX('Partnumber data valves'!$B$4:$AC$1001,$BB370,15)</f>
        <v>#N/A</v>
      </c>
      <c r="BG370" t="e">
        <f>INDEX('Partnumber data valves'!$B$4:$AC$1001,$BB370,16)</f>
        <v>#N/A</v>
      </c>
      <c r="BH370" t="e">
        <f>INDEX('Partnumber data valves'!$B$4:$AC$1001,$BB370,17)</f>
        <v>#N/A</v>
      </c>
      <c r="BI370" t="e">
        <f>INDEX('Partnumber data valves'!$B$4:$AC$1001,$BB370,18)</f>
        <v>#N/A</v>
      </c>
      <c r="BJ370" t="e">
        <f>INDEX('Partnumber data valves'!$B$4:$AC$1001,$BB370,19)</f>
        <v>#N/A</v>
      </c>
      <c r="BL370" t="e">
        <f>INDEX('Partnumber data valves'!$B$4:$AC$1001,$BB370,21)</f>
        <v>#N/A</v>
      </c>
      <c r="BM370" t="e">
        <f>INDEX('Partnumber data valves'!$B$4:$AC$1001,$BB370,22)</f>
        <v>#N/A</v>
      </c>
      <c r="BN370" t="e">
        <f>INDEX('Partnumber data valves'!$B$4:$AC$1001,$BB370,23)</f>
        <v>#N/A</v>
      </c>
      <c r="BO370" t="e">
        <f>INDEX('Partnumber data valves'!$B$4:$AC$1001,$BB370,24)</f>
        <v>#N/A</v>
      </c>
      <c r="BP370" t="e">
        <f>INDEX('Partnumber data valves'!$B$4:$AC$1001,$BB370,25)</f>
        <v>#N/A</v>
      </c>
      <c r="BQ370" t="e">
        <f>INDEX('Partnumber data valves'!$B$4:$AC$1001,$BB370,26)</f>
        <v>#N/A</v>
      </c>
      <c r="BR370" t="e">
        <f>INDEX('Partnumber data valves'!$B$4:$AC$1001,$BB370,27)</f>
        <v>#N/A</v>
      </c>
      <c r="BS370" t="e">
        <f>INDEX('Partnumber data valves'!$B$4:$AC$1001,$BB370,28)</f>
        <v>#N/A</v>
      </c>
      <c r="BU370" s="66" t="e">
        <f>INDEX('Partnumber data valves'!$B$4:$AC$1001,$BB370,5)</f>
        <v>#N/A</v>
      </c>
      <c r="BV370" s="66" t="e">
        <f>INDEX('Partnumber data valves'!$B$4:$AC$1001,$BB370,6)</f>
        <v>#N/A</v>
      </c>
    </row>
    <row r="371" spans="2:74"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5"/>
      <c r="N371" s="115"/>
      <c r="O371" s="115"/>
      <c r="Q371" s="83"/>
      <c r="R371" s="22" t="e">
        <f>VLOOKUP('Frese Valve Selection'!$Q371,'Partnumber data valves'!$B$4:$K$1001,2,FALSE)</f>
        <v>#N/A</v>
      </c>
      <c r="S371" s="23" t="e">
        <f>VLOOKUP('Frese Valve Selection'!$Q371,'Partnumber data valves'!$B$4:$K$1001,3,FALSE)</f>
        <v>#N/A</v>
      </c>
      <c r="T371" s="23" t="e">
        <f>VLOOKUP('Frese Valve Selection'!$Q371,'Partnumber data valves'!$B$4:$K$1001,4,FALSE)</f>
        <v>#N/A</v>
      </c>
      <c r="U371" s="23" t="e">
        <f>VLOOKUP('Frese Valve Selection'!$Q371,'Partnumber data valves'!$B$4:$K$1001,5,FALSE)</f>
        <v>#N/A</v>
      </c>
      <c r="V371" s="23" t="e">
        <f>VLOOKUP('Frese Valve Selection'!$Q371,'Partnumber data valves'!$B$4:$K$1001,6,FALSE)</f>
        <v>#N/A</v>
      </c>
      <c r="W371" s="23" t="e">
        <f>VLOOKUP('Frese Valve Selection'!$Q371,'Partnumber data valves'!$B$4:$K$1001,7,FALSE)</f>
        <v>#N/A</v>
      </c>
      <c r="X371" s="23" t="e">
        <f>VLOOKUP('Frese Valve Selection'!$Q371,'Partnumber data valves'!$B$4:$K$1001,8,FALSE)</f>
        <v>#N/A</v>
      </c>
      <c r="Y371" s="23" t="e">
        <f>VLOOKUP('Frese Valve Selection'!$Q371,'Partnumber data valves'!$B$4:$K$1001,9,FALSE)</f>
        <v>#N/A</v>
      </c>
      <c r="Z371" s="23" t="e">
        <f>VLOOKUP('Frese Valve Selection'!$Q371,'Partnumber data valves'!$B$4:$K$1001,10,FALSE)</f>
        <v>#N/A</v>
      </c>
      <c r="AA371" s="97">
        <f t="shared" si="63"/>
        <v>0</v>
      </c>
      <c r="AB371" s="98" t="e">
        <f t="shared" si="61"/>
        <v>#N/A</v>
      </c>
      <c r="AC371" s="99" t="e">
        <f t="shared" si="62"/>
        <v>#N/A</v>
      </c>
      <c r="AD371" s="23" t="e">
        <f>VLOOKUP(Q371,'Weight table'!$A$2:$C$10000,3,FALSE)</f>
        <v>#N/A</v>
      </c>
      <c r="AF371" s="83"/>
      <c r="AG371" s="23" t="str">
        <f>IF(OR(ISBLANK($AF371),$AF371="N/A"),"",VLOOKUP($AF371,'Part number data actuators'!$B$3:$H$202,2,FALSE))</f>
        <v/>
      </c>
      <c r="AH371" s="23" t="str">
        <f>IF(OR(ISBLANK($AF371),$AF371="N/A"),"",VLOOKUP($AF371,'Part number data actuators'!$B$3:$H$202,3,FALSE))</f>
        <v/>
      </c>
      <c r="AI371" s="23" t="str">
        <f>IF(OR(ISBLANK($AF371),$AF371="N/A"),"",VLOOKUP($AF371,'Part number data actuators'!$B$3:$H$202,4,FALSE))</f>
        <v/>
      </c>
      <c r="AJ371" s="23" t="str">
        <f>IF(OR(ISBLANK($AF371),$AF371="N/A"),"",VLOOKUP($AF371,'Part number data actuators'!$B$3:$H$202,5,FALSE))</f>
        <v/>
      </c>
      <c r="AK371" s="23" t="str">
        <f>IF(OR(ISBLANK($AF371),$AF371="N/A"),"",VLOOKUP($AF371,'Part number data actuators'!$B$3:$H$202,6,FALSE))</f>
        <v/>
      </c>
      <c r="AL371" s="23" t="str">
        <f>IF(OR(ISBLANK($AF371),$AF371="N/A"),"",VLOOKUP($AF371,'Part number data actuators'!$B$3:$H$202,7,FALSE))</f>
        <v/>
      </c>
      <c r="AM371" s="5" t="str">
        <f>IF(OR(ISBLANK($AF371),$AF371="N/A"),"",VLOOKUP(AF371,'Weight table'!$A$2:$C$10000,3,FALSE))</f>
        <v/>
      </c>
      <c r="AO371" s="86"/>
      <c r="AU371" s="66" t="e">
        <f t="shared" si="64"/>
        <v>#N/A</v>
      </c>
      <c r="AV371" s="66" t="e">
        <f t="shared" si="65"/>
        <v>#N/A</v>
      </c>
      <c r="AW371" t="e">
        <f t="shared" si="66"/>
        <v>#N/A</v>
      </c>
      <c r="AX371" s="66" t="e">
        <f t="shared" si="67"/>
        <v>#N/A</v>
      </c>
      <c r="AY371" s="66" t="e">
        <f t="shared" si="68"/>
        <v>#N/A</v>
      </c>
      <c r="BB371" s="6" t="e">
        <f>MATCH(Q371,'Partnumber data valves'!$B$4:$B$1001,0)</f>
        <v>#N/A</v>
      </c>
      <c r="BC371" s="6"/>
      <c r="BD371" t="e">
        <f>INDEX('Partnumber data valves'!$B$4:$AC$1001,$BB371,13)</f>
        <v>#N/A</v>
      </c>
      <c r="BE371" t="e">
        <f>INDEX('Partnumber data valves'!$B$4:$AC$1001,$BB371,14)</f>
        <v>#N/A</v>
      </c>
      <c r="BF371" t="e">
        <f>INDEX('Partnumber data valves'!$B$4:$AC$1001,$BB371,15)</f>
        <v>#N/A</v>
      </c>
      <c r="BG371" t="e">
        <f>INDEX('Partnumber data valves'!$B$4:$AC$1001,$BB371,16)</f>
        <v>#N/A</v>
      </c>
      <c r="BH371" t="e">
        <f>INDEX('Partnumber data valves'!$B$4:$AC$1001,$BB371,17)</f>
        <v>#N/A</v>
      </c>
      <c r="BI371" t="e">
        <f>INDEX('Partnumber data valves'!$B$4:$AC$1001,$BB371,18)</f>
        <v>#N/A</v>
      </c>
      <c r="BJ371" t="e">
        <f>INDEX('Partnumber data valves'!$B$4:$AC$1001,$BB371,19)</f>
        <v>#N/A</v>
      </c>
      <c r="BL371" t="e">
        <f>INDEX('Partnumber data valves'!$B$4:$AC$1001,$BB371,21)</f>
        <v>#N/A</v>
      </c>
      <c r="BM371" t="e">
        <f>INDEX('Partnumber data valves'!$B$4:$AC$1001,$BB371,22)</f>
        <v>#N/A</v>
      </c>
      <c r="BN371" t="e">
        <f>INDEX('Partnumber data valves'!$B$4:$AC$1001,$BB371,23)</f>
        <v>#N/A</v>
      </c>
      <c r="BO371" t="e">
        <f>INDEX('Partnumber data valves'!$B$4:$AC$1001,$BB371,24)</f>
        <v>#N/A</v>
      </c>
      <c r="BP371" t="e">
        <f>INDEX('Partnumber data valves'!$B$4:$AC$1001,$BB371,25)</f>
        <v>#N/A</v>
      </c>
      <c r="BQ371" t="e">
        <f>INDEX('Partnumber data valves'!$B$4:$AC$1001,$BB371,26)</f>
        <v>#N/A</v>
      </c>
      <c r="BR371" t="e">
        <f>INDEX('Partnumber data valves'!$B$4:$AC$1001,$BB371,27)</f>
        <v>#N/A</v>
      </c>
      <c r="BS371" t="e">
        <f>INDEX('Partnumber data valves'!$B$4:$AC$1001,$BB371,28)</f>
        <v>#N/A</v>
      </c>
      <c r="BU371" s="66" t="e">
        <f>INDEX('Partnumber data valves'!$B$4:$AC$1001,$BB371,5)</f>
        <v>#N/A</v>
      </c>
      <c r="BV371" s="66" t="e">
        <f>INDEX('Partnumber data valves'!$B$4:$AC$1001,$BB371,6)</f>
        <v>#N/A</v>
      </c>
    </row>
    <row r="372" spans="2:74"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5"/>
      <c r="N372" s="115"/>
      <c r="O372" s="115"/>
      <c r="Q372" s="83"/>
      <c r="R372" s="22" t="e">
        <f>VLOOKUP('Frese Valve Selection'!$Q372,'Partnumber data valves'!$B$4:$K$1001,2,FALSE)</f>
        <v>#N/A</v>
      </c>
      <c r="S372" s="23" t="e">
        <f>VLOOKUP('Frese Valve Selection'!$Q372,'Partnumber data valves'!$B$4:$K$1001,3,FALSE)</f>
        <v>#N/A</v>
      </c>
      <c r="T372" s="23" t="e">
        <f>VLOOKUP('Frese Valve Selection'!$Q372,'Partnumber data valves'!$B$4:$K$1001,4,FALSE)</f>
        <v>#N/A</v>
      </c>
      <c r="U372" s="23" t="e">
        <f>VLOOKUP('Frese Valve Selection'!$Q372,'Partnumber data valves'!$B$4:$K$1001,5,FALSE)</f>
        <v>#N/A</v>
      </c>
      <c r="V372" s="23" t="e">
        <f>VLOOKUP('Frese Valve Selection'!$Q372,'Partnumber data valves'!$B$4:$K$1001,6,FALSE)</f>
        <v>#N/A</v>
      </c>
      <c r="W372" s="23" t="e">
        <f>VLOOKUP('Frese Valve Selection'!$Q372,'Partnumber data valves'!$B$4:$K$1001,7,FALSE)</f>
        <v>#N/A</v>
      </c>
      <c r="X372" s="23" t="e">
        <f>VLOOKUP('Frese Valve Selection'!$Q372,'Partnumber data valves'!$B$4:$K$1001,8,FALSE)</f>
        <v>#N/A</v>
      </c>
      <c r="Y372" s="23" t="e">
        <f>VLOOKUP('Frese Valve Selection'!$Q372,'Partnumber data valves'!$B$4:$K$1001,9,FALSE)</f>
        <v>#N/A</v>
      </c>
      <c r="Z372" s="23" t="e">
        <f>VLOOKUP('Frese Valve Selection'!$Q372,'Partnumber data valves'!$B$4:$K$1001,10,FALSE)</f>
        <v>#N/A</v>
      </c>
      <c r="AA372" s="97">
        <f t="shared" si="63"/>
        <v>0</v>
      </c>
      <c r="AB372" s="98" t="e">
        <f t="shared" si="61"/>
        <v>#N/A</v>
      </c>
      <c r="AC372" s="99" t="e">
        <f t="shared" si="62"/>
        <v>#N/A</v>
      </c>
      <c r="AD372" s="23" t="e">
        <f>VLOOKUP(Q372,'Weight table'!$A$2:$C$10000,3,FALSE)</f>
        <v>#N/A</v>
      </c>
      <c r="AF372" s="83"/>
      <c r="AG372" s="23" t="str">
        <f>IF(OR(ISBLANK($AF372),$AF372="N/A"),"",VLOOKUP($AF372,'Part number data actuators'!$B$3:$H$202,2,FALSE))</f>
        <v/>
      </c>
      <c r="AH372" s="23" t="str">
        <f>IF(OR(ISBLANK($AF372),$AF372="N/A"),"",VLOOKUP($AF372,'Part number data actuators'!$B$3:$H$202,3,FALSE))</f>
        <v/>
      </c>
      <c r="AI372" s="23" t="str">
        <f>IF(OR(ISBLANK($AF372),$AF372="N/A"),"",VLOOKUP($AF372,'Part number data actuators'!$B$3:$H$202,4,FALSE))</f>
        <v/>
      </c>
      <c r="AJ372" s="23" t="str">
        <f>IF(OR(ISBLANK($AF372),$AF372="N/A"),"",VLOOKUP($AF372,'Part number data actuators'!$B$3:$H$202,5,FALSE))</f>
        <v/>
      </c>
      <c r="AK372" s="23" t="str">
        <f>IF(OR(ISBLANK($AF372),$AF372="N/A"),"",VLOOKUP($AF372,'Part number data actuators'!$B$3:$H$202,6,FALSE))</f>
        <v/>
      </c>
      <c r="AL372" s="23" t="str">
        <f>IF(OR(ISBLANK($AF372),$AF372="N/A"),"",VLOOKUP($AF372,'Part number data actuators'!$B$3:$H$202,7,FALSE))</f>
        <v/>
      </c>
      <c r="AM372" s="5" t="str">
        <f>IF(OR(ISBLANK($AF372),$AF372="N/A"),"",VLOOKUP(AF372,'Weight table'!$A$2:$C$10000,3,FALSE))</f>
        <v/>
      </c>
      <c r="AO372" s="86"/>
      <c r="AU372" s="66" t="e">
        <f t="shared" si="64"/>
        <v>#N/A</v>
      </c>
      <c r="AV372" s="66" t="e">
        <f t="shared" si="65"/>
        <v>#N/A</v>
      </c>
      <c r="AW372" t="e">
        <f t="shared" si="66"/>
        <v>#N/A</v>
      </c>
      <c r="AX372" s="66" t="e">
        <f t="shared" si="67"/>
        <v>#N/A</v>
      </c>
      <c r="AY372" s="66" t="e">
        <f t="shared" si="68"/>
        <v>#N/A</v>
      </c>
      <c r="BB372" s="6" t="e">
        <f>MATCH(Q372,'Partnumber data valves'!$B$4:$B$1001,0)</f>
        <v>#N/A</v>
      </c>
      <c r="BC372" s="6"/>
      <c r="BD372" t="e">
        <f>INDEX('Partnumber data valves'!$B$4:$AC$1001,$BB372,13)</f>
        <v>#N/A</v>
      </c>
      <c r="BE372" t="e">
        <f>INDEX('Partnumber data valves'!$B$4:$AC$1001,$BB372,14)</f>
        <v>#N/A</v>
      </c>
      <c r="BF372" t="e">
        <f>INDEX('Partnumber data valves'!$B$4:$AC$1001,$BB372,15)</f>
        <v>#N/A</v>
      </c>
      <c r="BG372" t="e">
        <f>INDEX('Partnumber data valves'!$B$4:$AC$1001,$BB372,16)</f>
        <v>#N/A</v>
      </c>
      <c r="BH372" t="e">
        <f>INDEX('Partnumber data valves'!$B$4:$AC$1001,$BB372,17)</f>
        <v>#N/A</v>
      </c>
      <c r="BI372" t="e">
        <f>INDEX('Partnumber data valves'!$B$4:$AC$1001,$BB372,18)</f>
        <v>#N/A</v>
      </c>
      <c r="BJ372" t="e">
        <f>INDEX('Partnumber data valves'!$B$4:$AC$1001,$BB372,19)</f>
        <v>#N/A</v>
      </c>
      <c r="BL372" t="e">
        <f>INDEX('Partnumber data valves'!$B$4:$AC$1001,$BB372,21)</f>
        <v>#N/A</v>
      </c>
      <c r="BM372" t="e">
        <f>INDEX('Partnumber data valves'!$B$4:$AC$1001,$BB372,22)</f>
        <v>#N/A</v>
      </c>
      <c r="BN372" t="e">
        <f>INDEX('Partnumber data valves'!$B$4:$AC$1001,$BB372,23)</f>
        <v>#N/A</v>
      </c>
      <c r="BO372" t="e">
        <f>INDEX('Partnumber data valves'!$B$4:$AC$1001,$BB372,24)</f>
        <v>#N/A</v>
      </c>
      <c r="BP372" t="e">
        <f>INDEX('Partnumber data valves'!$B$4:$AC$1001,$BB372,25)</f>
        <v>#N/A</v>
      </c>
      <c r="BQ372" t="e">
        <f>INDEX('Partnumber data valves'!$B$4:$AC$1001,$BB372,26)</f>
        <v>#N/A</v>
      </c>
      <c r="BR372" t="e">
        <f>INDEX('Partnumber data valves'!$B$4:$AC$1001,$BB372,27)</f>
        <v>#N/A</v>
      </c>
      <c r="BS372" t="e">
        <f>INDEX('Partnumber data valves'!$B$4:$AC$1001,$BB372,28)</f>
        <v>#N/A</v>
      </c>
      <c r="BU372" s="66" t="e">
        <f>INDEX('Partnumber data valves'!$B$4:$AC$1001,$BB372,5)</f>
        <v>#N/A</v>
      </c>
      <c r="BV372" s="66" t="e">
        <f>INDEX('Partnumber data valves'!$B$4:$AC$1001,$BB372,6)</f>
        <v>#N/A</v>
      </c>
    </row>
    <row r="373" spans="2:74"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5"/>
      <c r="N373" s="115"/>
      <c r="O373" s="115"/>
      <c r="Q373" s="83"/>
      <c r="R373" s="22" t="e">
        <f>VLOOKUP('Frese Valve Selection'!$Q373,'Partnumber data valves'!$B$4:$K$1001,2,FALSE)</f>
        <v>#N/A</v>
      </c>
      <c r="S373" s="23" t="e">
        <f>VLOOKUP('Frese Valve Selection'!$Q373,'Partnumber data valves'!$B$4:$K$1001,3,FALSE)</f>
        <v>#N/A</v>
      </c>
      <c r="T373" s="23" t="e">
        <f>VLOOKUP('Frese Valve Selection'!$Q373,'Partnumber data valves'!$B$4:$K$1001,4,FALSE)</f>
        <v>#N/A</v>
      </c>
      <c r="U373" s="23" t="e">
        <f>VLOOKUP('Frese Valve Selection'!$Q373,'Partnumber data valves'!$B$4:$K$1001,5,FALSE)</f>
        <v>#N/A</v>
      </c>
      <c r="V373" s="23" t="e">
        <f>VLOOKUP('Frese Valve Selection'!$Q373,'Partnumber data valves'!$B$4:$K$1001,6,FALSE)</f>
        <v>#N/A</v>
      </c>
      <c r="W373" s="23" t="e">
        <f>VLOOKUP('Frese Valve Selection'!$Q373,'Partnumber data valves'!$B$4:$K$1001,7,FALSE)</f>
        <v>#N/A</v>
      </c>
      <c r="X373" s="23" t="e">
        <f>VLOOKUP('Frese Valve Selection'!$Q373,'Partnumber data valves'!$B$4:$K$1001,8,FALSE)</f>
        <v>#N/A</v>
      </c>
      <c r="Y373" s="23" t="e">
        <f>VLOOKUP('Frese Valve Selection'!$Q373,'Partnumber data valves'!$B$4:$K$1001,9,FALSE)</f>
        <v>#N/A</v>
      </c>
      <c r="Z373" s="23" t="e">
        <f>VLOOKUP('Frese Valve Selection'!$Q373,'Partnumber data valves'!$B$4:$K$1001,10,FALSE)</f>
        <v>#N/A</v>
      </c>
      <c r="AA373" s="97">
        <f t="shared" si="63"/>
        <v>0</v>
      </c>
      <c r="AB373" s="98" t="e">
        <f t="shared" si="61"/>
        <v>#N/A</v>
      </c>
      <c r="AC373" s="99" t="e">
        <f t="shared" si="62"/>
        <v>#N/A</v>
      </c>
      <c r="AD373" s="23" t="e">
        <f>VLOOKUP(Q373,'Weight table'!$A$2:$C$10000,3,FALSE)</f>
        <v>#N/A</v>
      </c>
      <c r="AF373" s="83"/>
      <c r="AG373" s="23" t="str">
        <f>IF(OR(ISBLANK($AF373),$AF373="N/A"),"",VLOOKUP($AF373,'Part number data actuators'!$B$3:$H$202,2,FALSE))</f>
        <v/>
      </c>
      <c r="AH373" s="23" t="str">
        <f>IF(OR(ISBLANK($AF373),$AF373="N/A"),"",VLOOKUP($AF373,'Part number data actuators'!$B$3:$H$202,3,FALSE))</f>
        <v/>
      </c>
      <c r="AI373" s="23" t="str">
        <f>IF(OR(ISBLANK($AF373),$AF373="N/A"),"",VLOOKUP($AF373,'Part number data actuators'!$B$3:$H$202,4,FALSE))</f>
        <v/>
      </c>
      <c r="AJ373" s="23" t="str">
        <f>IF(OR(ISBLANK($AF373),$AF373="N/A"),"",VLOOKUP($AF373,'Part number data actuators'!$B$3:$H$202,5,FALSE))</f>
        <v/>
      </c>
      <c r="AK373" s="23" t="str">
        <f>IF(OR(ISBLANK($AF373),$AF373="N/A"),"",VLOOKUP($AF373,'Part number data actuators'!$B$3:$H$202,6,FALSE))</f>
        <v/>
      </c>
      <c r="AL373" s="23" t="str">
        <f>IF(OR(ISBLANK($AF373),$AF373="N/A"),"",VLOOKUP($AF373,'Part number data actuators'!$B$3:$H$202,7,FALSE))</f>
        <v/>
      </c>
      <c r="AM373" s="5" t="str">
        <f>IF(OR(ISBLANK($AF373),$AF373="N/A"),"",VLOOKUP(AF373,'Weight table'!$A$2:$C$10000,3,FALSE))</f>
        <v/>
      </c>
      <c r="AO373" s="86"/>
      <c r="AU373" s="66" t="e">
        <f t="shared" si="64"/>
        <v>#N/A</v>
      </c>
      <c r="AV373" s="66" t="e">
        <f t="shared" si="65"/>
        <v>#N/A</v>
      </c>
      <c r="AW373" t="e">
        <f t="shared" si="66"/>
        <v>#N/A</v>
      </c>
      <c r="AX373" s="66" t="e">
        <f t="shared" si="67"/>
        <v>#N/A</v>
      </c>
      <c r="AY373" s="66" t="e">
        <f t="shared" si="68"/>
        <v>#N/A</v>
      </c>
      <c r="BB373" s="6" t="e">
        <f>MATCH(Q373,'Partnumber data valves'!$B$4:$B$1001,0)</f>
        <v>#N/A</v>
      </c>
      <c r="BC373" s="6"/>
      <c r="BD373" t="e">
        <f>INDEX('Partnumber data valves'!$B$4:$AC$1001,$BB373,13)</f>
        <v>#N/A</v>
      </c>
      <c r="BE373" t="e">
        <f>INDEX('Partnumber data valves'!$B$4:$AC$1001,$BB373,14)</f>
        <v>#N/A</v>
      </c>
      <c r="BF373" t="e">
        <f>INDEX('Partnumber data valves'!$B$4:$AC$1001,$BB373,15)</f>
        <v>#N/A</v>
      </c>
      <c r="BG373" t="e">
        <f>INDEX('Partnumber data valves'!$B$4:$AC$1001,$BB373,16)</f>
        <v>#N/A</v>
      </c>
      <c r="BH373" t="e">
        <f>INDEX('Partnumber data valves'!$B$4:$AC$1001,$BB373,17)</f>
        <v>#N/A</v>
      </c>
      <c r="BI373" t="e">
        <f>INDEX('Partnumber data valves'!$B$4:$AC$1001,$BB373,18)</f>
        <v>#N/A</v>
      </c>
      <c r="BJ373" t="e">
        <f>INDEX('Partnumber data valves'!$B$4:$AC$1001,$BB373,19)</f>
        <v>#N/A</v>
      </c>
      <c r="BL373" t="e">
        <f>INDEX('Partnumber data valves'!$B$4:$AC$1001,$BB373,21)</f>
        <v>#N/A</v>
      </c>
      <c r="BM373" t="e">
        <f>INDEX('Partnumber data valves'!$B$4:$AC$1001,$BB373,22)</f>
        <v>#N/A</v>
      </c>
      <c r="BN373" t="e">
        <f>INDEX('Partnumber data valves'!$B$4:$AC$1001,$BB373,23)</f>
        <v>#N/A</v>
      </c>
      <c r="BO373" t="e">
        <f>INDEX('Partnumber data valves'!$B$4:$AC$1001,$BB373,24)</f>
        <v>#N/A</v>
      </c>
      <c r="BP373" t="e">
        <f>INDEX('Partnumber data valves'!$B$4:$AC$1001,$BB373,25)</f>
        <v>#N/A</v>
      </c>
      <c r="BQ373" t="e">
        <f>INDEX('Partnumber data valves'!$B$4:$AC$1001,$BB373,26)</f>
        <v>#N/A</v>
      </c>
      <c r="BR373" t="e">
        <f>INDEX('Partnumber data valves'!$B$4:$AC$1001,$BB373,27)</f>
        <v>#N/A</v>
      </c>
      <c r="BS373" t="e">
        <f>INDEX('Partnumber data valves'!$B$4:$AC$1001,$BB373,28)</f>
        <v>#N/A</v>
      </c>
      <c r="BU373" s="66" t="e">
        <f>INDEX('Partnumber data valves'!$B$4:$AC$1001,$BB373,5)</f>
        <v>#N/A</v>
      </c>
      <c r="BV373" s="66" t="e">
        <f>INDEX('Partnumber data valves'!$B$4:$AC$1001,$BB373,6)</f>
        <v>#N/A</v>
      </c>
    </row>
    <row r="374" spans="2:74"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5"/>
      <c r="N374" s="115"/>
      <c r="O374" s="115"/>
      <c r="Q374" s="83"/>
      <c r="R374" s="22" t="e">
        <f>VLOOKUP('Frese Valve Selection'!$Q374,'Partnumber data valves'!$B$4:$K$1001,2,FALSE)</f>
        <v>#N/A</v>
      </c>
      <c r="S374" s="23" t="e">
        <f>VLOOKUP('Frese Valve Selection'!$Q374,'Partnumber data valves'!$B$4:$K$1001,3,FALSE)</f>
        <v>#N/A</v>
      </c>
      <c r="T374" s="23" t="e">
        <f>VLOOKUP('Frese Valve Selection'!$Q374,'Partnumber data valves'!$B$4:$K$1001,4,FALSE)</f>
        <v>#N/A</v>
      </c>
      <c r="U374" s="23" t="e">
        <f>VLOOKUP('Frese Valve Selection'!$Q374,'Partnumber data valves'!$B$4:$K$1001,5,FALSE)</f>
        <v>#N/A</v>
      </c>
      <c r="V374" s="23" t="e">
        <f>VLOOKUP('Frese Valve Selection'!$Q374,'Partnumber data valves'!$B$4:$K$1001,6,FALSE)</f>
        <v>#N/A</v>
      </c>
      <c r="W374" s="23" t="e">
        <f>VLOOKUP('Frese Valve Selection'!$Q374,'Partnumber data valves'!$B$4:$K$1001,7,FALSE)</f>
        <v>#N/A</v>
      </c>
      <c r="X374" s="23" t="e">
        <f>VLOOKUP('Frese Valve Selection'!$Q374,'Partnumber data valves'!$B$4:$K$1001,8,FALSE)</f>
        <v>#N/A</v>
      </c>
      <c r="Y374" s="23" t="e">
        <f>VLOOKUP('Frese Valve Selection'!$Q374,'Partnumber data valves'!$B$4:$K$1001,9,FALSE)</f>
        <v>#N/A</v>
      </c>
      <c r="Z374" s="23" t="e">
        <f>VLOOKUP('Frese Valve Selection'!$Q374,'Partnumber data valves'!$B$4:$K$1001,10,FALSE)</f>
        <v>#N/A</v>
      </c>
      <c r="AA374" s="97">
        <f t="shared" si="63"/>
        <v>0</v>
      </c>
      <c r="AB374" s="98" t="e">
        <f t="shared" si="61"/>
        <v>#N/A</v>
      </c>
      <c r="AC374" s="99" t="e">
        <f t="shared" si="62"/>
        <v>#N/A</v>
      </c>
      <c r="AD374" s="23" t="e">
        <f>VLOOKUP(Q374,'Weight table'!$A$2:$C$10000,3,FALSE)</f>
        <v>#N/A</v>
      </c>
      <c r="AF374" s="83"/>
      <c r="AG374" s="23" t="str">
        <f>IF(OR(ISBLANK($AF374),$AF374="N/A"),"",VLOOKUP($AF374,'Part number data actuators'!$B$3:$H$202,2,FALSE))</f>
        <v/>
      </c>
      <c r="AH374" s="23" t="str">
        <f>IF(OR(ISBLANK($AF374),$AF374="N/A"),"",VLOOKUP($AF374,'Part number data actuators'!$B$3:$H$202,3,FALSE))</f>
        <v/>
      </c>
      <c r="AI374" s="23" t="str">
        <f>IF(OR(ISBLANK($AF374),$AF374="N/A"),"",VLOOKUP($AF374,'Part number data actuators'!$B$3:$H$202,4,FALSE))</f>
        <v/>
      </c>
      <c r="AJ374" s="23" t="str">
        <f>IF(OR(ISBLANK($AF374),$AF374="N/A"),"",VLOOKUP($AF374,'Part number data actuators'!$B$3:$H$202,5,FALSE))</f>
        <v/>
      </c>
      <c r="AK374" s="23" t="str">
        <f>IF(OR(ISBLANK($AF374),$AF374="N/A"),"",VLOOKUP($AF374,'Part number data actuators'!$B$3:$H$202,6,FALSE))</f>
        <v/>
      </c>
      <c r="AL374" s="23" t="str">
        <f>IF(OR(ISBLANK($AF374),$AF374="N/A"),"",VLOOKUP($AF374,'Part number data actuators'!$B$3:$H$202,7,FALSE))</f>
        <v/>
      </c>
      <c r="AM374" s="5" t="str">
        <f>IF(OR(ISBLANK($AF374),$AF374="N/A"),"",VLOOKUP(AF374,'Weight table'!$A$2:$C$10000,3,FALSE))</f>
        <v/>
      </c>
      <c r="AO374" s="86"/>
      <c r="AU374" s="66" t="e">
        <f t="shared" si="64"/>
        <v>#N/A</v>
      </c>
      <c r="AV374" s="66" t="e">
        <f t="shared" si="65"/>
        <v>#N/A</v>
      </c>
      <c r="AW374" t="e">
        <f t="shared" si="66"/>
        <v>#N/A</v>
      </c>
      <c r="AX374" s="66" t="e">
        <f t="shared" si="67"/>
        <v>#N/A</v>
      </c>
      <c r="AY374" s="66" t="e">
        <f t="shared" si="68"/>
        <v>#N/A</v>
      </c>
      <c r="BB374" s="6" t="e">
        <f>MATCH(Q374,'Partnumber data valves'!$B$4:$B$1001,0)</f>
        <v>#N/A</v>
      </c>
      <c r="BC374" s="6"/>
      <c r="BD374" t="e">
        <f>INDEX('Partnumber data valves'!$B$4:$AC$1001,$BB374,13)</f>
        <v>#N/A</v>
      </c>
      <c r="BE374" t="e">
        <f>INDEX('Partnumber data valves'!$B$4:$AC$1001,$BB374,14)</f>
        <v>#N/A</v>
      </c>
      <c r="BF374" t="e">
        <f>INDEX('Partnumber data valves'!$B$4:$AC$1001,$BB374,15)</f>
        <v>#N/A</v>
      </c>
      <c r="BG374" t="e">
        <f>INDEX('Partnumber data valves'!$B$4:$AC$1001,$BB374,16)</f>
        <v>#N/A</v>
      </c>
      <c r="BH374" t="e">
        <f>INDEX('Partnumber data valves'!$B$4:$AC$1001,$BB374,17)</f>
        <v>#N/A</v>
      </c>
      <c r="BI374" t="e">
        <f>INDEX('Partnumber data valves'!$B$4:$AC$1001,$BB374,18)</f>
        <v>#N/A</v>
      </c>
      <c r="BJ374" t="e">
        <f>INDEX('Partnumber data valves'!$B$4:$AC$1001,$BB374,19)</f>
        <v>#N/A</v>
      </c>
      <c r="BL374" t="e">
        <f>INDEX('Partnumber data valves'!$B$4:$AC$1001,$BB374,21)</f>
        <v>#N/A</v>
      </c>
      <c r="BM374" t="e">
        <f>INDEX('Partnumber data valves'!$B$4:$AC$1001,$BB374,22)</f>
        <v>#N/A</v>
      </c>
      <c r="BN374" t="e">
        <f>INDEX('Partnumber data valves'!$B$4:$AC$1001,$BB374,23)</f>
        <v>#N/A</v>
      </c>
      <c r="BO374" t="e">
        <f>INDEX('Partnumber data valves'!$B$4:$AC$1001,$BB374,24)</f>
        <v>#N/A</v>
      </c>
      <c r="BP374" t="e">
        <f>INDEX('Partnumber data valves'!$B$4:$AC$1001,$BB374,25)</f>
        <v>#N/A</v>
      </c>
      <c r="BQ374" t="e">
        <f>INDEX('Partnumber data valves'!$B$4:$AC$1001,$BB374,26)</f>
        <v>#N/A</v>
      </c>
      <c r="BR374" t="e">
        <f>INDEX('Partnumber data valves'!$B$4:$AC$1001,$BB374,27)</f>
        <v>#N/A</v>
      </c>
      <c r="BS374" t="e">
        <f>INDEX('Partnumber data valves'!$B$4:$AC$1001,$BB374,28)</f>
        <v>#N/A</v>
      </c>
      <c r="BU374" s="66" t="e">
        <f>INDEX('Partnumber data valves'!$B$4:$AC$1001,$BB374,5)</f>
        <v>#N/A</v>
      </c>
      <c r="BV374" s="66" t="e">
        <f>INDEX('Partnumber data valves'!$B$4:$AC$1001,$BB374,6)</f>
        <v>#N/A</v>
      </c>
    </row>
    <row r="375" spans="2:74"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5"/>
      <c r="N375" s="115"/>
      <c r="O375" s="115"/>
      <c r="Q375" s="83"/>
      <c r="R375" s="22" t="e">
        <f>VLOOKUP('Frese Valve Selection'!$Q375,'Partnumber data valves'!$B$4:$K$1001,2,FALSE)</f>
        <v>#N/A</v>
      </c>
      <c r="S375" s="23" t="e">
        <f>VLOOKUP('Frese Valve Selection'!$Q375,'Partnumber data valves'!$B$4:$K$1001,3,FALSE)</f>
        <v>#N/A</v>
      </c>
      <c r="T375" s="23" t="e">
        <f>VLOOKUP('Frese Valve Selection'!$Q375,'Partnumber data valves'!$B$4:$K$1001,4,FALSE)</f>
        <v>#N/A</v>
      </c>
      <c r="U375" s="23" t="e">
        <f>VLOOKUP('Frese Valve Selection'!$Q375,'Partnumber data valves'!$B$4:$K$1001,5,FALSE)</f>
        <v>#N/A</v>
      </c>
      <c r="V375" s="23" t="e">
        <f>VLOOKUP('Frese Valve Selection'!$Q375,'Partnumber data valves'!$B$4:$K$1001,6,FALSE)</f>
        <v>#N/A</v>
      </c>
      <c r="W375" s="23" t="e">
        <f>VLOOKUP('Frese Valve Selection'!$Q375,'Partnumber data valves'!$B$4:$K$1001,7,FALSE)</f>
        <v>#N/A</v>
      </c>
      <c r="X375" s="23" t="e">
        <f>VLOOKUP('Frese Valve Selection'!$Q375,'Partnumber data valves'!$B$4:$K$1001,8,FALSE)</f>
        <v>#N/A</v>
      </c>
      <c r="Y375" s="23" t="e">
        <f>VLOOKUP('Frese Valve Selection'!$Q375,'Partnumber data valves'!$B$4:$K$1001,9,FALSE)</f>
        <v>#N/A</v>
      </c>
      <c r="Z375" s="23" t="e">
        <f>VLOOKUP('Frese Valve Selection'!$Q375,'Partnumber data valves'!$B$4:$K$1001,10,FALSE)</f>
        <v>#N/A</v>
      </c>
      <c r="AA375" s="97">
        <f t="shared" si="63"/>
        <v>0</v>
      </c>
      <c r="AB375" s="98" t="e">
        <f t="shared" si="61"/>
        <v>#N/A</v>
      </c>
      <c r="AC375" s="99" t="e">
        <f t="shared" si="62"/>
        <v>#N/A</v>
      </c>
      <c r="AD375" s="23" t="e">
        <f>VLOOKUP(Q375,'Weight table'!$A$2:$C$10000,3,FALSE)</f>
        <v>#N/A</v>
      </c>
      <c r="AF375" s="83"/>
      <c r="AG375" s="23" t="str">
        <f>IF(OR(ISBLANK($AF375),$AF375="N/A"),"",VLOOKUP($AF375,'Part number data actuators'!$B$3:$H$202,2,FALSE))</f>
        <v/>
      </c>
      <c r="AH375" s="23" t="str">
        <f>IF(OR(ISBLANK($AF375),$AF375="N/A"),"",VLOOKUP($AF375,'Part number data actuators'!$B$3:$H$202,3,FALSE))</f>
        <v/>
      </c>
      <c r="AI375" s="23" t="str">
        <f>IF(OR(ISBLANK($AF375),$AF375="N/A"),"",VLOOKUP($AF375,'Part number data actuators'!$B$3:$H$202,4,FALSE))</f>
        <v/>
      </c>
      <c r="AJ375" s="23" t="str">
        <f>IF(OR(ISBLANK($AF375),$AF375="N/A"),"",VLOOKUP($AF375,'Part number data actuators'!$B$3:$H$202,5,FALSE))</f>
        <v/>
      </c>
      <c r="AK375" s="23" t="str">
        <f>IF(OR(ISBLANK($AF375),$AF375="N/A"),"",VLOOKUP($AF375,'Part number data actuators'!$B$3:$H$202,6,FALSE))</f>
        <v/>
      </c>
      <c r="AL375" s="23" t="str">
        <f>IF(OR(ISBLANK($AF375),$AF375="N/A"),"",VLOOKUP($AF375,'Part number data actuators'!$B$3:$H$202,7,FALSE))</f>
        <v/>
      </c>
      <c r="AM375" s="5" t="str">
        <f>IF(OR(ISBLANK($AF375),$AF375="N/A"),"",VLOOKUP(AF375,'Weight table'!$A$2:$C$10000,3,FALSE))</f>
        <v/>
      </c>
      <c r="AO375" s="86"/>
      <c r="AU375" s="66" t="e">
        <f t="shared" si="64"/>
        <v>#N/A</v>
      </c>
      <c r="AV375" s="66" t="e">
        <f t="shared" si="65"/>
        <v>#N/A</v>
      </c>
      <c r="AW375" t="e">
        <f t="shared" si="66"/>
        <v>#N/A</v>
      </c>
      <c r="AX375" s="66" t="e">
        <f t="shared" si="67"/>
        <v>#N/A</v>
      </c>
      <c r="AY375" s="66" t="e">
        <f t="shared" si="68"/>
        <v>#N/A</v>
      </c>
      <c r="BB375" s="6" t="e">
        <f>MATCH(Q375,'Partnumber data valves'!$B$4:$B$1001,0)</f>
        <v>#N/A</v>
      </c>
      <c r="BC375" s="6"/>
      <c r="BD375" t="e">
        <f>INDEX('Partnumber data valves'!$B$4:$AC$1001,$BB375,13)</f>
        <v>#N/A</v>
      </c>
      <c r="BE375" t="e">
        <f>INDEX('Partnumber data valves'!$B$4:$AC$1001,$BB375,14)</f>
        <v>#N/A</v>
      </c>
      <c r="BF375" t="e">
        <f>INDEX('Partnumber data valves'!$B$4:$AC$1001,$BB375,15)</f>
        <v>#N/A</v>
      </c>
      <c r="BG375" t="e">
        <f>INDEX('Partnumber data valves'!$B$4:$AC$1001,$BB375,16)</f>
        <v>#N/A</v>
      </c>
      <c r="BH375" t="e">
        <f>INDEX('Partnumber data valves'!$B$4:$AC$1001,$BB375,17)</f>
        <v>#N/A</v>
      </c>
      <c r="BI375" t="e">
        <f>INDEX('Partnumber data valves'!$B$4:$AC$1001,$BB375,18)</f>
        <v>#N/A</v>
      </c>
      <c r="BJ375" t="e">
        <f>INDEX('Partnumber data valves'!$B$4:$AC$1001,$BB375,19)</f>
        <v>#N/A</v>
      </c>
      <c r="BL375" t="e">
        <f>INDEX('Partnumber data valves'!$B$4:$AC$1001,$BB375,21)</f>
        <v>#N/A</v>
      </c>
      <c r="BM375" t="e">
        <f>INDEX('Partnumber data valves'!$B$4:$AC$1001,$BB375,22)</f>
        <v>#N/A</v>
      </c>
      <c r="BN375" t="e">
        <f>INDEX('Partnumber data valves'!$B$4:$AC$1001,$BB375,23)</f>
        <v>#N/A</v>
      </c>
      <c r="BO375" t="e">
        <f>INDEX('Partnumber data valves'!$B$4:$AC$1001,$BB375,24)</f>
        <v>#N/A</v>
      </c>
      <c r="BP375" t="e">
        <f>INDEX('Partnumber data valves'!$B$4:$AC$1001,$BB375,25)</f>
        <v>#N/A</v>
      </c>
      <c r="BQ375" t="e">
        <f>INDEX('Partnumber data valves'!$B$4:$AC$1001,$BB375,26)</f>
        <v>#N/A</v>
      </c>
      <c r="BR375" t="e">
        <f>INDEX('Partnumber data valves'!$B$4:$AC$1001,$BB375,27)</f>
        <v>#N/A</v>
      </c>
      <c r="BS375" t="e">
        <f>INDEX('Partnumber data valves'!$B$4:$AC$1001,$BB375,28)</f>
        <v>#N/A</v>
      </c>
      <c r="BU375" s="66" t="e">
        <f>INDEX('Partnumber data valves'!$B$4:$AC$1001,$BB375,5)</f>
        <v>#N/A</v>
      </c>
      <c r="BV375" s="66" t="e">
        <f>INDEX('Partnumber data valves'!$B$4:$AC$1001,$BB375,6)</f>
        <v>#N/A</v>
      </c>
    </row>
    <row r="376" spans="2:74"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5"/>
      <c r="N376" s="115"/>
      <c r="O376" s="115"/>
      <c r="Q376" s="83"/>
      <c r="R376" s="22" t="e">
        <f>VLOOKUP('Frese Valve Selection'!$Q376,'Partnumber data valves'!$B$4:$K$1001,2,FALSE)</f>
        <v>#N/A</v>
      </c>
      <c r="S376" s="23" t="e">
        <f>VLOOKUP('Frese Valve Selection'!$Q376,'Partnumber data valves'!$B$4:$K$1001,3,FALSE)</f>
        <v>#N/A</v>
      </c>
      <c r="T376" s="23" t="e">
        <f>VLOOKUP('Frese Valve Selection'!$Q376,'Partnumber data valves'!$B$4:$K$1001,4,FALSE)</f>
        <v>#N/A</v>
      </c>
      <c r="U376" s="23" t="e">
        <f>VLOOKUP('Frese Valve Selection'!$Q376,'Partnumber data valves'!$B$4:$K$1001,5,FALSE)</f>
        <v>#N/A</v>
      </c>
      <c r="V376" s="23" t="e">
        <f>VLOOKUP('Frese Valve Selection'!$Q376,'Partnumber data valves'!$B$4:$K$1001,6,FALSE)</f>
        <v>#N/A</v>
      </c>
      <c r="W376" s="23" t="e">
        <f>VLOOKUP('Frese Valve Selection'!$Q376,'Partnumber data valves'!$B$4:$K$1001,7,FALSE)</f>
        <v>#N/A</v>
      </c>
      <c r="X376" s="23" t="e">
        <f>VLOOKUP('Frese Valve Selection'!$Q376,'Partnumber data valves'!$B$4:$K$1001,8,FALSE)</f>
        <v>#N/A</v>
      </c>
      <c r="Y376" s="23" t="e">
        <f>VLOOKUP('Frese Valve Selection'!$Q376,'Partnumber data valves'!$B$4:$K$1001,9,FALSE)</f>
        <v>#N/A</v>
      </c>
      <c r="Z376" s="23" t="e">
        <f>VLOOKUP('Frese Valve Selection'!$Q376,'Partnumber data valves'!$B$4:$K$1001,10,FALSE)</f>
        <v>#N/A</v>
      </c>
      <c r="AA376" s="97">
        <f t="shared" si="63"/>
        <v>0</v>
      </c>
      <c r="AB376" s="98" t="e">
        <f t="shared" si="61"/>
        <v>#N/A</v>
      </c>
      <c r="AC376" s="99" t="e">
        <f t="shared" si="62"/>
        <v>#N/A</v>
      </c>
      <c r="AD376" s="23" t="e">
        <f>VLOOKUP(Q376,'Weight table'!$A$2:$C$10000,3,FALSE)</f>
        <v>#N/A</v>
      </c>
      <c r="AF376" s="83"/>
      <c r="AG376" s="23" t="str">
        <f>IF(OR(ISBLANK($AF376),$AF376="N/A"),"",VLOOKUP($AF376,'Part number data actuators'!$B$3:$H$202,2,FALSE))</f>
        <v/>
      </c>
      <c r="AH376" s="23" t="str">
        <f>IF(OR(ISBLANK($AF376),$AF376="N/A"),"",VLOOKUP($AF376,'Part number data actuators'!$B$3:$H$202,3,FALSE))</f>
        <v/>
      </c>
      <c r="AI376" s="23" t="str">
        <f>IF(OR(ISBLANK($AF376),$AF376="N/A"),"",VLOOKUP($AF376,'Part number data actuators'!$B$3:$H$202,4,FALSE))</f>
        <v/>
      </c>
      <c r="AJ376" s="23" t="str">
        <f>IF(OR(ISBLANK($AF376),$AF376="N/A"),"",VLOOKUP($AF376,'Part number data actuators'!$B$3:$H$202,5,FALSE))</f>
        <v/>
      </c>
      <c r="AK376" s="23" t="str">
        <f>IF(OR(ISBLANK($AF376),$AF376="N/A"),"",VLOOKUP($AF376,'Part number data actuators'!$B$3:$H$202,6,FALSE))</f>
        <v/>
      </c>
      <c r="AL376" s="23" t="str">
        <f>IF(OR(ISBLANK($AF376),$AF376="N/A"),"",VLOOKUP($AF376,'Part number data actuators'!$B$3:$H$202,7,FALSE))</f>
        <v/>
      </c>
      <c r="AM376" s="5" t="str">
        <f>IF(OR(ISBLANK($AF376),$AF376="N/A"),"",VLOOKUP(AF376,'Weight table'!$A$2:$C$10000,3,FALSE))</f>
        <v/>
      </c>
      <c r="AO376" s="86"/>
      <c r="AU376" s="66" t="e">
        <f t="shared" si="64"/>
        <v>#N/A</v>
      </c>
      <c r="AV376" s="66" t="e">
        <f t="shared" si="65"/>
        <v>#N/A</v>
      </c>
      <c r="AW376" t="e">
        <f t="shared" si="66"/>
        <v>#N/A</v>
      </c>
      <c r="AX376" s="66" t="e">
        <f t="shared" si="67"/>
        <v>#N/A</v>
      </c>
      <c r="AY376" s="66" t="e">
        <f t="shared" si="68"/>
        <v>#N/A</v>
      </c>
      <c r="BB376" s="6" t="e">
        <f>MATCH(Q376,'Partnumber data valves'!$B$4:$B$1001,0)</f>
        <v>#N/A</v>
      </c>
      <c r="BC376" s="6"/>
      <c r="BD376" t="e">
        <f>INDEX('Partnumber data valves'!$B$4:$AC$1001,$BB376,13)</f>
        <v>#N/A</v>
      </c>
      <c r="BE376" t="e">
        <f>INDEX('Partnumber data valves'!$B$4:$AC$1001,$BB376,14)</f>
        <v>#N/A</v>
      </c>
      <c r="BF376" t="e">
        <f>INDEX('Partnumber data valves'!$B$4:$AC$1001,$BB376,15)</f>
        <v>#N/A</v>
      </c>
      <c r="BG376" t="e">
        <f>INDEX('Partnumber data valves'!$B$4:$AC$1001,$BB376,16)</f>
        <v>#N/A</v>
      </c>
      <c r="BH376" t="e">
        <f>INDEX('Partnumber data valves'!$B$4:$AC$1001,$BB376,17)</f>
        <v>#N/A</v>
      </c>
      <c r="BI376" t="e">
        <f>INDEX('Partnumber data valves'!$B$4:$AC$1001,$BB376,18)</f>
        <v>#N/A</v>
      </c>
      <c r="BJ376" t="e">
        <f>INDEX('Partnumber data valves'!$B$4:$AC$1001,$BB376,19)</f>
        <v>#N/A</v>
      </c>
      <c r="BL376" t="e">
        <f>INDEX('Partnumber data valves'!$B$4:$AC$1001,$BB376,21)</f>
        <v>#N/A</v>
      </c>
      <c r="BM376" t="e">
        <f>INDEX('Partnumber data valves'!$B$4:$AC$1001,$BB376,22)</f>
        <v>#N/A</v>
      </c>
      <c r="BN376" t="e">
        <f>INDEX('Partnumber data valves'!$B$4:$AC$1001,$BB376,23)</f>
        <v>#N/A</v>
      </c>
      <c r="BO376" t="e">
        <f>INDEX('Partnumber data valves'!$B$4:$AC$1001,$BB376,24)</f>
        <v>#N/A</v>
      </c>
      <c r="BP376" t="e">
        <f>INDEX('Partnumber data valves'!$B$4:$AC$1001,$BB376,25)</f>
        <v>#N/A</v>
      </c>
      <c r="BQ376" t="e">
        <f>INDEX('Partnumber data valves'!$B$4:$AC$1001,$BB376,26)</f>
        <v>#N/A</v>
      </c>
      <c r="BR376" t="e">
        <f>INDEX('Partnumber data valves'!$B$4:$AC$1001,$BB376,27)</f>
        <v>#N/A</v>
      </c>
      <c r="BS376" t="e">
        <f>INDEX('Partnumber data valves'!$B$4:$AC$1001,$BB376,28)</f>
        <v>#N/A</v>
      </c>
      <c r="BU376" s="66" t="e">
        <f>INDEX('Partnumber data valves'!$B$4:$AC$1001,$BB376,5)</f>
        <v>#N/A</v>
      </c>
      <c r="BV376" s="66" t="e">
        <f>INDEX('Partnumber data valves'!$B$4:$AC$1001,$BB376,6)</f>
        <v>#N/A</v>
      </c>
    </row>
    <row r="377" spans="2:74"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5"/>
      <c r="N377" s="115"/>
      <c r="O377" s="115"/>
      <c r="Q377" s="83"/>
      <c r="R377" s="22" t="e">
        <f>VLOOKUP('Frese Valve Selection'!$Q377,'Partnumber data valves'!$B$4:$K$1001,2,FALSE)</f>
        <v>#N/A</v>
      </c>
      <c r="S377" s="23" t="e">
        <f>VLOOKUP('Frese Valve Selection'!$Q377,'Partnumber data valves'!$B$4:$K$1001,3,FALSE)</f>
        <v>#N/A</v>
      </c>
      <c r="T377" s="23" t="e">
        <f>VLOOKUP('Frese Valve Selection'!$Q377,'Partnumber data valves'!$B$4:$K$1001,4,FALSE)</f>
        <v>#N/A</v>
      </c>
      <c r="U377" s="23" t="e">
        <f>VLOOKUP('Frese Valve Selection'!$Q377,'Partnumber data valves'!$B$4:$K$1001,5,FALSE)</f>
        <v>#N/A</v>
      </c>
      <c r="V377" s="23" t="e">
        <f>VLOOKUP('Frese Valve Selection'!$Q377,'Partnumber data valves'!$B$4:$K$1001,6,FALSE)</f>
        <v>#N/A</v>
      </c>
      <c r="W377" s="23" t="e">
        <f>VLOOKUP('Frese Valve Selection'!$Q377,'Partnumber data valves'!$B$4:$K$1001,7,FALSE)</f>
        <v>#N/A</v>
      </c>
      <c r="X377" s="23" t="e">
        <f>VLOOKUP('Frese Valve Selection'!$Q377,'Partnumber data valves'!$B$4:$K$1001,8,FALSE)</f>
        <v>#N/A</v>
      </c>
      <c r="Y377" s="23" t="e">
        <f>VLOOKUP('Frese Valve Selection'!$Q377,'Partnumber data valves'!$B$4:$K$1001,9,FALSE)</f>
        <v>#N/A</v>
      </c>
      <c r="Z377" s="23" t="e">
        <f>VLOOKUP('Frese Valve Selection'!$Q377,'Partnumber data valves'!$B$4:$K$1001,10,FALSE)</f>
        <v>#N/A</v>
      </c>
      <c r="AA377" s="97">
        <f t="shared" si="63"/>
        <v>0</v>
      </c>
      <c r="AB377" s="98" t="e">
        <f t="shared" si="61"/>
        <v>#N/A</v>
      </c>
      <c r="AC377" s="99" t="e">
        <f t="shared" si="62"/>
        <v>#N/A</v>
      </c>
      <c r="AD377" s="23" t="e">
        <f>VLOOKUP(Q377,'Weight table'!$A$2:$C$10000,3,FALSE)</f>
        <v>#N/A</v>
      </c>
      <c r="AF377" s="83"/>
      <c r="AG377" s="23" t="str">
        <f>IF(OR(ISBLANK($AF377),$AF377="N/A"),"",VLOOKUP($AF377,'Part number data actuators'!$B$3:$H$202,2,FALSE))</f>
        <v/>
      </c>
      <c r="AH377" s="23" t="str">
        <f>IF(OR(ISBLANK($AF377),$AF377="N/A"),"",VLOOKUP($AF377,'Part number data actuators'!$B$3:$H$202,3,FALSE))</f>
        <v/>
      </c>
      <c r="AI377" s="23" t="str">
        <f>IF(OR(ISBLANK($AF377),$AF377="N/A"),"",VLOOKUP($AF377,'Part number data actuators'!$B$3:$H$202,4,FALSE))</f>
        <v/>
      </c>
      <c r="AJ377" s="23" t="str">
        <f>IF(OR(ISBLANK($AF377),$AF377="N/A"),"",VLOOKUP($AF377,'Part number data actuators'!$B$3:$H$202,5,FALSE))</f>
        <v/>
      </c>
      <c r="AK377" s="23" t="str">
        <f>IF(OR(ISBLANK($AF377),$AF377="N/A"),"",VLOOKUP($AF377,'Part number data actuators'!$B$3:$H$202,6,FALSE))</f>
        <v/>
      </c>
      <c r="AL377" s="23" t="str">
        <f>IF(OR(ISBLANK($AF377),$AF377="N/A"),"",VLOOKUP($AF377,'Part number data actuators'!$B$3:$H$202,7,FALSE))</f>
        <v/>
      </c>
      <c r="AM377" s="5" t="str">
        <f>IF(OR(ISBLANK($AF377),$AF377="N/A"),"",VLOOKUP(AF377,'Weight table'!$A$2:$C$10000,3,FALSE))</f>
        <v/>
      </c>
      <c r="AO377" s="86"/>
      <c r="AU377" s="66" t="e">
        <f t="shared" si="64"/>
        <v>#N/A</v>
      </c>
      <c r="AV377" s="66" t="e">
        <f t="shared" si="65"/>
        <v>#N/A</v>
      </c>
      <c r="AW377" t="e">
        <f t="shared" si="66"/>
        <v>#N/A</v>
      </c>
      <c r="AX377" s="66" t="e">
        <f t="shared" si="67"/>
        <v>#N/A</v>
      </c>
      <c r="AY377" s="66" t="e">
        <f t="shared" si="68"/>
        <v>#N/A</v>
      </c>
      <c r="BB377" s="6" t="e">
        <f>MATCH(Q377,'Partnumber data valves'!$B$4:$B$1001,0)</f>
        <v>#N/A</v>
      </c>
      <c r="BC377" s="6"/>
      <c r="BD377" t="e">
        <f>INDEX('Partnumber data valves'!$B$4:$AC$1001,$BB377,13)</f>
        <v>#N/A</v>
      </c>
      <c r="BE377" t="e">
        <f>INDEX('Partnumber data valves'!$B$4:$AC$1001,$BB377,14)</f>
        <v>#N/A</v>
      </c>
      <c r="BF377" t="e">
        <f>INDEX('Partnumber data valves'!$B$4:$AC$1001,$BB377,15)</f>
        <v>#N/A</v>
      </c>
      <c r="BG377" t="e">
        <f>INDEX('Partnumber data valves'!$B$4:$AC$1001,$BB377,16)</f>
        <v>#N/A</v>
      </c>
      <c r="BH377" t="e">
        <f>INDEX('Partnumber data valves'!$B$4:$AC$1001,$BB377,17)</f>
        <v>#N/A</v>
      </c>
      <c r="BI377" t="e">
        <f>INDEX('Partnumber data valves'!$B$4:$AC$1001,$BB377,18)</f>
        <v>#N/A</v>
      </c>
      <c r="BJ377" t="e">
        <f>INDEX('Partnumber data valves'!$B$4:$AC$1001,$BB377,19)</f>
        <v>#N/A</v>
      </c>
      <c r="BL377" t="e">
        <f>INDEX('Partnumber data valves'!$B$4:$AC$1001,$BB377,21)</f>
        <v>#N/A</v>
      </c>
      <c r="BM377" t="e">
        <f>INDEX('Partnumber data valves'!$B$4:$AC$1001,$BB377,22)</f>
        <v>#N/A</v>
      </c>
      <c r="BN377" t="e">
        <f>INDEX('Partnumber data valves'!$B$4:$AC$1001,$BB377,23)</f>
        <v>#N/A</v>
      </c>
      <c r="BO377" t="e">
        <f>INDEX('Partnumber data valves'!$B$4:$AC$1001,$BB377,24)</f>
        <v>#N/A</v>
      </c>
      <c r="BP377" t="e">
        <f>INDEX('Partnumber data valves'!$B$4:$AC$1001,$BB377,25)</f>
        <v>#N/A</v>
      </c>
      <c r="BQ377" t="e">
        <f>INDEX('Partnumber data valves'!$B$4:$AC$1001,$BB377,26)</f>
        <v>#N/A</v>
      </c>
      <c r="BR377" t="e">
        <f>INDEX('Partnumber data valves'!$B$4:$AC$1001,$BB377,27)</f>
        <v>#N/A</v>
      </c>
      <c r="BS377" t="e">
        <f>INDEX('Partnumber data valves'!$B$4:$AC$1001,$BB377,28)</f>
        <v>#N/A</v>
      </c>
      <c r="BU377" s="66" t="e">
        <f>INDEX('Partnumber data valves'!$B$4:$AC$1001,$BB377,5)</f>
        <v>#N/A</v>
      </c>
      <c r="BV377" s="66" t="e">
        <f>INDEX('Partnumber data valves'!$B$4:$AC$1001,$BB377,6)</f>
        <v>#N/A</v>
      </c>
    </row>
    <row r="378" spans="2:74"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5"/>
      <c r="N378" s="115"/>
      <c r="O378" s="115"/>
      <c r="Q378" s="83"/>
      <c r="R378" s="22" t="e">
        <f>VLOOKUP('Frese Valve Selection'!$Q378,'Partnumber data valves'!$B$4:$K$1001,2,FALSE)</f>
        <v>#N/A</v>
      </c>
      <c r="S378" s="23" t="e">
        <f>VLOOKUP('Frese Valve Selection'!$Q378,'Partnumber data valves'!$B$4:$K$1001,3,FALSE)</f>
        <v>#N/A</v>
      </c>
      <c r="T378" s="23" t="e">
        <f>VLOOKUP('Frese Valve Selection'!$Q378,'Partnumber data valves'!$B$4:$K$1001,4,FALSE)</f>
        <v>#N/A</v>
      </c>
      <c r="U378" s="23" t="e">
        <f>VLOOKUP('Frese Valve Selection'!$Q378,'Partnumber data valves'!$B$4:$K$1001,5,FALSE)</f>
        <v>#N/A</v>
      </c>
      <c r="V378" s="23" t="e">
        <f>VLOOKUP('Frese Valve Selection'!$Q378,'Partnumber data valves'!$B$4:$K$1001,6,FALSE)</f>
        <v>#N/A</v>
      </c>
      <c r="W378" s="23" t="e">
        <f>VLOOKUP('Frese Valve Selection'!$Q378,'Partnumber data valves'!$B$4:$K$1001,7,FALSE)</f>
        <v>#N/A</v>
      </c>
      <c r="X378" s="23" t="e">
        <f>VLOOKUP('Frese Valve Selection'!$Q378,'Partnumber data valves'!$B$4:$K$1001,8,FALSE)</f>
        <v>#N/A</v>
      </c>
      <c r="Y378" s="23" t="e">
        <f>VLOOKUP('Frese Valve Selection'!$Q378,'Partnumber data valves'!$B$4:$K$1001,9,FALSE)</f>
        <v>#N/A</v>
      </c>
      <c r="Z378" s="23" t="e">
        <f>VLOOKUP('Frese Valve Selection'!$Q378,'Partnumber data valves'!$B$4:$K$1001,10,FALSE)</f>
        <v>#N/A</v>
      </c>
      <c r="AA378" s="97">
        <f t="shared" si="63"/>
        <v>0</v>
      </c>
      <c r="AB378" s="98" t="e">
        <f t="shared" si="61"/>
        <v>#N/A</v>
      </c>
      <c r="AC378" s="99" t="e">
        <f t="shared" si="62"/>
        <v>#N/A</v>
      </c>
      <c r="AD378" s="23" t="e">
        <f>VLOOKUP(Q378,'Weight table'!$A$2:$C$10000,3,FALSE)</f>
        <v>#N/A</v>
      </c>
      <c r="AF378" s="83"/>
      <c r="AG378" s="23" t="str">
        <f>IF(OR(ISBLANK($AF378),$AF378="N/A"),"",VLOOKUP($AF378,'Part number data actuators'!$B$3:$H$202,2,FALSE))</f>
        <v/>
      </c>
      <c r="AH378" s="23" t="str">
        <f>IF(OR(ISBLANK($AF378),$AF378="N/A"),"",VLOOKUP($AF378,'Part number data actuators'!$B$3:$H$202,3,FALSE))</f>
        <v/>
      </c>
      <c r="AI378" s="23" t="str">
        <f>IF(OR(ISBLANK($AF378),$AF378="N/A"),"",VLOOKUP($AF378,'Part number data actuators'!$B$3:$H$202,4,FALSE))</f>
        <v/>
      </c>
      <c r="AJ378" s="23" t="str">
        <f>IF(OR(ISBLANK($AF378),$AF378="N/A"),"",VLOOKUP($AF378,'Part number data actuators'!$B$3:$H$202,5,FALSE))</f>
        <v/>
      </c>
      <c r="AK378" s="23" t="str">
        <f>IF(OR(ISBLANK($AF378),$AF378="N/A"),"",VLOOKUP($AF378,'Part number data actuators'!$B$3:$H$202,6,FALSE))</f>
        <v/>
      </c>
      <c r="AL378" s="23" t="str">
        <f>IF(OR(ISBLANK($AF378),$AF378="N/A"),"",VLOOKUP($AF378,'Part number data actuators'!$B$3:$H$202,7,FALSE))</f>
        <v/>
      </c>
      <c r="AM378" s="5" t="str">
        <f>IF(OR(ISBLANK($AF378),$AF378="N/A"),"",VLOOKUP(AF378,'Weight table'!$A$2:$C$10000,3,FALSE))</f>
        <v/>
      </c>
      <c r="AO378" s="86"/>
      <c r="AU378" s="66" t="e">
        <f t="shared" si="64"/>
        <v>#N/A</v>
      </c>
      <c r="AV378" s="66" t="e">
        <f t="shared" si="65"/>
        <v>#N/A</v>
      </c>
      <c r="AW378" t="e">
        <f t="shared" si="66"/>
        <v>#N/A</v>
      </c>
      <c r="AX378" s="66" t="e">
        <f t="shared" si="67"/>
        <v>#N/A</v>
      </c>
      <c r="AY378" s="66" t="e">
        <f t="shared" si="68"/>
        <v>#N/A</v>
      </c>
      <c r="BB378" s="6" t="e">
        <f>MATCH(Q378,'Partnumber data valves'!$B$4:$B$1001,0)</f>
        <v>#N/A</v>
      </c>
      <c r="BC378" s="6"/>
      <c r="BD378" t="e">
        <f>INDEX('Partnumber data valves'!$B$4:$AC$1001,$BB378,13)</f>
        <v>#N/A</v>
      </c>
      <c r="BE378" t="e">
        <f>INDEX('Partnumber data valves'!$B$4:$AC$1001,$BB378,14)</f>
        <v>#N/A</v>
      </c>
      <c r="BF378" t="e">
        <f>INDEX('Partnumber data valves'!$B$4:$AC$1001,$BB378,15)</f>
        <v>#N/A</v>
      </c>
      <c r="BG378" t="e">
        <f>INDEX('Partnumber data valves'!$B$4:$AC$1001,$BB378,16)</f>
        <v>#N/A</v>
      </c>
      <c r="BH378" t="e">
        <f>INDEX('Partnumber data valves'!$B$4:$AC$1001,$BB378,17)</f>
        <v>#N/A</v>
      </c>
      <c r="BI378" t="e">
        <f>INDEX('Partnumber data valves'!$B$4:$AC$1001,$BB378,18)</f>
        <v>#N/A</v>
      </c>
      <c r="BJ378" t="e">
        <f>INDEX('Partnumber data valves'!$B$4:$AC$1001,$BB378,19)</f>
        <v>#N/A</v>
      </c>
      <c r="BL378" t="e">
        <f>INDEX('Partnumber data valves'!$B$4:$AC$1001,$BB378,21)</f>
        <v>#N/A</v>
      </c>
      <c r="BM378" t="e">
        <f>INDEX('Partnumber data valves'!$B$4:$AC$1001,$BB378,22)</f>
        <v>#N/A</v>
      </c>
      <c r="BN378" t="e">
        <f>INDEX('Partnumber data valves'!$B$4:$AC$1001,$BB378,23)</f>
        <v>#N/A</v>
      </c>
      <c r="BO378" t="e">
        <f>INDEX('Partnumber data valves'!$B$4:$AC$1001,$BB378,24)</f>
        <v>#N/A</v>
      </c>
      <c r="BP378" t="e">
        <f>INDEX('Partnumber data valves'!$B$4:$AC$1001,$BB378,25)</f>
        <v>#N/A</v>
      </c>
      <c r="BQ378" t="e">
        <f>INDEX('Partnumber data valves'!$B$4:$AC$1001,$BB378,26)</f>
        <v>#N/A</v>
      </c>
      <c r="BR378" t="e">
        <f>INDEX('Partnumber data valves'!$B$4:$AC$1001,$BB378,27)</f>
        <v>#N/A</v>
      </c>
      <c r="BS378" t="e">
        <f>INDEX('Partnumber data valves'!$B$4:$AC$1001,$BB378,28)</f>
        <v>#N/A</v>
      </c>
      <c r="BU378" s="66" t="e">
        <f>INDEX('Partnumber data valves'!$B$4:$AC$1001,$BB378,5)</f>
        <v>#N/A</v>
      </c>
      <c r="BV378" s="66" t="e">
        <f>INDEX('Partnumber data valves'!$B$4:$AC$1001,$BB378,6)</f>
        <v>#N/A</v>
      </c>
    </row>
    <row r="379" spans="2:74"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5"/>
      <c r="N379" s="115"/>
      <c r="O379" s="115"/>
      <c r="Q379" s="83"/>
      <c r="R379" s="22" t="e">
        <f>VLOOKUP('Frese Valve Selection'!$Q379,'Partnumber data valves'!$B$4:$K$1001,2,FALSE)</f>
        <v>#N/A</v>
      </c>
      <c r="S379" s="23" t="e">
        <f>VLOOKUP('Frese Valve Selection'!$Q379,'Partnumber data valves'!$B$4:$K$1001,3,FALSE)</f>
        <v>#N/A</v>
      </c>
      <c r="T379" s="23" t="e">
        <f>VLOOKUP('Frese Valve Selection'!$Q379,'Partnumber data valves'!$B$4:$K$1001,4,FALSE)</f>
        <v>#N/A</v>
      </c>
      <c r="U379" s="23" t="e">
        <f>VLOOKUP('Frese Valve Selection'!$Q379,'Partnumber data valves'!$B$4:$K$1001,5,FALSE)</f>
        <v>#N/A</v>
      </c>
      <c r="V379" s="23" t="e">
        <f>VLOOKUP('Frese Valve Selection'!$Q379,'Partnumber data valves'!$B$4:$K$1001,6,FALSE)</f>
        <v>#N/A</v>
      </c>
      <c r="W379" s="23" t="e">
        <f>VLOOKUP('Frese Valve Selection'!$Q379,'Partnumber data valves'!$B$4:$K$1001,7,FALSE)</f>
        <v>#N/A</v>
      </c>
      <c r="X379" s="23" t="e">
        <f>VLOOKUP('Frese Valve Selection'!$Q379,'Partnumber data valves'!$B$4:$K$1001,8,FALSE)</f>
        <v>#N/A</v>
      </c>
      <c r="Y379" s="23" t="e">
        <f>VLOOKUP('Frese Valve Selection'!$Q379,'Partnumber data valves'!$B$4:$K$1001,9,FALSE)</f>
        <v>#N/A</v>
      </c>
      <c r="Z379" s="23" t="e">
        <f>VLOOKUP('Frese Valve Selection'!$Q379,'Partnumber data valves'!$B$4:$K$1001,10,FALSE)</f>
        <v>#N/A</v>
      </c>
      <c r="AA379" s="97">
        <f t="shared" si="63"/>
        <v>0</v>
      </c>
      <c r="AB379" s="98" t="e">
        <f t="shared" si="61"/>
        <v>#N/A</v>
      </c>
      <c r="AC379" s="99" t="e">
        <f t="shared" si="62"/>
        <v>#N/A</v>
      </c>
      <c r="AD379" s="23" t="e">
        <f>VLOOKUP(Q379,'Weight table'!$A$2:$C$10000,3,FALSE)</f>
        <v>#N/A</v>
      </c>
      <c r="AF379" s="83"/>
      <c r="AG379" s="23" t="str">
        <f>IF(OR(ISBLANK($AF379),$AF379="N/A"),"",VLOOKUP($AF379,'Part number data actuators'!$B$3:$H$202,2,FALSE))</f>
        <v/>
      </c>
      <c r="AH379" s="23" t="str">
        <f>IF(OR(ISBLANK($AF379),$AF379="N/A"),"",VLOOKUP($AF379,'Part number data actuators'!$B$3:$H$202,3,FALSE))</f>
        <v/>
      </c>
      <c r="AI379" s="23" t="str">
        <f>IF(OR(ISBLANK($AF379),$AF379="N/A"),"",VLOOKUP($AF379,'Part number data actuators'!$B$3:$H$202,4,FALSE))</f>
        <v/>
      </c>
      <c r="AJ379" s="23" t="str">
        <f>IF(OR(ISBLANK($AF379),$AF379="N/A"),"",VLOOKUP($AF379,'Part number data actuators'!$B$3:$H$202,5,FALSE))</f>
        <v/>
      </c>
      <c r="AK379" s="23" t="str">
        <f>IF(OR(ISBLANK($AF379),$AF379="N/A"),"",VLOOKUP($AF379,'Part number data actuators'!$B$3:$H$202,6,FALSE))</f>
        <v/>
      </c>
      <c r="AL379" s="23" t="str">
        <f>IF(OR(ISBLANK($AF379),$AF379="N/A"),"",VLOOKUP($AF379,'Part number data actuators'!$B$3:$H$202,7,FALSE))</f>
        <v/>
      </c>
      <c r="AM379" s="5" t="str">
        <f>IF(OR(ISBLANK($AF379),$AF379="N/A"),"",VLOOKUP(AF379,'Weight table'!$A$2:$C$10000,3,FALSE))</f>
        <v/>
      </c>
      <c r="AO379" s="86"/>
      <c r="AU379" s="66" t="e">
        <f t="shared" si="64"/>
        <v>#N/A</v>
      </c>
      <c r="AV379" s="66" t="e">
        <f t="shared" si="65"/>
        <v>#N/A</v>
      </c>
      <c r="AW379" t="e">
        <f t="shared" si="66"/>
        <v>#N/A</v>
      </c>
      <c r="AX379" s="66" t="e">
        <f t="shared" si="67"/>
        <v>#N/A</v>
      </c>
      <c r="AY379" s="66" t="e">
        <f t="shared" si="68"/>
        <v>#N/A</v>
      </c>
      <c r="BB379" s="6" t="e">
        <f>MATCH(Q379,'Partnumber data valves'!$B$4:$B$1001,0)</f>
        <v>#N/A</v>
      </c>
      <c r="BC379" s="6"/>
      <c r="BD379" t="e">
        <f>INDEX('Partnumber data valves'!$B$4:$AC$1001,$BB379,13)</f>
        <v>#N/A</v>
      </c>
      <c r="BE379" t="e">
        <f>INDEX('Partnumber data valves'!$B$4:$AC$1001,$BB379,14)</f>
        <v>#N/A</v>
      </c>
      <c r="BF379" t="e">
        <f>INDEX('Partnumber data valves'!$B$4:$AC$1001,$BB379,15)</f>
        <v>#N/A</v>
      </c>
      <c r="BG379" t="e">
        <f>INDEX('Partnumber data valves'!$B$4:$AC$1001,$BB379,16)</f>
        <v>#N/A</v>
      </c>
      <c r="BH379" t="e">
        <f>INDEX('Partnumber data valves'!$B$4:$AC$1001,$BB379,17)</f>
        <v>#N/A</v>
      </c>
      <c r="BI379" t="e">
        <f>INDEX('Partnumber data valves'!$B$4:$AC$1001,$BB379,18)</f>
        <v>#N/A</v>
      </c>
      <c r="BJ379" t="e">
        <f>INDEX('Partnumber data valves'!$B$4:$AC$1001,$BB379,19)</f>
        <v>#N/A</v>
      </c>
      <c r="BL379" t="e">
        <f>INDEX('Partnumber data valves'!$B$4:$AC$1001,$BB379,21)</f>
        <v>#N/A</v>
      </c>
      <c r="BM379" t="e">
        <f>INDEX('Partnumber data valves'!$B$4:$AC$1001,$BB379,22)</f>
        <v>#N/A</v>
      </c>
      <c r="BN379" t="e">
        <f>INDEX('Partnumber data valves'!$B$4:$AC$1001,$BB379,23)</f>
        <v>#N/A</v>
      </c>
      <c r="BO379" t="e">
        <f>INDEX('Partnumber data valves'!$B$4:$AC$1001,$BB379,24)</f>
        <v>#N/A</v>
      </c>
      <c r="BP379" t="e">
        <f>INDEX('Partnumber data valves'!$B$4:$AC$1001,$BB379,25)</f>
        <v>#N/A</v>
      </c>
      <c r="BQ379" t="e">
        <f>INDEX('Partnumber data valves'!$B$4:$AC$1001,$BB379,26)</f>
        <v>#N/A</v>
      </c>
      <c r="BR379" t="e">
        <f>INDEX('Partnumber data valves'!$B$4:$AC$1001,$BB379,27)</f>
        <v>#N/A</v>
      </c>
      <c r="BS379" t="e">
        <f>INDEX('Partnumber data valves'!$B$4:$AC$1001,$BB379,28)</f>
        <v>#N/A</v>
      </c>
      <c r="BU379" s="66" t="e">
        <f>INDEX('Partnumber data valves'!$B$4:$AC$1001,$BB379,5)</f>
        <v>#N/A</v>
      </c>
      <c r="BV379" s="66" t="e">
        <f>INDEX('Partnumber data valves'!$B$4:$AC$1001,$BB379,6)</f>
        <v>#N/A</v>
      </c>
    </row>
    <row r="380" spans="2:74"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5"/>
      <c r="N380" s="115"/>
      <c r="O380" s="115"/>
      <c r="Q380" s="83"/>
      <c r="R380" s="22" t="e">
        <f>VLOOKUP('Frese Valve Selection'!$Q380,'Partnumber data valves'!$B$4:$K$1001,2,FALSE)</f>
        <v>#N/A</v>
      </c>
      <c r="S380" s="23" t="e">
        <f>VLOOKUP('Frese Valve Selection'!$Q380,'Partnumber data valves'!$B$4:$K$1001,3,FALSE)</f>
        <v>#N/A</v>
      </c>
      <c r="T380" s="23" t="e">
        <f>VLOOKUP('Frese Valve Selection'!$Q380,'Partnumber data valves'!$B$4:$K$1001,4,FALSE)</f>
        <v>#N/A</v>
      </c>
      <c r="U380" s="23" t="e">
        <f>VLOOKUP('Frese Valve Selection'!$Q380,'Partnumber data valves'!$B$4:$K$1001,5,FALSE)</f>
        <v>#N/A</v>
      </c>
      <c r="V380" s="23" t="e">
        <f>VLOOKUP('Frese Valve Selection'!$Q380,'Partnumber data valves'!$B$4:$K$1001,6,FALSE)</f>
        <v>#N/A</v>
      </c>
      <c r="W380" s="23" t="e">
        <f>VLOOKUP('Frese Valve Selection'!$Q380,'Partnumber data valves'!$B$4:$K$1001,7,FALSE)</f>
        <v>#N/A</v>
      </c>
      <c r="X380" s="23" t="e">
        <f>VLOOKUP('Frese Valve Selection'!$Q380,'Partnumber data valves'!$B$4:$K$1001,8,FALSE)</f>
        <v>#N/A</v>
      </c>
      <c r="Y380" s="23" t="e">
        <f>VLOOKUP('Frese Valve Selection'!$Q380,'Partnumber data valves'!$B$4:$K$1001,9,FALSE)</f>
        <v>#N/A</v>
      </c>
      <c r="Z380" s="23" t="e">
        <f>VLOOKUP('Frese Valve Selection'!$Q380,'Partnumber data valves'!$B$4:$K$1001,10,FALSE)</f>
        <v>#N/A</v>
      </c>
      <c r="AA380" s="97">
        <f t="shared" si="63"/>
        <v>0</v>
      </c>
      <c r="AB380" s="98" t="e">
        <f t="shared" si="61"/>
        <v>#N/A</v>
      </c>
      <c r="AC380" s="99" t="e">
        <f t="shared" si="62"/>
        <v>#N/A</v>
      </c>
      <c r="AD380" s="23" t="e">
        <f>VLOOKUP(Q380,'Weight table'!$A$2:$C$10000,3,FALSE)</f>
        <v>#N/A</v>
      </c>
      <c r="AF380" s="83"/>
      <c r="AG380" s="23" t="str">
        <f>IF(OR(ISBLANK($AF380),$AF380="N/A"),"",VLOOKUP($AF380,'Part number data actuators'!$B$3:$H$202,2,FALSE))</f>
        <v/>
      </c>
      <c r="AH380" s="23" t="str">
        <f>IF(OR(ISBLANK($AF380),$AF380="N/A"),"",VLOOKUP($AF380,'Part number data actuators'!$B$3:$H$202,3,FALSE))</f>
        <v/>
      </c>
      <c r="AI380" s="23" t="str">
        <f>IF(OR(ISBLANK($AF380),$AF380="N/A"),"",VLOOKUP($AF380,'Part number data actuators'!$B$3:$H$202,4,FALSE))</f>
        <v/>
      </c>
      <c r="AJ380" s="23" t="str">
        <f>IF(OR(ISBLANK($AF380),$AF380="N/A"),"",VLOOKUP($AF380,'Part number data actuators'!$B$3:$H$202,5,FALSE))</f>
        <v/>
      </c>
      <c r="AK380" s="23" t="str">
        <f>IF(OR(ISBLANK($AF380),$AF380="N/A"),"",VLOOKUP($AF380,'Part number data actuators'!$B$3:$H$202,6,FALSE))</f>
        <v/>
      </c>
      <c r="AL380" s="23" t="str">
        <f>IF(OR(ISBLANK($AF380),$AF380="N/A"),"",VLOOKUP($AF380,'Part number data actuators'!$B$3:$H$202,7,FALSE))</f>
        <v/>
      </c>
      <c r="AM380" s="5" t="str">
        <f>IF(OR(ISBLANK($AF380),$AF380="N/A"),"",VLOOKUP(AF380,'Weight table'!$A$2:$C$10000,3,FALSE))</f>
        <v/>
      </c>
      <c r="AO380" s="86"/>
      <c r="AU380" s="66" t="e">
        <f t="shared" si="64"/>
        <v>#N/A</v>
      </c>
      <c r="AV380" s="66" t="e">
        <f t="shared" si="65"/>
        <v>#N/A</v>
      </c>
      <c r="AW380" t="e">
        <f t="shared" si="66"/>
        <v>#N/A</v>
      </c>
      <c r="AX380" s="66" t="e">
        <f t="shared" si="67"/>
        <v>#N/A</v>
      </c>
      <c r="AY380" s="66" t="e">
        <f t="shared" si="68"/>
        <v>#N/A</v>
      </c>
      <c r="BB380" s="6" t="e">
        <f>MATCH(Q380,'Partnumber data valves'!$B$4:$B$1001,0)</f>
        <v>#N/A</v>
      </c>
      <c r="BC380" s="6"/>
      <c r="BD380" t="e">
        <f>INDEX('Partnumber data valves'!$B$4:$AC$1001,$BB380,13)</f>
        <v>#N/A</v>
      </c>
      <c r="BE380" t="e">
        <f>INDEX('Partnumber data valves'!$B$4:$AC$1001,$BB380,14)</f>
        <v>#N/A</v>
      </c>
      <c r="BF380" t="e">
        <f>INDEX('Partnumber data valves'!$B$4:$AC$1001,$BB380,15)</f>
        <v>#N/A</v>
      </c>
      <c r="BG380" t="e">
        <f>INDEX('Partnumber data valves'!$B$4:$AC$1001,$BB380,16)</f>
        <v>#N/A</v>
      </c>
      <c r="BH380" t="e">
        <f>INDEX('Partnumber data valves'!$B$4:$AC$1001,$BB380,17)</f>
        <v>#N/A</v>
      </c>
      <c r="BI380" t="e">
        <f>INDEX('Partnumber data valves'!$B$4:$AC$1001,$BB380,18)</f>
        <v>#N/A</v>
      </c>
      <c r="BJ380" t="e">
        <f>INDEX('Partnumber data valves'!$B$4:$AC$1001,$BB380,19)</f>
        <v>#N/A</v>
      </c>
      <c r="BL380" t="e">
        <f>INDEX('Partnumber data valves'!$B$4:$AC$1001,$BB380,21)</f>
        <v>#N/A</v>
      </c>
      <c r="BM380" t="e">
        <f>INDEX('Partnumber data valves'!$B$4:$AC$1001,$BB380,22)</f>
        <v>#N/A</v>
      </c>
      <c r="BN380" t="e">
        <f>INDEX('Partnumber data valves'!$B$4:$AC$1001,$BB380,23)</f>
        <v>#N/A</v>
      </c>
      <c r="BO380" t="e">
        <f>INDEX('Partnumber data valves'!$B$4:$AC$1001,$BB380,24)</f>
        <v>#N/A</v>
      </c>
      <c r="BP380" t="e">
        <f>INDEX('Partnumber data valves'!$B$4:$AC$1001,$BB380,25)</f>
        <v>#N/A</v>
      </c>
      <c r="BQ380" t="e">
        <f>INDEX('Partnumber data valves'!$B$4:$AC$1001,$BB380,26)</f>
        <v>#N/A</v>
      </c>
      <c r="BR380" t="e">
        <f>INDEX('Partnumber data valves'!$B$4:$AC$1001,$BB380,27)</f>
        <v>#N/A</v>
      </c>
      <c r="BS380" t="e">
        <f>INDEX('Partnumber data valves'!$B$4:$AC$1001,$BB380,28)</f>
        <v>#N/A</v>
      </c>
      <c r="BU380" s="66" t="e">
        <f>INDEX('Partnumber data valves'!$B$4:$AC$1001,$BB380,5)</f>
        <v>#N/A</v>
      </c>
      <c r="BV380" s="66" t="e">
        <f>INDEX('Partnumber data valves'!$B$4:$AC$1001,$BB380,6)</f>
        <v>#N/A</v>
      </c>
    </row>
    <row r="381" spans="2:74"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5"/>
      <c r="N381" s="115"/>
      <c r="O381" s="115"/>
      <c r="Q381" s="83"/>
      <c r="R381" s="22" t="e">
        <f>VLOOKUP('Frese Valve Selection'!$Q381,'Partnumber data valves'!$B$4:$K$1001,2,FALSE)</f>
        <v>#N/A</v>
      </c>
      <c r="S381" s="23" t="e">
        <f>VLOOKUP('Frese Valve Selection'!$Q381,'Partnumber data valves'!$B$4:$K$1001,3,FALSE)</f>
        <v>#N/A</v>
      </c>
      <c r="T381" s="23" t="e">
        <f>VLOOKUP('Frese Valve Selection'!$Q381,'Partnumber data valves'!$B$4:$K$1001,4,FALSE)</f>
        <v>#N/A</v>
      </c>
      <c r="U381" s="23" t="e">
        <f>VLOOKUP('Frese Valve Selection'!$Q381,'Partnumber data valves'!$B$4:$K$1001,5,FALSE)</f>
        <v>#N/A</v>
      </c>
      <c r="V381" s="23" t="e">
        <f>VLOOKUP('Frese Valve Selection'!$Q381,'Partnumber data valves'!$B$4:$K$1001,6,FALSE)</f>
        <v>#N/A</v>
      </c>
      <c r="W381" s="23" t="e">
        <f>VLOOKUP('Frese Valve Selection'!$Q381,'Partnumber data valves'!$B$4:$K$1001,7,FALSE)</f>
        <v>#N/A</v>
      </c>
      <c r="X381" s="23" t="e">
        <f>VLOOKUP('Frese Valve Selection'!$Q381,'Partnumber data valves'!$B$4:$K$1001,8,FALSE)</f>
        <v>#N/A</v>
      </c>
      <c r="Y381" s="23" t="e">
        <f>VLOOKUP('Frese Valve Selection'!$Q381,'Partnumber data valves'!$B$4:$K$1001,9,FALSE)</f>
        <v>#N/A</v>
      </c>
      <c r="Z381" s="23" t="e">
        <f>VLOOKUP('Frese Valve Selection'!$Q381,'Partnumber data valves'!$B$4:$K$1001,10,FALSE)</f>
        <v>#N/A</v>
      </c>
      <c r="AA381" s="97">
        <f t="shared" si="63"/>
        <v>0</v>
      </c>
      <c r="AB381" s="98" t="e">
        <f t="shared" si="61"/>
        <v>#N/A</v>
      </c>
      <c r="AC381" s="99" t="e">
        <f t="shared" si="62"/>
        <v>#N/A</v>
      </c>
      <c r="AD381" s="23" t="e">
        <f>VLOOKUP(Q381,'Weight table'!$A$2:$C$10000,3,FALSE)</f>
        <v>#N/A</v>
      </c>
      <c r="AF381" s="83"/>
      <c r="AG381" s="23" t="str">
        <f>IF(OR(ISBLANK($AF381),$AF381="N/A"),"",VLOOKUP($AF381,'Part number data actuators'!$B$3:$H$202,2,FALSE))</f>
        <v/>
      </c>
      <c r="AH381" s="23" t="str">
        <f>IF(OR(ISBLANK($AF381),$AF381="N/A"),"",VLOOKUP($AF381,'Part number data actuators'!$B$3:$H$202,3,FALSE))</f>
        <v/>
      </c>
      <c r="AI381" s="23" t="str">
        <f>IF(OR(ISBLANK($AF381),$AF381="N/A"),"",VLOOKUP($AF381,'Part number data actuators'!$B$3:$H$202,4,FALSE))</f>
        <v/>
      </c>
      <c r="AJ381" s="23" t="str">
        <f>IF(OR(ISBLANK($AF381),$AF381="N/A"),"",VLOOKUP($AF381,'Part number data actuators'!$B$3:$H$202,5,FALSE))</f>
        <v/>
      </c>
      <c r="AK381" s="23" t="str">
        <f>IF(OR(ISBLANK($AF381),$AF381="N/A"),"",VLOOKUP($AF381,'Part number data actuators'!$B$3:$H$202,6,FALSE))</f>
        <v/>
      </c>
      <c r="AL381" s="23" t="str">
        <f>IF(OR(ISBLANK($AF381),$AF381="N/A"),"",VLOOKUP($AF381,'Part number data actuators'!$B$3:$H$202,7,FALSE))</f>
        <v/>
      </c>
      <c r="AM381" s="5" t="str">
        <f>IF(OR(ISBLANK($AF381),$AF381="N/A"),"",VLOOKUP(AF381,'Weight table'!$A$2:$C$10000,3,FALSE))</f>
        <v/>
      </c>
      <c r="AO381" s="86"/>
      <c r="AU381" s="66" t="e">
        <f t="shared" si="64"/>
        <v>#N/A</v>
      </c>
      <c r="AV381" s="66" t="e">
        <f t="shared" si="65"/>
        <v>#N/A</v>
      </c>
      <c r="AW381" t="e">
        <f t="shared" si="66"/>
        <v>#N/A</v>
      </c>
      <c r="AX381" s="66" t="e">
        <f t="shared" si="67"/>
        <v>#N/A</v>
      </c>
      <c r="AY381" s="66" t="e">
        <f t="shared" si="68"/>
        <v>#N/A</v>
      </c>
      <c r="BB381" s="6" t="e">
        <f>MATCH(Q381,'Partnumber data valves'!$B$4:$B$1001,0)</f>
        <v>#N/A</v>
      </c>
      <c r="BC381" s="6"/>
      <c r="BD381" t="e">
        <f>INDEX('Partnumber data valves'!$B$4:$AC$1001,$BB381,13)</f>
        <v>#N/A</v>
      </c>
      <c r="BE381" t="e">
        <f>INDEX('Partnumber data valves'!$B$4:$AC$1001,$BB381,14)</f>
        <v>#N/A</v>
      </c>
      <c r="BF381" t="e">
        <f>INDEX('Partnumber data valves'!$B$4:$AC$1001,$BB381,15)</f>
        <v>#N/A</v>
      </c>
      <c r="BG381" t="e">
        <f>INDEX('Partnumber data valves'!$B$4:$AC$1001,$BB381,16)</f>
        <v>#N/A</v>
      </c>
      <c r="BH381" t="e">
        <f>INDEX('Partnumber data valves'!$B$4:$AC$1001,$BB381,17)</f>
        <v>#N/A</v>
      </c>
      <c r="BI381" t="e">
        <f>INDEX('Partnumber data valves'!$B$4:$AC$1001,$BB381,18)</f>
        <v>#N/A</v>
      </c>
      <c r="BJ381" t="e">
        <f>INDEX('Partnumber data valves'!$B$4:$AC$1001,$BB381,19)</f>
        <v>#N/A</v>
      </c>
      <c r="BL381" t="e">
        <f>INDEX('Partnumber data valves'!$B$4:$AC$1001,$BB381,21)</f>
        <v>#N/A</v>
      </c>
      <c r="BM381" t="e">
        <f>INDEX('Partnumber data valves'!$B$4:$AC$1001,$BB381,22)</f>
        <v>#N/A</v>
      </c>
      <c r="BN381" t="e">
        <f>INDEX('Partnumber data valves'!$B$4:$AC$1001,$BB381,23)</f>
        <v>#N/A</v>
      </c>
      <c r="BO381" t="e">
        <f>INDEX('Partnumber data valves'!$B$4:$AC$1001,$BB381,24)</f>
        <v>#N/A</v>
      </c>
      <c r="BP381" t="e">
        <f>INDEX('Partnumber data valves'!$B$4:$AC$1001,$BB381,25)</f>
        <v>#N/A</v>
      </c>
      <c r="BQ381" t="e">
        <f>INDEX('Partnumber data valves'!$B$4:$AC$1001,$BB381,26)</f>
        <v>#N/A</v>
      </c>
      <c r="BR381" t="e">
        <f>INDEX('Partnumber data valves'!$B$4:$AC$1001,$BB381,27)</f>
        <v>#N/A</v>
      </c>
      <c r="BS381" t="e">
        <f>INDEX('Partnumber data valves'!$B$4:$AC$1001,$BB381,28)</f>
        <v>#N/A</v>
      </c>
      <c r="BU381" s="66" t="e">
        <f>INDEX('Partnumber data valves'!$B$4:$AC$1001,$BB381,5)</f>
        <v>#N/A</v>
      </c>
      <c r="BV381" s="66" t="e">
        <f>INDEX('Partnumber data valves'!$B$4:$AC$1001,$BB381,6)</f>
        <v>#N/A</v>
      </c>
    </row>
    <row r="382" spans="2:74"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5"/>
      <c r="N382" s="115"/>
      <c r="O382" s="115"/>
      <c r="Q382" s="83"/>
      <c r="R382" s="22" t="e">
        <f>VLOOKUP('Frese Valve Selection'!$Q382,'Partnumber data valves'!$B$4:$K$1001,2,FALSE)</f>
        <v>#N/A</v>
      </c>
      <c r="S382" s="23" t="e">
        <f>VLOOKUP('Frese Valve Selection'!$Q382,'Partnumber data valves'!$B$4:$K$1001,3,FALSE)</f>
        <v>#N/A</v>
      </c>
      <c r="T382" s="23" t="e">
        <f>VLOOKUP('Frese Valve Selection'!$Q382,'Partnumber data valves'!$B$4:$K$1001,4,FALSE)</f>
        <v>#N/A</v>
      </c>
      <c r="U382" s="23" t="e">
        <f>VLOOKUP('Frese Valve Selection'!$Q382,'Partnumber data valves'!$B$4:$K$1001,5,FALSE)</f>
        <v>#N/A</v>
      </c>
      <c r="V382" s="23" t="e">
        <f>VLOOKUP('Frese Valve Selection'!$Q382,'Partnumber data valves'!$B$4:$K$1001,6,FALSE)</f>
        <v>#N/A</v>
      </c>
      <c r="W382" s="23" t="e">
        <f>VLOOKUP('Frese Valve Selection'!$Q382,'Partnumber data valves'!$B$4:$K$1001,7,FALSE)</f>
        <v>#N/A</v>
      </c>
      <c r="X382" s="23" t="e">
        <f>VLOOKUP('Frese Valve Selection'!$Q382,'Partnumber data valves'!$B$4:$K$1001,8,FALSE)</f>
        <v>#N/A</v>
      </c>
      <c r="Y382" s="23" t="e">
        <f>VLOOKUP('Frese Valve Selection'!$Q382,'Partnumber data valves'!$B$4:$K$1001,9,FALSE)</f>
        <v>#N/A</v>
      </c>
      <c r="Z382" s="23" t="e">
        <f>VLOOKUP('Frese Valve Selection'!$Q382,'Partnumber data valves'!$B$4:$K$1001,10,FALSE)</f>
        <v>#N/A</v>
      </c>
      <c r="AA382" s="97">
        <f t="shared" si="63"/>
        <v>0</v>
      </c>
      <c r="AB382" s="98" t="e">
        <f t="shared" si="61"/>
        <v>#N/A</v>
      </c>
      <c r="AC382" s="99" t="e">
        <f t="shared" si="62"/>
        <v>#N/A</v>
      </c>
      <c r="AD382" s="23" t="e">
        <f>VLOOKUP(Q382,'Weight table'!$A$2:$C$10000,3,FALSE)</f>
        <v>#N/A</v>
      </c>
      <c r="AF382" s="83"/>
      <c r="AG382" s="23" t="str">
        <f>IF(OR(ISBLANK($AF382),$AF382="N/A"),"",VLOOKUP($AF382,'Part number data actuators'!$B$3:$H$202,2,FALSE))</f>
        <v/>
      </c>
      <c r="AH382" s="23" t="str">
        <f>IF(OR(ISBLANK($AF382),$AF382="N/A"),"",VLOOKUP($AF382,'Part number data actuators'!$B$3:$H$202,3,FALSE))</f>
        <v/>
      </c>
      <c r="AI382" s="23" t="str">
        <f>IF(OR(ISBLANK($AF382),$AF382="N/A"),"",VLOOKUP($AF382,'Part number data actuators'!$B$3:$H$202,4,FALSE))</f>
        <v/>
      </c>
      <c r="AJ382" s="23" t="str">
        <f>IF(OR(ISBLANK($AF382),$AF382="N/A"),"",VLOOKUP($AF382,'Part number data actuators'!$B$3:$H$202,5,FALSE))</f>
        <v/>
      </c>
      <c r="AK382" s="23" t="str">
        <f>IF(OR(ISBLANK($AF382),$AF382="N/A"),"",VLOOKUP($AF382,'Part number data actuators'!$B$3:$H$202,6,FALSE))</f>
        <v/>
      </c>
      <c r="AL382" s="23" t="str">
        <f>IF(OR(ISBLANK($AF382),$AF382="N/A"),"",VLOOKUP($AF382,'Part number data actuators'!$B$3:$H$202,7,FALSE))</f>
        <v/>
      </c>
      <c r="AM382" s="5" t="str">
        <f>IF(OR(ISBLANK($AF382),$AF382="N/A"),"",VLOOKUP(AF382,'Weight table'!$A$2:$C$10000,3,FALSE))</f>
        <v/>
      </c>
      <c r="AO382" s="86"/>
      <c r="AU382" s="66" t="e">
        <f t="shared" si="64"/>
        <v>#N/A</v>
      </c>
      <c r="AV382" s="66" t="e">
        <f t="shared" si="65"/>
        <v>#N/A</v>
      </c>
      <c r="AW382" t="e">
        <f t="shared" si="66"/>
        <v>#N/A</v>
      </c>
      <c r="AX382" s="66" t="e">
        <f t="shared" si="67"/>
        <v>#N/A</v>
      </c>
      <c r="AY382" s="66" t="e">
        <f t="shared" si="68"/>
        <v>#N/A</v>
      </c>
      <c r="BB382" s="6" t="e">
        <f>MATCH(Q382,'Partnumber data valves'!$B$4:$B$1001,0)</f>
        <v>#N/A</v>
      </c>
      <c r="BC382" s="6"/>
      <c r="BD382" t="e">
        <f>INDEX('Partnumber data valves'!$B$4:$AC$1001,$BB382,13)</f>
        <v>#N/A</v>
      </c>
      <c r="BE382" t="e">
        <f>INDEX('Partnumber data valves'!$B$4:$AC$1001,$BB382,14)</f>
        <v>#N/A</v>
      </c>
      <c r="BF382" t="e">
        <f>INDEX('Partnumber data valves'!$B$4:$AC$1001,$BB382,15)</f>
        <v>#N/A</v>
      </c>
      <c r="BG382" t="e">
        <f>INDEX('Partnumber data valves'!$B$4:$AC$1001,$BB382,16)</f>
        <v>#N/A</v>
      </c>
      <c r="BH382" t="e">
        <f>INDEX('Partnumber data valves'!$B$4:$AC$1001,$BB382,17)</f>
        <v>#N/A</v>
      </c>
      <c r="BI382" t="e">
        <f>INDEX('Partnumber data valves'!$B$4:$AC$1001,$BB382,18)</f>
        <v>#N/A</v>
      </c>
      <c r="BJ382" t="e">
        <f>INDEX('Partnumber data valves'!$B$4:$AC$1001,$BB382,19)</f>
        <v>#N/A</v>
      </c>
      <c r="BL382" t="e">
        <f>INDEX('Partnumber data valves'!$B$4:$AC$1001,$BB382,21)</f>
        <v>#N/A</v>
      </c>
      <c r="BM382" t="e">
        <f>INDEX('Partnumber data valves'!$B$4:$AC$1001,$BB382,22)</f>
        <v>#N/A</v>
      </c>
      <c r="BN382" t="e">
        <f>INDEX('Partnumber data valves'!$B$4:$AC$1001,$BB382,23)</f>
        <v>#N/A</v>
      </c>
      <c r="BO382" t="e">
        <f>INDEX('Partnumber data valves'!$B$4:$AC$1001,$BB382,24)</f>
        <v>#N/A</v>
      </c>
      <c r="BP382" t="e">
        <f>INDEX('Partnumber data valves'!$B$4:$AC$1001,$BB382,25)</f>
        <v>#N/A</v>
      </c>
      <c r="BQ382" t="e">
        <f>INDEX('Partnumber data valves'!$B$4:$AC$1001,$BB382,26)</f>
        <v>#N/A</v>
      </c>
      <c r="BR382" t="e">
        <f>INDEX('Partnumber data valves'!$B$4:$AC$1001,$BB382,27)</f>
        <v>#N/A</v>
      </c>
      <c r="BS382" t="e">
        <f>INDEX('Partnumber data valves'!$B$4:$AC$1001,$BB382,28)</f>
        <v>#N/A</v>
      </c>
      <c r="BU382" s="66" t="e">
        <f>INDEX('Partnumber data valves'!$B$4:$AC$1001,$BB382,5)</f>
        <v>#N/A</v>
      </c>
      <c r="BV382" s="66" t="e">
        <f>INDEX('Partnumber data valves'!$B$4:$AC$1001,$BB382,6)</f>
        <v>#N/A</v>
      </c>
    </row>
    <row r="383" spans="2:74"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5"/>
      <c r="N383" s="115"/>
      <c r="O383" s="115"/>
      <c r="Q383" s="83"/>
      <c r="R383" s="22" t="e">
        <f>VLOOKUP('Frese Valve Selection'!$Q383,'Partnumber data valves'!$B$4:$K$1001,2,FALSE)</f>
        <v>#N/A</v>
      </c>
      <c r="S383" s="23" t="e">
        <f>VLOOKUP('Frese Valve Selection'!$Q383,'Partnumber data valves'!$B$4:$K$1001,3,FALSE)</f>
        <v>#N/A</v>
      </c>
      <c r="T383" s="23" t="e">
        <f>VLOOKUP('Frese Valve Selection'!$Q383,'Partnumber data valves'!$B$4:$K$1001,4,FALSE)</f>
        <v>#N/A</v>
      </c>
      <c r="U383" s="23" t="e">
        <f>VLOOKUP('Frese Valve Selection'!$Q383,'Partnumber data valves'!$B$4:$K$1001,5,FALSE)</f>
        <v>#N/A</v>
      </c>
      <c r="V383" s="23" t="e">
        <f>VLOOKUP('Frese Valve Selection'!$Q383,'Partnumber data valves'!$B$4:$K$1001,6,FALSE)</f>
        <v>#N/A</v>
      </c>
      <c r="W383" s="23" t="e">
        <f>VLOOKUP('Frese Valve Selection'!$Q383,'Partnumber data valves'!$B$4:$K$1001,7,FALSE)</f>
        <v>#N/A</v>
      </c>
      <c r="X383" s="23" t="e">
        <f>VLOOKUP('Frese Valve Selection'!$Q383,'Partnumber data valves'!$B$4:$K$1001,8,FALSE)</f>
        <v>#N/A</v>
      </c>
      <c r="Y383" s="23" t="e">
        <f>VLOOKUP('Frese Valve Selection'!$Q383,'Partnumber data valves'!$B$4:$K$1001,9,FALSE)</f>
        <v>#N/A</v>
      </c>
      <c r="Z383" s="23" t="e">
        <f>VLOOKUP('Frese Valve Selection'!$Q383,'Partnumber data valves'!$B$4:$K$1001,10,FALSE)</f>
        <v>#N/A</v>
      </c>
      <c r="AA383" s="97">
        <f t="shared" si="63"/>
        <v>0</v>
      </c>
      <c r="AB383" s="98" t="e">
        <f t="shared" si="61"/>
        <v>#N/A</v>
      </c>
      <c r="AC383" s="99" t="e">
        <f t="shared" si="62"/>
        <v>#N/A</v>
      </c>
      <c r="AD383" s="23" t="e">
        <f>VLOOKUP(Q383,'Weight table'!$A$2:$C$10000,3,FALSE)</f>
        <v>#N/A</v>
      </c>
      <c r="AF383" s="83"/>
      <c r="AG383" s="23" t="str">
        <f>IF(OR(ISBLANK($AF383),$AF383="N/A"),"",VLOOKUP($AF383,'Part number data actuators'!$B$3:$H$202,2,FALSE))</f>
        <v/>
      </c>
      <c r="AH383" s="23" t="str">
        <f>IF(OR(ISBLANK($AF383),$AF383="N/A"),"",VLOOKUP($AF383,'Part number data actuators'!$B$3:$H$202,3,FALSE))</f>
        <v/>
      </c>
      <c r="AI383" s="23" t="str">
        <f>IF(OR(ISBLANK($AF383),$AF383="N/A"),"",VLOOKUP($AF383,'Part number data actuators'!$B$3:$H$202,4,FALSE))</f>
        <v/>
      </c>
      <c r="AJ383" s="23" t="str">
        <f>IF(OR(ISBLANK($AF383),$AF383="N/A"),"",VLOOKUP($AF383,'Part number data actuators'!$B$3:$H$202,5,FALSE))</f>
        <v/>
      </c>
      <c r="AK383" s="23" t="str">
        <f>IF(OR(ISBLANK($AF383),$AF383="N/A"),"",VLOOKUP($AF383,'Part number data actuators'!$B$3:$H$202,6,FALSE))</f>
        <v/>
      </c>
      <c r="AL383" s="23" t="str">
        <f>IF(OR(ISBLANK($AF383),$AF383="N/A"),"",VLOOKUP($AF383,'Part number data actuators'!$B$3:$H$202,7,FALSE))</f>
        <v/>
      </c>
      <c r="AM383" s="5" t="str">
        <f>IF(OR(ISBLANK($AF383),$AF383="N/A"),"",VLOOKUP(AF383,'Weight table'!$A$2:$C$10000,3,FALSE))</f>
        <v/>
      </c>
      <c r="AO383" s="86"/>
      <c r="AU383" s="66" t="e">
        <f t="shared" si="64"/>
        <v>#N/A</v>
      </c>
      <c r="AV383" s="66" t="e">
        <f t="shared" si="65"/>
        <v>#N/A</v>
      </c>
      <c r="AW383" t="e">
        <f t="shared" si="66"/>
        <v>#N/A</v>
      </c>
      <c r="AX383" s="66" t="e">
        <f t="shared" si="67"/>
        <v>#N/A</v>
      </c>
      <c r="AY383" s="66" t="e">
        <f t="shared" si="68"/>
        <v>#N/A</v>
      </c>
      <c r="BB383" s="6" t="e">
        <f>MATCH(Q383,'Partnumber data valves'!$B$4:$B$1001,0)</f>
        <v>#N/A</v>
      </c>
      <c r="BC383" s="6"/>
      <c r="BD383" t="e">
        <f>INDEX('Partnumber data valves'!$B$4:$AC$1001,$BB383,13)</f>
        <v>#N/A</v>
      </c>
      <c r="BE383" t="e">
        <f>INDEX('Partnumber data valves'!$B$4:$AC$1001,$BB383,14)</f>
        <v>#N/A</v>
      </c>
      <c r="BF383" t="e">
        <f>INDEX('Partnumber data valves'!$B$4:$AC$1001,$BB383,15)</f>
        <v>#N/A</v>
      </c>
      <c r="BG383" t="e">
        <f>INDEX('Partnumber data valves'!$B$4:$AC$1001,$BB383,16)</f>
        <v>#N/A</v>
      </c>
      <c r="BH383" t="e">
        <f>INDEX('Partnumber data valves'!$B$4:$AC$1001,$BB383,17)</f>
        <v>#N/A</v>
      </c>
      <c r="BI383" t="e">
        <f>INDEX('Partnumber data valves'!$B$4:$AC$1001,$BB383,18)</f>
        <v>#N/A</v>
      </c>
      <c r="BJ383" t="e">
        <f>INDEX('Partnumber data valves'!$B$4:$AC$1001,$BB383,19)</f>
        <v>#N/A</v>
      </c>
      <c r="BL383" t="e">
        <f>INDEX('Partnumber data valves'!$B$4:$AC$1001,$BB383,21)</f>
        <v>#N/A</v>
      </c>
      <c r="BM383" t="e">
        <f>INDEX('Partnumber data valves'!$B$4:$AC$1001,$BB383,22)</f>
        <v>#N/A</v>
      </c>
      <c r="BN383" t="e">
        <f>INDEX('Partnumber data valves'!$B$4:$AC$1001,$BB383,23)</f>
        <v>#N/A</v>
      </c>
      <c r="BO383" t="e">
        <f>INDEX('Partnumber data valves'!$B$4:$AC$1001,$BB383,24)</f>
        <v>#N/A</v>
      </c>
      <c r="BP383" t="e">
        <f>INDEX('Partnumber data valves'!$B$4:$AC$1001,$BB383,25)</f>
        <v>#N/A</v>
      </c>
      <c r="BQ383" t="e">
        <f>INDEX('Partnumber data valves'!$B$4:$AC$1001,$BB383,26)</f>
        <v>#N/A</v>
      </c>
      <c r="BR383" t="e">
        <f>INDEX('Partnumber data valves'!$B$4:$AC$1001,$BB383,27)</f>
        <v>#N/A</v>
      </c>
      <c r="BS383" t="e">
        <f>INDEX('Partnumber data valves'!$B$4:$AC$1001,$BB383,28)</f>
        <v>#N/A</v>
      </c>
      <c r="BU383" s="66" t="e">
        <f>INDEX('Partnumber data valves'!$B$4:$AC$1001,$BB383,5)</f>
        <v>#N/A</v>
      </c>
      <c r="BV383" s="66" t="e">
        <f>INDEX('Partnumber data valves'!$B$4:$AC$1001,$BB383,6)</f>
        <v>#N/A</v>
      </c>
    </row>
    <row r="384" spans="2:74"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5"/>
      <c r="N384" s="115"/>
      <c r="O384" s="115"/>
      <c r="Q384" s="83"/>
      <c r="R384" s="22" t="e">
        <f>VLOOKUP('Frese Valve Selection'!$Q384,'Partnumber data valves'!$B$4:$K$1001,2,FALSE)</f>
        <v>#N/A</v>
      </c>
      <c r="S384" s="23" t="e">
        <f>VLOOKUP('Frese Valve Selection'!$Q384,'Partnumber data valves'!$B$4:$K$1001,3,FALSE)</f>
        <v>#N/A</v>
      </c>
      <c r="T384" s="23" t="e">
        <f>VLOOKUP('Frese Valve Selection'!$Q384,'Partnumber data valves'!$B$4:$K$1001,4,FALSE)</f>
        <v>#N/A</v>
      </c>
      <c r="U384" s="23" t="e">
        <f>VLOOKUP('Frese Valve Selection'!$Q384,'Partnumber data valves'!$B$4:$K$1001,5,FALSE)</f>
        <v>#N/A</v>
      </c>
      <c r="V384" s="23" t="e">
        <f>VLOOKUP('Frese Valve Selection'!$Q384,'Partnumber data valves'!$B$4:$K$1001,6,FALSE)</f>
        <v>#N/A</v>
      </c>
      <c r="W384" s="23" t="e">
        <f>VLOOKUP('Frese Valve Selection'!$Q384,'Partnumber data valves'!$B$4:$K$1001,7,FALSE)</f>
        <v>#N/A</v>
      </c>
      <c r="X384" s="23" t="e">
        <f>VLOOKUP('Frese Valve Selection'!$Q384,'Partnumber data valves'!$B$4:$K$1001,8,FALSE)</f>
        <v>#N/A</v>
      </c>
      <c r="Y384" s="23" t="e">
        <f>VLOOKUP('Frese Valve Selection'!$Q384,'Partnumber data valves'!$B$4:$K$1001,9,FALSE)</f>
        <v>#N/A</v>
      </c>
      <c r="Z384" s="23" t="e">
        <f>VLOOKUP('Frese Valve Selection'!$Q384,'Partnumber data valves'!$B$4:$K$1001,10,FALSE)</f>
        <v>#N/A</v>
      </c>
      <c r="AA384" s="97">
        <f t="shared" si="63"/>
        <v>0</v>
      </c>
      <c r="AB384" s="98" t="e">
        <f t="shared" si="61"/>
        <v>#N/A</v>
      </c>
      <c r="AC384" s="99" t="e">
        <f t="shared" si="62"/>
        <v>#N/A</v>
      </c>
      <c r="AD384" s="23" t="e">
        <f>VLOOKUP(Q384,'Weight table'!$A$2:$C$10000,3,FALSE)</f>
        <v>#N/A</v>
      </c>
      <c r="AF384" s="83"/>
      <c r="AG384" s="23" t="str">
        <f>IF(OR(ISBLANK($AF384),$AF384="N/A"),"",VLOOKUP($AF384,'Part number data actuators'!$B$3:$H$202,2,FALSE))</f>
        <v/>
      </c>
      <c r="AH384" s="23" t="str">
        <f>IF(OR(ISBLANK($AF384),$AF384="N/A"),"",VLOOKUP($AF384,'Part number data actuators'!$B$3:$H$202,3,FALSE))</f>
        <v/>
      </c>
      <c r="AI384" s="23" t="str">
        <f>IF(OR(ISBLANK($AF384),$AF384="N/A"),"",VLOOKUP($AF384,'Part number data actuators'!$B$3:$H$202,4,FALSE))</f>
        <v/>
      </c>
      <c r="AJ384" s="23" t="str">
        <f>IF(OR(ISBLANK($AF384),$AF384="N/A"),"",VLOOKUP($AF384,'Part number data actuators'!$B$3:$H$202,5,FALSE))</f>
        <v/>
      </c>
      <c r="AK384" s="23" t="str">
        <f>IF(OR(ISBLANK($AF384),$AF384="N/A"),"",VLOOKUP($AF384,'Part number data actuators'!$B$3:$H$202,6,FALSE))</f>
        <v/>
      </c>
      <c r="AL384" s="23" t="str">
        <f>IF(OR(ISBLANK($AF384),$AF384="N/A"),"",VLOOKUP($AF384,'Part number data actuators'!$B$3:$H$202,7,FALSE))</f>
        <v/>
      </c>
      <c r="AM384" s="5" t="str">
        <f>IF(OR(ISBLANK($AF384),$AF384="N/A"),"",VLOOKUP(AF384,'Weight table'!$A$2:$C$10000,3,FALSE))</f>
        <v/>
      </c>
      <c r="AO384" s="86"/>
      <c r="AU384" s="66" t="e">
        <f t="shared" si="64"/>
        <v>#N/A</v>
      </c>
      <c r="AV384" s="66" t="e">
        <f t="shared" si="65"/>
        <v>#N/A</v>
      </c>
      <c r="AW384" t="e">
        <f t="shared" si="66"/>
        <v>#N/A</v>
      </c>
      <c r="AX384" s="66" t="e">
        <f t="shared" si="67"/>
        <v>#N/A</v>
      </c>
      <c r="AY384" s="66" t="e">
        <f t="shared" si="68"/>
        <v>#N/A</v>
      </c>
      <c r="BB384" s="6" t="e">
        <f>MATCH(Q384,'Partnumber data valves'!$B$4:$B$1001,0)</f>
        <v>#N/A</v>
      </c>
      <c r="BC384" s="6"/>
      <c r="BD384" t="e">
        <f>INDEX('Partnumber data valves'!$B$4:$AC$1001,$BB384,13)</f>
        <v>#N/A</v>
      </c>
      <c r="BE384" t="e">
        <f>INDEX('Partnumber data valves'!$B$4:$AC$1001,$BB384,14)</f>
        <v>#N/A</v>
      </c>
      <c r="BF384" t="e">
        <f>INDEX('Partnumber data valves'!$B$4:$AC$1001,$BB384,15)</f>
        <v>#N/A</v>
      </c>
      <c r="BG384" t="e">
        <f>INDEX('Partnumber data valves'!$B$4:$AC$1001,$BB384,16)</f>
        <v>#N/A</v>
      </c>
      <c r="BH384" t="e">
        <f>INDEX('Partnumber data valves'!$B$4:$AC$1001,$BB384,17)</f>
        <v>#N/A</v>
      </c>
      <c r="BI384" t="e">
        <f>INDEX('Partnumber data valves'!$B$4:$AC$1001,$BB384,18)</f>
        <v>#N/A</v>
      </c>
      <c r="BJ384" t="e">
        <f>INDEX('Partnumber data valves'!$B$4:$AC$1001,$BB384,19)</f>
        <v>#N/A</v>
      </c>
      <c r="BL384" t="e">
        <f>INDEX('Partnumber data valves'!$B$4:$AC$1001,$BB384,21)</f>
        <v>#N/A</v>
      </c>
      <c r="BM384" t="e">
        <f>INDEX('Partnumber data valves'!$B$4:$AC$1001,$BB384,22)</f>
        <v>#N/A</v>
      </c>
      <c r="BN384" t="e">
        <f>INDEX('Partnumber data valves'!$B$4:$AC$1001,$BB384,23)</f>
        <v>#N/A</v>
      </c>
      <c r="BO384" t="e">
        <f>INDEX('Partnumber data valves'!$B$4:$AC$1001,$BB384,24)</f>
        <v>#N/A</v>
      </c>
      <c r="BP384" t="e">
        <f>INDEX('Partnumber data valves'!$B$4:$AC$1001,$BB384,25)</f>
        <v>#N/A</v>
      </c>
      <c r="BQ384" t="e">
        <f>INDEX('Partnumber data valves'!$B$4:$AC$1001,$BB384,26)</f>
        <v>#N/A</v>
      </c>
      <c r="BR384" t="e">
        <f>INDEX('Partnumber data valves'!$B$4:$AC$1001,$BB384,27)</f>
        <v>#N/A</v>
      </c>
      <c r="BS384" t="e">
        <f>INDEX('Partnumber data valves'!$B$4:$AC$1001,$BB384,28)</f>
        <v>#N/A</v>
      </c>
      <c r="BU384" s="66" t="e">
        <f>INDEX('Partnumber data valves'!$B$4:$AC$1001,$BB384,5)</f>
        <v>#N/A</v>
      </c>
      <c r="BV384" s="66" t="e">
        <f>INDEX('Partnumber data valves'!$B$4:$AC$1001,$BB384,6)</f>
        <v>#N/A</v>
      </c>
    </row>
    <row r="385" spans="2:74"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5"/>
      <c r="N385" s="115"/>
      <c r="O385" s="115"/>
      <c r="Q385" s="83"/>
      <c r="R385" s="22" t="e">
        <f>VLOOKUP('Frese Valve Selection'!$Q385,'Partnumber data valves'!$B$4:$K$1001,2,FALSE)</f>
        <v>#N/A</v>
      </c>
      <c r="S385" s="23" t="e">
        <f>VLOOKUP('Frese Valve Selection'!$Q385,'Partnumber data valves'!$B$4:$K$1001,3,FALSE)</f>
        <v>#N/A</v>
      </c>
      <c r="T385" s="23" t="e">
        <f>VLOOKUP('Frese Valve Selection'!$Q385,'Partnumber data valves'!$B$4:$K$1001,4,FALSE)</f>
        <v>#N/A</v>
      </c>
      <c r="U385" s="23" t="e">
        <f>VLOOKUP('Frese Valve Selection'!$Q385,'Partnumber data valves'!$B$4:$K$1001,5,FALSE)</f>
        <v>#N/A</v>
      </c>
      <c r="V385" s="23" t="e">
        <f>VLOOKUP('Frese Valve Selection'!$Q385,'Partnumber data valves'!$B$4:$K$1001,6,FALSE)</f>
        <v>#N/A</v>
      </c>
      <c r="W385" s="23" t="e">
        <f>VLOOKUP('Frese Valve Selection'!$Q385,'Partnumber data valves'!$B$4:$K$1001,7,FALSE)</f>
        <v>#N/A</v>
      </c>
      <c r="X385" s="23" t="e">
        <f>VLOOKUP('Frese Valve Selection'!$Q385,'Partnumber data valves'!$B$4:$K$1001,8,FALSE)</f>
        <v>#N/A</v>
      </c>
      <c r="Y385" s="23" t="e">
        <f>VLOOKUP('Frese Valve Selection'!$Q385,'Partnumber data valves'!$B$4:$K$1001,9,FALSE)</f>
        <v>#N/A</v>
      </c>
      <c r="Z385" s="23" t="e">
        <f>VLOOKUP('Frese Valve Selection'!$Q385,'Partnumber data valves'!$B$4:$K$1001,10,FALSE)</f>
        <v>#N/A</v>
      </c>
      <c r="AA385" s="97">
        <f t="shared" si="63"/>
        <v>0</v>
      </c>
      <c r="AB385" s="98" t="e">
        <f t="shared" si="61"/>
        <v>#N/A</v>
      </c>
      <c r="AC385" s="99" t="e">
        <f t="shared" si="62"/>
        <v>#N/A</v>
      </c>
      <c r="AD385" s="23" t="e">
        <f>VLOOKUP(Q385,'Weight table'!$A$2:$C$10000,3,FALSE)</f>
        <v>#N/A</v>
      </c>
      <c r="AF385" s="83"/>
      <c r="AG385" s="23" t="str">
        <f>IF(OR(ISBLANK($AF385),$AF385="N/A"),"",VLOOKUP($AF385,'Part number data actuators'!$B$3:$H$202,2,FALSE))</f>
        <v/>
      </c>
      <c r="AH385" s="23" t="str">
        <f>IF(OR(ISBLANK($AF385),$AF385="N/A"),"",VLOOKUP($AF385,'Part number data actuators'!$B$3:$H$202,3,FALSE))</f>
        <v/>
      </c>
      <c r="AI385" s="23" t="str">
        <f>IF(OR(ISBLANK($AF385),$AF385="N/A"),"",VLOOKUP($AF385,'Part number data actuators'!$B$3:$H$202,4,FALSE))</f>
        <v/>
      </c>
      <c r="AJ385" s="23" t="str">
        <f>IF(OR(ISBLANK($AF385),$AF385="N/A"),"",VLOOKUP($AF385,'Part number data actuators'!$B$3:$H$202,5,FALSE))</f>
        <v/>
      </c>
      <c r="AK385" s="23" t="str">
        <f>IF(OR(ISBLANK($AF385),$AF385="N/A"),"",VLOOKUP($AF385,'Part number data actuators'!$B$3:$H$202,6,FALSE))</f>
        <v/>
      </c>
      <c r="AL385" s="23" t="str">
        <f>IF(OR(ISBLANK($AF385),$AF385="N/A"),"",VLOOKUP($AF385,'Part number data actuators'!$B$3:$H$202,7,FALSE))</f>
        <v/>
      </c>
      <c r="AM385" s="5" t="str">
        <f>IF(OR(ISBLANK($AF385),$AF385="N/A"),"",VLOOKUP(AF385,'Weight table'!$A$2:$C$10000,3,FALSE))</f>
        <v/>
      </c>
      <c r="AO385" s="86"/>
      <c r="AU385" s="66" t="e">
        <f t="shared" si="64"/>
        <v>#N/A</v>
      </c>
      <c r="AV385" s="66" t="e">
        <f t="shared" si="65"/>
        <v>#N/A</v>
      </c>
      <c r="AW385" t="e">
        <f t="shared" si="66"/>
        <v>#N/A</v>
      </c>
      <c r="AX385" s="66" t="e">
        <f t="shared" si="67"/>
        <v>#N/A</v>
      </c>
      <c r="AY385" s="66" t="e">
        <f t="shared" si="68"/>
        <v>#N/A</v>
      </c>
      <c r="BB385" s="6" t="e">
        <f>MATCH(Q385,'Partnumber data valves'!$B$4:$B$1001,0)</f>
        <v>#N/A</v>
      </c>
      <c r="BC385" s="6"/>
      <c r="BD385" t="e">
        <f>INDEX('Partnumber data valves'!$B$4:$AC$1001,$BB385,13)</f>
        <v>#N/A</v>
      </c>
      <c r="BE385" t="e">
        <f>INDEX('Partnumber data valves'!$B$4:$AC$1001,$BB385,14)</f>
        <v>#N/A</v>
      </c>
      <c r="BF385" t="e">
        <f>INDEX('Partnumber data valves'!$B$4:$AC$1001,$BB385,15)</f>
        <v>#N/A</v>
      </c>
      <c r="BG385" t="e">
        <f>INDEX('Partnumber data valves'!$B$4:$AC$1001,$BB385,16)</f>
        <v>#N/A</v>
      </c>
      <c r="BH385" t="e">
        <f>INDEX('Partnumber data valves'!$B$4:$AC$1001,$BB385,17)</f>
        <v>#N/A</v>
      </c>
      <c r="BI385" t="e">
        <f>INDEX('Partnumber data valves'!$B$4:$AC$1001,$BB385,18)</f>
        <v>#N/A</v>
      </c>
      <c r="BJ385" t="e">
        <f>INDEX('Partnumber data valves'!$B$4:$AC$1001,$BB385,19)</f>
        <v>#N/A</v>
      </c>
      <c r="BL385" t="e">
        <f>INDEX('Partnumber data valves'!$B$4:$AC$1001,$BB385,21)</f>
        <v>#N/A</v>
      </c>
      <c r="BM385" t="e">
        <f>INDEX('Partnumber data valves'!$B$4:$AC$1001,$BB385,22)</f>
        <v>#N/A</v>
      </c>
      <c r="BN385" t="e">
        <f>INDEX('Partnumber data valves'!$B$4:$AC$1001,$BB385,23)</f>
        <v>#N/A</v>
      </c>
      <c r="BO385" t="e">
        <f>INDEX('Partnumber data valves'!$B$4:$AC$1001,$BB385,24)</f>
        <v>#N/A</v>
      </c>
      <c r="BP385" t="e">
        <f>INDEX('Partnumber data valves'!$B$4:$AC$1001,$BB385,25)</f>
        <v>#N/A</v>
      </c>
      <c r="BQ385" t="e">
        <f>INDEX('Partnumber data valves'!$B$4:$AC$1001,$BB385,26)</f>
        <v>#N/A</v>
      </c>
      <c r="BR385" t="e">
        <f>INDEX('Partnumber data valves'!$B$4:$AC$1001,$BB385,27)</f>
        <v>#N/A</v>
      </c>
      <c r="BS385" t="e">
        <f>INDEX('Partnumber data valves'!$B$4:$AC$1001,$BB385,28)</f>
        <v>#N/A</v>
      </c>
      <c r="BU385" s="66" t="e">
        <f>INDEX('Partnumber data valves'!$B$4:$AC$1001,$BB385,5)</f>
        <v>#N/A</v>
      </c>
      <c r="BV385" s="66" t="e">
        <f>INDEX('Partnumber data valves'!$B$4:$AC$1001,$BB385,6)</f>
        <v>#N/A</v>
      </c>
    </row>
    <row r="386" spans="2:74"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5"/>
      <c r="N386" s="115"/>
      <c r="O386" s="115"/>
      <c r="Q386" s="83"/>
      <c r="R386" s="22" t="e">
        <f>VLOOKUP('Frese Valve Selection'!$Q386,'Partnumber data valves'!$B$4:$K$1001,2,FALSE)</f>
        <v>#N/A</v>
      </c>
      <c r="S386" s="23" t="e">
        <f>VLOOKUP('Frese Valve Selection'!$Q386,'Partnumber data valves'!$B$4:$K$1001,3,FALSE)</f>
        <v>#N/A</v>
      </c>
      <c r="T386" s="23" t="e">
        <f>VLOOKUP('Frese Valve Selection'!$Q386,'Partnumber data valves'!$B$4:$K$1001,4,FALSE)</f>
        <v>#N/A</v>
      </c>
      <c r="U386" s="23" t="e">
        <f>VLOOKUP('Frese Valve Selection'!$Q386,'Partnumber data valves'!$B$4:$K$1001,5,FALSE)</f>
        <v>#N/A</v>
      </c>
      <c r="V386" s="23" t="e">
        <f>VLOOKUP('Frese Valve Selection'!$Q386,'Partnumber data valves'!$B$4:$K$1001,6,FALSE)</f>
        <v>#N/A</v>
      </c>
      <c r="W386" s="23" t="e">
        <f>VLOOKUP('Frese Valve Selection'!$Q386,'Partnumber data valves'!$B$4:$K$1001,7,FALSE)</f>
        <v>#N/A</v>
      </c>
      <c r="X386" s="23" t="e">
        <f>VLOOKUP('Frese Valve Selection'!$Q386,'Partnumber data valves'!$B$4:$K$1001,8,FALSE)</f>
        <v>#N/A</v>
      </c>
      <c r="Y386" s="23" t="e">
        <f>VLOOKUP('Frese Valve Selection'!$Q386,'Partnumber data valves'!$B$4:$K$1001,9,FALSE)</f>
        <v>#N/A</v>
      </c>
      <c r="Z386" s="23" t="e">
        <f>VLOOKUP('Frese Valve Selection'!$Q386,'Partnumber data valves'!$B$4:$K$1001,10,FALSE)</f>
        <v>#N/A</v>
      </c>
      <c r="AA386" s="97">
        <f t="shared" si="63"/>
        <v>0</v>
      </c>
      <c r="AB386" s="98" t="e">
        <f t="shared" si="61"/>
        <v>#N/A</v>
      </c>
      <c r="AC386" s="99" t="e">
        <f t="shared" si="62"/>
        <v>#N/A</v>
      </c>
      <c r="AD386" s="23" t="e">
        <f>VLOOKUP(Q386,'Weight table'!$A$2:$C$10000,3,FALSE)</f>
        <v>#N/A</v>
      </c>
      <c r="AF386" s="83"/>
      <c r="AG386" s="23" t="str">
        <f>IF(OR(ISBLANK($AF386),$AF386="N/A"),"",VLOOKUP($AF386,'Part number data actuators'!$B$3:$H$202,2,FALSE))</f>
        <v/>
      </c>
      <c r="AH386" s="23" t="str">
        <f>IF(OR(ISBLANK($AF386),$AF386="N/A"),"",VLOOKUP($AF386,'Part number data actuators'!$B$3:$H$202,3,FALSE))</f>
        <v/>
      </c>
      <c r="AI386" s="23" t="str">
        <f>IF(OR(ISBLANK($AF386),$AF386="N/A"),"",VLOOKUP($AF386,'Part number data actuators'!$B$3:$H$202,4,FALSE))</f>
        <v/>
      </c>
      <c r="AJ386" s="23" t="str">
        <f>IF(OR(ISBLANK($AF386),$AF386="N/A"),"",VLOOKUP($AF386,'Part number data actuators'!$B$3:$H$202,5,FALSE))</f>
        <v/>
      </c>
      <c r="AK386" s="23" t="str">
        <f>IF(OR(ISBLANK($AF386),$AF386="N/A"),"",VLOOKUP($AF386,'Part number data actuators'!$B$3:$H$202,6,FALSE))</f>
        <v/>
      </c>
      <c r="AL386" s="23" t="str">
        <f>IF(OR(ISBLANK($AF386),$AF386="N/A"),"",VLOOKUP($AF386,'Part number data actuators'!$B$3:$H$202,7,FALSE))</f>
        <v/>
      </c>
      <c r="AM386" s="5" t="str">
        <f>IF(OR(ISBLANK($AF386),$AF386="N/A"),"",VLOOKUP(AF386,'Weight table'!$A$2:$C$10000,3,FALSE))</f>
        <v/>
      </c>
      <c r="AO386" s="86"/>
      <c r="AU386" s="66" t="e">
        <f t="shared" si="64"/>
        <v>#N/A</v>
      </c>
      <c r="AV386" s="66" t="e">
        <f t="shared" si="65"/>
        <v>#N/A</v>
      </c>
      <c r="AW386" t="e">
        <f t="shared" si="66"/>
        <v>#N/A</v>
      </c>
      <c r="AX386" s="66" t="e">
        <f t="shared" si="67"/>
        <v>#N/A</v>
      </c>
      <c r="AY386" s="66" t="e">
        <f t="shared" si="68"/>
        <v>#N/A</v>
      </c>
      <c r="BB386" s="6" t="e">
        <f>MATCH(Q386,'Partnumber data valves'!$B$4:$B$1001,0)</f>
        <v>#N/A</v>
      </c>
      <c r="BC386" s="6"/>
      <c r="BD386" t="e">
        <f>INDEX('Partnumber data valves'!$B$4:$AC$1001,$BB386,13)</f>
        <v>#N/A</v>
      </c>
      <c r="BE386" t="e">
        <f>INDEX('Partnumber data valves'!$B$4:$AC$1001,$BB386,14)</f>
        <v>#N/A</v>
      </c>
      <c r="BF386" t="e">
        <f>INDEX('Partnumber data valves'!$B$4:$AC$1001,$BB386,15)</f>
        <v>#N/A</v>
      </c>
      <c r="BG386" t="e">
        <f>INDEX('Partnumber data valves'!$B$4:$AC$1001,$BB386,16)</f>
        <v>#N/A</v>
      </c>
      <c r="BH386" t="e">
        <f>INDEX('Partnumber data valves'!$B$4:$AC$1001,$BB386,17)</f>
        <v>#N/A</v>
      </c>
      <c r="BI386" t="e">
        <f>INDEX('Partnumber data valves'!$B$4:$AC$1001,$BB386,18)</f>
        <v>#N/A</v>
      </c>
      <c r="BJ386" t="e">
        <f>INDEX('Partnumber data valves'!$B$4:$AC$1001,$BB386,19)</f>
        <v>#N/A</v>
      </c>
      <c r="BL386" t="e">
        <f>INDEX('Partnumber data valves'!$B$4:$AC$1001,$BB386,21)</f>
        <v>#N/A</v>
      </c>
      <c r="BM386" t="e">
        <f>INDEX('Partnumber data valves'!$B$4:$AC$1001,$BB386,22)</f>
        <v>#N/A</v>
      </c>
      <c r="BN386" t="e">
        <f>INDEX('Partnumber data valves'!$B$4:$AC$1001,$BB386,23)</f>
        <v>#N/A</v>
      </c>
      <c r="BO386" t="e">
        <f>INDEX('Partnumber data valves'!$B$4:$AC$1001,$BB386,24)</f>
        <v>#N/A</v>
      </c>
      <c r="BP386" t="e">
        <f>INDEX('Partnumber data valves'!$B$4:$AC$1001,$BB386,25)</f>
        <v>#N/A</v>
      </c>
      <c r="BQ386" t="e">
        <f>INDEX('Partnumber data valves'!$B$4:$AC$1001,$BB386,26)</f>
        <v>#N/A</v>
      </c>
      <c r="BR386" t="e">
        <f>INDEX('Partnumber data valves'!$B$4:$AC$1001,$BB386,27)</f>
        <v>#N/A</v>
      </c>
      <c r="BS386" t="e">
        <f>INDEX('Partnumber data valves'!$B$4:$AC$1001,$BB386,28)</f>
        <v>#N/A</v>
      </c>
      <c r="BU386" s="66" t="e">
        <f>INDEX('Partnumber data valves'!$B$4:$AC$1001,$BB386,5)</f>
        <v>#N/A</v>
      </c>
      <c r="BV386" s="66" t="e">
        <f>INDEX('Partnumber data valves'!$B$4:$AC$1001,$BB386,6)</f>
        <v>#N/A</v>
      </c>
    </row>
    <row r="387" spans="2:74"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5"/>
      <c r="N387" s="115"/>
      <c r="O387" s="115"/>
      <c r="Q387" s="83"/>
      <c r="R387" s="22" t="e">
        <f>VLOOKUP('Frese Valve Selection'!$Q387,'Partnumber data valves'!$B$4:$K$1001,2,FALSE)</f>
        <v>#N/A</v>
      </c>
      <c r="S387" s="23" t="e">
        <f>VLOOKUP('Frese Valve Selection'!$Q387,'Partnumber data valves'!$B$4:$K$1001,3,FALSE)</f>
        <v>#N/A</v>
      </c>
      <c r="T387" s="23" t="e">
        <f>VLOOKUP('Frese Valve Selection'!$Q387,'Partnumber data valves'!$B$4:$K$1001,4,FALSE)</f>
        <v>#N/A</v>
      </c>
      <c r="U387" s="23" t="e">
        <f>VLOOKUP('Frese Valve Selection'!$Q387,'Partnumber data valves'!$B$4:$K$1001,5,FALSE)</f>
        <v>#N/A</v>
      </c>
      <c r="V387" s="23" t="e">
        <f>VLOOKUP('Frese Valve Selection'!$Q387,'Partnumber data valves'!$B$4:$K$1001,6,FALSE)</f>
        <v>#N/A</v>
      </c>
      <c r="W387" s="23" t="e">
        <f>VLOOKUP('Frese Valve Selection'!$Q387,'Partnumber data valves'!$B$4:$K$1001,7,FALSE)</f>
        <v>#N/A</v>
      </c>
      <c r="X387" s="23" t="e">
        <f>VLOOKUP('Frese Valve Selection'!$Q387,'Partnumber data valves'!$B$4:$K$1001,8,FALSE)</f>
        <v>#N/A</v>
      </c>
      <c r="Y387" s="23" t="e">
        <f>VLOOKUP('Frese Valve Selection'!$Q387,'Partnumber data valves'!$B$4:$K$1001,9,FALSE)</f>
        <v>#N/A</v>
      </c>
      <c r="Z387" s="23" t="e">
        <f>VLOOKUP('Frese Valve Selection'!$Q387,'Partnumber data valves'!$B$4:$K$1001,10,FALSE)</f>
        <v>#N/A</v>
      </c>
      <c r="AA387" s="97">
        <f t="shared" si="63"/>
        <v>0</v>
      </c>
      <c r="AB387" s="98" t="e">
        <f t="shared" si="61"/>
        <v>#N/A</v>
      </c>
      <c r="AC387" s="99" t="e">
        <f t="shared" si="62"/>
        <v>#N/A</v>
      </c>
      <c r="AD387" s="23" t="e">
        <f>VLOOKUP(Q387,'Weight table'!$A$2:$C$10000,3,FALSE)</f>
        <v>#N/A</v>
      </c>
      <c r="AF387" s="83"/>
      <c r="AG387" s="23" t="str">
        <f>IF(OR(ISBLANK($AF387),$AF387="N/A"),"",VLOOKUP($AF387,'Part number data actuators'!$B$3:$H$202,2,FALSE))</f>
        <v/>
      </c>
      <c r="AH387" s="23" t="str">
        <f>IF(OR(ISBLANK($AF387),$AF387="N/A"),"",VLOOKUP($AF387,'Part number data actuators'!$B$3:$H$202,3,FALSE))</f>
        <v/>
      </c>
      <c r="AI387" s="23" t="str">
        <f>IF(OR(ISBLANK($AF387),$AF387="N/A"),"",VLOOKUP($AF387,'Part number data actuators'!$B$3:$H$202,4,FALSE))</f>
        <v/>
      </c>
      <c r="AJ387" s="23" t="str">
        <f>IF(OR(ISBLANK($AF387),$AF387="N/A"),"",VLOOKUP($AF387,'Part number data actuators'!$B$3:$H$202,5,FALSE))</f>
        <v/>
      </c>
      <c r="AK387" s="23" t="str">
        <f>IF(OR(ISBLANK($AF387),$AF387="N/A"),"",VLOOKUP($AF387,'Part number data actuators'!$B$3:$H$202,6,FALSE))</f>
        <v/>
      </c>
      <c r="AL387" s="23" t="str">
        <f>IF(OR(ISBLANK($AF387),$AF387="N/A"),"",VLOOKUP($AF387,'Part number data actuators'!$B$3:$H$202,7,FALSE))</f>
        <v/>
      </c>
      <c r="AM387" s="5" t="str">
        <f>IF(OR(ISBLANK($AF387),$AF387="N/A"),"",VLOOKUP(AF387,'Weight table'!$A$2:$C$10000,3,FALSE))</f>
        <v/>
      </c>
      <c r="AO387" s="86"/>
      <c r="AU387" s="66" t="e">
        <f t="shared" si="64"/>
        <v>#N/A</v>
      </c>
      <c r="AV387" s="66" t="e">
        <f t="shared" si="65"/>
        <v>#N/A</v>
      </c>
      <c r="AW387" t="e">
        <f t="shared" si="66"/>
        <v>#N/A</v>
      </c>
      <c r="AX387" s="66" t="e">
        <f t="shared" si="67"/>
        <v>#N/A</v>
      </c>
      <c r="AY387" s="66" t="e">
        <f t="shared" si="68"/>
        <v>#N/A</v>
      </c>
      <c r="BB387" s="6" t="e">
        <f>MATCH(Q387,'Partnumber data valves'!$B$4:$B$1001,0)</f>
        <v>#N/A</v>
      </c>
      <c r="BC387" s="6"/>
      <c r="BD387" t="e">
        <f>INDEX('Partnumber data valves'!$B$4:$AC$1001,$BB387,13)</f>
        <v>#N/A</v>
      </c>
      <c r="BE387" t="e">
        <f>INDEX('Partnumber data valves'!$B$4:$AC$1001,$BB387,14)</f>
        <v>#N/A</v>
      </c>
      <c r="BF387" t="e">
        <f>INDEX('Partnumber data valves'!$B$4:$AC$1001,$BB387,15)</f>
        <v>#N/A</v>
      </c>
      <c r="BG387" t="e">
        <f>INDEX('Partnumber data valves'!$B$4:$AC$1001,$BB387,16)</f>
        <v>#N/A</v>
      </c>
      <c r="BH387" t="e">
        <f>INDEX('Partnumber data valves'!$B$4:$AC$1001,$BB387,17)</f>
        <v>#N/A</v>
      </c>
      <c r="BI387" t="e">
        <f>INDEX('Partnumber data valves'!$B$4:$AC$1001,$BB387,18)</f>
        <v>#N/A</v>
      </c>
      <c r="BJ387" t="e">
        <f>INDEX('Partnumber data valves'!$B$4:$AC$1001,$BB387,19)</f>
        <v>#N/A</v>
      </c>
      <c r="BL387" t="e">
        <f>INDEX('Partnumber data valves'!$B$4:$AC$1001,$BB387,21)</f>
        <v>#N/A</v>
      </c>
      <c r="BM387" t="e">
        <f>INDEX('Partnumber data valves'!$B$4:$AC$1001,$BB387,22)</f>
        <v>#N/A</v>
      </c>
      <c r="BN387" t="e">
        <f>INDEX('Partnumber data valves'!$B$4:$AC$1001,$BB387,23)</f>
        <v>#N/A</v>
      </c>
      <c r="BO387" t="e">
        <f>INDEX('Partnumber data valves'!$B$4:$AC$1001,$BB387,24)</f>
        <v>#N/A</v>
      </c>
      <c r="BP387" t="e">
        <f>INDEX('Partnumber data valves'!$B$4:$AC$1001,$BB387,25)</f>
        <v>#N/A</v>
      </c>
      <c r="BQ387" t="e">
        <f>INDEX('Partnumber data valves'!$B$4:$AC$1001,$BB387,26)</f>
        <v>#N/A</v>
      </c>
      <c r="BR387" t="e">
        <f>INDEX('Partnumber data valves'!$B$4:$AC$1001,$BB387,27)</f>
        <v>#N/A</v>
      </c>
      <c r="BS387" t="e">
        <f>INDEX('Partnumber data valves'!$B$4:$AC$1001,$BB387,28)</f>
        <v>#N/A</v>
      </c>
      <c r="BU387" s="66" t="e">
        <f>INDEX('Partnumber data valves'!$B$4:$AC$1001,$BB387,5)</f>
        <v>#N/A</v>
      </c>
      <c r="BV387" s="66" t="e">
        <f>INDEX('Partnumber data valves'!$B$4:$AC$1001,$BB387,6)</f>
        <v>#N/A</v>
      </c>
    </row>
    <row r="388" spans="2:74"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5"/>
      <c r="N388" s="115"/>
      <c r="O388" s="115"/>
      <c r="Q388" s="83"/>
      <c r="R388" s="22" t="e">
        <f>VLOOKUP('Frese Valve Selection'!$Q388,'Partnumber data valves'!$B$4:$K$1001,2,FALSE)</f>
        <v>#N/A</v>
      </c>
      <c r="S388" s="23" t="e">
        <f>VLOOKUP('Frese Valve Selection'!$Q388,'Partnumber data valves'!$B$4:$K$1001,3,FALSE)</f>
        <v>#N/A</v>
      </c>
      <c r="T388" s="23" t="e">
        <f>VLOOKUP('Frese Valve Selection'!$Q388,'Partnumber data valves'!$B$4:$K$1001,4,FALSE)</f>
        <v>#N/A</v>
      </c>
      <c r="U388" s="23" t="e">
        <f>VLOOKUP('Frese Valve Selection'!$Q388,'Partnumber data valves'!$B$4:$K$1001,5,FALSE)</f>
        <v>#N/A</v>
      </c>
      <c r="V388" s="23" t="e">
        <f>VLOOKUP('Frese Valve Selection'!$Q388,'Partnumber data valves'!$B$4:$K$1001,6,FALSE)</f>
        <v>#N/A</v>
      </c>
      <c r="W388" s="23" t="e">
        <f>VLOOKUP('Frese Valve Selection'!$Q388,'Partnumber data valves'!$B$4:$K$1001,7,FALSE)</f>
        <v>#N/A</v>
      </c>
      <c r="X388" s="23" t="e">
        <f>VLOOKUP('Frese Valve Selection'!$Q388,'Partnumber data valves'!$B$4:$K$1001,8,FALSE)</f>
        <v>#N/A</v>
      </c>
      <c r="Y388" s="23" t="e">
        <f>VLOOKUP('Frese Valve Selection'!$Q388,'Partnumber data valves'!$B$4:$K$1001,9,FALSE)</f>
        <v>#N/A</v>
      </c>
      <c r="Z388" s="23" t="e">
        <f>VLOOKUP('Frese Valve Selection'!$Q388,'Partnumber data valves'!$B$4:$K$1001,10,FALSE)</f>
        <v>#N/A</v>
      </c>
      <c r="AA388" s="97">
        <f t="shared" si="63"/>
        <v>0</v>
      </c>
      <c r="AB388" s="98" t="e">
        <f t="shared" si="61"/>
        <v>#N/A</v>
      </c>
      <c r="AC388" s="99" t="e">
        <f t="shared" si="62"/>
        <v>#N/A</v>
      </c>
      <c r="AD388" s="23" t="e">
        <f>VLOOKUP(Q388,'Weight table'!$A$2:$C$10000,3,FALSE)</f>
        <v>#N/A</v>
      </c>
      <c r="AF388" s="83"/>
      <c r="AG388" s="23" t="str">
        <f>IF(OR(ISBLANK($AF388),$AF388="N/A"),"",VLOOKUP($AF388,'Part number data actuators'!$B$3:$H$202,2,FALSE))</f>
        <v/>
      </c>
      <c r="AH388" s="23" t="str">
        <f>IF(OR(ISBLANK($AF388),$AF388="N/A"),"",VLOOKUP($AF388,'Part number data actuators'!$B$3:$H$202,3,FALSE))</f>
        <v/>
      </c>
      <c r="AI388" s="23" t="str">
        <f>IF(OR(ISBLANK($AF388),$AF388="N/A"),"",VLOOKUP($AF388,'Part number data actuators'!$B$3:$H$202,4,FALSE))</f>
        <v/>
      </c>
      <c r="AJ388" s="23" t="str">
        <f>IF(OR(ISBLANK($AF388),$AF388="N/A"),"",VLOOKUP($AF388,'Part number data actuators'!$B$3:$H$202,5,FALSE))</f>
        <v/>
      </c>
      <c r="AK388" s="23" t="str">
        <f>IF(OR(ISBLANK($AF388),$AF388="N/A"),"",VLOOKUP($AF388,'Part number data actuators'!$B$3:$H$202,6,FALSE))</f>
        <v/>
      </c>
      <c r="AL388" s="23" t="str">
        <f>IF(OR(ISBLANK($AF388),$AF388="N/A"),"",VLOOKUP($AF388,'Part number data actuators'!$B$3:$H$202,7,FALSE))</f>
        <v/>
      </c>
      <c r="AM388" s="5" t="str">
        <f>IF(OR(ISBLANK($AF388),$AF388="N/A"),"",VLOOKUP(AF388,'Weight table'!$A$2:$C$10000,3,FALSE))</f>
        <v/>
      </c>
      <c r="AO388" s="86"/>
      <c r="AU388" s="66" t="e">
        <f t="shared" si="64"/>
        <v>#N/A</v>
      </c>
      <c r="AV388" s="66" t="e">
        <f t="shared" si="65"/>
        <v>#N/A</v>
      </c>
      <c r="AW388" t="e">
        <f t="shared" si="66"/>
        <v>#N/A</v>
      </c>
      <c r="AX388" s="66" t="e">
        <f t="shared" si="67"/>
        <v>#N/A</v>
      </c>
      <c r="AY388" s="66" t="e">
        <f t="shared" si="68"/>
        <v>#N/A</v>
      </c>
      <c r="BB388" s="6" t="e">
        <f>MATCH(Q388,'Partnumber data valves'!$B$4:$B$1001,0)</f>
        <v>#N/A</v>
      </c>
      <c r="BC388" s="6"/>
      <c r="BD388" t="e">
        <f>INDEX('Partnumber data valves'!$B$4:$AC$1001,$BB388,13)</f>
        <v>#N/A</v>
      </c>
      <c r="BE388" t="e">
        <f>INDEX('Partnumber data valves'!$B$4:$AC$1001,$BB388,14)</f>
        <v>#N/A</v>
      </c>
      <c r="BF388" t="e">
        <f>INDEX('Partnumber data valves'!$B$4:$AC$1001,$BB388,15)</f>
        <v>#N/A</v>
      </c>
      <c r="BG388" t="e">
        <f>INDEX('Partnumber data valves'!$B$4:$AC$1001,$BB388,16)</f>
        <v>#N/A</v>
      </c>
      <c r="BH388" t="e">
        <f>INDEX('Partnumber data valves'!$B$4:$AC$1001,$BB388,17)</f>
        <v>#N/A</v>
      </c>
      <c r="BI388" t="e">
        <f>INDEX('Partnumber data valves'!$B$4:$AC$1001,$BB388,18)</f>
        <v>#N/A</v>
      </c>
      <c r="BJ388" t="e">
        <f>INDEX('Partnumber data valves'!$B$4:$AC$1001,$BB388,19)</f>
        <v>#N/A</v>
      </c>
      <c r="BL388" t="e">
        <f>INDEX('Partnumber data valves'!$B$4:$AC$1001,$BB388,21)</f>
        <v>#N/A</v>
      </c>
      <c r="BM388" t="e">
        <f>INDEX('Partnumber data valves'!$B$4:$AC$1001,$BB388,22)</f>
        <v>#N/A</v>
      </c>
      <c r="BN388" t="e">
        <f>INDEX('Partnumber data valves'!$B$4:$AC$1001,$BB388,23)</f>
        <v>#N/A</v>
      </c>
      <c r="BO388" t="e">
        <f>INDEX('Partnumber data valves'!$B$4:$AC$1001,$BB388,24)</f>
        <v>#N/A</v>
      </c>
      <c r="BP388" t="e">
        <f>INDEX('Partnumber data valves'!$B$4:$AC$1001,$BB388,25)</f>
        <v>#N/A</v>
      </c>
      <c r="BQ388" t="e">
        <f>INDEX('Partnumber data valves'!$B$4:$AC$1001,$BB388,26)</f>
        <v>#N/A</v>
      </c>
      <c r="BR388" t="e">
        <f>INDEX('Partnumber data valves'!$B$4:$AC$1001,$BB388,27)</f>
        <v>#N/A</v>
      </c>
      <c r="BS388" t="e">
        <f>INDEX('Partnumber data valves'!$B$4:$AC$1001,$BB388,28)</f>
        <v>#N/A</v>
      </c>
      <c r="BU388" s="66" t="e">
        <f>INDEX('Partnumber data valves'!$B$4:$AC$1001,$BB388,5)</f>
        <v>#N/A</v>
      </c>
      <c r="BV388" s="66" t="e">
        <f>INDEX('Partnumber data valves'!$B$4:$AC$1001,$BB388,6)</f>
        <v>#N/A</v>
      </c>
    </row>
    <row r="389" spans="2:74"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5"/>
      <c r="N389" s="115"/>
      <c r="O389" s="115"/>
      <c r="Q389" s="83"/>
      <c r="R389" s="22" t="e">
        <f>VLOOKUP('Frese Valve Selection'!$Q389,'Partnumber data valves'!$B$4:$K$1001,2,FALSE)</f>
        <v>#N/A</v>
      </c>
      <c r="S389" s="23" t="e">
        <f>VLOOKUP('Frese Valve Selection'!$Q389,'Partnumber data valves'!$B$4:$K$1001,3,FALSE)</f>
        <v>#N/A</v>
      </c>
      <c r="T389" s="23" t="e">
        <f>VLOOKUP('Frese Valve Selection'!$Q389,'Partnumber data valves'!$B$4:$K$1001,4,FALSE)</f>
        <v>#N/A</v>
      </c>
      <c r="U389" s="23" t="e">
        <f>VLOOKUP('Frese Valve Selection'!$Q389,'Partnumber data valves'!$B$4:$K$1001,5,FALSE)</f>
        <v>#N/A</v>
      </c>
      <c r="V389" s="23" t="e">
        <f>VLOOKUP('Frese Valve Selection'!$Q389,'Partnumber data valves'!$B$4:$K$1001,6,FALSE)</f>
        <v>#N/A</v>
      </c>
      <c r="W389" s="23" t="e">
        <f>VLOOKUP('Frese Valve Selection'!$Q389,'Partnumber data valves'!$B$4:$K$1001,7,FALSE)</f>
        <v>#N/A</v>
      </c>
      <c r="X389" s="23" t="e">
        <f>VLOOKUP('Frese Valve Selection'!$Q389,'Partnumber data valves'!$B$4:$K$1001,8,FALSE)</f>
        <v>#N/A</v>
      </c>
      <c r="Y389" s="23" t="e">
        <f>VLOOKUP('Frese Valve Selection'!$Q389,'Partnumber data valves'!$B$4:$K$1001,9,FALSE)</f>
        <v>#N/A</v>
      </c>
      <c r="Z389" s="23" t="e">
        <f>VLOOKUP('Frese Valve Selection'!$Q389,'Partnumber data valves'!$B$4:$K$1001,10,FALSE)</f>
        <v>#N/A</v>
      </c>
      <c r="AA389" s="97">
        <f t="shared" si="63"/>
        <v>0</v>
      </c>
      <c r="AB389" s="98" t="e">
        <f t="shared" si="61"/>
        <v>#N/A</v>
      </c>
      <c r="AC389" s="99" t="e">
        <f t="shared" si="62"/>
        <v>#N/A</v>
      </c>
      <c r="AD389" s="23" t="e">
        <f>VLOOKUP(Q389,'Weight table'!$A$2:$C$10000,3,FALSE)</f>
        <v>#N/A</v>
      </c>
      <c r="AF389" s="83"/>
      <c r="AG389" s="23" t="str">
        <f>IF(OR(ISBLANK($AF389),$AF389="N/A"),"",VLOOKUP($AF389,'Part number data actuators'!$B$3:$H$202,2,FALSE))</f>
        <v/>
      </c>
      <c r="AH389" s="23" t="str">
        <f>IF(OR(ISBLANK($AF389),$AF389="N/A"),"",VLOOKUP($AF389,'Part number data actuators'!$B$3:$H$202,3,FALSE))</f>
        <v/>
      </c>
      <c r="AI389" s="23" t="str">
        <f>IF(OR(ISBLANK($AF389),$AF389="N/A"),"",VLOOKUP($AF389,'Part number data actuators'!$B$3:$H$202,4,FALSE))</f>
        <v/>
      </c>
      <c r="AJ389" s="23" t="str">
        <f>IF(OR(ISBLANK($AF389),$AF389="N/A"),"",VLOOKUP($AF389,'Part number data actuators'!$B$3:$H$202,5,FALSE))</f>
        <v/>
      </c>
      <c r="AK389" s="23" t="str">
        <f>IF(OR(ISBLANK($AF389),$AF389="N/A"),"",VLOOKUP($AF389,'Part number data actuators'!$B$3:$H$202,6,FALSE))</f>
        <v/>
      </c>
      <c r="AL389" s="23" t="str">
        <f>IF(OR(ISBLANK($AF389),$AF389="N/A"),"",VLOOKUP($AF389,'Part number data actuators'!$B$3:$H$202,7,FALSE))</f>
        <v/>
      </c>
      <c r="AM389" s="5" t="str">
        <f>IF(OR(ISBLANK($AF389),$AF389="N/A"),"",VLOOKUP(AF389,'Weight table'!$A$2:$C$10000,3,FALSE))</f>
        <v/>
      </c>
      <c r="AO389" s="86"/>
      <c r="AU389" s="66" t="e">
        <f t="shared" si="64"/>
        <v>#N/A</v>
      </c>
      <c r="AV389" s="66" t="e">
        <f t="shared" si="65"/>
        <v>#N/A</v>
      </c>
      <c r="AW389" t="e">
        <f t="shared" si="66"/>
        <v>#N/A</v>
      </c>
      <c r="AX389" s="66" t="e">
        <f t="shared" si="67"/>
        <v>#N/A</v>
      </c>
      <c r="AY389" s="66" t="e">
        <f t="shared" si="68"/>
        <v>#N/A</v>
      </c>
      <c r="BB389" s="6" t="e">
        <f>MATCH(Q389,'Partnumber data valves'!$B$4:$B$1001,0)</f>
        <v>#N/A</v>
      </c>
      <c r="BC389" s="6"/>
      <c r="BD389" t="e">
        <f>INDEX('Partnumber data valves'!$B$4:$AC$1001,$BB389,13)</f>
        <v>#N/A</v>
      </c>
      <c r="BE389" t="e">
        <f>INDEX('Partnumber data valves'!$B$4:$AC$1001,$BB389,14)</f>
        <v>#N/A</v>
      </c>
      <c r="BF389" t="e">
        <f>INDEX('Partnumber data valves'!$B$4:$AC$1001,$BB389,15)</f>
        <v>#N/A</v>
      </c>
      <c r="BG389" t="e">
        <f>INDEX('Partnumber data valves'!$B$4:$AC$1001,$BB389,16)</f>
        <v>#N/A</v>
      </c>
      <c r="BH389" t="e">
        <f>INDEX('Partnumber data valves'!$B$4:$AC$1001,$BB389,17)</f>
        <v>#N/A</v>
      </c>
      <c r="BI389" t="e">
        <f>INDEX('Partnumber data valves'!$B$4:$AC$1001,$BB389,18)</f>
        <v>#N/A</v>
      </c>
      <c r="BJ389" t="e">
        <f>INDEX('Partnumber data valves'!$B$4:$AC$1001,$BB389,19)</f>
        <v>#N/A</v>
      </c>
      <c r="BL389" t="e">
        <f>INDEX('Partnumber data valves'!$B$4:$AC$1001,$BB389,21)</f>
        <v>#N/A</v>
      </c>
      <c r="BM389" t="e">
        <f>INDEX('Partnumber data valves'!$B$4:$AC$1001,$BB389,22)</f>
        <v>#N/A</v>
      </c>
      <c r="BN389" t="e">
        <f>INDEX('Partnumber data valves'!$B$4:$AC$1001,$BB389,23)</f>
        <v>#N/A</v>
      </c>
      <c r="BO389" t="e">
        <f>INDEX('Partnumber data valves'!$B$4:$AC$1001,$BB389,24)</f>
        <v>#N/A</v>
      </c>
      <c r="BP389" t="e">
        <f>INDEX('Partnumber data valves'!$B$4:$AC$1001,$BB389,25)</f>
        <v>#N/A</v>
      </c>
      <c r="BQ389" t="e">
        <f>INDEX('Partnumber data valves'!$B$4:$AC$1001,$BB389,26)</f>
        <v>#N/A</v>
      </c>
      <c r="BR389" t="e">
        <f>INDEX('Partnumber data valves'!$B$4:$AC$1001,$BB389,27)</f>
        <v>#N/A</v>
      </c>
      <c r="BS389" t="e">
        <f>INDEX('Partnumber data valves'!$B$4:$AC$1001,$BB389,28)</f>
        <v>#N/A</v>
      </c>
      <c r="BU389" s="66" t="e">
        <f>INDEX('Partnumber data valves'!$B$4:$AC$1001,$BB389,5)</f>
        <v>#N/A</v>
      </c>
      <c r="BV389" s="66" t="e">
        <f>INDEX('Partnumber data valves'!$B$4:$AC$1001,$BB389,6)</f>
        <v>#N/A</v>
      </c>
    </row>
    <row r="390" spans="2:74"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5"/>
      <c r="N390" s="115"/>
      <c r="O390" s="115"/>
      <c r="Q390" s="83"/>
      <c r="R390" s="22" t="e">
        <f>VLOOKUP('Frese Valve Selection'!$Q390,'Partnumber data valves'!$B$4:$K$1001,2,FALSE)</f>
        <v>#N/A</v>
      </c>
      <c r="S390" s="23" t="e">
        <f>VLOOKUP('Frese Valve Selection'!$Q390,'Partnumber data valves'!$B$4:$K$1001,3,FALSE)</f>
        <v>#N/A</v>
      </c>
      <c r="T390" s="23" t="e">
        <f>VLOOKUP('Frese Valve Selection'!$Q390,'Partnumber data valves'!$B$4:$K$1001,4,FALSE)</f>
        <v>#N/A</v>
      </c>
      <c r="U390" s="23" t="e">
        <f>VLOOKUP('Frese Valve Selection'!$Q390,'Partnumber data valves'!$B$4:$K$1001,5,FALSE)</f>
        <v>#N/A</v>
      </c>
      <c r="V390" s="23" t="e">
        <f>VLOOKUP('Frese Valve Selection'!$Q390,'Partnumber data valves'!$B$4:$K$1001,6,FALSE)</f>
        <v>#N/A</v>
      </c>
      <c r="W390" s="23" t="e">
        <f>VLOOKUP('Frese Valve Selection'!$Q390,'Partnumber data valves'!$B$4:$K$1001,7,FALSE)</f>
        <v>#N/A</v>
      </c>
      <c r="X390" s="23" t="e">
        <f>VLOOKUP('Frese Valve Selection'!$Q390,'Partnumber data valves'!$B$4:$K$1001,8,FALSE)</f>
        <v>#N/A</v>
      </c>
      <c r="Y390" s="23" t="e">
        <f>VLOOKUP('Frese Valve Selection'!$Q390,'Partnumber data valves'!$B$4:$K$1001,9,FALSE)</f>
        <v>#N/A</v>
      </c>
      <c r="Z390" s="23" t="e">
        <f>VLOOKUP('Frese Valve Selection'!$Q390,'Partnumber data valves'!$B$4:$K$1001,10,FALSE)</f>
        <v>#N/A</v>
      </c>
      <c r="AA390" s="97">
        <f t="shared" si="63"/>
        <v>0</v>
      </c>
      <c r="AB390" s="98" t="e">
        <f t="shared" si="61"/>
        <v>#N/A</v>
      </c>
      <c r="AC390" s="99" t="e">
        <f t="shared" si="62"/>
        <v>#N/A</v>
      </c>
      <c r="AD390" s="23" t="e">
        <f>VLOOKUP(Q390,'Weight table'!$A$2:$C$10000,3,FALSE)</f>
        <v>#N/A</v>
      </c>
      <c r="AF390" s="83"/>
      <c r="AG390" s="23" t="str">
        <f>IF(OR(ISBLANK($AF390),$AF390="N/A"),"",VLOOKUP($AF390,'Part number data actuators'!$B$3:$H$202,2,FALSE))</f>
        <v/>
      </c>
      <c r="AH390" s="23" t="str">
        <f>IF(OR(ISBLANK($AF390),$AF390="N/A"),"",VLOOKUP($AF390,'Part number data actuators'!$B$3:$H$202,3,FALSE))</f>
        <v/>
      </c>
      <c r="AI390" s="23" t="str">
        <f>IF(OR(ISBLANK($AF390),$AF390="N/A"),"",VLOOKUP($AF390,'Part number data actuators'!$B$3:$H$202,4,FALSE))</f>
        <v/>
      </c>
      <c r="AJ390" s="23" t="str">
        <f>IF(OR(ISBLANK($AF390),$AF390="N/A"),"",VLOOKUP($AF390,'Part number data actuators'!$B$3:$H$202,5,FALSE))</f>
        <v/>
      </c>
      <c r="AK390" s="23" t="str">
        <f>IF(OR(ISBLANK($AF390),$AF390="N/A"),"",VLOOKUP($AF390,'Part number data actuators'!$B$3:$H$202,6,FALSE))</f>
        <v/>
      </c>
      <c r="AL390" s="23" t="str">
        <f>IF(OR(ISBLANK($AF390),$AF390="N/A"),"",VLOOKUP($AF390,'Part number data actuators'!$B$3:$H$202,7,FALSE))</f>
        <v/>
      </c>
      <c r="AM390" s="5" t="str">
        <f>IF(OR(ISBLANK($AF390),$AF390="N/A"),"",VLOOKUP(AF390,'Weight table'!$A$2:$C$10000,3,FALSE))</f>
        <v/>
      </c>
      <c r="AO390" s="86"/>
      <c r="AU390" s="66" t="e">
        <f t="shared" si="64"/>
        <v>#N/A</v>
      </c>
      <c r="AV390" s="66" t="e">
        <f t="shared" si="65"/>
        <v>#N/A</v>
      </c>
      <c r="AW390" t="e">
        <f t="shared" si="66"/>
        <v>#N/A</v>
      </c>
      <c r="AX390" s="66" t="e">
        <f t="shared" si="67"/>
        <v>#N/A</v>
      </c>
      <c r="AY390" s="66" t="e">
        <f t="shared" si="68"/>
        <v>#N/A</v>
      </c>
      <c r="BB390" s="6" t="e">
        <f>MATCH(Q390,'Partnumber data valves'!$B$4:$B$1001,0)</f>
        <v>#N/A</v>
      </c>
      <c r="BC390" s="6"/>
      <c r="BD390" t="e">
        <f>INDEX('Partnumber data valves'!$B$4:$AC$1001,$BB390,13)</f>
        <v>#N/A</v>
      </c>
      <c r="BE390" t="e">
        <f>INDEX('Partnumber data valves'!$B$4:$AC$1001,$BB390,14)</f>
        <v>#N/A</v>
      </c>
      <c r="BF390" t="e">
        <f>INDEX('Partnumber data valves'!$B$4:$AC$1001,$BB390,15)</f>
        <v>#N/A</v>
      </c>
      <c r="BG390" t="e">
        <f>INDEX('Partnumber data valves'!$B$4:$AC$1001,$BB390,16)</f>
        <v>#N/A</v>
      </c>
      <c r="BH390" t="e">
        <f>INDEX('Partnumber data valves'!$B$4:$AC$1001,$BB390,17)</f>
        <v>#N/A</v>
      </c>
      <c r="BI390" t="e">
        <f>INDEX('Partnumber data valves'!$B$4:$AC$1001,$BB390,18)</f>
        <v>#N/A</v>
      </c>
      <c r="BJ390" t="e">
        <f>INDEX('Partnumber data valves'!$B$4:$AC$1001,$BB390,19)</f>
        <v>#N/A</v>
      </c>
      <c r="BL390" t="e">
        <f>INDEX('Partnumber data valves'!$B$4:$AC$1001,$BB390,21)</f>
        <v>#N/A</v>
      </c>
      <c r="BM390" t="e">
        <f>INDEX('Partnumber data valves'!$B$4:$AC$1001,$BB390,22)</f>
        <v>#N/A</v>
      </c>
      <c r="BN390" t="e">
        <f>INDEX('Partnumber data valves'!$B$4:$AC$1001,$BB390,23)</f>
        <v>#N/A</v>
      </c>
      <c r="BO390" t="e">
        <f>INDEX('Partnumber data valves'!$B$4:$AC$1001,$BB390,24)</f>
        <v>#N/A</v>
      </c>
      <c r="BP390" t="e">
        <f>INDEX('Partnumber data valves'!$B$4:$AC$1001,$BB390,25)</f>
        <v>#N/A</v>
      </c>
      <c r="BQ390" t="e">
        <f>INDEX('Partnumber data valves'!$B$4:$AC$1001,$BB390,26)</f>
        <v>#N/A</v>
      </c>
      <c r="BR390" t="e">
        <f>INDEX('Partnumber data valves'!$B$4:$AC$1001,$BB390,27)</f>
        <v>#N/A</v>
      </c>
      <c r="BS390" t="e">
        <f>INDEX('Partnumber data valves'!$B$4:$AC$1001,$BB390,28)</f>
        <v>#N/A</v>
      </c>
      <c r="BU390" s="66" t="e">
        <f>INDEX('Partnumber data valves'!$B$4:$AC$1001,$BB390,5)</f>
        <v>#N/A</v>
      </c>
      <c r="BV390" s="66" t="e">
        <f>INDEX('Partnumber data valves'!$B$4:$AC$1001,$BB390,6)</f>
        <v>#N/A</v>
      </c>
    </row>
    <row r="391" spans="2:74"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5"/>
      <c r="N391" s="115"/>
      <c r="O391" s="115"/>
      <c r="Q391" s="83"/>
      <c r="R391" s="22" t="e">
        <f>VLOOKUP('Frese Valve Selection'!$Q391,'Partnumber data valves'!$B$4:$K$1001,2,FALSE)</f>
        <v>#N/A</v>
      </c>
      <c r="S391" s="23" t="e">
        <f>VLOOKUP('Frese Valve Selection'!$Q391,'Partnumber data valves'!$B$4:$K$1001,3,FALSE)</f>
        <v>#N/A</v>
      </c>
      <c r="T391" s="23" t="e">
        <f>VLOOKUP('Frese Valve Selection'!$Q391,'Partnumber data valves'!$B$4:$K$1001,4,FALSE)</f>
        <v>#N/A</v>
      </c>
      <c r="U391" s="23" t="e">
        <f>VLOOKUP('Frese Valve Selection'!$Q391,'Partnumber data valves'!$B$4:$K$1001,5,FALSE)</f>
        <v>#N/A</v>
      </c>
      <c r="V391" s="23" t="e">
        <f>VLOOKUP('Frese Valve Selection'!$Q391,'Partnumber data valves'!$B$4:$K$1001,6,FALSE)</f>
        <v>#N/A</v>
      </c>
      <c r="W391" s="23" t="e">
        <f>VLOOKUP('Frese Valve Selection'!$Q391,'Partnumber data valves'!$B$4:$K$1001,7,FALSE)</f>
        <v>#N/A</v>
      </c>
      <c r="X391" s="23" t="e">
        <f>VLOOKUP('Frese Valve Selection'!$Q391,'Partnumber data valves'!$B$4:$K$1001,8,FALSE)</f>
        <v>#N/A</v>
      </c>
      <c r="Y391" s="23" t="e">
        <f>VLOOKUP('Frese Valve Selection'!$Q391,'Partnumber data valves'!$B$4:$K$1001,9,FALSE)</f>
        <v>#N/A</v>
      </c>
      <c r="Z391" s="23" t="e">
        <f>VLOOKUP('Frese Valve Selection'!$Q391,'Partnumber data valves'!$B$4:$K$1001,10,FALSE)</f>
        <v>#N/A</v>
      </c>
      <c r="AA391" s="97">
        <f t="shared" si="63"/>
        <v>0</v>
      </c>
      <c r="AB391" s="98" t="e">
        <f t="shared" ref="AB391:AB454" si="69">ROUND(AU391,1)</f>
        <v>#N/A</v>
      </c>
      <c r="AC391" s="99" t="e">
        <f t="shared" ref="AC391:AC454" si="70">ROUND(AV391,0)</f>
        <v>#N/A</v>
      </c>
      <c r="AD391" s="23" t="e">
        <f>VLOOKUP(Q391,'Weight table'!$A$2:$C$10000,3,FALSE)</f>
        <v>#N/A</v>
      </c>
      <c r="AF391" s="83"/>
      <c r="AG391" s="23" t="str">
        <f>IF(OR(ISBLANK($AF391),$AF391="N/A"),"",VLOOKUP($AF391,'Part number data actuators'!$B$3:$H$202,2,FALSE))</f>
        <v/>
      </c>
      <c r="AH391" s="23" t="str">
        <f>IF(OR(ISBLANK($AF391),$AF391="N/A"),"",VLOOKUP($AF391,'Part number data actuators'!$B$3:$H$202,3,FALSE))</f>
        <v/>
      </c>
      <c r="AI391" s="23" t="str">
        <f>IF(OR(ISBLANK($AF391),$AF391="N/A"),"",VLOOKUP($AF391,'Part number data actuators'!$B$3:$H$202,4,FALSE))</f>
        <v/>
      </c>
      <c r="AJ391" s="23" t="str">
        <f>IF(OR(ISBLANK($AF391),$AF391="N/A"),"",VLOOKUP($AF391,'Part number data actuators'!$B$3:$H$202,5,FALSE))</f>
        <v/>
      </c>
      <c r="AK391" s="23" t="str">
        <f>IF(OR(ISBLANK($AF391),$AF391="N/A"),"",VLOOKUP($AF391,'Part number data actuators'!$B$3:$H$202,6,FALSE))</f>
        <v/>
      </c>
      <c r="AL391" s="23" t="str">
        <f>IF(OR(ISBLANK($AF391),$AF391="N/A"),"",VLOOKUP($AF391,'Part number data actuators'!$B$3:$H$202,7,FALSE))</f>
        <v/>
      </c>
      <c r="AM391" s="5" t="str">
        <f>IF(OR(ISBLANK($AF391),$AF391="N/A"),"",VLOOKUP(AF391,'Weight table'!$A$2:$C$10000,3,FALSE))</f>
        <v/>
      </c>
      <c r="AO391" s="86"/>
      <c r="AU391" s="66" t="e">
        <f t="shared" si="64"/>
        <v>#N/A</v>
      </c>
      <c r="AV391" s="66" t="e">
        <f t="shared" si="65"/>
        <v>#N/A</v>
      </c>
      <c r="AW391" t="e">
        <f t="shared" si="66"/>
        <v>#N/A</v>
      </c>
      <c r="AX391" s="66" t="e">
        <f t="shared" si="67"/>
        <v>#N/A</v>
      </c>
      <c r="AY391" s="66" t="e">
        <f t="shared" si="68"/>
        <v>#N/A</v>
      </c>
      <c r="BB391" s="6" t="e">
        <f>MATCH(Q391,'Partnumber data valves'!$B$4:$B$1001,0)</f>
        <v>#N/A</v>
      </c>
      <c r="BC391" s="6"/>
      <c r="BD391" t="e">
        <f>INDEX('Partnumber data valves'!$B$4:$AC$1001,$BB391,13)</f>
        <v>#N/A</v>
      </c>
      <c r="BE391" t="e">
        <f>INDEX('Partnumber data valves'!$B$4:$AC$1001,$BB391,14)</f>
        <v>#N/A</v>
      </c>
      <c r="BF391" t="e">
        <f>INDEX('Partnumber data valves'!$B$4:$AC$1001,$BB391,15)</f>
        <v>#N/A</v>
      </c>
      <c r="BG391" t="e">
        <f>INDEX('Partnumber data valves'!$B$4:$AC$1001,$BB391,16)</f>
        <v>#N/A</v>
      </c>
      <c r="BH391" t="e">
        <f>INDEX('Partnumber data valves'!$B$4:$AC$1001,$BB391,17)</f>
        <v>#N/A</v>
      </c>
      <c r="BI391" t="e">
        <f>INDEX('Partnumber data valves'!$B$4:$AC$1001,$BB391,18)</f>
        <v>#N/A</v>
      </c>
      <c r="BJ391" t="e">
        <f>INDEX('Partnumber data valves'!$B$4:$AC$1001,$BB391,19)</f>
        <v>#N/A</v>
      </c>
      <c r="BL391" t="e">
        <f>INDEX('Partnumber data valves'!$B$4:$AC$1001,$BB391,21)</f>
        <v>#N/A</v>
      </c>
      <c r="BM391" t="e">
        <f>INDEX('Partnumber data valves'!$B$4:$AC$1001,$BB391,22)</f>
        <v>#N/A</v>
      </c>
      <c r="BN391" t="e">
        <f>INDEX('Partnumber data valves'!$B$4:$AC$1001,$BB391,23)</f>
        <v>#N/A</v>
      </c>
      <c r="BO391" t="e">
        <f>INDEX('Partnumber data valves'!$B$4:$AC$1001,$BB391,24)</f>
        <v>#N/A</v>
      </c>
      <c r="BP391" t="e">
        <f>INDEX('Partnumber data valves'!$B$4:$AC$1001,$BB391,25)</f>
        <v>#N/A</v>
      </c>
      <c r="BQ391" t="e">
        <f>INDEX('Partnumber data valves'!$B$4:$AC$1001,$BB391,26)</f>
        <v>#N/A</v>
      </c>
      <c r="BR391" t="e">
        <f>INDEX('Partnumber data valves'!$B$4:$AC$1001,$BB391,27)</f>
        <v>#N/A</v>
      </c>
      <c r="BS391" t="e">
        <f>INDEX('Partnumber data valves'!$B$4:$AC$1001,$BB391,28)</f>
        <v>#N/A</v>
      </c>
      <c r="BU391" s="66" t="e">
        <f>INDEX('Partnumber data valves'!$B$4:$AC$1001,$BB391,5)</f>
        <v>#N/A</v>
      </c>
      <c r="BV391" s="66" t="e">
        <f>INDEX('Partnumber data valves'!$B$4:$AC$1001,$BB391,6)</f>
        <v>#N/A</v>
      </c>
    </row>
    <row r="392" spans="2:74"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5"/>
      <c r="N392" s="115"/>
      <c r="O392" s="115"/>
      <c r="Q392" s="83"/>
      <c r="R392" s="22" t="e">
        <f>VLOOKUP('Frese Valve Selection'!$Q392,'Partnumber data valves'!$B$4:$K$1001,2,FALSE)</f>
        <v>#N/A</v>
      </c>
      <c r="S392" s="23" t="e">
        <f>VLOOKUP('Frese Valve Selection'!$Q392,'Partnumber data valves'!$B$4:$K$1001,3,FALSE)</f>
        <v>#N/A</v>
      </c>
      <c r="T392" s="23" t="e">
        <f>VLOOKUP('Frese Valve Selection'!$Q392,'Partnumber data valves'!$B$4:$K$1001,4,FALSE)</f>
        <v>#N/A</v>
      </c>
      <c r="U392" s="23" t="e">
        <f>VLOOKUP('Frese Valve Selection'!$Q392,'Partnumber data valves'!$B$4:$K$1001,5,FALSE)</f>
        <v>#N/A</v>
      </c>
      <c r="V392" s="23" t="e">
        <f>VLOOKUP('Frese Valve Selection'!$Q392,'Partnumber data valves'!$B$4:$K$1001,6,FALSE)</f>
        <v>#N/A</v>
      </c>
      <c r="W392" s="23" t="e">
        <f>VLOOKUP('Frese Valve Selection'!$Q392,'Partnumber data valves'!$B$4:$K$1001,7,FALSE)</f>
        <v>#N/A</v>
      </c>
      <c r="X392" s="23" t="e">
        <f>VLOOKUP('Frese Valve Selection'!$Q392,'Partnumber data valves'!$B$4:$K$1001,8,FALSE)</f>
        <v>#N/A</v>
      </c>
      <c r="Y392" s="23" t="e">
        <f>VLOOKUP('Frese Valve Selection'!$Q392,'Partnumber data valves'!$B$4:$K$1001,9,FALSE)</f>
        <v>#N/A</v>
      </c>
      <c r="Z392" s="23" t="e">
        <f>VLOOKUP('Frese Valve Selection'!$Q392,'Partnumber data valves'!$B$4:$K$1001,10,FALSE)</f>
        <v>#N/A</v>
      </c>
      <c r="AA392" s="97">
        <f t="shared" si="63"/>
        <v>0</v>
      </c>
      <c r="AB392" s="98" t="e">
        <f t="shared" si="69"/>
        <v>#N/A</v>
      </c>
      <c r="AC392" s="99" t="e">
        <f t="shared" si="70"/>
        <v>#N/A</v>
      </c>
      <c r="AD392" s="23" t="e">
        <f>VLOOKUP(Q392,'Weight table'!$A$2:$C$10000,3,FALSE)</f>
        <v>#N/A</v>
      </c>
      <c r="AF392" s="83"/>
      <c r="AG392" s="23" t="str">
        <f>IF(OR(ISBLANK($AF392),$AF392="N/A"),"",VLOOKUP($AF392,'Part number data actuators'!$B$3:$H$202,2,FALSE))</f>
        <v/>
      </c>
      <c r="AH392" s="23" t="str">
        <f>IF(OR(ISBLANK($AF392),$AF392="N/A"),"",VLOOKUP($AF392,'Part number data actuators'!$B$3:$H$202,3,FALSE))</f>
        <v/>
      </c>
      <c r="AI392" s="23" t="str">
        <f>IF(OR(ISBLANK($AF392),$AF392="N/A"),"",VLOOKUP($AF392,'Part number data actuators'!$B$3:$H$202,4,FALSE))</f>
        <v/>
      </c>
      <c r="AJ392" s="23" t="str">
        <f>IF(OR(ISBLANK($AF392),$AF392="N/A"),"",VLOOKUP($AF392,'Part number data actuators'!$B$3:$H$202,5,FALSE))</f>
        <v/>
      </c>
      <c r="AK392" s="23" t="str">
        <f>IF(OR(ISBLANK($AF392),$AF392="N/A"),"",VLOOKUP($AF392,'Part number data actuators'!$B$3:$H$202,6,FALSE))</f>
        <v/>
      </c>
      <c r="AL392" s="23" t="str">
        <f>IF(OR(ISBLANK($AF392),$AF392="N/A"),"",VLOOKUP($AF392,'Part number data actuators'!$B$3:$H$202,7,FALSE))</f>
        <v/>
      </c>
      <c r="AM392" s="5" t="str">
        <f>IF(OR(ISBLANK($AF392),$AF392="N/A"),"",VLOOKUP(AF392,'Weight table'!$A$2:$C$10000,3,FALSE))</f>
        <v/>
      </c>
      <c r="AO392" s="86"/>
      <c r="AU392" s="66" t="e">
        <f t="shared" si="64"/>
        <v>#N/A</v>
      </c>
      <c r="AV392" s="66" t="e">
        <f t="shared" si="65"/>
        <v>#N/A</v>
      </c>
      <c r="AW392" t="e">
        <f t="shared" si="66"/>
        <v>#N/A</v>
      </c>
      <c r="AX392" s="66" t="e">
        <f t="shared" si="67"/>
        <v>#N/A</v>
      </c>
      <c r="AY392" s="66" t="e">
        <f t="shared" si="68"/>
        <v>#N/A</v>
      </c>
      <c r="BB392" s="6" t="e">
        <f>MATCH(Q392,'Partnumber data valves'!$B$4:$B$1001,0)</f>
        <v>#N/A</v>
      </c>
      <c r="BC392" s="6"/>
      <c r="BD392" t="e">
        <f>INDEX('Partnumber data valves'!$B$4:$AC$1001,$BB392,13)</f>
        <v>#N/A</v>
      </c>
      <c r="BE392" t="e">
        <f>INDEX('Partnumber data valves'!$B$4:$AC$1001,$BB392,14)</f>
        <v>#N/A</v>
      </c>
      <c r="BF392" t="e">
        <f>INDEX('Partnumber data valves'!$B$4:$AC$1001,$BB392,15)</f>
        <v>#N/A</v>
      </c>
      <c r="BG392" t="e">
        <f>INDEX('Partnumber data valves'!$B$4:$AC$1001,$BB392,16)</f>
        <v>#N/A</v>
      </c>
      <c r="BH392" t="e">
        <f>INDEX('Partnumber data valves'!$B$4:$AC$1001,$BB392,17)</f>
        <v>#N/A</v>
      </c>
      <c r="BI392" t="e">
        <f>INDEX('Partnumber data valves'!$B$4:$AC$1001,$BB392,18)</f>
        <v>#N/A</v>
      </c>
      <c r="BJ392" t="e">
        <f>INDEX('Partnumber data valves'!$B$4:$AC$1001,$BB392,19)</f>
        <v>#N/A</v>
      </c>
      <c r="BL392" t="e">
        <f>INDEX('Partnumber data valves'!$B$4:$AC$1001,$BB392,21)</f>
        <v>#N/A</v>
      </c>
      <c r="BM392" t="e">
        <f>INDEX('Partnumber data valves'!$B$4:$AC$1001,$BB392,22)</f>
        <v>#N/A</v>
      </c>
      <c r="BN392" t="e">
        <f>INDEX('Partnumber data valves'!$B$4:$AC$1001,$BB392,23)</f>
        <v>#N/A</v>
      </c>
      <c r="BO392" t="e">
        <f>INDEX('Partnumber data valves'!$B$4:$AC$1001,$BB392,24)</f>
        <v>#N/A</v>
      </c>
      <c r="BP392" t="e">
        <f>INDEX('Partnumber data valves'!$B$4:$AC$1001,$BB392,25)</f>
        <v>#N/A</v>
      </c>
      <c r="BQ392" t="e">
        <f>INDEX('Partnumber data valves'!$B$4:$AC$1001,$BB392,26)</f>
        <v>#N/A</v>
      </c>
      <c r="BR392" t="e">
        <f>INDEX('Partnumber data valves'!$B$4:$AC$1001,$BB392,27)</f>
        <v>#N/A</v>
      </c>
      <c r="BS392" t="e">
        <f>INDEX('Partnumber data valves'!$B$4:$AC$1001,$BB392,28)</f>
        <v>#N/A</v>
      </c>
      <c r="BU392" s="66" t="e">
        <f>INDEX('Partnumber data valves'!$B$4:$AC$1001,$BB392,5)</f>
        <v>#N/A</v>
      </c>
      <c r="BV392" s="66" t="e">
        <f>INDEX('Partnumber data valves'!$B$4:$AC$1001,$BB392,6)</f>
        <v>#N/A</v>
      </c>
    </row>
    <row r="393" spans="2:74"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5"/>
      <c r="N393" s="115"/>
      <c r="O393" s="115"/>
      <c r="Q393" s="83"/>
      <c r="R393" s="22" t="e">
        <f>VLOOKUP('Frese Valve Selection'!$Q393,'Partnumber data valves'!$B$4:$K$1001,2,FALSE)</f>
        <v>#N/A</v>
      </c>
      <c r="S393" s="23" t="e">
        <f>VLOOKUP('Frese Valve Selection'!$Q393,'Partnumber data valves'!$B$4:$K$1001,3,FALSE)</f>
        <v>#N/A</v>
      </c>
      <c r="T393" s="23" t="e">
        <f>VLOOKUP('Frese Valve Selection'!$Q393,'Partnumber data valves'!$B$4:$K$1001,4,FALSE)</f>
        <v>#N/A</v>
      </c>
      <c r="U393" s="23" t="e">
        <f>VLOOKUP('Frese Valve Selection'!$Q393,'Partnumber data valves'!$B$4:$K$1001,5,FALSE)</f>
        <v>#N/A</v>
      </c>
      <c r="V393" s="23" t="e">
        <f>VLOOKUP('Frese Valve Selection'!$Q393,'Partnumber data valves'!$B$4:$K$1001,6,FALSE)</f>
        <v>#N/A</v>
      </c>
      <c r="W393" s="23" t="e">
        <f>VLOOKUP('Frese Valve Selection'!$Q393,'Partnumber data valves'!$B$4:$K$1001,7,FALSE)</f>
        <v>#N/A</v>
      </c>
      <c r="X393" s="23" t="e">
        <f>VLOOKUP('Frese Valve Selection'!$Q393,'Partnumber data valves'!$B$4:$K$1001,8,FALSE)</f>
        <v>#N/A</v>
      </c>
      <c r="Y393" s="23" t="e">
        <f>VLOOKUP('Frese Valve Selection'!$Q393,'Partnumber data valves'!$B$4:$K$1001,9,FALSE)</f>
        <v>#N/A</v>
      </c>
      <c r="Z393" s="23" t="e">
        <f>VLOOKUP('Frese Valve Selection'!$Q393,'Partnumber data valves'!$B$4:$K$1001,10,FALSE)</f>
        <v>#N/A</v>
      </c>
      <c r="AA393" s="97">
        <f t="shared" si="63"/>
        <v>0</v>
      </c>
      <c r="AB393" s="98" t="e">
        <f t="shared" si="69"/>
        <v>#N/A</v>
      </c>
      <c r="AC393" s="99" t="e">
        <f t="shared" si="70"/>
        <v>#N/A</v>
      </c>
      <c r="AD393" s="23" t="e">
        <f>VLOOKUP(Q393,'Weight table'!$A$2:$C$10000,3,FALSE)</f>
        <v>#N/A</v>
      </c>
      <c r="AF393" s="83"/>
      <c r="AG393" s="23" t="str">
        <f>IF(OR(ISBLANK($AF393),$AF393="N/A"),"",VLOOKUP($AF393,'Part number data actuators'!$B$3:$H$202,2,FALSE))</f>
        <v/>
      </c>
      <c r="AH393" s="23" t="str">
        <f>IF(OR(ISBLANK($AF393),$AF393="N/A"),"",VLOOKUP($AF393,'Part number data actuators'!$B$3:$H$202,3,FALSE))</f>
        <v/>
      </c>
      <c r="AI393" s="23" t="str">
        <f>IF(OR(ISBLANK($AF393),$AF393="N/A"),"",VLOOKUP($AF393,'Part number data actuators'!$B$3:$H$202,4,FALSE))</f>
        <v/>
      </c>
      <c r="AJ393" s="23" t="str">
        <f>IF(OR(ISBLANK($AF393),$AF393="N/A"),"",VLOOKUP($AF393,'Part number data actuators'!$B$3:$H$202,5,FALSE))</f>
        <v/>
      </c>
      <c r="AK393" s="23" t="str">
        <f>IF(OR(ISBLANK($AF393),$AF393="N/A"),"",VLOOKUP($AF393,'Part number data actuators'!$B$3:$H$202,6,FALSE))</f>
        <v/>
      </c>
      <c r="AL393" s="23" t="str">
        <f>IF(OR(ISBLANK($AF393),$AF393="N/A"),"",VLOOKUP($AF393,'Part number data actuators'!$B$3:$H$202,7,FALSE))</f>
        <v/>
      </c>
      <c r="AM393" s="5" t="str">
        <f>IF(OR(ISBLANK($AF393),$AF393="N/A"),"",VLOOKUP(AF393,'Weight table'!$A$2:$C$10000,3,FALSE))</f>
        <v/>
      </c>
      <c r="AO393" s="86"/>
      <c r="AU393" s="66" t="e">
        <f t="shared" si="64"/>
        <v>#N/A</v>
      </c>
      <c r="AV393" s="66" t="e">
        <f t="shared" si="65"/>
        <v>#N/A</v>
      </c>
      <c r="AW393" t="e">
        <f t="shared" si="66"/>
        <v>#N/A</v>
      </c>
      <c r="AX393" s="66" t="e">
        <f t="shared" si="67"/>
        <v>#N/A</v>
      </c>
      <c r="AY393" s="66" t="e">
        <f t="shared" si="68"/>
        <v>#N/A</v>
      </c>
      <c r="BB393" s="6" t="e">
        <f>MATCH(Q393,'Partnumber data valves'!$B$4:$B$1001,0)</f>
        <v>#N/A</v>
      </c>
      <c r="BC393" s="6"/>
      <c r="BD393" t="e">
        <f>INDEX('Partnumber data valves'!$B$4:$AC$1001,$BB393,13)</f>
        <v>#N/A</v>
      </c>
      <c r="BE393" t="e">
        <f>INDEX('Partnumber data valves'!$B$4:$AC$1001,$BB393,14)</f>
        <v>#N/A</v>
      </c>
      <c r="BF393" t="e">
        <f>INDEX('Partnumber data valves'!$B$4:$AC$1001,$BB393,15)</f>
        <v>#N/A</v>
      </c>
      <c r="BG393" t="e">
        <f>INDEX('Partnumber data valves'!$B$4:$AC$1001,$BB393,16)</f>
        <v>#N/A</v>
      </c>
      <c r="BH393" t="e">
        <f>INDEX('Partnumber data valves'!$B$4:$AC$1001,$BB393,17)</f>
        <v>#N/A</v>
      </c>
      <c r="BI393" t="e">
        <f>INDEX('Partnumber data valves'!$B$4:$AC$1001,$BB393,18)</f>
        <v>#N/A</v>
      </c>
      <c r="BJ393" t="e">
        <f>INDEX('Partnumber data valves'!$B$4:$AC$1001,$BB393,19)</f>
        <v>#N/A</v>
      </c>
      <c r="BL393" t="e">
        <f>INDEX('Partnumber data valves'!$B$4:$AC$1001,$BB393,21)</f>
        <v>#N/A</v>
      </c>
      <c r="BM393" t="e">
        <f>INDEX('Partnumber data valves'!$B$4:$AC$1001,$BB393,22)</f>
        <v>#N/A</v>
      </c>
      <c r="BN393" t="e">
        <f>INDEX('Partnumber data valves'!$B$4:$AC$1001,$BB393,23)</f>
        <v>#N/A</v>
      </c>
      <c r="BO393" t="e">
        <f>INDEX('Partnumber data valves'!$B$4:$AC$1001,$BB393,24)</f>
        <v>#N/A</v>
      </c>
      <c r="BP393" t="e">
        <f>INDEX('Partnumber data valves'!$B$4:$AC$1001,$BB393,25)</f>
        <v>#N/A</v>
      </c>
      <c r="BQ393" t="e">
        <f>INDEX('Partnumber data valves'!$B$4:$AC$1001,$BB393,26)</f>
        <v>#N/A</v>
      </c>
      <c r="BR393" t="e">
        <f>INDEX('Partnumber data valves'!$B$4:$AC$1001,$BB393,27)</f>
        <v>#N/A</v>
      </c>
      <c r="BS393" t="e">
        <f>INDEX('Partnumber data valves'!$B$4:$AC$1001,$BB393,28)</f>
        <v>#N/A</v>
      </c>
      <c r="BU393" s="66" t="e">
        <f>INDEX('Partnumber data valves'!$B$4:$AC$1001,$BB393,5)</f>
        <v>#N/A</v>
      </c>
      <c r="BV393" s="66" t="e">
        <f>INDEX('Partnumber data valves'!$B$4:$AC$1001,$BB393,6)</f>
        <v>#N/A</v>
      </c>
    </row>
    <row r="394" spans="2:74"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5"/>
      <c r="N394" s="115"/>
      <c r="O394" s="115"/>
      <c r="Q394" s="83"/>
      <c r="R394" s="22" t="e">
        <f>VLOOKUP('Frese Valve Selection'!$Q394,'Partnumber data valves'!$B$4:$K$1001,2,FALSE)</f>
        <v>#N/A</v>
      </c>
      <c r="S394" s="23" t="e">
        <f>VLOOKUP('Frese Valve Selection'!$Q394,'Partnumber data valves'!$B$4:$K$1001,3,FALSE)</f>
        <v>#N/A</v>
      </c>
      <c r="T394" s="23" t="e">
        <f>VLOOKUP('Frese Valve Selection'!$Q394,'Partnumber data valves'!$B$4:$K$1001,4,FALSE)</f>
        <v>#N/A</v>
      </c>
      <c r="U394" s="23" t="e">
        <f>VLOOKUP('Frese Valve Selection'!$Q394,'Partnumber data valves'!$B$4:$K$1001,5,FALSE)</f>
        <v>#N/A</v>
      </c>
      <c r="V394" s="23" t="e">
        <f>VLOOKUP('Frese Valve Selection'!$Q394,'Partnumber data valves'!$B$4:$K$1001,6,FALSE)</f>
        <v>#N/A</v>
      </c>
      <c r="W394" s="23" t="e">
        <f>VLOOKUP('Frese Valve Selection'!$Q394,'Partnumber data valves'!$B$4:$K$1001,7,FALSE)</f>
        <v>#N/A</v>
      </c>
      <c r="X394" s="23" t="e">
        <f>VLOOKUP('Frese Valve Selection'!$Q394,'Partnumber data valves'!$B$4:$K$1001,8,FALSE)</f>
        <v>#N/A</v>
      </c>
      <c r="Y394" s="23" t="e">
        <f>VLOOKUP('Frese Valve Selection'!$Q394,'Partnumber data valves'!$B$4:$K$1001,9,FALSE)</f>
        <v>#N/A</v>
      </c>
      <c r="Z394" s="23" t="e">
        <f>VLOOKUP('Frese Valve Selection'!$Q394,'Partnumber data valves'!$B$4:$K$1001,10,FALSE)</f>
        <v>#N/A</v>
      </c>
      <c r="AA394" s="97">
        <f t="shared" si="63"/>
        <v>0</v>
      </c>
      <c r="AB394" s="98" t="e">
        <f t="shared" si="69"/>
        <v>#N/A</v>
      </c>
      <c r="AC394" s="99" t="e">
        <f t="shared" si="70"/>
        <v>#N/A</v>
      </c>
      <c r="AD394" s="23" t="e">
        <f>VLOOKUP(Q394,'Weight table'!$A$2:$C$10000,3,FALSE)</f>
        <v>#N/A</v>
      </c>
      <c r="AF394" s="83"/>
      <c r="AG394" s="23" t="str">
        <f>IF(OR(ISBLANK($AF394),$AF394="N/A"),"",VLOOKUP($AF394,'Part number data actuators'!$B$3:$H$202,2,FALSE))</f>
        <v/>
      </c>
      <c r="AH394" s="23" t="str">
        <f>IF(OR(ISBLANK($AF394),$AF394="N/A"),"",VLOOKUP($AF394,'Part number data actuators'!$B$3:$H$202,3,FALSE))</f>
        <v/>
      </c>
      <c r="AI394" s="23" t="str">
        <f>IF(OR(ISBLANK($AF394),$AF394="N/A"),"",VLOOKUP($AF394,'Part number data actuators'!$B$3:$H$202,4,FALSE))</f>
        <v/>
      </c>
      <c r="AJ394" s="23" t="str">
        <f>IF(OR(ISBLANK($AF394),$AF394="N/A"),"",VLOOKUP($AF394,'Part number data actuators'!$B$3:$H$202,5,FALSE))</f>
        <v/>
      </c>
      <c r="AK394" s="23" t="str">
        <f>IF(OR(ISBLANK($AF394),$AF394="N/A"),"",VLOOKUP($AF394,'Part number data actuators'!$B$3:$H$202,6,FALSE))</f>
        <v/>
      </c>
      <c r="AL394" s="23" t="str">
        <f>IF(OR(ISBLANK($AF394),$AF394="N/A"),"",VLOOKUP($AF394,'Part number data actuators'!$B$3:$H$202,7,FALSE))</f>
        <v/>
      </c>
      <c r="AM394" s="5" t="str">
        <f>IF(OR(ISBLANK($AF394),$AF394="N/A"),"",VLOOKUP(AF394,'Weight table'!$A$2:$C$10000,3,FALSE))</f>
        <v/>
      </c>
      <c r="AO394" s="86"/>
      <c r="AU394" s="66" t="e">
        <f t="shared" si="64"/>
        <v>#N/A</v>
      </c>
      <c r="AV394" s="66" t="e">
        <f t="shared" si="65"/>
        <v>#N/A</v>
      </c>
      <c r="AW394" t="e">
        <f t="shared" si="66"/>
        <v>#N/A</v>
      </c>
      <c r="AX394" s="66" t="e">
        <f t="shared" si="67"/>
        <v>#N/A</v>
      </c>
      <c r="AY394" s="66" t="e">
        <f t="shared" si="68"/>
        <v>#N/A</v>
      </c>
      <c r="BB394" s="6" t="e">
        <f>MATCH(Q394,'Partnumber data valves'!$B$4:$B$1001,0)</f>
        <v>#N/A</v>
      </c>
      <c r="BC394" s="6"/>
      <c r="BD394" t="e">
        <f>INDEX('Partnumber data valves'!$B$4:$AC$1001,$BB394,13)</f>
        <v>#N/A</v>
      </c>
      <c r="BE394" t="e">
        <f>INDEX('Partnumber data valves'!$B$4:$AC$1001,$BB394,14)</f>
        <v>#N/A</v>
      </c>
      <c r="BF394" t="e">
        <f>INDEX('Partnumber data valves'!$B$4:$AC$1001,$BB394,15)</f>
        <v>#N/A</v>
      </c>
      <c r="BG394" t="e">
        <f>INDEX('Partnumber data valves'!$B$4:$AC$1001,$BB394,16)</f>
        <v>#N/A</v>
      </c>
      <c r="BH394" t="e">
        <f>INDEX('Partnumber data valves'!$B$4:$AC$1001,$BB394,17)</f>
        <v>#N/A</v>
      </c>
      <c r="BI394" t="e">
        <f>INDEX('Partnumber data valves'!$B$4:$AC$1001,$BB394,18)</f>
        <v>#N/A</v>
      </c>
      <c r="BJ394" t="e">
        <f>INDEX('Partnumber data valves'!$B$4:$AC$1001,$BB394,19)</f>
        <v>#N/A</v>
      </c>
      <c r="BL394" t="e">
        <f>INDEX('Partnumber data valves'!$B$4:$AC$1001,$BB394,21)</f>
        <v>#N/A</v>
      </c>
      <c r="BM394" t="e">
        <f>INDEX('Partnumber data valves'!$B$4:$AC$1001,$BB394,22)</f>
        <v>#N/A</v>
      </c>
      <c r="BN394" t="e">
        <f>INDEX('Partnumber data valves'!$B$4:$AC$1001,$BB394,23)</f>
        <v>#N/A</v>
      </c>
      <c r="BO394" t="e">
        <f>INDEX('Partnumber data valves'!$B$4:$AC$1001,$BB394,24)</f>
        <v>#N/A</v>
      </c>
      <c r="BP394" t="e">
        <f>INDEX('Partnumber data valves'!$B$4:$AC$1001,$BB394,25)</f>
        <v>#N/A</v>
      </c>
      <c r="BQ394" t="e">
        <f>INDEX('Partnumber data valves'!$B$4:$AC$1001,$BB394,26)</f>
        <v>#N/A</v>
      </c>
      <c r="BR394" t="e">
        <f>INDEX('Partnumber data valves'!$B$4:$AC$1001,$BB394,27)</f>
        <v>#N/A</v>
      </c>
      <c r="BS394" t="e">
        <f>INDEX('Partnumber data valves'!$B$4:$AC$1001,$BB394,28)</f>
        <v>#N/A</v>
      </c>
      <c r="BU394" s="66" t="e">
        <f>INDEX('Partnumber data valves'!$B$4:$AC$1001,$BB394,5)</f>
        <v>#N/A</v>
      </c>
      <c r="BV394" s="66" t="e">
        <f>INDEX('Partnumber data valves'!$B$4:$AC$1001,$BB394,6)</f>
        <v>#N/A</v>
      </c>
    </row>
    <row r="395" spans="2:74"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5"/>
      <c r="N395" s="115"/>
      <c r="O395" s="115"/>
      <c r="Q395" s="83"/>
      <c r="R395" s="22" t="e">
        <f>VLOOKUP('Frese Valve Selection'!$Q395,'Partnumber data valves'!$B$4:$K$1001,2,FALSE)</f>
        <v>#N/A</v>
      </c>
      <c r="S395" s="23" t="e">
        <f>VLOOKUP('Frese Valve Selection'!$Q395,'Partnumber data valves'!$B$4:$K$1001,3,FALSE)</f>
        <v>#N/A</v>
      </c>
      <c r="T395" s="23" t="e">
        <f>VLOOKUP('Frese Valve Selection'!$Q395,'Partnumber data valves'!$B$4:$K$1001,4,FALSE)</f>
        <v>#N/A</v>
      </c>
      <c r="U395" s="23" t="e">
        <f>VLOOKUP('Frese Valve Selection'!$Q395,'Partnumber data valves'!$B$4:$K$1001,5,FALSE)</f>
        <v>#N/A</v>
      </c>
      <c r="V395" s="23" t="e">
        <f>VLOOKUP('Frese Valve Selection'!$Q395,'Partnumber data valves'!$B$4:$K$1001,6,FALSE)</f>
        <v>#N/A</v>
      </c>
      <c r="W395" s="23" t="e">
        <f>VLOOKUP('Frese Valve Selection'!$Q395,'Partnumber data valves'!$B$4:$K$1001,7,FALSE)</f>
        <v>#N/A</v>
      </c>
      <c r="X395" s="23" t="e">
        <f>VLOOKUP('Frese Valve Selection'!$Q395,'Partnumber data valves'!$B$4:$K$1001,8,FALSE)</f>
        <v>#N/A</v>
      </c>
      <c r="Y395" s="23" t="e">
        <f>VLOOKUP('Frese Valve Selection'!$Q395,'Partnumber data valves'!$B$4:$K$1001,9,FALSE)</f>
        <v>#N/A</v>
      </c>
      <c r="Z395" s="23" t="e">
        <f>VLOOKUP('Frese Valve Selection'!$Q395,'Partnumber data valves'!$B$4:$K$1001,10,FALSE)</f>
        <v>#N/A</v>
      </c>
      <c r="AA395" s="97">
        <f t="shared" si="63"/>
        <v>0</v>
      </c>
      <c r="AB395" s="98" t="e">
        <f t="shared" si="69"/>
        <v>#N/A</v>
      </c>
      <c r="AC395" s="99" t="e">
        <f t="shared" si="70"/>
        <v>#N/A</v>
      </c>
      <c r="AD395" s="23" t="e">
        <f>VLOOKUP(Q395,'Weight table'!$A$2:$C$10000,3,FALSE)</f>
        <v>#N/A</v>
      </c>
      <c r="AF395" s="83"/>
      <c r="AG395" s="23" t="str">
        <f>IF(OR(ISBLANK($AF395),$AF395="N/A"),"",VLOOKUP($AF395,'Part number data actuators'!$B$3:$H$202,2,FALSE))</f>
        <v/>
      </c>
      <c r="AH395" s="23" t="str">
        <f>IF(OR(ISBLANK($AF395),$AF395="N/A"),"",VLOOKUP($AF395,'Part number data actuators'!$B$3:$H$202,3,FALSE))</f>
        <v/>
      </c>
      <c r="AI395" s="23" t="str">
        <f>IF(OR(ISBLANK($AF395),$AF395="N/A"),"",VLOOKUP($AF395,'Part number data actuators'!$B$3:$H$202,4,FALSE))</f>
        <v/>
      </c>
      <c r="AJ395" s="23" t="str">
        <f>IF(OR(ISBLANK($AF395),$AF395="N/A"),"",VLOOKUP($AF395,'Part number data actuators'!$B$3:$H$202,5,FALSE))</f>
        <v/>
      </c>
      <c r="AK395" s="23" t="str">
        <f>IF(OR(ISBLANK($AF395),$AF395="N/A"),"",VLOOKUP($AF395,'Part number data actuators'!$B$3:$H$202,6,FALSE))</f>
        <v/>
      </c>
      <c r="AL395" s="23" t="str">
        <f>IF(OR(ISBLANK($AF395),$AF395="N/A"),"",VLOOKUP($AF395,'Part number data actuators'!$B$3:$H$202,7,FALSE))</f>
        <v/>
      </c>
      <c r="AM395" s="5" t="str">
        <f>IF(OR(ISBLANK($AF395),$AF395="N/A"),"",VLOOKUP(AF395,'Weight table'!$A$2:$C$10000,3,FALSE))</f>
        <v/>
      </c>
      <c r="AO395" s="86"/>
      <c r="AU395" s="66" t="e">
        <f t="shared" si="64"/>
        <v>#N/A</v>
      </c>
      <c r="AV395" s="66" t="e">
        <f t="shared" si="65"/>
        <v>#N/A</v>
      </c>
      <c r="AW395" t="e">
        <f t="shared" si="66"/>
        <v>#N/A</v>
      </c>
      <c r="AX395" s="66" t="e">
        <f t="shared" si="67"/>
        <v>#N/A</v>
      </c>
      <c r="AY395" s="66" t="e">
        <f t="shared" si="68"/>
        <v>#N/A</v>
      </c>
      <c r="BB395" s="6" t="e">
        <f>MATCH(Q395,'Partnumber data valves'!$B$4:$B$1001,0)</f>
        <v>#N/A</v>
      </c>
      <c r="BC395" s="6"/>
      <c r="BD395" t="e">
        <f>INDEX('Partnumber data valves'!$B$4:$AC$1001,$BB395,13)</f>
        <v>#N/A</v>
      </c>
      <c r="BE395" t="e">
        <f>INDEX('Partnumber data valves'!$B$4:$AC$1001,$BB395,14)</f>
        <v>#N/A</v>
      </c>
      <c r="BF395" t="e">
        <f>INDEX('Partnumber data valves'!$B$4:$AC$1001,$BB395,15)</f>
        <v>#N/A</v>
      </c>
      <c r="BG395" t="e">
        <f>INDEX('Partnumber data valves'!$B$4:$AC$1001,$BB395,16)</f>
        <v>#N/A</v>
      </c>
      <c r="BH395" t="e">
        <f>INDEX('Partnumber data valves'!$B$4:$AC$1001,$BB395,17)</f>
        <v>#N/A</v>
      </c>
      <c r="BI395" t="e">
        <f>INDEX('Partnumber data valves'!$B$4:$AC$1001,$BB395,18)</f>
        <v>#N/A</v>
      </c>
      <c r="BJ395" t="e">
        <f>INDEX('Partnumber data valves'!$B$4:$AC$1001,$BB395,19)</f>
        <v>#N/A</v>
      </c>
      <c r="BL395" t="e">
        <f>INDEX('Partnumber data valves'!$B$4:$AC$1001,$BB395,21)</f>
        <v>#N/A</v>
      </c>
      <c r="BM395" t="e">
        <f>INDEX('Partnumber data valves'!$B$4:$AC$1001,$BB395,22)</f>
        <v>#N/A</v>
      </c>
      <c r="BN395" t="e">
        <f>INDEX('Partnumber data valves'!$B$4:$AC$1001,$BB395,23)</f>
        <v>#N/A</v>
      </c>
      <c r="BO395" t="e">
        <f>INDEX('Partnumber data valves'!$B$4:$AC$1001,$BB395,24)</f>
        <v>#N/A</v>
      </c>
      <c r="BP395" t="e">
        <f>INDEX('Partnumber data valves'!$B$4:$AC$1001,$BB395,25)</f>
        <v>#N/A</v>
      </c>
      <c r="BQ395" t="e">
        <f>INDEX('Partnumber data valves'!$B$4:$AC$1001,$BB395,26)</f>
        <v>#N/A</v>
      </c>
      <c r="BR395" t="e">
        <f>INDEX('Partnumber data valves'!$B$4:$AC$1001,$BB395,27)</f>
        <v>#N/A</v>
      </c>
      <c r="BS395" t="e">
        <f>INDEX('Partnumber data valves'!$B$4:$AC$1001,$BB395,28)</f>
        <v>#N/A</v>
      </c>
      <c r="BU395" s="66" t="e">
        <f>INDEX('Partnumber data valves'!$B$4:$AC$1001,$BB395,5)</f>
        <v>#N/A</v>
      </c>
      <c r="BV395" s="66" t="e">
        <f>INDEX('Partnumber data valves'!$B$4:$AC$1001,$BB395,6)</f>
        <v>#N/A</v>
      </c>
    </row>
    <row r="396" spans="2:74"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5"/>
      <c r="N396" s="115"/>
      <c r="O396" s="115"/>
      <c r="Q396" s="83"/>
      <c r="R396" s="22" t="e">
        <f>VLOOKUP('Frese Valve Selection'!$Q396,'Partnumber data valves'!$B$4:$K$1001,2,FALSE)</f>
        <v>#N/A</v>
      </c>
      <c r="S396" s="23" t="e">
        <f>VLOOKUP('Frese Valve Selection'!$Q396,'Partnumber data valves'!$B$4:$K$1001,3,FALSE)</f>
        <v>#N/A</v>
      </c>
      <c r="T396" s="23" t="e">
        <f>VLOOKUP('Frese Valve Selection'!$Q396,'Partnumber data valves'!$B$4:$K$1001,4,FALSE)</f>
        <v>#N/A</v>
      </c>
      <c r="U396" s="23" t="e">
        <f>VLOOKUP('Frese Valve Selection'!$Q396,'Partnumber data valves'!$B$4:$K$1001,5,FALSE)</f>
        <v>#N/A</v>
      </c>
      <c r="V396" s="23" t="e">
        <f>VLOOKUP('Frese Valve Selection'!$Q396,'Partnumber data valves'!$B$4:$K$1001,6,FALSE)</f>
        <v>#N/A</v>
      </c>
      <c r="W396" s="23" t="e">
        <f>VLOOKUP('Frese Valve Selection'!$Q396,'Partnumber data valves'!$B$4:$K$1001,7,FALSE)</f>
        <v>#N/A</v>
      </c>
      <c r="X396" s="23" t="e">
        <f>VLOOKUP('Frese Valve Selection'!$Q396,'Partnumber data valves'!$B$4:$K$1001,8,FALSE)</f>
        <v>#N/A</v>
      </c>
      <c r="Y396" s="23" t="e">
        <f>VLOOKUP('Frese Valve Selection'!$Q396,'Partnumber data valves'!$B$4:$K$1001,9,FALSE)</f>
        <v>#N/A</v>
      </c>
      <c r="Z396" s="23" t="e">
        <f>VLOOKUP('Frese Valve Selection'!$Q396,'Partnumber data valves'!$B$4:$K$1001,10,FALSE)</f>
        <v>#N/A</v>
      </c>
      <c r="AA396" s="97">
        <f t="shared" si="63"/>
        <v>0</v>
      </c>
      <c r="AB396" s="98" t="e">
        <f t="shared" si="69"/>
        <v>#N/A</v>
      </c>
      <c r="AC396" s="99" t="e">
        <f t="shared" si="70"/>
        <v>#N/A</v>
      </c>
      <c r="AD396" s="23" t="e">
        <f>VLOOKUP(Q396,'Weight table'!$A$2:$C$10000,3,FALSE)</f>
        <v>#N/A</v>
      </c>
      <c r="AF396" s="83"/>
      <c r="AG396" s="23" t="str">
        <f>IF(OR(ISBLANK($AF396),$AF396="N/A"),"",VLOOKUP($AF396,'Part number data actuators'!$B$3:$H$202,2,FALSE))</f>
        <v/>
      </c>
      <c r="AH396" s="23" t="str">
        <f>IF(OR(ISBLANK($AF396),$AF396="N/A"),"",VLOOKUP($AF396,'Part number data actuators'!$B$3:$H$202,3,FALSE))</f>
        <v/>
      </c>
      <c r="AI396" s="23" t="str">
        <f>IF(OR(ISBLANK($AF396),$AF396="N/A"),"",VLOOKUP($AF396,'Part number data actuators'!$B$3:$H$202,4,FALSE))</f>
        <v/>
      </c>
      <c r="AJ396" s="23" t="str">
        <f>IF(OR(ISBLANK($AF396),$AF396="N/A"),"",VLOOKUP($AF396,'Part number data actuators'!$B$3:$H$202,5,FALSE))</f>
        <v/>
      </c>
      <c r="AK396" s="23" t="str">
        <f>IF(OR(ISBLANK($AF396),$AF396="N/A"),"",VLOOKUP($AF396,'Part number data actuators'!$B$3:$H$202,6,FALSE))</f>
        <v/>
      </c>
      <c r="AL396" s="23" t="str">
        <f>IF(OR(ISBLANK($AF396),$AF396="N/A"),"",VLOOKUP($AF396,'Part number data actuators'!$B$3:$H$202,7,FALSE))</f>
        <v/>
      </c>
      <c r="AM396" s="5" t="str">
        <f>IF(OR(ISBLANK($AF396),$AF396="N/A"),"",VLOOKUP(AF396,'Weight table'!$A$2:$C$10000,3,FALSE))</f>
        <v/>
      </c>
      <c r="AO396" s="86"/>
      <c r="AU396" s="66" t="e">
        <f t="shared" si="64"/>
        <v>#N/A</v>
      </c>
      <c r="AV396" s="66" t="e">
        <f t="shared" si="65"/>
        <v>#N/A</v>
      </c>
      <c r="AW396" t="e">
        <f t="shared" si="66"/>
        <v>#N/A</v>
      </c>
      <c r="AX396" s="66" t="e">
        <f t="shared" si="67"/>
        <v>#N/A</v>
      </c>
      <c r="AY396" s="66" t="e">
        <f t="shared" si="68"/>
        <v>#N/A</v>
      </c>
      <c r="BB396" s="6" t="e">
        <f>MATCH(Q396,'Partnumber data valves'!$B$4:$B$1001,0)</f>
        <v>#N/A</v>
      </c>
      <c r="BC396" s="6"/>
      <c r="BD396" t="e">
        <f>INDEX('Partnumber data valves'!$B$4:$AC$1001,$BB396,13)</f>
        <v>#N/A</v>
      </c>
      <c r="BE396" t="e">
        <f>INDEX('Partnumber data valves'!$B$4:$AC$1001,$BB396,14)</f>
        <v>#N/A</v>
      </c>
      <c r="BF396" t="e">
        <f>INDEX('Partnumber data valves'!$B$4:$AC$1001,$BB396,15)</f>
        <v>#N/A</v>
      </c>
      <c r="BG396" t="e">
        <f>INDEX('Partnumber data valves'!$B$4:$AC$1001,$BB396,16)</f>
        <v>#N/A</v>
      </c>
      <c r="BH396" t="e">
        <f>INDEX('Partnumber data valves'!$B$4:$AC$1001,$BB396,17)</f>
        <v>#N/A</v>
      </c>
      <c r="BI396" t="e">
        <f>INDEX('Partnumber data valves'!$B$4:$AC$1001,$BB396,18)</f>
        <v>#N/A</v>
      </c>
      <c r="BJ396" t="e">
        <f>INDEX('Partnumber data valves'!$B$4:$AC$1001,$BB396,19)</f>
        <v>#N/A</v>
      </c>
      <c r="BL396" t="e">
        <f>INDEX('Partnumber data valves'!$B$4:$AC$1001,$BB396,21)</f>
        <v>#N/A</v>
      </c>
      <c r="BM396" t="e">
        <f>INDEX('Partnumber data valves'!$B$4:$AC$1001,$BB396,22)</f>
        <v>#N/A</v>
      </c>
      <c r="BN396" t="e">
        <f>INDEX('Partnumber data valves'!$B$4:$AC$1001,$BB396,23)</f>
        <v>#N/A</v>
      </c>
      <c r="BO396" t="e">
        <f>INDEX('Partnumber data valves'!$B$4:$AC$1001,$BB396,24)</f>
        <v>#N/A</v>
      </c>
      <c r="BP396" t="e">
        <f>INDEX('Partnumber data valves'!$B$4:$AC$1001,$BB396,25)</f>
        <v>#N/A</v>
      </c>
      <c r="BQ396" t="e">
        <f>INDEX('Partnumber data valves'!$B$4:$AC$1001,$BB396,26)</f>
        <v>#N/A</v>
      </c>
      <c r="BR396" t="e">
        <f>INDEX('Partnumber data valves'!$B$4:$AC$1001,$BB396,27)</f>
        <v>#N/A</v>
      </c>
      <c r="BS396" t="e">
        <f>INDEX('Partnumber data valves'!$B$4:$AC$1001,$BB396,28)</f>
        <v>#N/A</v>
      </c>
      <c r="BU396" s="66" t="e">
        <f>INDEX('Partnumber data valves'!$B$4:$AC$1001,$BB396,5)</f>
        <v>#N/A</v>
      </c>
      <c r="BV396" s="66" t="e">
        <f>INDEX('Partnumber data valves'!$B$4:$AC$1001,$BB396,6)</f>
        <v>#N/A</v>
      </c>
    </row>
    <row r="397" spans="2:74"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5"/>
      <c r="N397" s="115"/>
      <c r="O397" s="115"/>
      <c r="Q397" s="83"/>
      <c r="R397" s="22" t="e">
        <f>VLOOKUP('Frese Valve Selection'!$Q397,'Partnumber data valves'!$B$4:$K$1001,2,FALSE)</f>
        <v>#N/A</v>
      </c>
      <c r="S397" s="23" t="e">
        <f>VLOOKUP('Frese Valve Selection'!$Q397,'Partnumber data valves'!$B$4:$K$1001,3,FALSE)</f>
        <v>#N/A</v>
      </c>
      <c r="T397" s="23" t="e">
        <f>VLOOKUP('Frese Valve Selection'!$Q397,'Partnumber data valves'!$B$4:$K$1001,4,FALSE)</f>
        <v>#N/A</v>
      </c>
      <c r="U397" s="23" t="e">
        <f>VLOOKUP('Frese Valve Selection'!$Q397,'Partnumber data valves'!$B$4:$K$1001,5,FALSE)</f>
        <v>#N/A</v>
      </c>
      <c r="V397" s="23" t="e">
        <f>VLOOKUP('Frese Valve Selection'!$Q397,'Partnumber data valves'!$B$4:$K$1001,6,FALSE)</f>
        <v>#N/A</v>
      </c>
      <c r="W397" s="23" t="e">
        <f>VLOOKUP('Frese Valve Selection'!$Q397,'Partnumber data valves'!$B$4:$K$1001,7,FALSE)</f>
        <v>#N/A</v>
      </c>
      <c r="X397" s="23" t="e">
        <f>VLOOKUP('Frese Valve Selection'!$Q397,'Partnumber data valves'!$B$4:$K$1001,8,FALSE)</f>
        <v>#N/A</v>
      </c>
      <c r="Y397" s="23" t="e">
        <f>VLOOKUP('Frese Valve Selection'!$Q397,'Partnumber data valves'!$B$4:$K$1001,9,FALSE)</f>
        <v>#N/A</v>
      </c>
      <c r="Z397" s="23" t="e">
        <f>VLOOKUP('Frese Valve Selection'!$Q397,'Partnumber data valves'!$B$4:$K$1001,10,FALSE)</f>
        <v>#N/A</v>
      </c>
      <c r="AA397" s="97">
        <f t="shared" si="63"/>
        <v>0</v>
      </c>
      <c r="AB397" s="98" t="e">
        <f t="shared" si="69"/>
        <v>#N/A</v>
      </c>
      <c r="AC397" s="99" t="e">
        <f t="shared" si="70"/>
        <v>#N/A</v>
      </c>
      <c r="AD397" s="23" t="e">
        <f>VLOOKUP(Q397,'Weight table'!$A$2:$C$10000,3,FALSE)</f>
        <v>#N/A</v>
      </c>
      <c r="AF397" s="83"/>
      <c r="AG397" s="23" t="str">
        <f>IF(OR(ISBLANK($AF397),$AF397="N/A"),"",VLOOKUP($AF397,'Part number data actuators'!$B$3:$H$202,2,FALSE))</f>
        <v/>
      </c>
      <c r="AH397" s="23" t="str">
        <f>IF(OR(ISBLANK($AF397),$AF397="N/A"),"",VLOOKUP($AF397,'Part number data actuators'!$B$3:$H$202,3,FALSE))</f>
        <v/>
      </c>
      <c r="AI397" s="23" t="str">
        <f>IF(OR(ISBLANK($AF397),$AF397="N/A"),"",VLOOKUP($AF397,'Part number data actuators'!$B$3:$H$202,4,FALSE))</f>
        <v/>
      </c>
      <c r="AJ397" s="23" t="str">
        <f>IF(OR(ISBLANK($AF397),$AF397="N/A"),"",VLOOKUP($AF397,'Part number data actuators'!$B$3:$H$202,5,FALSE))</f>
        <v/>
      </c>
      <c r="AK397" s="23" t="str">
        <f>IF(OR(ISBLANK($AF397),$AF397="N/A"),"",VLOOKUP($AF397,'Part number data actuators'!$B$3:$H$202,6,FALSE))</f>
        <v/>
      </c>
      <c r="AL397" s="23" t="str">
        <f>IF(OR(ISBLANK($AF397),$AF397="N/A"),"",VLOOKUP($AF397,'Part number data actuators'!$B$3:$H$202,7,FALSE))</f>
        <v/>
      </c>
      <c r="AM397" s="5" t="str">
        <f>IF(OR(ISBLANK($AF397),$AF397="N/A"),"",VLOOKUP(AF397,'Weight table'!$A$2:$C$10000,3,FALSE))</f>
        <v/>
      </c>
      <c r="AO397" s="86"/>
      <c r="AU397" s="66" t="e">
        <f t="shared" si="64"/>
        <v>#N/A</v>
      </c>
      <c r="AV397" s="66" t="e">
        <f t="shared" si="65"/>
        <v>#N/A</v>
      </c>
      <c r="AW397" t="e">
        <f t="shared" si="66"/>
        <v>#N/A</v>
      </c>
      <c r="AX397" s="66" t="e">
        <f t="shared" si="67"/>
        <v>#N/A</v>
      </c>
      <c r="AY397" s="66" t="e">
        <f t="shared" si="68"/>
        <v>#N/A</v>
      </c>
      <c r="BB397" s="6" t="e">
        <f>MATCH(Q397,'Partnumber data valves'!$B$4:$B$1001,0)</f>
        <v>#N/A</v>
      </c>
      <c r="BC397" s="6"/>
      <c r="BD397" t="e">
        <f>INDEX('Partnumber data valves'!$B$4:$AC$1001,$BB397,13)</f>
        <v>#N/A</v>
      </c>
      <c r="BE397" t="e">
        <f>INDEX('Partnumber data valves'!$B$4:$AC$1001,$BB397,14)</f>
        <v>#N/A</v>
      </c>
      <c r="BF397" t="e">
        <f>INDEX('Partnumber data valves'!$B$4:$AC$1001,$BB397,15)</f>
        <v>#N/A</v>
      </c>
      <c r="BG397" t="e">
        <f>INDEX('Partnumber data valves'!$B$4:$AC$1001,$BB397,16)</f>
        <v>#N/A</v>
      </c>
      <c r="BH397" t="e">
        <f>INDEX('Partnumber data valves'!$B$4:$AC$1001,$BB397,17)</f>
        <v>#N/A</v>
      </c>
      <c r="BI397" t="e">
        <f>INDEX('Partnumber data valves'!$B$4:$AC$1001,$BB397,18)</f>
        <v>#N/A</v>
      </c>
      <c r="BJ397" t="e">
        <f>INDEX('Partnumber data valves'!$B$4:$AC$1001,$BB397,19)</f>
        <v>#N/A</v>
      </c>
      <c r="BL397" t="e">
        <f>INDEX('Partnumber data valves'!$B$4:$AC$1001,$BB397,21)</f>
        <v>#N/A</v>
      </c>
      <c r="BM397" t="e">
        <f>INDEX('Partnumber data valves'!$B$4:$AC$1001,$BB397,22)</f>
        <v>#N/A</v>
      </c>
      <c r="BN397" t="e">
        <f>INDEX('Partnumber data valves'!$B$4:$AC$1001,$BB397,23)</f>
        <v>#N/A</v>
      </c>
      <c r="BO397" t="e">
        <f>INDEX('Partnumber data valves'!$B$4:$AC$1001,$BB397,24)</f>
        <v>#N/A</v>
      </c>
      <c r="BP397" t="e">
        <f>INDEX('Partnumber data valves'!$B$4:$AC$1001,$BB397,25)</f>
        <v>#N/A</v>
      </c>
      <c r="BQ397" t="e">
        <f>INDEX('Partnumber data valves'!$B$4:$AC$1001,$BB397,26)</f>
        <v>#N/A</v>
      </c>
      <c r="BR397" t="e">
        <f>INDEX('Partnumber data valves'!$B$4:$AC$1001,$BB397,27)</f>
        <v>#N/A</v>
      </c>
      <c r="BS397" t="e">
        <f>INDEX('Partnumber data valves'!$B$4:$AC$1001,$BB397,28)</f>
        <v>#N/A</v>
      </c>
      <c r="BU397" s="66" t="e">
        <f>INDEX('Partnumber data valves'!$B$4:$AC$1001,$BB397,5)</f>
        <v>#N/A</v>
      </c>
      <c r="BV397" s="66" t="e">
        <f>INDEX('Partnumber data valves'!$B$4:$AC$1001,$BB397,6)</f>
        <v>#N/A</v>
      </c>
    </row>
    <row r="398" spans="2:74"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5"/>
      <c r="N398" s="115"/>
      <c r="O398" s="115"/>
      <c r="Q398" s="83"/>
      <c r="R398" s="22" t="e">
        <f>VLOOKUP('Frese Valve Selection'!$Q398,'Partnumber data valves'!$B$4:$K$1001,2,FALSE)</f>
        <v>#N/A</v>
      </c>
      <c r="S398" s="23" t="e">
        <f>VLOOKUP('Frese Valve Selection'!$Q398,'Partnumber data valves'!$B$4:$K$1001,3,FALSE)</f>
        <v>#N/A</v>
      </c>
      <c r="T398" s="23" t="e">
        <f>VLOOKUP('Frese Valve Selection'!$Q398,'Partnumber data valves'!$B$4:$K$1001,4,FALSE)</f>
        <v>#N/A</v>
      </c>
      <c r="U398" s="23" t="e">
        <f>VLOOKUP('Frese Valve Selection'!$Q398,'Partnumber data valves'!$B$4:$K$1001,5,FALSE)</f>
        <v>#N/A</v>
      </c>
      <c r="V398" s="23" t="e">
        <f>VLOOKUP('Frese Valve Selection'!$Q398,'Partnumber data valves'!$B$4:$K$1001,6,FALSE)</f>
        <v>#N/A</v>
      </c>
      <c r="W398" s="23" t="e">
        <f>VLOOKUP('Frese Valve Selection'!$Q398,'Partnumber data valves'!$B$4:$K$1001,7,FALSE)</f>
        <v>#N/A</v>
      </c>
      <c r="X398" s="23" t="e">
        <f>VLOOKUP('Frese Valve Selection'!$Q398,'Partnumber data valves'!$B$4:$K$1001,8,FALSE)</f>
        <v>#N/A</v>
      </c>
      <c r="Y398" s="23" t="e">
        <f>VLOOKUP('Frese Valve Selection'!$Q398,'Partnumber data valves'!$B$4:$K$1001,9,FALSE)</f>
        <v>#N/A</v>
      </c>
      <c r="Z398" s="23" t="e">
        <f>VLOOKUP('Frese Valve Selection'!$Q398,'Partnumber data valves'!$B$4:$K$1001,10,FALSE)</f>
        <v>#N/A</v>
      </c>
      <c r="AA398" s="97">
        <f t="shared" si="63"/>
        <v>0</v>
      </c>
      <c r="AB398" s="98" t="e">
        <f t="shared" si="69"/>
        <v>#N/A</v>
      </c>
      <c r="AC398" s="99" t="e">
        <f t="shared" si="70"/>
        <v>#N/A</v>
      </c>
      <c r="AD398" s="23" t="e">
        <f>VLOOKUP(Q398,'Weight table'!$A$2:$C$10000,3,FALSE)</f>
        <v>#N/A</v>
      </c>
      <c r="AF398" s="83"/>
      <c r="AG398" s="23" t="str">
        <f>IF(OR(ISBLANK($AF398),$AF398="N/A"),"",VLOOKUP($AF398,'Part number data actuators'!$B$3:$H$202,2,FALSE))</f>
        <v/>
      </c>
      <c r="AH398" s="23" t="str">
        <f>IF(OR(ISBLANK($AF398),$AF398="N/A"),"",VLOOKUP($AF398,'Part number data actuators'!$B$3:$H$202,3,FALSE))</f>
        <v/>
      </c>
      <c r="AI398" s="23" t="str">
        <f>IF(OR(ISBLANK($AF398),$AF398="N/A"),"",VLOOKUP($AF398,'Part number data actuators'!$B$3:$H$202,4,FALSE))</f>
        <v/>
      </c>
      <c r="AJ398" s="23" t="str">
        <f>IF(OR(ISBLANK($AF398),$AF398="N/A"),"",VLOOKUP($AF398,'Part number data actuators'!$B$3:$H$202,5,FALSE))</f>
        <v/>
      </c>
      <c r="AK398" s="23" t="str">
        <f>IF(OR(ISBLANK($AF398),$AF398="N/A"),"",VLOOKUP($AF398,'Part number data actuators'!$B$3:$H$202,6,FALSE))</f>
        <v/>
      </c>
      <c r="AL398" s="23" t="str">
        <f>IF(OR(ISBLANK($AF398),$AF398="N/A"),"",VLOOKUP($AF398,'Part number data actuators'!$B$3:$H$202,7,FALSE))</f>
        <v/>
      </c>
      <c r="AM398" s="5" t="str">
        <f>IF(OR(ISBLANK($AF398),$AF398="N/A"),"",VLOOKUP(AF398,'Weight table'!$A$2:$C$10000,3,FALSE))</f>
        <v/>
      </c>
      <c r="AO398" s="86"/>
      <c r="AU398" s="66" t="e">
        <f t="shared" si="64"/>
        <v>#N/A</v>
      </c>
      <c r="AV398" s="66" t="e">
        <f t="shared" si="65"/>
        <v>#N/A</v>
      </c>
      <c r="AW398" t="e">
        <f t="shared" si="66"/>
        <v>#N/A</v>
      </c>
      <c r="AX398" s="66" t="e">
        <f t="shared" si="67"/>
        <v>#N/A</v>
      </c>
      <c r="AY398" s="66" t="e">
        <f t="shared" si="68"/>
        <v>#N/A</v>
      </c>
      <c r="BB398" s="6" t="e">
        <f>MATCH(Q398,'Partnumber data valves'!$B$4:$B$1001,0)</f>
        <v>#N/A</v>
      </c>
      <c r="BC398" s="6"/>
      <c r="BD398" t="e">
        <f>INDEX('Partnumber data valves'!$B$4:$AC$1001,$BB398,13)</f>
        <v>#N/A</v>
      </c>
      <c r="BE398" t="e">
        <f>INDEX('Partnumber data valves'!$B$4:$AC$1001,$BB398,14)</f>
        <v>#N/A</v>
      </c>
      <c r="BF398" t="e">
        <f>INDEX('Partnumber data valves'!$B$4:$AC$1001,$BB398,15)</f>
        <v>#N/A</v>
      </c>
      <c r="BG398" t="e">
        <f>INDEX('Partnumber data valves'!$B$4:$AC$1001,$BB398,16)</f>
        <v>#N/A</v>
      </c>
      <c r="BH398" t="e">
        <f>INDEX('Partnumber data valves'!$B$4:$AC$1001,$BB398,17)</f>
        <v>#N/A</v>
      </c>
      <c r="BI398" t="e">
        <f>INDEX('Partnumber data valves'!$B$4:$AC$1001,$BB398,18)</f>
        <v>#N/A</v>
      </c>
      <c r="BJ398" t="e">
        <f>INDEX('Partnumber data valves'!$B$4:$AC$1001,$BB398,19)</f>
        <v>#N/A</v>
      </c>
      <c r="BL398" t="e">
        <f>INDEX('Partnumber data valves'!$B$4:$AC$1001,$BB398,21)</f>
        <v>#N/A</v>
      </c>
      <c r="BM398" t="e">
        <f>INDEX('Partnumber data valves'!$B$4:$AC$1001,$BB398,22)</f>
        <v>#N/A</v>
      </c>
      <c r="BN398" t="e">
        <f>INDEX('Partnumber data valves'!$B$4:$AC$1001,$BB398,23)</f>
        <v>#N/A</v>
      </c>
      <c r="BO398" t="e">
        <f>INDEX('Partnumber data valves'!$B$4:$AC$1001,$BB398,24)</f>
        <v>#N/A</v>
      </c>
      <c r="BP398" t="e">
        <f>INDEX('Partnumber data valves'!$B$4:$AC$1001,$BB398,25)</f>
        <v>#N/A</v>
      </c>
      <c r="BQ398" t="e">
        <f>INDEX('Partnumber data valves'!$B$4:$AC$1001,$BB398,26)</f>
        <v>#N/A</v>
      </c>
      <c r="BR398" t="e">
        <f>INDEX('Partnumber data valves'!$B$4:$AC$1001,$BB398,27)</f>
        <v>#N/A</v>
      </c>
      <c r="BS398" t="e">
        <f>INDEX('Partnumber data valves'!$B$4:$AC$1001,$BB398,28)</f>
        <v>#N/A</v>
      </c>
      <c r="BU398" s="66" t="e">
        <f>INDEX('Partnumber data valves'!$B$4:$AC$1001,$BB398,5)</f>
        <v>#N/A</v>
      </c>
      <c r="BV398" s="66" t="e">
        <f>INDEX('Partnumber data valves'!$B$4:$AC$1001,$BB398,6)</f>
        <v>#N/A</v>
      </c>
    </row>
    <row r="399" spans="2:74"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5"/>
      <c r="N399" s="115"/>
      <c r="O399" s="115"/>
      <c r="Q399" s="83"/>
      <c r="R399" s="22" t="e">
        <f>VLOOKUP('Frese Valve Selection'!$Q399,'Partnumber data valves'!$B$4:$K$1001,2,FALSE)</f>
        <v>#N/A</v>
      </c>
      <c r="S399" s="23" t="e">
        <f>VLOOKUP('Frese Valve Selection'!$Q399,'Partnumber data valves'!$B$4:$K$1001,3,FALSE)</f>
        <v>#N/A</v>
      </c>
      <c r="T399" s="23" t="e">
        <f>VLOOKUP('Frese Valve Selection'!$Q399,'Partnumber data valves'!$B$4:$K$1001,4,FALSE)</f>
        <v>#N/A</v>
      </c>
      <c r="U399" s="23" t="e">
        <f>VLOOKUP('Frese Valve Selection'!$Q399,'Partnumber data valves'!$B$4:$K$1001,5,FALSE)</f>
        <v>#N/A</v>
      </c>
      <c r="V399" s="23" t="e">
        <f>VLOOKUP('Frese Valve Selection'!$Q399,'Partnumber data valves'!$B$4:$K$1001,6,FALSE)</f>
        <v>#N/A</v>
      </c>
      <c r="W399" s="23" t="e">
        <f>VLOOKUP('Frese Valve Selection'!$Q399,'Partnumber data valves'!$B$4:$K$1001,7,FALSE)</f>
        <v>#N/A</v>
      </c>
      <c r="X399" s="23" t="e">
        <f>VLOOKUP('Frese Valve Selection'!$Q399,'Partnumber data valves'!$B$4:$K$1001,8,FALSE)</f>
        <v>#N/A</v>
      </c>
      <c r="Y399" s="23" t="e">
        <f>VLOOKUP('Frese Valve Selection'!$Q399,'Partnumber data valves'!$B$4:$K$1001,9,FALSE)</f>
        <v>#N/A</v>
      </c>
      <c r="Z399" s="23" t="e">
        <f>VLOOKUP('Frese Valve Selection'!$Q399,'Partnumber data valves'!$B$4:$K$1001,10,FALSE)</f>
        <v>#N/A</v>
      </c>
      <c r="AA399" s="97">
        <f t="shared" si="63"/>
        <v>0</v>
      </c>
      <c r="AB399" s="98" t="e">
        <f t="shared" si="69"/>
        <v>#N/A</v>
      </c>
      <c r="AC399" s="99" t="e">
        <f t="shared" si="70"/>
        <v>#N/A</v>
      </c>
      <c r="AD399" s="23" t="e">
        <f>VLOOKUP(Q399,'Weight table'!$A$2:$C$10000,3,FALSE)</f>
        <v>#N/A</v>
      </c>
      <c r="AF399" s="83"/>
      <c r="AG399" s="23" t="str">
        <f>IF(OR(ISBLANK($AF399),$AF399="N/A"),"",VLOOKUP($AF399,'Part number data actuators'!$B$3:$H$202,2,FALSE))</f>
        <v/>
      </c>
      <c r="AH399" s="23" t="str">
        <f>IF(OR(ISBLANK($AF399),$AF399="N/A"),"",VLOOKUP($AF399,'Part number data actuators'!$B$3:$H$202,3,FALSE))</f>
        <v/>
      </c>
      <c r="AI399" s="23" t="str">
        <f>IF(OR(ISBLANK($AF399),$AF399="N/A"),"",VLOOKUP($AF399,'Part number data actuators'!$B$3:$H$202,4,FALSE))</f>
        <v/>
      </c>
      <c r="AJ399" s="23" t="str">
        <f>IF(OR(ISBLANK($AF399),$AF399="N/A"),"",VLOOKUP($AF399,'Part number data actuators'!$B$3:$H$202,5,FALSE))</f>
        <v/>
      </c>
      <c r="AK399" s="23" t="str">
        <f>IF(OR(ISBLANK($AF399),$AF399="N/A"),"",VLOOKUP($AF399,'Part number data actuators'!$B$3:$H$202,6,FALSE))</f>
        <v/>
      </c>
      <c r="AL399" s="23" t="str">
        <f>IF(OR(ISBLANK($AF399),$AF399="N/A"),"",VLOOKUP($AF399,'Part number data actuators'!$B$3:$H$202,7,FALSE))</f>
        <v/>
      </c>
      <c r="AM399" s="5" t="str">
        <f>IF(OR(ISBLANK($AF399),$AF399="N/A"),"",VLOOKUP(AF399,'Weight table'!$A$2:$C$10000,3,FALSE))</f>
        <v/>
      </c>
      <c r="AO399" s="86"/>
      <c r="AU399" s="66" t="e">
        <f t="shared" si="64"/>
        <v>#N/A</v>
      </c>
      <c r="AV399" s="66" t="e">
        <f t="shared" si="65"/>
        <v>#N/A</v>
      </c>
      <c r="AW399" t="e">
        <f t="shared" si="66"/>
        <v>#N/A</v>
      </c>
      <c r="AX399" s="66" t="e">
        <f t="shared" si="67"/>
        <v>#N/A</v>
      </c>
      <c r="AY399" s="66" t="e">
        <f t="shared" si="68"/>
        <v>#N/A</v>
      </c>
      <c r="BB399" s="6" t="e">
        <f>MATCH(Q399,'Partnumber data valves'!$B$4:$B$1001,0)</f>
        <v>#N/A</v>
      </c>
      <c r="BC399" s="6"/>
      <c r="BD399" t="e">
        <f>INDEX('Partnumber data valves'!$B$4:$AC$1001,$BB399,13)</f>
        <v>#N/A</v>
      </c>
      <c r="BE399" t="e">
        <f>INDEX('Partnumber data valves'!$B$4:$AC$1001,$BB399,14)</f>
        <v>#N/A</v>
      </c>
      <c r="BF399" t="e">
        <f>INDEX('Partnumber data valves'!$B$4:$AC$1001,$BB399,15)</f>
        <v>#N/A</v>
      </c>
      <c r="BG399" t="e">
        <f>INDEX('Partnumber data valves'!$B$4:$AC$1001,$BB399,16)</f>
        <v>#N/A</v>
      </c>
      <c r="BH399" t="e">
        <f>INDEX('Partnumber data valves'!$B$4:$AC$1001,$BB399,17)</f>
        <v>#N/A</v>
      </c>
      <c r="BI399" t="e">
        <f>INDEX('Partnumber data valves'!$B$4:$AC$1001,$BB399,18)</f>
        <v>#N/A</v>
      </c>
      <c r="BJ399" t="e">
        <f>INDEX('Partnumber data valves'!$B$4:$AC$1001,$BB399,19)</f>
        <v>#N/A</v>
      </c>
      <c r="BL399" t="e">
        <f>INDEX('Partnumber data valves'!$B$4:$AC$1001,$BB399,21)</f>
        <v>#N/A</v>
      </c>
      <c r="BM399" t="e">
        <f>INDEX('Partnumber data valves'!$B$4:$AC$1001,$BB399,22)</f>
        <v>#N/A</v>
      </c>
      <c r="BN399" t="e">
        <f>INDEX('Partnumber data valves'!$B$4:$AC$1001,$BB399,23)</f>
        <v>#N/A</v>
      </c>
      <c r="BO399" t="e">
        <f>INDEX('Partnumber data valves'!$B$4:$AC$1001,$BB399,24)</f>
        <v>#N/A</v>
      </c>
      <c r="BP399" t="e">
        <f>INDEX('Partnumber data valves'!$B$4:$AC$1001,$BB399,25)</f>
        <v>#N/A</v>
      </c>
      <c r="BQ399" t="e">
        <f>INDEX('Partnumber data valves'!$B$4:$AC$1001,$BB399,26)</f>
        <v>#N/A</v>
      </c>
      <c r="BR399" t="e">
        <f>INDEX('Partnumber data valves'!$B$4:$AC$1001,$BB399,27)</f>
        <v>#N/A</v>
      </c>
      <c r="BS399" t="e">
        <f>INDEX('Partnumber data valves'!$B$4:$AC$1001,$BB399,28)</f>
        <v>#N/A</v>
      </c>
      <c r="BU399" s="66" t="e">
        <f>INDEX('Partnumber data valves'!$B$4:$AC$1001,$BB399,5)</f>
        <v>#N/A</v>
      </c>
      <c r="BV399" s="66" t="e">
        <f>INDEX('Partnumber data valves'!$B$4:$AC$1001,$BB399,6)</f>
        <v>#N/A</v>
      </c>
    </row>
    <row r="400" spans="2:74"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5"/>
      <c r="N400" s="115"/>
      <c r="O400" s="115"/>
      <c r="Q400" s="83"/>
      <c r="R400" s="22" t="e">
        <f>VLOOKUP('Frese Valve Selection'!$Q400,'Partnumber data valves'!$B$4:$K$1001,2,FALSE)</f>
        <v>#N/A</v>
      </c>
      <c r="S400" s="23" t="e">
        <f>VLOOKUP('Frese Valve Selection'!$Q400,'Partnumber data valves'!$B$4:$K$1001,3,FALSE)</f>
        <v>#N/A</v>
      </c>
      <c r="T400" s="23" t="e">
        <f>VLOOKUP('Frese Valve Selection'!$Q400,'Partnumber data valves'!$B$4:$K$1001,4,FALSE)</f>
        <v>#N/A</v>
      </c>
      <c r="U400" s="23" t="e">
        <f>VLOOKUP('Frese Valve Selection'!$Q400,'Partnumber data valves'!$B$4:$K$1001,5,FALSE)</f>
        <v>#N/A</v>
      </c>
      <c r="V400" s="23" t="e">
        <f>VLOOKUP('Frese Valve Selection'!$Q400,'Partnumber data valves'!$B$4:$K$1001,6,FALSE)</f>
        <v>#N/A</v>
      </c>
      <c r="W400" s="23" t="e">
        <f>VLOOKUP('Frese Valve Selection'!$Q400,'Partnumber data valves'!$B$4:$K$1001,7,FALSE)</f>
        <v>#N/A</v>
      </c>
      <c r="X400" s="23" t="e">
        <f>VLOOKUP('Frese Valve Selection'!$Q400,'Partnumber data valves'!$B$4:$K$1001,8,FALSE)</f>
        <v>#N/A</v>
      </c>
      <c r="Y400" s="23" t="e">
        <f>VLOOKUP('Frese Valve Selection'!$Q400,'Partnumber data valves'!$B$4:$K$1001,9,FALSE)</f>
        <v>#N/A</v>
      </c>
      <c r="Z400" s="23" t="e">
        <f>VLOOKUP('Frese Valve Selection'!$Q400,'Partnumber data valves'!$B$4:$K$1001,10,FALSE)</f>
        <v>#N/A</v>
      </c>
      <c r="AA400" s="97">
        <f t="shared" ref="AA400:AA463" si="71">I400</f>
        <v>0</v>
      </c>
      <c r="AB400" s="98" t="e">
        <f t="shared" si="69"/>
        <v>#N/A</v>
      </c>
      <c r="AC400" s="99" t="e">
        <f t="shared" si="70"/>
        <v>#N/A</v>
      </c>
      <c r="AD400" s="23" t="e">
        <f>VLOOKUP(Q400,'Weight table'!$A$2:$C$10000,3,FALSE)</f>
        <v>#N/A</v>
      </c>
      <c r="AF400" s="83"/>
      <c r="AG400" s="23" t="str">
        <f>IF(OR(ISBLANK($AF400),$AF400="N/A"),"",VLOOKUP($AF400,'Part number data actuators'!$B$3:$H$202,2,FALSE))</f>
        <v/>
      </c>
      <c r="AH400" s="23" t="str">
        <f>IF(OR(ISBLANK($AF400),$AF400="N/A"),"",VLOOKUP($AF400,'Part number data actuators'!$B$3:$H$202,3,FALSE))</f>
        <v/>
      </c>
      <c r="AI400" s="23" t="str">
        <f>IF(OR(ISBLANK($AF400),$AF400="N/A"),"",VLOOKUP($AF400,'Part number data actuators'!$B$3:$H$202,4,FALSE))</f>
        <v/>
      </c>
      <c r="AJ400" s="23" t="str">
        <f>IF(OR(ISBLANK($AF400),$AF400="N/A"),"",VLOOKUP($AF400,'Part number data actuators'!$B$3:$H$202,5,FALSE))</f>
        <v/>
      </c>
      <c r="AK400" s="23" t="str">
        <f>IF(OR(ISBLANK($AF400),$AF400="N/A"),"",VLOOKUP($AF400,'Part number data actuators'!$B$3:$H$202,6,FALSE))</f>
        <v/>
      </c>
      <c r="AL400" s="23" t="str">
        <f>IF(OR(ISBLANK($AF400),$AF400="N/A"),"",VLOOKUP($AF400,'Part number data actuators'!$B$3:$H$202,7,FALSE))</f>
        <v/>
      </c>
      <c r="AM400" s="5" t="str">
        <f>IF(OR(ISBLANK($AF400),$AF400="N/A"),"",VLOOKUP(AF400,'Weight table'!$A$2:$C$10000,3,FALSE))</f>
        <v/>
      </c>
      <c r="AO400" s="86"/>
      <c r="AU400" s="66" t="e">
        <f t="shared" si="64"/>
        <v>#N/A</v>
      </c>
      <c r="AV400" s="66" t="e">
        <f t="shared" si="65"/>
        <v>#N/A</v>
      </c>
      <c r="AW400" t="e">
        <f t="shared" si="66"/>
        <v>#N/A</v>
      </c>
      <c r="AX400" s="66" t="e">
        <f t="shared" si="67"/>
        <v>#N/A</v>
      </c>
      <c r="AY400" s="66" t="e">
        <f t="shared" si="68"/>
        <v>#N/A</v>
      </c>
      <c r="BB400" s="6" t="e">
        <f>MATCH(Q400,'Partnumber data valves'!$B$4:$B$1001,0)</f>
        <v>#N/A</v>
      </c>
      <c r="BC400" s="6"/>
      <c r="BD400" t="e">
        <f>INDEX('Partnumber data valves'!$B$4:$AC$1001,$BB400,13)</f>
        <v>#N/A</v>
      </c>
      <c r="BE400" t="e">
        <f>INDEX('Partnumber data valves'!$B$4:$AC$1001,$BB400,14)</f>
        <v>#N/A</v>
      </c>
      <c r="BF400" t="e">
        <f>INDEX('Partnumber data valves'!$B$4:$AC$1001,$BB400,15)</f>
        <v>#N/A</v>
      </c>
      <c r="BG400" t="e">
        <f>INDEX('Partnumber data valves'!$B$4:$AC$1001,$BB400,16)</f>
        <v>#N/A</v>
      </c>
      <c r="BH400" t="e">
        <f>INDEX('Partnumber data valves'!$B$4:$AC$1001,$BB400,17)</f>
        <v>#N/A</v>
      </c>
      <c r="BI400" t="e">
        <f>INDEX('Partnumber data valves'!$B$4:$AC$1001,$BB400,18)</f>
        <v>#N/A</v>
      </c>
      <c r="BJ400" t="e">
        <f>INDEX('Partnumber data valves'!$B$4:$AC$1001,$BB400,19)</f>
        <v>#N/A</v>
      </c>
      <c r="BL400" t="e">
        <f>INDEX('Partnumber data valves'!$B$4:$AC$1001,$BB400,21)</f>
        <v>#N/A</v>
      </c>
      <c r="BM400" t="e">
        <f>INDEX('Partnumber data valves'!$B$4:$AC$1001,$BB400,22)</f>
        <v>#N/A</v>
      </c>
      <c r="BN400" t="e">
        <f>INDEX('Partnumber data valves'!$B$4:$AC$1001,$BB400,23)</f>
        <v>#N/A</v>
      </c>
      <c r="BO400" t="e">
        <f>INDEX('Partnumber data valves'!$B$4:$AC$1001,$BB400,24)</f>
        <v>#N/A</v>
      </c>
      <c r="BP400" t="e">
        <f>INDEX('Partnumber data valves'!$B$4:$AC$1001,$BB400,25)</f>
        <v>#N/A</v>
      </c>
      <c r="BQ400" t="e">
        <f>INDEX('Partnumber data valves'!$B$4:$AC$1001,$BB400,26)</f>
        <v>#N/A</v>
      </c>
      <c r="BR400" t="e">
        <f>INDEX('Partnumber data valves'!$B$4:$AC$1001,$BB400,27)</f>
        <v>#N/A</v>
      </c>
      <c r="BS400" t="e">
        <f>INDEX('Partnumber data valves'!$B$4:$AC$1001,$BB400,28)</f>
        <v>#N/A</v>
      </c>
      <c r="BU400" s="66" t="e">
        <f>INDEX('Partnumber data valves'!$B$4:$AC$1001,$BB400,5)</f>
        <v>#N/A</v>
      </c>
      <c r="BV400" s="66" t="e">
        <f>INDEX('Partnumber data valves'!$B$4:$AC$1001,$BB400,6)</f>
        <v>#N/A</v>
      </c>
    </row>
    <row r="401" spans="2:74"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5"/>
      <c r="N401" s="115"/>
      <c r="O401" s="115"/>
      <c r="Q401" s="83"/>
      <c r="R401" s="22" t="e">
        <f>VLOOKUP('Frese Valve Selection'!$Q401,'Partnumber data valves'!$B$4:$K$1001,2,FALSE)</f>
        <v>#N/A</v>
      </c>
      <c r="S401" s="23" t="e">
        <f>VLOOKUP('Frese Valve Selection'!$Q401,'Partnumber data valves'!$B$4:$K$1001,3,FALSE)</f>
        <v>#N/A</v>
      </c>
      <c r="T401" s="23" t="e">
        <f>VLOOKUP('Frese Valve Selection'!$Q401,'Partnumber data valves'!$B$4:$K$1001,4,FALSE)</f>
        <v>#N/A</v>
      </c>
      <c r="U401" s="23" t="e">
        <f>VLOOKUP('Frese Valve Selection'!$Q401,'Partnumber data valves'!$B$4:$K$1001,5,FALSE)</f>
        <v>#N/A</v>
      </c>
      <c r="V401" s="23" t="e">
        <f>VLOOKUP('Frese Valve Selection'!$Q401,'Partnumber data valves'!$B$4:$K$1001,6,FALSE)</f>
        <v>#N/A</v>
      </c>
      <c r="W401" s="23" t="e">
        <f>VLOOKUP('Frese Valve Selection'!$Q401,'Partnumber data valves'!$B$4:$K$1001,7,FALSE)</f>
        <v>#N/A</v>
      </c>
      <c r="X401" s="23" t="e">
        <f>VLOOKUP('Frese Valve Selection'!$Q401,'Partnumber data valves'!$B$4:$K$1001,8,FALSE)</f>
        <v>#N/A</v>
      </c>
      <c r="Y401" s="23" t="e">
        <f>VLOOKUP('Frese Valve Selection'!$Q401,'Partnumber data valves'!$B$4:$K$1001,9,FALSE)</f>
        <v>#N/A</v>
      </c>
      <c r="Z401" s="23" t="e">
        <f>VLOOKUP('Frese Valve Selection'!$Q401,'Partnumber data valves'!$B$4:$K$1001,10,FALSE)</f>
        <v>#N/A</v>
      </c>
      <c r="AA401" s="97">
        <f t="shared" si="71"/>
        <v>0</v>
      </c>
      <c r="AB401" s="98" t="e">
        <f t="shared" si="69"/>
        <v>#N/A</v>
      </c>
      <c r="AC401" s="99" t="e">
        <f t="shared" si="70"/>
        <v>#N/A</v>
      </c>
      <c r="AD401" s="23" t="e">
        <f>VLOOKUP(Q401,'Weight table'!$A$2:$C$10000,3,FALSE)</f>
        <v>#N/A</v>
      </c>
      <c r="AF401" s="83"/>
      <c r="AG401" s="23" t="str">
        <f>IF(OR(ISBLANK($AF401),$AF401="N/A"),"",VLOOKUP($AF401,'Part number data actuators'!$B$3:$H$202,2,FALSE))</f>
        <v/>
      </c>
      <c r="AH401" s="23" t="str">
        <f>IF(OR(ISBLANK($AF401),$AF401="N/A"),"",VLOOKUP($AF401,'Part number data actuators'!$B$3:$H$202,3,FALSE))</f>
        <v/>
      </c>
      <c r="AI401" s="23" t="str">
        <f>IF(OR(ISBLANK($AF401),$AF401="N/A"),"",VLOOKUP($AF401,'Part number data actuators'!$B$3:$H$202,4,FALSE))</f>
        <v/>
      </c>
      <c r="AJ401" s="23" t="str">
        <f>IF(OR(ISBLANK($AF401),$AF401="N/A"),"",VLOOKUP($AF401,'Part number data actuators'!$B$3:$H$202,5,FALSE))</f>
        <v/>
      </c>
      <c r="AK401" s="23" t="str">
        <f>IF(OR(ISBLANK($AF401),$AF401="N/A"),"",VLOOKUP($AF401,'Part number data actuators'!$B$3:$H$202,6,FALSE))</f>
        <v/>
      </c>
      <c r="AL401" s="23" t="str">
        <f>IF(OR(ISBLANK($AF401),$AF401="N/A"),"",VLOOKUP($AF401,'Part number data actuators'!$B$3:$H$202,7,FALSE))</f>
        <v/>
      </c>
      <c r="AM401" s="5" t="str">
        <f>IF(OR(ISBLANK($AF401),$AF401="N/A"),"",VLOOKUP(AF401,'Weight table'!$A$2:$C$10000,3,FALSE))</f>
        <v/>
      </c>
      <c r="AO401" s="86"/>
      <c r="AU401" s="66" t="e">
        <f t="shared" ref="AU401:AU464" si="72">IF(AW401,
BD401*AA401^6+BE401*AA401^5+BF401*AA401^4+BG401*AA401^3+BH401*AA401^2+BI401*AA401+BJ401,
"Out of flow range")</f>
        <v>#N/A</v>
      </c>
      <c r="AV401" s="66" t="e">
        <f t="shared" ref="AV401:AV464" si="73">IF(AW401,
IF(AA401&lt;BL401,BM401,IF(BN401="flow",AX401,IF(BN401="preset",AY401,"not available"))),
"Out of flow range")</f>
        <v>#N/A</v>
      </c>
      <c r="AW401" t="e">
        <f t="shared" ref="AW401:AW464" si="74">IF(AND(AA401&gt;=BU401,AA401&lt;=BV401),TRUE,FALSE)</f>
        <v>#N/A</v>
      </c>
      <c r="AX401" s="66" t="e">
        <f t="shared" ref="AX401:AX464" si="75">BO401*AA401^4+BP401*AA401^3+BQ401*AA401^2+BR401*AA401+BS401</f>
        <v>#N/A</v>
      </c>
      <c r="AY401" s="66" t="e">
        <f t="shared" ref="AY401:AY464" si="76">BO401*AU401^4+BP401*AU401^3+BQ401*AU401^2+BR401*AU401+BS401</f>
        <v>#N/A</v>
      </c>
      <c r="BB401" s="6" t="e">
        <f>MATCH(Q401,'Partnumber data valves'!$B$4:$B$1001,0)</f>
        <v>#N/A</v>
      </c>
      <c r="BC401" s="6"/>
      <c r="BD401" t="e">
        <f>INDEX('Partnumber data valves'!$B$4:$AC$1001,$BB401,13)</f>
        <v>#N/A</v>
      </c>
      <c r="BE401" t="e">
        <f>INDEX('Partnumber data valves'!$B$4:$AC$1001,$BB401,14)</f>
        <v>#N/A</v>
      </c>
      <c r="BF401" t="e">
        <f>INDEX('Partnumber data valves'!$B$4:$AC$1001,$BB401,15)</f>
        <v>#N/A</v>
      </c>
      <c r="BG401" t="e">
        <f>INDEX('Partnumber data valves'!$B$4:$AC$1001,$BB401,16)</f>
        <v>#N/A</v>
      </c>
      <c r="BH401" t="e">
        <f>INDEX('Partnumber data valves'!$B$4:$AC$1001,$BB401,17)</f>
        <v>#N/A</v>
      </c>
      <c r="BI401" t="e">
        <f>INDEX('Partnumber data valves'!$B$4:$AC$1001,$BB401,18)</f>
        <v>#N/A</v>
      </c>
      <c r="BJ401" t="e">
        <f>INDEX('Partnumber data valves'!$B$4:$AC$1001,$BB401,19)</f>
        <v>#N/A</v>
      </c>
      <c r="BL401" t="e">
        <f>INDEX('Partnumber data valves'!$B$4:$AC$1001,$BB401,21)</f>
        <v>#N/A</v>
      </c>
      <c r="BM401" t="e">
        <f>INDEX('Partnumber data valves'!$B$4:$AC$1001,$BB401,22)</f>
        <v>#N/A</v>
      </c>
      <c r="BN401" t="e">
        <f>INDEX('Partnumber data valves'!$B$4:$AC$1001,$BB401,23)</f>
        <v>#N/A</v>
      </c>
      <c r="BO401" t="e">
        <f>INDEX('Partnumber data valves'!$B$4:$AC$1001,$BB401,24)</f>
        <v>#N/A</v>
      </c>
      <c r="BP401" t="e">
        <f>INDEX('Partnumber data valves'!$B$4:$AC$1001,$BB401,25)</f>
        <v>#N/A</v>
      </c>
      <c r="BQ401" t="e">
        <f>INDEX('Partnumber data valves'!$B$4:$AC$1001,$BB401,26)</f>
        <v>#N/A</v>
      </c>
      <c r="BR401" t="e">
        <f>INDEX('Partnumber data valves'!$B$4:$AC$1001,$BB401,27)</f>
        <v>#N/A</v>
      </c>
      <c r="BS401" t="e">
        <f>INDEX('Partnumber data valves'!$B$4:$AC$1001,$BB401,28)</f>
        <v>#N/A</v>
      </c>
      <c r="BU401" s="66" t="e">
        <f>INDEX('Partnumber data valves'!$B$4:$AC$1001,$BB401,5)</f>
        <v>#N/A</v>
      </c>
      <c r="BV401" s="66" t="e">
        <f>INDEX('Partnumber data valves'!$B$4:$AC$1001,$BB401,6)</f>
        <v>#N/A</v>
      </c>
    </row>
    <row r="402" spans="2:74"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5"/>
      <c r="N402" s="115"/>
      <c r="O402" s="115"/>
      <c r="Q402" s="83"/>
      <c r="R402" s="22" t="e">
        <f>VLOOKUP('Frese Valve Selection'!$Q402,'Partnumber data valves'!$B$4:$K$1001,2,FALSE)</f>
        <v>#N/A</v>
      </c>
      <c r="S402" s="23" t="e">
        <f>VLOOKUP('Frese Valve Selection'!$Q402,'Partnumber data valves'!$B$4:$K$1001,3,FALSE)</f>
        <v>#N/A</v>
      </c>
      <c r="T402" s="23" t="e">
        <f>VLOOKUP('Frese Valve Selection'!$Q402,'Partnumber data valves'!$B$4:$K$1001,4,FALSE)</f>
        <v>#N/A</v>
      </c>
      <c r="U402" s="23" t="e">
        <f>VLOOKUP('Frese Valve Selection'!$Q402,'Partnumber data valves'!$B$4:$K$1001,5,FALSE)</f>
        <v>#N/A</v>
      </c>
      <c r="V402" s="23" t="e">
        <f>VLOOKUP('Frese Valve Selection'!$Q402,'Partnumber data valves'!$B$4:$K$1001,6,FALSE)</f>
        <v>#N/A</v>
      </c>
      <c r="W402" s="23" t="e">
        <f>VLOOKUP('Frese Valve Selection'!$Q402,'Partnumber data valves'!$B$4:$K$1001,7,FALSE)</f>
        <v>#N/A</v>
      </c>
      <c r="X402" s="23" t="e">
        <f>VLOOKUP('Frese Valve Selection'!$Q402,'Partnumber data valves'!$B$4:$K$1001,8,FALSE)</f>
        <v>#N/A</v>
      </c>
      <c r="Y402" s="23" t="e">
        <f>VLOOKUP('Frese Valve Selection'!$Q402,'Partnumber data valves'!$B$4:$K$1001,9,FALSE)</f>
        <v>#N/A</v>
      </c>
      <c r="Z402" s="23" t="e">
        <f>VLOOKUP('Frese Valve Selection'!$Q402,'Partnumber data valves'!$B$4:$K$1001,10,FALSE)</f>
        <v>#N/A</v>
      </c>
      <c r="AA402" s="97">
        <f t="shared" si="71"/>
        <v>0</v>
      </c>
      <c r="AB402" s="98" t="e">
        <f t="shared" si="69"/>
        <v>#N/A</v>
      </c>
      <c r="AC402" s="99" t="e">
        <f t="shared" si="70"/>
        <v>#N/A</v>
      </c>
      <c r="AD402" s="23" t="e">
        <f>VLOOKUP(Q402,'Weight table'!$A$2:$C$10000,3,FALSE)</f>
        <v>#N/A</v>
      </c>
      <c r="AF402" s="83"/>
      <c r="AG402" s="23" t="str">
        <f>IF(OR(ISBLANK($AF402),$AF402="N/A"),"",VLOOKUP($AF402,'Part number data actuators'!$B$3:$H$202,2,FALSE))</f>
        <v/>
      </c>
      <c r="AH402" s="23" t="str">
        <f>IF(OR(ISBLANK($AF402),$AF402="N/A"),"",VLOOKUP($AF402,'Part number data actuators'!$B$3:$H$202,3,FALSE))</f>
        <v/>
      </c>
      <c r="AI402" s="23" t="str">
        <f>IF(OR(ISBLANK($AF402),$AF402="N/A"),"",VLOOKUP($AF402,'Part number data actuators'!$B$3:$H$202,4,FALSE))</f>
        <v/>
      </c>
      <c r="AJ402" s="23" t="str">
        <f>IF(OR(ISBLANK($AF402),$AF402="N/A"),"",VLOOKUP($AF402,'Part number data actuators'!$B$3:$H$202,5,FALSE))</f>
        <v/>
      </c>
      <c r="AK402" s="23" t="str">
        <f>IF(OR(ISBLANK($AF402),$AF402="N/A"),"",VLOOKUP($AF402,'Part number data actuators'!$B$3:$H$202,6,FALSE))</f>
        <v/>
      </c>
      <c r="AL402" s="23" t="str">
        <f>IF(OR(ISBLANK($AF402),$AF402="N/A"),"",VLOOKUP($AF402,'Part number data actuators'!$B$3:$H$202,7,FALSE))</f>
        <v/>
      </c>
      <c r="AM402" s="5" t="str">
        <f>IF(OR(ISBLANK($AF402),$AF402="N/A"),"",VLOOKUP(AF402,'Weight table'!$A$2:$C$10000,3,FALSE))</f>
        <v/>
      </c>
      <c r="AO402" s="86"/>
      <c r="AU402" s="66" t="e">
        <f t="shared" si="72"/>
        <v>#N/A</v>
      </c>
      <c r="AV402" s="66" t="e">
        <f t="shared" si="73"/>
        <v>#N/A</v>
      </c>
      <c r="AW402" t="e">
        <f t="shared" si="74"/>
        <v>#N/A</v>
      </c>
      <c r="AX402" s="66" t="e">
        <f t="shared" si="75"/>
        <v>#N/A</v>
      </c>
      <c r="AY402" s="66" t="e">
        <f t="shared" si="76"/>
        <v>#N/A</v>
      </c>
      <c r="BB402" s="6" t="e">
        <f>MATCH(Q402,'Partnumber data valves'!$B$4:$B$1001,0)</f>
        <v>#N/A</v>
      </c>
      <c r="BC402" s="6"/>
      <c r="BD402" t="e">
        <f>INDEX('Partnumber data valves'!$B$4:$AC$1001,$BB402,13)</f>
        <v>#N/A</v>
      </c>
      <c r="BE402" t="e">
        <f>INDEX('Partnumber data valves'!$B$4:$AC$1001,$BB402,14)</f>
        <v>#N/A</v>
      </c>
      <c r="BF402" t="e">
        <f>INDEX('Partnumber data valves'!$B$4:$AC$1001,$BB402,15)</f>
        <v>#N/A</v>
      </c>
      <c r="BG402" t="e">
        <f>INDEX('Partnumber data valves'!$B$4:$AC$1001,$BB402,16)</f>
        <v>#N/A</v>
      </c>
      <c r="BH402" t="e">
        <f>INDEX('Partnumber data valves'!$B$4:$AC$1001,$BB402,17)</f>
        <v>#N/A</v>
      </c>
      <c r="BI402" t="e">
        <f>INDEX('Partnumber data valves'!$B$4:$AC$1001,$BB402,18)</f>
        <v>#N/A</v>
      </c>
      <c r="BJ402" t="e">
        <f>INDEX('Partnumber data valves'!$B$4:$AC$1001,$BB402,19)</f>
        <v>#N/A</v>
      </c>
      <c r="BL402" t="e">
        <f>INDEX('Partnumber data valves'!$B$4:$AC$1001,$BB402,21)</f>
        <v>#N/A</v>
      </c>
      <c r="BM402" t="e">
        <f>INDEX('Partnumber data valves'!$B$4:$AC$1001,$BB402,22)</f>
        <v>#N/A</v>
      </c>
      <c r="BN402" t="e">
        <f>INDEX('Partnumber data valves'!$B$4:$AC$1001,$BB402,23)</f>
        <v>#N/A</v>
      </c>
      <c r="BO402" t="e">
        <f>INDEX('Partnumber data valves'!$B$4:$AC$1001,$BB402,24)</f>
        <v>#N/A</v>
      </c>
      <c r="BP402" t="e">
        <f>INDEX('Partnumber data valves'!$B$4:$AC$1001,$BB402,25)</f>
        <v>#N/A</v>
      </c>
      <c r="BQ402" t="e">
        <f>INDEX('Partnumber data valves'!$B$4:$AC$1001,$BB402,26)</f>
        <v>#N/A</v>
      </c>
      <c r="BR402" t="e">
        <f>INDEX('Partnumber data valves'!$B$4:$AC$1001,$BB402,27)</f>
        <v>#N/A</v>
      </c>
      <c r="BS402" t="e">
        <f>INDEX('Partnumber data valves'!$B$4:$AC$1001,$BB402,28)</f>
        <v>#N/A</v>
      </c>
      <c r="BU402" s="66" t="e">
        <f>INDEX('Partnumber data valves'!$B$4:$AC$1001,$BB402,5)</f>
        <v>#N/A</v>
      </c>
      <c r="BV402" s="66" t="e">
        <f>INDEX('Partnumber data valves'!$B$4:$AC$1001,$BB402,6)</f>
        <v>#N/A</v>
      </c>
    </row>
    <row r="403" spans="2:74"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5"/>
      <c r="N403" s="115"/>
      <c r="O403" s="115"/>
      <c r="Q403" s="83"/>
      <c r="R403" s="22" t="e">
        <f>VLOOKUP('Frese Valve Selection'!$Q403,'Partnumber data valves'!$B$4:$K$1001,2,FALSE)</f>
        <v>#N/A</v>
      </c>
      <c r="S403" s="23" t="e">
        <f>VLOOKUP('Frese Valve Selection'!$Q403,'Partnumber data valves'!$B$4:$K$1001,3,FALSE)</f>
        <v>#N/A</v>
      </c>
      <c r="T403" s="23" t="e">
        <f>VLOOKUP('Frese Valve Selection'!$Q403,'Partnumber data valves'!$B$4:$K$1001,4,FALSE)</f>
        <v>#N/A</v>
      </c>
      <c r="U403" s="23" t="e">
        <f>VLOOKUP('Frese Valve Selection'!$Q403,'Partnumber data valves'!$B$4:$K$1001,5,FALSE)</f>
        <v>#N/A</v>
      </c>
      <c r="V403" s="23" t="e">
        <f>VLOOKUP('Frese Valve Selection'!$Q403,'Partnumber data valves'!$B$4:$K$1001,6,FALSE)</f>
        <v>#N/A</v>
      </c>
      <c r="W403" s="23" t="e">
        <f>VLOOKUP('Frese Valve Selection'!$Q403,'Partnumber data valves'!$B$4:$K$1001,7,FALSE)</f>
        <v>#N/A</v>
      </c>
      <c r="X403" s="23" t="e">
        <f>VLOOKUP('Frese Valve Selection'!$Q403,'Partnumber data valves'!$B$4:$K$1001,8,FALSE)</f>
        <v>#N/A</v>
      </c>
      <c r="Y403" s="23" t="e">
        <f>VLOOKUP('Frese Valve Selection'!$Q403,'Partnumber data valves'!$B$4:$K$1001,9,FALSE)</f>
        <v>#N/A</v>
      </c>
      <c r="Z403" s="23" t="e">
        <f>VLOOKUP('Frese Valve Selection'!$Q403,'Partnumber data valves'!$B$4:$K$1001,10,FALSE)</f>
        <v>#N/A</v>
      </c>
      <c r="AA403" s="97">
        <f t="shared" si="71"/>
        <v>0</v>
      </c>
      <c r="AB403" s="98" t="e">
        <f t="shared" si="69"/>
        <v>#N/A</v>
      </c>
      <c r="AC403" s="99" t="e">
        <f t="shared" si="70"/>
        <v>#N/A</v>
      </c>
      <c r="AD403" s="23" t="e">
        <f>VLOOKUP(Q403,'Weight table'!$A$2:$C$10000,3,FALSE)</f>
        <v>#N/A</v>
      </c>
      <c r="AF403" s="83"/>
      <c r="AG403" s="23" t="str">
        <f>IF(OR(ISBLANK($AF403),$AF403="N/A"),"",VLOOKUP($AF403,'Part number data actuators'!$B$3:$H$202,2,FALSE))</f>
        <v/>
      </c>
      <c r="AH403" s="23" t="str">
        <f>IF(OR(ISBLANK($AF403),$AF403="N/A"),"",VLOOKUP($AF403,'Part number data actuators'!$B$3:$H$202,3,FALSE))</f>
        <v/>
      </c>
      <c r="AI403" s="23" t="str">
        <f>IF(OR(ISBLANK($AF403),$AF403="N/A"),"",VLOOKUP($AF403,'Part number data actuators'!$B$3:$H$202,4,FALSE))</f>
        <v/>
      </c>
      <c r="AJ403" s="23" t="str">
        <f>IF(OR(ISBLANK($AF403),$AF403="N/A"),"",VLOOKUP($AF403,'Part number data actuators'!$B$3:$H$202,5,FALSE))</f>
        <v/>
      </c>
      <c r="AK403" s="23" t="str">
        <f>IF(OR(ISBLANK($AF403),$AF403="N/A"),"",VLOOKUP($AF403,'Part number data actuators'!$B$3:$H$202,6,FALSE))</f>
        <v/>
      </c>
      <c r="AL403" s="23" t="str">
        <f>IF(OR(ISBLANK($AF403),$AF403="N/A"),"",VLOOKUP($AF403,'Part number data actuators'!$B$3:$H$202,7,FALSE))</f>
        <v/>
      </c>
      <c r="AM403" s="5" t="str">
        <f>IF(OR(ISBLANK($AF403),$AF403="N/A"),"",VLOOKUP(AF403,'Weight table'!$A$2:$C$10000,3,FALSE))</f>
        <v/>
      </c>
      <c r="AO403" s="86"/>
      <c r="AU403" s="66" t="e">
        <f t="shared" si="72"/>
        <v>#N/A</v>
      </c>
      <c r="AV403" s="66" t="e">
        <f t="shared" si="73"/>
        <v>#N/A</v>
      </c>
      <c r="AW403" t="e">
        <f t="shared" si="74"/>
        <v>#N/A</v>
      </c>
      <c r="AX403" s="66" t="e">
        <f t="shared" si="75"/>
        <v>#N/A</v>
      </c>
      <c r="AY403" s="66" t="e">
        <f t="shared" si="76"/>
        <v>#N/A</v>
      </c>
      <c r="BB403" s="6" t="e">
        <f>MATCH(Q403,'Partnumber data valves'!$B$4:$B$1001,0)</f>
        <v>#N/A</v>
      </c>
      <c r="BC403" s="6"/>
      <c r="BD403" t="e">
        <f>INDEX('Partnumber data valves'!$B$4:$AC$1001,$BB403,13)</f>
        <v>#N/A</v>
      </c>
      <c r="BE403" t="e">
        <f>INDEX('Partnumber data valves'!$B$4:$AC$1001,$BB403,14)</f>
        <v>#N/A</v>
      </c>
      <c r="BF403" t="e">
        <f>INDEX('Partnumber data valves'!$B$4:$AC$1001,$BB403,15)</f>
        <v>#N/A</v>
      </c>
      <c r="BG403" t="e">
        <f>INDEX('Partnumber data valves'!$B$4:$AC$1001,$BB403,16)</f>
        <v>#N/A</v>
      </c>
      <c r="BH403" t="e">
        <f>INDEX('Partnumber data valves'!$B$4:$AC$1001,$BB403,17)</f>
        <v>#N/A</v>
      </c>
      <c r="BI403" t="e">
        <f>INDEX('Partnumber data valves'!$B$4:$AC$1001,$BB403,18)</f>
        <v>#N/A</v>
      </c>
      <c r="BJ403" t="e">
        <f>INDEX('Partnumber data valves'!$B$4:$AC$1001,$BB403,19)</f>
        <v>#N/A</v>
      </c>
      <c r="BL403" t="e">
        <f>INDEX('Partnumber data valves'!$B$4:$AC$1001,$BB403,21)</f>
        <v>#N/A</v>
      </c>
      <c r="BM403" t="e">
        <f>INDEX('Partnumber data valves'!$B$4:$AC$1001,$BB403,22)</f>
        <v>#N/A</v>
      </c>
      <c r="BN403" t="e">
        <f>INDEX('Partnumber data valves'!$B$4:$AC$1001,$BB403,23)</f>
        <v>#N/A</v>
      </c>
      <c r="BO403" t="e">
        <f>INDEX('Partnumber data valves'!$B$4:$AC$1001,$BB403,24)</f>
        <v>#N/A</v>
      </c>
      <c r="BP403" t="e">
        <f>INDEX('Partnumber data valves'!$B$4:$AC$1001,$BB403,25)</f>
        <v>#N/A</v>
      </c>
      <c r="BQ403" t="e">
        <f>INDEX('Partnumber data valves'!$B$4:$AC$1001,$BB403,26)</f>
        <v>#N/A</v>
      </c>
      <c r="BR403" t="e">
        <f>INDEX('Partnumber data valves'!$B$4:$AC$1001,$BB403,27)</f>
        <v>#N/A</v>
      </c>
      <c r="BS403" t="e">
        <f>INDEX('Partnumber data valves'!$B$4:$AC$1001,$BB403,28)</f>
        <v>#N/A</v>
      </c>
      <c r="BU403" s="66" t="e">
        <f>INDEX('Partnumber data valves'!$B$4:$AC$1001,$BB403,5)</f>
        <v>#N/A</v>
      </c>
      <c r="BV403" s="66" t="e">
        <f>INDEX('Partnumber data valves'!$B$4:$AC$1001,$BB403,6)</f>
        <v>#N/A</v>
      </c>
    </row>
    <row r="404" spans="2:74"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5"/>
      <c r="N404" s="115"/>
      <c r="O404" s="115"/>
      <c r="Q404" s="83"/>
      <c r="R404" s="22" t="e">
        <f>VLOOKUP('Frese Valve Selection'!$Q404,'Partnumber data valves'!$B$4:$K$1001,2,FALSE)</f>
        <v>#N/A</v>
      </c>
      <c r="S404" s="23" t="e">
        <f>VLOOKUP('Frese Valve Selection'!$Q404,'Partnumber data valves'!$B$4:$K$1001,3,FALSE)</f>
        <v>#N/A</v>
      </c>
      <c r="T404" s="23" t="e">
        <f>VLOOKUP('Frese Valve Selection'!$Q404,'Partnumber data valves'!$B$4:$K$1001,4,FALSE)</f>
        <v>#N/A</v>
      </c>
      <c r="U404" s="23" t="e">
        <f>VLOOKUP('Frese Valve Selection'!$Q404,'Partnumber data valves'!$B$4:$K$1001,5,FALSE)</f>
        <v>#N/A</v>
      </c>
      <c r="V404" s="23" t="e">
        <f>VLOOKUP('Frese Valve Selection'!$Q404,'Partnumber data valves'!$B$4:$K$1001,6,FALSE)</f>
        <v>#N/A</v>
      </c>
      <c r="W404" s="23" t="e">
        <f>VLOOKUP('Frese Valve Selection'!$Q404,'Partnumber data valves'!$B$4:$K$1001,7,FALSE)</f>
        <v>#N/A</v>
      </c>
      <c r="X404" s="23" t="e">
        <f>VLOOKUP('Frese Valve Selection'!$Q404,'Partnumber data valves'!$B$4:$K$1001,8,FALSE)</f>
        <v>#N/A</v>
      </c>
      <c r="Y404" s="23" t="e">
        <f>VLOOKUP('Frese Valve Selection'!$Q404,'Partnumber data valves'!$B$4:$K$1001,9,FALSE)</f>
        <v>#N/A</v>
      </c>
      <c r="Z404" s="23" t="e">
        <f>VLOOKUP('Frese Valve Selection'!$Q404,'Partnumber data valves'!$B$4:$K$1001,10,FALSE)</f>
        <v>#N/A</v>
      </c>
      <c r="AA404" s="97">
        <f t="shared" si="71"/>
        <v>0</v>
      </c>
      <c r="AB404" s="98" t="e">
        <f t="shared" si="69"/>
        <v>#N/A</v>
      </c>
      <c r="AC404" s="99" t="e">
        <f t="shared" si="70"/>
        <v>#N/A</v>
      </c>
      <c r="AD404" s="23" t="e">
        <f>VLOOKUP(Q404,'Weight table'!$A$2:$C$10000,3,FALSE)</f>
        <v>#N/A</v>
      </c>
      <c r="AF404" s="83"/>
      <c r="AG404" s="23" t="str">
        <f>IF(OR(ISBLANK($AF404),$AF404="N/A"),"",VLOOKUP($AF404,'Part number data actuators'!$B$3:$H$202,2,FALSE))</f>
        <v/>
      </c>
      <c r="AH404" s="23" t="str">
        <f>IF(OR(ISBLANK($AF404),$AF404="N/A"),"",VLOOKUP($AF404,'Part number data actuators'!$B$3:$H$202,3,FALSE))</f>
        <v/>
      </c>
      <c r="AI404" s="23" t="str">
        <f>IF(OR(ISBLANK($AF404),$AF404="N/A"),"",VLOOKUP($AF404,'Part number data actuators'!$B$3:$H$202,4,FALSE))</f>
        <v/>
      </c>
      <c r="AJ404" s="23" t="str">
        <f>IF(OR(ISBLANK($AF404),$AF404="N/A"),"",VLOOKUP($AF404,'Part number data actuators'!$B$3:$H$202,5,FALSE))</f>
        <v/>
      </c>
      <c r="AK404" s="23" t="str">
        <f>IF(OR(ISBLANK($AF404),$AF404="N/A"),"",VLOOKUP($AF404,'Part number data actuators'!$B$3:$H$202,6,FALSE))</f>
        <v/>
      </c>
      <c r="AL404" s="23" t="str">
        <f>IF(OR(ISBLANK($AF404),$AF404="N/A"),"",VLOOKUP($AF404,'Part number data actuators'!$B$3:$H$202,7,FALSE))</f>
        <v/>
      </c>
      <c r="AM404" s="5" t="str">
        <f>IF(OR(ISBLANK($AF404),$AF404="N/A"),"",VLOOKUP(AF404,'Weight table'!$A$2:$C$10000,3,FALSE))</f>
        <v/>
      </c>
      <c r="AO404" s="86"/>
      <c r="AU404" s="66" t="e">
        <f t="shared" si="72"/>
        <v>#N/A</v>
      </c>
      <c r="AV404" s="66" t="e">
        <f t="shared" si="73"/>
        <v>#N/A</v>
      </c>
      <c r="AW404" t="e">
        <f t="shared" si="74"/>
        <v>#N/A</v>
      </c>
      <c r="AX404" s="66" t="e">
        <f t="shared" si="75"/>
        <v>#N/A</v>
      </c>
      <c r="AY404" s="66" t="e">
        <f t="shared" si="76"/>
        <v>#N/A</v>
      </c>
      <c r="BB404" s="6" t="e">
        <f>MATCH(Q404,'Partnumber data valves'!$B$4:$B$1001,0)</f>
        <v>#N/A</v>
      </c>
      <c r="BC404" s="6"/>
      <c r="BD404" t="e">
        <f>INDEX('Partnumber data valves'!$B$4:$AC$1001,$BB404,13)</f>
        <v>#N/A</v>
      </c>
      <c r="BE404" t="e">
        <f>INDEX('Partnumber data valves'!$B$4:$AC$1001,$BB404,14)</f>
        <v>#N/A</v>
      </c>
      <c r="BF404" t="e">
        <f>INDEX('Partnumber data valves'!$B$4:$AC$1001,$BB404,15)</f>
        <v>#N/A</v>
      </c>
      <c r="BG404" t="e">
        <f>INDEX('Partnumber data valves'!$B$4:$AC$1001,$BB404,16)</f>
        <v>#N/A</v>
      </c>
      <c r="BH404" t="e">
        <f>INDEX('Partnumber data valves'!$B$4:$AC$1001,$BB404,17)</f>
        <v>#N/A</v>
      </c>
      <c r="BI404" t="e">
        <f>INDEX('Partnumber data valves'!$B$4:$AC$1001,$BB404,18)</f>
        <v>#N/A</v>
      </c>
      <c r="BJ404" t="e">
        <f>INDEX('Partnumber data valves'!$B$4:$AC$1001,$BB404,19)</f>
        <v>#N/A</v>
      </c>
      <c r="BL404" t="e">
        <f>INDEX('Partnumber data valves'!$B$4:$AC$1001,$BB404,21)</f>
        <v>#N/A</v>
      </c>
      <c r="BM404" t="e">
        <f>INDEX('Partnumber data valves'!$B$4:$AC$1001,$BB404,22)</f>
        <v>#N/A</v>
      </c>
      <c r="BN404" t="e">
        <f>INDEX('Partnumber data valves'!$B$4:$AC$1001,$BB404,23)</f>
        <v>#N/A</v>
      </c>
      <c r="BO404" t="e">
        <f>INDEX('Partnumber data valves'!$B$4:$AC$1001,$BB404,24)</f>
        <v>#N/A</v>
      </c>
      <c r="BP404" t="e">
        <f>INDEX('Partnumber data valves'!$B$4:$AC$1001,$BB404,25)</f>
        <v>#N/A</v>
      </c>
      <c r="BQ404" t="e">
        <f>INDEX('Partnumber data valves'!$B$4:$AC$1001,$BB404,26)</f>
        <v>#N/A</v>
      </c>
      <c r="BR404" t="e">
        <f>INDEX('Partnumber data valves'!$B$4:$AC$1001,$BB404,27)</f>
        <v>#N/A</v>
      </c>
      <c r="BS404" t="e">
        <f>INDEX('Partnumber data valves'!$B$4:$AC$1001,$BB404,28)</f>
        <v>#N/A</v>
      </c>
      <c r="BU404" s="66" t="e">
        <f>INDEX('Partnumber data valves'!$B$4:$AC$1001,$BB404,5)</f>
        <v>#N/A</v>
      </c>
      <c r="BV404" s="66" t="e">
        <f>INDEX('Partnumber data valves'!$B$4:$AC$1001,$BB404,6)</f>
        <v>#N/A</v>
      </c>
    </row>
    <row r="405" spans="2:74"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5"/>
      <c r="N405" s="115"/>
      <c r="O405" s="115"/>
      <c r="Q405" s="83"/>
      <c r="R405" s="22" t="e">
        <f>VLOOKUP('Frese Valve Selection'!$Q405,'Partnumber data valves'!$B$4:$K$1001,2,FALSE)</f>
        <v>#N/A</v>
      </c>
      <c r="S405" s="23" t="e">
        <f>VLOOKUP('Frese Valve Selection'!$Q405,'Partnumber data valves'!$B$4:$K$1001,3,FALSE)</f>
        <v>#N/A</v>
      </c>
      <c r="T405" s="23" t="e">
        <f>VLOOKUP('Frese Valve Selection'!$Q405,'Partnumber data valves'!$B$4:$K$1001,4,FALSE)</f>
        <v>#N/A</v>
      </c>
      <c r="U405" s="23" t="e">
        <f>VLOOKUP('Frese Valve Selection'!$Q405,'Partnumber data valves'!$B$4:$K$1001,5,FALSE)</f>
        <v>#N/A</v>
      </c>
      <c r="V405" s="23" t="e">
        <f>VLOOKUP('Frese Valve Selection'!$Q405,'Partnumber data valves'!$B$4:$K$1001,6,FALSE)</f>
        <v>#N/A</v>
      </c>
      <c r="W405" s="23" t="e">
        <f>VLOOKUP('Frese Valve Selection'!$Q405,'Partnumber data valves'!$B$4:$K$1001,7,FALSE)</f>
        <v>#N/A</v>
      </c>
      <c r="X405" s="23" t="e">
        <f>VLOOKUP('Frese Valve Selection'!$Q405,'Partnumber data valves'!$B$4:$K$1001,8,FALSE)</f>
        <v>#N/A</v>
      </c>
      <c r="Y405" s="23" t="e">
        <f>VLOOKUP('Frese Valve Selection'!$Q405,'Partnumber data valves'!$B$4:$K$1001,9,FALSE)</f>
        <v>#N/A</v>
      </c>
      <c r="Z405" s="23" t="e">
        <f>VLOOKUP('Frese Valve Selection'!$Q405,'Partnumber data valves'!$B$4:$K$1001,10,FALSE)</f>
        <v>#N/A</v>
      </c>
      <c r="AA405" s="97">
        <f t="shared" si="71"/>
        <v>0</v>
      </c>
      <c r="AB405" s="98" t="e">
        <f t="shared" si="69"/>
        <v>#N/A</v>
      </c>
      <c r="AC405" s="99" t="e">
        <f t="shared" si="70"/>
        <v>#N/A</v>
      </c>
      <c r="AD405" s="23" t="e">
        <f>VLOOKUP(Q405,'Weight table'!$A$2:$C$10000,3,FALSE)</f>
        <v>#N/A</v>
      </c>
      <c r="AF405" s="83"/>
      <c r="AG405" s="23" t="str">
        <f>IF(OR(ISBLANK($AF405),$AF405="N/A"),"",VLOOKUP($AF405,'Part number data actuators'!$B$3:$H$202,2,FALSE))</f>
        <v/>
      </c>
      <c r="AH405" s="23" t="str">
        <f>IF(OR(ISBLANK($AF405),$AF405="N/A"),"",VLOOKUP($AF405,'Part number data actuators'!$B$3:$H$202,3,FALSE))</f>
        <v/>
      </c>
      <c r="AI405" s="23" t="str">
        <f>IF(OR(ISBLANK($AF405),$AF405="N/A"),"",VLOOKUP($AF405,'Part number data actuators'!$B$3:$H$202,4,FALSE))</f>
        <v/>
      </c>
      <c r="AJ405" s="23" t="str">
        <f>IF(OR(ISBLANK($AF405),$AF405="N/A"),"",VLOOKUP($AF405,'Part number data actuators'!$B$3:$H$202,5,FALSE))</f>
        <v/>
      </c>
      <c r="AK405" s="23" t="str">
        <f>IF(OR(ISBLANK($AF405),$AF405="N/A"),"",VLOOKUP($AF405,'Part number data actuators'!$B$3:$H$202,6,FALSE))</f>
        <v/>
      </c>
      <c r="AL405" s="23" t="str">
        <f>IF(OR(ISBLANK($AF405),$AF405="N/A"),"",VLOOKUP($AF405,'Part number data actuators'!$B$3:$H$202,7,FALSE))</f>
        <v/>
      </c>
      <c r="AM405" s="5" t="str">
        <f>IF(OR(ISBLANK($AF405),$AF405="N/A"),"",VLOOKUP(AF405,'Weight table'!$A$2:$C$10000,3,FALSE))</f>
        <v/>
      </c>
      <c r="AO405" s="86"/>
      <c r="AU405" s="66" t="e">
        <f t="shared" si="72"/>
        <v>#N/A</v>
      </c>
      <c r="AV405" s="66" t="e">
        <f t="shared" si="73"/>
        <v>#N/A</v>
      </c>
      <c r="AW405" t="e">
        <f t="shared" si="74"/>
        <v>#N/A</v>
      </c>
      <c r="AX405" s="66" t="e">
        <f t="shared" si="75"/>
        <v>#N/A</v>
      </c>
      <c r="AY405" s="66" t="e">
        <f t="shared" si="76"/>
        <v>#N/A</v>
      </c>
      <c r="BB405" s="6" t="e">
        <f>MATCH(Q405,'Partnumber data valves'!$B$4:$B$1001,0)</f>
        <v>#N/A</v>
      </c>
      <c r="BC405" s="6"/>
      <c r="BD405" t="e">
        <f>INDEX('Partnumber data valves'!$B$4:$AC$1001,$BB405,13)</f>
        <v>#N/A</v>
      </c>
      <c r="BE405" t="e">
        <f>INDEX('Partnumber data valves'!$B$4:$AC$1001,$BB405,14)</f>
        <v>#N/A</v>
      </c>
      <c r="BF405" t="e">
        <f>INDEX('Partnumber data valves'!$B$4:$AC$1001,$BB405,15)</f>
        <v>#N/A</v>
      </c>
      <c r="BG405" t="e">
        <f>INDEX('Partnumber data valves'!$B$4:$AC$1001,$BB405,16)</f>
        <v>#N/A</v>
      </c>
      <c r="BH405" t="e">
        <f>INDEX('Partnumber data valves'!$B$4:$AC$1001,$BB405,17)</f>
        <v>#N/A</v>
      </c>
      <c r="BI405" t="e">
        <f>INDEX('Partnumber data valves'!$B$4:$AC$1001,$BB405,18)</f>
        <v>#N/A</v>
      </c>
      <c r="BJ405" t="e">
        <f>INDEX('Partnumber data valves'!$B$4:$AC$1001,$BB405,19)</f>
        <v>#N/A</v>
      </c>
      <c r="BL405" t="e">
        <f>INDEX('Partnumber data valves'!$B$4:$AC$1001,$BB405,21)</f>
        <v>#N/A</v>
      </c>
      <c r="BM405" t="e">
        <f>INDEX('Partnumber data valves'!$B$4:$AC$1001,$BB405,22)</f>
        <v>#N/A</v>
      </c>
      <c r="BN405" t="e">
        <f>INDEX('Partnumber data valves'!$B$4:$AC$1001,$BB405,23)</f>
        <v>#N/A</v>
      </c>
      <c r="BO405" t="e">
        <f>INDEX('Partnumber data valves'!$B$4:$AC$1001,$BB405,24)</f>
        <v>#N/A</v>
      </c>
      <c r="BP405" t="e">
        <f>INDEX('Partnumber data valves'!$B$4:$AC$1001,$BB405,25)</f>
        <v>#N/A</v>
      </c>
      <c r="BQ405" t="e">
        <f>INDEX('Partnumber data valves'!$B$4:$AC$1001,$BB405,26)</f>
        <v>#N/A</v>
      </c>
      <c r="BR405" t="e">
        <f>INDEX('Partnumber data valves'!$B$4:$AC$1001,$BB405,27)</f>
        <v>#N/A</v>
      </c>
      <c r="BS405" t="e">
        <f>INDEX('Partnumber data valves'!$B$4:$AC$1001,$BB405,28)</f>
        <v>#N/A</v>
      </c>
      <c r="BU405" s="66" t="e">
        <f>INDEX('Partnumber data valves'!$B$4:$AC$1001,$BB405,5)</f>
        <v>#N/A</v>
      </c>
      <c r="BV405" s="66" t="e">
        <f>INDEX('Partnumber data valves'!$B$4:$AC$1001,$BB405,6)</f>
        <v>#N/A</v>
      </c>
    </row>
    <row r="406" spans="2:74"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5"/>
      <c r="N406" s="115"/>
      <c r="O406" s="115"/>
      <c r="Q406" s="83"/>
      <c r="R406" s="22" t="e">
        <f>VLOOKUP('Frese Valve Selection'!$Q406,'Partnumber data valves'!$B$4:$K$1001,2,FALSE)</f>
        <v>#N/A</v>
      </c>
      <c r="S406" s="23" t="e">
        <f>VLOOKUP('Frese Valve Selection'!$Q406,'Partnumber data valves'!$B$4:$K$1001,3,FALSE)</f>
        <v>#N/A</v>
      </c>
      <c r="T406" s="23" t="e">
        <f>VLOOKUP('Frese Valve Selection'!$Q406,'Partnumber data valves'!$B$4:$K$1001,4,FALSE)</f>
        <v>#N/A</v>
      </c>
      <c r="U406" s="23" t="e">
        <f>VLOOKUP('Frese Valve Selection'!$Q406,'Partnumber data valves'!$B$4:$K$1001,5,FALSE)</f>
        <v>#N/A</v>
      </c>
      <c r="V406" s="23" t="e">
        <f>VLOOKUP('Frese Valve Selection'!$Q406,'Partnumber data valves'!$B$4:$K$1001,6,FALSE)</f>
        <v>#N/A</v>
      </c>
      <c r="W406" s="23" t="e">
        <f>VLOOKUP('Frese Valve Selection'!$Q406,'Partnumber data valves'!$B$4:$K$1001,7,FALSE)</f>
        <v>#N/A</v>
      </c>
      <c r="X406" s="23" t="e">
        <f>VLOOKUP('Frese Valve Selection'!$Q406,'Partnumber data valves'!$B$4:$K$1001,8,FALSE)</f>
        <v>#N/A</v>
      </c>
      <c r="Y406" s="23" t="e">
        <f>VLOOKUP('Frese Valve Selection'!$Q406,'Partnumber data valves'!$B$4:$K$1001,9,FALSE)</f>
        <v>#N/A</v>
      </c>
      <c r="Z406" s="23" t="e">
        <f>VLOOKUP('Frese Valve Selection'!$Q406,'Partnumber data valves'!$B$4:$K$1001,10,FALSE)</f>
        <v>#N/A</v>
      </c>
      <c r="AA406" s="97">
        <f t="shared" si="71"/>
        <v>0</v>
      </c>
      <c r="AB406" s="98" t="e">
        <f t="shared" si="69"/>
        <v>#N/A</v>
      </c>
      <c r="AC406" s="99" t="e">
        <f t="shared" si="70"/>
        <v>#N/A</v>
      </c>
      <c r="AD406" s="23" t="e">
        <f>VLOOKUP(Q406,'Weight table'!$A$2:$C$10000,3,FALSE)</f>
        <v>#N/A</v>
      </c>
      <c r="AF406" s="83"/>
      <c r="AG406" s="23" t="str">
        <f>IF(OR(ISBLANK($AF406),$AF406="N/A"),"",VLOOKUP($AF406,'Part number data actuators'!$B$3:$H$202,2,FALSE))</f>
        <v/>
      </c>
      <c r="AH406" s="23" t="str">
        <f>IF(OR(ISBLANK($AF406),$AF406="N/A"),"",VLOOKUP($AF406,'Part number data actuators'!$B$3:$H$202,3,FALSE))</f>
        <v/>
      </c>
      <c r="AI406" s="23" t="str">
        <f>IF(OR(ISBLANK($AF406),$AF406="N/A"),"",VLOOKUP($AF406,'Part number data actuators'!$B$3:$H$202,4,FALSE))</f>
        <v/>
      </c>
      <c r="AJ406" s="23" t="str">
        <f>IF(OR(ISBLANK($AF406),$AF406="N/A"),"",VLOOKUP($AF406,'Part number data actuators'!$B$3:$H$202,5,FALSE))</f>
        <v/>
      </c>
      <c r="AK406" s="23" t="str">
        <f>IF(OR(ISBLANK($AF406),$AF406="N/A"),"",VLOOKUP($AF406,'Part number data actuators'!$B$3:$H$202,6,FALSE))</f>
        <v/>
      </c>
      <c r="AL406" s="23" t="str">
        <f>IF(OR(ISBLANK($AF406),$AF406="N/A"),"",VLOOKUP($AF406,'Part number data actuators'!$B$3:$H$202,7,FALSE))</f>
        <v/>
      </c>
      <c r="AM406" s="5" t="str">
        <f>IF(OR(ISBLANK($AF406),$AF406="N/A"),"",VLOOKUP(AF406,'Weight table'!$A$2:$C$10000,3,FALSE))</f>
        <v/>
      </c>
      <c r="AO406" s="86"/>
      <c r="AU406" s="66" t="e">
        <f t="shared" si="72"/>
        <v>#N/A</v>
      </c>
      <c r="AV406" s="66" t="e">
        <f t="shared" si="73"/>
        <v>#N/A</v>
      </c>
      <c r="AW406" t="e">
        <f t="shared" si="74"/>
        <v>#N/A</v>
      </c>
      <c r="AX406" s="66" t="e">
        <f t="shared" si="75"/>
        <v>#N/A</v>
      </c>
      <c r="AY406" s="66" t="e">
        <f t="shared" si="76"/>
        <v>#N/A</v>
      </c>
      <c r="BB406" s="6" t="e">
        <f>MATCH(Q406,'Partnumber data valves'!$B$4:$B$1001,0)</f>
        <v>#N/A</v>
      </c>
      <c r="BC406" s="6"/>
      <c r="BD406" t="e">
        <f>INDEX('Partnumber data valves'!$B$4:$AC$1001,$BB406,13)</f>
        <v>#N/A</v>
      </c>
      <c r="BE406" t="e">
        <f>INDEX('Partnumber data valves'!$B$4:$AC$1001,$BB406,14)</f>
        <v>#N/A</v>
      </c>
      <c r="BF406" t="e">
        <f>INDEX('Partnumber data valves'!$B$4:$AC$1001,$BB406,15)</f>
        <v>#N/A</v>
      </c>
      <c r="BG406" t="e">
        <f>INDEX('Partnumber data valves'!$B$4:$AC$1001,$BB406,16)</f>
        <v>#N/A</v>
      </c>
      <c r="BH406" t="e">
        <f>INDEX('Partnumber data valves'!$B$4:$AC$1001,$BB406,17)</f>
        <v>#N/A</v>
      </c>
      <c r="BI406" t="e">
        <f>INDEX('Partnumber data valves'!$B$4:$AC$1001,$BB406,18)</f>
        <v>#N/A</v>
      </c>
      <c r="BJ406" t="e">
        <f>INDEX('Partnumber data valves'!$B$4:$AC$1001,$BB406,19)</f>
        <v>#N/A</v>
      </c>
      <c r="BL406" t="e">
        <f>INDEX('Partnumber data valves'!$B$4:$AC$1001,$BB406,21)</f>
        <v>#N/A</v>
      </c>
      <c r="BM406" t="e">
        <f>INDEX('Partnumber data valves'!$B$4:$AC$1001,$BB406,22)</f>
        <v>#N/A</v>
      </c>
      <c r="BN406" t="e">
        <f>INDEX('Partnumber data valves'!$B$4:$AC$1001,$BB406,23)</f>
        <v>#N/A</v>
      </c>
      <c r="BO406" t="e">
        <f>INDEX('Partnumber data valves'!$B$4:$AC$1001,$BB406,24)</f>
        <v>#N/A</v>
      </c>
      <c r="BP406" t="e">
        <f>INDEX('Partnumber data valves'!$B$4:$AC$1001,$BB406,25)</f>
        <v>#N/A</v>
      </c>
      <c r="BQ406" t="e">
        <f>INDEX('Partnumber data valves'!$B$4:$AC$1001,$BB406,26)</f>
        <v>#N/A</v>
      </c>
      <c r="BR406" t="e">
        <f>INDEX('Partnumber data valves'!$B$4:$AC$1001,$BB406,27)</f>
        <v>#N/A</v>
      </c>
      <c r="BS406" t="e">
        <f>INDEX('Partnumber data valves'!$B$4:$AC$1001,$BB406,28)</f>
        <v>#N/A</v>
      </c>
      <c r="BU406" s="66" t="e">
        <f>INDEX('Partnumber data valves'!$B$4:$AC$1001,$BB406,5)</f>
        <v>#N/A</v>
      </c>
      <c r="BV406" s="66" t="e">
        <f>INDEX('Partnumber data valves'!$B$4:$AC$1001,$BB406,6)</f>
        <v>#N/A</v>
      </c>
    </row>
    <row r="407" spans="2:74"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5"/>
      <c r="N407" s="115"/>
      <c r="O407" s="115"/>
      <c r="Q407" s="83"/>
      <c r="R407" s="22" t="e">
        <f>VLOOKUP('Frese Valve Selection'!$Q407,'Partnumber data valves'!$B$4:$K$1001,2,FALSE)</f>
        <v>#N/A</v>
      </c>
      <c r="S407" s="23" t="e">
        <f>VLOOKUP('Frese Valve Selection'!$Q407,'Partnumber data valves'!$B$4:$K$1001,3,FALSE)</f>
        <v>#N/A</v>
      </c>
      <c r="T407" s="23" t="e">
        <f>VLOOKUP('Frese Valve Selection'!$Q407,'Partnumber data valves'!$B$4:$K$1001,4,FALSE)</f>
        <v>#N/A</v>
      </c>
      <c r="U407" s="23" t="e">
        <f>VLOOKUP('Frese Valve Selection'!$Q407,'Partnumber data valves'!$B$4:$K$1001,5,FALSE)</f>
        <v>#N/A</v>
      </c>
      <c r="V407" s="23" t="e">
        <f>VLOOKUP('Frese Valve Selection'!$Q407,'Partnumber data valves'!$B$4:$K$1001,6,FALSE)</f>
        <v>#N/A</v>
      </c>
      <c r="W407" s="23" t="e">
        <f>VLOOKUP('Frese Valve Selection'!$Q407,'Partnumber data valves'!$B$4:$K$1001,7,FALSE)</f>
        <v>#N/A</v>
      </c>
      <c r="X407" s="23" t="e">
        <f>VLOOKUP('Frese Valve Selection'!$Q407,'Partnumber data valves'!$B$4:$K$1001,8,FALSE)</f>
        <v>#N/A</v>
      </c>
      <c r="Y407" s="23" t="e">
        <f>VLOOKUP('Frese Valve Selection'!$Q407,'Partnumber data valves'!$B$4:$K$1001,9,FALSE)</f>
        <v>#N/A</v>
      </c>
      <c r="Z407" s="23" t="e">
        <f>VLOOKUP('Frese Valve Selection'!$Q407,'Partnumber data valves'!$B$4:$K$1001,10,FALSE)</f>
        <v>#N/A</v>
      </c>
      <c r="AA407" s="97">
        <f t="shared" si="71"/>
        <v>0</v>
      </c>
      <c r="AB407" s="98" t="e">
        <f t="shared" si="69"/>
        <v>#N/A</v>
      </c>
      <c r="AC407" s="99" t="e">
        <f t="shared" si="70"/>
        <v>#N/A</v>
      </c>
      <c r="AD407" s="23" t="e">
        <f>VLOOKUP(Q407,'Weight table'!$A$2:$C$10000,3,FALSE)</f>
        <v>#N/A</v>
      </c>
      <c r="AF407" s="83"/>
      <c r="AG407" s="23" t="str">
        <f>IF(OR(ISBLANK($AF407),$AF407="N/A"),"",VLOOKUP($AF407,'Part number data actuators'!$B$3:$H$202,2,FALSE))</f>
        <v/>
      </c>
      <c r="AH407" s="23" t="str">
        <f>IF(OR(ISBLANK($AF407),$AF407="N/A"),"",VLOOKUP($AF407,'Part number data actuators'!$B$3:$H$202,3,FALSE))</f>
        <v/>
      </c>
      <c r="AI407" s="23" t="str">
        <f>IF(OR(ISBLANK($AF407),$AF407="N/A"),"",VLOOKUP($AF407,'Part number data actuators'!$B$3:$H$202,4,FALSE))</f>
        <v/>
      </c>
      <c r="AJ407" s="23" t="str">
        <f>IF(OR(ISBLANK($AF407),$AF407="N/A"),"",VLOOKUP($AF407,'Part number data actuators'!$B$3:$H$202,5,FALSE))</f>
        <v/>
      </c>
      <c r="AK407" s="23" t="str">
        <f>IF(OR(ISBLANK($AF407),$AF407="N/A"),"",VLOOKUP($AF407,'Part number data actuators'!$B$3:$H$202,6,FALSE))</f>
        <v/>
      </c>
      <c r="AL407" s="23" t="str">
        <f>IF(OR(ISBLANK($AF407),$AF407="N/A"),"",VLOOKUP($AF407,'Part number data actuators'!$B$3:$H$202,7,FALSE))</f>
        <v/>
      </c>
      <c r="AM407" s="5" t="str">
        <f>IF(OR(ISBLANK($AF407),$AF407="N/A"),"",VLOOKUP(AF407,'Weight table'!$A$2:$C$10000,3,FALSE))</f>
        <v/>
      </c>
      <c r="AO407" s="86"/>
      <c r="AU407" s="66" t="e">
        <f t="shared" si="72"/>
        <v>#N/A</v>
      </c>
      <c r="AV407" s="66" t="e">
        <f t="shared" si="73"/>
        <v>#N/A</v>
      </c>
      <c r="AW407" t="e">
        <f t="shared" si="74"/>
        <v>#N/A</v>
      </c>
      <c r="AX407" s="66" t="e">
        <f t="shared" si="75"/>
        <v>#N/A</v>
      </c>
      <c r="AY407" s="66" t="e">
        <f t="shared" si="76"/>
        <v>#N/A</v>
      </c>
      <c r="BB407" s="6" t="e">
        <f>MATCH(Q407,'Partnumber data valves'!$B$4:$B$1001,0)</f>
        <v>#N/A</v>
      </c>
      <c r="BC407" s="6"/>
      <c r="BD407" t="e">
        <f>INDEX('Partnumber data valves'!$B$4:$AC$1001,$BB407,13)</f>
        <v>#N/A</v>
      </c>
      <c r="BE407" t="e">
        <f>INDEX('Partnumber data valves'!$B$4:$AC$1001,$BB407,14)</f>
        <v>#N/A</v>
      </c>
      <c r="BF407" t="e">
        <f>INDEX('Partnumber data valves'!$B$4:$AC$1001,$BB407,15)</f>
        <v>#N/A</v>
      </c>
      <c r="BG407" t="e">
        <f>INDEX('Partnumber data valves'!$B$4:$AC$1001,$BB407,16)</f>
        <v>#N/A</v>
      </c>
      <c r="BH407" t="e">
        <f>INDEX('Partnumber data valves'!$B$4:$AC$1001,$BB407,17)</f>
        <v>#N/A</v>
      </c>
      <c r="BI407" t="e">
        <f>INDEX('Partnumber data valves'!$B$4:$AC$1001,$BB407,18)</f>
        <v>#N/A</v>
      </c>
      <c r="BJ407" t="e">
        <f>INDEX('Partnumber data valves'!$B$4:$AC$1001,$BB407,19)</f>
        <v>#N/A</v>
      </c>
      <c r="BL407" t="e">
        <f>INDEX('Partnumber data valves'!$B$4:$AC$1001,$BB407,21)</f>
        <v>#N/A</v>
      </c>
      <c r="BM407" t="e">
        <f>INDEX('Partnumber data valves'!$B$4:$AC$1001,$BB407,22)</f>
        <v>#N/A</v>
      </c>
      <c r="BN407" t="e">
        <f>INDEX('Partnumber data valves'!$B$4:$AC$1001,$BB407,23)</f>
        <v>#N/A</v>
      </c>
      <c r="BO407" t="e">
        <f>INDEX('Partnumber data valves'!$B$4:$AC$1001,$BB407,24)</f>
        <v>#N/A</v>
      </c>
      <c r="BP407" t="e">
        <f>INDEX('Partnumber data valves'!$B$4:$AC$1001,$BB407,25)</f>
        <v>#N/A</v>
      </c>
      <c r="BQ407" t="e">
        <f>INDEX('Partnumber data valves'!$B$4:$AC$1001,$BB407,26)</f>
        <v>#N/A</v>
      </c>
      <c r="BR407" t="e">
        <f>INDEX('Partnumber data valves'!$B$4:$AC$1001,$BB407,27)</f>
        <v>#N/A</v>
      </c>
      <c r="BS407" t="e">
        <f>INDEX('Partnumber data valves'!$B$4:$AC$1001,$BB407,28)</f>
        <v>#N/A</v>
      </c>
      <c r="BU407" s="66" t="e">
        <f>INDEX('Partnumber data valves'!$B$4:$AC$1001,$BB407,5)</f>
        <v>#N/A</v>
      </c>
      <c r="BV407" s="66" t="e">
        <f>INDEX('Partnumber data valves'!$B$4:$AC$1001,$BB407,6)</f>
        <v>#N/A</v>
      </c>
    </row>
    <row r="408" spans="2:74"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5"/>
      <c r="N408" s="115"/>
      <c r="O408" s="115"/>
      <c r="Q408" s="83"/>
      <c r="R408" s="22" t="e">
        <f>VLOOKUP('Frese Valve Selection'!$Q408,'Partnumber data valves'!$B$4:$K$1001,2,FALSE)</f>
        <v>#N/A</v>
      </c>
      <c r="S408" s="23" t="e">
        <f>VLOOKUP('Frese Valve Selection'!$Q408,'Partnumber data valves'!$B$4:$K$1001,3,FALSE)</f>
        <v>#N/A</v>
      </c>
      <c r="T408" s="23" t="e">
        <f>VLOOKUP('Frese Valve Selection'!$Q408,'Partnumber data valves'!$B$4:$K$1001,4,FALSE)</f>
        <v>#N/A</v>
      </c>
      <c r="U408" s="23" t="e">
        <f>VLOOKUP('Frese Valve Selection'!$Q408,'Partnumber data valves'!$B$4:$K$1001,5,FALSE)</f>
        <v>#N/A</v>
      </c>
      <c r="V408" s="23" t="e">
        <f>VLOOKUP('Frese Valve Selection'!$Q408,'Partnumber data valves'!$B$4:$K$1001,6,FALSE)</f>
        <v>#N/A</v>
      </c>
      <c r="W408" s="23" t="e">
        <f>VLOOKUP('Frese Valve Selection'!$Q408,'Partnumber data valves'!$B$4:$K$1001,7,FALSE)</f>
        <v>#N/A</v>
      </c>
      <c r="X408" s="23" t="e">
        <f>VLOOKUP('Frese Valve Selection'!$Q408,'Partnumber data valves'!$B$4:$K$1001,8,FALSE)</f>
        <v>#N/A</v>
      </c>
      <c r="Y408" s="23" t="e">
        <f>VLOOKUP('Frese Valve Selection'!$Q408,'Partnumber data valves'!$B$4:$K$1001,9,FALSE)</f>
        <v>#N/A</v>
      </c>
      <c r="Z408" s="23" t="e">
        <f>VLOOKUP('Frese Valve Selection'!$Q408,'Partnumber data valves'!$B$4:$K$1001,10,FALSE)</f>
        <v>#N/A</v>
      </c>
      <c r="AA408" s="97">
        <f t="shared" si="71"/>
        <v>0</v>
      </c>
      <c r="AB408" s="98" t="e">
        <f t="shared" si="69"/>
        <v>#N/A</v>
      </c>
      <c r="AC408" s="99" t="e">
        <f t="shared" si="70"/>
        <v>#N/A</v>
      </c>
      <c r="AD408" s="23" t="e">
        <f>VLOOKUP(Q408,'Weight table'!$A$2:$C$10000,3,FALSE)</f>
        <v>#N/A</v>
      </c>
      <c r="AF408" s="83"/>
      <c r="AG408" s="23" t="str">
        <f>IF(OR(ISBLANK($AF408),$AF408="N/A"),"",VLOOKUP($AF408,'Part number data actuators'!$B$3:$H$202,2,FALSE))</f>
        <v/>
      </c>
      <c r="AH408" s="23" t="str">
        <f>IF(OR(ISBLANK($AF408),$AF408="N/A"),"",VLOOKUP($AF408,'Part number data actuators'!$B$3:$H$202,3,FALSE))</f>
        <v/>
      </c>
      <c r="AI408" s="23" t="str">
        <f>IF(OR(ISBLANK($AF408),$AF408="N/A"),"",VLOOKUP($AF408,'Part number data actuators'!$B$3:$H$202,4,FALSE))</f>
        <v/>
      </c>
      <c r="AJ408" s="23" t="str">
        <f>IF(OR(ISBLANK($AF408),$AF408="N/A"),"",VLOOKUP($AF408,'Part number data actuators'!$B$3:$H$202,5,FALSE))</f>
        <v/>
      </c>
      <c r="AK408" s="23" t="str">
        <f>IF(OR(ISBLANK($AF408),$AF408="N/A"),"",VLOOKUP($AF408,'Part number data actuators'!$B$3:$H$202,6,FALSE))</f>
        <v/>
      </c>
      <c r="AL408" s="23" t="str">
        <f>IF(OR(ISBLANK($AF408),$AF408="N/A"),"",VLOOKUP($AF408,'Part number data actuators'!$B$3:$H$202,7,FALSE))</f>
        <v/>
      </c>
      <c r="AM408" s="5" t="str">
        <f>IF(OR(ISBLANK($AF408),$AF408="N/A"),"",VLOOKUP(AF408,'Weight table'!$A$2:$C$10000,3,FALSE))</f>
        <v/>
      </c>
      <c r="AO408" s="86"/>
      <c r="AU408" s="66" t="e">
        <f t="shared" si="72"/>
        <v>#N/A</v>
      </c>
      <c r="AV408" s="66" t="e">
        <f t="shared" si="73"/>
        <v>#N/A</v>
      </c>
      <c r="AW408" t="e">
        <f t="shared" si="74"/>
        <v>#N/A</v>
      </c>
      <c r="AX408" s="66" t="e">
        <f t="shared" si="75"/>
        <v>#N/A</v>
      </c>
      <c r="AY408" s="66" t="e">
        <f t="shared" si="76"/>
        <v>#N/A</v>
      </c>
      <c r="BB408" s="6" t="e">
        <f>MATCH(Q408,'Partnumber data valves'!$B$4:$B$1001,0)</f>
        <v>#N/A</v>
      </c>
      <c r="BC408" s="6"/>
      <c r="BD408" t="e">
        <f>INDEX('Partnumber data valves'!$B$4:$AC$1001,$BB408,13)</f>
        <v>#N/A</v>
      </c>
      <c r="BE408" t="e">
        <f>INDEX('Partnumber data valves'!$B$4:$AC$1001,$BB408,14)</f>
        <v>#N/A</v>
      </c>
      <c r="BF408" t="e">
        <f>INDEX('Partnumber data valves'!$B$4:$AC$1001,$BB408,15)</f>
        <v>#N/A</v>
      </c>
      <c r="BG408" t="e">
        <f>INDEX('Partnumber data valves'!$B$4:$AC$1001,$BB408,16)</f>
        <v>#N/A</v>
      </c>
      <c r="BH408" t="e">
        <f>INDEX('Partnumber data valves'!$B$4:$AC$1001,$BB408,17)</f>
        <v>#N/A</v>
      </c>
      <c r="BI408" t="e">
        <f>INDEX('Partnumber data valves'!$B$4:$AC$1001,$BB408,18)</f>
        <v>#N/A</v>
      </c>
      <c r="BJ408" t="e">
        <f>INDEX('Partnumber data valves'!$B$4:$AC$1001,$BB408,19)</f>
        <v>#N/A</v>
      </c>
      <c r="BL408" t="e">
        <f>INDEX('Partnumber data valves'!$B$4:$AC$1001,$BB408,21)</f>
        <v>#N/A</v>
      </c>
      <c r="BM408" t="e">
        <f>INDEX('Partnumber data valves'!$B$4:$AC$1001,$BB408,22)</f>
        <v>#N/A</v>
      </c>
      <c r="BN408" t="e">
        <f>INDEX('Partnumber data valves'!$B$4:$AC$1001,$BB408,23)</f>
        <v>#N/A</v>
      </c>
      <c r="BO408" t="e">
        <f>INDEX('Partnumber data valves'!$B$4:$AC$1001,$BB408,24)</f>
        <v>#N/A</v>
      </c>
      <c r="BP408" t="e">
        <f>INDEX('Partnumber data valves'!$B$4:$AC$1001,$BB408,25)</f>
        <v>#N/A</v>
      </c>
      <c r="BQ408" t="e">
        <f>INDEX('Partnumber data valves'!$B$4:$AC$1001,$BB408,26)</f>
        <v>#N/A</v>
      </c>
      <c r="BR408" t="e">
        <f>INDEX('Partnumber data valves'!$B$4:$AC$1001,$BB408,27)</f>
        <v>#N/A</v>
      </c>
      <c r="BS408" t="e">
        <f>INDEX('Partnumber data valves'!$B$4:$AC$1001,$BB408,28)</f>
        <v>#N/A</v>
      </c>
      <c r="BU408" s="66" t="e">
        <f>INDEX('Partnumber data valves'!$B$4:$AC$1001,$BB408,5)</f>
        <v>#N/A</v>
      </c>
      <c r="BV408" s="66" t="e">
        <f>INDEX('Partnumber data valves'!$B$4:$AC$1001,$BB408,6)</f>
        <v>#N/A</v>
      </c>
    </row>
    <row r="409" spans="2:74"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5"/>
      <c r="N409" s="115"/>
      <c r="O409" s="115"/>
      <c r="Q409" s="83"/>
      <c r="R409" s="22" t="e">
        <f>VLOOKUP('Frese Valve Selection'!$Q409,'Partnumber data valves'!$B$4:$K$1001,2,FALSE)</f>
        <v>#N/A</v>
      </c>
      <c r="S409" s="23" t="e">
        <f>VLOOKUP('Frese Valve Selection'!$Q409,'Partnumber data valves'!$B$4:$K$1001,3,FALSE)</f>
        <v>#N/A</v>
      </c>
      <c r="T409" s="23" t="e">
        <f>VLOOKUP('Frese Valve Selection'!$Q409,'Partnumber data valves'!$B$4:$K$1001,4,FALSE)</f>
        <v>#N/A</v>
      </c>
      <c r="U409" s="23" t="e">
        <f>VLOOKUP('Frese Valve Selection'!$Q409,'Partnumber data valves'!$B$4:$K$1001,5,FALSE)</f>
        <v>#N/A</v>
      </c>
      <c r="V409" s="23" t="e">
        <f>VLOOKUP('Frese Valve Selection'!$Q409,'Partnumber data valves'!$B$4:$K$1001,6,FALSE)</f>
        <v>#N/A</v>
      </c>
      <c r="W409" s="23" t="e">
        <f>VLOOKUP('Frese Valve Selection'!$Q409,'Partnumber data valves'!$B$4:$K$1001,7,FALSE)</f>
        <v>#N/A</v>
      </c>
      <c r="X409" s="23" t="e">
        <f>VLOOKUP('Frese Valve Selection'!$Q409,'Partnumber data valves'!$B$4:$K$1001,8,FALSE)</f>
        <v>#N/A</v>
      </c>
      <c r="Y409" s="23" t="e">
        <f>VLOOKUP('Frese Valve Selection'!$Q409,'Partnumber data valves'!$B$4:$K$1001,9,FALSE)</f>
        <v>#N/A</v>
      </c>
      <c r="Z409" s="23" t="e">
        <f>VLOOKUP('Frese Valve Selection'!$Q409,'Partnumber data valves'!$B$4:$K$1001,10,FALSE)</f>
        <v>#N/A</v>
      </c>
      <c r="AA409" s="97">
        <f t="shared" si="71"/>
        <v>0</v>
      </c>
      <c r="AB409" s="98" t="e">
        <f t="shared" si="69"/>
        <v>#N/A</v>
      </c>
      <c r="AC409" s="99" t="e">
        <f t="shared" si="70"/>
        <v>#N/A</v>
      </c>
      <c r="AD409" s="23" t="e">
        <f>VLOOKUP(Q409,'Weight table'!$A$2:$C$10000,3,FALSE)</f>
        <v>#N/A</v>
      </c>
      <c r="AF409" s="83"/>
      <c r="AG409" s="23" t="str">
        <f>IF(OR(ISBLANK($AF409),$AF409="N/A"),"",VLOOKUP($AF409,'Part number data actuators'!$B$3:$H$202,2,FALSE))</f>
        <v/>
      </c>
      <c r="AH409" s="23" t="str">
        <f>IF(OR(ISBLANK($AF409),$AF409="N/A"),"",VLOOKUP($AF409,'Part number data actuators'!$B$3:$H$202,3,FALSE))</f>
        <v/>
      </c>
      <c r="AI409" s="23" t="str">
        <f>IF(OR(ISBLANK($AF409),$AF409="N/A"),"",VLOOKUP($AF409,'Part number data actuators'!$B$3:$H$202,4,FALSE))</f>
        <v/>
      </c>
      <c r="AJ409" s="23" t="str">
        <f>IF(OR(ISBLANK($AF409),$AF409="N/A"),"",VLOOKUP($AF409,'Part number data actuators'!$B$3:$H$202,5,FALSE))</f>
        <v/>
      </c>
      <c r="AK409" s="23" t="str">
        <f>IF(OR(ISBLANK($AF409),$AF409="N/A"),"",VLOOKUP($AF409,'Part number data actuators'!$B$3:$H$202,6,FALSE))</f>
        <v/>
      </c>
      <c r="AL409" s="23" t="str">
        <f>IF(OR(ISBLANK($AF409),$AF409="N/A"),"",VLOOKUP($AF409,'Part number data actuators'!$B$3:$H$202,7,FALSE))</f>
        <v/>
      </c>
      <c r="AM409" s="5" t="str">
        <f>IF(OR(ISBLANK($AF409),$AF409="N/A"),"",VLOOKUP(AF409,'Weight table'!$A$2:$C$10000,3,FALSE))</f>
        <v/>
      </c>
      <c r="AO409" s="86"/>
      <c r="AU409" s="66" t="e">
        <f t="shared" si="72"/>
        <v>#N/A</v>
      </c>
      <c r="AV409" s="66" t="e">
        <f t="shared" si="73"/>
        <v>#N/A</v>
      </c>
      <c r="AW409" t="e">
        <f t="shared" si="74"/>
        <v>#N/A</v>
      </c>
      <c r="AX409" s="66" t="e">
        <f t="shared" si="75"/>
        <v>#N/A</v>
      </c>
      <c r="AY409" s="66" t="e">
        <f t="shared" si="76"/>
        <v>#N/A</v>
      </c>
      <c r="BB409" s="6" t="e">
        <f>MATCH(Q409,'Partnumber data valves'!$B$4:$B$1001,0)</f>
        <v>#N/A</v>
      </c>
      <c r="BC409" s="6"/>
      <c r="BD409" t="e">
        <f>INDEX('Partnumber data valves'!$B$4:$AC$1001,$BB409,13)</f>
        <v>#N/A</v>
      </c>
      <c r="BE409" t="e">
        <f>INDEX('Partnumber data valves'!$B$4:$AC$1001,$BB409,14)</f>
        <v>#N/A</v>
      </c>
      <c r="BF409" t="e">
        <f>INDEX('Partnumber data valves'!$B$4:$AC$1001,$BB409,15)</f>
        <v>#N/A</v>
      </c>
      <c r="BG409" t="e">
        <f>INDEX('Partnumber data valves'!$B$4:$AC$1001,$BB409,16)</f>
        <v>#N/A</v>
      </c>
      <c r="BH409" t="e">
        <f>INDEX('Partnumber data valves'!$B$4:$AC$1001,$BB409,17)</f>
        <v>#N/A</v>
      </c>
      <c r="BI409" t="e">
        <f>INDEX('Partnumber data valves'!$B$4:$AC$1001,$BB409,18)</f>
        <v>#N/A</v>
      </c>
      <c r="BJ409" t="e">
        <f>INDEX('Partnumber data valves'!$B$4:$AC$1001,$BB409,19)</f>
        <v>#N/A</v>
      </c>
      <c r="BL409" t="e">
        <f>INDEX('Partnumber data valves'!$B$4:$AC$1001,$BB409,21)</f>
        <v>#N/A</v>
      </c>
      <c r="BM409" t="e">
        <f>INDEX('Partnumber data valves'!$B$4:$AC$1001,$BB409,22)</f>
        <v>#N/A</v>
      </c>
      <c r="BN409" t="e">
        <f>INDEX('Partnumber data valves'!$B$4:$AC$1001,$BB409,23)</f>
        <v>#N/A</v>
      </c>
      <c r="BO409" t="e">
        <f>INDEX('Partnumber data valves'!$B$4:$AC$1001,$BB409,24)</f>
        <v>#N/A</v>
      </c>
      <c r="BP409" t="e">
        <f>INDEX('Partnumber data valves'!$B$4:$AC$1001,$BB409,25)</f>
        <v>#N/A</v>
      </c>
      <c r="BQ409" t="e">
        <f>INDEX('Partnumber data valves'!$B$4:$AC$1001,$BB409,26)</f>
        <v>#N/A</v>
      </c>
      <c r="BR409" t="e">
        <f>INDEX('Partnumber data valves'!$B$4:$AC$1001,$BB409,27)</f>
        <v>#N/A</v>
      </c>
      <c r="BS409" t="e">
        <f>INDEX('Partnumber data valves'!$B$4:$AC$1001,$BB409,28)</f>
        <v>#N/A</v>
      </c>
      <c r="BU409" s="66" t="e">
        <f>INDEX('Partnumber data valves'!$B$4:$AC$1001,$BB409,5)</f>
        <v>#N/A</v>
      </c>
      <c r="BV409" s="66" t="e">
        <f>INDEX('Partnumber data valves'!$B$4:$AC$1001,$BB409,6)</f>
        <v>#N/A</v>
      </c>
    </row>
    <row r="410" spans="2:74"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5"/>
      <c r="N410" s="115"/>
      <c r="O410" s="115"/>
      <c r="Q410" s="83"/>
      <c r="R410" s="22" t="e">
        <f>VLOOKUP('Frese Valve Selection'!$Q410,'Partnumber data valves'!$B$4:$K$1001,2,FALSE)</f>
        <v>#N/A</v>
      </c>
      <c r="S410" s="23" t="e">
        <f>VLOOKUP('Frese Valve Selection'!$Q410,'Partnumber data valves'!$B$4:$K$1001,3,FALSE)</f>
        <v>#N/A</v>
      </c>
      <c r="T410" s="23" t="e">
        <f>VLOOKUP('Frese Valve Selection'!$Q410,'Partnumber data valves'!$B$4:$K$1001,4,FALSE)</f>
        <v>#N/A</v>
      </c>
      <c r="U410" s="23" t="e">
        <f>VLOOKUP('Frese Valve Selection'!$Q410,'Partnumber data valves'!$B$4:$K$1001,5,FALSE)</f>
        <v>#N/A</v>
      </c>
      <c r="V410" s="23" t="e">
        <f>VLOOKUP('Frese Valve Selection'!$Q410,'Partnumber data valves'!$B$4:$K$1001,6,FALSE)</f>
        <v>#N/A</v>
      </c>
      <c r="W410" s="23" t="e">
        <f>VLOOKUP('Frese Valve Selection'!$Q410,'Partnumber data valves'!$B$4:$K$1001,7,FALSE)</f>
        <v>#N/A</v>
      </c>
      <c r="X410" s="23" t="e">
        <f>VLOOKUP('Frese Valve Selection'!$Q410,'Partnumber data valves'!$B$4:$K$1001,8,FALSE)</f>
        <v>#N/A</v>
      </c>
      <c r="Y410" s="23" t="e">
        <f>VLOOKUP('Frese Valve Selection'!$Q410,'Partnumber data valves'!$B$4:$K$1001,9,FALSE)</f>
        <v>#N/A</v>
      </c>
      <c r="Z410" s="23" t="e">
        <f>VLOOKUP('Frese Valve Selection'!$Q410,'Partnumber data valves'!$B$4:$K$1001,10,FALSE)</f>
        <v>#N/A</v>
      </c>
      <c r="AA410" s="97">
        <f t="shared" si="71"/>
        <v>0</v>
      </c>
      <c r="AB410" s="98" t="e">
        <f t="shared" si="69"/>
        <v>#N/A</v>
      </c>
      <c r="AC410" s="99" t="e">
        <f t="shared" si="70"/>
        <v>#N/A</v>
      </c>
      <c r="AD410" s="23" t="e">
        <f>VLOOKUP(Q410,'Weight table'!$A$2:$C$10000,3,FALSE)</f>
        <v>#N/A</v>
      </c>
      <c r="AF410" s="83"/>
      <c r="AG410" s="23" t="str">
        <f>IF(OR(ISBLANK($AF410),$AF410="N/A"),"",VLOOKUP($AF410,'Part number data actuators'!$B$3:$H$202,2,FALSE))</f>
        <v/>
      </c>
      <c r="AH410" s="23" t="str">
        <f>IF(OR(ISBLANK($AF410),$AF410="N/A"),"",VLOOKUP($AF410,'Part number data actuators'!$B$3:$H$202,3,FALSE))</f>
        <v/>
      </c>
      <c r="AI410" s="23" t="str">
        <f>IF(OR(ISBLANK($AF410),$AF410="N/A"),"",VLOOKUP($AF410,'Part number data actuators'!$B$3:$H$202,4,FALSE))</f>
        <v/>
      </c>
      <c r="AJ410" s="23" t="str">
        <f>IF(OR(ISBLANK($AF410),$AF410="N/A"),"",VLOOKUP($AF410,'Part number data actuators'!$B$3:$H$202,5,FALSE))</f>
        <v/>
      </c>
      <c r="AK410" s="23" t="str">
        <f>IF(OR(ISBLANK($AF410),$AF410="N/A"),"",VLOOKUP($AF410,'Part number data actuators'!$B$3:$H$202,6,FALSE))</f>
        <v/>
      </c>
      <c r="AL410" s="23" t="str">
        <f>IF(OR(ISBLANK($AF410),$AF410="N/A"),"",VLOOKUP($AF410,'Part number data actuators'!$B$3:$H$202,7,FALSE))</f>
        <v/>
      </c>
      <c r="AM410" s="5" t="str">
        <f>IF(OR(ISBLANK($AF410),$AF410="N/A"),"",VLOOKUP(AF410,'Weight table'!$A$2:$C$10000,3,FALSE))</f>
        <v/>
      </c>
      <c r="AO410" s="86"/>
      <c r="AU410" s="66" t="e">
        <f t="shared" si="72"/>
        <v>#N/A</v>
      </c>
      <c r="AV410" s="66" t="e">
        <f t="shared" si="73"/>
        <v>#N/A</v>
      </c>
      <c r="AW410" t="e">
        <f t="shared" si="74"/>
        <v>#N/A</v>
      </c>
      <c r="AX410" s="66" t="e">
        <f t="shared" si="75"/>
        <v>#N/A</v>
      </c>
      <c r="AY410" s="66" t="e">
        <f t="shared" si="76"/>
        <v>#N/A</v>
      </c>
      <c r="BB410" s="6" t="e">
        <f>MATCH(Q410,'Partnumber data valves'!$B$4:$B$1001,0)</f>
        <v>#N/A</v>
      </c>
      <c r="BC410" s="6"/>
      <c r="BD410" t="e">
        <f>INDEX('Partnumber data valves'!$B$4:$AC$1001,$BB410,13)</f>
        <v>#N/A</v>
      </c>
      <c r="BE410" t="e">
        <f>INDEX('Partnumber data valves'!$B$4:$AC$1001,$BB410,14)</f>
        <v>#N/A</v>
      </c>
      <c r="BF410" t="e">
        <f>INDEX('Partnumber data valves'!$B$4:$AC$1001,$BB410,15)</f>
        <v>#N/A</v>
      </c>
      <c r="BG410" t="e">
        <f>INDEX('Partnumber data valves'!$B$4:$AC$1001,$BB410,16)</f>
        <v>#N/A</v>
      </c>
      <c r="BH410" t="e">
        <f>INDEX('Partnumber data valves'!$B$4:$AC$1001,$BB410,17)</f>
        <v>#N/A</v>
      </c>
      <c r="BI410" t="e">
        <f>INDEX('Partnumber data valves'!$B$4:$AC$1001,$BB410,18)</f>
        <v>#N/A</v>
      </c>
      <c r="BJ410" t="e">
        <f>INDEX('Partnumber data valves'!$B$4:$AC$1001,$BB410,19)</f>
        <v>#N/A</v>
      </c>
      <c r="BL410" t="e">
        <f>INDEX('Partnumber data valves'!$B$4:$AC$1001,$BB410,21)</f>
        <v>#N/A</v>
      </c>
      <c r="BM410" t="e">
        <f>INDEX('Partnumber data valves'!$B$4:$AC$1001,$BB410,22)</f>
        <v>#N/A</v>
      </c>
      <c r="BN410" t="e">
        <f>INDEX('Partnumber data valves'!$B$4:$AC$1001,$BB410,23)</f>
        <v>#N/A</v>
      </c>
      <c r="BO410" t="e">
        <f>INDEX('Partnumber data valves'!$B$4:$AC$1001,$BB410,24)</f>
        <v>#N/A</v>
      </c>
      <c r="BP410" t="e">
        <f>INDEX('Partnumber data valves'!$B$4:$AC$1001,$BB410,25)</f>
        <v>#N/A</v>
      </c>
      <c r="BQ410" t="e">
        <f>INDEX('Partnumber data valves'!$B$4:$AC$1001,$BB410,26)</f>
        <v>#N/A</v>
      </c>
      <c r="BR410" t="e">
        <f>INDEX('Partnumber data valves'!$B$4:$AC$1001,$BB410,27)</f>
        <v>#N/A</v>
      </c>
      <c r="BS410" t="e">
        <f>INDEX('Partnumber data valves'!$B$4:$AC$1001,$BB410,28)</f>
        <v>#N/A</v>
      </c>
      <c r="BU410" s="66" t="e">
        <f>INDEX('Partnumber data valves'!$B$4:$AC$1001,$BB410,5)</f>
        <v>#N/A</v>
      </c>
      <c r="BV410" s="66" t="e">
        <f>INDEX('Partnumber data valves'!$B$4:$AC$1001,$BB410,6)</f>
        <v>#N/A</v>
      </c>
    </row>
    <row r="411" spans="2:74"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5"/>
      <c r="N411" s="115"/>
      <c r="O411" s="115"/>
      <c r="Q411" s="83"/>
      <c r="R411" s="22" t="e">
        <f>VLOOKUP('Frese Valve Selection'!$Q411,'Partnumber data valves'!$B$4:$K$1001,2,FALSE)</f>
        <v>#N/A</v>
      </c>
      <c r="S411" s="23" t="e">
        <f>VLOOKUP('Frese Valve Selection'!$Q411,'Partnumber data valves'!$B$4:$K$1001,3,FALSE)</f>
        <v>#N/A</v>
      </c>
      <c r="T411" s="23" t="e">
        <f>VLOOKUP('Frese Valve Selection'!$Q411,'Partnumber data valves'!$B$4:$K$1001,4,FALSE)</f>
        <v>#N/A</v>
      </c>
      <c r="U411" s="23" t="e">
        <f>VLOOKUP('Frese Valve Selection'!$Q411,'Partnumber data valves'!$B$4:$K$1001,5,FALSE)</f>
        <v>#N/A</v>
      </c>
      <c r="V411" s="23" t="e">
        <f>VLOOKUP('Frese Valve Selection'!$Q411,'Partnumber data valves'!$B$4:$K$1001,6,FALSE)</f>
        <v>#N/A</v>
      </c>
      <c r="W411" s="23" t="e">
        <f>VLOOKUP('Frese Valve Selection'!$Q411,'Partnumber data valves'!$B$4:$K$1001,7,FALSE)</f>
        <v>#N/A</v>
      </c>
      <c r="X411" s="23" t="e">
        <f>VLOOKUP('Frese Valve Selection'!$Q411,'Partnumber data valves'!$B$4:$K$1001,8,FALSE)</f>
        <v>#N/A</v>
      </c>
      <c r="Y411" s="23" t="e">
        <f>VLOOKUP('Frese Valve Selection'!$Q411,'Partnumber data valves'!$B$4:$K$1001,9,FALSE)</f>
        <v>#N/A</v>
      </c>
      <c r="Z411" s="23" t="e">
        <f>VLOOKUP('Frese Valve Selection'!$Q411,'Partnumber data valves'!$B$4:$K$1001,10,FALSE)</f>
        <v>#N/A</v>
      </c>
      <c r="AA411" s="97">
        <f t="shared" si="71"/>
        <v>0</v>
      </c>
      <c r="AB411" s="98" t="e">
        <f t="shared" si="69"/>
        <v>#N/A</v>
      </c>
      <c r="AC411" s="99" t="e">
        <f t="shared" si="70"/>
        <v>#N/A</v>
      </c>
      <c r="AD411" s="23" t="e">
        <f>VLOOKUP(Q411,'Weight table'!$A$2:$C$10000,3,FALSE)</f>
        <v>#N/A</v>
      </c>
      <c r="AF411" s="83"/>
      <c r="AG411" s="23" t="str">
        <f>IF(OR(ISBLANK($AF411),$AF411="N/A"),"",VLOOKUP($AF411,'Part number data actuators'!$B$3:$H$202,2,FALSE))</f>
        <v/>
      </c>
      <c r="AH411" s="23" t="str">
        <f>IF(OR(ISBLANK($AF411),$AF411="N/A"),"",VLOOKUP($AF411,'Part number data actuators'!$B$3:$H$202,3,FALSE))</f>
        <v/>
      </c>
      <c r="AI411" s="23" t="str">
        <f>IF(OR(ISBLANK($AF411),$AF411="N/A"),"",VLOOKUP($AF411,'Part number data actuators'!$B$3:$H$202,4,FALSE))</f>
        <v/>
      </c>
      <c r="AJ411" s="23" t="str">
        <f>IF(OR(ISBLANK($AF411),$AF411="N/A"),"",VLOOKUP($AF411,'Part number data actuators'!$B$3:$H$202,5,FALSE))</f>
        <v/>
      </c>
      <c r="AK411" s="23" t="str">
        <f>IF(OR(ISBLANK($AF411),$AF411="N/A"),"",VLOOKUP($AF411,'Part number data actuators'!$B$3:$H$202,6,FALSE))</f>
        <v/>
      </c>
      <c r="AL411" s="23" t="str">
        <f>IF(OR(ISBLANK($AF411),$AF411="N/A"),"",VLOOKUP($AF411,'Part number data actuators'!$B$3:$H$202,7,FALSE))</f>
        <v/>
      </c>
      <c r="AM411" s="5" t="str">
        <f>IF(OR(ISBLANK($AF411),$AF411="N/A"),"",VLOOKUP(AF411,'Weight table'!$A$2:$C$10000,3,FALSE))</f>
        <v/>
      </c>
      <c r="AO411" s="86"/>
      <c r="AU411" s="66" t="e">
        <f t="shared" si="72"/>
        <v>#N/A</v>
      </c>
      <c r="AV411" s="66" t="e">
        <f t="shared" si="73"/>
        <v>#N/A</v>
      </c>
      <c r="AW411" t="e">
        <f t="shared" si="74"/>
        <v>#N/A</v>
      </c>
      <c r="AX411" s="66" t="e">
        <f t="shared" si="75"/>
        <v>#N/A</v>
      </c>
      <c r="AY411" s="66" t="e">
        <f t="shared" si="76"/>
        <v>#N/A</v>
      </c>
      <c r="BB411" s="6" t="e">
        <f>MATCH(Q411,'Partnumber data valves'!$B$4:$B$1001,0)</f>
        <v>#N/A</v>
      </c>
      <c r="BC411" s="6"/>
      <c r="BD411" t="e">
        <f>INDEX('Partnumber data valves'!$B$4:$AC$1001,$BB411,13)</f>
        <v>#N/A</v>
      </c>
      <c r="BE411" t="e">
        <f>INDEX('Partnumber data valves'!$B$4:$AC$1001,$BB411,14)</f>
        <v>#N/A</v>
      </c>
      <c r="BF411" t="e">
        <f>INDEX('Partnumber data valves'!$B$4:$AC$1001,$BB411,15)</f>
        <v>#N/A</v>
      </c>
      <c r="BG411" t="e">
        <f>INDEX('Partnumber data valves'!$B$4:$AC$1001,$BB411,16)</f>
        <v>#N/A</v>
      </c>
      <c r="BH411" t="e">
        <f>INDEX('Partnumber data valves'!$B$4:$AC$1001,$BB411,17)</f>
        <v>#N/A</v>
      </c>
      <c r="BI411" t="e">
        <f>INDEX('Partnumber data valves'!$B$4:$AC$1001,$BB411,18)</f>
        <v>#N/A</v>
      </c>
      <c r="BJ411" t="e">
        <f>INDEX('Partnumber data valves'!$B$4:$AC$1001,$BB411,19)</f>
        <v>#N/A</v>
      </c>
      <c r="BL411" t="e">
        <f>INDEX('Partnumber data valves'!$B$4:$AC$1001,$BB411,21)</f>
        <v>#N/A</v>
      </c>
      <c r="BM411" t="e">
        <f>INDEX('Partnumber data valves'!$B$4:$AC$1001,$BB411,22)</f>
        <v>#N/A</v>
      </c>
      <c r="BN411" t="e">
        <f>INDEX('Partnumber data valves'!$B$4:$AC$1001,$BB411,23)</f>
        <v>#N/A</v>
      </c>
      <c r="BO411" t="e">
        <f>INDEX('Partnumber data valves'!$B$4:$AC$1001,$BB411,24)</f>
        <v>#N/A</v>
      </c>
      <c r="BP411" t="e">
        <f>INDEX('Partnumber data valves'!$B$4:$AC$1001,$BB411,25)</f>
        <v>#N/A</v>
      </c>
      <c r="BQ411" t="e">
        <f>INDEX('Partnumber data valves'!$B$4:$AC$1001,$BB411,26)</f>
        <v>#N/A</v>
      </c>
      <c r="BR411" t="e">
        <f>INDEX('Partnumber data valves'!$B$4:$AC$1001,$BB411,27)</f>
        <v>#N/A</v>
      </c>
      <c r="BS411" t="e">
        <f>INDEX('Partnumber data valves'!$B$4:$AC$1001,$BB411,28)</f>
        <v>#N/A</v>
      </c>
      <c r="BU411" s="66" t="e">
        <f>INDEX('Partnumber data valves'!$B$4:$AC$1001,$BB411,5)</f>
        <v>#N/A</v>
      </c>
      <c r="BV411" s="66" t="e">
        <f>INDEX('Partnumber data valves'!$B$4:$AC$1001,$BB411,6)</f>
        <v>#N/A</v>
      </c>
    </row>
    <row r="412" spans="2:74"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5"/>
      <c r="N412" s="115"/>
      <c r="O412" s="115"/>
      <c r="Q412" s="83"/>
      <c r="R412" s="22" t="e">
        <f>VLOOKUP('Frese Valve Selection'!$Q412,'Partnumber data valves'!$B$4:$K$1001,2,FALSE)</f>
        <v>#N/A</v>
      </c>
      <c r="S412" s="23" t="e">
        <f>VLOOKUP('Frese Valve Selection'!$Q412,'Partnumber data valves'!$B$4:$K$1001,3,FALSE)</f>
        <v>#N/A</v>
      </c>
      <c r="T412" s="23" t="e">
        <f>VLOOKUP('Frese Valve Selection'!$Q412,'Partnumber data valves'!$B$4:$K$1001,4,FALSE)</f>
        <v>#N/A</v>
      </c>
      <c r="U412" s="23" t="e">
        <f>VLOOKUP('Frese Valve Selection'!$Q412,'Partnumber data valves'!$B$4:$K$1001,5,FALSE)</f>
        <v>#N/A</v>
      </c>
      <c r="V412" s="23" t="e">
        <f>VLOOKUP('Frese Valve Selection'!$Q412,'Partnumber data valves'!$B$4:$K$1001,6,FALSE)</f>
        <v>#N/A</v>
      </c>
      <c r="W412" s="23" t="e">
        <f>VLOOKUP('Frese Valve Selection'!$Q412,'Partnumber data valves'!$B$4:$K$1001,7,FALSE)</f>
        <v>#N/A</v>
      </c>
      <c r="X412" s="23" t="e">
        <f>VLOOKUP('Frese Valve Selection'!$Q412,'Partnumber data valves'!$B$4:$K$1001,8,FALSE)</f>
        <v>#N/A</v>
      </c>
      <c r="Y412" s="23" t="e">
        <f>VLOOKUP('Frese Valve Selection'!$Q412,'Partnumber data valves'!$B$4:$K$1001,9,FALSE)</f>
        <v>#N/A</v>
      </c>
      <c r="Z412" s="23" t="e">
        <f>VLOOKUP('Frese Valve Selection'!$Q412,'Partnumber data valves'!$B$4:$K$1001,10,FALSE)</f>
        <v>#N/A</v>
      </c>
      <c r="AA412" s="97">
        <f t="shared" si="71"/>
        <v>0</v>
      </c>
      <c r="AB412" s="98" t="e">
        <f t="shared" si="69"/>
        <v>#N/A</v>
      </c>
      <c r="AC412" s="99" t="e">
        <f t="shared" si="70"/>
        <v>#N/A</v>
      </c>
      <c r="AD412" s="23" t="e">
        <f>VLOOKUP(Q412,'Weight table'!$A$2:$C$10000,3,FALSE)</f>
        <v>#N/A</v>
      </c>
      <c r="AF412" s="83"/>
      <c r="AG412" s="23" t="str">
        <f>IF(OR(ISBLANK($AF412),$AF412="N/A"),"",VLOOKUP($AF412,'Part number data actuators'!$B$3:$H$202,2,FALSE))</f>
        <v/>
      </c>
      <c r="AH412" s="23" t="str">
        <f>IF(OR(ISBLANK($AF412),$AF412="N/A"),"",VLOOKUP($AF412,'Part number data actuators'!$B$3:$H$202,3,FALSE))</f>
        <v/>
      </c>
      <c r="AI412" s="23" t="str">
        <f>IF(OR(ISBLANK($AF412),$AF412="N/A"),"",VLOOKUP($AF412,'Part number data actuators'!$B$3:$H$202,4,FALSE))</f>
        <v/>
      </c>
      <c r="AJ412" s="23" t="str">
        <f>IF(OR(ISBLANK($AF412),$AF412="N/A"),"",VLOOKUP($AF412,'Part number data actuators'!$B$3:$H$202,5,FALSE))</f>
        <v/>
      </c>
      <c r="AK412" s="23" t="str">
        <f>IF(OR(ISBLANK($AF412),$AF412="N/A"),"",VLOOKUP($AF412,'Part number data actuators'!$B$3:$H$202,6,FALSE))</f>
        <v/>
      </c>
      <c r="AL412" s="23" t="str">
        <f>IF(OR(ISBLANK($AF412),$AF412="N/A"),"",VLOOKUP($AF412,'Part number data actuators'!$B$3:$H$202,7,FALSE))</f>
        <v/>
      </c>
      <c r="AM412" s="5" t="str">
        <f>IF(OR(ISBLANK($AF412),$AF412="N/A"),"",VLOOKUP(AF412,'Weight table'!$A$2:$C$10000,3,FALSE))</f>
        <v/>
      </c>
      <c r="AO412" s="86"/>
      <c r="AU412" s="66" t="e">
        <f t="shared" si="72"/>
        <v>#N/A</v>
      </c>
      <c r="AV412" s="66" t="e">
        <f t="shared" si="73"/>
        <v>#N/A</v>
      </c>
      <c r="AW412" t="e">
        <f t="shared" si="74"/>
        <v>#N/A</v>
      </c>
      <c r="AX412" s="66" t="e">
        <f t="shared" si="75"/>
        <v>#N/A</v>
      </c>
      <c r="AY412" s="66" t="e">
        <f t="shared" si="76"/>
        <v>#N/A</v>
      </c>
      <c r="BB412" s="6" t="e">
        <f>MATCH(Q412,'Partnumber data valves'!$B$4:$B$1001,0)</f>
        <v>#N/A</v>
      </c>
      <c r="BC412" s="6"/>
      <c r="BD412" t="e">
        <f>INDEX('Partnumber data valves'!$B$4:$AC$1001,$BB412,13)</f>
        <v>#N/A</v>
      </c>
      <c r="BE412" t="e">
        <f>INDEX('Partnumber data valves'!$B$4:$AC$1001,$BB412,14)</f>
        <v>#N/A</v>
      </c>
      <c r="BF412" t="e">
        <f>INDEX('Partnumber data valves'!$B$4:$AC$1001,$BB412,15)</f>
        <v>#N/A</v>
      </c>
      <c r="BG412" t="e">
        <f>INDEX('Partnumber data valves'!$B$4:$AC$1001,$BB412,16)</f>
        <v>#N/A</v>
      </c>
      <c r="BH412" t="e">
        <f>INDEX('Partnumber data valves'!$B$4:$AC$1001,$BB412,17)</f>
        <v>#N/A</v>
      </c>
      <c r="BI412" t="e">
        <f>INDEX('Partnumber data valves'!$B$4:$AC$1001,$BB412,18)</f>
        <v>#N/A</v>
      </c>
      <c r="BJ412" t="e">
        <f>INDEX('Partnumber data valves'!$B$4:$AC$1001,$BB412,19)</f>
        <v>#N/A</v>
      </c>
      <c r="BL412" t="e">
        <f>INDEX('Partnumber data valves'!$B$4:$AC$1001,$BB412,21)</f>
        <v>#N/A</v>
      </c>
      <c r="BM412" t="e">
        <f>INDEX('Partnumber data valves'!$B$4:$AC$1001,$BB412,22)</f>
        <v>#N/A</v>
      </c>
      <c r="BN412" t="e">
        <f>INDEX('Partnumber data valves'!$B$4:$AC$1001,$BB412,23)</f>
        <v>#N/A</v>
      </c>
      <c r="BO412" t="e">
        <f>INDEX('Partnumber data valves'!$B$4:$AC$1001,$BB412,24)</f>
        <v>#N/A</v>
      </c>
      <c r="BP412" t="e">
        <f>INDEX('Partnumber data valves'!$B$4:$AC$1001,$BB412,25)</f>
        <v>#N/A</v>
      </c>
      <c r="BQ412" t="e">
        <f>INDEX('Partnumber data valves'!$B$4:$AC$1001,$BB412,26)</f>
        <v>#N/A</v>
      </c>
      <c r="BR412" t="e">
        <f>INDEX('Partnumber data valves'!$B$4:$AC$1001,$BB412,27)</f>
        <v>#N/A</v>
      </c>
      <c r="BS412" t="e">
        <f>INDEX('Partnumber data valves'!$B$4:$AC$1001,$BB412,28)</f>
        <v>#N/A</v>
      </c>
      <c r="BU412" s="66" t="e">
        <f>INDEX('Partnumber data valves'!$B$4:$AC$1001,$BB412,5)</f>
        <v>#N/A</v>
      </c>
      <c r="BV412" s="66" t="e">
        <f>INDEX('Partnumber data valves'!$B$4:$AC$1001,$BB412,6)</f>
        <v>#N/A</v>
      </c>
    </row>
    <row r="413" spans="2:74"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5"/>
      <c r="N413" s="115"/>
      <c r="O413" s="115"/>
      <c r="Q413" s="83"/>
      <c r="R413" s="22" t="e">
        <f>VLOOKUP('Frese Valve Selection'!$Q413,'Partnumber data valves'!$B$4:$K$1001,2,FALSE)</f>
        <v>#N/A</v>
      </c>
      <c r="S413" s="23" t="e">
        <f>VLOOKUP('Frese Valve Selection'!$Q413,'Partnumber data valves'!$B$4:$K$1001,3,FALSE)</f>
        <v>#N/A</v>
      </c>
      <c r="T413" s="23" t="e">
        <f>VLOOKUP('Frese Valve Selection'!$Q413,'Partnumber data valves'!$B$4:$K$1001,4,FALSE)</f>
        <v>#N/A</v>
      </c>
      <c r="U413" s="23" t="e">
        <f>VLOOKUP('Frese Valve Selection'!$Q413,'Partnumber data valves'!$B$4:$K$1001,5,FALSE)</f>
        <v>#N/A</v>
      </c>
      <c r="V413" s="23" t="e">
        <f>VLOOKUP('Frese Valve Selection'!$Q413,'Partnumber data valves'!$B$4:$K$1001,6,FALSE)</f>
        <v>#N/A</v>
      </c>
      <c r="W413" s="23" t="e">
        <f>VLOOKUP('Frese Valve Selection'!$Q413,'Partnumber data valves'!$B$4:$K$1001,7,FALSE)</f>
        <v>#N/A</v>
      </c>
      <c r="X413" s="23" t="e">
        <f>VLOOKUP('Frese Valve Selection'!$Q413,'Partnumber data valves'!$B$4:$K$1001,8,FALSE)</f>
        <v>#N/A</v>
      </c>
      <c r="Y413" s="23" t="e">
        <f>VLOOKUP('Frese Valve Selection'!$Q413,'Partnumber data valves'!$B$4:$K$1001,9,FALSE)</f>
        <v>#N/A</v>
      </c>
      <c r="Z413" s="23" t="e">
        <f>VLOOKUP('Frese Valve Selection'!$Q413,'Partnumber data valves'!$B$4:$K$1001,10,FALSE)</f>
        <v>#N/A</v>
      </c>
      <c r="AA413" s="97">
        <f t="shared" si="71"/>
        <v>0</v>
      </c>
      <c r="AB413" s="98" t="e">
        <f t="shared" si="69"/>
        <v>#N/A</v>
      </c>
      <c r="AC413" s="99" t="e">
        <f t="shared" si="70"/>
        <v>#N/A</v>
      </c>
      <c r="AD413" s="23" t="e">
        <f>VLOOKUP(Q413,'Weight table'!$A$2:$C$10000,3,FALSE)</f>
        <v>#N/A</v>
      </c>
      <c r="AF413" s="83"/>
      <c r="AG413" s="23" t="str">
        <f>IF(OR(ISBLANK($AF413),$AF413="N/A"),"",VLOOKUP($AF413,'Part number data actuators'!$B$3:$H$202,2,FALSE))</f>
        <v/>
      </c>
      <c r="AH413" s="23" t="str">
        <f>IF(OR(ISBLANK($AF413),$AF413="N/A"),"",VLOOKUP($AF413,'Part number data actuators'!$B$3:$H$202,3,FALSE))</f>
        <v/>
      </c>
      <c r="AI413" s="23" t="str">
        <f>IF(OR(ISBLANK($AF413),$AF413="N/A"),"",VLOOKUP($AF413,'Part number data actuators'!$B$3:$H$202,4,FALSE))</f>
        <v/>
      </c>
      <c r="AJ413" s="23" t="str">
        <f>IF(OR(ISBLANK($AF413),$AF413="N/A"),"",VLOOKUP($AF413,'Part number data actuators'!$B$3:$H$202,5,FALSE))</f>
        <v/>
      </c>
      <c r="AK413" s="23" t="str">
        <f>IF(OR(ISBLANK($AF413),$AF413="N/A"),"",VLOOKUP($AF413,'Part number data actuators'!$B$3:$H$202,6,FALSE))</f>
        <v/>
      </c>
      <c r="AL413" s="23" t="str">
        <f>IF(OR(ISBLANK($AF413),$AF413="N/A"),"",VLOOKUP($AF413,'Part number data actuators'!$B$3:$H$202,7,FALSE))</f>
        <v/>
      </c>
      <c r="AM413" s="5" t="str">
        <f>IF(OR(ISBLANK($AF413),$AF413="N/A"),"",VLOOKUP(AF413,'Weight table'!$A$2:$C$10000,3,FALSE))</f>
        <v/>
      </c>
      <c r="AO413" s="86"/>
      <c r="AU413" s="66" t="e">
        <f t="shared" si="72"/>
        <v>#N/A</v>
      </c>
      <c r="AV413" s="66" t="e">
        <f t="shared" si="73"/>
        <v>#N/A</v>
      </c>
      <c r="AW413" t="e">
        <f t="shared" si="74"/>
        <v>#N/A</v>
      </c>
      <c r="AX413" s="66" t="e">
        <f t="shared" si="75"/>
        <v>#N/A</v>
      </c>
      <c r="AY413" s="66" t="e">
        <f t="shared" si="76"/>
        <v>#N/A</v>
      </c>
      <c r="BB413" s="6" t="e">
        <f>MATCH(Q413,'Partnumber data valves'!$B$4:$B$1001,0)</f>
        <v>#N/A</v>
      </c>
      <c r="BC413" s="6"/>
      <c r="BD413" t="e">
        <f>INDEX('Partnumber data valves'!$B$4:$AC$1001,$BB413,13)</f>
        <v>#N/A</v>
      </c>
      <c r="BE413" t="e">
        <f>INDEX('Partnumber data valves'!$B$4:$AC$1001,$BB413,14)</f>
        <v>#N/A</v>
      </c>
      <c r="BF413" t="e">
        <f>INDEX('Partnumber data valves'!$B$4:$AC$1001,$BB413,15)</f>
        <v>#N/A</v>
      </c>
      <c r="BG413" t="e">
        <f>INDEX('Partnumber data valves'!$B$4:$AC$1001,$BB413,16)</f>
        <v>#N/A</v>
      </c>
      <c r="BH413" t="e">
        <f>INDEX('Partnumber data valves'!$B$4:$AC$1001,$BB413,17)</f>
        <v>#N/A</v>
      </c>
      <c r="BI413" t="e">
        <f>INDEX('Partnumber data valves'!$B$4:$AC$1001,$BB413,18)</f>
        <v>#N/A</v>
      </c>
      <c r="BJ413" t="e">
        <f>INDEX('Partnumber data valves'!$B$4:$AC$1001,$BB413,19)</f>
        <v>#N/A</v>
      </c>
      <c r="BL413" t="e">
        <f>INDEX('Partnumber data valves'!$B$4:$AC$1001,$BB413,21)</f>
        <v>#N/A</v>
      </c>
      <c r="BM413" t="e">
        <f>INDEX('Partnumber data valves'!$B$4:$AC$1001,$BB413,22)</f>
        <v>#N/A</v>
      </c>
      <c r="BN413" t="e">
        <f>INDEX('Partnumber data valves'!$B$4:$AC$1001,$BB413,23)</f>
        <v>#N/A</v>
      </c>
      <c r="BO413" t="e">
        <f>INDEX('Partnumber data valves'!$B$4:$AC$1001,$BB413,24)</f>
        <v>#N/A</v>
      </c>
      <c r="BP413" t="e">
        <f>INDEX('Partnumber data valves'!$B$4:$AC$1001,$BB413,25)</f>
        <v>#N/A</v>
      </c>
      <c r="BQ413" t="e">
        <f>INDEX('Partnumber data valves'!$B$4:$AC$1001,$BB413,26)</f>
        <v>#N/A</v>
      </c>
      <c r="BR413" t="e">
        <f>INDEX('Partnumber data valves'!$B$4:$AC$1001,$BB413,27)</f>
        <v>#N/A</v>
      </c>
      <c r="BS413" t="e">
        <f>INDEX('Partnumber data valves'!$B$4:$AC$1001,$BB413,28)</f>
        <v>#N/A</v>
      </c>
      <c r="BU413" s="66" t="e">
        <f>INDEX('Partnumber data valves'!$B$4:$AC$1001,$BB413,5)</f>
        <v>#N/A</v>
      </c>
      <c r="BV413" s="66" t="e">
        <f>INDEX('Partnumber data valves'!$B$4:$AC$1001,$BB413,6)</f>
        <v>#N/A</v>
      </c>
    </row>
    <row r="414" spans="2:74"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5"/>
      <c r="N414" s="115"/>
      <c r="O414" s="115"/>
      <c r="Q414" s="83"/>
      <c r="R414" s="22" t="e">
        <f>VLOOKUP('Frese Valve Selection'!$Q414,'Partnumber data valves'!$B$4:$K$1001,2,FALSE)</f>
        <v>#N/A</v>
      </c>
      <c r="S414" s="23" t="e">
        <f>VLOOKUP('Frese Valve Selection'!$Q414,'Partnumber data valves'!$B$4:$K$1001,3,FALSE)</f>
        <v>#N/A</v>
      </c>
      <c r="T414" s="23" t="e">
        <f>VLOOKUP('Frese Valve Selection'!$Q414,'Partnumber data valves'!$B$4:$K$1001,4,FALSE)</f>
        <v>#N/A</v>
      </c>
      <c r="U414" s="23" t="e">
        <f>VLOOKUP('Frese Valve Selection'!$Q414,'Partnumber data valves'!$B$4:$K$1001,5,FALSE)</f>
        <v>#N/A</v>
      </c>
      <c r="V414" s="23" t="e">
        <f>VLOOKUP('Frese Valve Selection'!$Q414,'Partnumber data valves'!$B$4:$K$1001,6,FALSE)</f>
        <v>#N/A</v>
      </c>
      <c r="W414" s="23" t="e">
        <f>VLOOKUP('Frese Valve Selection'!$Q414,'Partnumber data valves'!$B$4:$K$1001,7,FALSE)</f>
        <v>#N/A</v>
      </c>
      <c r="X414" s="23" t="e">
        <f>VLOOKUP('Frese Valve Selection'!$Q414,'Partnumber data valves'!$B$4:$K$1001,8,FALSE)</f>
        <v>#N/A</v>
      </c>
      <c r="Y414" s="23" t="e">
        <f>VLOOKUP('Frese Valve Selection'!$Q414,'Partnumber data valves'!$B$4:$K$1001,9,FALSE)</f>
        <v>#N/A</v>
      </c>
      <c r="Z414" s="23" t="e">
        <f>VLOOKUP('Frese Valve Selection'!$Q414,'Partnumber data valves'!$B$4:$K$1001,10,FALSE)</f>
        <v>#N/A</v>
      </c>
      <c r="AA414" s="97">
        <f t="shared" si="71"/>
        <v>0</v>
      </c>
      <c r="AB414" s="98" t="e">
        <f t="shared" si="69"/>
        <v>#N/A</v>
      </c>
      <c r="AC414" s="99" t="e">
        <f t="shared" si="70"/>
        <v>#N/A</v>
      </c>
      <c r="AD414" s="23" t="e">
        <f>VLOOKUP(Q414,'Weight table'!$A$2:$C$10000,3,FALSE)</f>
        <v>#N/A</v>
      </c>
      <c r="AF414" s="83"/>
      <c r="AG414" s="23" t="str">
        <f>IF(OR(ISBLANK($AF414),$AF414="N/A"),"",VLOOKUP($AF414,'Part number data actuators'!$B$3:$H$202,2,FALSE))</f>
        <v/>
      </c>
      <c r="AH414" s="23" t="str">
        <f>IF(OR(ISBLANK($AF414),$AF414="N/A"),"",VLOOKUP($AF414,'Part number data actuators'!$B$3:$H$202,3,FALSE))</f>
        <v/>
      </c>
      <c r="AI414" s="23" t="str">
        <f>IF(OR(ISBLANK($AF414),$AF414="N/A"),"",VLOOKUP($AF414,'Part number data actuators'!$B$3:$H$202,4,FALSE))</f>
        <v/>
      </c>
      <c r="AJ414" s="23" t="str">
        <f>IF(OR(ISBLANK($AF414),$AF414="N/A"),"",VLOOKUP($AF414,'Part number data actuators'!$B$3:$H$202,5,FALSE))</f>
        <v/>
      </c>
      <c r="AK414" s="23" t="str">
        <f>IF(OR(ISBLANK($AF414),$AF414="N/A"),"",VLOOKUP($AF414,'Part number data actuators'!$B$3:$H$202,6,FALSE))</f>
        <v/>
      </c>
      <c r="AL414" s="23" t="str">
        <f>IF(OR(ISBLANK($AF414),$AF414="N/A"),"",VLOOKUP($AF414,'Part number data actuators'!$B$3:$H$202,7,FALSE))</f>
        <v/>
      </c>
      <c r="AM414" s="5" t="str">
        <f>IF(OR(ISBLANK($AF414),$AF414="N/A"),"",VLOOKUP(AF414,'Weight table'!$A$2:$C$10000,3,FALSE))</f>
        <v/>
      </c>
      <c r="AO414" s="86"/>
      <c r="AU414" s="66" t="e">
        <f t="shared" si="72"/>
        <v>#N/A</v>
      </c>
      <c r="AV414" s="66" t="e">
        <f t="shared" si="73"/>
        <v>#N/A</v>
      </c>
      <c r="AW414" t="e">
        <f t="shared" si="74"/>
        <v>#N/A</v>
      </c>
      <c r="AX414" s="66" t="e">
        <f t="shared" si="75"/>
        <v>#N/A</v>
      </c>
      <c r="AY414" s="66" t="e">
        <f t="shared" si="76"/>
        <v>#N/A</v>
      </c>
      <c r="BB414" s="6" t="e">
        <f>MATCH(Q414,'Partnumber data valves'!$B$4:$B$1001,0)</f>
        <v>#N/A</v>
      </c>
      <c r="BC414" s="6"/>
      <c r="BD414" t="e">
        <f>INDEX('Partnumber data valves'!$B$4:$AC$1001,$BB414,13)</f>
        <v>#N/A</v>
      </c>
      <c r="BE414" t="e">
        <f>INDEX('Partnumber data valves'!$B$4:$AC$1001,$BB414,14)</f>
        <v>#N/A</v>
      </c>
      <c r="BF414" t="e">
        <f>INDEX('Partnumber data valves'!$B$4:$AC$1001,$BB414,15)</f>
        <v>#N/A</v>
      </c>
      <c r="BG414" t="e">
        <f>INDEX('Partnumber data valves'!$B$4:$AC$1001,$BB414,16)</f>
        <v>#N/A</v>
      </c>
      <c r="BH414" t="e">
        <f>INDEX('Partnumber data valves'!$B$4:$AC$1001,$BB414,17)</f>
        <v>#N/A</v>
      </c>
      <c r="BI414" t="e">
        <f>INDEX('Partnumber data valves'!$B$4:$AC$1001,$BB414,18)</f>
        <v>#N/A</v>
      </c>
      <c r="BJ414" t="e">
        <f>INDEX('Partnumber data valves'!$B$4:$AC$1001,$BB414,19)</f>
        <v>#N/A</v>
      </c>
      <c r="BL414" t="e">
        <f>INDEX('Partnumber data valves'!$B$4:$AC$1001,$BB414,21)</f>
        <v>#N/A</v>
      </c>
      <c r="BM414" t="e">
        <f>INDEX('Partnumber data valves'!$B$4:$AC$1001,$BB414,22)</f>
        <v>#N/A</v>
      </c>
      <c r="BN414" t="e">
        <f>INDEX('Partnumber data valves'!$B$4:$AC$1001,$BB414,23)</f>
        <v>#N/A</v>
      </c>
      <c r="BO414" t="e">
        <f>INDEX('Partnumber data valves'!$B$4:$AC$1001,$BB414,24)</f>
        <v>#N/A</v>
      </c>
      <c r="BP414" t="e">
        <f>INDEX('Partnumber data valves'!$B$4:$AC$1001,$BB414,25)</f>
        <v>#N/A</v>
      </c>
      <c r="BQ414" t="e">
        <f>INDEX('Partnumber data valves'!$B$4:$AC$1001,$BB414,26)</f>
        <v>#N/A</v>
      </c>
      <c r="BR414" t="e">
        <f>INDEX('Partnumber data valves'!$B$4:$AC$1001,$BB414,27)</f>
        <v>#N/A</v>
      </c>
      <c r="BS414" t="e">
        <f>INDEX('Partnumber data valves'!$B$4:$AC$1001,$BB414,28)</f>
        <v>#N/A</v>
      </c>
      <c r="BU414" s="66" t="e">
        <f>INDEX('Partnumber data valves'!$B$4:$AC$1001,$BB414,5)</f>
        <v>#N/A</v>
      </c>
      <c r="BV414" s="66" t="e">
        <f>INDEX('Partnumber data valves'!$B$4:$AC$1001,$BB414,6)</f>
        <v>#N/A</v>
      </c>
    </row>
    <row r="415" spans="2:74"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5"/>
      <c r="N415" s="115"/>
      <c r="O415" s="115"/>
      <c r="Q415" s="83"/>
      <c r="R415" s="22" t="e">
        <f>VLOOKUP('Frese Valve Selection'!$Q415,'Partnumber data valves'!$B$4:$K$1001,2,FALSE)</f>
        <v>#N/A</v>
      </c>
      <c r="S415" s="23" t="e">
        <f>VLOOKUP('Frese Valve Selection'!$Q415,'Partnumber data valves'!$B$4:$K$1001,3,FALSE)</f>
        <v>#N/A</v>
      </c>
      <c r="T415" s="23" t="e">
        <f>VLOOKUP('Frese Valve Selection'!$Q415,'Partnumber data valves'!$B$4:$K$1001,4,FALSE)</f>
        <v>#N/A</v>
      </c>
      <c r="U415" s="23" t="e">
        <f>VLOOKUP('Frese Valve Selection'!$Q415,'Partnumber data valves'!$B$4:$K$1001,5,FALSE)</f>
        <v>#N/A</v>
      </c>
      <c r="V415" s="23" t="e">
        <f>VLOOKUP('Frese Valve Selection'!$Q415,'Partnumber data valves'!$B$4:$K$1001,6,FALSE)</f>
        <v>#N/A</v>
      </c>
      <c r="W415" s="23" t="e">
        <f>VLOOKUP('Frese Valve Selection'!$Q415,'Partnumber data valves'!$B$4:$K$1001,7,FALSE)</f>
        <v>#N/A</v>
      </c>
      <c r="X415" s="23" t="e">
        <f>VLOOKUP('Frese Valve Selection'!$Q415,'Partnumber data valves'!$B$4:$K$1001,8,FALSE)</f>
        <v>#N/A</v>
      </c>
      <c r="Y415" s="23" t="e">
        <f>VLOOKUP('Frese Valve Selection'!$Q415,'Partnumber data valves'!$B$4:$K$1001,9,FALSE)</f>
        <v>#N/A</v>
      </c>
      <c r="Z415" s="23" t="e">
        <f>VLOOKUP('Frese Valve Selection'!$Q415,'Partnumber data valves'!$B$4:$K$1001,10,FALSE)</f>
        <v>#N/A</v>
      </c>
      <c r="AA415" s="97">
        <f t="shared" si="71"/>
        <v>0</v>
      </c>
      <c r="AB415" s="98" t="e">
        <f t="shared" si="69"/>
        <v>#N/A</v>
      </c>
      <c r="AC415" s="99" t="e">
        <f t="shared" si="70"/>
        <v>#N/A</v>
      </c>
      <c r="AD415" s="23" t="e">
        <f>VLOOKUP(Q415,'Weight table'!$A$2:$C$10000,3,FALSE)</f>
        <v>#N/A</v>
      </c>
      <c r="AF415" s="83"/>
      <c r="AG415" s="23" t="str">
        <f>IF(OR(ISBLANK($AF415),$AF415="N/A"),"",VLOOKUP($AF415,'Part number data actuators'!$B$3:$H$202,2,FALSE))</f>
        <v/>
      </c>
      <c r="AH415" s="23" t="str">
        <f>IF(OR(ISBLANK($AF415),$AF415="N/A"),"",VLOOKUP($AF415,'Part number data actuators'!$B$3:$H$202,3,FALSE))</f>
        <v/>
      </c>
      <c r="AI415" s="23" t="str">
        <f>IF(OR(ISBLANK($AF415),$AF415="N/A"),"",VLOOKUP($AF415,'Part number data actuators'!$B$3:$H$202,4,FALSE))</f>
        <v/>
      </c>
      <c r="AJ415" s="23" t="str">
        <f>IF(OR(ISBLANK($AF415),$AF415="N/A"),"",VLOOKUP($AF415,'Part number data actuators'!$B$3:$H$202,5,FALSE))</f>
        <v/>
      </c>
      <c r="AK415" s="23" t="str">
        <f>IF(OR(ISBLANK($AF415),$AF415="N/A"),"",VLOOKUP($AF415,'Part number data actuators'!$B$3:$H$202,6,FALSE))</f>
        <v/>
      </c>
      <c r="AL415" s="23" t="str">
        <f>IF(OR(ISBLANK($AF415),$AF415="N/A"),"",VLOOKUP($AF415,'Part number data actuators'!$B$3:$H$202,7,FALSE))</f>
        <v/>
      </c>
      <c r="AM415" s="5" t="str">
        <f>IF(OR(ISBLANK($AF415),$AF415="N/A"),"",VLOOKUP(AF415,'Weight table'!$A$2:$C$10000,3,FALSE))</f>
        <v/>
      </c>
      <c r="AO415" s="86"/>
      <c r="AU415" s="66" t="e">
        <f t="shared" si="72"/>
        <v>#N/A</v>
      </c>
      <c r="AV415" s="66" t="e">
        <f t="shared" si="73"/>
        <v>#N/A</v>
      </c>
      <c r="AW415" t="e">
        <f t="shared" si="74"/>
        <v>#N/A</v>
      </c>
      <c r="AX415" s="66" t="e">
        <f t="shared" si="75"/>
        <v>#N/A</v>
      </c>
      <c r="AY415" s="66" t="e">
        <f t="shared" si="76"/>
        <v>#N/A</v>
      </c>
      <c r="BB415" s="6" t="e">
        <f>MATCH(Q415,'Partnumber data valves'!$B$4:$B$1001,0)</f>
        <v>#N/A</v>
      </c>
      <c r="BC415" s="6"/>
      <c r="BD415" t="e">
        <f>INDEX('Partnumber data valves'!$B$4:$AC$1001,$BB415,13)</f>
        <v>#N/A</v>
      </c>
      <c r="BE415" t="e">
        <f>INDEX('Partnumber data valves'!$B$4:$AC$1001,$BB415,14)</f>
        <v>#N/A</v>
      </c>
      <c r="BF415" t="e">
        <f>INDEX('Partnumber data valves'!$B$4:$AC$1001,$BB415,15)</f>
        <v>#N/A</v>
      </c>
      <c r="BG415" t="e">
        <f>INDEX('Partnumber data valves'!$B$4:$AC$1001,$BB415,16)</f>
        <v>#N/A</v>
      </c>
      <c r="BH415" t="e">
        <f>INDEX('Partnumber data valves'!$B$4:$AC$1001,$BB415,17)</f>
        <v>#N/A</v>
      </c>
      <c r="BI415" t="e">
        <f>INDEX('Partnumber data valves'!$B$4:$AC$1001,$BB415,18)</f>
        <v>#N/A</v>
      </c>
      <c r="BJ415" t="e">
        <f>INDEX('Partnumber data valves'!$B$4:$AC$1001,$BB415,19)</f>
        <v>#N/A</v>
      </c>
      <c r="BL415" t="e">
        <f>INDEX('Partnumber data valves'!$B$4:$AC$1001,$BB415,21)</f>
        <v>#N/A</v>
      </c>
      <c r="BM415" t="e">
        <f>INDEX('Partnumber data valves'!$B$4:$AC$1001,$BB415,22)</f>
        <v>#N/A</v>
      </c>
      <c r="BN415" t="e">
        <f>INDEX('Partnumber data valves'!$B$4:$AC$1001,$BB415,23)</f>
        <v>#N/A</v>
      </c>
      <c r="BO415" t="e">
        <f>INDEX('Partnumber data valves'!$B$4:$AC$1001,$BB415,24)</f>
        <v>#N/A</v>
      </c>
      <c r="BP415" t="e">
        <f>INDEX('Partnumber data valves'!$B$4:$AC$1001,$BB415,25)</f>
        <v>#N/A</v>
      </c>
      <c r="BQ415" t="e">
        <f>INDEX('Partnumber data valves'!$B$4:$AC$1001,$BB415,26)</f>
        <v>#N/A</v>
      </c>
      <c r="BR415" t="e">
        <f>INDEX('Partnumber data valves'!$B$4:$AC$1001,$BB415,27)</f>
        <v>#N/A</v>
      </c>
      <c r="BS415" t="e">
        <f>INDEX('Partnumber data valves'!$B$4:$AC$1001,$BB415,28)</f>
        <v>#N/A</v>
      </c>
      <c r="BU415" s="66" t="e">
        <f>INDEX('Partnumber data valves'!$B$4:$AC$1001,$BB415,5)</f>
        <v>#N/A</v>
      </c>
      <c r="BV415" s="66" t="e">
        <f>INDEX('Partnumber data valves'!$B$4:$AC$1001,$BB415,6)</f>
        <v>#N/A</v>
      </c>
    </row>
    <row r="416" spans="2:74"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5"/>
      <c r="N416" s="115"/>
      <c r="O416" s="115"/>
      <c r="Q416" s="83"/>
      <c r="R416" s="22" t="e">
        <f>VLOOKUP('Frese Valve Selection'!$Q416,'Partnumber data valves'!$B$4:$K$1001,2,FALSE)</f>
        <v>#N/A</v>
      </c>
      <c r="S416" s="23" t="e">
        <f>VLOOKUP('Frese Valve Selection'!$Q416,'Partnumber data valves'!$B$4:$K$1001,3,FALSE)</f>
        <v>#N/A</v>
      </c>
      <c r="T416" s="23" t="e">
        <f>VLOOKUP('Frese Valve Selection'!$Q416,'Partnumber data valves'!$B$4:$K$1001,4,FALSE)</f>
        <v>#N/A</v>
      </c>
      <c r="U416" s="23" t="e">
        <f>VLOOKUP('Frese Valve Selection'!$Q416,'Partnumber data valves'!$B$4:$K$1001,5,FALSE)</f>
        <v>#N/A</v>
      </c>
      <c r="V416" s="23" t="e">
        <f>VLOOKUP('Frese Valve Selection'!$Q416,'Partnumber data valves'!$B$4:$K$1001,6,FALSE)</f>
        <v>#N/A</v>
      </c>
      <c r="W416" s="23" t="e">
        <f>VLOOKUP('Frese Valve Selection'!$Q416,'Partnumber data valves'!$B$4:$K$1001,7,FALSE)</f>
        <v>#N/A</v>
      </c>
      <c r="X416" s="23" t="e">
        <f>VLOOKUP('Frese Valve Selection'!$Q416,'Partnumber data valves'!$B$4:$K$1001,8,FALSE)</f>
        <v>#N/A</v>
      </c>
      <c r="Y416" s="23" t="e">
        <f>VLOOKUP('Frese Valve Selection'!$Q416,'Partnumber data valves'!$B$4:$K$1001,9,FALSE)</f>
        <v>#N/A</v>
      </c>
      <c r="Z416" s="23" t="e">
        <f>VLOOKUP('Frese Valve Selection'!$Q416,'Partnumber data valves'!$B$4:$K$1001,10,FALSE)</f>
        <v>#N/A</v>
      </c>
      <c r="AA416" s="97">
        <f t="shared" si="71"/>
        <v>0</v>
      </c>
      <c r="AB416" s="98" t="e">
        <f t="shared" si="69"/>
        <v>#N/A</v>
      </c>
      <c r="AC416" s="99" t="e">
        <f t="shared" si="70"/>
        <v>#N/A</v>
      </c>
      <c r="AD416" s="23" t="e">
        <f>VLOOKUP(Q416,'Weight table'!$A$2:$C$10000,3,FALSE)</f>
        <v>#N/A</v>
      </c>
      <c r="AF416" s="83"/>
      <c r="AG416" s="23" t="str">
        <f>IF(OR(ISBLANK($AF416),$AF416="N/A"),"",VLOOKUP($AF416,'Part number data actuators'!$B$3:$H$202,2,FALSE))</f>
        <v/>
      </c>
      <c r="AH416" s="23" t="str">
        <f>IF(OR(ISBLANK($AF416),$AF416="N/A"),"",VLOOKUP($AF416,'Part number data actuators'!$B$3:$H$202,3,FALSE))</f>
        <v/>
      </c>
      <c r="AI416" s="23" t="str">
        <f>IF(OR(ISBLANK($AF416),$AF416="N/A"),"",VLOOKUP($AF416,'Part number data actuators'!$B$3:$H$202,4,FALSE))</f>
        <v/>
      </c>
      <c r="AJ416" s="23" t="str">
        <f>IF(OR(ISBLANK($AF416),$AF416="N/A"),"",VLOOKUP($AF416,'Part number data actuators'!$B$3:$H$202,5,FALSE))</f>
        <v/>
      </c>
      <c r="AK416" s="23" t="str">
        <f>IF(OR(ISBLANK($AF416),$AF416="N/A"),"",VLOOKUP($AF416,'Part number data actuators'!$B$3:$H$202,6,FALSE))</f>
        <v/>
      </c>
      <c r="AL416" s="23" t="str">
        <f>IF(OR(ISBLANK($AF416),$AF416="N/A"),"",VLOOKUP($AF416,'Part number data actuators'!$B$3:$H$202,7,FALSE))</f>
        <v/>
      </c>
      <c r="AM416" s="5" t="str">
        <f>IF(OR(ISBLANK($AF416),$AF416="N/A"),"",VLOOKUP(AF416,'Weight table'!$A$2:$C$10000,3,FALSE))</f>
        <v/>
      </c>
      <c r="AO416" s="86"/>
      <c r="AU416" s="66" t="e">
        <f t="shared" si="72"/>
        <v>#N/A</v>
      </c>
      <c r="AV416" s="66" t="e">
        <f t="shared" si="73"/>
        <v>#N/A</v>
      </c>
      <c r="AW416" t="e">
        <f t="shared" si="74"/>
        <v>#N/A</v>
      </c>
      <c r="AX416" s="66" t="e">
        <f t="shared" si="75"/>
        <v>#N/A</v>
      </c>
      <c r="AY416" s="66" t="e">
        <f t="shared" si="76"/>
        <v>#N/A</v>
      </c>
      <c r="BB416" s="6" t="e">
        <f>MATCH(Q416,'Partnumber data valves'!$B$4:$B$1001,0)</f>
        <v>#N/A</v>
      </c>
      <c r="BC416" s="6"/>
      <c r="BD416" t="e">
        <f>INDEX('Partnumber data valves'!$B$4:$AC$1001,$BB416,13)</f>
        <v>#N/A</v>
      </c>
      <c r="BE416" t="e">
        <f>INDEX('Partnumber data valves'!$B$4:$AC$1001,$BB416,14)</f>
        <v>#N/A</v>
      </c>
      <c r="BF416" t="e">
        <f>INDEX('Partnumber data valves'!$B$4:$AC$1001,$BB416,15)</f>
        <v>#N/A</v>
      </c>
      <c r="BG416" t="e">
        <f>INDEX('Partnumber data valves'!$B$4:$AC$1001,$BB416,16)</f>
        <v>#N/A</v>
      </c>
      <c r="BH416" t="e">
        <f>INDEX('Partnumber data valves'!$B$4:$AC$1001,$BB416,17)</f>
        <v>#N/A</v>
      </c>
      <c r="BI416" t="e">
        <f>INDEX('Partnumber data valves'!$B$4:$AC$1001,$BB416,18)</f>
        <v>#N/A</v>
      </c>
      <c r="BJ416" t="e">
        <f>INDEX('Partnumber data valves'!$B$4:$AC$1001,$BB416,19)</f>
        <v>#N/A</v>
      </c>
      <c r="BL416" t="e">
        <f>INDEX('Partnumber data valves'!$B$4:$AC$1001,$BB416,21)</f>
        <v>#N/A</v>
      </c>
      <c r="BM416" t="e">
        <f>INDEX('Partnumber data valves'!$B$4:$AC$1001,$BB416,22)</f>
        <v>#N/A</v>
      </c>
      <c r="BN416" t="e">
        <f>INDEX('Partnumber data valves'!$B$4:$AC$1001,$BB416,23)</f>
        <v>#N/A</v>
      </c>
      <c r="BO416" t="e">
        <f>INDEX('Partnumber data valves'!$B$4:$AC$1001,$BB416,24)</f>
        <v>#N/A</v>
      </c>
      <c r="BP416" t="e">
        <f>INDEX('Partnumber data valves'!$B$4:$AC$1001,$BB416,25)</f>
        <v>#N/A</v>
      </c>
      <c r="BQ416" t="e">
        <f>INDEX('Partnumber data valves'!$B$4:$AC$1001,$BB416,26)</f>
        <v>#N/A</v>
      </c>
      <c r="BR416" t="e">
        <f>INDEX('Partnumber data valves'!$B$4:$AC$1001,$BB416,27)</f>
        <v>#N/A</v>
      </c>
      <c r="BS416" t="e">
        <f>INDEX('Partnumber data valves'!$B$4:$AC$1001,$BB416,28)</f>
        <v>#N/A</v>
      </c>
      <c r="BU416" s="66" t="e">
        <f>INDEX('Partnumber data valves'!$B$4:$AC$1001,$BB416,5)</f>
        <v>#N/A</v>
      </c>
      <c r="BV416" s="66" t="e">
        <f>INDEX('Partnumber data valves'!$B$4:$AC$1001,$BB416,6)</f>
        <v>#N/A</v>
      </c>
    </row>
    <row r="417" spans="2:74"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5"/>
      <c r="N417" s="115"/>
      <c r="O417" s="115"/>
      <c r="Q417" s="83"/>
      <c r="R417" s="22" t="e">
        <f>VLOOKUP('Frese Valve Selection'!$Q417,'Partnumber data valves'!$B$4:$K$1001,2,FALSE)</f>
        <v>#N/A</v>
      </c>
      <c r="S417" s="23" t="e">
        <f>VLOOKUP('Frese Valve Selection'!$Q417,'Partnumber data valves'!$B$4:$K$1001,3,FALSE)</f>
        <v>#N/A</v>
      </c>
      <c r="T417" s="23" t="e">
        <f>VLOOKUP('Frese Valve Selection'!$Q417,'Partnumber data valves'!$B$4:$K$1001,4,FALSE)</f>
        <v>#N/A</v>
      </c>
      <c r="U417" s="23" t="e">
        <f>VLOOKUP('Frese Valve Selection'!$Q417,'Partnumber data valves'!$B$4:$K$1001,5,FALSE)</f>
        <v>#N/A</v>
      </c>
      <c r="V417" s="23" t="e">
        <f>VLOOKUP('Frese Valve Selection'!$Q417,'Partnumber data valves'!$B$4:$K$1001,6,FALSE)</f>
        <v>#N/A</v>
      </c>
      <c r="W417" s="23" t="e">
        <f>VLOOKUP('Frese Valve Selection'!$Q417,'Partnumber data valves'!$B$4:$K$1001,7,FALSE)</f>
        <v>#N/A</v>
      </c>
      <c r="X417" s="23" t="e">
        <f>VLOOKUP('Frese Valve Selection'!$Q417,'Partnumber data valves'!$B$4:$K$1001,8,FALSE)</f>
        <v>#N/A</v>
      </c>
      <c r="Y417" s="23" t="e">
        <f>VLOOKUP('Frese Valve Selection'!$Q417,'Partnumber data valves'!$B$4:$K$1001,9,FALSE)</f>
        <v>#N/A</v>
      </c>
      <c r="Z417" s="23" t="e">
        <f>VLOOKUP('Frese Valve Selection'!$Q417,'Partnumber data valves'!$B$4:$K$1001,10,FALSE)</f>
        <v>#N/A</v>
      </c>
      <c r="AA417" s="97">
        <f t="shared" si="71"/>
        <v>0</v>
      </c>
      <c r="AB417" s="98" t="e">
        <f t="shared" si="69"/>
        <v>#N/A</v>
      </c>
      <c r="AC417" s="99" t="e">
        <f t="shared" si="70"/>
        <v>#N/A</v>
      </c>
      <c r="AD417" s="23" t="e">
        <f>VLOOKUP(Q417,'Weight table'!$A$2:$C$10000,3,FALSE)</f>
        <v>#N/A</v>
      </c>
      <c r="AF417" s="83"/>
      <c r="AG417" s="23" t="str">
        <f>IF(OR(ISBLANK($AF417),$AF417="N/A"),"",VLOOKUP($AF417,'Part number data actuators'!$B$3:$H$202,2,FALSE))</f>
        <v/>
      </c>
      <c r="AH417" s="23" t="str">
        <f>IF(OR(ISBLANK($AF417),$AF417="N/A"),"",VLOOKUP($AF417,'Part number data actuators'!$B$3:$H$202,3,FALSE))</f>
        <v/>
      </c>
      <c r="AI417" s="23" t="str">
        <f>IF(OR(ISBLANK($AF417),$AF417="N/A"),"",VLOOKUP($AF417,'Part number data actuators'!$B$3:$H$202,4,FALSE))</f>
        <v/>
      </c>
      <c r="AJ417" s="23" t="str">
        <f>IF(OR(ISBLANK($AF417),$AF417="N/A"),"",VLOOKUP($AF417,'Part number data actuators'!$B$3:$H$202,5,FALSE))</f>
        <v/>
      </c>
      <c r="AK417" s="23" t="str">
        <f>IF(OR(ISBLANK($AF417),$AF417="N/A"),"",VLOOKUP($AF417,'Part number data actuators'!$B$3:$H$202,6,FALSE))</f>
        <v/>
      </c>
      <c r="AL417" s="23" t="str">
        <f>IF(OR(ISBLANK($AF417),$AF417="N/A"),"",VLOOKUP($AF417,'Part number data actuators'!$B$3:$H$202,7,FALSE))</f>
        <v/>
      </c>
      <c r="AM417" s="5" t="str">
        <f>IF(OR(ISBLANK($AF417),$AF417="N/A"),"",VLOOKUP(AF417,'Weight table'!$A$2:$C$10000,3,FALSE))</f>
        <v/>
      </c>
      <c r="AO417" s="86"/>
      <c r="AU417" s="66" t="e">
        <f t="shared" si="72"/>
        <v>#N/A</v>
      </c>
      <c r="AV417" s="66" t="e">
        <f t="shared" si="73"/>
        <v>#N/A</v>
      </c>
      <c r="AW417" t="e">
        <f t="shared" si="74"/>
        <v>#N/A</v>
      </c>
      <c r="AX417" s="66" t="e">
        <f t="shared" si="75"/>
        <v>#N/A</v>
      </c>
      <c r="AY417" s="66" t="e">
        <f t="shared" si="76"/>
        <v>#N/A</v>
      </c>
      <c r="BB417" s="6" t="e">
        <f>MATCH(Q417,'Partnumber data valves'!$B$4:$B$1001,0)</f>
        <v>#N/A</v>
      </c>
      <c r="BC417" s="6"/>
      <c r="BD417" t="e">
        <f>INDEX('Partnumber data valves'!$B$4:$AC$1001,$BB417,13)</f>
        <v>#N/A</v>
      </c>
      <c r="BE417" t="e">
        <f>INDEX('Partnumber data valves'!$B$4:$AC$1001,$BB417,14)</f>
        <v>#N/A</v>
      </c>
      <c r="BF417" t="e">
        <f>INDEX('Partnumber data valves'!$B$4:$AC$1001,$BB417,15)</f>
        <v>#N/A</v>
      </c>
      <c r="BG417" t="e">
        <f>INDEX('Partnumber data valves'!$B$4:$AC$1001,$BB417,16)</f>
        <v>#N/A</v>
      </c>
      <c r="BH417" t="e">
        <f>INDEX('Partnumber data valves'!$B$4:$AC$1001,$BB417,17)</f>
        <v>#N/A</v>
      </c>
      <c r="BI417" t="e">
        <f>INDEX('Partnumber data valves'!$B$4:$AC$1001,$BB417,18)</f>
        <v>#N/A</v>
      </c>
      <c r="BJ417" t="e">
        <f>INDEX('Partnumber data valves'!$B$4:$AC$1001,$BB417,19)</f>
        <v>#N/A</v>
      </c>
      <c r="BL417" t="e">
        <f>INDEX('Partnumber data valves'!$B$4:$AC$1001,$BB417,21)</f>
        <v>#N/A</v>
      </c>
      <c r="BM417" t="e">
        <f>INDEX('Partnumber data valves'!$B$4:$AC$1001,$BB417,22)</f>
        <v>#N/A</v>
      </c>
      <c r="BN417" t="e">
        <f>INDEX('Partnumber data valves'!$B$4:$AC$1001,$BB417,23)</f>
        <v>#N/A</v>
      </c>
      <c r="BO417" t="e">
        <f>INDEX('Partnumber data valves'!$B$4:$AC$1001,$BB417,24)</f>
        <v>#N/A</v>
      </c>
      <c r="BP417" t="e">
        <f>INDEX('Partnumber data valves'!$B$4:$AC$1001,$BB417,25)</f>
        <v>#N/A</v>
      </c>
      <c r="BQ417" t="e">
        <f>INDEX('Partnumber data valves'!$B$4:$AC$1001,$BB417,26)</f>
        <v>#N/A</v>
      </c>
      <c r="BR417" t="e">
        <f>INDEX('Partnumber data valves'!$B$4:$AC$1001,$BB417,27)</f>
        <v>#N/A</v>
      </c>
      <c r="BS417" t="e">
        <f>INDEX('Partnumber data valves'!$B$4:$AC$1001,$BB417,28)</f>
        <v>#N/A</v>
      </c>
      <c r="BU417" s="66" t="e">
        <f>INDEX('Partnumber data valves'!$B$4:$AC$1001,$BB417,5)</f>
        <v>#N/A</v>
      </c>
      <c r="BV417" s="66" t="e">
        <f>INDEX('Partnumber data valves'!$B$4:$AC$1001,$BB417,6)</f>
        <v>#N/A</v>
      </c>
    </row>
    <row r="418" spans="2:74"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5"/>
      <c r="N418" s="115"/>
      <c r="O418" s="115"/>
      <c r="Q418" s="83"/>
      <c r="R418" s="22" t="e">
        <f>VLOOKUP('Frese Valve Selection'!$Q418,'Partnumber data valves'!$B$4:$K$1001,2,FALSE)</f>
        <v>#N/A</v>
      </c>
      <c r="S418" s="23" t="e">
        <f>VLOOKUP('Frese Valve Selection'!$Q418,'Partnumber data valves'!$B$4:$K$1001,3,FALSE)</f>
        <v>#N/A</v>
      </c>
      <c r="T418" s="23" t="e">
        <f>VLOOKUP('Frese Valve Selection'!$Q418,'Partnumber data valves'!$B$4:$K$1001,4,FALSE)</f>
        <v>#N/A</v>
      </c>
      <c r="U418" s="23" t="e">
        <f>VLOOKUP('Frese Valve Selection'!$Q418,'Partnumber data valves'!$B$4:$K$1001,5,FALSE)</f>
        <v>#N/A</v>
      </c>
      <c r="V418" s="23" t="e">
        <f>VLOOKUP('Frese Valve Selection'!$Q418,'Partnumber data valves'!$B$4:$K$1001,6,FALSE)</f>
        <v>#N/A</v>
      </c>
      <c r="W418" s="23" t="e">
        <f>VLOOKUP('Frese Valve Selection'!$Q418,'Partnumber data valves'!$B$4:$K$1001,7,FALSE)</f>
        <v>#N/A</v>
      </c>
      <c r="X418" s="23" t="e">
        <f>VLOOKUP('Frese Valve Selection'!$Q418,'Partnumber data valves'!$B$4:$K$1001,8,FALSE)</f>
        <v>#N/A</v>
      </c>
      <c r="Y418" s="23" t="e">
        <f>VLOOKUP('Frese Valve Selection'!$Q418,'Partnumber data valves'!$B$4:$K$1001,9,FALSE)</f>
        <v>#N/A</v>
      </c>
      <c r="Z418" s="23" t="e">
        <f>VLOOKUP('Frese Valve Selection'!$Q418,'Partnumber data valves'!$B$4:$K$1001,10,FALSE)</f>
        <v>#N/A</v>
      </c>
      <c r="AA418" s="97">
        <f t="shared" si="71"/>
        <v>0</v>
      </c>
      <c r="AB418" s="98" t="e">
        <f t="shared" si="69"/>
        <v>#N/A</v>
      </c>
      <c r="AC418" s="99" t="e">
        <f t="shared" si="70"/>
        <v>#N/A</v>
      </c>
      <c r="AD418" s="23" t="e">
        <f>VLOOKUP(Q418,'Weight table'!$A$2:$C$10000,3,FALSE)</f>
        <v>#N/A</v>
      </c>
      <c r="AF418" s="83"/>
      <c r="AG418" s="23" t="str">
        <f>IF(OR(ISBLANK($AF418),$AF418="N/A"),"",VLOOKUP($AF418,'Part number data actuators'!$B$3:$H$202,2,FALSE))</f>
        <v/>
      </c>
      <c r="AH418" s="23" t="str">
        <f>IF(OR(ISBLANK($AF418),$AF418="N/A"),"",VLOOKUP($AF418,'Part number data actuators'!$B$3:$H$202,3,FALSE))</f>
        <v/>
      </c>
      <c r="AI418" s="23" t="str">
        <f>IF(OR(ISBLANK($AF418),$AF418="N/A"),"",VLOOKUP($AF418,'Part number data actuators'!$B$3:$H$202,4,FALSE))</f>
        <v/>
      </c>
      <c r="AJ418" s="23" t="str">
        <f>IF(OR(ISBLANK($AF418),$AF418="N/A"),"",VLOOKUP($AF418,'Part number data actuators'!$B$3:$H$202,5,FALSE))</f>
        <v/>
      </c>
      <c r="AK418" s="23" t="str">
        <f>IF(OR(ISBLANK($AF418),$AF418="N/A"),"",VLOOKUP($AF418,'Part number data actuators'!$B$3:$H$202,6,FALSE))</f>
        <v/>
      </c>
      <c r="AL418" s="23" t="str">
        <f>IF(OR(ISBLANK($AF418),$AF418="N/A"),"",VLOOKUP($AF418,'Part number data actuators'!$B$3:$H$202,7,FALSE))</f>
        <v/>
      </c>
      <c r="AM418" s="5" t="str">
        <f>IF(OR(ISBLANK($AF418),$AF418="N/A"),"",VLOOKUP(AF418,'Weight table'!$A$2:$C$10000,3,FALSE))</f>
        <v/>
      </c>
      <c r="AO418" s="86"/>
      <c r="AU418" s="66" t="e">
        <f t="shared" si="72"/>
        <v>#N/A</v>
      </c>
      <c r="AV418" s="66" t="e">
        <f t="shared" si="73"/>
        <v>#N/A</v>
      </c>
      <c r="AW418" t="e">
        <f t="shared" si="74"/>
        <v>#N/A</v>
      </c>
      <c r="AX418" s="66" t="e">
        <f t="shared" si="75"/>
        <v>#N/A</v>
      </c>
      <c r="AY418" s="66" t="e">
        <f t="shared" si="76"/>
        <v>#N/A</v>
      </c>
      <c r="BB418" s="6" t="e">
        <f>MATCH(Q418,'Partnumber data valves'!$B$4:$B$1001,0)</f>
        <v>#N/A</v>
      </c>
      <c r="BC418" s="6"/>
      <c r="BD418" t="e">
        <f>INDEX('Partnumber data valves'!$B$4:$AC$1001,$BB418,13)</f>
        <v>#N/A</v>
      </c>
      <c r="BE418" t="e">
        <f>INDEX('Partnumber data valves'!$B$4:$AC$1001,$BB418,14)</f>
        <v>#N/A</v>
      </c>
      <c r="BF418" t="e">
        <f>INDEX('Partnumber data valves'!$B$4:$AC$1001,$BB418,15)</f>
        <v>#N/A</v>
      </c>
      <c r="BG418" t="e">
        <f>INDEX('Partnumber data valves'!$B$4:$AC$1001,$BB418,16)</f>
        <v>#N/A</v>
      </c>
      <c r="BH418" t="e">
        <f>INDEX('Partnumber data valves'!$B$4:$AC$1001,$BB418,17)</f>
        <v>#N/A</v>
      </c>
      <c r="BI418" t="e">
        <f>INDEX('Partnumber data valves'!$B$4:$AC$1001,$BB418,18)</f>
        <v>#N/A</v>
      </c>
      <c r="BJ418" t="e">
        <f>INDEX('Partnumber data valves'!$B$4:$AC$1001,$BB418,19)</f>
        <v>#N/A</v>
      </c>
      <c r="BL418" t="e">
        <f>INDEX('Partnumber data valves'!$B$4:$AC$1001,$BB418,21)</f>
        <v>#N/A</v>
      </c>
      <c r="BM418" t="e">
        <f>INDEX('Partnumber data valves'!$B$4:$AC$1001,$BB418,22)</f>
        <v>#N/A</v>
      </c>
      <c r="BN418" t="e">
        <f>INDEX('Partnumber data valves'!$B$4:$AC$1001,$BB418,23)</f>
        <v>#N/A</v>
      </c>
      <c r="BO418" t="e">
        <f>INDEX('Partnumber data valves'!$B$4:$AC$1001,$BB418,24)</f>
        <v>#N/A</v>
      </c>
      <c r="BP418" t="e">
        <f>INDEX('Partnumber data valves'!$B$4:$AC$1001,$BB418,25)</f>
        <v>#N/A</v>
      </c>
      <c r="BQ418" t="e">
        <f>INDEX('Partnumber data valves'!$B$4:$AC$1001,$BB418,26)</f>
        <v>#N/A</v>
      </c>
      <c r="BR418" t="e">
        <f>INDEX('Partnumber data valves'!$B$4:$AC$1001,$BB418,27)</f>
        <v>#N/A</v>
      </c>
      <c r="BS418" t="e">
        <f>INDEX('Partnumber data valves'!$B$4:$AC$1001,$BB418,28)</f>
        <v>#N/A</v>
      </c>
      <c r="BU418" s="66" t="e">
        <f>INDEX('Partnumber data valves'!$B$4:$AC$1001,$BB418,5)</f>
        <v>#N/A</v>
      </c>
      <c r="BV418" s="66" t="e">
        <f>INDEX('Partnumber data valves'!$B$4:$AC$1001,$BB418,6)</f>
        <v>#N/A</v>
      </c>
    </row>
    <row r="419" spans="2:74"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5"/>
      <c r="N419" s="115"/>
      <c r="O419" s="115"/>
      <c r="Q419" s="83"/>
      <c r="R419" s="22" t="e">
        <f>VLOOKUP('Frese Valve Selection'!$Q419,'Partnumber data valves'!$B$4:$K$1001,2,FALSE)</f>
        <v>#N/A</v>
      </c>
      <c r="S419" s="23" t="e">
        <f>VLOOKUP('Frese Valve Selection'!$Q419,'Partnumber data valves'!$B$4:$K$1001,3,FALSE)</f>
        <v>#N/A</v>
      </c>
      <c r="T419" s="23" t="e">
        <f>VLOOKUP('Frese Valve Selection'!$Q419,'Partnumber data valves'!$B$4:$K$1001,4,FALSE)</f>
        <v>#N/A</v>
      </c>
      <c r="U419" s="23" t="e">
        <f>VLOOKUP('Frese Valve Selection'!$Q419,'Partnumber data valves'!$B$4:$K$1001,5,FALSE)</f>
        <v>#N/A</v>
      </c>
      <c r="V419" s="23" t="e">
        <f>VLOOKUP('Frese Valve Selection'!$Q419,'Partnumber data valves'!$B$4:$K$1001,6,FALSE)</f>
        <v>#N/A</v>
      </c>
      <c r="W419" s="23" t="e">
        <f>VLOOKUP('Frese Valve Selection'!$Q419,'Partnumber data valves'!$B$4:$K$1001,7,FALSE)</f>
        <v>#N/A</v>
      </c>
      <c r="X419" s="23" t="e">
        <f>VLOOKUP('Frese Valve Selection'!$Q419,'Partnumber data valves'!$B$4:$K$1001,8,FALSE)</f>
        <v>#N/A</v>
      </c>
      <c r="Y419" s="23" t="e">
        <f>VLOOKUP('Frese Valve Selection'!$Q419,'Partnumber data valves'!$B$4:$K$1001,9,FALSE)</f>
        <v>#N/A</v>
      </c>
      <c r="Z419" s="23" t="e">
        <f>VLOOKUP('Frese Valve Selection'!$Q419,'Partnumber data valves'!$B$4:$K$1001,10,FALSE)</f>
        <v>#N/A</v>
      </c>
      <c r="AA419" s="97">
        <f t="shared" si="71"/>
        <v>0</v>
      </c>
      <c r="AB419" s="98" t="e">
        <f t="shared" si="69"/>
        <v>#N/A</v>
      </c>
      <c r="AC419" s="99" t="e">
        <f t="shared" si="70"/>
        <v>#N/A</v>
      </c>
      <c r="AD419" s="23" t="e">
        <f>VLOOKUP(Q419,'Weight table'!$A$2:$C$10000,3,FALSE)</f>
        <v>#N/A</v>
      </c>
      <c r="AF419" s="83"/>
      <c r="AG419" s="23" t="str">
        <f>IF(OR(ISBLANK($AF419),$AF419="N/A"),"",VLOOKUP($AF419,'Part number data actuators'!$B$3:$H$202,2,FALSE))</f>
        <v/>
      </c>
      <c r="AH419" s="23" t="str">
        <f>IF(OR(ISBLANK($AF419),$AF419="N/A"),"",VLOOKUP($AF419,'Part number data actuators'!$B$3:$H$202,3,FALSE))</f>
        <v/>
      </c>
      <c r="AI419" s="23" t="str">
        <f>IF(OR(ISBLANK($AF419),$AF419="N/A"),"",VLOOKUP($AF419,'Part number data actuators'!$B$3:$H$202,4,FALSE))</f>
        <v/>
      </c>
      <c r="AJ419" s="23" t="str">
        <f>IF(OR(ISBLANK($AF419),$AF419="N/A"),"",VLOOKUP($AF419,'Part number data actuators'!$B$3:$H$202,5,FALSE))</f>
        <v/>
      </c>
      <c r="AK419" s="23" t="str">
        <f>IF(OR(ISBLANK($AF419),$AF419="N/A"),"",VLOOKUP($AF419,'Part number data actuators'!$B$3:$H$202,6,FALSE))</f>
        <v/>
      </c>
      <c r="AL419" s="23" t="str">
        <f>IF(OR(ISBLANK($AF419),$AF419="N/A"),"",VLOOKUP($AF419,'Part number data actuators'!$B$3:$H$202,7,FALSE))</f>
        <v/>
      </c>
      <c r="AM419" s="5" t="str">
        <f>IF(OR(ISBLANK($AF419),$AF419="N/A"),"",VLOOKUP(AF419,'Weight table'!$A$2:$C$10000,3,FALSE))</f>
        <v/>
      </c>
      <c r="AO419" s="86"/>
      <c r="AU419" s="66" t="e">
        <f t="shared" si="72"/>
        <v>#N/A</v>
      </c>
      <c r="AV419" s="66" t="e">
        <f t="shared" si="73"/>
        <v>#N/A</v>
      </c>
      <c r="AW419" t="e">
        <f t="shared" si="74"/>
        <v>#N/A</v>
      </c>
      <c r="AX419" s="66" t="e">
        <f t="shared" si="75"/>
        <v>#N/A</v>
      </c>
      <c r="AY419" s="66" t="e">
        <f t="shared" si="76"/>
        <v>#N/A</v>
      </c>
      <c r="BB419" s="6" t="e">
        <f>MATCH(Q419,'Partnumber data valves'!$B$4:$B$1001,0)</f>
        <v>#N/A</v>
      </c>
      <c r="BC419" s="6"/>
      <c r="BD419" t="e">
        <f>INDEX('Partnumber data valves'!$B$4:$AC$1001,$BB419,13)</f>
        <v>#N/A</v>
      </c>
      <c r="BE419" t="e">
        <f>INDEX('Partnumber data valves'!$B$4:$AC$1001,$BB419,14)</f>
        <v>#N/A</v>
      </c>
      <c r="BF419" t="e">
        <f>INDEX('Partnumber data valves'!$B$4:$AC$1001,$BB419,15)</f>
        <v>#N/A</v>
      </c>
      <c r="BG419" t="e">
        <f>INDEX('Partnumber data valves'!$B$4:$AC$1001,$BB419,16)</f>
        <v>#N/A</v>
      </c>
      <c r="BH419" t="e">
        <f>INDEX('Partnumber data valves'!$B$4:$AC$1001,$BB419,17)</f>
        <v>#N/A</v>
      </c>
      <c r="BI419" t="e">
        <f>INDEX('Partnumber data valves'!$B$4:$AC$1001,$BB419,18)</f>
        <v>#N/A</v>
      </c>
      <c r="BJ419" t="e">
        <f>INDEX('Partnumber data valves'!$B$4:$AC$1001,$BB419,19)</f>
        <v>#N/A</v>
      </c>
      <c r="BL419" t="e">
        <f>INDEX('Partnumber data valves'!$B$4:$AC$1001,$BB419,21)</f>
        <v>#N/A</v>
      </c>
      <c r="BM419" t="e">
        <f>INDEX('Partnumber data valves'!$B$4:$AC$1001,$BB419,22)</f>
        <v>#N/A</v>
      </c>
      <c r="BN419" t="e">
        <f>INDEX('Partnumber data valves'!$B$4:$AC$1001,$BB419,23)</f>
        <v>#N/A</v>
      </c>
      <c r="BO419" t="e">
        <f>INDEX('Partnumber data valves'!$B$4:$AC$1001,$BB419,24)</f>
        <v>#N/A</v>
      </c>
      <c r="BP419" t="e">
        <f>INDEX('Partnumber data valves'!$B$4:$AC$1001,$BB419,25)</f>
        <v>#N/A</v>
      </c>
      <c r="BQ419" t="e">
        <f>INDEX('Partnumber data valves'!$B$4:$AC$1001,$BB419,26)</f>
        <v>#N/A</v>
      </c>
      <c r="BR419" t="e">
        <f>INDEX('Partnumber data valves'!$B$4:$AC$1001,$BB419,27)</f>
        <v>#N/A</v>
      </c>
      <c r="BS419" t="e">
        <f>INDEX('Partnumber data valves'!$B$4:$AC$1001,$BB419,28)</f>
        <v>#N/A</v>
      </c>
      <c r="BU419" s="66" t="e">
        <f>INDEX('Partnumber data valves'!$B$4:$AC$1001,$BB419,5)</f>
        <v>#N/A</v>
      </c>
      <c r="BV419" s="66" t="e">
        <f>INDEX('Partnumber data valves'!$B$4:$AC$1001,$BB419,6)</f>
        <v>#N/A</v>
      </c>
    </row>
    <row r="420" spans="2:74"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5"/>
      <c r="N420" s="115"/>
      <c r="O420" s="115"/>
      <c r="Q420" s="83"/>
      <c r="R420" s="22" t="e">
        <f>VLOOKUP('Frese Valve Selection'!$Q420,'Partnumber data valves'!$B$4:$K$1001,2,FALSE)</f>
        <v>#N/A</v>
      </c>
      <c r="S420" s="23" t="e">
        <f>VLOOKUP('Frese Valve Selection'!$Q420,'Partnumber data valves'!$B$4:$K$1001,3,FALSE)</f>
        <v>#N/A</v>
      </c>
      <c r="T420" s="23" t="e">
        <f>VLOOKUP('Frese Valve Selection'!$Q420,'Partnumber data valves'!$B$4:$K$1001,4,FALSE)</f>
        <v>#N/A</v>
      </c>
      <c r="U420" s="23" t="e">
        <f>VLOOKUP('Frese Valve Selection'!$Q420,'Partnumber data valves'!$B$4:$K$1001,5,FALSE)</f>
        <v>#N/A</v>
      </c>
      <c r="V420" s="23" t="e">
        <f>VLOOKUP('Frese Valve Selection'!$Q420,'Partnumber data valves'!$B$4:$K$1001,6,FALSE)</f>
        <v>#N/A</v>
      </c>
      <c r="W420" s="23" t="e">
        <f>VLOOKUP('Frese Valve Selection'!$Q420,'Partnumber data valves'!$B$4:$K$1001,7,FALSE)</f>
        <v>#N/A</v>
      </c>
      <c r="X420" s="23" t="e">
        <f>VLOOKUP('Frese Valve Selection'!$Q420,'Partnumber data valves'!$B$4:$K$1001,8,FALSE)</f>
        <v>#N/A</v>
      </c>
      <c r="Y420" s="23" t="e">
        <f>VLOOKUP('Frese Valve Selection'!$Q420,'Partnumber data valves'!$B$4:$K$1001,9,FALSE)</f>
        <v>#N/A</v>
      </c>
      <c r="Z420" s="23" t="e">
        <f>VLOOKUP('Frese Valve Selection'!$Q420,'Partnumber data valves'!$B$4:$K$1001,10,FALSE)</f>
        <v>#N/A</v>
      </c>
      <c r="AA420" s="97">
        <f t="shared" si="71"/>
        <v>0</v>
      </c>
      <c r="AB420" s="98" t="e">
        <f t="shared" si="69"/>
        <v>#N/A</v>
      </c>
      <c r="AC420" s="99" t="e">
        <f t="shared" si="70"/>
        <v>#N/A</v>
      </c>
      <c r="AD420" s="23" t="e">
        <f>VLOOKUP(Q420,'Weight table'!$A$2:$C$10000,3,FALSE)</f>
        <v>#N/A</v>
      </c>
      <c r="AF420" s="83"/>
      <c r="AG420" s="23" t="str">
        <f>IF(OR(ISBLANK($AF420),$AF420="N/A"),"",VLOOKUP($AF420,'Part number data actuators'!$B$3:$H$202,2,FALSE))</f>
        <v/>
      </c>
      <c r="AH420" s="23" t="str">
        <f>IF(OR(ISBLANK($AF420),$AF420="N/A"),"",VLOOKUP($AF420,'Part number data actuators'!$B$3:$H$202,3,FALSE))</f>
        <v/>
      </c>
      <c r="AI420" s="23" t="str">
        <f>IF(OR(ISBLANK($AF420),$AF420="N/A"),"",VLOOKUP($AF420,'Part number data actuators'!$B$3:$H$202,4,FALSE))</f>
        <v/>
      </c>
      <c r="AJ420" s="23" t="str">
        <f>IF(OR(ISBLANK($AF420),$AF420="N/A"),"",VLOOKUP($AF420,'Part number data actuators'!$B$3:$H$202,5,FALSE))</f>
        <v/>
      </c>
      <c r="AK420" s="23" t="str">
        <f>IF(OR(ISBLANK($AF420),$AF420="N/A"),"",VLOOKUP($AF420,'Part number data actuators'!$B$3:$H$202,6,FALSE))</f>
        <v/>
      </c>
      <c r="AL420" s="23" t="str">
        <f>IF(OR(ISBLANK($AF420),$AF420="N/A"),"",VLOOKUP($AF420,'Part number data actuators'!$B$3:$H$202,7,FALSE))</f>
        <v/>
      </c>
      <c r="AM420" s="5" t="str">
        <f>IF(OR(ISBLANK($AF420),$AF420="N/A"),"",VLOOKUP(AF420,'Weight table'!$A$2:$C$10000,3,FALSE))</f>
        <v/>
      </c>
      <c r="AO420" s="86"/>
      <c r="AU420" s="66" t="e">
        <f t="shared" si="72"/>
        <v>#N/A</v>
      </c>
      <c r="AV420" s="66" t="e">
        <f t="shared" si="73"/>
        <v>#N/A</v>
      </c>
      <c r="AW420" t="e">
        <f t="shared" si="74"/>
        <v>#N/A</v>
      </c>
      <c r="AX420" s="66" t="e">
        <f t="shared" si="75"/>
        <v>#N/A</v>
      </c>
      <c r="AY420" s="66" t="e">
        <f t="shared" si="76"/>
        <v>#N/A</v>
      </c>
      <c r="BB420" s="6" t="e">
        <f>MATCH(Q420,'Partnumber data valves'!$B$4:$B$1001,0)</f>
        <v>#N/A</v>
      </c>
      <c r="BC420" s="6"/>
      <c r="BD420" t="e">
        <f>INDEX('Partnumber data valves'!$B$4:$AC$1001,$BB420,13)</f>
        <v>#N/A</v>
      </c>
      <c r="BE420" t="e">
        <f>INDEX('Partnumber data valves'!$B$4:$AC$1001,$BB420,14)</f>
        <v>#N/A</v>
      </c>
      <c r="BF420" t="e">
        <f>INDEX('Partnumber data valves'!$B$4:$AC$1001,$BB420,15)</f>
        <v>#N/A</v>
      </c>
      <c r="BG420" t="e">
        <f>INDEX('Partnumber data valves'!$B$4:$AC$1001,$BB420,16)</f>
        <v>#N/A</v>
      </c>
      <c r="BH420" t="e">
        <f>INDEX('Partnumber data valves'!$B$4:$AC$1001,$BB420,17)</f>
        <v>#N/A</v>
      </c>
      <c r="BI420" t="e">
        <f>INDEX('Partnumber data valves'!$B$4:$AC$1001,$BB420,18)</f>
        <v>#N/A</v>
      </c>
      <c r="BJ420" t="e">
        <f>INDEX('Partnumber data valves'!$B$4:$AC$1001,$BB420,19)</f>
        <v>#N/A</v>
      </c>
      <c r="BL420" t="e">
        <f>INDEX('Partnumber data valves'!$B$4:$AC$1001,$BB420,21)</f>
        <v>#N/A</v>
      </c>
      <c r="BM420" t="e">
        <f>INDEX('Partnumber data valves'!$B$4:$AC$1001,$BB420,22)</f>
        <v>#N/A</v>
      </c>
      <c r="BN420" t="e">
        <f>INDEX('Partnumber data valves'!$B$4:$AC$1001,$BB420,23)</f>
        <v>#N/A</v>
      </c>
      <c r="BO420" t="e">
        <f>INDEX('Partnumber data valves'!$B$4:$AC$1001,$BB420,24)</f>
        <v>#N/A</v>
      </c>
      <c r="BP420" t="e">
        <f>INDEX('Partnumber data valves'!$B$4:$AC$1001,$BB420,25)</f>
        <v>#N/A</v>
      </c>
      <c r="BQ420" t="e">
        <f>INDEX('Partnumber data valves'!$B$4:$AC$1001,$BB420,26)</f>
        <v>#N/A</v>
      </c>
      <c r="BR420" t="e">
        <f>INDEX('Partnumber data valves'!$B$4:$AC$1001,$BB420,27)</f>
        <v>#N/A</v>
      </c>
      <c r="BS420" t="e">
        <f>INDEX('Partnumber data valves'!$B$4:$AC$1001,$BB420,28)</f>
        <v>#N/A</v>
      </c>
      <c r="BU420" s="66" t="e">
        <f>INDEX('Partnumber data valves'!$B$4:$AC$1001,$BB420,5)</f>
        <v>#N/A</v>
      </c>
      <c r="BV420" s="66" t="e">
        <f>INDEX('Partnumber data valves'!$B$4:$AC$1001,$BB420,6)</f>
        <v>#N/A</v>
      </c>
    </row>
    <row r="421" spans="2:74"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5"/>
      <c r="N421" s="115"/>
      <c r="O421" s="115"/>
      <c r="Q421" s="83"/>
      <c r="R421" s="22" t="e">
        <f>VLOOKUP('Frese Valve Selection'!$Q421,'Partnumber data valves'!$B$4:$K$1001,2,FALSE)</f>
        <v>#N/A</v>
      </c>
      <c r="S421" s="23" t="e">
        <f>VLOOKUP('Frese Valve Selection'!$Q421,'Partnumber data valves'!$B$4:$K$1001,3,FALSE)</f>
        <v>#N/A</v>
      </c>
      <c r="T421" s="23" t="e">
        <f>VLOOKUP('Frese Valve Selection'!$Q421,'Partnumber data valves'!$B$4:$K$1001,4,FALSE)</f>
        <v>#N/A</v>
      </c>
      <c r="U421" s="23" t="e">
        <f>VLOOKUP('Frese Valve Selection'!$Q421,'Partnumber data valves'!$B$4:$K$1001,5,FALSE)</f>
        <v>#N/A</v>
      </c>
      <c r="V421" s="23" t="e">
        <f>VLOOKUP('Frese Valve Selection'!$Q421,'Partnumber data valves'!$B$4:$K$1001,6,FALSE)</f>
        <v>#N/A</v>
      </c>
      <c r="W421" s="23" t="e">
        <f>VLOOKUP('Frese Valve Selection'!$Q421,'Partnumber data valves'!$B$4:$K$1001,7,FALSE)</f>
        <v>#N/A</v>
      </c>
      <c r="X421" s="23" t="e">
        <f>VLOOKUP('Frese Valve Selection'!$Q421,'Partnumber data valves'!$B$4:$K$1001,8,FALSE)</f>
        <v>#N/A</v>
      </c>
      <c r="Y421" s="23" t="e">
        <f>VLOOKUP('Frese Valve Selection'!$Q421,'Partnumber data valves'!$B$4:$K$1001,9,FALSE)</f>
        <v>#N/A</v>
      </c>
      <c r="Z421" s="23" t="e">
        <f>VLOOKUP('Frese Valve Selection'!$Q421,'Partnumber data valves'!$B$4:$K$1001,10,FALSE)</f>
        <v>#N/A</v>
      </c>
      <c r="AA421" s="97">
        <f t="shared" si="71"/>
        <v>0</v>
      </c>
      <c r="AB421" s="98" t="e">
        <f t="shared" si="69"/>
        <v>#N/A</v>
      </c>
      <c r="AC421" s="99" t="e">
        <f t="shared" si="70"/>
        <v>#N/A</v>
      </c>
      <c r="AD421" s="23" t="e">
        <f>VLOOKUP(Q421,'Weight table'!$A$2:$C$10000,3,FALSE)</f>
        <v>#N/A</v>
      </c>
      <c r="AF421" s="83"/>
      <c r="AG421" s="23" t="str">
        <f>IF(OR(ISBLANK($AF421),$AF421="N/A"),"",VLOOKUP($AF421,'Part number data actuators'!$B$3:$H$202,2,FALSE))</f>
        <v/>
      </c>
      <c r="AH421" s="23" t="str">
        <f>IF(OR(ISBLANK($AF421),$AF421="N/A"),"",VLOOKUP($AF421,'Part number data actuators'!$B$3:$H$202,3,FALSE))</f>
        <v/>
      </c>
      <c r="AI421" s="23" t="str">
        <f>IF(OR(ISBLANK($AF421),$AF421="N/A"),"",VLOOKUP($AF421,'Part number data actuators'!$B$3:$H$202,4,FALSE))</f>
        <v/>
      </c>
      <c r="AJ421" s="23" t="str">
        <f>IF(OR(ISBLANK($AF421),$AF421="N/A"),"",VLOOKUP($AF421,'Part number data actuators'!$B$3:$H$202,5,FALSE))</f>
        <v/>
      </c>
      <c r="AK421" s="23" t="str">
        <f>IF(OR(ISBLANK($AF421),$AF421="N/A"),"",VLOOKUP($AF421,'Part number data actuators'!$B$3:$H$202,6,FALSE))</f>
        <v/>
      </c>
      <c r="AL421" s="23" t="str">
        <f>IF(OR(ISBLANK($AF421),$AF421="N/A"),"",VLOOKUP($AF421,'Part number data actuators'!$B$3:$H$202,7,FALSE))</f>
        <v/>
      </c>
      <c r="AM421" s="5" t="str">
        <f>IF(OR(ISBLANK($AF421),$AF421="N/A"),"",VLOOKUP(AF421,'Weight table'!$A$2:$C$10000,3,FALSE))</f>
        <v/>
      </c>
      <c r="AO421" s="86"/>
      <c r="AU421" s="66" t="e">
        <f t="shared" si="72"/>
        <v>#N/A</v>
      </c>
      <c r="AV421" s="66" t="e">
        <f t="shared" si="73"/>
        <v>#N/A</v>
      </c>
      <c r="AW421" t="e">
        <f t="shared" si="74"/>
        <v>#N/A</v>
      </c>
      <c r="AX421" s="66" t="e">
        <f t="shared" si="75"/>
        <v>#N/A</v>
      </c>
      <c r="AY421" s="66" t="e">
        <f t="shared" si="76"/>
        <v>#N/A</v>
      </c>
      <c r="BB421" s="6" t="e">
        <f>MATCH(Q421,'Partnumber data valves'!$B$4:$B$1001,0)</f>
        <v>#N/A</v>
      </c>
      <c r="BC421" s="6"/>
      <c r="BD421" t="e">
        <f>INDEX('Partnumber data valves'!$B$4:$AC$1001,$BB421,13)</f>
        <v>#N/A</v>
      </c>
      <c r="BE421" t="e">
        <f>INDEX('Partnumber data valves'!$B$4:$AC$1001,$BB421,14)</f>
        <v>#N/A</v>
      </c>
      <c r="BF421" t="e">
        <f>INDEX('Partnumber data valves'!$B$4:$AC$1001,$BB421,15)</f>
        <v>#N/A</v>
      </c>
      <c r="BG421" t="e">
        <f>INDEX('Partnumber data valves'!$B$4:$AC$1001,$BB421,16)</f>
        <v>#N/A</v>
      </c>
      <c r="BH421" t="e">
        <f>INDEX('Partnumber data valves'!$B$4:$AC$1001,$BB421,17)</f>
        <v>#N/A</v>
      </c>
      <c r="BI421" t="e">
        <f>INDEX('Partnumber data valves'!$B$4:$AC$1001,$BB421,18)</f>
        <v>#N/A</v>
      </c>
      <c r="BJ421" t="e">
        <f>INDEX('Partnumber data valves'!$B$4:$AC$1001,$BB421,19)</f>
        <v>#N/A</v>
      </c>
      <c r="BL421" t="e">
        <f>INDEX('Partnumber data valves'!$B$4:$AC$1001,$BB421,21)</f>
        <v>#N/A</v>
      </c>
      <c r="BM421" t="e">
        <f>INDEX('Partnumber data valves'!$B$4:$AC$1001,$BB421,22)</f>
        <v>#N/A</v>
      </c>
      <c r="BN421" t="e">
        <f>INDEX('Partnumber data valves'!$B$4:$AC$1001,$BB421,23)</f>
        <v>#N/A</v>
      </c>
      <c r="BO421" t="e">
        <f>INDEX('Partnumber data valves'!$B$4:$AC$1001,$BB421,24)</f>
        <v>#N/A</v>
      </c>
      <c r="BP421" t="e">
        <f>INDEX('Partnumber data valves'!$B$4:$AC$1001,$BB421,25)</f>
        <v>#N/A</v>
      </c>
      <c r="BQ421" t="e">
        <f>INDEX('Partnumber data valves'!$B$4:$AC$1001,$BB421,26)</f>
        <v>#N/A</v>
      </c>
      <c r="BR421" t="e">
        <f>INDEX('Partnumber data valves'!$B$4:$AC$1001,$BB421,27)</f>
        <v>#N/A</v>
      </c>
      <c r="BS421" t="e">
        <f>INDEX('Partnumber data valves'!$B$4:$AC$1001,$BB421,28)</f>
        <v>#N/A</v>
      </c>
      <c r="BU421" s="66" t="e">
        <f>INDEX('Partnumber data valves'!$B$4:$AC$1001,$BB421,5)</f>
        <v>#N/A</v>
      </c>
      <c r="BV421" s="66" t="e">
        <f>INDEX('Partnumber data valves'!$B$4:$AC$1001,$BB421,6)</f>
        <v>#N/A</v>
      </c>
    </row>
    <row r="422" spans="2:74"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5"/>
      <c r="N422" s="115"/>
      <c r="O422" s="115"/>
      <c r="Q422" s="83"/>
      <c r="R422" s="22" t="e">
        <f>VLOOKUP('Frese Valve Selection'!$Q422,'Partnumber data valves'!$B$4:$K$1001,2,FALSE)</f>
        <v>#N/A</v>
      </c>
      <c r="S422" s="23" t="e">
        <f>VLOOKUP('Frese Valve Selection'!$Q422,'Partnumber data valves'!$B$4:$K$1001,3,FALSE)</f>
        <v>#N/A</v>
      </c>
      <c r="T422" s="23" t="e">
        <f>VLOOKUP('Frese Valve Selection'!$Q422,'Partnumber data valves'!$B$4:$K$1001,4,FALSE)</f>
        <v>#N/A</v>
      </c>
      <c r="U422" s="23" t="e">
        <f>VLOOKUP('Frese Valve Selection'!$Q422,'Partnumber data valves'!$B$4:$K$1001,5,FALSE)</f>
        <v>#N/A</v>
      </c>
      <c r="V422" s="23" t="e">
        <f>VLOOKUP('Frese Valve Selection'!$Q422,'Partnumber data valves'!$B$4:$K$1001,6,FALSE)</f>
        <v>#N/A</v>
      </c>
      <c r="W422" s="23" t="e">
        <f>VLOOKUP('Frese Valve Selection'!$Q422,'Partnumber data valves'!$B$4:$K$1001,7,FALSE)</f>
        <v>#N/A</v>
      </c>
      <c r="X422" s="23" t="e">
        <f>VLOOKUP('Frese Valve Selection'!$Q422,'Partnumber data valves'!$B$4:$K$1001,8,FALSE)</f>
        <v>#N/A</v>
      </c>
      <c r="Y422" s="23" t="e">
        <f>VLOOKUP('Frese Valve Selection'!$Q422,'Partnumber data valves'!$B$4:$K$1001,9,FALSE)</f>
        <v>#N/A</v>
      </c>
      <c r="Z422" s="23" t="e">
        <f>VLOOKUP('Frese Valve Selection'!$Q422,'Partnumber data valves'!$B$4:$K$1001,10,FALSE)</f>
        <v>#N/A</v>
      </c>
      <c r="AA422" s="97">
        <f t="shared" si="71"/>
        <v>0</v>
      </c>
      <c r="AB422" s="98" t="e">
        <f t="shared" si="69"/>
        <v>#N/A</v>
      </c>
      <c r="AC422" s="99" t="e">
        <f t="shared" si="70"/>
        <v>#N/A</v>
      </c>
      <c r="AD422" s="23" t="e">
        <f>VLOOKUP(Q422,'Weight table'!$A$2:$C$10000,3,FALSE)</f>
        <v>#N/A</v>
      </c>
      <c r="AF422" s="83"/>
      <c r="AG422" s="23" t="str">
        <f>IF(OR(ISBLANK($AF422),$AF422="N/A"),"",VLOOKUP($AF422,'Part number data actuators'!$B$3:$H$202,2,FALSE))</f>
        <v/>
      </c>
      <c r="AH422" s="23" t="str">
        <f>IF(OR(ISBLANK($AF422),$AF422="N/A"),"",VLOOKUP($AF422,'Part number data actuators'!$B$3:$H$202,3,FALSE))</f>
        <v/>
      </c>
      <c r="AI422" s="23" t="str">
        <f>IF(OR(ISBLANK($AF422),$AF422="N/A"),"",VLOOKUP($AF422,'Part number data actuators'!$B$3:$H$202,4,FALSE))</f>
        <v/>
      </c>
      <c r="AJ422" s="23" t="str">
        <f>IF(OR(ISBLANK($AF422),$AF422="N/A"),"",VLOOKUP($AF422,'Part number data actuators'!$B$3:$H$202,5,FALSE))</f>
        <v/>
      </c>
      <c r="AK422" s="23" t="str">
        <f>IF(OR(ISBLANK($AF422),$AF422="N/A"),"",VLOOKUP($AF422,'Part number data actuators'!$B$3:$H$202,6,FALSE))</f>
        <v/>
      </c>
      <c r="AL422" s="23" t="str">
        <f>IF(OR(ISBLANK($AF422),$AF422="N/A"),"",VLOOKUP($AF422,'Part number data actuators'!$B$3:$H$202,7,FALSE))</f>
        <v/>
      </c>
      <c r="AM422" s="5" t="str">
        <f>IF(OR(ISBLANK($AF422),$AF422="N/A"),"",VLOOKUP(AF422,'Weight table'!$A$2:$C$10000,3,FALSE))</f>
        <v/>
      </c>
      <c r="AO422" s="86"/>
      <c r="AU422" s="66" t="e">
        <f t="shared" si="72"/>
        <v>#N/A</v>
      </c>
      <c r="AV422" s="66" t="e">
        <f t="shared" si="73"/>
        <v>#N/A</v>
      </c>
      <c r="AW422" t="e">
        <f t="shared" si="74"/>
        <v>#N/A</v>
      </c>
      <c r="AX422" s="66" t="e">
        <f t="shared" si="75"/>
        <v>#N/A</v>
      </c>
      <c r="AY422" s="66" t="e">
        <f t="shared" si="76"/>
        <v>#N/A</v>
      </c>
      <c r="BB422" s="6" t="e">
        <f>MATCH(Q422,'Partnumber data valves'!$B$4:$B$1001,0)</f>
        <v>#N/A</v>
      </c>
      <c r="BC422" s="6"/>
      <c r="BD422" t="e">
        <f>INDEX('Partnumber data valves'!$B$4:$AC$1001,$BB422,13)</f>
        <v>#N/A</v>
      </c>
      <c r="BE422" t="e">
        <f>INDEX('Partnumber data valves'!$B$4:$AC$1001,$BB422,14)</f>
        <v>#N/A</v>
      </c>
      <c r="BF422" t="e">
        <f>INDEX('Partnumber data valves'!$B$4:$AC$1001,$BB422,15)</f>
        <v>#N/A</v>
      </c>
      <c r="BG422" t="e">
        <f>INDEX('Partnumber data valves'!$B$4:$AC$1001,$BB422,16)</f>
        <v>#N/A</v>
      </c>
      <c r="BH422" t="e">
        <f>INDEX('Partnumber data valves'!$B$4:$AC$1001,$BB422,17)</f>
        <v>#N/A</v>
      </c>
      <c r="BI422" t="e">
        <f>INDEX('Partnumber data valves'!$B$4:$AC$1001,$BB422,18)</f>
        <v>#N/A</v>
      </c>
      <c r="BJ422" t="e">
        <f>INDEX('Partnumber data valves'!$B$4:$AC$1001,$BB422,19)</f>
        <v>#N/A</v>
      </c>
      <c r="BL422" t="e">
        <f>INDEX('Partnumber data valves'!$B$4:$AC$1001,$BB422,21)</f>
        <v>#N/A</v>
      </c>
      <c r="BM422" t="e">
        <f>INDEX('Partnumber data valves'!$B$4:$AC$1001,$BB422,22)</f>
        <v>#N/A</v>
      </c>
      <c r="BN422" t="e">
        <f>INDEX('Partnumber data valves'!$B$4:$AC$1001,$BB422,23)</f>
        <v>#N/A</v>
      </c>
      <c r="BO422" t="e">
        <f>INDEX('Partnumber data valves'!$B$4:$AC$1001,$BB422,24)</f>
        <v>#N/A</v>
      </c>
      <c r="BP422" t="e">
        <f>INDEX('Partnumber data valves'!$B$4:$AC$1001,$BB422,25)</f>
        <v>#N/A</v>
      </c>
      <c r="BQ422" t="e">
        <f>INDEX('Partnumber data valves'!$B$4:$AC$1001,$BB422,26)</f>
        <v>#N/A</v>
      </c>
      <c r="BR422" t="e">
        <f>INDEX('Partnumber data valves'!$B$4:$AC$1001,$BB422,27)</f>
        <v>#N/A</v>
      </c>
      <c r="BS422" t="e">
        <f>INDEX('Partnumber data valves'!$B$4:$AC$1001,$BB422,28)</f>
        <v>#N/A</v>
      </c>
      <c r="BU422" s="66" t="e">
        <f>INDEX('Partnumber data valves'!$B$4:$AC$1001,$BB422,5)</f>
        <v>#N/A</v>
      </c>
      <c r="BV422" s="66" t="e">
        <f>INDEX('Partnumber data valves'!$B$4:$AC$1001,$BB422,6)</f>
        <v>#N/A</v>
      </c>
    </row>
    <row r="423" spans="2:74"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5"/>
      <c r="N423" s="115"/>
      <c r="O423" s="115"/>
      <c r="Q423" s="83"/>
      <c r="R423" s="22" t="e">
        <f>VLOOKUP('Frese Valve Selection'!$Q423,'Partnumber data valves'!$B$4:$K$1001,2,FALSE)</f>
        <v>#N/A</v>
      </c>
      <c r="S423" s="23" t="e">
        <f>VLOOKUP('Frese Valve Selection'!$Q423,'Partnumber data valves'!$B$4:$K$1001,3,FALSE)</f>
        <v>#N/A</v>
      </c>
      <c r="T423" s="23" t="e">
        <f>VLOOKUP('Frese Valve Selection'!$Q423,'Partnumber data valves'!$B$4:$K$1001,4,FALSE)</f>
        <v>#N/A</v>
      </c>
      <c r="U423" s="23" t="e">
        <f>VLOOKUP('Frese Valve Selection'!$Q423,'Partnumber data valves'!$B$4:$K$1001,5,FALSE)</f>
        <v>#N/A</v>
      </c>
      <c r="V423" s="23" t="e">
        <f>VLOOKUP('Frese Valve Selection'!$Q423,'Partnumber data valves'!$B$4:$K$1001,6,FALSE)</f>
        <v>#N/A</v>
      </c>
      <c r="W423" s="23" t="e">
        <f>VLOOKUP('Frese Valve Selection'!$Q423,'Partnumber data valves'!$B$4:$K$1001,7,FALSE)</f>
        <v>#N/A</v>
      </c>
      <c r="X423" s="23" t="e">
        <f>VLOOKUP('Frese Valve Selection'!$Q423,'Partnumber data valves'!$B$4:$K$1001,8,FALSE)</f>
        <v>#N/A</v>
      </c>
      <c r="Y423" s="23" t="e">
        <f>VLOOKUP('Frese Valve Selection'!$Q423,'Partnumber data valves'!$B$4:$K$1001,9,FALSE)</f>
        <v>#N/A</v>
      </c>
      <c r="Z423" s="23" t="e">
        <f>VLOOKUP('Frese Valve Selection'!$Q423,'Partnumber data valves'!$B$4:$K$1001,10,FALSE)</f>
        <v>#N/A</v>
      </c>
      <c r="AA423" s="97">
        <f t="shared" si="71"/>
        <v>0</v>
      </c>
      <c r="AB423" s="98" t="e">
        <f t="shared" si="69"/>
        <v>#N/A</v>
      </c>
      <c r="AC423" s="99" t="e">
        <f t="shared" si="70"/>
        <v>#N/A</v>
      </c>
      <c r="AD423" s="23" t="e">
        <f>VLOOKUP(Q423,'Weight table'!$A$2:$C$10000,3,FALSE)</f>
        <v>#N/A</v>
      </c>
      <c r="AF423" s="83"/>
      <c r="AG423" s="23" t="str">
        <f>IF(OR(ISBLANK($AF423),$AF423="N/A"),"",VLOOKUP($AF423,'Part number data actuators'!$B$3:$H$202,2,FALSE))</f>
        <v/>
      </c>
      <c r="AH423" s="23" t="str">
        <f>IF(OR(ISBLANK($AF423),$AF423="N/A"),"",VLOOKUP($AF423,'Part number data actuators'!$B$3:$H$202,3,FALSE))</f>
        <v/>
      </c>
      <c r="AI423" s="23" t="str">
        <f>IF(OR(ISBLANK($AF423),$AF423="N/A"),"",VLOOKUP($AF423,'Part number data actuators'!$B$3:$H$202,4,FALSE))</f>
        <v/>
      </c>
      <c r="AJ423" s="23" t="str">
        <f>IF(OR(ISBLANK($AF423),$AF423="N/A"),"",VLOOKUP($AF423,'Part number data actuators'!$B$3:$H$202,5,FALSE))</f>
        <v/>
      </c>
      <c r="AK423" s="23" t="str">
        <f>IF(OR(ISBLANK($AF423),$AF423="N/A"),"",VLOOKUP($AF423,'Part number data actuators'!$B$3:$H$202,6,FALSE))</f>
        <v/>
      </c>
      <c r="AL423" s="23" t="str">
        <f>IF(OR(ISBLANK($AF423),$AF423="N/A"),"",VLOOKUP($AF423,'Part number data actuators'!$B$3:$H$202,7,FALSE))</f>
        <v/>
      </c>
      <c r="AM423" s="5" t="str">
        <f>IF(OR(ISBLANK($AF423),$AF423="N/A"),"",VLOOKUP(AF423,'Weight table'!$A$2:$C$10000,3,FALSE))</f>
        <v/>
      </c>
      <c r="AO423" s="86"/>
      <c r="AU423" s="66" t="e">
        <f t="shared" si="72"/>
        <v>#N/A</v>
      </c>
      <c r="AV423" s="66" t="e">
        <f t="shared" si="73"/>
        <v>#N/A</v>
      </c>
      <c r="AW423" t="e">
        <f t="shared" si="74"/>
        <v>#N/A</v>
      </c>
      <c r="AX423" s="66" t="e">
        <f t="shared" si="75"/>
        <v>#N/A</v>
      </c>
      <c r="AY423" s="66" t="e">
        <f t="shared" si="76"/>
        <v>#N/A</v>
      </c>
      <c r="BB423" s="6" t="e">
        <f>MATCH(Q423,'Partnumber data valves'!$B$4:$B$1001,0)</f>
        <v>#N/A</v>
      </c>
      <c r="BC423" s="6"/>
      <c r="BD423" t="e">
        <f>INDEX('Partnumber data valves'!$B$4:$AC$1001,$BB423,13)</f>
        <v>#N/A</v>
      </c>
      <c r="BE423" t="e">
        <f>INDEX('Partnumber data valves'!$B$4:$AC$1001,$BB423,14)</f>
        <v>#N/A</v>
      </c>
      <c r="BF423" t="e">
        <f>INDEX('Partnumber data valves'!$B$4:$AC$1001,$BB423,15)</f>
        <v>#N/A</v>
      </c>
      <c r="BG423" t="e">
        <f>INDEX('Partnumber data valves'!$B$4:$AC$1001,$BB423,16)</f>
        <v>#N/A</v>
      </c>
      <c r="BH423" t="e">
        <f>INDEX('Partnumber data valves'!$B$4:$AC$1001,$BB423,17)</f>
        <v>#N/A</v>
      </c>
      <c r="BI423" t="e">
        <f>INDEX('Partnumber data valves'!$B$4:$AC$1001,$BB423,18)</f>
        <v>#N/A</v>
      </c>
      <c r="BJ423" t="e">
        <f>INDEX('Partnumber data valves'!$B$4:$AC$1001,$BB423,19)</f>
        <v>#N/A</v>
      </c>
      <c r="BL423" t="e">
        <f>INDEX('Partnumber data valves'!$B$4:$AC$1001,$BB423,21)</f>
        <v>#N/A</v>
      </c>
      <c r="BM423" t="e">
        <f>INDEX('Partnumber data valves'!$B$4:$AC$1001,$BB423,22)</f>
        <v>#N/A</v>
      </c>
      <c r="BN423" t="e">
        <f>INDEX('Partnumber data valves'!$B$4:$AC$1001,$BB423,23)</f>
        <v>#N/A</v>
      </c>
      <c r="BO423" t="e">
        <f>INDEX('Partnumber data valves'!$B$4:$AC$1001,$BB423,24)</f>
        <v>#N/A</v>
      </c>
      <c r="BP423" t="e">
        <f>INDEX('Partnumber data valves'!$B$4:$AC$1001,$BB423,25)</f>
        <v>#N/A</v>
      </c>
      <c r="BQ423" t="e">
        <f>INDEX('Partnumber data valves'!$B$4:$AC$1001,$BB423,26)</f>
        <v>#N/A</v>
      </c>
      <c r="BR423" t="e">
        <f>INDEX('Partnumber data valves'!$B$4:$AC$1001,$BB423,27)</f>
        <v>#N/A</v>
      </c>
      <c r="BS423" t="e">
        <f>INDEX('Partnumber data valves'!$B$4:$AC$1001,$BB423,28)</f>
        <v>#N/A</v>
      </c>
      <c r="BU423" s="66" t="e">
        <f>INDEX('Partnumber data valves'!$B$4:$AC$1001,$BB423,5)</f>
        <v>#N/A</v>
      </c>
      <c r="BV423" s="66" t="e">
        <f>INDEX('Partnumber data valves'!$B$4:$AC$1001,$BB423,6)</f>
        <v>#N/A</v>
      </c>
    </row>
    <row r="424" spans="2:74"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5"/>
      <c r="N424" s="115"/>
      <c r="O424" s="115"/>
      <c r="Q424" s="83"/>
      <c r="R424" s="22" t="e">
        <f>VLOOKUP('Frese Valve Selection'!$Q424,'Partnumber data valves'!$B$4:$K$1001,2,FALSE)</f>
        <v>#N/A</v>
      </c>
      <c r="S424" s="23" t="e">
        <f>VLOOKUP('Frese Valve Selection'!$Q424,'Partnumber data valves'!$B$4:$K$1001,3,FALSE)</f>
        <v>#N/A</v>
      </c>
      <c r="T424" s="23" t="e">
        <f>VLOOKUP('Frese Valve Selection'!$Q424,'Partnumber data valves'!$B$4:$K$1001,4,FALSE)</f>
        <v>#N/A</v>
      </c>
      <c r="U424" s="23" t="e">
        <f>VLOOKUP('Frese Valve Selection'!$Q424,'Partnumber data valves'!$B$4:$K$1001,5,FALSE)</f>
        <v>#N/A</v>
      </c>
      <c r="V424" s="23" t="e">
        <f>VLOOKUP('Frese Valve Selection'!$Q424,'Partnumber data valves'!$B$4:$K$1001,6,FALSE)</f>
        <v>#N/A</v>
      </c>
      <c r="W424" s="23" t="e">
        <f>VLOOKUP('Frese Valve Selection'!$Q424,'Partnumber data valves'!$B$4:$K$1001,7,FALSE)</f>
        <v>#N/A</v>
      </c>
      <c r="X424" s="23" t="e">
        <f>VLOOKUP('Frese Valve Selection'!$Q424,'Partnumber data valves'!$B$4:$K$1001,8,FALSE)</f>
        <v>#N/A</v>
      </c>
      <c r="Y424" s="23" t="e">
        <f>VLOOKUP('Frese Valve Selection'!$Q424,'Partnumber data valves'!$B$4:$K$1001,9,FALSE)</f>
        <v>#N/A</v>
      </c>
      <c r="Z424" s="23" t="e">
        <f>VLOOKUP('Frese Valve Selection'!$Q424,'Partnumber data valves'!$B$4:$K$1001,10,FALSE)</f>
        <v>#N/A</v>
      </c>
      <c r="AA424" s="97">
        <f t="shared" si="71"/>
        <v>0</v>
      </c>
      <c r="AB424" s="98" t="e">
        <f t="shared" si="69"/>
        <v>#N/A</v>
      </c>
      <c r="AC424" s="99" t="e">
        <f t="shared" si="70"/>
        <v>#N/A</v>
      </c>
      <c r="AD424" s="23" t="e">
        <f>VLOOKUP(Q424,'Weight table'!$A$2:$C$10000,3,FALSE)</f>
        <v>#N/A</v>
      </c>
      <c r="AF424" s="83"/>
      <c r="AG424" s="23" t="str">
        <f>IF(OR(ISBLANK($AF424),$AF424="N/A"),"",VLOOKUP($AF424,'Part number data actuators'!$B$3:$H$202,2,FALSE))</f>
        <v/>
      </c>
      <c r="AH424" s="23" t="str">
        <f>IF(OR(ISBLANK($AF424),$AF424="N/A"),"",VLOOKUP($AF424,'Part number data actuators'!$B$3:$H$202,3,FALSE))</f>
        <v/>
      </c>
      <c r="AI424" s="23" t="str">
        <f>IF(OR(ISBLANK($AF424),$AF424="N/A"),"",VLOOKUP($AF424,'Part number data actuators'!$B$3:$H$202,4,FALSE))</f>
        <v/>
      </c>
      <c r="AJ424" s="23" t="str">
        <f>IF(OR(ISBLANK($AF424),$AF424="N/A"),"",VLOOKUP($AF424,'Part number data actuators'!$B$3:$H$202,5,FALSE))</f>
        <v/>
      </c>
      <c r="AK424" s="23" t="str">
        <f>IF(OR(ISBLANK($AF424),$AF424="N/A"),"",VLOOKUP($AF424,'Part number data actuators'!$B$3:$H$202,6,FALSE))</f>
        <v/>
      </c>
      <c r="AL424" s="23" t="str">
        <f>IF(OR(ISBLANK($AF424),$AF424="N/A"),"",VLOOKUP($AF424,'Part number data actuators'!$B$3:$H$202,7,FALSE))</f>
        <v/>
      </c>
      <c r="AM424" s="5" t="str">
        <f>IF(OR(ISBLANK($AF424),$AF424="N/A"),"",VLOOKUP(AF424,'Weight table'!$A$2:$C$10000,3,FALSE))</f>
        <v/>
      </c>
      <c r="AO424" s="86"/>
      <c r="AU424" s="66" t="e">
        <f t="shared" si="72"/>
        <v>#N/A</v>
      </c>
      <c r="AV424" s="66" t="e">
        <f t="shared" si="73"/>
        <v>#N/A</v>
      </c>
      <c r="AW424" t="e">
        <f t="shared" si="74"/>
        <v>#N/A</v>
      </c>
      <c r="AX424" s="66" t="e">
        <f t="shared" si="75"/>
        <v>#N/A</v>
      </c>
      <c r="AY424" s="66" t="e">
        <f t="shared" si="76"/>
        <v>#N/A</v>
      </c>
      <c r="BB424" s="6" t="e">
        <f>MATCH(Q424,'Partnumber data valves'!$B$4:$B$1001,0)</f>
        <v>#N/A</v>
      </c>
      <c r="BC424" s="6"/>
      <c r="BD424" t="e">
        <f>INDEX('Partnumber data valves'!$B$4:$AC$1001,$BB424,13)</f>
        <v>#N/A</v>
      </c>
      <c r="BE424" t="e">
        <f>INDEX('Partnumber data valves'!$B$4:$AC$1001,$BB424,14)</f>
        <v>#N/A</v>
      </c>
      <c r="BF424" t="e">
        <f>INDEX('Partnumber data valves'!$B$4:$AC$1001,$BB424,15)</f>
        <v>#N/A</v>
      </c>
      <c r="BG424" t="e">
        <f>INDEX('Partnumber data valves'!$B$4:$AC$1001,$BB424,16)</f>
        <v>#N/A</v>
      </c>
      <c r="BH424" t="e">
        <f>INDEX('Partnumber data valves'!$B$4:$AC$1001,$BB424,17)</f>
        <v>#N/A</v>
      </c>
      <c r="BI424" t="e">
        <f>INDEX('Partnumber data valves'!$B$4:$AC$1001,$BB424,18)</f>
        <v>#N/A</v>
      </c>
      <c r="BJ424" t="e">
        <f>INDEX('Partnumber data valves'!$B$4:$AC$1001,$BB424,19)</f>
        <v>#N/A</v>
      </c>
      <c r="BL424" t="e">
        <f>INDEX('Partnumber data valves'!$B$4:$AC$1001,$BB424,21)</f>
        <v>#N/A</v>
      </c>
      <c r="BM424" t="e">
        <f>INDEX('Partnumber data valves'!$B$4:$AC$1001,$BB424,22)</f>
        <v>#N/A</v>
      </c>
      <c r="BN424" t="e">
        <f>INDEX('Partnumber data valves'!$B$4:$AC$1001,$BB424,23)</f>
        <v>#N/A</v>
      </c>
      <c r="BO424" t="e">
        <f>INDEX('Partnumber data valves'!$B$4:$AC$1001,$BB424,24)</f>
        <v>#N/A</v>
      </c>
      <c r="BP424" t="e">
        <f>INDEX('Partnumber data valves'!$B$4:$AC$1001,$BB424,25)</f>
        <v>#N/A</v>
      </c>
      <c r="BQ424" t="e">
        <f>INDEX('Partnumber data valves'!$B$4:$AC$1001,$BB424,26)</f>
        <v>#N/A</v>
      </c>
      <c r="BR424" t="e">
        <f>INDEX('Partnumber data valves'!$B$4:$AC$1001,$BB424,27)</f>
        <v>#N/A</v>
      </c>
      <c r="BS424" t="e">
        <f>INDEX('Partnumber data valves'!$B$4:$AC$1001,$BB424,28)</f>
        <v>#N/A</v>
      </c>
      <c r="BU424" s="66" t="e">
        <f>INDEX('Partnumber data valves'!$B$4:$AC$1001,$BB424,5)</f>
        <v>#N/A</v>
      </c>
      <c r="BV424" s="66" t="e">
        <f>INDEX('Partnumber data valves'!$B$4:$AC$1001,$BB424,6)</f>
        <v>#N/A</v>
      </c>
    </row>
    <row r="425" spans="2:74"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5"/>
      <c r="N425" s="115"/>
      <c r="O425" s="115"/>
      <c r="Q425" s="83"/>
      <c r="R425" s="22" t="e">
        <f>VLOOKUP('Frese Valve Selection'!$Q425,'Partnumber data valves'!$B$4:$K$1001,2,FALSE)</f>
        <v>#N/A</v>
      </c>
      <c r="S425" s="23" t="e">
        <f>VLOOKUP('Frese Valve Selection'!$Q425,'Partnumber data valves'!$B$4:$K$1001,3,FALSE)</f>
        <v>#N/A</v>
      </c>
      <c r="T425" s="23" t="e">
        <f>VLOOKUP('Frese Valve Selection'!$Q425,'Partnumber data valves'!$B$4:$K$1001,4,FALSE)</f>
        <v>#N/A</v>
      </c>
      <c r="U425" s="23" t="e">
        <f>VLOOKUP('Frese Valve Selection'!$Q425,'Partnumber data valves'!$B$4:$K$1001,5,FALSE)</f>
        <v>#N/A</v>
      </c>
      <c r="V425" s="23" t="e">
        <f>VLOOKUP('Frese Valve Selection'!$Q425,'Partnumber data valves'!$B$4:$K$1001,6,FALSE)</f>
        <v>#N/A</v>
      </c>
      <c r="W425" s="23" t="e">
        <f>VLOOKUP('Frese Valve Selection'!$Q425,'Partnumber data valves'!$B$4:$K$1001,7,FALSE)</f>
        <v>#N/A</v>
      </c>
      <c r="X425" s="23" t="e">
        <f>VLOOKUP('Frese Valve Selection'!$Q425,'Partnumber data valves'!$B$4:$K$1001,8,FALSE)</f>
        <v>#N/A</v>
      </c>
      <c r="Y425" s="23" t="e">
        <f>VLOOKUP('Frese Valve Selection'!$Q425,'Partnumber data valves'!$B$4:$K$1001,9,FALSE)</f>
        <v>#N/A</v>
      </c>
      <c r="Z425" s="23" t="e">
        <f>VLOOKUP('Frese Valve Selection'!$Q425,'Partnumber data valves'!$B$4:$K$1001,10,FALSE)</f>
        <v>#N/A</v>
      </c>
      <c r="AA425" s="97">
        <f t="shared" si="71"/>
        <v>0</v>
      </c>
      <c r="AB425" s="98" t="e">
        <f t="shared" si="69"/>
        <v>#N/A</v>
      </c>
      <c r="AC425" s="99" t="e">
        <f t="shared" si="70"/>
        <v>#N/A</v>
      </c>
      <c r="AD425" s="23" t="e">
        <f>VLOOKUP(Q425,'Weight table'!$A$2:$C$10000,3,FALSE)</f>
        <v>#N/A</v>
      </c>
      <c r="AF425" s="83"/>
      <c r="AG425" s="23" t="str">
        <f>IF(OR(ISBLANK($AF425),$AF425="N/A"),"",VLOOKUP($AF425,'Part number data actuators'!$B$3:$H$202,2,FALSE))</f>
        <v/>
      </c>
      <c r="AH425" s="23" t="str">
        <f>IF(OR(ISBLANK($AF425),$AF425="N/A"),"",VLOOKUP($AF425,'Part number data actuators'!$B$3:$H$202,3,FALSE))</f>
        <v/>
      </c>
      <c r="AI425" s="23" t="str">
        <f>IF(OR(ISBLANK($AF425),$AF425="N/A"),"",VLOOKUP($AF425,'Part number data actuators'!$B$3:$H$202,4,FALSE))</f>
        <v/>
      </c>
      <c r="AJ425" s="23" t="str">
        <f>IF(OR(ISBLANK($AF425),$AF425="N/A"),"",VLOOKUP($AF425,'Part number data actuators'!$B$3:$H$202,5,FALSE))</f>
        <v/>
      </c>
      <c r="AK425" s="23" t="str">
        <f>IF(OR(ISBLANK($AF425),$AF425="N/A"),"",VLOOKUP($AF425,'Part number data actuators'!$B$3:$H$202,6,FALSE))</f>
        <v/>
      </c>
      <c r="AL425" s="23" t="str">
        <f>IF(OR(ISBLANK($AF425),$AF425="N/A"),"",VLOOKUP($AF425,'Part number data actuators'!$B$3:$H$202,7,FALSE))</f>
        <v/>
      </c>
      <c r="AM425" s="5" t="str">
        <f>IF(OR(ISBLANK($AF425),$AF425="N/A"),"",VLOOKUP(AF425,'Weight table'!$A$2:$C$10000,3,FALSE))</f>
        <v/>
      </c>
      <c r="AO425" s="86"/>
      <c r="AU425" s="66" t="e">
        <f t="shared" si="72"/>
        <v>#N/A</v>
      </c>
      <c r="AV425" s="66" t="e">
        <f t="shared" si="73"/>
        <v>#N/A</v>
      </c>
      <c r="AW425" t="e">
        <f t="shared" si="74"/>
        <v>#N/A</v>
      </c>
      <c r="AX425" s="66" t="e">
        <f t="shared" si="75"/>
        <v>#N/A</v>
      </c>
      <c r="AY425" s="66" t="e">
        <f t="shared" si="76"/>
        <v>#N/A</v>
      </c>
      <c r="BB425" s="6" t="e">
        <f>MATCH(Q425,'Partnumber data valves'!$B$4:$B$1001,0)</f>
        <v>#N/A</v>
      </c>
      <c r="BC425" s="6"/>
      <c r="BD425" t="e">
        <f>INDEX('Partnumber data valves'!$B$4:$AC$1001,$BB425,13)</f>
        <v>#N/A</v>
      </c>
      <c r="BE425" t="e">
        <f>INDEX('Partnumber data valves'!$B$4:$AC$1001,$BB425,14)</f>
        <v>#N/A</v>
      </c>
      <c r="BF425" t="e">
        <f>INDEX('Partnumber data valves'!$B$4:$AC$1001,$BB425,15)</f>
        <v>#N/A</v>
      </c>
      <c r="BG425" t="e">
        <f>INDEX('Partnumber data valves'!$B$4:$AC$1001,$BB425,16)</f>
        <v>#N/A</v>
      </c>
      <c r="BH425" t="e">
        <f>INDEX('Partnumber data valves'!$B$4:$AC$1001,$BB425,17)</f>
        <v>#N/A</v>
      </c>
      <c r="BI425" t="e">
        <f>INDEX('Partnumber data valves'!$B$4:$AC$1001,$BB425,18)</f>
        <v>#N/A</v>
      </c>
      <c r="BJ425" t="e">
        <f>INDEX('Partnumber data valves'!$B$4:$AC$1001,$BB425,19)</f>
        <v>#N/A</v>
      </c>
      <c r="BL425" t="e">
        <f>INDEX('Partnumber data valves'!$B$4:$AC$1001,$BB425,21)</f>
        <v>#N/A</v>
      </c>
      <c r="BM425" t="e">
        <f>INDEX('Partnumber data valves'!$B$4:$AC$1001,$BB425,22)</f>
        <v>#N/A</v>
      </c>
      <c r="BN425" t="e">
        <f>INDEX('Partnumber data valves'!$B$4:$AC$1001,$BB425,23)</f>
        <v>#N/A</v>
      </c>
      <c r="BO425" t="e">
        <f>INDEX('Partnumber data valves'!$B$4:$AC$1001,$BB425,24)</f>
        <v>#N/A</v>
      </c>
      <c r="BP425" t="e">
        <f>INDEX('Partnumber data valves'!$B$4:$AC$1001,$BB425,25)</f>
        <v>#N/A</v>
      </c>
      <c r="BQ425" t="e">
        <f>INDEX('Partnumber data valves'!$B$4:$AC$1001,$BB425,26)</f>
        <v>#N/A</v>
      </c>
      <c r="BR425" t="e">
        <f>INDEX('Partnumber data valves'!$B$4:$AC$1001,$BB425,27)</f>
        <v>#N/A</v>
      </c>
      <c r="BS425" t="e">
        <f>INDEX('Partnumber data valves'!$B$4:$AC$1001,$BB425,28)</f>
        <v>#N/A</v>
      </c>
      <c r="BU425" s="66" t="e">
        <f>INDEX('Partnumber data valves'!$B$4:$AC$1001,$BB425,5)</f>
        <v>#N/A</v>
      </c>
      <c r="BV425" s="66" t="e">
        <f>INDEX('Partnumber data valves'!$B$4:$AC$1001,$BB425,6)</f>
        <v>#N/A</v>
      </c>
    </row>
    <row r="426" spans="2:74"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5"/>
      <c r="N426" s="115"/>
      <c r="O426" s="115"/>
      <c r="Q426" s="83"/>
      <c r="R426" s="22" t="e">
        <f>VLOOKUP('Frese Valve Selection'!$Q426,'Partnumber data valves'!$B$4:$K$1001,2,FALSE)</f>
        <v>#N/A</v>
      </c>
      <c r="S426" s="23" t="e">
        <f>VLOOKUP('Frese Valve Selection'!$Q426,'Partnumber data valves'!$B$4:$K$1001,3,FALSE)</f>
        <v>#N/A</v>
      </c>
      <c r="T426" s="23" t="e">
        <f>VLOOKUP('Frese Valve Selection'!$Q426,'Partnumber data valves'!$B$4:$K$1001,4,FALSE)</f>
        <v>#N/A</v>
      </c>
      <c r="U426" s="23" t="e">
        <f>VLOOKUP('Frese Valve Selection'!$Q426,'Partnumber data valves'!$B$4:$K$1001,5,FALSE)</f>
        <v>#N/A</v>
      </c>
      <c r="V426" s="23" t="e">
        <f>VLOOKUP('Frese Valve Selection'!$Q426,'Partnumber data valves'!$B$4:$K$1001,6,FALSE)</f>
        <v>#N/A</v>
      </c>
      <c r="W426" s="23" t="e">
        <f>VLOOKUP('Frese Valve Selection'!$Q426,'Partnumber data valves'!$B$4:$K$1001,7,FALSE)</f>
        <v>#N/A</v>
      </c>
      <c r="X426" s="23" t="e">
        <f>VLOOKUP('Frese Valve Selection'!$Q426,'Partnumber data valves'!$B$4:$K$1001,8,FALSE)</f>
        <v>#N/A</v>
      </c>
      <c r="Y426" s="23" t="e">
        <f>VLOOKUP('Frese Valve Selection'!$Q426,'Partnumber data valves'!$B$4:$K$1001,9,FALSE)</f>
        <v>#N/A</v>
      </c>
      <c r="Z426" s="23" t="e">
        <f>VLOOKUP('Frese Valve Selection'!$Q426,'Partnumber data valves'!$B$4:$K$1001,10,FALSE)</f>
        <v>#N/A</v>
      </c>
      <c r="AA426" s="97">
        <f t="shared" si="71"/>
        <v>0</v>
      </c>
      <c r="AB426" s="98" t="e">
        <f t="shared" si="69"/>
        <v>#N/A</v>
      </c>
      <c r="AC426" s="99" t="e">
        <f t="shared" si="70"/>
        <v>#N/A</v>
      </c>
      <c r="AD426" s="23" t="e">
        <f>VLOOKUP(Q426,'Weight table'!$A$2:$C$10000,3,FALSE)</f>
        <v>#N/A</v>
      </c>
      <c r="AF426" s="83"/>
      <c r="AG426" s="23" t="str">
        <f>IF(OR(ISBLANK($AF426),$AF426="N/A"),"",VLOOKUP($AF426,'Part number data actuators'!$B$3:$H$202,2,FALSE))</f>
        <v/>
      </c>
      <c r="AH426" s="23" t="str">
        <f>IF(OR(ISBLANK($AF426),$AF426="N/A"),"",VLOOKUP($AF426,'Part number data actuators'!$B$3:$H$202,3,FALSE))</f>
        <v/>
      </c>
      <c r="AI426" s="23" t="str">
        <f>IF(OR(ISBLANK($AF426),$AF426="N/A"),"",VLOOKUP($AF426,'Part number data actuators'!$B$3:$H$202,4,FALSE))</f>
        <v/>
      </c>
      <c r="AJ426" s="23" t="str">
        <f>IF(OR(ISBLANK($AF426),$AF426="N/A"),"",VLOOKUP($AF426,'Part number data actuators'!$B$3:$H$202,5,FALSE))</f>
        <v/>
      </c>
      <c r="AK426" s="23" t="str">
        <f>IF(OR(ISBLANK($AF426),$AF426="N/A"),"",VLOOKUP($AF426,'Part number data actuators'!$B$3:$H$202,6,FALSE))</f>
        <v/>
      </c>
      <c r="AL426" s="23" t="str">
        <f>IF(OR(ISBLANK($AF426),$AF426="N/A"),"",VLOOKUP($AF426,'Part number data actuators'!$B$3:$H$202,7,FALSE))</f>
        <v/>
      </c>
      <c r="AM426" s="5" t="str">
        <f>IF(OR(ISBLANK($AF426),$AF426="N/A"),"",VLOOKUP(AF426,'Weight table'!$A$2:$C$10000,3,FALSE))</f>
        <v/>
      </c>
      <c r="AO426" s="86"/>
      <c r="AU426" s="66" t="e">
        <f t="shared" si="72"/>
        <v>#N/A</v>
      </c>
      <c r="AV426" s="66" t="e">
        <f t="shared" si="73"/>
        <v>#N/A</v>
      </c>
      <c r="AW426" t="e">
        <f t="shared" si="74"/>
        <v>#N/A</v>
      </c>
      <c r="AX426" s="66" t="e">
        <f t="shared" si="75"/>
        <v>#N/A</v>
      </c>
      <c r="AY426" s="66" t="e">
        <f t="shared" si="76"/>
        <v>#N/A</v>
      </c>
      <c r="BB426" s="6" t="e">
        <f>MATCH(Q426,'Partnumber data valves'!$B$4:$B$1001,0)</f>
        <v>#N/A</v>
      </c>
      <c r="BC426" s="6"/>
      <c r="BD426" t="e">
        <f>INDEX('Partnumber data valves'!$B$4:$AC$1001,$BB426,13)</f>
        <v>#N/A</v>
      </c>
      <c r="BE426" t="e">
        <f>INDEX('Partnumber data valves'!$B$4:$AC$1001,$BB426,14)</f>
        <v>#N/A</v>
      </c>
      <c r="BF426" t="e">
        <f>INDEX('Partnumber data valves'!$B$4:$AC$1001,$BB426,15)</f>
        <v>#N/A</v>
      </c>
      <c r="BG426" t="e">
        <f>INDEX('Partnumber data valves'!$B$4:$AC$1001,$BB426,16)</f>
        <v>#N/A</v>
      </c>
      <c r="BH426" t="e">
        <f>INDEX('Partnumber data valves'!$B$4:$AC$1001,$BB426,17)</f>
        <v>#N/A</v>
      </c>
      <c r="BI426" t="e">
        <f>INDEX('Partnumber data valves'!$B$4:$AC$1001,$BB426,18)</f>
        <v>#N/A</v>
      </c>
      <c r="BJ426" t="e">
        <f>INDEX('Partnumber data valves'!$B$4:$AC$1001,$BB426,19)</f>
        <v>#N/A</v>
      </c>
      <c r="BL426" t="e">
        <f>INDEX('Partnumber data valves'!$B$4:$AC$1001,$BB426,21)</f>
        <v>#N/A</v>
      </c>
      <c r="BM426" t="e">
        <f>INDEX('Partnumber data valves'!$B$4:$AC$1001,$BB426,22)</f>
        <v>#N/A</v>
      </c>
      <c r="BN426" t="e">
        <f>INDEX('Partnumber data valves'!$B$4:$AC$1001,$BB426,23)</f>
        <v>#N/A</v>
      </c>
      <c r="BO426" t="e">
        <f>INDEX('Partnumber data valves'!$B$4:$AC$1001,$BB426,24)</f>
        <v>#N/A</v>
      </c>
      <c r="BP426" t="e">
        <f>INDEX('Partnumber data valves'!$B$4:$AC$1001,$BB426,25)</f>
        <v>#N/A</v>
      </c>
      <c r="BQ426" t="e">
        <f>INDEX('Partnumber data valves'!$B$4:$AC$1001,$BB426,26)</f>
        <v>#N/A</v>
      </c>
      <c r="BR426" t="e">
        <f>INDEX('Partnumber data valves'!$B$4:$AC$1001,$BB426,27)</f>
        <v>#N/A</v>
      </c>
      <c r="BS426" t="e">
        <f>INDEX('Partnumber data valves'!$B$4:$AC$1001,$BB426,28)</f>
        <v>#N/A</v>
      </c>
      <c r="BU426" s="66" t="e">
        <f>INDEX('Partnumber data valves'!$B$4:$AC$1001,$BB426,5)</f>
        <v>#N/A</v>
      </c>
      <c r="BV426" s="66" t="e">
        <f>INDEX('Partnumber data valves'!$B$4:$AC$1001,$BB426,6)</f>
        <v>#N/A</v>
      </c>
    </row>
    <row r="427" spans="2:74"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5"/>
      <c r="N427" s="115"/>
      <c r="O427" s="115"/>
      <c r="Q427" s="83"/>
      <c r="R427" s="22" t="e">
        <f>VLOOKUP('Frese Valve Selection'!$Q427,'Partnumber data valves'!$B$4:$K$1001,2,FALSE)</f>
        <v>#N/A</v>
      </c>
      <c r="S427" s="23" t="e">
        <f>VLOOKUP('Frese Valve Selection'!$Q427,'Partnumber data valves'!$B$4:$K$1001,3,FALSE)</f>
        <v>#N/A</v>
      </c>
      <c r="T427" s="23" t="e">
        <f>VLOOKUP('Frese Valve Selection'!$Q427,'Partnumber data valves'!$B$4:$K$1001,4,FALSE)</f>
        <v>#N/A</v>
      </c>
      <c r="U427" s="23" t="e">
        <f>VLOOKUP('Frese Valve Selection'!$Q427,'Partnumber data valves'!$B$4:$K$1001,5,FALSE)</f>
        <v>#N/A</v>
      </c>
      <c r="V427" s="23" t="e">
        <f>VLOOKUP('Frese Valve Selection'!$Q427,'Partnumber data valves'!$B$4:$K$1001,6,FALSE)</f>
        <v>#N/A</v>
      </c>
      <c r="W427" s="23" t="e">
        <f>VLOOKUP('Frese Valve Selection'!$Q427,'Partnumber data valves'!$B$4:$K$1001,7,FALSE)</f>
        <v>#N/A</v>
      </c>
      <c r="X427" s="23" t="e">
        <f>VLOOKUP('Frese Valve Selection'!$Q427,'Partnumber data valves'!$B$4:$K$1001,8,FALSE)</f>
        <v>#N/A</v>
      </c>
      <c r="Y427" s="23" t="e">
        <f>VLOOKUP('Frese Valve Selection'!$Q427,'Partnumber data valves'!$B$4:$K$1001,9,FALSE)</f>
        <v>#N/A</v>
      </c>
      <c r="Z427" s="23" t="e">
        <f>VLOOKUP('Frese Valve Selection'!$Q427,'Partnumber data valves'!$B$4:$K$1001,10,FALSE)</f>
        <v>#N/A</v>
      </c>
      <c r="AA427" s="97">
        <f t="shared" si="71"/>
        <v>0</v>
      </c>
      <c r="AB427" s="98" t="e">
        <f t="shared" si="69"/>
        <v>#N/A</v>
      </c>
      <c r="AC427" s="99" t="e">
        <f t="shared" si="70"/>
        <v>#N/A</v>
      </c>
      <c r="AD427" s="23" t="e">
        <f>VLOOKUP(Q427,'Weight table'!$A$2:$C$10000,3,FALSE)</f>
        <v>#N/A</v>
      </c>
      <c r="AF427" s="83"/>
      <c r="AG427" s="23" t="str">
        <f>IF(OR(ISBLANK($AF427),$AF427="N/A"),"",VLOOKUP($AF427,'Part number data actuators'!$B$3:$H$202,2,FALSE))</f>
        <v/>
      </c>
      <c r="AH427" s="23" t="str">
        <f>IF(OR(ISBLANK($AF427),$AF427="N/A"),"",VLOOKUP($AF427,'Part number data actuators'!$B$3:$H$202,3,FALSE))</f>
        <v/>
      </c>
      <c r="AI427" s="23" t="str">
        <f>IF(OR(ISBLANK($AF427),$AF427="N/A"),"",VLOOKUP($AF427,'Part number data actuators'!$B$3:$H$202,4,FALSE))</f>
        <v/>
      </c>
      <c r="AJ427" s="23" t="str">
        <f>IF(OR(ISBLANK($AF427),$AF427="N/A"),"",VLOOKUP($AF427,'Part number data actuators'!$B$3:$H$202,5,FALSE))</f>
        <v/>
      </c>
      <c r="AK427" s="23" t="str">
        <f>IF(OR(ISBLANK($AF427),$AF427="N/A"),"",VLOOKUP($AF427,'Part number data actuators'!$B$3:$H$202,6,FALSE))</f>
        <v/>
      </c>
      <c r="AL427" s="23" t="str">
        <f>IF(OR(ISBLANK($AF427),$AF427="N/A"),"",VLOOKUP($AF427,'Part number data actuators'!$B$3:$H$202,7,FALSE))</f>
        <v/>
      </c>
      <c r="AM427" s="5" t="str">
        <f>IF(OR(ISBLANK($AF427),$AF427="N/A"),"",VLOOKUP(AF427,'Weight table'!$A$2:$C$10000,3,FALSE))</f>
        <v/>
      </c>
      <c r="AO427" s="86"/>
      <c r="AU427" s="66" t="e">
        <f t="shared" si="72"/>
        <v>#N/A</v>
      </c>
      <c r="AV427" s="66" t="e">
        <f t="shared" si="73"/>
        <v>#N/A</v>
      </c>
      <c r="AW427" t="e">
        <f t="shared" si="74"/>
        <v>#N/A</v>
      </c>
      <c r="AX427" s="66" t="e">
        <f t="shared" si="75"/>
        <v>#N/A</v>
      </c>
      <c r="AY427" s="66" t="e">
        <f t="shared" si="76"/>
        <v>#N/A</v>
      </c>
      <c r="BB427" s="6" t="e">
        <f>MATCH(Q427,'Partnumber data valves'!$B$4:$B$1001,0)</f>
        <v>#N/A</v>
      </c>
      <c r="BC427" s="6"/>
      <c r="BD427" t="e">
        <f>INDEX('Partnumber data valves'!$B$4:$AC$1001,$BB427,13)</f>
        <v>#N/A</v>
      </c>
      <c r="BE427" t="e">
        <f>INDEX('Partnumber data valves'!$B$4:$AC$1001,$BB427,14)</f>
        <v>#N/A</v>
      </c>
      <c r="BF427" t="e">
        <f>INDEX('Partnumber data valves'!$B$4:$AC$1001,$BB427,15)</f>
        <v>#N/A</v>
      </c>
      <c r="BG427" t="e">
        <f>INDEX('Partnumber data valves'!$B$4:$AC$1001,$BB427,16)</f>
        <v>#N/A</v>
      </c>
      <c r="BH427" t="e">
        <f>INDEX('Partnumber data valves'!$B$4:$AC$1001,$BB427,17)</f>
        <v>#N/A</v>
      </c>
      <c r="BI427" t="e">
        <f>INDEX('Partnumber data valves'!$B$4:$AC$1001,$BB427,18)</f>
        <v>#N/A</v>
      </c>
      <c r="BJ427" t="e">
        <f>INDEX('Partnumber data valves'!$B$4:$AC$1001,$BB427,19)</f>
        <v>#N/A</v>
      </c>
      <c r="BL427" t="e">
        <f>INDEX('Partnumber data valves'!$B$4:$AC$1001,$BB427,21)</f>
        <v>#N/A</v>
      </c>
      <c r="BM427" t="e">
        <f>INDEX('Partnumber data valves'!$B$4:$AC$1001,$BB427,22)</f>
        <v>#N/A</v>
      </c>
      <c r="BN427" t="e">
        <f>INDEX('Partnumber data valves'!$B$4:$AC$1001,$BB427,23)</f>
        <v>#N/A</v>
      </c>
      <c r="BO427" t="e">
        <f>INDEX('Partnumber data valves'!$B$4:$AC$1001,$BB427,24)</f>
        <v>#N/A</v>
      </c>
      <c r="BP427" t="e">
        <f>INDEX('Partnumber data valves'!$B$4:$AC$1001,$BB427,25)</f>
        <v>#N/A</v>
      </c>
      <c r="BQ427" t="e">
        <f>INDEX('Partnumber data valves'!$B$4:$AC$1001,$BB427,26)</f>
        <v>#N/A</v>
      </c>
      <c r="BR427" t="e">
        <f>INDEX('Partnumber data valves'!$B$4:$AC$1001,$BB427,27)</f>
        <v>#N/A</v>
      </c>
      <c r="BS427" t="e">
        <f>INDEX('Partnumber data valves'!$B$4:$AC$1001,$BB427,28)</f>
        <v>#N/A</v>
      </c>
      <c r="BU427" s="66" t="e">
        <f>INDEX('Partnumber data valves'!$B$4:$AC$1001,$BB427,5)</f>
        <v>#N/A</v>
      </c>
      <c r="BV427" s="66" t="e">
        <f>INDEX('Partnumber data valves'!$B$4:$AC$1001,$BB427,6)</f>
        <v>#N/A</v>
      </c>
    </row>
    <row r="428" spans="2:74"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5"/>
      <c r="N428" s="115"/>
      <c r="O428" s="115"/>
      <c r="Q428" s="83"/>
      <c r="R428" s="22" t="e">
        <f>VLOOKUP('Frese Valve Selection'!$Q428,'Partnumber data valves'!$B$4:$K$1001,2,FALSE)</f>
        <v>#N/A</v>
      </c>
      <c r="S428" s="23" t="e">
        <f>VLOOKUP('Frese Valve Selection'!$Q428,'Partnumber data valves'!$B$4:$K$1001,3,FALSE)</f>
        <v>#N/A</v>
      </c>
      <c r="T428" s="23" t="e">
        <f>VLOOKUP('Frese Valve Selection'!$Q428,'Partnumber data valves'!$B$4:$K$1001,4,FALSE)</f>
        <v>#N/A</v>
      </c>
      <c r="U428" s="23" t="e">
        <f>VLOOKUP('Frese Valve Selection'!$Q428,'Partnumber data valves'!$B$4:$K$1001,5,FALSE)</f>
        <v>#N/A</v>
      </c>
      <c r="V428" s="23" t="e">
        <f>VLOOKUP('Frese Valve Selection'!$Q428,'Partnumber data valves'!$B$4:$K$1001,6,FALSE)</f>
        <v>#N/A</v>
      </c>
      <c r="W428" s="23" t="e">
        <f>VLOOKUP('Frese Valve Selection'!$Q428,'Partnumber data valves'!$B$4:$K$1001,7,FALSE)</f>
        <v>#N/A</v>
      </c>
      <c r="X428" s="23" t="e">
        <f>VLOOKUP('Frese Valve Selection'!$Q428,'Partnumber data valves'!$B$4:$K$1001,8,FALSE)</f>
        <v>#N/A</v>
      </c>
      <c r="Y428" s="23" t="e">
        <f>VLOOKUP('Frese Valve Selection'!$Q428,'Partnumber data valves'!$B$4:$K$1001,9,FALSE)</f>
        <v>#N/A</v>
      </c>
      <c r="Z428" s="23" t="e">
        <f>VLOOKUP('Frese Valve Selection'!$Q428,'Partnumber data valves'!$B$4:$K$1001,10,FALSE)</f>
        <v>#N/A</v>
      </c>
      <c r="AA428" s="97">
        <f t="shared" si="71"/>
        <v>0</v>
      </c>
      <c r="AB428" s="98" t="e">
        <f t="shared" si="69"/>
        <v>#N/A</v>
      </c>
      <c r="AC428" s="99" t="e">
        <f t="shared" si="70"/>
        <v>#N/A</v>
      </c>
      <c r="AD428" s="23" t="e">
        <f>VLOOKUP(Q428,'Weight table'!$A$2:$C$10000,3,FALSE)</f>
        <v>#N/A</v>
      </c>
      <c r="AF428" s="83"/>
      <c r="AG428" s="23" t="str">
        <f>IF(OR(ISBLANK($AF428),$AF428="N/A"),"",VLOOKUP($AF428,'Part number data actuators'!$B$3:$H$202,2,FALSE))</f>
        <v/>
      </c>
      <c r="AH428" s="23" t="str">
        <f>IF(OR(ISBLANK($AF428),$AF428="N/A"),"",VLOOKUP($AF428,'Part number data actuators'!$B$3:$H$202,3,FALSE))</f>
        <v/>
      </c>
      <c r="AI428" s="23" t="str">
        <f>IF(OR(ISBLANK($AF428),$AF428="N/A"),"",VLOOKUP($AF428,'Part number data actuators'!$B$3:$H$202,4,FALSE))</f>
        <v/>
      </c>
      <c r="AJ428" s="23" t="str">
        <f>IF(OR(ISBLANK($AF428),$AF428="N/A"),"",VLOOKUP($AF428,'Part number data actuators'!$B$3:$H$202,5,FALSE))</f>
        <v/>
      </c>
      <c r="AK428" s="23" t="str">
        <f>IF(OR(ISBLANK($AF428),$AF428="N/A"),"",VLOOKUP($AF428,'Part number data actuators'!$B$3:$H$202,6,FALSE))</f>
        <v/>
      </c>
      <c r="AL428" s="23" t="str">
        <f>IF(OR(ISBLANK($AF428),$AF428="N/A"),"",VLOOKUP($AF428,'Part number data actuators'!$B$3:$H$202,7,FALSE))</f>
        <v/>
      </c>
      <c r="AM428" s="5" t="str">
        <f>IF(OR(ISBLANK($AF428),$AF428="N/A"),"",VLOOKUP(AF428,'Weight table'!$A$2:$C$10000,3,FALSE))</f>
        <v/>
      </c>
      <c r="AO428" s="86"/>
      <c r="AU428" s="66" t="e">
        <f t="shared" si="72"/>
        <v>#N/A</v>
      </c>
      <c r="AV428" s="66" t="e">
        <f t="shared" si="73"/>
        <v>#N/A</v>
      </c>
      <c r="AW428" t="e">
        <f t="shared" si="74"/>
        <v>#N/A</v>
      </c>
      <c r="AX428" s="66" t="e">
        <f t="shared" si="75"/>
        <v>#N/A</v>
      </c>
      <c r="AY428" s="66" t="e">
        <f t="shared" si="76"/>
        <v>#N/A</v>
      </c>
      <c r="BB428" s="6" t="e">
        <f>MATCH(Q428,'Partnumber data valves'!$B$4:$B$1001,0)</f>
        <v>#N/A</v>
      </c>
      <c r="BC428" s="6"/>
      <c r="BD428" t="e">
        <f>INDEX('Partnumber data valves'!$B$4:$AC$1001,$BB428,13)</f>
        <v>#N/A</v>
      </c>
      <c r="BE428" t="e">
        <f>INDEX('Partnumber data valves'!$B$4:$AC$1001,$BB428,14)</f>
        <v>#N/A</v>
      </c>
      <c r="BF428" t="e">
        <f>INDEX('Partnumber data valves'!$B$4:$AC$1001,$BB428,15)</f>
        <v>#N/A</v>
      </c>
      <c r="BG428" t="e">
        <f>INDEX('Partnumber data valves'!$B$4:$AC$1001,$BB428,16)</f>
        <v>#N/A</v>
      </c>
      <c r="BH428" t="e">
        <f>INDEX('Partnumber data valves'!$B$4:$AC$1001,$BB428,17)</f>
        <v>#N/A</v>
      </c>
      <c r="BI428" t="e">
        <f>INDEX('Partnumber data valves'!$B$4:$AC$1001,$BB428,18)</f>
        <v>#N/A</v>
      </c>
      <c r="BJ428" t="e">
        <f>INDEX('Partnumber data valves'!$B$4:$AC$1001,$BB428,19)</f>
        <v>#N/A</v>
      </c>
      <c r="BL428" t="e">
        <f>INDEX('Partnumber data valves'!$B$4:$AC$1001,$BB428,21)</f>
        <v>#N/A</v>
      </c>
      <c r="BM428" t="e">
        <f>INDEX('Partnumber data valves'!$B$4:$AC$1001,$BB428,22)</f>
        <v>#N/A</v>
      </c>
      <c r="BN428" t="e">
        <f>INDEX('Partnumber data valves'!$B$4:$AC$1001,$BB428,23)</f>
        <v>#N/A</v>
      </c>
      <c r="BO428" t="e">
        <f>INDEX('Partnumber data valves'!$B$4:$AC$1001,$BB428,24)</f>
        <v>#N/A</v>
      </c>
      <c r="BP428" t="e">
        <f>INDEX('Partnumber data valves'!$B$4:$AC$1001,$BB428,25)</f>
        <v>#N/A</v>
      </c>
      <c r="BQ428" t="e">
        <f>INDEX('Partnumber data valves'!$B$4:$AC$1001,$BB428,26)</f>
        <v>#N/A</v>
      </c>
      <c r="BR428" t="e">
        <f>INDEX('Partnumber data valves'!$B$4:$AC$1001,$BB428,27)</f>
        <v>#N/A</v>
      </c>
      <c r="BS428" t="e">
        <f>INDEX('Partnumber data valves'!$B$4:$AC$1001,$BB428,28)</f>
        <v>#N/A</v>
      </c>
      <c r="BU428" s="66" t="e">
        <f>INDEX('Partnumber data valves'!$B$4:$AC$1001,$BB428,5)</f>
        <v>#N/A</v>
      </c>
      <c r="BV428" s="66" t="e">
        <f>INDEX('Partnumber data valves'!$B$4:$AC$1001,$BB428,6)</f>
        <v>#N/A</v>
      </c>
    </row>
    <row r="429" spans="2:74"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5"/>
      <c r="N429" s="115"/>
      <c r="O429" s="115"/>
      <c r="Q429" s="83"/>
      <c r="R429" s="22" t="e">
        <f>VLOOKUP('Frese Valve Selection'!$Q429,'Partnumber data valves'!$B$4:$K$1001,2,FALSE)</f>
        <v>#N/A</v>
      </c>
      <c r="S429" s="23" t="e">
        <f>VLOOKUP('Frese Valve Selection'!$Q429,'Partnumber data valves'!$B$4:$K$1001,3,FALSE)</f>
        <v>#N/A</v>
      </c>
      <c r="T429" s="23" t="e">
        <f>VLOOKUP('Frese Valve Selection'!$Q429,'Partnumber data valves'!$B$4:$K$1001,4,FALSE)</f>
        <v>#N/A</v>
      </c>
      <c r="U429" s="23" t="e">
        <f>VLOOKUP('Frese Valve Selection'!$Q429,'Partnumber data valves'!$B$4:$K$1001,5,FALSE)</f>
        <v>#N/A</v>
      </c>
      <c r="V429" s="23" t="e">
        <f>VLOOKUP('Frese Valve Selection'!$Q429,'Partnumber data valves'!$B$4:$K$1001,6,FALSE)</f>
        <v>#N/A</v>
      </c>
      <c r="W429" s="23" t="e">
        <f>VLOOKUP('Frese Valve Selection'!$Q429,'Partnumber data valves'!$B$4:$K$1001,7,FALSE)</f>
        <v>#N/A</v>
      </c>
      <c r="X429" s="23" t="e">
        <f>VLOOKUP('Frese Valve Selection'!$Q429,'Partnumber data valves'!$B$4:$K$1001,8,FALSE)</f>
        <v>#N/A</v>
      </c>
      <c r="Y429" s="23" t="e">
        <f>VLOOKUP('Frese Valve Selection'!$Q429,'Partnumber data valves'!$B$4:$K$1001,9,FALSE)</f>
        <v>#N/A</v>
      </c>
      <c r="Z429" s="23" t="e">
        <f>VLOOKUP('Frese Valve Selection'!$Q429,'Partnumber data valves'!$B$4:$K$1001,10,FALSE)</f>
        <v>#N/A</v>
      </c>
      <c r="AA429" s="97">
        <f t="shared" si="71"/>
        <v>0</v>
      </c>
      <c r="AB429" s="98" t="e">
        <f t="shared" si="69"/>
        <v>#N/A</v>
      </c>
      <c r="AC429" s="99" t="e">
        <f t="shared" si="70"/>
        <v>#N/A</v>
      </c>
      <c r="AD429" s="23" t="e">
        <f>VLOOKUP(Q429,'Weight table'!$A$2:$C$10000,3,FALSE)</f>
        <v>#N/A</v>
      </c>
      <c r="AF429" s="83"/>
      <c r="AG429" s="23" t="str">
        <f>IF(OR(ISBLANK($AF429),$AF429="N/A"),"",VLOOKUP($AF429,'Part number data actuators'!$B$3:$H$202,2,FALSE))</f>
        <v/>
      </c>
      <c r="AH429" s="23" t="str">
        <f>IF(OR(ISBLANK($AF429),$AF429="N/A"),"",VLOOKUP($AF429,'Part number data actuators'!$B$3:$H$202,3,FALSE))</f>
        <v/>
      </c>
      <c r="AI429" s="23" t="str">
        <f>IF(OR(ISBLANK($AF429),$AF429="N/A"),"",VLOOKUP($AF429,'Part number data actuators'!$B$3:$H$202,4,FALSE))</f>
        <v/>
      </c>
      <c r="AJ429" s="23" t="str">
        <f>IF(OR(ISBLANK($AF429),$AF429="N/A"),"",VLOOKUP($AF429,'Part number data actuators'!$B$3:$H$202,5,FALSE))</f>
        <v/>
      </c>
      <c r="AK429" s="23" t="str">
        <f>IF(OR(ISBLANK($AF429),$AF429="N/A"),"",VLOOKUP($AF429,'Part number data actuators'!$B$3:$H$202,6,FALSE))</f>
        <v/>
      </c>
      <c r="AL429" s="23" t="str">
        <f>IF(OR(ISBLANK($AF429),$AF429="N/A"),"",VLOOKUP($AF429,'Part number data actuators'!$B$3:$H$202,7,FALSE))</f>
        <v/>
      </c>
      <c r="AM429" s="5" t="str">
        <f>IF(OR(ISBLANK($AF429),$AF429="N/A"),"",VLOOKUP(AF429,'Weight table'!$A$2:$C$10000,3,FALSE))</f>
        <v/>
      </c>
      <c r="AO429" s="86"/>
      <c r="AU429" s="66" t="e">
        <f t="shared" si="72"/>
        <v>#N/A</v>
      </c>
      <c r="AV429" s="66" t="e">
        <f t="shared" si="73"/>
        <v>#N/A</v>
      </c>
      <c r="AW429" t="e">
        <f t="shared" si="74"/>
        <v>#N/A</v>
      </c>
      <c r="AX429" s="66" t="e">
        <f t="shared" si="75"/>
        <v>#N/A</v>
      </c>
      <c r="AY429" s="66" t="e">
        <f t="shared" si="76"/>
        <v>#N/A</v>
      </c>
      <c r="BB429" s="6" t="e">
        <f>MATCH(Q429,'Partnumber data valves'!$B$4:$B$1001,0)</f>
        <v>#N/A</v>
      </c>
      <c r="BC429" s="6"/>
      <c r="BD429" t="e">
        <f>INDEX('Partnumber data valves'!$B$4:$AC$1001,$BB429,13)</f>
        <v>#N/A</v>
      </c>
      <c r="BE429" t="e">
        <f>INDEX('Partnumber data valves'!$B$4:$AC$1001,$BB429,14)</f>
        <v>#N/A</v>
      </c>
      <c r="BF429" t="e">
        <f>INDEX('Partnumber data valves'!$B$4:$AC$1001,$BB429,15)</f>
        <v>#N/A</v>
      </c>
      <c r="BG429" t="e">
        <f>INDEX('Partnumber data valves'!$B$4:$AC$1001,$BB429,16)</f>
        <v>#N/A</v>
      </c>
      <c r="BH429" t="e">
        <f>INDEX('Partnumber data valves'!$B$4:$AC$1001,$BB429,17)</f>
        <v>#N/A</v>
      </c>
      <c r="BI429" t="e">
        <f>INDEX('Partnumber data valves'!$B$4:$AC$1001,$BB429,18)</f>
        <v>#N/A</v>
      </c>
      <c r="BJ429" t="e">
        <f>INDEX('Partnumber data valves'!$B$4:$AC$1001,$BB429,19)</f>
        <v>#N/A</v>
      </c>
      <c r="BL429" t="e">
        <f>INDEX('Partnumber data valves'!$B$4:$AC$1001,$BB429,21)</f>
        <v>#N/A</v>
      </c>
      <c r="BM429" t="e">
        <f>INDEX('Partnumber data valves'!$B$4:$AC$1001,$BB429,22)</f>
        <v>#N/A</v>
      </c>
      <c r="BN429" t="e">
        <f>INDEX('Partnumber data valves'!$B$4:$AC$1001,$BB429,23)</f>
        <v>#N/A</v>
      </c>
      <c r="BO429" t="e">
        <f>INDEX('Partnumber data valves'!$B$4:$AC$1001,$BB429,24)</f>
        <v>#N/A</v>
      </c>
      <c r="BP429" t="e">
        <f>INDEX('Partnumber data valves'!$B$4:$AC$1001,$BB429,25)</f>
        <v>#N/A</v>
      </c>
      <c r="BQ429" t="e">
        <f>INDEX('Partnumber data valves'!$B$4:$AC$1001,$BB429,26)</f>
        <v>#N/A</v>
      </c>
      <c r="BR429" t="e">
        <f>INDEX('Partnumber data valves'!$B$4:$AC$1001,$BB429,27)</f>
        <v>#N/A</v>
      </c>
      <c r="BS429" t="e">
        <f>INDEX('Partnumber data valves'!$B$4:$AC$1001,$BB429,28)</f>
        <v>#N/A</v>
      </c>
      <c r="BU429" s="66" t="e">
        <f>INDEX('Partnumber data valves'!$B$4:$AC$1001,$BB429,5)</f>
        <v>#N/A</v>
      </c>
      <c r="BV429" s="66" t="e">
        <f>INDEX('Partnumber data valves'!$B$4:$AC$1001,$BB429,6)</f>
        <v>#N/A</v>
      </c>
    </row>
    <row r="430" spans="2:74"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5"/>
      <c r="N430" s="115"/>
      <c r="O430" s="115"/>
      <c r="Q430" s="83"/>
      <c r="R430" s="22" t="e">
        <f>VLOOKUP('Frese Valve Selection'!$Q430,'Partnumber data valves'!$B$4:$K$1001,2,FALSE)</f>
        <v>#N/A</v>
      </c>
      <c r="S430" s="23" t="e">
        <f>VLOOKUP('Frese Valve Selection'!$Q430,'Partnumber data valves'!$B$4:$K$1001,3,FALSE)</f>
        <v>#N/A</v>
      </c>
      <c r="T430" s="23" t="e">
        <f>VLOOKUP('Frese Valve Selection'!$Q430,'Partnumber data valves'!$B$4:$K$1001,4,FALSE)</f>
        <v>#N/A</v>
      </c>
      <c r="U430" s="23" t="e">
        <f>VLOOKUP('Frese Valve Selection'!$Q430,'Partnumber data valves'!$B$4:$K$1001,5,FALSE)</f>
        <v>#N/A</v>
      </c>
      <c r="V430" s="23" t="e">
        <f>VLOOKUP('Frese Valve Selection'!$Q430,'Partnumber data valves'!$B$4:$K$1001,6,FALSE)</f>
        <v>#N/A</v>
      </c>
      <c r="W430" s="23" t="e">
        <f>VLOOKUP('Frese Valve Selection'!$Q430,'Partnumber data valves'!$B$4:$K$1001,7,FALSE)</f>
        <v>#N/A</v>
      </c>
      <c r="X430" s="23" t="e">
        <f>VLOOKUP('Frese Valve Selection'!$Q430,'Partnumber data valves'!$B$4:$K$1001,8,FALSE)</f>
        <v>#N/A</v>
      </c>
      <c r="Y430" s="23" t="e">
        <f>VLOOKUP('Frese Valve Selection'!$Q430,'Partnumber data valves'!$B$4:$K$1001,9,FALSE)</f>
        <v>#N/A</v>
      </c>
      <c r="Z430" s="23" t="e">
        <f>VLOOKUP('Frese Valve Selection'!$Q430,'Partnumber data valves'!$B$4:$K$1001,10,FALSE)</f>
        <v>#N/A</v>
      </c>
      <c r="AA430" s="97">
        <f t="shared" si="71"/>
        <v>0</v>
      </c>
      <c r="AB430" s="98" t="e">
        <f t="shared" si="69"/>
        <v>#N/A</v>
      </c>
      <c r="AC430" s="99" t="e">
        <f t="shared" si="70"/>
        <v>#N/A</v>
      </c>
      <c r="AD430" s="23" t="e">
        <f>VLOOKUP(Q430,'Weight table'!$A$2:$C$10000,3,FALSE)</f>
        <v>#N/A</v>
      </c>
      <c r="AF430" s="83"/>
      <c r="AG430" s="23" t="str">
        <f>IF(OR(ISBLANK($AF430),$AF430="N/A"),"",VLOOKUP($AF430,'Part number data actuators'!$B$3:$H$202,2,FALSE))</f>
        <v/>
      </c>
      <c r="AH430" s="23" t="str">
        <f>IF(OR(ISBLANK($AF430),$AF430="N/A"),"",VLOOKUP($AF430,'Part number data actuators'!$B$3:$H$202,3,FALSE))</f>
        <v/>
      </c>
      <c r="AI430" s="23" t="str">
        <f>IF(OR(ISBLANK($AF430),$AF430="N/A"),"",VLOOKUP($AF430,'Part number data actuators'!$B$3:$H$202,4,FALSE))</f>
        <v/>
      </c>
      <c r="AJ430" s="23" t="str">
        <f>IF(OR(ISBLANK($AF430),$AF430="N/A"),"",VLOOKUP($AF430,'Part number data actuators'!$B$3:$H$202,5,FALSE))</f>
        <v/>
      </c>
      <c r="AK430" s="23" t="str">
        <f>IF(OR(ISBLANK($AF430),$AF430="N/A"),"",VLOOKUP($AF430,'Part number data actuators'!$B$3:$H$202,6,FALSE))</f>
        <v/>
      </c>
      <c r="AL430" s="23" t="str">
        <f>IF(OR(ISBLANK($AF430),$AF430="N/A"),"",VLOOKUP($AF430,'Part number data actuators'!$B$3:$H$202,7,FALSE))</f>
        <v/>
      </c>
      <c r="AM430" s="5" t="str">
        <f>IF(OR(ISBLANK($AF430),$AF430="N/A"),"",VLOOKUP(AF430,'Weight table'!$A$2:$C$10000,3,FALSE))</f>
        <v/>
      </c>
      <c r="AO430" s="86"/>
      <c r="AU430" s="66" t="e">
        <f t="shared" si="72"/>
        <v>#N/A</v>
      </c>
      <c r="AV430" s="66" t="e">
        <f t="shared" si="73"/>
        <v>#N/A</v>
      </c>
      <c r="AW430" t="e">
        <f t="shared" si="74"/>
        <v>#N/A</v>
      </c>
      <c r="AX430" s="66" t="e">
        <f t="shared" si="75"/>
        <v>#N/A</v>
      </c>
      <c r="AY430" s="66" t="e">
        <f t="shared" si="76"/>
        <v>#N/A</v>
      </c>
      <c r="BB430" s="6" t="e">
        <f>MATCH(Q430,'Partnumber data valves'!$B$4:$B$1001,0)</f>
        <v>#N/A</v>
      </c>
      <c r="BC430" s="6"/>
      <c r="BD430" t="e">
        <f>INDEX('Partnumber data valves'!$B$4:$AC$1001,$BB430,13)</f>
        <v>#N/A</v>
      </c>
      <c r="BE430" t="e">
        <f>INDEX('Partnumber data valves'!$B$4:$AC$1001,$BB430,14)</f>
        <v>#N/A</v>
      </c>
      <c r="BF430" t="e">
        <f>INDEX('Partnumber data valves'!$B$4:$AC$1001,$BB430,15)</f>
        <v>#N/A</v>
      </c>
      <c r="BG430" t="e">
        <f>INDEX('Partnumber data valves'!$B$4:$AC$1001,$BB430,16)</f>
        <v>#N/A</v>
      </c>
      <c r="BH430" t="e">
        <f>INDEX('Partnumber data valves'!$B$4:$AC$1001,$BB430,17)</f>
        <v>#N/A</v>
      </c>
      <c r="BI430" t="e">
        <f>INDEX('Partnumber data valves'!$B$4:$AC$1001,$BB430,18)</f>
        <v>#N/A</v>
      </c>
      <c r="BJ430" t="e">
        <f>INDEX('Partnumber data valves'!$B$4:$AC$1001,$BB430,19)</f>
        <v>#N/A</v>
      </c>
      <c r="BL430" t="e">
        <f>INDEX('Partnumber data valves'!$B$4:$AC$1001,$BB430,21)</f>
        <v>#N/A</v>
      </c>
      <c r="BM430" t="e">
        <f>INDEX('Partnumber data valves'!$B$4:$AC$1001,$BB430,22)</f>
        <v>#N/A</v>
      </c>
      <c r="BN430" t="e">
        <f>INDEX('Partnumber data valves'!$B$4:$AC$1001,$BB430,23)</f>
        <v>#N/A</v>
      </c>
      <c r="BO430" t="e">
        <f>INDEX('Partnumber data valves'!$B$4:$AC$1001,$BB430,24)</f>
        <v>#N/A</v>
      </c>
      <c r="BP430" t="e">
        <f>INDEX('Partnumber data valves'!$B$4:$AC$1001,$BB430,25)</f>
        <v>#N/A</v>
      </c>
      <c r="BQ430" t="e">
        <f>INDEX('Partnumber data valves'!$B$4:$AC$1001,$BB430,26)</f>
        <v>#N/A</v>
      </c>
      <c r="BR430" t="e">
        <f>INDEX('Partnumber data valves'!$B$4:$AC$1001,$BB430,27)</f>
        <v>#N/A</v>
      </c>
      <c r="BS430" t="e">
        <f>INDEX('Partnumber data valves'!$B$4:$AC$1001,$BB430,28)</f>
        <v>#N/A</v>
      </c>
      <c r="BU430" s="66" t="e">
        <f>INDEX('Partnumber data valves'!$B$4:$AC$1001,$BB430,5)</f>
        <v>#N/A</v>
      </c>
      <c r="BV430" s="66" t="e">
        <f>INDEX('Partnumber data valves'!$B$4:$AC$1001,$BB430,6)</f>
        <v>#N/A</v>
      </c>
    </row>
    <row r="431" spans="2:74"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5"/>
      <c r="N431" s="115"/>
      <c r="O431" s="115"/>
      <c r="Q431" s="83"/>
      <c r="R431" s="22" t="e">
        <f>VLOOKUP('Frese Valve Selection'!$Q431,'Partnumber data valves'!$B$4:$K$1001,2,FALSE)</f>
        <v>#N/A</v>
      </c>
      <c r="S431" s="23" t="e">
        <f>VLOOKUP('Frese Valve Selection'!$Q431,'Partnumber data valves'!$B$4:$K$1001,3,FALSE)</f>
        <v>#N/A</v>
      </c>
      <c r="T431" s="23" t="e">
        <f>VLOOKUP('Frese Valve Selection'!$Q431,'Partnumber data valves'!$B$4:$K$1001,4,FALSE)</f>
        <v>#N/A</v>
      </c>
      <c r="U431" s="23" t="e">
        <f>VLOOKUP('Frese Valve Selection'!$Q431,'Partnumber data valves'!$B$4:$K$1001,5,FALSE)</f>
        <v>#N/A</v>
      </c>
      <c r="V431" s="23" t="e">
        <f>VLOOKUP('Frese Valve Selection'!$Q431,'Partnumber data valves'!$B$4:$K$1001,6,FALSE)</f>
        <v>#N/A</v>
      </c>
      <c r="W431" s="23" t="e">
        <f>VLOOKUP('Frese Valve Selection'!$Q431,'Partnumber data valves'!$B$4:$K$1001,7,FALSE)</f>
        <v>#N/A</v>
      </c>
      <c r="X431" s="23" t="e">
        <f>VLOOKUP('Frese Valve Selection'!$Q431,'Partnumber data valves'!$B$4:$K$1001,8,FALSE)</f>
        <v>#N/A</v>
      </c>
      <c r="Y431" s="23" t="e">
        <f>VLOOKUP('Frese Valve Selection'!$Q431,'Partnumber data valves'!$B$4:$K$1001,9,FALSE)</f>
        <v>#N/A</v>
      </c>
      <c r="Z431" s="23" t="e">
        <f>VLOOKUP('Frese Valve Selection'!$Q431,'Partnumber data valves'!$B$4:$K$1001,10,FALSE)</f>
        <v>#N/A</v>
      </c>
      <c r="AA431" s="97">
        <f t="shared" si="71"/>
        <v>0</v>
      </c>
      <c r="AB431" s="98" t="e">
        <f t="shared" si="69"/>
        <v>#N/A</v>
      </c>
      <c r="AC431" s="99" t="e">
        <f t="shared" si="70"/>
        <v>#N/A</v>
      </c>
      <c r="AD431" s="23" t="e">
        <f>VLOOKUP(Q431,'Weight table'!$A$2:$C$10000,3,FALSE)</f>
        <v>#N/A</v>
      </c>
      <c r="AF431" s="83"/>
      <c r="AG431" s="23" t="str">
        <f>IF(OR(ISBLANK($AF431),$AF431="N/A"),"",VLOOKUP($AF431,'Part number data actuators'!$B$3:$H$202,2,FALSE))</f>
        <v/>
      </c>
      <c r="AH431" s="23" t="str">
        <f>IF(OR(ISBLANK($AF431),$AF431="N/A"),"",VLOOKUP($AF431,'Part number data actuators'!$B$3:$H$202,3,FALSE))</f>
        <v/>
      </c>
      <c r="AI431" s="23" t="str">
        <f>IF(OR(ISBLANK($AF431),$AF431="N/A"),"",VLOOKUP($AF431,'Part number data actuators'!$B$3:$H$202,4,FALSE))</f>
        <v/>
      </c>
      <c r="AJ431" s="23" t="str">
        <f>IF(OR(ISBLANK($AF431),$AF431="N/A"),"",VLOOKUP($AF431,'Part number data actuators'!$B$3:$H$202,5,FALSE))</f>
        <v/>
      </c>
      <c r="AK431" s="23" t="str">
        <f>IF(OR(ISBLANK($AF431),$AF431="N/A"),"",VLOOKUP($AF431,'Part number data actuators'!$B$3:$H$202,6,FALSE))</f>
        <v/>
      </c>
      <c r="AL431" s="23" t="str">
        <f>IF(OR(ISBLANK($AF431),$AF431="N/A"),"",VLOOKUP($AF431,'Part number data actuators'!$B$3:$H$202,7,FALSE))</f>
        <v/>
      </c>
      <c r="AM431" s="5" t="str">
        <f>IF(OR(ISBLANK($AF431),$AF431="N/A"),"",VLOOKUP(AF431,'Weight table'!$A$2:$C$10000,3,FALSE))</f>
        <v/>
      </c>
      <c r="AO431" s="86"/>
      <c r="AU431" s="66" t="e">
        <f t="shared" si="72"/>
        <v>#N/A</v>
      </c>
      <c r="AV431" s="66" t="e">
        <f t="shared" si="73"/>
        <v>#N/A</v>
      </c>
      <c r="AW431" t="e">
        <f t="shared" si="74"/>
        <v>#N/A</v>
      </c>
      <c r="AX431" s="66" t="e">
        <f t="shared" si="75"/>
        <v>#N/A</v>
      </c>
      <c r="AY431" s="66" t="e">
        <f t="shared" si="76"/>
        <v>#N/A</v>
      </c>
      <c r="BB431" s="6" t="e">
        <f>MATCH(Q431,'Partnumber data valves'!$B$4:$B$1001,0)</f>
        <v>#N/A</v>
      </c>
      <c r="BC431" s="6"/>
      <c r="BD431" t="e">
        <f>INDEX('Partnumber data valves'!$B$4:$AC$1001,$BB431,13)</f>
        <v>#N/A</v>
      </c>
      <c r="BE431" t="e">
        <f>INDEX('Partnumber data valves'!$B$4:$AC$1001,$BB431,14)</f>
        <v>#N/A</v>
      </c>
      <c r="BF431" t="e">
        <f>INDEX('Partnumber data valves'!$B$4:$AC$1001,$BB431,15)</f>
        <v>#N/A</v>
      </c>
      <c r="BG431" t="e">
        <f>INDEX('Partnumber data valves'!$B$4:$AC$1001,$BB431,16)</f>
        <v>#N/A</v>
      </c>
      <c r="BH431" t="e">
        <f>INDEX('Partnumber data valves'!$B$4:$AC$1001,$BB431,17)</f>
        <v>#N/A</v>
      </c>
      <c r="BI431" t="e">
        <f>INDEX('Partnumber data valves'!$B$4:$AC$1001,$BB431,18)</f>
        <v>#N/A</v>
      </c>
      <c r="BJ431" t="e">
        <f>INDEX('Partnumber data valves'!$B$4:$AC$1001,$BB431,19)</f>
        <v>#N/A</v>
      </c>
      <c r="BL431" t="e">
        <f>INDEX('Partnumber data valves'!$B$4:$AC$1001,$BB431,21)</f>
        <v>#N/A</v>
      </c>
      <c r="BM431" t="e">
        <f>INDEX('Partnumber data valves'!$B$4:$AC$1001,$BB431,22)</f>
        <v>#N/A</v>
      </c>
      <c r="BN431" t="e">
        <f>INDEX('Partnumber data valves'!$B$4:$AC$1001,$BB431,23)</f>
        <v>#N/A</v>
      </c>
      <c r="BO431" t="e">
        <f>INDEX('Partnumber data valves'!$B$4:$AC$1001,$BB431,24)</f>
        <v>#N/A</v>
      </c>
      <c r="BP431" t="e">
        <f>INDEX('Partnumber data valves'!$B$4:$AC$1001,$BB431,25)</f>
        <v>#N/A</v>
      </c>
      <c r="BQ431" t="e">
        <f>INDEX('Partnumber data valves'!$B$4:$AC$1001,$BB431,26)</f>
        <v>#N/A</v>
      </c>
      <c r="BR431" t="e">
        <f>INDEX('Partnumber data valves'!$B$4:$AC$1001,$BB431,27)</f>
        <v>#N/A</v>
      </c>
      <c r="BS431" t="e">
        <f>INDEX('Partnumber data valves'!$B$4:$AC$1001,$BB431,28)</f>
        <v>#N/A</v>
      </c>
      <c r="BU431" s="66" t="e">
        <f>INDEX('Partnumber data valves'!$B$4:$AC$1001,$BB431,5)</f>
        <v>#N/A</v>
      </c>
      <c r="BV431" s="66" t="e">
        <f>INDEX('Partnumber data valves'!$B$4:$AC$1001,$BB431,6)</f>
        <v>#N/A</v>
      </c>
    </row>
    <row r="432" spans="2:74"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5"/>
      <c r="N432" s="115"/>
      <c r="O432" s="115"/>
      <c r="Q432" s="83"/>
      <c r="R432" s="22" t="e">
        <f>VLOOKUP('Frese Valve Selection'!$Q432,'Partnumber data valves'!$B$4:$K$1001,2,FALSE)</f>
        <v>#N/A</v>
      </c>
      <c r="S432" s="23" t="e">
        <f>VLOOKUP('Frese Valve Selection'!$Q432,'Partnumber data valves'!$B$4:$K$1001,3,FALSE)</f>
        <v>#N/A</v>
      </c>
      <c r="T432" s="23" t="e">
        <f>VLOOKUP('Frese Valve Selection'!$Q432,'Partnumber data valves'!$B$4:$K$1001,4,FALSE)</f>
        <v>#N/A</v>
      </c>
      <c r="U432" s="23" t="e">
        <f>VLOOKUP('Frese Valve Selection'!$Q432,'Partnumber data valves'!$B$4:$K$1001,5,FALSE)</f>
        <v>#N/A</v>
      </c>
      <c r="V432" s="23" t="e">
        <f>VLOOKUP('Frese Valve Selection'!$Q432,'Partnumber data valves'!$B$4:$K$1001,6,FALSE)</f>
        <v>#N/A</v>
      </c>
      <c r="W432" s="23" t="e">
        <f>VLOOKUP('Frese Valve Selection'!$Q432,'Partnumber data valves'!$B$4:$K$1001,7,FALSE)</f>
        <v>#N/A</v>
      </c>
      <c r="X432" s="23" t="e">
        <f>VLOOKUP('Frese Valve Selection'!$Q432,'Partnumber data valves'!$B$4:$K$1001,8,FALSE)</f>
        <v>#N/A</v>
      </c>
      <c r="Y432" s="23" t="e">
        <f>VLOOKUP('Frese Valve Selection'!$Q432,'Partnumber data valves'!$B$4:$K$1001,9,FALSE)</f>
        <v>#N/A</v>
      </c>
      <c r="Z432" s="23" t="e">
        <f>VLOOKUP('Frese Valve Selection'!$Q432,'Partnumber data valves'!$B$4:$K$1001,10,FALSE)</f>
        <v>#N/A</v>
      </c>
      <c r="AA432" s="97">
        <f t="shared" si="71"/>
        <v>0</v>
      </c>
      <c r="AB432" s="98" t="e">
        <f t="shared" si="69"/>
        <v>#N/A</v>
      </c>
      <c r="AC432" s="99" t="e">
        <f t="shared" si="70"/>
        <v>#N/A</v>
      </c>
      <c r="AD432" s="23" t="e">
        <f>VLOOKUP(Q432,'Weight table'!$A$2:$C$10000,3,FALSE)</f>
        <v>#N/A</v>
      </c>
      <c r="AF432" s="83"/>
      <c r="AG432" s="23" t="str">
        <f>IF(OR(ISBLANK($AF432),$AF432="N/A"),"",VLOOKUP($AF432,'Part number data actuators'!$B$3:$H$202,2,FALSE))</f>
        <v/>
      </c>
      <c r="AH432" s="23" t="str">
        <f>IF(OR(ISBLANK($AF432),$AF432="N/A"),"",VLOOKUP($AF432,'Part number data actuators'!$B$3:$H$202,3,FALSE))</f>
        <v/>
      </c>
      <c r="AI432" s="23" t="str">
        <f>IF(OR(ISBLANK($AF432),$AF432="N/A"),"",VLOOKUP($AF432,'Part number data actuators'!$B$3:$H$202,4,FALSE))</f>
        <v/>
      </c>
      <c r="AJ432" s="23" t="str">
        <f>IF(OR(ISBLANK($AF432),$AF432="N/A"),"",VLOOKUP($AF432,'Part number data actuators'!$B$3:$H$202,5,FALSE))</f>
        <v/>
      </c>
      <c r="AK432" s="23" t="str">
        <f>IF(OR(ISBLANK($AF432),$AF432="N/A"),"",VLOOKUP($AF432,'Part number data actuators'!$B$3:$H$202,6,FALSE))</f>
        <v/>
      </c>
      <c r="AL432" s="23" t="str">
        <f>IF(OR(ISBLANK($AF432),$AF432="N/A"),"",VLOOKUP($AF432,'Part number data actuators'!$B$3:$H$202,7,FALSE))</f>
        <v/>
      </c>
      <c r="AM432" s="5" t="str">
        <f>IF(OR(ISBLANK($AF432),$AF432="N/A"),"",VLOOKUP(AF432,'Weight table'!$A$2:$C$10000,3,FALSE))</f>
        <v/>
      </c>
      <c r="AO432" s="86"/>
      <c r="AU432" s="66" t="e">
        <f t="shared" si="72"/>
        <v>#N/A</v>
      </c>
      <c r="AV432" s="66" t="e">
        <f t="shared" si="73"/>
        <v>#N/A</v>
      </c>
      <c r="AW432" t="e">
        <f t="shared" si="74"/>
        <v>#N/A</v>
      </c>
      <c r="AX432" s="66" t="e">
        <f t="shared" si="75"/>
        <v>#N/A</v>
      </c>
      <c r="AY432" s="66" t="e">
        <f t="shared" si="76"/>
        <v>#N/A</v>
      </c>
      <c r="BB432" s="6" t="e">
        <f>MATCH(Q432,'Partnumber data valves'!$B$4:$B$1001,0)</f>
        <v>#N/A</v>
      </c>
      <c r="BC432" s="6"/>
      <c r="BD432" t="e">
        <f>INDEX('Partnumber data valves'!$B$4:$AC$1001,$BB432,13)</f>
        <v>#N/A</v>
      </c>
      <c r="BE432" t="e">
        <f>INDEX('Partnumber data valves'!$B$4:$AC$1001,$BB432,14)</f>
        <v>#N/A</v>
      </c>
      <c r="BF432" t="e">
        <f>INDEX('Partnumber data valves'!$B$4:$AC$1001,$BB432,15)</f>
        <v>#N/A</v>
      </c>
      <c r="BG432" t="e">
        <f>INDEX('Partnumber data valves'!$B$4:$AC$1001,$BB432,16)</f>
        <v>#N/A</v>
      </c>
      <c r="BH432" t="e">
        <f>INDEX('Partnumber data valves'!$B$4:$AC$1001,$BB432,17)</f>
        <v>#N/A</v>
      </c>
      <c r="BI432" t="e">
        <f>INDEX('Partnumber data valves'!$B$4:$AC$1001,$BB432,18)</f>
        <v>#N/A</v>
      </c>
      <c r="BJ432" t="e">
        <f>INDEX('Partnumber data valves'!$B$4:$AC$1001,$BB432,19)</f>
        <v>#N/A</v>
      </c>
      <c r="BL432" t="e">
        <f>INDEX('Partnumber data valves'!$B$4:$AC$1001,$BB432,21)</f>
        <v>#N/A</v>
      </c>
      <c r="BM432" t="e">
        <f>INDEX('Partnumber data valves'!$B$4:$AC$1001,$BB432,22)</f>
        <v>#N/A</v>
      </c>
      <c r="BN432" t="e">
        <f>INDEX('Partnumber data valves'!$B$4:$AC$1001,$BB432,23)</f>
        <v>#N/A</v>
      </c>
      <c r="BO432" t="e">
        <f>INDEX('Partnumber data valves'!$B$4:$AC$1001,$BB432,24)</f>
        <v>#N/A</v>
      </c>
      <c r="BP432" t="e">
        <f>INDEX('Partnumber data valves'!$B$4:$AC$1001,$BB432,25)</f>
        <v>#N/A</v>
      </c>
      <c r="BQ432" t="e">
        <f>INDEX('Partnumber data valves'!$B$4:$AC$1001,$BB432,26)</f>
        <v>#N/A</v>
      </c>
      <c r="BR432" t="e">
        <f>INDEX('Partnumber data valves'!$B$4:$AC$1001,$BB432,27)</f>
        <v>#N/A</v>
      </c>
      <c r="BS432" t="e">
        <f>INDEX('Partnumber data valves'!$B$4:$AC$1001,$BB432,28)</f>
        <v>#N/A</v>
      </c>
      <c r="BU432" s="66" t="e">
        <f>INDEX('Partnumber data valves'!$B$4:$AC$1001,$BB432,5)</f>
        <v>#N/A</v>
      </c>
      <c r="BV432" s="66" t="e">
        <f>INDEX('Partnumber data valves'!$B$4:$AC$1001,$BB432,6)</f>
        <v>#N/A</v>
      </c>
    </row>
    <row r="433" spans="2:74"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5"/>
      <c r="N433" s="115"/>
      <c r="O433" s="115"/>
      <c r="Q433" s="83"/>
      <c r="R433" s="22" t="e">
        <f>VLOOKUP('Frese Valve Selection'!$Q433,'Partnumber data valves'!$B$4:$K$1001,2,FALSE)</f>
        <v>#N/A</v>
      </c>
      <c r="S433" s="23" t="e">
        <f>VLOOKUP('Frese Valve Selection'!$Q433,'Partnumber data valves'!$B$4:$K$1001,3,FALSE)</f>
        <v>#N/A</v>
      </c>
      <c r="T433" s="23" t="e">
        <f>VLOOKUP('Frese Valve Selection'!$Q433,'Partnumber data valves'!$B$4:$K$1001,4,FALSE)</f>
        <v>#N/A</v>
      </c>
      <c r="U433" s="23" t="e">
        <f>VLOOKUP('Frese Valve Selection'!$Q433,'Partnumber data valves'!$B$4:$K$1001,5,FALSE)</f>
        <v>#N/A</v>
      </c>
      <c r="V433" s="23" t="e">
        <f>VLOOKUP('Frese Valve Selection'!$Q433,'Partnumber data valves'!$B$4:$K$1001,6,FALSE)</f>
        <v>#N/A</v>
      </c>
      <c r="W433" s="23" t="e">
        <f>VLOOKUP('Frese Valve Selection'!$Q433,'Partnumber data valves'!$B$4:$K$1001,7,FALSE)</f>
        <v>#N/A</v>
      </c>
      <c r="X433" s="23" t="e">
        <f>VLOOKUP('Frese Valve Selection'!$Q433,'Partnumber data valves'!$B$4:$K$1001,8,FALSE)</f>
        <v>#N/A</v>
      </c>
      <c r="Y433" s="23" t="e">
        <f>VLOOKUP('Frese Valve Selection'!$Q433,'Partnumber data valves'!$B$4:$K$1001,9,FALSE)</f>
        <v>#N/A</v>
      </c>
      <c r="Z433" s="23" t="e">
        <f>VLOOKUP('Frese Valve Selection'!$Q433,'Partnumber data valves'!$B$4:$K$1001,10,FALSE)</f>
        <v>#N/A</v>
      </c>
      <c r="AA433" s="97">
        <f t="shared" si="71"/>
        <v>0</v>
      </c>
      <c r="AB433" s="98" t="e">
        <f t="shared" si="69"/>
        <v>#N/A</v>
      </c>
      <c r="AC433" s="99" t="e">
        <f t="shared" si="70"/>
        <v>#N/A</v>
      </c>
      <c r="AD433" s="23" t="e">
        <f>VLOOKUP(Q433,'Weight table'!$A$2:$C$10000,3,FALSE)</f>
        <v>#N/A</v>
      </c>
      <c r="AF433" s="83"/>
      <c r="AG433" s="23" t="str">
        <f>IF(OR(ISBLANK($AF433),$AF433="N/A"),"",VLOOKUP($AF433,'Part number data actuators'!$B$3:$H$202,2,FALSE))</f>
        <v/>
      </c>
      <c r="AH433" s="23" t="str">
        <f>IF(OR(ISBLANK($AF433),$AF433="N/A"),"",VLOOKUP($AF433,'Part number data actuators'!$B$3:$H$202,3,FALSE))</f>
        <v/>
      </c>
      <c r="AI433" s="23" t="str">
        <f>IF(OR(ISBLANK($AF433),$AF433="N/A"),"",VLOOKUP($AF433,'Part number data actuators'!$B$3:$H$202,4,FALSE))</f>
        <v/>
      </c>
      <c r="AJ433" s="23" t="str">
        <f>IF(OR(ISBLANK($AF433),$AF433="N/A"),"",VLOOKUP($AF433,'Part number data actuators'!$B$3:$H$202,5,FALSE))</f>
        <v/>
      </c>
      <c r="AK433" s="23" t="str">
        <f>IF(OR(ISBLANK($AF433),$AF433="N/A"),"",VLOOKUP($AF433,'Part number data actuators'!$B$3:$H$202,6,FALSE))</f>
        <v/>
      </c>
      <c r="AL433" s="23" t="str">
        <f>IF(OR(ISBLANK($AF433),$AF433="N/A"),"",VLOOKUP($AF433,'Part number data actuators'!$B$3:$H$202,7,FALSE))</f>
        <v/>
      </c>
      <c r="AM433" s="5" t="str">
        <f>IF(OR(ISBLANK($AF433),$AF433="N/A"),"",VLOOKUP(AF433,'Weight table'!$A$2:$C$10000,3,FALSE))</f>
        <v/>
      </c>
      <c r="AO433" s="86"/>
      <c r="AU433" s="66" t="e">
        <f t="shared" si="72"/>
        <v>#N/A</v>
      </c>
      <c r="AV433" s="66" t="e">
        <f t="shared" si="73"/>
        <v>#N/A</v>
      </c>
      <c r="AW433" t="e">
        <f t="shared" si="74"/>
        <v>#N/A</v>
      </c>
      <c r="AX433" s="66" t="e">
        <f t="shared" si="75"/>
        <v>#N/A</v>
      </c>
      <c r="AY433" s="66" t="e">
        <f t="shared" si="76"/>
        <v>#N/A</v>
      </c>
      <c r="BB433" s="6" t="e">
        <f>MATCH(Q433,'Partnumber data valves'!$B$4:$B$1001,0)</f>
        <v>#N/A</v>
      </c>
      <c r="BC433" s="6"/>
      <c r="BD433" t="e">
        <f>INDEX('Partnumber data valves'!$B$4:$AC$1001,$BB433,13)</f>
        <v>#N/A</v>
      </c>
      <c r="BE433" t="e">
        <f>INDEX('Partnumber data valves'!$B$4:$AC$1001,$BB433,14)</f>
        <v>#N/A</v>
      </c>
      <c r="BF433" t="e">
        <f>INDEX('Partnumber data valves'!$B$4:$AC$1001,$BB433,15)</f>
        <v>#N/A</v>
      </c>
      <c r="BG433" t="e">
        <f>INDEX('Partnumber data valves'!$B$4:$AC$1001,$BB433,16)</f>
        <v>#N/A</v>
      </c>
      <c r="BH433" t="e">
        <f>INDEX('Partnumber data valves'!$B$4:$AC$1001,$BB433,17)</f>
        <v>#N/A</v>
      </c>
      <c r="BI433" t="e">
        <f>INDEX('Partnumber data valves'!$B$4:$AC$1001,$BB433,18)</f>
        <v>#N/A</v>
      </c>
      <c r="BJ433" t="e">
        <f>INDEX('Partnumber data valves'!$B$4:$AC$1001,$BB433,19)</f>
        <v>#N/A</v>
      </c>
      <c r="BL433" t="e">
        <f>INDEX('Partnumber data valves'!$B$4:$AC$1001,$BB433,21)</f>
        <v>#N/A</v>
      </c>
      <c r="BM433" t="e">
        <f>INDEX('Partnumber data valves'!$B$4:$AC$1001,$BB433,22)</f>
        <v>#N/A</v>
      </c>
      <c r="BN433" t="e">
        <f>INDEX('Partnumber data valves'!$B$4:$AC$1001,$BB433,23)</f>
        <v>#N/A</v>
      </c>
      <c r="BO433" t="e">
        <f>INDEX('Partnumber data valves'!$B$4:$AC$1001,$BB433,24)</f>
        <v>#N/A</v>
      </c>
      <c r="BP433" t="e">
        <f>INDEX('Partnumber data valves'!$B$4:$AC$1001,$BB433,25)</f>
        <v>#N/A</v>
      </c>
      <c r="BQ433" t="e">
        <f>INDEX('Partnumber data valves'!$B$4:$AC$1001,$BB433,26)</f>
        <v>#N/A</v>
      </c>
      <c r="BR433" t="e">
        <f>INDEX('Partnumber data valves'!$B$4:$AC$1001,$BB433,27)</f>
        <v>#N/A</v>
      </c>
      <c r="BS433" t="e">
        <f>INDEX('Partnumber data valves'!$B$4:$AC$1001,$BB433,28)</f>
        <v>#N/A</v>
      </c>
      <c r="BU433" s="66" t="e">
        <f>INDEX('Partnumber data valves'!$B$4:$AC$1001,$BB433,5)</f>
        <v>#N/A</v>
      </c>
      <c r="BV433" s="66" t="e">
        <f>INDEX('Partnumber data valves'!$B$4:$AC$1001,$BB433,6)</f>
        <v>#N/A</v>
      </c>
    </row>
    <row r="434" spans="2:74"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5"/>
      <c r="N434" s="115"/>
      <c r="O434" s="115"/>
      <c r="Q434" s="83"/>
      <c r="R434" s="22" t="e">
        <f>VLOOKUP('Frese Valve Selection'!$Q434,'Partnumber data valves'!$B$4:$K$1001,2,FALSE)</f>
        <v>#N/A</v>
      </c>
      <c r="S434" s="23" t="e">
        <f>VLOOKUP('Frese Valve Selection'!$Q434,'Partnumber data valves'!$B$4:$K$1001,3,FALSE)</f>
        <v>#N/A</v>
      </c>
      <c r="T434" s="23" t="e">
        <f>VLOOKUP('Frese Valve Selection'!$Q434,'Partnumber data valves'!$B$4:$K$1001,4,FALSE)</f>
        <v>#N/A</v>
      </c>
      <c r="U434" s="23" t="e">
        <f>VLOOKUP('Frese Valve Selection'!$Q434,'Partnumber data valves'!$B$4:$K$1001,5,FALSE)</f>
        <v>#N/A</v>
      </c>
      <c r="V434" s="23" t="e">
        <f>VLOOKUP('Frese Valve Selection'!$Q434,'Partnumber data valves'!$B$4:$K$1001,6,FALSE)</f>
        <v>#N/A</v>
      </c>
      <c r="W434" s="23" t="e">
        <f>VLOOKUP('Frese Valve Selection'!$Q434,'Partnumber data valves'!$B$4:$K$1001,7,FALSE)</f>
        <v>#N/A</v>
      </c>
      <c r="X434" s="23" t="e">
        <f>VLOOKUP('Frese Valve Selection'!$Q434,'Partnumber data valves'!$B$4:$K$1001,8,FALSE)</f>
        <v>#N/A</v>
      </c>
      <c r="Y434" s="23" t="e">
        <f>VLOOKUP('Frese Valve Selection'!$Q434,'Partnumber data valves'!$B$4:$K$1001,9,FALSE)</f>
        <v>#N/A</v>
      </c>
      <c r="Z434" s="23" t="e">
        <f>VLOOKUP('Frese Valve Selection'!$Q434,'Partnumber data valves'!$B$4:$K$1001,10,FALSE)</f>
        <v>#N/A</v>
      </c>
      <c r="AA434" s="97">
        <f t="shared" si="71"/>
        <v>0</v>
      </c>
      <c r="AB434" s="98" t="e">
        <f t="shared" si="69"/>
        <v>#N/A</v>
      </c>
      <c r="AC434" s="99" t="e">
        <f t="shared" si="70"/>
        <v>#N/A</v>
      </c>
      <c r="AD434" s="23" t="e">
        <f>VLOOKUP(Q434,'Weight table'!$A$2:$C$10000,3,FALSE)</f>
        <v>#N/A</v>
      </c>
      <c r="AF434" s="83"/>
      <c r="AG434" s="23" t="str">
        <f>IF(OR(ISBLANK($AF434),$AF434="N/A"),"",VLOOKUP($AF434,'Part number data actuators'!$B$3:$H$202,2,FALSE))</f>
        <v/>
      </c>
      <c r="AH434" s="23" t="str">
        <f>IF(OR(ISBLANK($AF434),$AF434="N/A"),"",VLOOKUP($AF434,'Part number data actuators'!$B$3:$H$202,3,FALSE))</f>
        <v/>
      </c>
      <c r="AI434" s="23" t="str">
        <f>IF(OR(ISBLANK($AF434),$AF434="N/A"),"",VLOOKUP($AF434,'Part number data actuators'!$B$3:$H$202,4,FALSE))</f>
        <v/>
      </c>
      <c r="AJ434" s="23" t="str">
        <f>IF(OR(ISBLANK($AF434),$AF434="N/A"),"",VLOOKUP($AF434,'Part number data actuators'!$B$3:$H$202,5,FALSE))</f>
        <v/>
      </c>
      <c r="AK434" s="23" t="str">
        <f>IF(OR(ISBLANK($AF434),$AF434="N/A"),"",VLOOKUP($AF434,'Part number data actuators'!$B$3:$H$202,6,FALSE))</f>
        <v/>
      </c>
      <c r="AL434" s="23" t="str">
        <f>IF(OR(ISBLANK($AF434),$AF434="N/A"),"",VLOOKUP($AF434,'Part number data actuators'!$B$3:$H$202,7,FALSE))</f>
        <v/>
      </c>
      <c r="AM434" s="5" t="str">
        <f>IF(OR(ISBLANK($AF434),$AF434="N/A"),"",VLOOKUP(AF434,'Weight table'!$A$2:$C$10000,3,FALSE))</f>
        <v/>
      </c>
      <c r="AO434" s="86"/>
      <c r="AU434" s="66" t="e">
        <f t="shared" si="72"/>
        <v>#N/A</v>
      </c>
      <c r="AV434" s="66" t="e">
        <f t="shared" si="73"/>
        <v>#N/A</v>
      </c>
      <c r="AW434" t="e">
        <f t="shared" si="74"/>
        <v>#N/A</v>
      </c>
      <c r="AX434" s="66" t="e">
        <f t="shared" si="75"/>
        <v>#N/A</v>
      </c>
      <c r="AY434" s="66" t="e">
        <f t="shared" si="76"/>
        <v>#N/A</v>
      </c>
      <c r="BB434" s="6" t="e">
        <f>MATCH(Q434,'Partnumber data valves'!$B$4:$B$1001,0)</f>
        <v>#N/A</v>
      </c>
      <c r="BC434" s="6"/>
      <c r="BD434" t="e">
        <f>INDEX('Partnumber data valves'!$B$4:$AC$1001,$BB434,13)</f>
        <v>#N/A</v>
      </c>
      <c r="BE434" t="e">
        <f>INDEX('Partnumber data valves'!$B$4:$AC$1001,$BB434,14)</f>
        <v>#N/A</v>
      </c>
      <c r="BF434" t="e">
        <f>INDEX('Partnumber data valves'!$B$4:$AC$1001,$BB434,15)</f>
        <v>#N/A</v>
      </c>
      <c r="BG434" t="e">
        <f>INDEX('Partnumber data valves'!$B$4:$AC$1001,$BB434,16)</f>
        <v>#N/A</v>
      </c>
      <c r="BH434" t="e">
        <f>INDEX('Partnumber data valves'!$B$4:$AC$1001,$BB434,17)</f>
        <v>#N/A</v>
      </c>
      <c r="BI434" t="e">
        <f>INDEX('Partnumber data valves'!$B$4:$AC$1001,$BB434,18)</f>
        <v>#N/A</v>
      </c>
      <c r="BJ434" t="e">
        <f>INDEX('Partnumber data valves'!$B$4:$AC$1001,$BB434,19)</f>
        <v>#N/A</v>
      </c>
      <c r="BL434" t="e">
        <f>INDEX('Partnumber data valves'!$B$4:$AC$1001,$BB434,21)</f>
        <v>#N/A</v>
      </c>
      <c r="BM434" t="e">
        <f>INDEX('Partnumber data valves'!$B$4:$AC$1001,$BB434,22)</f>
        <v>#N/A</v>
      </c>
      <c r="BN434" t="e">
        <f>INDEX('Partnumber data valves'!$B$4:$AC$1001,$BB434,23)</f>
        <v>#N/A</v>
      </c>
      <c r="BO434" t="e">
        <f>INDEX('Partnumber data valves'!$B$4:$AC$1001,$BB434,24)</f>
        <v>#N/A</v>
      </c>
      <c r="BP434" t="e">
        <f>INDEX('Partnumber data valves'!$B$4:$AC$1001,$BB434,25)</f>
        <v>#N/A</v>
      </c>
      <c r="BQ434" t="e">
        <f>INDEX('Partnumber data valves'!$B$4:$AC$1001,$BB434,26)</f>
        <v>#N/A</v>
      </c>
      <c r="BR434" t="e">
        <f>INDEX('Partnumber data valves'!$B$4:$AC$1001,$BB434,27)</f>
        <v>#N/A</v>
      </c>
      <c r="BS434" t="e">
        <f>INDEX('Partnumber data valves'!$B$4:$AC$1001,$BB434,28)</f>
        <v>#N/A</v>
      </c>
      <c r="BU434" s="66" t="e">
        <f>INDEX('Partnumber data valves'!$B$4:$AC$1001,$BB434,5)</f>
        <v>#N/A</v>
      </c>
      <c r="BV434" s="66" t="e">
        <f>INDEX('Partnumber data valves'!$B$4:$AC$1001,$BB434,6)</f>
        <v>#N/A</v>
      </c>
    </row>
    <row r="435" spans="2:74"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5"/>
      <c r="N435" s="115"/>
      <c r="O435" s="115"/>
      <c r="Q435" s="83"/>
      <c r="R435" s="22" t="e">
        <f>VLOOKUP('Frese Valve Selection'!$Q435,'Partnumber data valves'!$B$4:$K$1001,2,FALSE)</f>
        <v>#N/A</v>
      </c>
      <c r="S435" s="23" t="e">
        <f>VLOOKUP('Frese Valve Selection'!$Q435,'Partnumber data valves'!$B$4:$K$1001,3,FALSE)</f>
        <v>#N/A</v>
      </c>
      <c r="T435" s="23" t="e">
        <f>VLOOKUP('Frese Valve Selection'!$Q435,'Partnumber data valves'!$B$4:$K$1001,4,FALSE)</f>
        <v>#N/A</v>
      </c>
      <c r="U435" s="23" t="e">
        <f>VLOOKUP('Frese Valve Selection'!$Q435,'Partnumber data valves'!$B$4:$K$1001,5,FALSE)</f>
        <v>#N/A</v>
      </c>
      <c r="V435" s="23" t="e">
        <f>VLOOKUP('Frese Valve Selection'!$Q435,'Partnumber data valves'!$B$4:$K$1001,6,FALSE)</f>
        <v>#N/A</v>
      </c>
      <c r="W435" s="23" t="e">
        <f>VLOOKUP('Frese Valve Selection'!$Q435,'Partnumber data valves'!$B$4:$K$1001,7,FALSE)</f>
        <v>#N/A</v>
      </c>
      <c r="X435" s="23" t="e">
        <f>VLOOKUP('Frese Valve Selection'!$Q435,'Partnumber data valves'!$B$4:$K$1001,8,FALSE)</f>
        <v>#N/A</v>
      </c>
      <c r="Y435" s="23" t="e">
        <f>VLOOKUP('Frese Valve Selection'!$Q435,'Partnumber data valves'!$B$4:$K$1001,9,FALSE)</f>
        <v>#N/A</v>
      </c>
      <c r="Z435" s="23" t="e">
        <f>VLOOKUP('Frese Valve Selection'!$Q435,'Partnumber data valves'!$B$4:$K$1001,10,FALSE)</f>
        <v>#N/A</v>
      </c>
      <c r="AA435" s="97">
        <f t="shared" si="71"/>
        <v>0</v>
      </c>
      <c r="AB435" s="98" t="e">
        <f t="shared" si="69"/>
        <v>#N/A</v>
      </c>
      <c r="AC435" s="99" t="e">
        <f t="shared" si="70"/>
        <v>#N/A</v>
      </c>
      <c r="AD435" s="23" t="e">
        <f>VLOOKUP(Q435,'Weight table'!$A$2:$C$10000,3,FALSE)</f>
        <v>#N/A</v>
      </c>
      <c r="AF435" s="83"/>
      <c r="AG435" s="23" t="str">
        <f>IF(OR(ISBLANK($AF435),$AF435="N/A"),"",VLOOKUP($AF435,'Part number data actuators'!$B$3:$H$202,2,FALSE))</f>
        <v/>
      </c>
      <c r="AH435" s="23" t="str">
        <f>IF(OR(ISBLANK($AF435),$AF435="N/A"),"",VLOOKUP($AF435,'Part number data actuators'!$B$3:$H$202,3,FALSE))</f>
        <v/>
      </c>
      <c r="AI435" s="23" t="str">
        <f>IF(OR(ISBLANK($AF435),$AF435="N/A"),"",VLOOKUP($AF435,'Part number data actuators'!$B$3:$H$202,4,FALSE))</f>
        <v/>
      </c>
      <c r="AJ435" s="23" t="str">
        <f>IF(OR(ISBLANK($AF435),$AF435="N/A"),"",VLOOKUP($AF435,'Part number data actuators'!$B$3:$H$202,5,FALSE))</f>
        <v/>
      </c>
      <c r="AK435" s="23" t="str">
        <f>IF(OR(ISBLANK($AF435),$AF435="N/A"),"",VLOOKUP($AF435,'Part number data actuators'!$B$3:$H$202,6,FALSE))</f>
        <v/>
      </c>
      <c r="AL435" s="23" t="str">
        <f>IF(OR(ISBLANK($AF435),$AF435="N/A"),"",VLOOKUP($AF435,'Part number data actuators'!$B$3:$H$202,7,FALSE))</f>
        <v/>
      </c>
      <c r="AM435" s="5" t="str">
        <f>IF(OR(ISBLANK($AF435),$AF435="N/A"),"",VLOOKUP(AF435,'Weight table'!$A$2:$C$10000,3,FALSE))</f>
        <v/>
      </c>
      <c r="AO435" s="86"/>
      <c r="AU435" s="66" t="e">
        <f t="shared" si="72"/>
        <v>#N/A</v>
      </c>
      <c r="AV435" s="66" t="e">
        <f t="shared" si="73"/>
        <v>#N/A</v>
      </c>
      <c r="AW435" t="e">
        <f t="shared" si="74"/>
        <v>#N/A</v>
      </c>
      <c r="AX435" s="66" t="e">
        <f t="shared" si="75"/>
        <v>#N/A</v>
      </c>
      <c r="AY435" s="66" t="e">
        <f t="shared" si="76"/>
        <v>#N/A</v>
      </c>
      <c r="BB435" s="6" t="e">
        <f>MATCH(Q435,'Partnumber data valves'!$B$4:$B$1001,0)</f>
        <v>#N/A</v>
      </c>
      <c r="BC435" s="6"/>
      <c r="BD435" t="e">
        <f>INDEX('Partnumber data valves'!$B$4:$AC$1001,$BB435,13)</f>
        <v>#N/A</v>
      </c>
      <c r="BE435" t="e">
        <f>INDEX('Partnumber data valves'!$B$4:$AC$1001,$BB435,14)</f>
        <v>#N/A</v>
      </c>
      <c r="BF435" t="e">
        <f>INDEX('Partnumber data valves'!$B$4:$AC$1001,$BB435,15)</f>
        <v>#N/A</v>
      </c>
      <c r="BG435" t="e">
        <f>INDEX('Partnumber data valves'!$B$4:$AC$1001,$BB435,16)</f>
        <v>#N/A</v>
      </c>
      <c r="BH435" t="e">
        <f>INDEX('Partnumber data valves'!$B$4:$AC$1001,$BB435,17)</f>
        <v>#N/A</v>
      </c>
      <c r="BI435" t="e">
        <f>INDEX('Partnumber data valves'!$B$4:$AC$1001,$BB435,18)</f>
        <v>#N/A</v>
      </c>
      <c r="BJ435" t="e">
        <f>INDEX('Partnumber data valves'!$B$4:$AC$1001,$BB435,19)</f>
        <v>#N/A</v>
      </c>
      <c r="BL435" t="e">
        <f>INDEX('Partnumber data valves'!$B$4:$AC$1001,$BB435,21)</f>
        <v>#N/A</v>
      </c>
      <c r="BM435" t="e">
        <f>INDEX('Partnumber data valves'!$B$4:$AC$1001,$BB435,22)</f>
        <v>#N/A</v>
      </c>
      <c r="BN435" t="e">
        <f>INDEX('Partnumber data valves'!$B$4:$AC$1001,$BB435,23)</f>
        <v>#N/A</v>
      </c>
      <c r="BO435" t="e">
        <f>INDEX('Partnumber data valves'!$B$4:$AC$1001,$BB435,24)</f>
        <v>#N/A</v>
      </c>
      <c r="BP435" t="e">
        <f>INDEX('Partnumber data valves'!$B$4:$AC$1001,$BB435,25)</f>
        <v>#N/A</v>
      </c>
      <c r="BQ435" t="e">
        <f>INDEX('Partnumber data valves'!$B$4:$AC$1001,$BB435,26)</f>
        <v>#N/A</v>
      </c>
      <c r="BR435" t="e">
        <f>INDEX('Partnumber data valves'!$B$4:$AC$1001,$BB435,27)</f>
        <v>#N/A</v>
      </c>
      <c r="BS435" t="e">
        <f>INDEX('Partnumber data valves'!$B$4:$AC$1001,$BB435,28)</f>
        <v>#N/A</v>
      </c>
      <c r="BU435" s="66" t="e">
        <f>INDEX('Partnumber data valves'!$B$4:$AC$1001,$BB435,5)</f>
        <v>#N/A</v>
      </c>
      <c r="BV435" s="66" t="e">
        <f>INDEX('Partnumber data valves'!$B$4:$AC$1001,$BB435,6)</f>
        <v>#N/A</v>
      </c>
    </row>
    <row r="436" spans="2:74"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5"/>
      <c r="N436" s="115"/>
      <c r="O436" s="115"/>
      <c r="Q436" s="83"/>
      <c r="R436" s="22" t="e">
        <f>VLOOKUP('Frese Valve Selection'!$Q436,'Partnumber data valves'!$B$4:$K$1001,2,FALSE)</f>
        <v>#N/A</v>
      </c>
      <c r="S436" s="23" t="e">
        <f>VLOOKUP('Frese Valve Selection'!$Q436,'Partnumber data valves'!$B$4:$K$1001,3,FALSE)</f>
        <v>#N/A</v>
      </c>
      <c r="T436" s="23" t="e">
        <f>VLOOKUP('Frese Valve Selection'!$Q436,'Partnumber data valves'!$B$4:$K$1001,4,FALSE)</f>
        <v>#N/A</v>
      </c>
      <c r="U436" s="23" t="e">
        <f>VLOOKUP('Frese Valve Selection'!$Q436,'Partnumber data valves'!$B$4:$K$1001,5,FALSE)</f>
        <v>#N/A</v>
      </c>
      <c r="V436" s="23" t="e">
        <f>VLOOKUP('Frese Valve Selection'!$Q436,'Partnumber data valves'!$B$4:$K$1001,6,FALSE)</f>
        <v>#N/A</v>
      </c>
      <c r="W436" s="23" t="e">
        <f>VLOOKUP('Frese Valve Selection'!$Q436,'Partnumber data valves'!$B$4:$K$1001,7,FALSE)</f>
        <v>#N/A</v>
      </c>
      <c r="X436" s="23" t="e">
        <f>VLOOKUP('Frese Valve Selection'!$Q436,'Partnumber data valves'!$B$4:$K$1001,8,FALSE)</f>
        <v>#N/A</v>
      </c>
      <c r="Y436" s="23" t="e">
        <f>VLOOKUP('Frese Valve Selection'!$Q436,'Partnumber data valves'!$B$4:$K$1001,9,FALSE)</f>
        <v>#N/A</v>
      </c>
      <c r="Z436" s="23" t="e">
        <f>VLOOKUP('Frese Valve Selection'!$Q436,'Partnumber data valves'!$B$4:$K$1001,10,FALSE)</f>
        <v>#N/A</v>
      </c>
      <c r="AA436" s="97">
        <f t="shared" si="71"/>
        <v>0</v>
      </c>
      <c r="AB436" s="98" t="e">
        <f t="shared" si="69"/>
        <v>#N/A</v>
      </c>
      <c r="AC436" s="99" t="e">
        <f t="shared" si="70"/>
        <v>#N/A</v>
      </c>
      <c r="AD436" s="23" t="e">
        <f>VLOOKUP(Q436,'Weight table'!$A$2:$C$10000,3,FALSE)</f>
        <v>#N/A</v>
      </c>
      <c r="AF436" s="83"/>
      <c r="AG436" s="23" t="str">
        <f>IF(OR(ISBLANK($AF436),$AF436="N/A"),"",VLOOKUP($AF436,'Part number data actuators'!$B$3:$H$202,2,FALSE))</f>
        <v/>
      </c>
      <c r="AH436" s="23" t="str">
        <f>IF(OR(ISBLANK($AF436),$AF436="N/A"),"",VLOOKUP($AF436,'Part number data actuators'!$B$3:$H$202,3,FALSE))</f>
        <v/>
      </c>
      <c r="AI436" s="23" t="str">
        <f>IF(OR(ISBLANK($AF436),$AF436="N/A"),"",VLOOKUP($AF436,'Part number data actuators'!$B$3:$H$202,4,FALSE))</f>
        <v/>
      </c>
      <c r="AJ436" s="23" t="str">
        <f>IF(OR(ISBLANK($AF436),$AF436="N/A"),"",VLOOKUP($AF436,'Part number data actuators'!$B$3:$H$202,5,FALSE))</f>
        <v/>
      </c>
      <c r="AK436" s="23" t="str">
        <f>IF(OR(ISBLANK($AF436),$AF436="N/A"),"",VLOOKUP($AF436,'Part number data actuators'!$B$3:$H$202,6,FALSE))</f>
        <v/>
      </c>
      <c r="AL436" s="23" t="str">
        <f>IF(OR(ISBLANK($AF436),$AF436="N/A"),"",VLOOKUP($AF436,'Part number data actuators'!$B$3:$H$202,7,FALSE))</f>
        <v/>
      </c>
      <c r="AM436" s="5" t="str">
        <f>IF(OR(ISBLANK($AF436),$AF436="N/A"),"",VLOOKUP(AF436,'Weight table'!$A$2:$C$10000,3,FALSE))</f>
        <v/>
      </c>
      <c r="AO436" s="86"/>
      <c r="AU436" s="66" t="e">
        <f t="shared" si="72"/>
        <v>#N/A</v>
      </c>
      <c r="AV436" s="66" t="e">
        <f t="shared" si="73"/>
        <v>#N/A</v>
      </c>
      <c r="AW436" t="e">
        <f t="shared" si="74"/>
        <v>#N/A</v>
      </c>
      <c r="AX436" s="66" t="e">
        <f t="shared" si="75"/>
        <v>#N/A</v>
      </c>
      <c r="AY436" s="66" t="e">
        <f t="shared" si="76"/>
        <v>#N/A</v>
      </c>
      <c r="BB436" s="6" t="e">
        <f>MATCH(Q436,'Partnumber data valves'!$B$4:$B$1001,0)</f>
        <v>#N/A</v>
      </c>
      <c r="BC436" s="6"/>
      <c r="BD436" t="e">
        <f>INDEX('Partnumber data valves'!$B$4:$AC$1001,$BB436,13)</f>
        <v>#N/A</v>
      </c>
      <c r="BE436" t="e">
        <f>INDEX('Partnumber data valves'!$B$4:$AC$1001,$BB436,14)</f>
        <v>#N/A</v>
      </c>
      <c r="BF436" t="e">
        <f>INDEX('Partnumber data valves'!$B$4:$AC$1001,$BB436,15)</f>
        <v>#N/A</v>
      </c>
      <c r="BG436" t="e">
        <f>INDEX('Partnumber data valves'!$B$4:$AC$1001,$BB436,16)</f>
        <v>#N/A</v>
      </c>
      <c r="BH436" t="e">
        <f>INDEX('Partnumber data valves'!$B$4:$AC$1001,$BB436,17)</f>
        <v>#N/A</v>
      </c>
      <c r="BI436" t="e">
        <f>INDEX('Partnumber data valves'!$B$4:$AC$1001,$BB436,18)</f>
        <v>#N/A</v>
      </c>
      <c r="BJ436" t="e">
        <f>INDEX('Partnumber data valves'!$B$4:$AC$1001,$BB436,19)</f>
        <v>#N/A</v>
      </c>
      <c r="BL436" t="e">
        <f>INDEX('Partnumber data valves'!$B$4:$AC$1001,$BB436,21)</f>
        <v>#N/A</v>
      </c>
      <c r="BM436" t="e">
        <f>INDEX('Partnumber data valves'!$B$4:$AC$1001,$BB436,22)</f>
        <v>#N/A</v>
      </c>
      <c r="BN436" t="e">
        <f>INDEX('Partnumber data valves'!$B$4:$AC$1001,$BB436,23)</f>
        <v>#N/A</v>
      </c>
      <c r="BO436" t="e">
        <f>INDEX('Partnumber data valves'!$B$4:$AC$1001,$BB436,24)</f>
        <v>#N/A</v>
      </c>
      <c r="BP436" t="e">
        <f>INDEX('Partnumber data valves'!$B$4:$AC$1001,$BB436,25)</f>
        <v>#N/A</v>
      </c>
      <c r="BQ436" t="e">
        <f>INDEX('Partnumber data valves'!$B$4:$AC$1001,$BB436,26)</f>
        <v>#N/A</v>
      </c>
      <c r="BR436" t="e">
        <f>INDEX('Partnumber data valves'!$B$4:$AC$1001,$BB436,27)</f>
        <v>#N/A</v>
      </c>
      <c r="BS436" t="e">
        <f>INDEX('Partnumber data valves'!$B$4:$AC$1001,$BB436,28)</f>
        <v>#N/A</v>
      </c>
      <c r="BU436" s="66" t="e">
        <f>INDEX('Partnumber data valves'!$B$4:$AC$1001,$BB436,5)</f>
        <v>#N/A</v>
      </c>
      <c r="BV436" s="66" t="e">
        <f>INDEX('Partnumber data valves'!$B$4:$AC$1001,$BB436,6)</f>
        <v>#N/A</v>
      </c>
    </row>
    <row r="437" spans="2:74"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5"/>
      <c r="N437" s="115"/>
      <c r="O437" s="115"/>
      <c r="Q437" s="83"/>
      <c r="R437" s="22" t="e">
        <f>VLOOKUP('Frese Valve Selection'!$Q437,'Partnumber data valves'!$B$4:$K$1001,2,FALSE)</f>
        <v>#N/A</v>
      </c>
      <c r="S437" s="23" t="e">
        <f>VLOOKUP('Frese Valve Selection'!$Q437,'Partnumber data valves'!$B$4:$K$1001,3,FALSE)</f>
        <v>#N/A</v>
      </c>
      <c r="T437" s="23" t="e">
        <f>VLOOKUP('Frese Valve Selection'!$Q437,'Partnumber data valves'!$B$4:$K$1001,4,FALSE)</f>
        <v>#N/A</v>
      </c>
      <c r="U437" s="23" t="e">
        <f>VLOOKUP('Frese Valve Selection'!$Q437,'Partnumber data valves'!$B$4:$K$1001,5,FALSE)</f>
        <v>#N/A</v>
      </c>
      <c r="V437" s="23" t="e">
        <f>VLOOKUP('Frese Valve Selection'!$Q437,'Partnumber data valves'!$B$4:$K$1001,6,FALSE)</f>
        <v>#N/A</v>
      </c>
      <c r="W437" s="23" t="e">
        <f>VLOOKUP('Frese Valve Selection'!$Q437,'Partnumber data valves'!$B$4:$K$1001,7,FALSE)</f>
        <v>#N/A</v>
      </c>
      <c r="X437" s="23" t="e">
        <f>VLOOKUP('Frese Valve Selection'!$Q437,'Partnumber data valves'!$B$4:$K$1001,8,FALSE)</f>
        <v>#N/A</v>
      </c>
      <c r="Y437" s="23" t="e">
        <f>VLOOKUP('Frese Valve Selection'!$Q437,'Partnumber data valves'!$B$4:$K$1001,9,FALSE)</f>
        <v>#N/A</v>
      </c>
      <c r="Z437" s="23" t="e">
        <f>VLOOKUP('Frese Valve Selection'!$Q437,'Partnumber data valves'!$B$4:$K$1001,10,FALSE)</f>
        <v>#N/A</v>
      </c>
      <c r="AA437" s="97">
        <f t="shared" si="71"/>
        <v>0</v>
      </c>
      <c r="AB437" s="98" t="e">
        <f t="shared" si="69"/>
        <v>#N/A</v>
      </c>
      <c r="AC437" s="99" t="e">
        <f t="shared" si="70"/>
        <v>#N/A</v>
      </c>
      <c r="AD437" s="23" t="e">
        <f>VLOOKUP(Q437,'Weight table'!$A$2:$C$10000,3,FALSE)</f>
        <v>#N/A</v>
      </c>
      <c r="AF437" s="83"/>
      <c r="AG437" s="23" t="str">
        <f>IF(OR(ISBLANK($AF437),$AF437="N/A"),"",VLOOKUP($AF437,'Part number data actuators'!$B$3:$H$202,2,FALSE))</f>
        <v/>
      </c>
      <c r="AH437" s="23" t="str">
        <f>IF(OR(ISBLANK($AF437),$AF437="N/A"),"",VLOOKUP($AF437,'Part number data actuators'!$B$3:$H$202,3,FALSE))</f>
        <v/>
      </c>
      <c r="AI437" s="23" t="str">
        <f>IF(OR(ISBLANK($AF437),$AF437="N/A"),"",VLOOKUP($AF437,'Part number data actuators'!$B$3:$H$202,4,FALSE))</f>
        <v/>
      </c>
      <c r="AJ437" s="23" t="str">
        <f>IF(OR(ISBLANK($AF437),$AF437="N/A"),"",VLOOKUP($AF437,'Part number data actuators'!$B$3:$H$202,5,FALSE))</f>
        <v/>
      </c>
      <c r="AK437" s="23" t="str">
        <f>IF(OR(ISBLANK($AF437),$AF437="N/A"),"",VLOOKUP($AF437,'Part number data actuators'!$B$3:$H$202,6,FALSE))</f>
        <v/>
      </c>
      <c r="AL437" s="23" t="str">
        <f>IF(OR(ISBLANK($AF437),$AF437="N/A"),"",VLOOKUP($AF437,'Part number data actuators'!$B$3:$H$202,7,FALSE))</f>
        <v/>
      </c>
      <c r="AM437" s="5" t="str">
        <f>IF(OR(ISBLANK($AF437),$AF437="N/A"),"",VLOOKUP(AF437,'Weight table'!$A$2:$C$10000,3,FALSE))</f>
        <v/>
      </c>
      <c r="AO437" s="86"/>
      <c r="AU437" s="66" t="e">
        <f t="shared" si="72"/>
        <v>#N/A</v>
      </c>
      <c r="AV437" s="66" t="e">
        <f t="shared" si="73"/>
        <v>#N/A</v>
      </c>
      <c r="AW437" t="e">
        <f t="shared" si="74"/>
        <v>#N/A</v>
      </c>
      <c r="AX437" s="66" t="e">
        <f t="shared" si="75"/>
        <v>#N/A</v>
      </c>
      <c r="AY437" s="66" t="e">
        <f t="shared" si="76"/>
        <v>#N/A</v>
      </c>
      <c r="BB437" s="6" t="e">
        <f>MATCH(Q437,'Partnumber data valves'!$B$4:$B$1001,0)</f>
        <v>#N/A</v>
      </c>
      <c r="BC437" s="6"/>
      <c r="BD437" t="e">
        <f>INDEX('Partnumber data valves'!$B$4:$AC$1001,$BB437,13)</f>
        <v>#N/A</v>
      </c>
      <c r="BE437" t="e">
        <f>INDEX('Partnumber data valves'!$B$4:$AC$1001,$BB437,14)</f>
        <v>#N/A</v>
      </c>
      <c r="BF437" t="e">
        <f>INDEX('Partnumber data valves'!$B$4:$AC$1001,$BB437,15)</f>
        <v>#N/A</v>
      </c>
      <c r="BG437" t="e">
        <f>INDEX('Partnumber data valves'!$B$4:$AC$1001,$BB437,16)</f>
        <v>#N/A</v>
      </c>
      <c r="BH437" t="e">
        <f>INDEX('Partnumber data valves'!$B$4:$AC$1001,$BB437,17)</f>
        <v>#N/A</v>
      </c>
      <c r="BI437" t="e">
        <f>INDEX('Partnumber data valves'!$B$4:$AC$1001,$BB437,18)</f>
        <v>#N/A</v>
      </c>
      <c r="BJ437" t="e">
        <f>INDEX('Partnumber data valves'!$B$4:$AC$1001,$BB437,19)</f>
        <v>#N/A</v>
      </c>
      <c r="BL437" t="e">
        <f>INDEX('Partnumber data valves'!$B$4:$AC$1001,$BB437,21)</f>
        <v>#N/A</v>
      </c>
      <c r="BM437" t="e">
        <f>INDEX('Partnumber data valves'!$B$4:$AC$1001,$BB437,22)</f>
        <v>#N/A</v>
      </c>
      <c r="BN437" t="e">
        <f>INDEX('Partnumber data valves'!$B$4:$AC$1001,$BB437,23)</f>
        <v>#N/A</v>
      </c>
      <c r="BO437" t="e">
        <f>INDEX('Partnumber data valves'!$B$4:$AC$1001,$BB437,24)</f>
        <v>#N/A</v>
      </c>
      <c r="BP437" t="e">
        <f>INDEX('Partnumber data valves'!$B$4:$AC$1001,$BB437,25)</f>
        <v>#N/A</v>
      </c>
      <c r="BQ437" t="e">
        <f>INDEX('Partnumber data valves'!$B$4:$AC$1001,$BB437,26)</f>
        <v>#N/A</v>
      </c>
      <c r="BR437" t="e">
        <f>INDEX('Partnumber data valves'!$B$4:$AC$1001,$BB437,27)</f>
        <v>#N/A</v>
      </c>
      <c r="BS437" t="e">
        <f>INDEX('Partnumber data valves'!$B$4:$AC$1001,$BB437,28)</f>
        <v>#N/A</v>
      </c>
      <c r="BU437" s="66" t="e">
        <f>INDEX('Partnumber data valves'!$B$4:$AC$1001,$BB437,5)</f>
        <v>#N/A</v>
      </c>
      <c r="BV437" s="66" t="e">
        <f>INDEX('Partnumber data valves'!$B$4:$AC$1001,$BB437,6)</f>
        <v>#N/A</v>
      </c>
    </row>
    <row r="438" spans="2:74"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5"/>
      <c r="N438" s="115"/>
      <c r="O438" s="115"/>
      <c r="Q438" s="83"/>
      <c r="R438" s="22" t="e">
        <f>VLOOKUP('Frese Valve Selection'!$Q438,'Partnumber data valves'!$B$4:$K$1001,2,FALSE)</f>
        <v>#N/A</v>
      </c>
      <c r="S438" s="23" t="e">
        <f>VLOOKUP('Frese Valve Selection'!$Q438,'Partnumber data valves'!$B$4:$K$1001,3,FALSE)</f>
        <v>#N/A</v>
      </c>
      <c r="T438" s="23" t="e">
        <f>VLOOKUP('Frese Valve Selection'!$Q438,'Partnumber data valves'!$B$4:$K$1001,4,FALSE)</f>
        <v>#N/A</v>
      </c>
      <c r="U438" s="23" t="e">
        <f>VLOOKUP('Frese Valve Selection'!$Q438,'Partnumber data valves'!$B$4:$K$1001,5,FALSE)</f>
        <v>#N/A</v>
      </c>
      <c r="V438" s="23" t="e">
        <f>VLOOKUP('Frese Valve Selection'!$Q438,'Partnumber data valves'!$B$4:$K$1001,6,FALSE)</f>
        <v>#N/A</v>
      </c>
      <c r="W438" s="23" t="e">
        <f>VLOOKUP('Frese Valve Selection'!$Q438,'Partnumber data valves'!$B$4:$K$1001,7,FALSE)</f>
        <v>#N/A</v>
      </c>
      <c r="X438" s="23" t="e">
        <f>VLOOKUP('Frese Valve Selection'!$Q438,'Partnumber data valves'!$B$4:$K$1001,8,FALSE)</f>
        <v>#N/A</v>
      </c>
      <c r="Y438" s="23" t="e">
        <f>VLOOKUP('Frese Valve Selection'!$Q438,'Partnumber data valves'!$B$4:$K$1001,9,FALSE)</f>
        <v>#N/A</v>
      </c>
      <c r="Z438" s="23" t="e">
        <f>VLOOKUP('Frese Valve Selection'!$Q438,'Partnumber data valves'!$B$4:$K$1001,10,FALSE)</f>
        <v>#N/A</v>
      </c>
      <c r="AA438" s="97">
        <f t="shared" si="71"/>
        <v>0</v>
      </c>
      <c r="AB438" s="98" t="e">
        <f t="shared" si="69"/>
        <v>#N/A</v>
      </c>
      <c r="AC438" s="99" t="e">
        <f t="shared" si="70"/>
        <v>#N/A</v>
      </c>
      <c r="AD438" s="23" t="e">
        <f>VLOOKUP(Q438,'Weight table'!$A$2:$C$10000,3,FALSE)</f>
        <v>#N/A</v>
      </c>
      <c r="AF438" s="83"/>
      <c r="AG438" s="23" t="str">
        <f>IF(OR(ISBLANK($AF438),$AF438="N/A"),"",VLOOKUP($AF438,'Part number data actuators'!$B$3:$H$202,2,FALSE))</f>
        <v/>
      </c>
      <c r="AH438" s="23" t="str">
        <f>IF(OR(ISBLANK($AF438),$AF438="N/A"),"",VLOOKUP($AF438,'Part number data actuators'!$B$3:$H$202,3,FALSE))</f>
        <v/>
      </c>
      <c r="AI438" s="23" t="str">
        <f>IF(OR(ISBLANK($AF438),$AF438="N/A"),"",VLOOKUP($AF438,'Part number data actuators'!$B$3:$H$202,4,FALSE))</f>
        <v/>
      </c>
      <c r="AJ438" s="23" t="str">
        <f>IF(OR(ISBLANK($AF438),$AF438="N/A"),"",VLOOKUP($AF438,'Part number data actuators'!$B$3:$H$202,5,FALSE))</f>
        <v/>
      </c>
      <c r="AK438" s="23" t="str">
        <f>IF(OR(ISBLANK($AF438),$AF438="N/A"),"",VLOOKUP($AF438,'Part number data actuators'!$B$3:$H$202,6,FALSE))</f>
        <v/>
      </c>
      <c r="AL438" s="23" t="str">
        <f>IF(OR(ISBLANK($AF438),$AF438="N/A"),"",VLOOKUP($AF438,'Part number data actuators'!$B$3:$H$202,7,FALSE))</f>
        <v/>
      </c>
      <c r="AM438" s="5" t="str">
        <f>IF(OR(ISBLANK($AF438),$AF438="N/A"),"",VLOOKUP(AF438,'Weight table'!$A$2:$C$10000,3,FALSE))</f>
        <v/>
      </c>
      <c r="AO438" s="86"/>
      <c r="AU438" s="66" t="e">
        <f t="shared" si="72"/>
        <v>#N/A</v>
      </c>
      <c r="AV438" s="66" t="e">
        <f t="shared" si="73"/>
        <v>#N/A</v>
      </c>
      <c r="AW438" t="e">
        <f t="shared" si="74"/>
        <v>#N/A</v>
      </c>
      <c r="AX438" s="66" t="e">
        <f t="shared" si="75"/>
        <v>#N/A</v>
      </c>
      <c r="AY438" s="66" t="e">
        <f t="shared" si="76"/>
        <v>#N/A</v>
      </c>
      <c r="BB438" s="6" t="e">
        <f>MATCH(Q438,'Partnumber data valves'!$B$4:$B$1001,0)</f>
        <v>#N/A</v>
      </c>
      <c r="BC438" s="6"/>
      <c r="BD438" t="e">
        <f>INDEX('Partnumber data valves'!$B$4:$AC$1001,$BB438,13)</f>
        <v>#N/A</v>
      </c>
      <c r="BE438" t="e">
        <f>INDEX('Partnumber data valves'!$B$4:$AC$1001,$BB438,14)</f>
        <v>#N/A</v>
      </c>
      <c r="BF438" t="e">
        <f>INDEX('Partnumber data valves'!$B$4:$AC$1001,$BB438,15)</f>
        <v>#N/A</v>
      </c>
      <c r="BG438" t="e">
        <f>INDEX('Partnumber data valves'!$B$4:$AC$1001,$BB438,16)</f>
        <v>#N/A</v>
      </c>
      <c r="BH438" t="e">
        <f>INDEX('Partnumber data valves'!$B$4:$AC$1001,$BB438,17)</f>
        <v>#N/A</v>
      </c>
      <c r="BI438" t="e">
        <f>INDEX('Partnumber data valves'!$B$4:$AC$1001,$BB438,18)</f>
        <v>#N/A</v>
      </c>
      <c r="BJ438" t="e">
        <f>INDEX('Partnumber data valves'!$B$4:$AC$1001,$BB438,19)</f>
        <v>#N/A</v>
      </c>
      <c r="BL438" t="e">
        <f>INDEX('Partnumber data valves'!$B$4:$AC$1001,$BB438,21)</f>
        <v>#N/A</v>
      </c>
      <c r="BM438" t="e">
        <f>INDEX('Partnumber data valves'!$B$4:$AC$1001,$BB438,22)</f>
        <v>#N/A</v>
      </c>
      <c r="BN438" t="e">
        <f>INDEX('Partnumber data valves'!$B$4:$AC$1001,$BB438,23)</f>
        <v>#N/A</v>
      </c>
      <c r="BO438" t="e">
        <f>INDEX('Partnumber data valves'!$B$4:$AC$1001,$BB438,24)</f>
        <v>#N/A</v>
      </c>
      <c r="BP438" t="e">
        <f>INDEX('Partnumber data valves'!$B$4:$AC$1001,$BB438,25)</f>
        <v>#N/A</v>
      </c>
      <c r="BQ438" t="e">
        <f>INDEX('Partnumber data valves'!$B$4:$AC$1001,$BB438,26)</f>
        <v>#N/A</v>
      </c>
      <c r="BR438" t="e">
        <f>INDEX('Partnumber data valves'!$B$4:$AC$1001,$BB438,27)</f>
        <v>#N/A</v>
      </c>
      <c r="BS438" t="e">
        <f>INDEX('Partnumber data valves'!$B$4:$AC$1001,$BB438,28)</f>
        <v>#N/A</v>
      </c>
      <c r="BU438" s="66" t="e">
        <f>INDEX('Partnumber data valves'!$B$4:$AC$1001,$BB438,5)</f>
        <v>#N/A</v>
      </c>
      <c r="BV438" s="66" t="e">
        <f>INDEX('Partnumber data valves'!$B$4:$AC$1001,$BB438,6)</f>
        <v>#N/A</v>
      </c>
    </row>
    <row r="439" spans="2:74"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5"/>
      <c r="N439" s="115"/>
      <c r="O439" s="115"/>
      <c r="Q439" s="83"/>
      <c r="R439" s="22" t="e">
        <f>VLOOKUP('Frese Valve Selection'!$Q439,'Partnumber data valves'!$B$4:$K$1001,2,FALSE)</f>
        <v>#N/A</v>
      </c>
      <c r="S439" s="23" t="e">
        <f>VLOOKUP('Frese Valve Selection'!$Q439,'Partnumber data valves'!$B$4:$K$1001,3,FALSE)</f>
        <v>#N/A</v>
      </c>
      <c r="T439" s="23" t="e">
        <f>VLOOKUP('Frese Valve Selection'!$Q439,'Partnumber data valves'!$B$4:$K$1001,4,FALSE)</f>
        <v>#N/A</v>
      </c>
      <c r="U439" s="23" t="e">
        <f>VLOOKUP('Frese Valve Selection'!$Q439,'Partnumber data valves'!$B$4:$K$1001,5,FALSE)</f>
        <v>#N/A</v>
      </c>
      <c r="V439" s="23" t="e">
        <f>VLOOKUP('Frese Valve Selection'!$Q439,'Partnumber data valves'!$B$4:$K$1001,6,FALSE)</f>
        <v>#N/A</v>
      </c>
      <c r="W439" s="23" t="e">
        <f>VLOOKUP('Frese Valve Selection'!$Q439,'Partnumber data valves'!$B$4:$K$1001,7,FALSE)</f>
        <v>#N/A</v>
      </c>
      <c r="X439" s="23" t="e">
        <f>VLOOKUP('Frese Valve Selection'!$Q439,'Partnumber data valves'!$B$4:$K$1001,8,FALSE)</f>
        <v>#N/A</v>
      </c>
      <c r="Y439" s="23" t="e">
        <f>VLOOKUP('Frese Valve Selection'!$Q439,'Partnumber data valves'!$B$4:$K$1001,9,FALSE)</f>
        <v>#N/A</v>
      </c>
      <c r="Z439" s="23" t="e">
        <f>VLOOKUP('Frese Valve Selection'!$Q439,'Partnumber data valves'!$B$4:$K$1001,10,FALSE)</f>
        <v>#N/A</v>
      </c>
      <c r="AA439" s="97">
        <f t="shared" si="71"/>
        <v>0</v>
      </c>
      <c r="AB439" s="98" t="e">
        <f t="shared" si="69"/>
        <v>#N/A</v>
      </c>
      <c r="AC439" s="99" t="e">
        <f t="shared" si="70"/>
        <v>#N/A</v>
      </c>
      <c r="AD439" s="23" t="e">
        <f>VLOOKUP(Q439,'Weight table'!$A$2:$C$10000,3,FALSE)</f>
        <v>#N/A</v>
      </c>
      <c r="AF439" s="83"/>
      <c r="AG439" s="23" t="str">
        <f>IF(OR(ISBLANK($AF439),$AF439="N/A"),"",VLOOKUP($AF439,'Part number data actuators'!$B$3:$H$202,2,FALSE))</f>
        <v/>
      </c>
      <c r="AH439" s="23" t="str">
        <f>IF(OR(ISBLANK($AF439),$AF439="N/A"),"",VLOOKUP($AF439,'Part number data actuators'!$B$3:$H$202,3,FALSE))</f>
        <v/>
      </c>
      <c r="AI439" s="23" t="str">
        <f>IF(OR(ISBLANK($AF439),$AF439="N/A"),"",VLOOKUP($AF439,'Part number data actuators'!$B$3:$H$202,4,FALSE))</f>
        <v/>
      </c>
      <c r="AJ439" s="23" t="str">
        <f>IF(OR(ISBLANK($AF439),$AF439="N/A"),"",VLOOKUP($AF439,'Part number data actuators'!$B$3:$H$202,5,FALSE))</f>
        <v/>
      </c>
      <c r="AK439" s="23" t="str">
        <f>IF(OR(ISBLANK($AF439),$AF439="N/A"),"",VLOOKUP($AF439,'Part number data actuators'!$B$3:$H$202,6,FALSE))</f>
        <v/>
      </c>
      <c r="AL439" s="23" t="str">
        <f>IF(OR(ISBLANK($AF439),$AF439="N/A"),"",VLOOKUP($AF439,'Part number data actuators'!$B$3:$H$202,7,FALSE))</f>
        <v/>
      </c>
      <c r="AM439" s="5" t="str">
        <f>IF(OR(ISBLANK($AF439),$AF439="N/A"),"",VLOOKUP(AF439,'Weight table'!$A$2:$C$10000,3,FALSE))</f>
        <v/>
      </c>
      <c r="AO439" s="86"/>
      <c r="AU439" s="66" t="e">
        <f t="shared" si="72"/>
        <v>#N/A</v>
      </c>
      <c r="AV439" s="66" t="e">
        <f t="shared" si="73"/>
        <v>#N/A</v>
      </c>
      <c r="AW439" t="e">
        <f t="shared" si="74"/>
        <v>#N/A</v>
      </c>
      <c r="AX439" s="66" t="e">
        <f t="shared" si="75"/>
        <v>#N/A</v>
      </c>
      <c r="AY439" s="66" t="e">
        <f t="shared" si="76"/>
        <v>#N/A</v>
      </c>
      <c r="BB439" s="6" t="e">
        <f>MATCH(Q439,'Partnumber data valves'!$B$4:$B$1001,0)</f>
        <v>#N/A</v>
      </c>
      <c r="BC439" s="6"/>
      <c r="BD439" t="e">
        <f>INDEX('Partnumber data valves'!$B$4:$AC$1001,$BB439,13)</f>
        <v>#N/A</v>
      </c>
      <c r="BE439" t="e">
        <f>INDEX('Partnumber data valves'!$B$4:$AC$1001,$BB439,14)</f>
        <v>#N/A</v>
      </c>
      <c r="BF439" t="e">
        <f>INDEX('Partnumber data valves'!$B$4:$AC$1001,$BB439,15)</f>
        <v>#N/A</v>
      </c>
      <c r="BG439" t="e">
        <f>INDEX('Partnumber data valves'!$B$4:$AC$1001,$BB439,16)</f>
        <v>#N/A</v>
      </c>
      <c r="BH439" t="e">
        <f>INDEX('Partnumber data valves'!$B$4:$AC$1001,$BB439,17)</f>
        <v>#N/A</v>
      </c>
      <c r="BI439" t="e">
        <f>INDEX('Partnumber data valves'!$B$4:$AC$1001,$BB439,18)</f>
        <v>#N/A</v>
      </c>
      <c r="BJ439" t="e">
        <f>INDEX('Partnumber data valves'!$B$4:$AC$1001,$BB439,19)</f>
        <v>#N/A</v>
      </c>
      <c r="BL439" t="e">
        <f>INDEX('Partnumber data valves'!$B$4:$AC$1001,$BB439,21)</f>
        <v>#N/A</v>
      </c>
      <c r="BM439" t="e">
        <f>INDEX('Partnumber data valves'!$B$4:$AC$1001,$BB439,22)</f>
        <v>#N/A</v>
      </c>
      <c r="BN439" t="e">
        <f>INDEX('Partnumber data valves'!$B$4:$AC$1001,$BB439,23)</f>
        <v>#N/A</v>
      </c>
      <c r="BO439" t="e">
        <f>INDEX('Partnumber data valves'!$B$4:$AC$1001,$BB439,24)</f>
        <v>#N/A</v>
      </c>
      <c r="BP439" t="e">
        <f>INDEX('Partnumber data valves'!$B$4:$AC$1001,$BB439,25)</f>
        <v>#N/A</v>
      </c>
      <c r="BQ439" t="e">
        <f>INDEX('Partnumber data valves'!$B$4:$AC$1001,$BB439,26)</f>
        <v>#N/A</v>
      </c>
      <c r="BR439" t="e">
        <f>INDEX('Partnumber data valves'!$B$4:$AC$1001,$BB439,27)</f>
        <v>#N/A</v>
      </c>
      <c r="BS439" t="e">
        <f>INDEX('Partnumber data valves'!$B$4:$AC$1001,$BB439,28)</f>
        <v>#N/A</v>
      </c>
      <c r="BU439" s="66" t="e">
        <f>INDEX('Partnumber data valves'!$B$4:$AC$1001,$BB439,5)</f>
        <v>#N/A</v>
      </c>
      <c r="BV439" s="66" t="e">
        <f>INDEX('Partnumber data valves'!$B$4:$AC$1001,$BB439,6)</f>
        <v>#N/A</v>
      </c>
    </row>
    <row r="440" spans="2:74"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5"/>
      <c r="N440" s="115"/>
      <c r="O440" s="115"/>
      <c r="Q440" s="83"/>
      <c r="R440" s="22" t="e">
        <f>VLOOKUP('Frese Valve Selection'!$Q440,'Partnumber data valves'!$B$4:$K$1001,2,FALSE)</f>
        <v>#N/A</v>
      </c>
      <c r="S440" s="23" t="e">
        <f>VLOOKUP('Frese Valve Selection'!$Q440,'Partnumber data valves'!$B$4:$K$1001,3,FALSE)</f>
        <v>#N/A</v>
      </c>
      <c r="T440" s="23" t="e">
        <f>VLOOKUP('Frese Valve Selection'!$Q440,'Partnumber data valves'!$B$4:$K$1001,4,FALSE)</f>
        <v>#N/A</v>
      </c>
      <c r="U440" s="23" t="e">
        <f>VLOOKUP('Frese Valve Selection'!$Q440,'Partnumber data valves'!$B$4:$K$1001,5,FALSE)</f>
        <v>#N/A</v>
      </c>
      <c r="V440" s="23" t="e">
        <f>VLOOKUP('Frese Valve Selection'!$Q440,'Partnumber data valves'!$B$4:$K$1001,6,FALSE)</f>
        <v>#N/A</v>
      </c>
      <c r="W440" s="23" t="e">
        <f>VLOOKUP('Frese Valve Selection'!$Q440,'Partnumber data valves'!$B$4:$K$1001,7,FALSE)</f>
        <v>#N/A</v>
      </c>
      <c r="X440" s="23" t="e">
        <f>VLOOKUP('Frese Valve Selection'!$Q440,'Partnumber data valves'!$B$4:$K$1001,8,FALSE)</f>
        <v>#N/A</v>
      </c>
      <c r="Y440" s="23" t="e">
        <f>VLOOKUP('Frese Valve Selection'!$Q440,'Partnumber data valves'!$B$4:$K$1001,9,FALSE)</f>
        <v>#N/A</v>
      </c>
      <c r="Z440" s="23" t="e">
        <f>VLOOKUP('Frese Valve Selection'!$Q440,'Partnumber data valves'!$B$4:$K$1001,10,FALSE)</f>
        <v>#N/A</v>
      </c>
      <c r="AA440" s="97">
        <f t="shared" si="71"/>
        <v>0</v>
      </c>
      <c r="AB440" s="98" t="e">
        <f t="shared" si="69"/>
        <v>#N/A</v>
      </c>
      <c r="AC440" s="99" t="e">
        <f t="shared" si="70"/>
        <v>#N/A</v>
      </c>
      <c r="AD440" s="23" t="e">
        <f>VLOOKUP(Q440,'Weight table'!$A$2:$C$10000,3,FALSE)</f>
        <v>#N/A</v>
      </c>
      <c r="AF440" s="83"/>
      <c r="AG440" s="23" t="str">
        <f>IF(OR(ISBLANK($AF440),$AF440="N/A"),"",VLOOKUP($AF440,'Part number data actuators'!$B$3:$H$202,2,FALSE))</f>
        <v/>
      </c>
      <c r="AH440" s="23" t="str">
        <f>IF(OR(ISBLANK($AF440),$AF440="N/A"),"",VLOOKUP($AF440,'Part number data actuators'!$B$3:$H$202,3,FALSE))</f>
        <v/>
      </c>
      <c r="AI440" s="23" t="str">
        <f>IF(OR(ISBLANK($AF440),$AF440="N/A"),"",VLOOKUP($AF440,'Part number data actuators'!$B$3:$H$202,4,FALSE))</f>
        <v/>
      </c>
      <c r="AJ440" s="23" t="str">
        <f>IF(OR(ISBLANK($AF440),$AF440="N/A"),"",VLOOKUP($AF440,'Part number data actuators'!$B$3:$H$202,5,FALSE))</f>
        <v/>
      </c>
      <c r="AK440" s="23" t="str">
        <f>IF(OR(ISBLANK($AF440),$AF440="N/A"),"",VLOOKUP($AF440,'Part number data actuators'!$B$3:$H$202,6,FALSE))</f>
        <v/>
      </c>
      <c r="AL440" s="23" t="str">
        <f>IF(OR(ISBLANK($AF440),$AF440="N/A"),"",VLOOKUP($AF440,'Part number data actuators'!$B$3:$H$202,7,FALSE))</f>
        <v/>
      </c>
      <c r="AM440" s="5" t="str">
        <f>IF(OR(ISBLANK($AF440),$AF440="N/A"),"",VLOOKUP(AF440,'Weight table'!$A$2:$C$10000,3,FALSE))</f>
        <v/>
      </c>
      <c r="AO440" s="86"/>
      <c r="AU440" s="66" t="e">
        <f t="shared" si="72"/>
        <v>#N/A</v>
      </c>
      <c r="AV440" s="66" t="e">
        <f t="shared" si="73"/>
        <v>#N/A</v>
      </c>
      <c r="AW440" t="e">
        <f t="shared" si="74"/>
        <v>#N/A</v>
      </c>
      <c r="AX440" s="66" t="e">
        <f t="shared" si="75"/>
        <v>#N/A</v>
      </c>
      <c r="AY440" s="66" t="e">
        <f t="shared" si="76"/>
        <v>#N/A</v>
      </c>
      <c r="BB440" s="6" t="e">
        <f>MATCH(Q440,'Partnumber data valves'!$B$4:$B$1001,0)</f>
        <v>#N/A</v>
      </c>
      <c r="BC440" s="6"/>
      <c r="BD440" t="e">
        <f>INDEX('Partnumber data valves'!$B$4:$AC$1001,$BB440,13)</f>
        <v>#N/A</v>
      </c>
      <c r="BE440" t="e">
        <f>INDEX('Partnumber data valves'!$B$4:$AC$1001,$BB440,14)</f>
        <v>#N/A</v>
      </c>
      <c r="BF440" t="e">
        <f>INDEX('Partnumber data valves'!$B$4:$AC$1001,$BB440,15)</f>
        <v>#N/A</v>
      </c>
      <c r="BG440" t="e">
        <f>INDEX('Partnumber data valves'!$B$4:$AC$1001,$BB440,16)</f>
        <v>#N/A</v>
      </c>
      <c r="BH440" t="e">
        <f>INDEX('Partnumber data valves'!$B$4:$AC$1001,$BB440,17)</f>
        <v>#N/A</v>
      </c>
      <c r="BI440" t="e">
        <f>INDEX('Partnumber data valves'!$B$4:$AC$1001,$BB440,18)</f>
        <v>#N/A</v>
      </c>
      <c r="BJ440" t="e">
        <f>INDEX('Partnumber data valves'!$B$4:$AC$1001,$BB440,19)</f>
        <v>#N/A</v>
      </c>
      <c r="BL440" t="e">
        <f>INDEX('Partnumber data valves'!$B$4:$AC$1001,$BB440,21)</f>
        <v>#N/A</v>
      </c>
      <c r="BM440" t="e">
        <f>INDEX('Partnumber data valves'!$B$4:$AC$1001,$BB440,22)</f>
        <v>#N/A</v>
      </c>
      <c r="BN440" t="e">
        <f>INDEX('Partnumber data valves'!$B$4:$AC$1001,$BB440,23)</f>
        <v>#N/A</v>
      </c>
      <c r="BO440" t="e">
        <f>INDEX('Partnumber data valves'!$B$4:$AC$1001,$BB440,24)</f>
        <v>#N/A</v>
      </c>
      <c r="BP440" t="e">
        <f>INDEX('Partnumber data valves'!$B$4:$AC$1001,$BB440,25)</f>
        <v>#N/A</v>
      </c>
      <c r="BQ440" t="e">
        <f>INDEX('Partnumber data valves'!$B$4:$AC$1001,$BB440,26)</f>
        <v>#N/A</v>
      </c>
      <c r="BR440" t="e">
        <f>INDEX('Partnumber data valves'!$B$4:$AC$1001,$BB440,27)</f>
        <v>#N/A</v>
      </c>
      <c r="BS440" t="e">
        <f>INDEX('Partnumber data valves'!$B$4:$AC$1001,$BB440,28)</f>
        <v>#N/A</v>
      </c>
      <c r="BU440" s="66" t="e">
        <f>INDEX('Partnumber data valves'!$B$4:$AC$1001,$BB440,5)</f>
        <v>#N/A</v>
      </c>
      <c r="BV440" s="66" t="e">
        <f>INDEX('Partnumber data valves'!$B$4:$AC$1001,$BB440,6)</f>
        <v>#N/A</v>
      </c>
    </row>
    <row r="441" spans="2:74"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5"/>
      <c r="N441" s="115"/>
      <c r="O441" s="115"/>
      <c r="Q441" s="83"/>
      <c r="R441" s="22" t="e">
        <f>VLOOKUP('Frese Valve Selection'!$Q441,'Partnumber data valves'!$B$4:$K$1001,2,FALSE)</f>
        <v>#N/A</v>
      </c>
      <c r="S441" s="23" t="e">
        <f>VLOOKUP('Frese Valve Selection'!$Q441,'Partnumber data valves'!$B$4:$K$1001,3,FALSE)</f>
        <v>#N/A</v>
      </c>
      <c r="T441" s="23" t="e">
        <f>VLOOKUP('Frese Valve Selection'!$Q441,'Partnumber data valves'!$B$4:$K$1001,4,FALSE)</f>
        <v>#N/A</v>
      </c>
      <c r="U441" s="23" t="e">
        <f>VLOOKUP('Frese Valve Selection'!$Q441,'Partnumber data valves'!$B$4:$K$1001,5,FALSE)</f>
        <v>#N/A</v>
      </c>
      <c r="V441" s="23" t="e">
        <f>VLOOKUP('Frese Valve Selection'!$Q441,'Partnumber data valves'!$B$4:$K$1001,6,FALSE)</f>
        <v>#N/A</v>
      </c>
      <c r="W441" s="23" t="e">
        <f>VLOOKUP('Frese Valve Selection'!$Q441,'Partnumber data valves'!$B$4:$K$1001,7,FALSE)</f>
        <v>#N/A</v>
      </c>
      <c r="X441" s="23" t="e">
        <f>VLOOKUP('Frese Valve Selection'!$Q441,'Partnumber data valves'!$B$4:$K$1001,8,FALSE)</f>
        <v>#N/A</v>
      </c>
      <c r="Y441" s="23" t="e">
        <f>VLOOKUP('Frese Valve Selection'!$Q441,'Partnumber data valves'!$B$4:$K$1001,9,FALSE)</f>
        <v>#N/A</v>
      </c>
      <c r="Z441" s="23" t="e">
        <f>VLOOKUP('Frese Valve Selection'!$Q441,'Partnumber data valves'!$B$4:$K$1001,10,FALSE)</f>
        <v>#N/A</v>
      </c>
      <c r="AA441" s="97">
        <f t="shared" si="71"/>
        <v>0</v>
      </c>
      <c r="AB441" s="98" t="e">
        <f t="shared" si="69"/>
        <v>#N/A</v>
      </c>
      <c r="AC441" s="99" t="e">
        <f t="shared" si="70"/>
        <v>#N/A</v>
      </c>
      <c r="AD441" s="23" t="e">
        <f>VLOOKUP(Q441,'Weight table'!$A$2:$C$10000,3,FALSE)</f>
        <v>#N/A</v>
      </c>
      <c r="AF441" s="83"/>
      <c r="AG441" s="23" t="str">
        <f>IF(OR(ISBLANK($AF441),$AF441="N/A"),"",VLOOKUP($AF441,'Part number data actuators'!$B$3:$H$202,2,FALSE))</f>
        <v/>
      </c>
      <c r="AH441" s="23" t="str">
        <f>IF(OR(ISBLANK($AF441),$AF441="N/A"),"",VLOOKUP($AF441,'Part number data actuators'!$B$3:$H$202,3,FALSE))</f>
        <v/>
      </c>
      <c r="AI441" s="23" t="str">
        <f>IF(OR(ISBLANK($AF441),$AF441="N/A"),"",VLOOKUP($AF441,'Part number data actuators'!$B$3:$H$202,4,FALSE))</f>
        <v/>
      </c>
      <c r="AJ441" s="23" t="str">
        <f>IF(OR(ISBLANK($AF441),$AF441="N/A"),"",VLOOKUP($AF441,'Part number data actuators'!$B$3:$H$202,5,FALSE))</f>
        <v/>
      </c>
      <c r="AK441" s="23" t="str">
        <f>IF(OR(ISBLANK($AF441),$AF441="N/A"),"",VLOOKUP($AF441,'Part number data actuators'!$B$3:$H$202,6,FALSE))</f>
        <v/>
      </c>
      <c r="AL441" s="23" t="str">
        <f>IF(OR(ISBLANK($AF441),$AF441="N/A"),"",VLOOKUP($AF441,'Part number data actuators'!$B$3:$H$202,7,FALSE))</f>
        <v/>
      </c>
      <c r="AM441" s="5" t="str">
        <f>IF(OR(ISBLANK($AF441),$AF441="N/A"),"",VLOOKUP(AF441,'Weight table'!$A$2:$C$10000,3,FALSE))</f>
        <v/>
      </c>
      <c r="AO441" s="86"/>
      <c r="AU441" s="66" t="e">
        <f t="shared" si="72"/>
        <v>#N/A</v>
      </c>
      <c r="AV441" s="66" t="e">
        <f t="shared" si="73"/>
        <v>#N/A</v>
      </c>
      <c r="AW441" t="e">
        <f t="shared" si="74"/>
        <v>#N/A</v>
      </c>
      <c r="AX441" s="66" t="e">
        <f t="shared" si="75"/>
        <v>#N/A</v>
      </c>
      <c r="AY441" s="66" t="e">
        <f t="shared" si="76"/>
        <v>#N/A</v>
      </c>
      <c r="BB441" s="6" t="e">
        <f>MATCH(Q441,'Partnumber data valves'!$B$4:$B$1001,0)</f>
        <v>#N/A</v>
      </c>
      <c r="BC441" s="6"/>
      <c r="BD441" t="e">
        <f>INDEX('Partnumber data valves'!$B$4:$AC$1001,$BB441,13)</f>
        <v>#N/A</v>
      </c>
      <c r="BE441" t="e">
        <f>INDEX('Partnumber data valves'!$B$4:$AC$1001,$BB441,14)</f>
        <v>#N/A</v>
      </c>
      <c r="BF441" t="e">
        <f>INDEX('Partnumber data valves'!$B$4:$AC$1001,$BB441,15)</f>
        <v>#N/A</v>
      </c>
      <c r="BG441" t="e">
        <f>INDEX('Partnumber data valves'!$B$4:$AC$1001,$BB441,16)</f>
        <v>#N/A</v>
      </c>
      <c r="BH441" t="e">
        <f>INDEX('Partnumber data valves'!$B$4:$AC$1001,$BB441,17)</f>
        <v>#N/A</v>
      </c>
      <c r="BI441" t="e">
        <f>INDEX('Partnumber data valves'!$B$4:$AC$1001,$BB441,18)</f>
        <v>#N/A</v>
      </c>
      <c r="BJ441" t="e">
        <f>INDEX('Partnumber data valves'!$B$4:$AC$1001,$BB441,19)</f>
        <v>#N/A</v>
      </c>
      <c r="BL441" t="e">
        <f>INDEX('Partnumber data valves'!$B$4:$AC$1001,$BB441,21)</f>
        <v>#N/A</v>
      </c>
      <c r="BM441" t="e">
        <f>INDEX('Partnumber data valves'!$B$4:$AC$1001,$BB441,22)</f>
        <v>#N/A</v>
      </c>
      <c r="BN441" t="e">
        <f>INDEX('Partnumber data valves'!$B$4:$AC$1001,$BB441,23)</f>
        <v>#N/A</v>
      </c>
      <c r="BO441" t="e">
        <f>INDEX('Partnumber data valves'!$B$4:$AC$1001,$BB441,24)</f>
        <v>#N/A</v>
      </c>
      <c r="BP441" t="e">
        <f>INDEX('Partnumber data valves'!$B$4:$AC$1001,$BB441,25)</f>
        <v>#N/A</v>
      </c>
      <c r="BQ441" t="e">
        <f>INDEX('Partnumber data valves'!$B$4:$AC$1001,$BB441,26)</f>
        <v>#N/A</v>
      </c>
      <c r="BR441" t="e">
        <f>INDEX('Partnumber data valves'!$B$4:$AC$1001,$BB441,27)</f>
        <v>#N/A</v>
      </c>
      <c r="BS441" t="e">
        <f>INDEX('Partnumber data valves'!$B$4:$AC$1001,$BB441,28)</f>
        <v>#N/A</v>
      </c>
      <c r="BU441" s="66" t="e">
        <f>INDEX('Partnumber data valves'!$B$4:$AC$1001,$BB441,5)</f>
        <v>#N/A</v>
      </c>
      <c r="BV441" s="66" t="e">
        <f>INDEX('Partnumber data valves'!$B$4:$AC$1001,$BB441,6)</f>
        <v>#N/A</v>
      </c>
    </row>
    <row r="442" spans="2:74"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5"/>
      <c r="N442" s="115"/>
      <c r="O442" s="115"/>
      <c r="Q442" s="83"/>
      <c r="R442" s="22" t="e">
        <f>VLOOKUP('Frese Valve Selection'!$Q442,'Partnumber data valves'!$B$4:$K$1001,2,FALSE)</f>
        <v>#N/A</v>
      </c>
      <c r="S442" s="23" t="e">
        <f>VLOOKUP('Frese Valve Selection'!$Q442,'Partnumber data valves'!$B$4:$K$1001,3,FALSE)</f>
        <v>#N/A</v>
      </c>
      <c r="T442" s="23" t="e">
        <f>VLOOKUP('Frese Valve Selection'!$Q442,'Partnumber data valves'!$B$4:$K$1001,4,FALSE)</f>
        <v>#N/A</v>
      </c>
      <c r="U442" s="23" t="e">
        <f>VLOOKUP('Frese Valve Selection'!$Q442,'Partnumber data valves'!$B$4:$K$1001,5,FALSE)</f>
        <v>#N/A</v>
      </c>
      <c r="V442" s="23" t="e">
        <f>VLOOKUP('Frese Valve Selection'!$Q442,'Partnumber data valves'!$B$4:$K$1001,6,FALSE)</f>
        <v>#N/A</v>
      </c>
      <c r="W442" s="23" t="e">
        <f>VLOOKUP('Frese Valve Selection'!$Q442,'Partnumber data valves'!$B$4:$K$1001,7,FALSE)</f>
        <v>#N/A</v>
      </c>
      <c r="X442" s="23" t="e">
        <f>VLOOKUP('Frese Valve Selection'!$Q442,'Partnumber data valves'!$B$4:$K$1001,8,FALSE)</f>
        <v>#N/A</v>
      </c>
      <c r="Y442" s="23" t="e">
        <f>VLOOKUP('Frese Valve Selection'!$Q442,'Partnumber data valves'!$B$4:$K$1001,9,FALSE)</f>
        <v>#N/A</v>
      </c>
      <c r="Z442" s="23" t="e">
        <f>VLOOKUP('Frese Valve Selection'!$Q442,'Partnumber data valves'!$B$4:$K$1001,10,FALSE)</f>
        <v>#N/A</v>
      </c>
      <c r="AA442" s="97">
        <f t="shared" si="71"/>
        <v>0</v>
      </c>
      <c r="AB442" s="98" t="e">
        <f t="shared" si="69"/>
        <v>#N/A</v>
      </c>
      <c r="AC442" s="99" t="e">
        <f t="shared" si="70"/>
        <v>#N/A</v>
      </c>
      <c r="AD442" s="23" t="e">
        <f>VLOOKUP(Q442,'Weight table'!$A$2:$C$10000,3,FALSE)</f>
        <v>#N/A</v>
      </c>
      <c r="AF442" s="83"/>
      <c r="AG442" s="23" t="str">
        <f>IF(OR(ISBLANK($AF442),$AF442="N/A"),"",VLOOKUP($AF442,'Part number data actuators'!$B$3:$H$202,2,FALSE))</f>
        <v/>
      </c>
      <c r="AH442" s="23" t="str">
        <f>IF(OR(ISBLANK($AF442),$AF442="N/A"),"",VLOOKUP($AF442,'Part number data actuators'!$B$3:$H$202,3,FALSE))</f>
        <v/>
      </c>
      <c r="AI442" s="23" t="str">
        <f>IF(OR(ISBLANK($AF442),$AF442="N/A"),"",VLOOKUP($AF442,'Part number data actuators'!$B$3:$H$202,4,FALSE))</f>
        <v/>
      </c>
      <c r="AJ442" s="23" t="str">
        <f>IF(OR(ISBLANK($AF442),$AF442="N/A"),"",VLOOKUP($AF442,'Part number data actuators'!$B$3:$H$202,5,FALSE))</f>
        <v/>
      </c>
      <c r="AK442" s="23" t="str">
        <f>IF(OR(ISBLANK($AF442),$AF442="N/A"),"",VLOOKUP($AF442,'Part number data actuators'!$B$3:$H$202,6,FALSE))</f>
        <v/>
      </c>
      <c r="AL442" s="23" t="str">
        <f>IF(OR(ISBLANK($AF442),$AF442="N/A"),"",VLOOKUP($AF442,'Part number data actuators'!$B$3:$H$202,7,FALSE))</f>
        <v/>
      </c>
      <c r="AM442" s="5" t="str">
        <f>IF(OR(ISBLANK($AF442),$AF442="N/A"),"",VLOOKUP(AF442,'Weight table'!$A$2:$C$10000,3,FALSE))</f>
        <v/>
      </c>
      <c r="AO442" s="86"/>
      <c r="AU442" s="66" t="e">
        <f t="shared" si="72"/>
        <v>#N/A</v>
      </c>
      <c r="AV442" s="66" t="e">
        <f t="shared" si="73"/>
        <v>#N/A</v>
      </c>
      <c r="AW442" t="e">
        <f t="shared" si="74"/>
        <v>#N/A</v>
      </c>
      <c r="AX442" s="66" t="e">
        <f t="shared" si="75"/>
        <v>#N/A</v>
      </c>
      <c r="AY442" s="66" t="e">
        <f t="shared" si="76"/>
        <v>#N/A</v>
      </c>
      <c r="BB442" s="6" t="e">
        <f>MATCH(Q442,'Partnumber data valves'!$B$4:$B$1001,0)</f>
        <v>#N/A</v>
      </c>
      <c r="BC442" s="6"/>
      <c r="BD442" t="e">
        <f>INDEX('Partnumber data valves'!$B$4:$AC$1001,$BB442,13)</f>
        <v>#N/A</v>
      </c>
      <c r="BE442" t="e">
        <f>INDEX('Partnumber data valves'!$B$4:$AC$1001,$BB442,14)</f>
        <v>#N/A</v>
      </c>
      <c r="BF442" t="e">
        <f>INDEX('Partnumber data valves'!$B$4:$AC$1001,$BB442,15)</f>
        <v>#N/A</v>
      </c>
      <c r="BG442" t="e">
        <f>INDEX('Partnumber data valves'!$B$4:$AC$1001,$BB442,16)</f>
        <v>#N/A</v>
      </c>
      <c r="BH442" t="e">
        <f>INDEX('Partnumber data valves'!$B$4:$AC$1001,$BB442,17)</f>
        <v>#N/A</v>
      </c>
      <c r="BI442" t="e">
        <f>INDEX('Partnumber data valves'!$B$4:$AC$1001,$BB442,18)</f>
        <v>#N/A</v>
      </c>
      <c r="BJ442" t="e">
        <f>INDEX('Partnumber data valves'!$B$4:$AC$1001,$BB442,19)</f>
        <v>#N/A</v>
      </c>
      <c r="BL442" t="e">
        <f>INDEX('Partnumber data valves'!$B$4:$AC$1001,$BB442,21)</f>
        <v>#N/A</v>
      </c>
      <c r="BM442" t="e">
        <f>INDEX('Partnumber data valves'!$B$4:$AC$1001,$BB442,22)</f>
        <v>#N/A</v>
      </c>
      <c r="BN442" t="e">
        <f>INDEX('Partnumber data valves'!$B$4:$AC$1001,$BB442,23)</f>
        <v>#N/A</v>
      </c>
      <c r="BO442" t="e">
        <f>INDEX('Partnumber data valves'!$B$4:$AC$1001,$BB442,24)</f>
        <v>#N/A</v>
      </c>
      <c r="BP442" t="e">
        <f>INDEX('Partnumber data valves'!$B$4:$AC$1001,$BB442,25)</f>
        <v>#N/A</v>
      </c>
      <c r="BQ442" t="e">
        <f>INDEX('Partnumber data valves'!$B$4:$AC$1001,$BB442,26)</f>
        <v>#N/A</v>
      </c>
      <c r="BR442" t="e">
        <f>INDEX('Partnumber data valves'!$B$4:$AC$1001,$BB442,27)</f>
        <v>#N/A</v>
      </c>
      <c r="BS442" t="e">
        <f>INDEX('Partnumber data valves'!$B$4:$AC$1001,$BB442,28)</f>
        <v>#N/A</v>
      </c>
      <c r="BU442" s="66" t="e">
        <f>INDEX('Partnumber data valves'!$B$4:$AC$1001,$BB442,5)</f>
        <v>#N/A</v>
      </c>
      <c r="BV442" s="66" t="e">
        <f>INDEX('Partnumber data valves'!$B$4:$AC$1001,$BB442,6)</f>
        <v>#N/A</v>
      </c>
    </row>
    <row r="443" spans="2:74"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5"/>
      <c r="N443" s="115"/>
      <c r="O443" s="115"/>
      <c r="Q443" s="83"/>
      <c r="R443" s="22" t="e">
        <f>VLOOKUP('Frese Valve Selection'!$Q443,'Partnumber data valves'!$B$4:$K$1001,2,FALSE)</f>
        <v>#N/A</v>
      </c>
      <c r="S443" s="23" t="e">
        <f>VLOOKUP('Frese Valve Selection'!$Q443,'Partnumber data valves'!$B$4:$K$1001,3,FALSE)</f>
        <v>#N/A</v>
      </c>
      <c r="T443" s="23" t="e">
        <f>VLOOKUP('Frese Valve Selection'!$Q443,'Partnumber data valves'!$B$4:$K$1001,4,FALSE)</f>
        <v>#N/A</v>
      </c>
      <c r="U443" s="23" t="e">
        <f>VLOOKUP('Frese Valve Selection'!$Q443,'Partnumber data valves'!$B$4:$K$1001,5,FALSE)</f>
        <v>#N/A</v>
      </c>
      <c r="V443" s="23" t="e">
        <f>VLOOKUP('Frese Valve Selection'!$Q443,'Partnumber data valves'!$B$4:$K$1001,6,FALSE)</f>
        <v>#N/A</v>
      </c>
      <c r="W443" s="23" t="e">
        <f>VLOOKUP('Frese Valve Selection'!$Q443,'Partnumber data valves'!$B$4:$K$1001,7,FALSE)</f>
        <v>#N/A</v>
      </c>
      <c r="X443" s="23" t="e">
        <f>VLOOKUP('Frese Valve Selection'!$Q443,'Partnumber data valves'!$B$4:$K$1001,8,FALSE)</f>
        <v>#N/A</v>
      </c>
      <c r="Y443" s="23" t="e">
        <f>VLOOKUP('Frese Valve Selection'!$Q443,'Partnumber data valves'!$B$4:$K$1001,9,FALSE)</f>
        <v>#N/A</v>
      </c>
      <c r="Z443" s="23" t="e">
        <f>VLOOKUP('Frese Valve Selection'!$Q443,'Partnumber data valves'!$B$4:$K$1001,10,FALSE)</f>
        <v>#N/A</v>
      </c>
      <c r="AA443" s="97">
        <f t="shared" si="71"/>
        <v>0</v>
      </c>
      <c r="AB443" s="98" t="e">
        <f t="shared" si="69"/>
        <v>#N/A</v>
      </c>
      <c r="AC443" s="99" t="e">
        <f t="shared" si="70"/>
        <v>#N/A</v>
      </c>
      <c r="AD443" s="23" t="e">
        <f>VLOOKUP(Q443,'Weight table'!$A$2:$C$10000,3,FALSE)</f>
        <v>#N/A</v>
      </c>
      <c r="AF443" s="83"/>
      <c r="AG443" s="23" t="str">
        <f>IF(OR(ISBLANK($AF443),$AF443="N/A"),"",VLOOKUP($AF443,'Part number data actuators'!$B$3:$H$202,2,FALSE))</f>
        <v/>
      </c>
      <c r="AH443" s="23" t="str">
        <f>IF(OR(ISBLANK($AF443),$AF443="N/A"),"",VLOOKUP($AF443,'Part number data actuators'!$B$3:$H$202,3,FALSE))</f>
        <v/>
      </c>
      <c r="AI443" s="23" t="str">
        <f>IF(OR(ISBLANK($AF443),$AF443="N/A"),"",VLOOKUP($AF443,'Part number data actuators'!$B$3:$H$202,4,FALSE))</f>
        <v/>
      </c>
      <c r="AJ443" s="23" t="str">
        <f>IF(OR(ISBLANK($AF443),$AF443="N/A"),"",VLOOKUP($AF443,'Part number data actuators'!$B$3:$H$202,5,FALSE))</f>
        <v/>
      </c>
      <c r="AK443" s="23" t="str">
        <f>IF(OR(ISBLANK($AF443),$AF443="N/A"),"",VLOOKUP($AF443,'Part number data actuators'!$B$3:$H$202,6,FALSE))</f>
        <v/>
      </c>
      <c r="AL443" s="23" t="str">
        <f>IF(OR(ISBLANK($AF443),$AF443="N/A"),"",VLOOKUP($AF443,'Part number data actuators'!$B$3:$H$202,7,FALSE))</f>
        <v/>
      </c>
      <c r="AM443" s="5" t="str">
        <f>IF(OR(ISBLANK($AF443),$AF443="N/A"),"",VLOOKUP(AF443,'Weight table'!$A$2:$C$10000,3,FALSE))</f>
        <v/>
      </c>
      <c r="AO443" s="86"/>
      <c r="AU443" s="66" t="e">
        <f t="shared" si="72"/>
        <v>#N/A</v>
      </c>
      <c r="AV443" s="66" t="e">
        <f t="shared" si="73"/>
        <v>#N/A</v>
      </c>
      <c r="AW443" t="e">
        <f t="shared" si="74"/>
        <v>#N/A</v>
      </c>
      <c r="AX443" s="66" t="e">
        <f t="shared" si="75"/>
        <v>#N/A</v>
      </c>
      <c r="AY443" s="66" t="e">
        <f t="shared" si="76"/>
        <v>#N/A</v>
      </c>
      <c r="BB443" s="6" t="e">
        <f>MATCH(Q443,'Partnumber data valves'!$B$4:$B$1001,0)</f>
        <v>#N/A</v>
      </c>
      <c r="BC443" s="6"/>
      <c r="BD443" t="e">
        <f>INDEX('Partnumber data valves'!$B$4:$AC$1001,$BB443,13)</f>
        <v>#N/A</v>
      </c>
      <c r="BE443" t="e">
        <f>INDEX('Partnumber data valves'!$B$4:$AC$1001,$BB443,14)</f>
        <v>#N/A</v>
      </c>
      <c r="BF443" t="e">
        <f>INDEX('Partnumber data valves'!$B$4:$AC$1001,$BB443,15)</f>
        <v>#N/A</v>
      </c>
      <c r="BG443" t="e">
        <f>INDEX('Partnumber data valves'!$B$4:$AC$1001,$BB443,16)</f>
        <v>#N/A</v>
      </c>
      <c r="BH443" t="e">
        <f>INDEX('Partnumber data valves'!$B$4:$AC$1001,$BB443,17)</f>
        <v>#N/A</v>
      </c>
      <c r="BI443" t="e">
        <f>INDEX('Partnumber data valves'!$B$4:$AC$1001,$BB443,18)</f>
        <v>#N/A</v>
      </c>
      <c r="BJ443" t="e">
        <f>INDEX('Partnumber data valves'!$B$4:$AC$1001,$BB443,19)</f>
        <v>#N/A</v>
      </c>
      <c r="BL443" t="e">
        <f>INDEX('Partnumber data valves'!$B$4:$AC$1001,$BB443,21)</f>
        <v>#N/A</v>
      </c>
      <c r="BM443" t="e">
        <f>INDEX('Partnumber data valves'!$B$4:$AC$1001,$BB443,22)</f>
        <v>#N/A</v>
      </c>
      <c r="BN443" t="e">
        <f>INDEX('Partnumber data valves'!$B$4:$AC$1001,$BB443,23)</f>
        <v>#N/A</v>
      </c>
      <c r="BO443" t="e">
        <f>INDEX('Partnumber data valves'!$B$4:$AC$1001,$BB443,24)</f>
        <v>#N/A</v>
      </c>
      <c r="BP443" t="e">
        <f>INDEX('Partnumber data valves'!$B$4:$AC$1001,$BB443,25)</f>
        <v>#N/A</v>
      </c>
      <c r="BQ443" t="e">
        <f>INDEX('Partnumber data valves'!$B$4:$AC$1001,$BB443,26)</f>
        <v>#N/A</v>
      </c>
      <c r="BR443" t="e">
        <f>INDEX('Partnumber data valves'!$B$4:$AC$1001,$BB443,27)</f>
        <v>#N/A</v>
      </c>
      <c r="BS443" t="e">
        <f>INDEX('Partnumber data valves'!$B$4:$AC$1001,$BB443,28)</f>
        <v>#N/A</v>
      </c>
      <c r="BU443" s="66" t="e">
        <f>INDEX('Partnumber data valves'!$B$4:$AC$1001,$BB443,5)</f>
        <v>#N/A</v>
      </c>
      <c r="BV443" s="66" t="e">
        <f>INDEX('Partnumber data valves'!$B$4:$AC$1001,$BB443,6)</f>
        <v>#N/A</v>
      </c>
    </row>
    <row r="444" spans="2:74"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5"/>
      <c r="N444" s="115"/>
      <c r="O444" s="115"/>
      <c r="Q444" s="83"/>
      <c r="R444" s="22" t="e">
        <f>VLOOKUP('Frese Valve Selection'!$Q444,'Partnumber data valves'!$B$4:$K$1001,2,FALSE)</f>
        <v>#N/A</v>
      </c>
      <c r="S444" s="23" t="e">
        <f>VLOOKUP('Frese Valve Selection'!$Q444,'Partnumber data valves'!$B$4:$K$1001,3,FALSE)</f>
        <v>#N/A</v>
      </c>
      <c r="T444" s="23" t="e">
        <f>VLOOKUP('Frese Valve Selection'!$Q444,'Partnumber data valves'!$B$4:$K$1001,4,FALSE)</f>
        <v>#N/A</v>
      </c>
      <c r="U444" s="23" t="e">
        <f>VLOOKUP('Frese Valve Selection'!$Q444,'Partnumber data valves'!$B$4:$K$1001,5,FALSE)</f>
        <v>#N/A</v>
      </c>
      <c r="V444" s="23" t="e">
        <f>VLOOKUP('Frese Valve Selection'!$Q444,'Partnumber data valves'!$B$4:$K$1001,6,FALSE)</f>
        <v>#N/A</v>
      </c>
      <c r="W444" s="23" t="e">
        <f>VLOOKUP('Frese Valve Selection'!$Q444,'Partnumber data valves'!$B$4:$K$1001,7,FALSE)</f>
        <v>#N/A</v>
      </c>
      <c r="X444" s="23" t="e">
        <f>VLOOKUP('Frese Valve Selection'!$Q444,'Partnumber data valves'!$B$4:$K$1001,8,FALSE)</f>
        <v>#N/A</v>
      </c>
      <c r="Y444" s="23" t="e">
        <f>VLOOKUP('Frese Valve Selection'!$Q444,'Partnumber data valves'!$B$4:$K$1001,9,FALSE)</f>
        <v>#N/A</v>
      </c>
      <c r="Z444" s="23" t="e">
        <f>VLOOKUP('Frese Valve Selection'!$Q444,'Partnumber data valves'!$B$4:$K$1001,10,FALSE)</f>
        <v>#N/A</v>
      </c>
      <c r="AA444" s="97">
        <f t="shared" si="71"/>
        <v>0</v>
      </c>
      <c r="AB444" s="98" t="e">
        <f t="shared" si="69"/>
        <v>#N/A</v>
      </c>
      <c r="AC444" s="99" t="e">
        <f t="shared" si="70"/>
        <v>#N/A</v>
      </c>
      <c r="AD444" s="23" t="e">
        <f>VLOOKUP(Q444,'Weight table'!$A$2:$C$10000,3,FALSE)</f>
        <v>#N/A</v>
      </c>
      <c r="AF444" s="83"/>
      <c r="AG444" s="23" t="str">
        <f>IF(OR(ISBLANK($AF444),$AF444="N/A"),"",VLOOKUP($AF444,'Part number data actuators'!$B$3:$H$202,2,FALSE))</f>
        <v/>
      </c>
      <c r="AH444" s="23" t="str">
        <f>IF(OR(ISBLANK($AF444),$AF444="N/A"),"",VLOOKUP($AF444,'Part number data actuators'!$B$3:$H$202,3,FALSE))</f>
        <v/>
      </c>
      <c r="AI444" s="23" t="str">
        <f>IF(OR(ISBLANK($AF444),$AF444="N/A"),"",VLOOKUP($AF444,'Part number data actuators'!$B$3:$H$202,4,FALSE))</f>
        <v/>
      </c>
      <c r="AJ444" s="23" t="str">
        <f>IF(OR(ISBLANK($AF444),$AF444="N/A"),"",VLOOKUP($AF444,'Part number data actuators'!$B$3:$H$202,5,FALSE))</f>
        <v/>
      </c>
      <c r="AK444" s="23" t="str">
        <f>IF(OR(ISBLANK($AF444),$AF444="N/A"),"",VLOOKUP($AF444,'Part number data actuators'!$B$3:$H$202,6,FALSE))</f>
        <v/>
      </c>
      <c r="AL444" s="23" t="str">
        <f>IF(OR(ISBLANK($AF444),$AF444="N/A"),"",VLOOKUP($AF444,'Part number data actuators'!$B$3:$H$202,7,FALSE))</f>
        <v/>
      </c>
      <c r="AM444" s="5" t="str">
        <f>IF(OR(ISBLANK($AF444),$AF444="N/A"),"",VLOOKUP(AF444,'Weight table'!$A$2:$C$10000,3,FALSE))</f>
        <v/>
      </c>
      <c r="AO444" s="86"/>
      <c r="AU444" s="66" t="e">
        <f t="shared" si="72"/>
        <v>#N/A</v>
      </c>
      <c r="AV444" s="66" t="e">
        <f t="shared" si="73"/>
        <v>#N/A</v>
      </c>
      <c r="AW444" t="e">
        <f t="shared" si="74"/>
        <v>#N/A</v>
      </c>
      <c r="AX444" s="66" t="e">
        <f t="shared" si="75"/>
        <v>#N/A</v>
      </c>
      <c r="AY444" s="66" t="e">
        <f t="shared" si="76"/>
        <v>#N/A</v>
      </c>
      <c r="BB444" s="6" t="e">
        <f>MATCH(Q444,'Partnumber data valves'!$B$4:$B$1001,0)</f>
        <v>#N/A</v>
      </c>
      <c r="BC444" s="6"/>
      <c r="BD444" t="e">
        <f>INDEX('Partnumber data valves'!$B$4:$AC$1001,$BB444,13)</f>
        <v>#N/A</v>
      </c>
      <c r="BE444" t="e">
        <f>INDEX('Partnumber data valves'!$B$4:$AC$1001,$BB444,14)</f>
        <v>#N/A</v>
      </c>
      <c r="BF444" t="e">
        <f>INDEX('Partnumber data valves'!$B$4:$AC$1001,$BB444,15)</f>
        <v>#N/A</v>
      </c>
      <c r="BG444" t="e">
        <f>INDEX('Partnumber data valves'!$B$4:$AC$1001,$BB444,16)</f>
        <v>#N/A</v>
      </c>
      <c r="BH444" t="e">
        <f>INDEX('Partnumber data valves'!$B$4:$AC$1001,$BB444,17)</f>
        <v>#N/A</v>
      </c>
      <c r="BI444" t="e">
        <f>INDEX('Partnumber data valves'!$B$4:$AC$1001,$BB444,18)</f>
        <v>#N/A</v>
      </c>
      <c r="BJ444" t="e">
        <f>INDEX('Partnumber data valves'!$B$4:$AC$1001,$BB444,19)</f>
        <v>#N/A</v>
      </c>
      <c r="BL444" t="e">
        <f>INDEX('Partnumber data valves'!$B$4:$AC$1001,$BB444,21)</f>
        <v>#N/A</v>
      </c>
      <c r="BM444" t="e">
        <f>INDEX('Partnumber data valves'!$B$4:$AC$1001,$BB444,22)</f>
        <v>#N/A</v>
      </c>
      <c r="BN444" t="e">
        <f>INDEX('Partnumber data valves'!$B$4:$AC$1001,$BB444,23)</f>
        <v>#N/A</v>
      </c>
      <c r="BO444" t="e">
        <f>INDEX('Partnumber data valves'!$B$4:$AC$1001,$BB444,24)</f>
        <v>#N/A</v>
      </c>
      <c r="BP444" t="e">
        <f>INDEX('Partnumber data valves'!$B$4:$AC$1001,$BB444,25)</f>
        <v>#N/A</v>
      </c>
      <c r="BQ444" t="e">
        <f>INDEX('Partnumber data valves'!$B$4:$AC$1001,$BB444,26)</f>
        <v>#N/A</v>
      </c>
      <c r="BR444" t="e">
        <f>INDEX('Partnumber data valves'!$B$4:$AC$1001,$BB444,27)</f>
        <v>#N/A</v>
      </c>
      <c r="BS444" t="e">
        <f>INDEX('Partnumber data valves'!$B$4:$AC$1001,$BB444,28)</f>
        <v>#N/A</v>
      </c>
      <c r="BU444" s="66" t="e">
        <f>INDEX('Partnumber data valves'!$B$4:$AC$1001,$BB444,5)</f>
        <v>#N/A</v>
      </c>
      <c r="BV444" s="66" t="e">
        <f>INDEX('Partnumber data valves'!$B$4:$AC$1001,$BB444,6)</f>
        <v>#N/A</v>
      </c>
    </row>
    <row r="445" spans="2:74"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5"/>
      <c r="N445" s="115"/>
      <c r="O445" s="115"/>
      <c r="Q445" s="83"/>
      <c r="R445" s="22" t="e">
        <f>VLOOKUP('Frese Valve Selection'!$Q445,'Partnumber data valves'!$B$4:$K$1001,2,FALSE)</f>
        <v>#N/A</v>
      </c>
      <c r="S445" s="23" t="e">
        <f>VLOOKUP('Frese Valve Selection'!$Q445,'Partnumber data valves'!$B$4:$K$1001,3,FALSE)</f>
        <v>#N/A</v>
      </c>
      <c r="T445" s="23" t="e">
        <f>VLOOKUP('Frese Valve Selection'!$Q445,'Partnumber data valves'!$B$4:$K$1001,4,FALSE)</f>
        <v>#N/A</v>
      </c>
      <c r="U445" s="23" t="e">
        <f>VLOOKUP('Frese Valve Selection'!$Q445,'Partnumber data valves'!$B$4:$K$1001,5,FALSE)</f>
        <v>#N/A</v>
      </c>
      <c r="V445" s="23" t="e">
        <f>VLOOKUP('Frese Valve Selection'!$Q445,'Partnumber data valves'!$B$4:$K$1001,6,FALSE)</f>
        <v>#N/A</v>
      </c>
      <c r="W445" s="23" t="e">
        <f>VLOOKUP('Frese Valve Selection'!$Q445,'Partnumber data valves'!$B$4:$K$1001,7,FALSE)</f>
        <v>#N/A</v>
      </c>
      <c r="X445" s="23" t="e">
        <f>VLOOKUP('Frese Valve Selection'!$Q445,'Partnumber data valves'!$B$4:$K$1001,8,FALSE)</f>
        <v>#N/A</v>
      </c>
      <c r="Y445" s="23" t="e">
        <f>VLOOKUP('Frese Valve Selection'!$Q445,'Partnumber data valves'!$B$4:$K$1001,9,FALSE)</f>
        <v>#N/A</v>
      </c>
      <c r="Z445" s="23" t="e">
        <f>VLOOKUP('Frese Valve Selection'!$Q445,'Partnumber data valves'!$B$4:$K$1001,10,FALSE)</f>
        <v>#N/A</v>
      </c>
      <c r="AA445" s="97">
        <f t="shared" si="71"/>
        <v>0</v>
      </c>
      <c r="AB445" s="98" t="e">
        <f t="shared" si="69"/>
        <v>#N/A</v>
      </c>
      <c r="AC445" s="99" t="e">
        <f t="shared" si="70"/>
        <v>#N/A</v>
      </c>
      <c r="AD445" s="23" t="e">
        <f>VLOOKUP(Q445,'Weight table'!$A$2:$C$10000,3,FALSE)</f>
        <v>#N/A</v>
      </c>
      <c r="AF445" s="83"/>
      <c r="AG445" s="23" t="str">
        <f>IF(OR(ISBLANK($AF445),$AF445="N/A"),"",VLOOKUP($AF445,'Part number data actuators'!$B$3:$H$202,2,FALSE))</f>
        <v/>
      </c>
      <c r="AH445" s="23" t="str">
        <f>IF(OR(ISBLANK($AF445),$AF445="N/A"),"",VLOOKUP($AF445,'Part number data actuators'!$B$3:$H$202,3,FALSE))</f>
        <v/>
      </c>
      <c r="AI445" s="23" t="str">
        <f>IF(OR(ISBLANK($AF445),$AF445="N/A"),"",VLOOKUP($AF445,'Part number data actuators'!$B$3:$H$202,4,FALSE))</f>
        <v/>
      </c>
      <c r="AJ445" s="23" t="str">
        <f>IF(OR(ISBLANK($AF445),$AF445="N/A"),"",VLOOKUP($AF445,'Part number data actuators'!$B$3:$H$202,5,FALSE))</f>
        <v/>
      </c>
      <c r="AK445" s="23" t="str">
        <f>IF(OR(ISBLANK($AF445),$AF445="N/A"),"",VLOOKUP($AF445,'Part number data actuators'!$B$3:$H$202,6,FALSE))</f>
        <v/>
      </c>
      <c r="AL445" s="23" t="str">
        <f>IF(OR(ISBLANK($AF445),$AF445="N/A"),"",VLOOKUP($AF445,'Part number data actuators'!$B$3:$H$202,7,FALSE))</f>
        <v/>
      </c>
      <c r="AM445" s="5" t="str">
        <f>IF(OR(ISBLANK($AF445),$AF445="N/A"),"",VLOOKUP(AF445,'Weight table'!$A$2:$C$10000,3,FALSE))</f>
        <v/>
      </c>
      <c r="AO445" s="86"/>
      <c r="AU445" s="66" t="e">
        <f t="shared" si="72"/>
        <v>#N/A</v>
      </c>
      <c r="AV445" s="66" t="e">
        <f t="shared" si="73"/>
        <v>#N/A</v>
      </c>
      <c r="AW445" t="e">
        <f t="shared" si="74"/>
        <v>#N/A</v>
      </c>
      <c r="AX445" s="66" t="e">
        <f t="shared" si="75"/>
        <v>#N/A</v>
      </c>
      <c r="AY445" s="66" t="e">
        <f t="shared" si="76"/>
        <v>#N/A</v>
      </c>
      <c r="BB445" s="6" t="e">
        <f>MATCH(Q445,'Partnumber data valves'!$B$4:$B$1001,0)</f>
        <v>#N/A</v>
      </c>
      <c r="BC445" s="6"/>
      <c r="BD445" t="e">
        <f>INDEX('Partnumber data valves'!$B$4:$AC$1001,$BB445,13)</f>
        <v>#N/A</v>
      </c>
      <c r="BE445" t="e">
        <f>INDEX('Partnumber data valves'!$B$4:$AC$1001,$BB445,14)</f>
        <v>#N/A</v>
      </c>
      <c r="BF445" t="e">
        <f>INDEX('Partnumber data valves'!$B$4:$AC$1001,$BB445,15)</f>
        <v>#N/A</v>
      </c>
      <c r="BG445" t="e">
        <f>INDEX('Partnumber data valves'!$B$4:$AC$1001,$BB445,16)</f>
        <v>#N/A</v>
      </c>
      <c r="BH445" t="e">
        <f>INDEX('Partnumber data valves'!$B$4:$AC$1001,$BB445,17)</f>
        <v>#N/A</v>
      </c>
      <c r="BI445" t="e">
        <f>INDEX('Partnumber data valves'!$B$4:$AC$1001,$BB445,18)</f>
        <v>#N/A</v>
      </c>
      <c r="BJ445" t="e">
        <f>INDEX('Partnumber data valves'!$B$4:$AC$1001,$BB445,19)</f>
        <v>#N/A</v>
      </c>
      <c r="BL445" t="e">
        <f>INDEX('Partnumber data valves'!$B$4:$AC$1001,$BB445,21)</f>
        <v>#N/A</v>
      </c>
      <c r="BM445" t="e">
        <f>INDEX('Partnumber data valves'!$B$4:$AC$1001,$BB445,22)</f>
        <v>#N/A</v>
      </c>
      <c r="BN445" t="e">
        <f>INDEX('Partnumber data valves'!$B$4:$AC$1001,$BB445,23)</f>
        <v>#N/A</v>
      </c>
      <c r="BO445" t="e">
        <f>INDEX('Partnumber data valves'!$B$4:$AC$1001,$BB445,24)</f>
        <v>#N/A</v>
      </c>
      <c r="BP445" t="e">
        <f>INDEX('Partnumber data valves'!$B$4:$AC$1001,$BB445,25)</f>
        <v>#N/A</v>
      </c>
      <c r="BQ445" t="e">
        <f>INDEX('Partnumber data valves'!$B$4:$AC$1001,$BB445,26)</f>
        <v>#N/A</v>
      </c>
      <c r="BR445" t="e">
        <f>INDEX('Partnumber data valves'!$B$4:$AC$1001,$BB445,27)</f>
        <v>#N/A</v>
      </c>
      <c r="BS445" t="e">
        <f>INDEX('Partnumber data valves'!$B$4:$AC$1001,$BB445,28)</f>
        <v>#N/A</v>
      </c>
      <c r="BU445" s="66" t="e">
        <f>INDEX('Partnumber data valves'!$B$4:$AC$1001,$BB445,5)</f>
        <v>#N/A</v>
      </c>
      <c r="BV445" s="66" t="e">
        <f>INDEX('Partnumber data valves'!$B$4:$AC$1001,$BB445,6)</f>
        <v>#N/A</v>
      </c>
    </row>
    <row r="446" spans="2:74"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5"/>
      <c r="N446" s="115"/>
      <c r="O446" s="115"/>
      <c r="Q446" s="83"/>
      <c r="R446" s="22" t="e">
        <f>VLOOKUP('Frese Valve Selection'!$Q446,'Partnumber data valves'!$B$4:$K$1001,2,FALSE)</f>
        <v>#N/A</v>
      </c>
      <c r="S446" s="23" t="e">
        <f>VLOOKUP('Frese Valve Selection'!$Q446,'Partnumber data valves'!$B$4:$K$1001,3,FALSE)</f>
        <v>#N/A</v>
      </c>
      <c r="T446" s="23" t="e">
        <f>VLOOKUP('Frese Valve Selection'!$Q446,'Partnumber data valves'!$B$4:$K$1001,4,FALSE)</f>
        <v>#N/A</v>
      </c>
      <c r="U446" s="23" t="e">
        <f>VLOOKUP('Frese Valve Selection'!$Q446,'Partnumber data valves'!$B$4:$K$1001,5,FALSE)</f>
        <v>#N/A</v>
      </c>
      <c r="V446" s="23" t="e">
        <f>VLOOKUP('Frese Valve Selection'!$Q446,'Partnumber data valves'!$B$4:$K$1001,6,FALSE)</f>
        <v>#N/A</v>
      </c>
      <c r="W446" s="23" t="e">
        <f>VLOOKUP('Frese Valve Selection'!$Q446,'Partnumber data valves'!$B$4:$K$1001,7,FALSE)</f>
        <v>#N/A</v>
      </c>
      <c r="X446" s="23" t="e">
        <f>VLOOKUP('Frese Valve Selection'!$Q446,'Partnumber data valves'!$B$4:$K$1001,8,FALSE)</f>
        <v>#N/A</v>
      </c>
      <c r="Y446" s="23" t="e">
        <f>VLOOKUP('Frese Valve Selection'!$Q446,'Partnumber data valves'!$B$4:$K$1001,9,FALSE)</f>
        <v>#N/A</v>
      </c>
      <c r="Z446" s="23" t="e">
        <f>VLOOKUP('Frese Valve Selection'!$Q446,'Partnumber data valves'!$B$4:$K$1001,10,FALSE)</f>
        <v>#N/A</v>
      </c>
      <c r="AA446" s="97">
        <f t="shared" si="71"/>
        <v>0</v>
      </c>
      <c r="AB446" s="98" t="e">
        <f t="shared" si="69"/>
        <v>#N/A</v>
      </c>
      <c r="AC446" s="99" t="e">
        <f t="shared" si="70"/>
        <v>#N/A</v>
      </c>
      <c r="AD446" s="23" t="e">
        <f>VLOOKUP(Q446,'Weight table'!$A$2:$C$10000,3,FALSE)</f>
        <v>#N/A</v>
      </c>
      <c r="AF446" s="83"/>
      <c r="AG446" s="23" t="str">
        <f>IF(OR(ISBLANK($AF446),$AF446="N/A"),"",VLOOKUP($AF446,'Part number data actuators'!$B$3:$H$202,2,FALSE))</f>
        <v/>
      </c>
      <c r="AH446" s="23" t="str">
        <f>IF(OR(ISBLANK($AF446),$AF446="N/A"),"",VLOOKUP($AF446,'Part number data actuators'!$B$3:$H$202,3,FALSE))</f>
        <v/>
      </c>
      <c r="AI446" s="23" t="str">
        <f>IF(OR(ISBLANK($AF446),$AF446="N/A"),"",VLOOKUP($AF446,'Part number data actuators'!$B$3:$H$202,4,FALSE))</f>
        <v/>
      </c>
      <c r="AJ446" s="23" t="str">
        <f>IF(OR(ISBLANK($AF446),$AF446="N/A"),"",VLOOKUP($AF446,'Part number data actuators'!$B$3:$H$202,5,FALSE))</f>
        <v/>
      </c>
      <c r="AK446" s="23" t="str">
        <f>IF(OR(ISBLANK($AF446),$AF446="N/A"),"",VLOOKUP($AF446,'Part number data actuators'!$B$3:$H$202,6,FALSE))</f>
        <v/>
      </c>
      <c r="AL446" s="23" t="str">
        <f>IF(OR(ISBLANK($AF446),$AF446="N/A"),"",VLOOKUP($AF446,'Part number data actuators'!$B$3:$H$202,7,FALSE))</f>
        <v/>
      </c>
      <c r="AM446" s="5" t="str">
        <f>IF(OR(ISBLANK($AF446),$AF446="N/A"),"",VLOOKUP(AF446,'Weight table'!$A$2:$C$10000,3,FALSE))</f>
        <v/>
      </c>
      <c r="AO446" s="86"/>
      <c r="AU446" s="66" t="e">
        <f t="shared" si="72"/>
        <v>#N/A</v>
      </c>
      <c r="AV446" s="66" t="e">
        <f t="shared" si="73"/>
        <v>#N/A</v>
      </c>
      <c r="AW446" t="e">
        <f t="shared" si="74"/>
        <v>#N/A</v>
      </c>
      <c r="AX446" s="66" t="e">
        <f t="shared" si="75"/>
        <v>#N/A</v>
      </c>
      <c r="AY446" s="66" t="e">
        <f t="shared" si="76"/>
        <v>#N/A</v>
      </c>
      <c r="BB446" s="6" t="e">
        <f>MATCH(Q446,'Partnumber data valves'!$B$4:$B$1001,0)</f>
        <v>#N/A</v>
      </c>
      <c r="BC446" s="6"/>
      <c r="BD446" t="e">
        <f>INDEX('Partnumber data valves'!$B$4:$AC$1001,$BB446,13)</f>
        <v>#N/A</v>
      </c>
      <c r="BE446" t="e">
        <f>INDEX('Partnumber data valves'!$B$4:$AC$1001,$BB446,14)</f>
        <v>#N/A</v>
      </c>
      <c r="BF446" t="e">
        <f>INDEX('Partnumber data valves'!$B$4:$AC$1001,$BB446,15)</f>
        <v>#N/A</v>
      </c>
      <c r="BG446" t="e">
        <f>INDEX('Partnumber data valves'!$B$4:$AC$1001,$BB446,16)</f>
        <v>#N/A</v>
      </c>
      <c r="BH446" t="e">
        <f>INDEX('Partnumber data valves'!$B$4:$AC$1001,$BB446,17)</f>
        <v>#N/A</v>
      </c>
      <c r="BI446" t="e">
        <f>INDEX('Partnumber data valves'!$B$4:$AC$1001,$BB446,18)</f>
        <v>#N/A</v>
      </c>
      <c r="BJ446" t="e">
        <f>INDEX('Partnumber data valves'!$B$4:$AC$1001,$BB446,19)</f>
        <v>#N/A</v>
      </c>
      <c r="BL446" t="e">
        <f>INDEX('Partnumber data valves'!$B$4:$AC$1001,$BB446,21)</f>
        <v>#N/A</v>
      </c>
      <c r="BM446" t="e">
        <f>INDEX('Partnumber data valves'!$B$4:$AC$1001,$BB446,22)</f>
        <v>#N/A</v>
      </c>
      <c r="BN446" t="e">
        <f>INDEX('Partnumber data valves'!$B$4:$AC$1001,$BB446,23)</f>
        <v>#N/A</v>
      </c>
      <c r="BO446" t="e">
        <f>INDEX('Partnumber data valves'!$B$4:$AC$1001,$BB446,24)</f>
        <v>#N/A</v>
      </c>
      <c r="BP446" t="e">
        <f>INDEX('Partnumber data valves'!$B$4:$AC$1001,$BB446,25)</f>
        <v>#N/A</v>
      </c>
      <c r="BQ446" t="e">
        <f>INDEX('Partnumber data valves'!$B$4:$AC$1001,$BB446,26)</f>
        <v>#N/A</v>
      </c>
      <c r="BR446" t="e">
        <f>INDEX('Partnumber data valves'!$B$4:$AC$1001,$BB446,27)</f>
        <v>#N/A</v>
      </c>
      <c r="BS446" t="e">
        <f>INDEX('Partnumber data valves'!$B$4:$AC$1001,$BB446,28)</f>
        <v>#N/A</v>
      </c>
      <c r="BU446" s="66" t="e">
        <f>INDEX('Partnumber data valves'!$B$4:$AC$1001,$BB446,5)</f>
        <v>#N/A</v>
      </c>
      <c r="BV446" s="66" t="e">
        <f>INDEX('Partnumber data valves'!$B$4:$AC$1001,$BB446,6)</f>
        <v>#N/A</v>
      </c>
    </row>
    <row r="447" spans="2:74"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5"/>
      <c r="N447" s="115"/>
      <c r="O447" s="115"/>
      <c r="Q447" s="83"/>
      <c r="R447" s="22" t="e">
        <f>VLOOKUP('Frese Valve Selection'!$Q447,'Partnumber data valves'!$B$4:$K$1001,2,FALSE)</f>
        <v>#N/A</v>
      </c>
      <c r="S447" s="23" t="e">
        <f>VLOOKUP('Frese Valve Selection'!$Q447,'Partnumber data valves'!$B$4:$K$1001,3,FALSE)</f>
        <v>#N/A</v>
      </c>
      <c r="T447" s="23" t="e">
        <f>VLOOKUP('Frese Valve Selection'!$Q447,'Partnumber data valves'!$B$4:$K$1001,4,FALSE)</f>
        <v>#N/A</v>
      </c>
      <c r="U447" s="23" t="e">
        <f>VLOOKUP('Frese Valve Selection'!$Q447,'Partnumber data valves'!$B$4:$K$1001,5,FALSE)</f>
        <v>#N/A</v>
      </c>
      <c r="V447" s="23" t="e">
        <f>VLOOKUP('Frese Valve Selection'!$Q447,'Partnumber data valves'!$B$4:$K$1001,6,FALSE)</f>
        <v>#N/A</v>
      </c>
      <c r="W447" s="23" t="e">
        <f>VLOOKUP('Frese Valve Selection'!$Q447,'Partnumber data valves'!$B$4:$K$1001,7,FALSE)</f>
        <v>#N/A</v>
      </c>
      <c r="X447" s="23" t="e">
        <f>VLOOKUP('Frese Valve Selection'!$Q447,'Partnumber data valves'!$B$4:$K$1001,8,FALSE)</f>
        <v>#N/A</v>
      </c>
      <c r="Y447" s="23" t="e">
        <f>VLOOKUP('Frese Valve Selection'!$Q447,'Partnumber data valves'!$B$4:$K$1001,9,FALSE)</f>
        <v>#N/A</v>
      </c>
      <c r="Z447" s="23" t="e">
        <f>VLOOKUP('Frese Valve Selection'!$Q447,'Partnumber data valves'!$B$4:$K$1001,10,FALSE)</f>
        <v>#N/A</v>
      </c>
      <c r="AA447" s="97">
        <f t="shared" si="71"/>
        <v>0</v>
      </c>
      <c r="AB447" s="98" t="e">
        <f t="shared" si="69"/>
        <v>#N/A</v>
      </c>
      <c r="AC447" s="99" t="e">
        <f t="shared" si="70"/>
        <v>#N/A</v>
      </c>
      <c r="AD447" s="23" t="e">
        <f>VLOOKUP(Q447,'Weight table'!$A$2:$C$10000,3,FALSE)</f>
        <v>#N/A</v>
      </c>
      <c r="AF447" s="83"/>
      <c r="AG447" s="23" t="str">
        <f>IF(OR(ISBLANK($AF447),$AF447="N/A"),"",VLOOKUP($AF447,'Part number data actuators'!$B$3:$H$202,2,FALSE))</f>
        <v/>
      </c>
      <c r="AH447" s="23" t="str">
        <f>IF(OR(ISBLANK($AF447),$AF447="N/A"),"",VLOOKUP($AF447,'Part number data actuators'!$B$3:$H$202,3,FALSE))</f>
        <v/>
      </c>
      <c r="AI447" s="23" t="str">
        <f>IF(OR(ISBLANK($AF447),$AF447="N/A"),"",VLOOKUP($AF447,'Part number data actuators'!$B$3:$H$202,4,FALSE))</f>
        <v/>
      </c>
      <c r="AJ447" s="23" t="str">
        <f>IF(OR(ISBLANK($AF447),$AF447="N/A"),"",VLOOKUP($AF447,'Part number data actuators'!$B$3:$H$202,5,FALSE))</f>
        <v/>
      </c>
      <c r="AK447" s="23" t="str">
        <f>IF(OR(ISBLANK($AF447),$AF447="N/A"),"",VLOOKUP($AF447,'Part number data actuators'!$B$3:$H$202,6,FALSE))</f>
        <v/>
      </c>
      <c r="AL447" s="23" t="str">
        <f>IF(OR(ISBLANK($AF447),$AF447="N/A"),"",VLOOKUP($AF447,'Part number data actuators'!$B$3:$H$202,7,FALSE))</f>
        <v/>
      </c>
      <c r="AM447" s="5" t="str">
        <f>IF(OR(ISBLANK($AF447),$AF447="N/A"),"",VLOOKUP(AF447,'Weight table'!$A$2:$C$10000,3,FALSE))</f>
        <v/>
      </c>
      <c r="AO447" s="86"/>
      <c r="AU447" s="66" t="e">
        <f t="shared" si="72"/>
        <v>#N/A</v>
      </c>
      <c r="AV447" s="66" t="e">
        <f t="shared" si="73"/>
        <v>#N/A</v>
      </c>
      <c r="AW447" t="e">
        <f t="shared" si="74"/>
        <v>#N/A</v>
      </c>
      <c r="AX447" s="66" t="e">
        <f t="shared" si="75"/>
        <v>#N/A</v>
      </c>
      <c r="AY447" s="66" t="e">
        <f t="shared" si="76"/>
        <v>#N/A</v>
      </c>
      <c r="BB447" s="6" t="e">
        <f>MATCH(Q447,'Partnumber data valves'!$B$4:$B$1001,0)</f>
        <v>#N/A</v>
      </c>
      <c r="BC447" s="6"/>
      <c r="BD447" t="e">
        <f>INDEX('Partnumber data valves'!$B$4:$AC$1001,$BB447,13)</f>
        <v>#N/A</v>
      </c>
      <c r="BE447" t="e">
        <f>INDEX('Partnumber data valves'!$B$4:$AC$1001,$BB447,14)</f>
        <v>#N/A</v>
      </c>
      <c r="BF447" t="e">
        <f>INDEX('Partnumber data valves'!$B$4:$AC$1001,$BB447,15)</f>
        <v>#N/A</v>
      </c>
      <c r="BG447" t="e">
        <f>INDEX('Partnumber data valves'!$B$4:$AC$1001,$BB447,16)</f>
        <v>#N/A</v>
      </c>
      <c r="BH447" t="e">
        <f>INDEX('Partnumber data valves'!$B$4:$AC$1001,$BB447,17)</f>
        <v>#N/A</v>
      </c>
      <c r="BI447" t="e">
        <f>INDEX('Partnumber data valves'!$B$4:$AC$1001,$BB447,18)</f>
        <v>#N/A</v>
      </c>
      <c r="BJ447" t="e">
        <f>INDEX('Partnumber data valves'!$B$4:$AC$1001,$BB447,19)</f>
        <v>#N/A</v>
      </c>
      <c r="BL447" t="e">
        <f>INDEX('Partnumber data valves'!$B$4:$AC$1001,$BB447,21)</f>
        <v>#N/A</v>
      </c>
      <c r="BM447" t="e">
        <f>INDEX('Partnumber data valves'!$B$4:$AC$1001,$BB447,22)</f>
        <v>#N/A</v>
      </c>
      <c r="BN447" t="e">
        <f>INDEX('Partnumber data valves'!$B$4:$AC$1001,$BB447,23)</f>
        <v>#N/A</v>
      </c>
      <c r="BO447" t="e">
        <f>INDEX('Partnumber data valves'!$B$4:$AC$1001,$BB447,24)</f>
        <v>#N/A</v>
      </c>
      <c r="BP447" t="e">
        <f>INDEX('Partnumber data valves'!$B$4:$AC$1001,$BB447,25)</f>
        <v>#N/A</v>
      </c>
      <c r="BQ447" t="e">
        <f>INDEX('Partnumber data valves'!$B$4:$AC$1001,$BB447,26)</f>
        <v>#N/A</v>
      </c>
      <c r="BR447" t="e">
        <f>INDEX('Partnumber data valves'!$B$4:$AC$1001,$BB447,27)</f>
        <v>#N/A</v>
      </c>
      <c r="BS447" t="e">
        <f>INDEX('Partnumber data valves'!$B$4:$AC$1001,$BB447,28)</f>
        <v>#N/A</v>
      </c>
      <c r="BU447" s="66" t="e">
        <f>INDEX('Partnumber data valves'!$B$4:$AC$1001,$BB447,5)</f>
        <v>#N/A</v>
      </c>
      <c r="BV447" s="66" t="e">
        <f>INDEX('Partnumber data valves'!$B$4:$AC$1001,$BB447,6)</f>
        <v>#N/A</v>
      </c>
    </row>
    <row r="448" spans="2:74"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5"/>
      <c r="N448" s="115"/>
      <c r="O448" s="115"/>
      <c r="Q448" s="83"/>
      <c r="R448" s="22" t="e">
        <f>VLOOKUP('Frese Valve Selection'!$Q448,'Partnumber data valves'!$B$4:$K$1001,2,FALSE)</f>
        <v>#N/A</v>
      </c>
      <c r="S448" s="23" t="e">
        <f>VLOOKUP('Frese Valve Selection'!$Q448,'Partnumber data valves'!$B$4:$K$1001,3,FALSE)</f>
        <v>#N/A</v>
      </c>
      <c r="T448" s="23" t="e">
        <f>VLOOKUP('Frese Valve Selection'!$Q448,'Partnumber data valves'!$B$4:$K$1001,4,FALSE)</f>
        <v>#N/A</v>
      </c>
      <c r="U448" s="23" t="e">
        <f>VLOOKUP('Frese Valve Selection'!$Q448,'Partnumber data valves'!$B$4:$K$1001,5,FALSE)</f>
        <v>#N/A</v>
      </c>
      <c r="V448" s="23" t="e">
        <f>VLOOKUP('Frese Valve Selection'!$Q448,'Partnumber data valves'!$B$4:$K$1001,6,FALSE)</f>
        <v>#N/A</v>
      </c>
      <c r="W448" s="23" t="e">
        <f>VLOOKUP('Frese Valve Selection'!$Q448,'Partnumber data valves'!$B$4:$K$1001,7,FALSE)</f>
        <v>#N/A</v>
      </c>
      <c r="X448" s="23" t="e">
        <f>VLOOKUP('Frese Valve Selection'!$Q448,'Partnumber data valves'!$B$4:$K$1001,8,FALSE)</f>
        <v>#N/A</v>
      </c>
      <c r="Y448" s="23" t="e">
        <f>VLOOKUP('Frese Valve Selection'!$Q448,'Partnumber data valves'!$B$4:$K$1001,9,FALSE)</f>
        <v>#N/A</v>
      </c>
      <c r="Z448" s="23" t="e">
        <f>VLOOKUP('Frese Valve Selection'!$Q448,'Partnumber data valves'!$B$4:$K$1001,10,FALSE)</f>
        <v>#N/A</v>
      </c>
      <c r="AA448" s="97">
        <f t="shared" si="71"/>
        <v>0</v>
      </c>
      <c r="AB448" s="98" t="e">
        <f t="shared" si="69"/>
        <v>#N/A</v>
      </c>
      <c r="AC448" s="99" t="e">
        <f t="shared" si="70"/>
        <v>#N/A</v>
      </c>
      <c r="AD448" s="23" t="e">
        <f>VLOOKUP(Q448,'Weight table'!$A$2:$C$10000,3,FALSE)</f>
        <v>#N/A</v>
      </c>
      <c r="AF448" s="83"/>
      <c r="AG448" s="23" t="str">
        <f>IF(OR(ISBLANK($AF448),$AF448="N/A"),"",VLOOKUP($AF448,'Part number data actuators'!$B$3:$H$202,2,FALSE))</f>
        <v/>
      </c>
      <c r="AH448" s="23" t="str">
        <f>IF(OR(ISBLANK($AF448),$AF448="N/A"),"",VLOOKUP($AF448,'Part number data actuators'!$B$3:$H$202,3,FALSE))</f>
        <v/>
      </c>
      <c r="AI448" s="23" t="str">
        <f>IF(OR(ISBLANK($AF448),$AF448="N/A"),"",VLOOKUP($AF448,'Part number data actuators'!$B$3:$H$202,4,FALSE))</f>
        <v/>
      </c>
      <c r="AJ448" s="23" t="str">
        <f>IF(OR(ISBLANK($AF448),$AF448="N/A"),"",VLOOKUP($AF448,'Part number data actuators'!$B$3:$H$202,5,FALSE))</f>
        <v/>
      </c>
      <c r="AK448" s="23" t="str">
        <f>IF(OR(ISBLANK($AF448),$AF448="N/A"),"",VLOOKUP($AF448,'Part number data actuators'!$B$3:$H$202,6,FALSE))</f>
        <v/>
      </c>
      <c r="AL448" s="23" t="str">
        <f>IF(OR(ISBLANK($AF448),$AF448="N/A"),"",VLOOKUP($AF448,'Part number data actuators'!$B$3:$H$202,7,FALSE))</f>
        <v/>
      </c>
      <c r="AM448" s="5" t="str">
        <f>IF(OR(ISBLANK($AF448),$AF448="N/A"),"",VLOOKUP(AF448,'Weight table'!$A$2:$C$10000,3,FALSE))</f>
        <v/>
      </c>
      <c r="AO448" s="86"/>
      <c r="AU448" s="66" t="e">
        <f t="shared" si="72"/>
        <v>#N/A</v>
      </c>
      <c r="AV448" s="66" t="e">
        <f t="shared" si="73"/>
        <v>#N/A</v>
      </c>
      <c r="AW448" t="e">
        <f t="shared" si="74"/>
        <v>#N/A</v>
      </c>
      <c r="AX448" s="66" t="e">
        <f t="shared" si="75"/>
        <v>#N/A</v>
      </c>
      <c r="AY448" s="66" t="e">
        <f t="shared" si="76"/>
        <v>#N/A</v>
      </c>
      <c r="BB448" s="6" t="e">
        <f>MATCH(Q448,'Partnumber data valves'!$B$4:$B$1001,0)</f>
        <v>#N/A</v>
      </c>
      <c r="BC448" s="6"/>
      <c r="BD448" t="e">
        <f>INDEX('Partnumber data valves'!$B$4:$AC$1001,$BB448,13)</f>
        <v>#N/A</v>
      </c>
      <c r="BE448" t="e">
        <f>INDEX('Partnumber data valves'!$B$4:$AC$1001,$BB448,14)</f>
        <v>#N/A</v>
      </c>
      <c r="BF448" t="e">
        <f>INDEX('Partnumber data valves'!$B$4:$AC$1001,$BB448,15)</f>
        <v>#N/A</v>
      </c>
      <c r="BG448" t="e">
        <f>INDEX('Partnumber data valves'!$B$4:$AC$1001,$BB448,16)</f>
        <v>#N/A</v>
      </c>
      <c r="BH448" t="e">
        <f>INDEX('Partnumber data valves'!$B$4:$AC$1001,$BB448,17)</f>
        <v>#N/A</v>
      </c>
      <c r="BI448" t="e">
        <f>INDEX('Partnumber data valves'!$B$4:$AC$1001,$BB448,18)</f>
        <v>#N/A</v>
      </c>
      <c r="BJ448" t="e">
        <f>INDEX('Partnumber data valves'!$B$4:$AC$1001,$BB448,19)</f>
        <v>#N/A</v>
      </c>
      <c r="BL448" t="e">
        <f>INDEX('Partnumber data valves'!$B$4:$AC$1001,$BB448,21)</f>
        <v>#N/A</v>
      </c>
      <c r="BM448" t="e">
        <f>INDEX('Partnumber data valves'!$B$4:$AC$1001,$BB448,22)</f>
        <v>#N/A</v>
      </c>
      <c r="BN448" t="e">
        <f>INDEX('Partnumber data valves'!$B$4:$AC$1001,$BB448,23)</f>
        <v>#N/A</v>
      </c>
      <c r="BO448" t="e">
        <f>INDEX('Partnumber data valves'!$B$4:$AC$1001,$BB448,24)</f>
        <v>#N/A</v>
      </c>
      <c r="BP448" t="e">
        <f>INDEX('Partnumber data valves'!$B$4:$AC$1001,$BB448,25)</f>
        <v>#N/A</v>
      </c>
      <c r="BQ448" t="e">
        <f>INDEX('Partnumber data valves'!$B$4:$AC$1001,$BB448,26)</f>
        <v>#N/A</v>
      </c>
      <c r="BR448" t="e">
        <f>INDEX('Partnumber data valves'!$B$4:$AC$1001,$BB448,27)</f>
        <v>#N/A</v>
      </c>
      <c r="BS448" t="e">
        <f>INDEX('Partnumber data valves'!$B$4:$AC$1001,$BB448,28)</f>
        <v>#N/A</v>
      </c>
      <c r="BU448" s="66" t="e">
        <f>INDEX('Partnumber data valves'!$B$4:$AC$1001,$BB448,5)</f>
        <v>#N/A</v>
      </c>
      <c r="BV448" s="66" t="e">
        <f>INDEX('Partnumber data valves'!$B$4:$AC$1001,$BB448,6)</f>
        <v>#N/A</v>
      </c>
    </row>
    <row r="449" spans="2:74"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5"/>
      <c r="N449" s="115"/>
      <c r="O449" s="115"/>
      <c r="Q449" s="83"/>
      <c r="R449" s="22" t="e">
        <f>VLOOKUP('Frese Valve Selection'!$Q449,'Partnumber data valves'!$B$4:$K$1001,2,FALSE)</f>
        <v>#N/A</v>
      </c>
      <c r="S449" s="23" t="e">
        <f>VLOOKUP('Frese Valve Selection'!$Q449,'Partnumber data valves'!$B$4:$K$1001,3,FALSE)</f>
        <v>#N/A</v>
      </c>
      <c r="T449" s="23" t="e">
        <f>VLOOKUP('Frese Valve Selection'!$Q449,'Partnumber data valves'!$B$4:$K$1001,4,FALSE)</f>
        <v>#N/A</v>
      </c>
      <c r="U449" s="23" t="e">
        <f>VLOOKUP('Frese Valve Selection'!$Q449,'Partnumber data valves'!$B$4:$K$1001,5,FALSE)</f>
        <v>#N/A</v>
      </c>
      <c r="V449" s="23" t="e">
        <f>VLOOKUP('Frese Valve Selection'!$Q449,'Partnumber data valves'!$B$4:$K$1001,6,FALSE)</f>
        <v>#N/A</v>
      </c>
      <c r="W449" s="23" t="e">
        <f>VLOOKUP('Frese Valve Selection'!$Q449,'Partnumber data valves'!$B$4:$K$1001,7,FALSE)</f>
        <v>#N/A</v>
      </c>
      <c r="X449" s="23" t="e">
        <f>VLOOKUP('Frese Valve Selection'!$Q449,'Partnumber data valves'!$B$4:$K$1001,8,FALSE)</f>
        <v>#N/A</v>
      </c>
      <c r="Y449" s="23" t="e">
        <f>VLOOKUP('Frese Valve Selection'!$Q449,'Partnumber data valves'!$B$4:$K$1001,9,FALSE)</f>
        <v>#N/A</v>
      </c>
      <c r="Z449" s="23" t="e">
        <f>VLOOKUP('Frese Valve Selection'!$Q449,'Partnumber data valves'!$B$4:$K$1001,10,FALSE)</f>
        <v>#N/A</v>
      </c>
      <c r="AA449" s="97">
        <f t="shared" si="71"/>
        <v>0</v>
      </c>
      <c r="AB449" s="98" t="e">
        <f t="shared" si="69"/>
        <v>#N/A</v>
      </c>
      <c r="AC449" s="99" t="e">
        <f t="shared" si="70"/>
        <v>#N/A</v>
      </c>
      <c r="AD449" s="23" t="e">
        <f>VLOOKUP(Q449,'Weight table'!$A$2:$C$10000,3,FALSE)</f>
        <v>#N/A</v>
      </c>
      <c r="AF449" s="83"/>
      <c r="AG449" s="23" t="str">
        <f>IF(OR(ISBLANK($AF449),$AF449="N/A"),"",VLOOKUP($AF449,'Part number data actuators'!$B$3:$H$202,2,FALSE))</f>
        <v/>
      </c>
      <c r="AH449" s="23" t="str">
        <f>IF(OR(ISBLANK($AF449),$AF449="N/A"),"",VLOOKUP($AF449,'Part number data actuators'!$B$3:$H$202,3,FALSE))</f>
        <v/>
      </c>
      <c r="AI449" s="23" t="str">
        <f>IF(OR(ISBLANK($AF449),$AF449="N/A"),"",VLOOKUP($AF449,'Part number data actuators'!$B$3:$H$202,4,FALSE))</f>
        <v/>
      </c>
      <c r="AJ449" s="23" t="str">
        <f>IF(OR(ISBLANK($AF449),$AF449="N/A"),"",VLOOKUP($AF449,'Part number data actuators'!$B$3:$H$202,5,FALSE))</f>
        <v/>
      </c>
      <c r="AK449" s="23" t="str">
        <f>IF(OR(ISBLANK($AF449),$AF449="N/A"),"",VLOOKUP($AF449,'Part number data actuators'!$B$3:$H$202,6,FALSE))</f>
        <v/>
      </c>
      <c r="AL449" s="23" t="str">
        <f>IF(OR(ISBLANK($AF449),$AF449="N/A"),"",VLOOKUP($AF449,'Part number data actuators'!$B$3:$H$202,7,FALSE))</f>
        <v/>
      </c>
      <c r="AM449" s="5" t="str">
        <f>IF(OR(ISBLANK($AF449),$AF449="N/A"),"",VLOOKUP(AF449,'Weight table'!$A$2:$C$10000,3,FALSE))</f>
        <v/>
      </c>
      <c r="AO449" s="86"/>
      <c r="AU449" s="66" t="e">
        <f t="shared" si="72"/>
        <v>#N/A</v>
      </c>
      <c r="AV449" s="66" t="e">
        <f t="shared" si="73"/>
        <v>#N/A</v>
      </c>
      <c r="AW449" t="e">
        <f t="shared" si="74"/>
        <v>#N/A</v>
      </c>
      <c r="AX449" s="66" t="e">
        <f t="shared" si="75"/>
        <v>#N/A</v>
      </c>
      <c r="AY449" s="66" t="e">
        <f t="shared" si="76"/>
        <v>#N/A</v>
      </c>
      <c r="BB449" s="6" t="e">
        <f>MATCH(Q449,'Partnumber data valves'!$B$4:$B$1001,0)</f>
        <v>#N/A</v>
      </c>
      <c r="BC449" s="6"/>
      <c r="BD449" t="e">
        <f>INDEX('Partnumber data valves'!$B$4:$AC$1001,$BB449,13)</f>
        <v>#N/A</v>
      </c>
      <c r="BE449" t="e">
        <f>INDEX('Partnumber data valves'!$B$4:$AC$1001,$BB449,14)</f>
        <v>#N/A</v>
      </c>
      <c r="BF449" t="e">
        <f>INDEX('Partnumber data valves'!$B$4:$AC$1001,$BB449,15)</f>
        <v>#N/A</v>
      </c>
      <c r="BG449" t="e">
        <f>INDEX('Partnumber data valves'!$B$4:$AC$1001,$BB449,16)</f>
        <v>#N/A</v>
      </c>
      <c r="BH449" t="e">
        <f>INDEX('Partnumber data valves'!$B$4:$AC$1001,$BB449,17)</f>
        <v>#N/A</v>
      </c>
      <c r="BI449" t="e">
        <f>INDEX('Partnumber data valves'!$B$4:$AC$1001,$BB449,18)</f>
        <v>#N/A</v>
      </c>
      <c r="BJ449" t="e">
        <f>INDEX('Partnumber data valves'!$B$4:$AC$1001,$BB449,19)</f>
        <v>#N/A</v>
      </c>
      <c r="BL449" t="e">
        <f>INDEX('Partnumber data valves'!$B$4:$AC$1001,$BB449,21)</f>
        <v>#N/A</v>
      </c>
      <c r="BM449" t="e">
        <f>INDEX('Partnumber data valves'!$B$4:$AC$1001,$BB449,22)</f>
        <v>#N/A</v>
      </c>
      <c r="BN449" t="e">
        <f>INDEX('Partnumber data valves'!$B$4:$AC$1001,$BB449,23)</f>
        <v>#N/A</v>
      </c>
      <c r="BO449" t="e">
        <f>INDEX('Partnumber data valves'!$B$4:$AC$1001,$BB449,24)</f>
        <v>#N/A</v>
      </c>
      <c r="BP449" t="e">
        <f>INDEX('Partnumber data valves'!$B$4:$AC$1001,$BB449,25)</f>
        <v>#N/A</v>
      </c>
      <c r="BQ449" t="e">
        <f>INDEX('Partnumber data valves'!$B$4:$AC$1001,$BB449,26)</f>
        <v>#N/A</v>
      </c>
      <c r="BR449" t="e">
        <f>INDEX('Partnumber data valves'!$B$4:$AC$1001,$BB449,27)</f>
        <v>#N/A</v>
      </c>
      <c r="BS449" t="e">
        <f>INDEX('Partnumber data valves'!$B$4:$AC$1001,$BB449,28)</f>
        <v>#N/A</v>
      </c>
      <c r="BU449" s="66" t="e">
        <f>INDEX('Partnumber data valves'!$B$4:$AC$1001,$BB449,5)</f>
        <v>#N/A</v>
      </c>
      <c r="BV449" s="66" t="e">
        <f>INDEX('Partnumber data valves'!$B$4:$AC$1001,$BB449,6)</f>
        <v>#N/A</v>
      </c>
    </row>
    <row r="450" spans="2:74"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5"/>
      <c r="N450" s="115"/>
      <c r="O450" s="115"/>
      <c r="Q450" s="83"/>
      <c r="R450" s="22" t="e">
        <f>VLOOKUP('Frese Valve Selection'!$Q450,'Partnumber data valves'!$B$4:$K$1001,2,FALSE)</f>
        <v>#N/A</v>
      </c>
      <c r="S450" s="23" t="e">
        <f>VLOOKUP('Frese Valve Selection'!$Q450,'Partnumber data valves'!$B$4:$K$1001,3,FALSE)</f>
        <v>#N/A</v>
      </c>
      <c r="T450" s="23" t="e">
        <f>VLOOKUP('Frese Valve Selection'!$Q450,'Partnumber data valves'!$B$4:$K$1001,4,FALSE)</f>
        <v>#N/A</v>
      </c>
      <c r="U450" s="23" t="e">
        <f>VLOOKUP('Frese Valve Selection'!$Q450,'Partnumber data valves'!$B$4:$K$1001,5,FALSE)</f>
        <v>#N/A</v>
      </c>
      <c r="V450" s="23" t="e">
        <f>VLOOKUP('Frese Valve Selection'!$Q450,'Partnumber data valves'!$B$4:$K$1001,6,FALSE)</f>
        <v>#N/A</v>
      </c>
      <c r="W450" s="23" t="e">
        <f>VLOOKUP('Frese Valve Selection'!$Q450,'Partnumber data valves'!$B$4:$K$1001,7,FALSE)</f>
        <v>#N/A</v>
      </c>
      <c r="X450" s="23" t="e">
        <f>VLOOKUP('Frese Valve Selection'!$Q450,'Partnumber data valves'!$B$4:$K$1001,8,FALSE)</f>
        <v>#N/A</v>
      </c>
      <c r="Y450" s="23" t="e">
        <f>VLOOKUP('Frese Valve Selection'!$Q450,'Partnumber data valves'!$B$4:$K$1001,9,FALSE)</f>
        <v>#N/A</v>
      </c>
      <c r="Z450" s="23" t="e">
        <f>VLOOKUP('Frese Valve Selection'!$Q450,'Partnumber data valves'!$B$4:$K$1001,10,FALSE)</f>
        <v>#N/A</v>
      </c>
      <c r="AA450" s="97">
        <f t="shared" si="71"/>
        <v>0</v>
      </c>
      <c r="AB450" s="98" t="e">
        <f t="shared" si="69"/>
        <v>#N/A</v>
      </c>
      <c r="AC450" s="99" t="e">
        <f t="shared" si="70"/>
        <v>#N/A</v>
      </c>
      <c r="AD450" s="23" t="e">
        <f>VLOOKUP(Q450,'Weight table'!$A$2:$C$10000,3,FALSE)</f>
        <v>#N/A</v>
      </c>
      <c r="AF450" s="83"/>
      <c r="AG450" s="23" t="str">
        <f>IF(OR(ISBLANK($AF450),$AF450="N/A"),"",VLOOKUP($AF450,'Part number data actuators'!$B$3:$H$202,2,FALSE))</f>
        <v/>
      </c>
      <c r="AH450" s="23" t="str">
        <f>IF(OR(ISBLANK($AF450),$AF450="N/A"),"",VLOOKUP($AF450,'Part number data actuators'!$B$3:$H$202,3,FALSE))</f>
        <v/>
      </c>
      <c r="AI450" s="23" t="str">
        <f>IF(OR(ISBLANK($AF450),$AF450="N/A"),"",VLOOKUP($AF450,'Part number data actuators'!$B$3:$H$202,4,FALSE))</f>
        <v/>
      </c>
      <c r="AJ450" s="23" t="str">
        <f>IF(OR(ISBLANK($AF450),$AF450="N/A"),"",VLOOKUP($AF450,'Part number data actuators'!$B$3:$H$202,5,FALSE))</f>
        <v/>
      </c>
      <c r="AK450" s="23" t="str">
        <f>IF(OR(ISBLANK($AF450),$AF450="N/A"),"",VLOOKUP($AF450,'Part number data actuators'!$B$3:$H$202,6,FALSE))</f>
        <v/>
      </c>
      <c r="AL450" s="23" t="str">
        <f>IF(OR(ISBLANK($AF450),$AF450="N/A"),"",VLOOKUP($AF450,'Part number data actuators'!$B$3:$H$202,7,FALSE))</f>
        <v/>
      </c>
      <c r="AM450" s="5" t="str">
        <f>IF(OR(ISBLANK($AF450),$AF450="N/A"),"",VLOOKUP(AF450,'Weight table'!$A$2:$C$10000,3,FALSE))</f>
        <v/>
      </c>
      <c r="AO450" s="86"/>
      <c r="AU450" s="66" t="e">
        <f t="shared" si="72"/>
        <v>#N/A</v>
      </c>
      <c r="AV450" s="66" t="e">
        <f t="shared" si="73"/>
        <v>#N/A</v>
      </c>
      <c r="AW450" t="e">
        <f t="shared" si="74"/>
        <v>#N/A</v>
      </c>
      <c r="AX450" s="66" t="e">
        <f t="shared" si="75"/>
        <v>#N/A</v>
      </c>
      <c r="AY450" s="66" t="e">
        <f t="shared" si="76"/>
        <v>#N/A</v>
      </c>
      <c r="BB450" s="6" t="e">
        <f>MATCH(Q450,'Partnumber data valves'!$B$4:$B$1001,0)</f>
        <v>#N/A</v>
      </c>
      <c r="BC450" s="6"/>
      <c r="BD450" t="e">
        <f>INDEX('Partnumber data valves'!$B$4:$AC$1001,$BB450,13)</f>
        <v>#N/A</v>
      </c>
      <c r="BE450" t="e">
        <f>INDEX('Partnumber data valves'!$B$4:$AC$1001,$BB450,14)</f>
        <v>#N/A</v>
      </c>
      <c r="BF450" t="e">
        <f>INDEX('Partnumber data valves'!$B$4:$AC$1001,$BB450,15)</f>
        <v>#N/A</v>
      </c>
      <c r="BG450" t="e">
        <f>INDEX('Partnumber data valves'!$B$4:$AC$1001,$BB450,16)</f>
        <v>#N/A</v>
      </c>
      <c r="BH450" t="e">
        <f>INDEX('Partnumber data valves'!$B$4:$AC$1001,$BB450,17)</f>
        <v>#N/A</v>
      </c>
      <c r="BI450" t="e">
        <f>INDEX('Partnumber data valves'!$B$4:$AC$1001,$BB450,18)</f>
        <v>#N/A</v>
      </c>
      <c r="BJ450" t="e">
        <f>INDEX('Partnumber data valves'!$B$4:$AC$1001,$BB450,19)</f>
        <v>#N/A</v>
      </c>
      <c r="BL450" t="e">
        <f>INDEX('Partnumber data valves'!$B$4:$AC$1001,$BB450,21)</f>
        <v>#N/A</v>
      </c>
      <c r="BM450" t="e">
        <f>INDEX('Partnumber data valves'!$B$4:$AC$1001,$BB450,22)</f>
        <v>#N/A</v>
      </c>
      <c r="BN450" t="e">
        <f>INDEX('Partnumber data valves'!$B$4:$AC$1001,$BB450,23)</f>
        <v>#N/A</v>
      </c>
      <c r="BO450" t="e">
        <f>INDEX('Partnumber data valves'!$B$4:$AC$1001,$BB450,24)</f>
        <v>#N/A</v>
      </c>
      <c r="BP450" t="e">
        <f>INDEX('Partnumber data valves'!$B$4:$AC$1001,$BB450,25)</f>
        <v>#N/A</v>
      </c>
      <c r="BQ450" t="e">
        <f>INDEX('Partnumber data valves'!$B$4:$AC$1001,$BB450,26)</f>
        <v>#N/A</v>
      </c>
      <c r="BR450" t="e">
        <f>INDEX('Partnumber data valves'!$B$4:$AC$1001,$BB450,27)</f>
        <v>#N/A</v>
      </c>
      <c r="BS450" t="e">
        <f>INDEX('Partnumber data valves'!$B$4:$AC$1001,$BB450,28)</f>
        <v>#N/A</v>
      </c>
      <c r="BU450" s="66" t="e">
        <f>INDEX('Partnumber data valves'!$B$4:$AC$1001,$BB450,5)</f>
        <v>#N/A</v>
      </c>
      <c r="BV450" s="66" t="e">
        <f>INDEX('Partnumber data valves'!$B$4:$AC$1001,$BB450,6)</f>
        <v>#N/A</v>
      </c>
    </row>
    <row r="451" spans="2:74"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5"/>
      <c r="N451" s="115"/>
      <c r="O451" s="115"/>
      <c r="Q451" s="83"/>
      <c r="R451" s="22" t="e">
        <f>VLOOKUP('Frese Valve Selection'!$Q451,'Partnumber data valves'!$B$4:$K$1001,2,FALSE)</f>
        <v>#N/A</v>
      </c>
      <c r="S451" s="23" t="e">
        <f>VLOOKUP('Frese Valve Selection'!$Q451,'Partnumber data valves'!$B$4:$K$1001,3,FALSE)</f>
        <v>#N/A</v>
      </c>
      <c r="T451" s="23" t="e">
        <f>VLOOKUP('Frese Valve Selection'!$Q451,'Partnumber data valves'!$B$4:$K$1001,4,FALSE)</f>
        <v>#N/A</v>
      </c>
      <c r="U451" s="23" t="e">
        <f>VLOOKUP('Frese Valve Selection'!$Q451,'Partnumber data valves'!$B$4:$K$1001,5,FALSE)</f>
        <v>#N/A</v>
      </c>
      <c r="V451" s="23" t="e">
        <f>VLOOKUP('Frese Valve Selection'!$Q451,'Partnumber data valves'!$B$4:$K$1001,6,FALSE)</f>
        <v>#N/A</v>
      </c>
      <c r="W451" s="23" t="e">
        <f>VLOOKUP('Frese Valve Selection'!$Q451,'Partnumber data valves'!$B$4:$K$1001,7,FALSE)</f>
        <v>#N/A</v>
      </c>
      <c r="X451" s="23" t="e">
        <f>VLOOKUP('Frese Valve Selection'!$Q451,'Partnumber data valves'!$B$4:$K$1001,8,FALSE)</f>
        <v>#N/A</v>
      </c>
      <c r="Y451" s="23" t="e">
        <f>VLOOKUP('Frese Valve Selection'!$Q451,'Partnumber data valves'!$B$4:$K$1001,9,FALSE)</f>
        <v>#N/A</v>
      </c>
      <c r="Z451" s="23" t="e">
        <f>VLOOKUP('Frese Valve Selection'!$Q451,'Partnumber data valves'!$B$4:$K$1001,10,FALSE)</f>
        <v>#N/A</v>
      </c>
      <c r="AA451" s="97">
        <f t="shared" si="71"/>
        <v>0</v>
      </c>
      <c r="AB451" s="98" t="e">
        <f t="shared" si="69"/>
        <v>#N/A</v>
      </c>
      <c r="AC451" s="99" t="e">
        <f t="shared" si="70"/>
        <v>#N/A</v>
      </c>
      <c r="AD451" s="23" t="e">
        <f>VLOOKUP(Q451,'Weight table'!$A$2:$C$10000,3,FALSE)</f>
        <v>#N/A</v>
      </c>
      <c r="AF451" s="83"/>
      <c r="AG451" s="23" t="str">
        <f>IF(OR(ISBLANK($AF451),$AF451="N/A"),"",VLOOKUP($AF451,'Part number data actuators'!$B$3:$H$202,2,FALSE))</f>
        <v/>
      </c>
      <c r="AH451" s="23" t="str">
        <f>IF(OR(ISBLANK($AF451),$AF451="N/A"),"",VLOOKUP($AF451,'Part number data actuators'!$B$3:$H$202,3,FALSE))</f>
        <v/>
      </c>
      <c r="AI451" s="23" t="str">
        <f>IF(OR(ISBLANK($AF451),$AF451="N/A"),"",VLOOKUP($AF451,'Part number data actuators'!$B$3:$H$202,4,FALSE))</f>
        <v/>
      </c>
      <c r="AJ451" s="23" t="str">
        <f>IF(OR(ISBLANK($AF451),$AF451="N/A"),"",VLOOKUP($AF451,'Part number data actuators'!$B$3:$H$202,5,FALSE))</f>
        <v/>
      </c>
      <c r="AK451" s="23" t="str">
        <f>IF(OR(ISBLANK($AF451),$AF451="N/A"),"",VLOOKUP($AF451,'Part number data actuators'!$B$3:$H$202,6,FALSE))</f>
        <v/>
      </c>
      <c r="AL451" s="23" t="str">
        <f>IF(OR(ISBLANK($AF451),$AF451="N/A"),"",VLOOKUP($AF451,'Part number data actuators'!$B$3:$H$202,7,FALSE))</f>
        <v/>
      </c>
      <c r="AM451" s="5" t="str">
        <f>IF(OR(ISBLANK($AF451),$AF451="N/A"),"",VLOOKUP(AF451,'Weight table'!$A$2:$C$10000,3,FALSE))</f>
        <v/>
      </c>
      <c r="AO451" s="86"/>
      <c r="AU451" s="66" t="e">
        <f t="shared" si="72"/>
        <v>#N/A</v>
      </c>
      <c r="AV451" s="66" t="e">
        <f t="shared" si="73"/>
        <v>#N/A</v>
      </c>
      <c r="AW451" t="e">
        <f t="shared" si="74"/>
        <v>#N/A</v>
      </c>
      <c r="AX451" s="66" t="e">
        <f t="shared" si="75"/>
        <v>#N/A</v>
      </c>
      <c r="AY451" s="66" t="e">
        <f t="shared" si="76"/>
        <v>#N/A</v>
      </c>
      <c r="BB451" s="6" t="e">
        <f>MATCH(Q451,'Partnumber data valves'!$B$4:$B$1001,0)</f>
        <v>#N/A</v>
      </c>
      <c r="BC451" s="6"/>
      <c r="BD451" t="e">
        <f>INDEX('Partnumber data valves'!$B$4:$AC$1001,$BB451,13)</f>
        <v>#N/A</v>
      </c>
      <c r="BE451" t="e">
        <f>INDEX('Partnumber data valves'!$B$4:$AC$1001,$BB451,14)</f>
        <v>#N/A</v>
      </c>
      <c r="BF451" t="e">
        <f>INDEX('Partnumber data valves'!$B$4:$AC$1001,$BB451,15)</f>
        <v>#N/A</v>
      </c>
      <c r="BG451" t="e">
        <f>INDEX('Partnumber data valves'!$B$4:$AC$1001,$BB451,16)</f>
        <v>#N/A</v>
      </c>
      <c r="BH451" t="e">
        <f>INDEX('Partnumber data valves'!$B$4:$AC$1001,$BB451,17)</f>
        <v>#N/A</v>
      </c>
      <c r="BI451" t="e">
        <f>INDEX('Partnumber data valves'!$B$4:$AC$1001,$BB451,18)</f>
        <v>#N/A</v>
      </c>
      <c r="BJ451" t="e">
        <f>INDEX('Partnumber data valves'!$B$4:$AC$1001,$BB451,19)</f>
        <v>#N/A</v>
      </c>
      <c r="BL451" t="e">
        <f>INDEX('Partnumber data valves'!$B$4:$AC$1001,$BB451,21)</f>
        <v>#N/A</v>
      </c>
      <c r="BM451" t="e">
        <f>INDEX('Partnumber data valves'!$B$4:$AC$1001,$BB451,22)</f>
        <v>#N/A</v>
      </c>
      <c r="BN451" t="e">
        <f>INDEX('Partnumber data valves'!$B$4:$AC$1001,$BB451,23)</f>
        <v>#N/A</v>
      </c>
      <c r="BO451" t="e">
        <f>INDEX('Partnumber data valves'!$B$4:$AC$1001,$BB451,24)</f>
        <v>#N/A</v>
      </c>
      <c r="BP451" t="e">
        <f>INDEX('Partnumber data valves'!$B$4:$AC$1001,$BB451,25)</f>
        <v>#N/A</v>
      </c>
      <c r="BQ451" t="e">
        <f>INDEX('Partnumber data valves'!$B$4:$AC$1001,$BB451,26)</f>
        <v>#N/A</v>
      </c>
      <c r="BR451" t="e">
        <f>INDEX('Partnumber data valves'!$B$4:$AC$1001,$BB451,27)</f>
        <v>#N/A</v>
      </c>
      <c r="BS451" t="e">
        <f>INDEX('Partnumber data valves'!$B$4:$AC$1001,$BB451,28)</f>
        <v>#N/A</v>
      </c>
      <c r="BU451" s="66" t="e">
        <f>INDEX('Partnumber data valves'!$B$4:$AC$1001,$BB451,5)</f>
        <v>#N/A</v>
      </c>
      <c r="BV451" s="66" t="e">
        <f>INDEX('Partnumber data valves'!$B$4:$AC$1001,$BB451,6)</f>
        <v>#N/A</v>
      </c>
    </row>
    <row r="452" spans="2:74"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5"/>
      <c r="N452" s="115"/>
      <c r="O452" s="115"/>
      <c r="Q452" s="83"/>
      <c r="R452" s="22" t="e">
        <f>VLOOKUP('Frese Valve Selection'!$Q452,'Partnumber data valves'!$B$4:$K$1001,2,FALSE)</f>
        <v>#N/A</v>
      </c>
      <c r="S452" s="23" t="e">
        <f>VLOOKUP('Frese Valve Selection'!$Q452,'Partnumber data valves'!$B$4:$K$1001,3,FALSE)</f>
        <v>#N/A</v>
      </c>
      <c r="T452" s="23" t="e">
        <f>VLOOKUP('Frese Valve Selection'!$Q452,'Partnumber data valves'!$B$4:$K$1001,4,FALSE)</f>
        <v>#N/A</v>
      </c>
      <c r="U452" s="23" t="e">
        <f>VLOOKUP('Frese Valve Selection'!$Q452,'Partnumber data valves'!$B$4:$K$1001,5,FALSE)</f>
        <v>#N/A</v>
      </c>
      <c r="V452" s="23" t="e">
        <f>VLOOKUP('Frese Valve Selection'!$Q452,'Partnumber data valves'!$B$4:$K$1001,6,FALSE)</f>
        <v>#N/A</v>
      </c>
      <c r="W452" s="23" t="e">
        <f>VLOOKUP('Frese Valve Selection'!$Q452,'Partnumber data valves'!$B$4:$K$1001,7,FALSE)</f>
        <v>#N/A</v>
      </c>
      <c r="X452" s="23" t="e">
        <f>VLOOKUP('Frese Valve Selection'!$Q452,'Partnumber data valves'!$B$4:$K$1001,8,FALSE)</f>
        <v>#N/A</v>
      </c>
      <c r="Y452" s="23" t="e">
        <f>VLOOKUP('Frese Valve Selection'!$Q452,'Partnumber data valves'!$B$4:$K$1001,9,FALSE)</f>
        <v>#N/A</v>
      </c>
      <c r="Z452" s="23" t="e">
        <f>VLOOKUP('Frese Valve Selection'!$Q452,'Partnumber data valves'!$B$4:$K$1001,10,FALSE)</f>
        <v>#N/A</v>
      </c>
      <c r="AA452" s="97">
        <f t="shared" si="71"/>
        <v>0</v>
      </c>
      <c r="AB452" s="98" t="e">
        <f t="shared" si="69"/>
        <v>#N/A</v>
      </c>
      <c r="AC452" s="99" t="e">
        <f t="shared" si="70"/>
        <v>#N/A</v>
      </c>
      <c r="AD452" s="23" t="e">
        <f>VLOOKUP(Q452,'Weight table'!$A$2:$C$10000,3,FALSE)</f>
        <v>#N/A</v>
      </c>
      <c r="AF452" s="83"/>
      <c r="AG452" s="23" t="str">
        <f>IF(OR(ISBLANK($AF452),$AF452="N/A"),"",VLOOKUP($AF452,'Part number data actuators'!$B$3:$H$202,2,FALSE))</f>
        <v/>
      </c>
      <c r="AH452" s="23" t="str">
        <f>IF(OR(ISBLANK($AF452),$AF452="N/A"),"",VLOOKUP($AF452,'Part number data actuators'!$B$3:$H$202,3,FALSE))</f>
        <v/>
      </c>
      <c r="AI452" s="23" t="str">
        <f>IF(OR(ISBLANK($AF452),$AF452="N/A"),"",VLOOKUP($AF452,'Part number data actuators'!$B$3:$H$202,4,FALSE))</f>
        <v/>
      </c>
      <c r="AJ452" s="23" t="str">
        <f>IF(OR(ISBLANK($AF452),$AF452="N/A"),"",VLOOKUP($AF452,'Part number data actuators'!$B$3:$H$202,5,FALSE))</f>
        <v/>
      </c>
      <c r="AK452" s="23" t="str">
        <f>IF(OR(ISBLANK($AF452),$AF452="N/A"),"",VLOOKUP($AF452,'Part number data actuators'!$B$3:$H$202,6,FALSE))</f>
        <v/>
      </c>
      <c r="AL452" s="23" t="str">
        <f>IF(OR(ISBLANK($AF452),$AF452="N/A"),"",VLOOKUP($AF452,'Part number data actuators'!$B$3:$H$202,7,FALSE))</f>
        <v/>
      </c>
      <c r="AM452" s="5" t="str">
        <f>IF(OR(ISBLANK($AF452),$AF452="N/A"),"",VLOOKUP(AF452,'Weight table'!$A$2:$C$10000,3,FALSE))</f>
        <v/>
      </c>
      <c r="AO452" s="86"/>
      <c r="AU452" s="66" t="e">
        <f t="shared" si="72"/>
        <v>#N/A</v>
      </c>
      <c r="AV452" s="66" t="e">
        <f t="shared" si="73"/>
        <v>#N/A</v>
      </c>
      <c r="AW452" t="e">
        <f t="shared" si="74"/>
        <v>#N/A</v>
      </c>
      <c r="AX452" s="66" t="e">
        <f t="shared" si="75"/>
        <v>#N/A</v>
      </c>
      <c r="AY452" s="66" t="e">
        <f t="shared" si="76"/>
        <v>#N/A</v>
      </c>
      <c r="BB452" s="6" t="e">
        <f>MATCH(Q452,'Partnumber data valves'!$B$4:$B$1001,0)</f>
        <v>#N/A</v>
      </c>
      <c r="BC452" s="6"/>
      <c r="BD452" t="e">
        <f>INDEX('Partnumber data valves'!$B$4:$AC$1001,$BB452,13)</f>
        <v>#N/A</v>
      </c>
      <c r="BE452" t="e">
        <f>INDEX('Partnumber data valves'!$B$4:$AC$1001,$BB452,14)</f>
        <v>#N/A</v>
      </c>
      <c r="BF452" t="e">
        <f>INDEX('Partnumber data valves'!$B$4:$AC$1001,$BB452,15)</f>
        <v>#N/A</v>
      </c>
      <c r="BG452" t="e">
        <f>INDEX('Partnumber data valves'!$B$4:$AC$1001,$BB452,16)</f>
        <v>#N/A</v>
      </c>
      <c r="BH452" t="e">
        <f>INDEX('Partnumber data valves'!$B$4:$AC$1001,$BB452,17)</f>
        <v>#N/A</v>
      </c>
      <c r="BI452" t="e">
        <f>INDEX('Partnumber data valves'!$B$4:$AC$1001,$BB452,18)</f>
        <v>#N/A</v>
      </c>
      <c r="BJ452" t="e">
        <f>INDEX('Partnumber data valves'!$B$4:$AC$1001,$BB452,19)</f>
        <v>#N/A</v>
      </c>
      <c r="BL452" t="e">
        <f>INDEX('Partnumber data valves'!$B$4:$AC$1001,$BB452,21)</f>
        <v>#N/A</v>
      </c>
      <c r="BM452" t="e">
        <f>INDEX('Partnumber data valves'!$B$4:$AC$1001,$BB452,22)</f>
        <v>#N/A</v>
      </c>
      <c r="BN452" t="e">
        <f>INDEX('Partnumber data valves'!$B$4:$AC$1001,$BB452,23)</f>
        <v>#N/A</v>
      </c>
      <c r="BO452" t="e">
        <f>INDEX('Partnumber data valves'!$B$4:$AC$1001,$BB452,24)</f>
        <v>#N/A</v>
      </c>
      <c r="BP452" t="e">
        <f>INDEX('Partnumber data valves'!$B$4:$AC$1001,$BB452,25)</f>
        <v>#N/A</v>
      </c>
      <c r="BQ452" t="e">
        <f>INDEX('Partnumber data valves'!$B$4:$AC$1001,$BB452,26)</f>
        <v>#N/A</v>
      </c>
      <c r="BR452" t="e">
        <f>INDEX('Partnumber data valves'!$B$4:$AC$1001,$BB452,27)</f>
        <v>#N/A</v>
      </c>
      <c r="BS452" t="e">
        <f>INDEX('Partnumber data valves'!$B$4:$AC$1001,$BB452,28)</f>
        <v>#N/A</v>
      </c>
      <c r="BU452" s="66" t="e">
        <f>INDEX('Partnumber data valves'!$B$4:$AC$1001,$BB452,5)</f>
        <v>#N/A</v>
      </c>
      <c r="BV452" s="66" t="e">
        <f>INDEX('Partnumber data valves'!$B$4:$AC$1001,$BB452,6)</f>
        <v>#N/A</v>
      </c>
    </row>
    <row r="453" spans="2:74"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5"/>
      <c r="N453" s="115"/>
      <c r="O453" s="115"/>
      <c r="Q453" s="83"/>
      <c r="R453" s="22" t="e">
        <f>VLOOKUP('Frese Valve Selection'!$Q453,'Partnumber data valves'!$B$4:$K$1001,2,FALSE)</f>
        <v>#N/A</v>
      </c>
      <c r="S453" s="23" t="e">
        <f>VLOOKUP('Frese Valve Selection'!$Q453,'Partnumber data valves'!$B$4:$K$1001,3,FALSE)</f>
        <v>#N/A</v>
      </c>
      <c r="T453" s="23" t="e">
        <f>VLOOKUP('Frese Valve Selection'!$Q453,'Partnumber data valves'!$B$4:$K$1001,4,FALSE)</f>
        <v>#N/A</v>
      </c>
      <c r="U453" s="23" t="e">
        <f>VLOOKUP('Frese Valve Selection'!$Q453,'Partnumber data valves'!$B$4:$K$1001,5,FALSE)</f>
        <v>#N/A</v>
      </c>
      <c r="V453" s="23" t="e">
        <f>VLOOKUP('Frese Valve Selection'!$Q453,'Partnumber data valves'!$B$4:$K$1001,6,FALSE)</f>
        <v>#N/A</v>
      </c>
      <c r="W453" s="23" t="e">
        <f>VLOOKUP('Frese Valve Selection'!$Q453,'Partnumber data valves'!$B$4:$K$1001,7,FALSE)</f>
        <v>#N/A</v>
      </c>
      <c r="X453" s="23" t="e">
        <f>VLOOKUP('Frese Valve Selection'!$Q453,'Partnumber data valves'!$B$4:$K$1001,8,FALSE)</f>
        <v>#N/A</v>
      </c>
      <c r="Y453" s="23" t="e">
        <f>VLOOKUP('Frese Valve Selection'!$Q453,'Partnumber data valves'!$B$4:$K$1001,9,FALSE)</f>
        <v>#N/A</v>
      </c>
      <c r="Z453" s="23" t="e">
        <f>VLOOKUP('Frese Valve Selection'!$Q453,'Partnumber data valves'!$B$4:$K$1001,10,FALSE)</f>
        <v>#N/A</v>
      </c>
      <c r="AA453" s="97">
        <f t="shared" si="71"/>
        <v>0</v>
      </c>
      <c r="AB453" s="98" t="e">
        <f t="shared" si="69"/>
        <v>#N/A</v>
      </c>
      <c r="AC453" s="99" t="e">
        <f t="shared" si="70"/>
        <v>#N/A</v>
      </c>
      <c r="AD453" s="23" t="e">
        <f>VLOOKUP(Q453,'Weight table'!$A$2:$C$10000,3,FALSE)</f>
        <v>#N/A</v>
      </c>
      <c r="AF453" s="83"/>
      <c r="AG453" s="23" t="str">
        <f>IF(OR(ISBLANK($AF453),$AF453="N/A"),"",VLOOKUP($AF453,'Part number data actuators'!$B$3:$H$202,2,FALSE))</f>
        <v/>
      </c>
      <c r="AH453" s="23" t="str">
        <f>IF(OR(ISBLANK($AF453),$AF453="N/A"),"",VLOOKUP($AF453,'Part number data actuators'!$B$3:$H$202,3,FALSE))</f>
        <v/>
      </c>
      <c r="AI453" s="23" t="str">
        <f>IF(OR(ISBLANK($AF453),$AF453="N/A"),"",VLOOKUP($AF453,'Part number data actuators'!$B$3:$H$202,4,FALSE))</f>
        <v/>
      </c>
      <c r="AJ453" s="23" t="str">
        <f>IF(OR(ISBLANK($AF453),$AF453="N/A"),"",VLOOKUP($AF453,'Part number data actuators'!$B$3:$H$202,5,FALSE))</f>
        <v/>
      </c>
      <c r="AK453" s="23" t="str">
        <f>IF(OR(ISBLANK($AF453),$AF453="N/A"),"",VLOOKUP($AF453,'Part number data actuators'!$B$3:$H$202,6,FALSE))</f>
        <v/>
      </c>
      <c r="AL453" s="23" t="str">
        <f>IF(OR(ISBLANK($AF453),$AF453="N/A"),"",VLOOKUP($AF453,'Part number data actuators'!$B$3:$H$202,7,FALSE))</f>
        <v/>
      </c>
      <c r="AM453" s="5" t="str">
        <f>IF(OR(ISBLANK($AF453),$AF453="N/A"),"",VLOOKUP(AF453,'Weight table'!$A$2:$C$10000,3,FALSE))</f>
        <v/>
      </c>
      <c r="AO453" s="86"/>
      <c r="AU453" s="66" t="e">
        <f t="shared" si="72"/>
        <v>#N/A</v>
      </c>
      <c r="AV453" s="66" t="e">
        <f t="shared" si="73"/>
        <v>#N/A</v>
      </c>
      <c r="AW453" t="e">
        <f t="shared" si="74"/>
        <v>#N/A</v>
      </c>
      <c r="AX453" s="66" t="e">
        <f t="shared" si="75"/>
        <v>#N/A</v>
      </c>
      <c r="AY453" s="66" t="e">
        <f t="shared" si="76"/>
        <v>#N/A</v>
      </c>
      <c r="BB453" s="6" t="e">
        <f>MATCH(Q453,'Partnumber data valves'!$B$4:$B$1001,0)</f>
        <v>#N/A</v>
      </c>
      <c r="BC453" s="6"/>
      <c r="BD453" t="e">
        <f>INDEX('Partnumber data valves'!$B$4:$AC$1001,$BB453,13)</f>
        <v>#N/A</v>
      </c>
      <c r="BE453" t="e">
        <f>INDEX('Partnumber data valves'!$B$4:$AC$1001,$BB453,14)</f>
        <v>#N/A</v>
      </c>
      <c r="BF453" t="e">
        <f>INDEX('Partnumber data valves'!$B$4:$AC$1001,$BB453,15)</f>
        <v>#N/A</v>
      </c>
      <c r="BG453" t="e">
        <f>INDEX('Partnumber data valves'!$B$4:$AC$1001,$BB453,16)</f>
        <v>#N/A</v>
      </c>
      <c r="BH453" t="e">
        <f>INDEX('Partnumber data valves'!$B$4:$AC$1001,$BB453,17)</f>
        <v>#N/A</v>
      </c>
      <c r="BI453" t="e">
        <f>INDEX('Partnumber data valves'!$B$4:$AC$1001,$BB453,18)</f>
        <v>#N/A</v>
      </c>
      <c r="BJ453" t="e">
        <f>INDEX('Partnumber data valves'!$B$4:$AC$1001,$BB453,19)</f>
        <v>#N/A</v>
      </c>
      <c r="BL453" t="e">
        <f>INDEX('Partnumber data valves'!$B$4:$AC$1001,$BB453,21)</f>
        <v>#N/A</v>
      </c>
      <c r="BM453" t="e">
        <f>INDEX('Partnumber data valves'!$B$4:$AC$1001,$BB453,22)</f>
        <v>#N/A</v>
      </c>
      <c r="BN453" t="e">
        <f>INDEX('Partnumber data valves'!$B$4:$AC$1001,$BB453,23)</f>
        <v>#N/A</v>
      </c>
      <c r="BO453" t="e">
        <f>INDEX('Partnumber data valves'!$B$4:$AC$1001,$BB453,24)</f>
        <v>#N/A</v>
      </c>
      <c r="BP453" t="e">
        <f>INDEX('Partnumber data valves'!$B$4:$AC$1001,$BB453,25)</f>
        <v>#N/A</v>
      </c>
      <c r="BQ453" t="e">
        <f>INDEX('Partnumber data valves'!$B$4:$AC$1001,$BB453,26)</f>
        <v>#N/A</v>
      </c>
      <c r="BR453" t="e">
        <f>INDEX('Partnumber data valves'!$B$4:$AC$1001,$BB453,27)</f>
        <v>#N/A</v>
      </c>
      <c r="BS453" t="e">
        <f>INDEX('Partnumber data valves'!$B$4:$AC$1001,$BB453,28)</f>
        <v>#N/A</v>
      </c>
      <c r="BU453" s="66" t="e">
        <f>INDEX('Partnumber data valves'!$B$4:$AC$1001,$BB453,5)</f>
        <v>#N/A</v>
      </c>
      <c r="BV453" s="66" t="e">
        <f>INDEX('Partnumber data valves'!$B$4:$AC$1001,$BB453,6)</f>
        <v>#N/A</v>
      </c>
    </row>
    <row r="454" spans="2:74"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5"/>
      <c r="N454" s="115"/>
      <c r="O454" s="115"/>
      <c r="Q454" s="83"/>
      <c r="R454" s="22" t="e">
        <f>VLOOKUP('Frese Valve Selection'!$Q454,'Partnumber data valves'!$B$4:$K$1001,2,FALSE)</f>
        <v>#N/A</v>
      </c>
      <c r="S454" s="23" t="e">
        <f>VLOOKUP('Frese Valve Selection'!$Q454,'Partnumber data valves'!$B$4:$K$1001,3,FALSE)</f>
        <v>#N/A</v>
      </c>
      <c r="T454" s="23" t="e">
        <f>VLOOKUP('Frese Valve Selection'!$Q454,'Partnumber data valves'!$B$4:$K$1001,4,FALSE)</f>
        <v>#N/A</v>
      </c>
      <c r="U454" s="23" t="e">
        <f>VLOOKUP('Frese Valve Selection'!$Q454,'Partnumber data valves'!$B$4:$K$1001,5,FALSE)</f>
        <v>#N/A</v>
      </c>
      <c r="V454" s="23" t="e">
        <f>VLOOKUP('Frese Valve Selection'!$Q454,'Partnumber data valves'!$B$4:$K$1001,6,FALSE)</f>
        <v>#N/A</v>
      </c>
      <c r="W454" s="23" t="e">
        <f>VLOOKUP('Frese Valve Selection'!$Q454,'Partnumber data valves'!$B$4:$K$1001,7,FALSE)</f>
        <v>#N/A</v>
      </c>
      <c r="X454" s="23" t="e">
        <f>VLOOKUP('Frese Valve Selection'!$Q454,'Partnumber data valves'!$B$4:$K$1001,8,FALSE)</f>
        <v>#N/A</v>
      </c>
      <c r="Y454" s="23" t="e">
        <f>VLOOKUP('Frese Valve Selection'!$Q454,'Partnumber data valves'!$B$4:$K$1001,9,FALSE)</f>
        <v>#N/A</v>
      </c>
      <c r="Z454" s="23" t="e">
        <f>VLOOKUP('Frese Valve Selection'!$Q454,'Partnumber data valves'!$B$4:$K$1001,10,FALSE)</f>
        <v>#N/A</v>
      </c>
      <c r="AA454" s="97">
        <f t="shared" si="71"/>
        <v>0</v>
      </c>
      <c r="AB454" s="98" t="e">
        <f t="shared" si="69"/>
        <v>#N/A</v>
      </c>
      <c r="AC454" s="99" t="e">
        <f t="shared" si="70"/>
        <v>#N/A</v>
      </c>
      <c r="AD454" s="23" t="e">
        <f>VLOOKUP(Q454,'Weight table'!$A$2:$C$10000,3,FALSE)</f>
        <v>#N/A</v>
      </c>
      <c r="AF454" s="83"/>
      <c r="AG454" s="23" t="str">
        <f>IF(OR(ISBLANK($AF454),$AF454="N/A"),"",VLOOKUP($AF454,'Part number data actuators'!$B$3:$H$202,2,FALSE))</f>
        <v/>
      </c>
      <c r="AH454" s="23" t="str">
        <f>IF(OR(ISBLANK($AF454),$AF454="N/A"),"",VLOOKUP($AF454,'Part number data actuators'!$B$3:$H$202,3,FALSE))</f>
        <v/>
      </c>
      <c r="AI454" s="23" t="str">
        <f>IF(OR(ISBLANK($AF454),$AF454="N/A"),"",VLOOKUP($AF454,'Part number data actuators'!$B$3:$H$202,4,FALSE))</f>
        <v/>
      </c>
      <c r="AJ454" s="23" t="str">
        <f>IF(OR(ISBLANK($AF454),$AF454="N/A"),"",VLOOKUP($AF454,'Part number data actuators'!$B$3:$H$202,5,FALSE))</f>
        <v/>
      </c>
      <c r="AK454" s="23" t="str">
        <f>IF(OR(ISBLANK($AF454),$AF454="N/A"),"",VLOOKUP($AF454,'Part number data actuators'!$B$3:$H$202,6,FALSE))</f>
        <v/>
      </c>
      <c r="AL454" s="23" t="str">
        <f>IF(OR(ISBLANK($AF454),$AF454="N/A"),"",VLOOKUP($AF454,'Part number data actuators'!$B$3:$H$202,7,FALSE))</f>
        <v/>
      </c>
      <c r="AM454" s="5" t="str">
        <f>IF(OR(ISBLANK($AF454),$AF454="N/A"),"",VLOOKUP(AF454,'Weight table'!$A$2:$C$10000,3,FALSE))</f>
        <v/>
      </c>
      <c r="AO454" s="86"/>
      <c r="AU454" s="66" t="e">
        <f t="shared" si="72"/>
        <v>#N/A</v>
      </c>
      <c r="AV454" s="66" t="e">
        <f t="shared" si="73"/>
        <v>#N/A</v>
      </c>
      <c r="AW454" t="e">
        <f t="shared" si="74"/>
        <v>#N/A</v>
      </c>
      <c r="AX454" s="66" t="e">
        <f t="shared" si="75"/>
        <v>#N/A</v>
      </c>
      <c r="AY454" s="66" t="e">
        <f t="shared" si="76"/>
        <v>#N/A</v>
      </c>
      <c r="BB454" s="6" t="e">
        <f>MATCH(Q454,'Partnumber data valves'!$B$4:$B$1001,0)</f>
        <v>#N/A</v>
      </c>
      <c r="BC454" s="6"/>
      <c r="BD454" t="e">
        <f>INDEX('Partnumber data valves'!$B$4:$AC$1001,$BB454,13)</f>
        <v>#N/A</v>
      </c>
      <c r="BE454" t="e">
        <f>INDEX('Partnumber data valves'!$B$4:$AC$1001,$BB454,14)</f>
        <v>#N/A</v>
      </c>
      <c r="BF454" t="e">
        <f>INDEX('Partnumber data valves'!$B$4:$AC$1001,$BB454,15)</f>
        <v>#N/A</v>
      </c>
      <c r="BG454" t="e">
        <f>INDEX('Partnumber data valves'!$B$4:$AC$1001,$BB454,16)</f>
        <v>#N/A</v>
      </c>
      <c r="BH454" t="e">
        <f>INDEX('Partnumber data valves'!$B$4:$AC$1001,$BB454,17)</f>
        <v>#N/A</v>
      </c>
      <c r="BI454" t="e">
        <f>INDEX('Partnumber data valves'!$B$4:$AC$1001,$BB454,18)</f>
        <v>#N/A</v>
      </c>
      <c r="BJ454" t="e">
        <f>INDEX('Partnumber data valves'!$B$4:$AC$1001,$BB454,19)</f>
        <v>#N/A</v>
      </c>
      <c r="BL454" t="e">
        <f>INDEX('Partnumber data valves'!$B$4:$AC$1001,$BB454,21)</f>
        <v>#N/A</v>
      </c>
      <c r="BM454" t="e">
        <f>INDEX('Partnumber data valves'!$B$4:$AC$1001,$BB454,22)</f>
        <v>#N/A</v>
      </c>
      <c r="BN454" t="e">
        <f>INDEX('Partnumber data valves'!$B$4:$AC$1001,$BB454,23)</f>
        <v>#N/A</v>
      </c>
      <c r="BO454" t="e">
        <f>INDEX('Partnumber data valves'!$B$4:$AC$1001,$BB454,24)</f>
        <v>#N/A</v>
      </c>
      <c r="BP454" t="e">
        <f>INDEX('Partnumber data valves'!$B$4:$AC$1001,$BB454,25)</f>
        <v>#N/A</v>
      </c>
      <c r="BQ454" t="e">
        <f>INDEX('Partnumber data valves'!$B$4:$AC$1001,$BB454,26)</f>
        <v>#N/A</v>
      </c>
      <c r="BR454" t="e">
        <f>INDEX('Partnumber data valves'!$B$4:$AC$1001,$BB454,27)</f>
        <v>#N/A</v>
      </c>
      <c r="BS454" t="e">
        <f>INDEX('Partnumber data valves'!$B$4:$AC$1001,$BB454,28)</f>
        <v>#N/A</v>
      </c>
      <c r="BU454" s="66" t="e">
        <f>INDEX('Partnumber data valves'!$B$4:$AC$1001,$BB454,5)</f>
        <v>#N/A</v>
      </c>
      <c r="BV454" s="66" t="e">
        <f>INDEX('Partnumber data valves'!$B$4:$AC$1001,$BB454,6)</f>
        <v>#N/A</v>
      </c>
    </row>
    <row r="455" spans="2:74"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5"/>
      <c r="N455" s="115"/>
      <c r="O455" s="115"/>
      <c r="Q455" s="83"/>
      <c r="R455" s="22" t="e">
        <f>VLOOKUP('Frese Valve Selection'!$Q455,'Partnumber data valves'!$B$4:$K$1001,2,FALSE)</f>
        <v>#N/A</v>
      </c>
      <c r="S455" s="23" t="e">
        <f>VLOOKUP('Frese Valve Selection'!$Q455,'Partnumber data valves'!$B$4:$K$1001,3,FALSE)</f>
        <v>#N/A</v>
      </c>
      <c r="T455" s="23" t="e">
        <f>VLOOKUP('Frese Valve Selection'!$Q455,'Partnumber data valves'!$B$4:$K$1001,4,FALSE)</f>
        <v>#N/A</v>
      </c>
      <c r="U455" s="23" t="e">
        <f>VLOOKUP('Frese Valve Selection'!$Q455,'Partnumber data valves'!$B$4:$K$1001,5,FALSE)</f>
        <v>#N/A</v>
      </c>
      <c r="V455" s="23" t="e">
        <f>VLOOKUP('Frese Valve Selection'!$Q455,'Partnumber data valves'!$B$4:$K$1001,6,FALSE)</f>
        <v>#N/A</v>
      </c>
      <c r="W455" s="23" t="e">
        <f>VLOOKUP('Frese Valve Selection'!$Q455,'Partnumber data valves'!$B$4:$K$1001,7,FALSE)</f>
        <v>#N/A</v>
      </c>
      <c r="X455" s="23" t="e">
        <f>VLOOKUP('Frese Valve Selection'!$Q455,'Partnumber data valves'!$B$4:$K$1001,8,FALSE)</f>
        <v>#N/A</v>
      </c>
      <c r="Y455" s="23" t="e">
        <f>VLOOKUP('Frese Valve Selection'!$Q455,'Partnumber data valves'!$B$4:$K$1001,9,FALSE)</f>
        <v>#N/A</v>
      </c>
      <c r="Z455" s="23" t="e">
        <f>VLOOKUP('Frese Valve Selection'!$Q455,'Partnumber data valves'!$B$4:$K$1001,10,FALSE)</f>
        <v>#N/A</v>
      </c>
      <c r="AA455" s="97">
        <f t="shared" si="71"/>
        <v>0</v>
      </c>
      <c r="AB455" s="98" t="e">
        <f t="shared" ref="AB455:AB518" si="77">ROUND(AU455,1)</f>
        <v>#N/A</v>
      </c>
      <c r="AC455" s="99" t="e">
        <f t="shared" ref="AC455:AC518" si="78">ROUND(AV455,0)</f>
        <v>#N/A</v>
      </c>
      <c r="AD455" s="23" t="e">
        <f>VLOOKUP(Q455,'Weight table'!$A$2:$C$10000,3,FALSE)</f>
        <v>#N/A</v>
      </c>
      <c r="AF455" s="83"/>
      <c r="AG455" s="23" t="str">
        <f>IF(OR(ISBLANK($AF455),$AF455="N/A"),"",VLOOKUP($AF455,'Part number data actuators'!$B$3:$H$202,2,FALSE))</f>
        <v/>
      </c>
      <c r="AH455" s="23" t="str">
        <f>IF(OR(ISBLANK($AF455),$AF455="N/A"),"",VLOOKUP($AF455,'Part number data actuators'!$B$3:$H$202,3,FALSE))</f>
        <v/>
      </c>
      <c r="AI455" s="23" t="str">
        <f>IF(OR(ISBLANK($AF455),$AF455="N/A"),"",VLOOKUP($AF455,'Part number data actuators'!$B$3:$H$202,4,FALSE))</f>
        <v/>
      </c>
      <c r="AJ455" s="23" t="str">
        <f>IF(OR(ISBLANK($AF455),$AF455="N/A"),"",VLOOKUP($AF455,'Part number data actuators'!$B$3:$H$202,5,FALSE))</f>
        <v/>
      </c>
      <c r="AK455" s="23" t="str">
        <f>IF(OR(ISBLANK($AF455),$AF455="N/A"),"",VLOOKUP($AF455,'Part number data actuators'!$B$3:$H$202,6,FALSE))</f>
        <v/>
      </c>
      <c r="AL455" s="23" t="str">
        <f>IF(OR(ISBLANK($AF455),$AF455="N/A"),"",VLOOKUP($AF455,'Part number data actuators'!$B$3:$H$202,7,FALSE))</f>
        <v/>
      </c>
      <c r="AM455" s="5" t="str">
        <f>IF(OR(ISBLANK($AF455),$AF455="N/A"),"",VLOOKUP(AF455,'Weight table'!$A$2:$C$10000,3,FALSE))</f>
        <v/>
      </c>
      <c r="AO455" s="86"/>
      <c r="AU455" s="66" t="e">
        <f t="shared" si="72"/>
        <v>#N/A</v>
      </c>
      <c r="AV455" s="66" t="e">
        <f t="shared" si="73"/>
        <v>#N/A</v>
      </c>
      <c r="AW455" t="e">
        <f t="shared" si="74"/>
        <v>#N/A</v>
      </c>
      <c r="AX455" s="66" t="e">
        <f t="shared" si="75"/>
        <v>#N/A</v>
      </c>
      <c r="AY455" s="66" t="e">
        <f t="shared" si="76"/>
        <v>#N/A</v>
      </c>
      <c r="BB455" s="6" t="e">
        <f>MATCH(Q455,'Partnumber data valves'!$B$4:$B$1001,0)</f>
        <v>#N/A</v>
      </c>
      <c r="BC455" s="6"/>
      <c r="BD455" t="e">
        <f>INDEX('Partnumber data valves'!$B$4:$AC$1001,$BB455,13)</f>
        <v>#N/A</v>
      </c>
      <c r="BE455" t="e">
        <f>INDEX('Partnumber data valves'!$B$4:$AC$1001,$BB455,14)</f>
        <v>#N/A</v>
      </c>
      <c r="BF455" t="e">
        <f>INDEX('Partnumber data valves'!$B$4:$AC$1001,$BB455,15)</f>
        <v>#N/A</v>
      </c>
      <c r="BG455" t="e">
        <f>INDEX('Partnumber data valves'!$B$4:$AC$1001,$BB455,16)</f>
        <v>#N/A</v>
      </c>
      <c r="BH455" t="e">
        <f>INDEX('Partnumber data valves'!$B$4:$AC$1001,$BB455,17)</f>
        <v>#N/A</v>
      </c>
      <c r="BI455" t="e">
        <f>INDEX('Partnumber data valves'!$B$4:$AC$1001,$BB455,18)</f>
        <v>#N/A</v>
      </c>
      <c r="BJ455" t="e">
        <f>INDEX('Partnumber data valves'!$B$4:$AC$1001,$BB455,19)</f>
        <v>#N/A</v>
      </c>
      <c r="BL455" t="e">
        <f>INDEX('Partnumber data valves'!$B$4:$AC$1001,$BB455,21)</f>
        <v>#N/A</v>
      </c>
      <c r="BM455" t="e">
        <f>INDEX('Partnumber data valves'!$B$4:$AC$1001,$BB455,22)</f>
        <v>#N/A</v>
      </c>
      <c r="BN455" t="e">
        <f>INDEX('Partnumber data valves'!$B$4:$AC$1001,$BB455,23)</f>
        <v>#N/A</v>
      </c>
      <c r="BO455" t="e">
        <f>INDEX('Partnumber data valves'!$B$4:$AC$1001,$BB455,24)</f>
        <v>#N/A</v>
      </c>
      <c r="BP455" t="e">
        <f>INDEX('Partnumber data valves'!$B$4:$AC$1001,$BB455,25)</f>
        <v>#N/A</v>
      </c>
      <c r="BQ455" t="e">
        <f>INDEX('Partnumber data valves'!$B$4:$AC$1001,$BB455,26)</f>
        <v>#N/A</v>
      </c>
      <c r="BR455" t="e">
        <f>INDEX('Partnumber data valves'!$B$4:$AC$1001,$BB455,27)</f>
        <v>#N/A</v>
      </c>
      <c r="BS455" t="e">
        <f>INDEX('Partnumber data valves'!$B$4:$AC$1001,$BB455,28)</f>
        <v>#N/A</v>
      </c>
      <c r="BU455" s="66" t="e">
        <f>INDEX('Partnumber data valves'!$B$4:$AC$1001,$BB455,5)</f>
        <v>#N/A</v>
      </c>
      <c r="BV455" s="66" t="e">
        <f>INDEX('Partnumber data valves'!$B$4:$AC$1001,$BB455,6)</f>
        <v>#N/A</v>
      </c>
    </row>
    <row r="456" spans="2:74"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5"/>
      <c r="N456" s="115"/>
      <c r="O456" s="115"/>
      <c r="Q456" s="83"/>
      <c r="R456" s="22" t="e">
        <f>VLOOKUP('Frese Valve Selection'!$Q456,'Partnumber data valves'!$B$4:$K$1001,2,FALSE)</f>
        <v>#N/A</v>
      </c>
      <c r="S456" s="23" t="e">
        <f>VLOOKUP('Frese Valve Selection'!$Q456,'Partnumber data valves'!$B$4:$K$1001,3,FALSE)</f>
        <v>#N/A</v>
      </c>
      <c r="T456" s="23" t="e">
        <f>VLOOKUP('Frese Valve Selection'!$Q456,'Partnumber data valves'!$B$4:$K$1001,4,FALSE)</f>
        <v>#N/A</v>
      </c>
      <c r="U456" s="23" t="e">
        <f>VLOOKUP('Frese Valve Selection'!$Q456,'Partnumber data valves'!$B$4:$K$1001,5,FALSE)</f>
        <v>#N/A</v>
      </c>
      <c r="V456" s="23" t="e">
        <f>VLOOKUP('Frese Valve Selection'!$Q456,'Partnumber data valves'!$B$4:$K$1001,6,FALSE)</f>
        <v>#N/A</v>
      </c>
      <c r="W456" s="23" t="e">
        <f>VLOOKUP('Frese Valve Selection'!$Q456,'Partnumber data valves'!$B$4:$K$1001,7,FALSE)</f>
        <v>#N/A</v>
      </c>
      <c r="X456" s="23" t="e">
        <f>VLOOKUP('Frese Valve Selection'!$Q456,'Partnumber data valves'!$B$4:$K$1001,8,FALSE)</f>
        <v>#N/A</v>
      </c>
      <c r="Y456" s="23" t="e">
        <f>VLOOKUP('Frese Valve Selection'!$Q456,'Partnumber data valves'!$B$4:$K$1001,9,FALSE)</f>
        <v>#N/A</v>
      </c>
      <c r="Z456" s="23" t="e">
        <f>VLOOKUP('Frese Valve Selection'!$Q456,'Partnumber data valves'!$B$4:$K$1001,10,FALSE)</f>
        <v>#N/A</v>
      </c>
      <c r="AA456" s="97">
        <f t="shared" si="71"/>
        <v>0</v>
      </c>
      <c r="AB456" s="98" t="e">
        <f t="shared" si="77"/>
        <v>#N/A</v>
      </c>
      <c r="AC456" s="99" t="e">
        <f t="shared" si="78"/>
        <v>#N/A</v>
      </c>
      <c r="AD456" s="23" t="e">
        <f>VLOOKUP(Q456,'Weight table'!$A$2:$C$10000,3,FALSE)</f>
        <v>#N/A</v>
      </c>
      <c r="AF456" s="83"/>
      <c r="AG456" s="23" t="str">
        <f>IF(OR(ISBLANK($AF456),$AF456="N/A"),"",VLOOKUP($AF456,'Part number data actuators'!$B$3:$H$202,2,FALSE))</f>
        <v/>
      </c>
      <c r="AH456" s="23" t="str">
        <f>IF(OR(ISBLANK($AF456),$AF456="N/A"),"",VLOOKUP($AF456,'Part number data actuators'!$B$3:$H$202,3,FALSE))</f>
        <v/>
      </c>
      <c r="AI456" s="23" t="str">
        <f>IF(OR(ISBLANK($AF456),$AF456="N/A"),"",VLOOKUP($AF456,'Part number data actuators'!$B$3:$H$202,4,FALSE))</f>
        <v/>
      </c>
      <c r="AJ456" s="23" t="str">
        <f>IF(OR(ISBLANK($AF456),$AF456="N/A"),"",VLOOKUP($AF456,'Part number data actuators'!$B$3:$H$202,5,FALSE))</f>
        <v/>
      </c>
      <c r="AK456" s="23" t="str">
        <f>IF(OR(ISBLANK($AF456),$AF456="N/A"),"",VLOOKUP($AF456,'Part number data actuators'!$B$3:$H$202,6,FALSE))</f>
        <v/>
      </c>
      <c r="AL456" s="23" t="str">
        <f>IF(OR(ISBLANK($AF456),$AF456="N/A"),"",VLOOKUP($AF456,'Part number data actuators'!$B$3:$H$202,7,FALSE))</f>
        <v/>
      </c>
      <c r="AM456" s="5" t="str">
        <f>IF(OR(ISBLANK($AF456),$AF456="N/A"),"",VLOOKUP(AF456,'Weight table'!$A$2:$C$10000,3,FALSE))</f>
        <v/>
      </c>
      <c r="AO456" s="86"/>
      <c r="AU456" s="66" t="e">
        <f t="shared" si="72"/>
        <v>#N/A</v>
      </c>
      <c r="AV456" s="66" t="e">
        <f t="shared" si="73"/>
        <v>#N/A</v>
      </c>
      <c r="AW456" t="e">
        <f t="shared" si="74"/>
        <v>#N/A</v>
      </c>
      <c r="AX456" s="66" t="e">
        <f t="shared" si="75"/>
        <v>#N/A</v>
      </c>
      <c r="AY456" s="66" t="e">
        <f t="shared" si="76"/>
        <v>#N/A</v>
      </c>
      <c r="BB456" s="6" t="e">
        <f>MATCH(Q456,'Partnumber data valves'!$B$4:$B$1001,0)</f>
        <v>#N/A</v>
      </c>
      <c r="BC456" s="6"/>
      <c r="BD456" t="e">
        <f>INDEX('Partnumber data valves'!$B$4:$AC$1001,$BB456,13)</f>
        <v>#N/A</v>
      </c>
      <c r="BE456" t="e">
        <f>INDEX('Partnumber data valves'!$B$4:$AC$1001,$BB456,14)</f>
        <v>#N/A</v>
      </c>
      <c r="BF456" t="e">
        <f>INDEX('Partnumber data valves'!$B$4:$AC$1001,$BB456,15)</f>
        <v>#N/A</v>
      </c>
      <c r="BG456" t="e">
        <f>INDEX('Partnumber data valves'!$B$4:$AC$1001,$BB456,16)</f>
        <v>#N/A</v>
      </c>
      <c r="BH456" t="e">
        <f>INDEX('Partnumber data valves'!$B$4:$AC$1001,$BB456,17)</f>
        <v>#N/A</v>
      </c>
      <c r="BI456" t="e">
        <f>INDEX('Partnumber data valves'!$B$4:$AC$1001,$BB456,18)</f>
        <v>#N/A</v>
      </c>
      <c r="BJ456" t="e">
        <f>INDEX('Partnumber data valves'!$B$4:$AC$1001,$BB456,19)</f>
        <v>#N/A</v>
      </c>
      <c r="BL456" t="e">
        <f>INDEX('Partnumber data valves'!$B$4:$AC$1001,$BB456,21)</f>
        <v>#N/A</v>
      </c>
      <c r="BM456" t="e">
        <f>INDEX('Partnumber data valves'!$B$4:$AC$1001,$BB456,22)</f>
        <v>#N/A</v>
      </c>
      <c r="BN456" t="e">
        <f>INDEX('Partnumber data valves'!$B$4:$AC$1001,$BB456,23)</f>
        <v>#N/A</v>
      </c>
      <c r="BO456" t="e">
        <f>INDEX('Partnumber data valves'!$B$4:$AC$1001,$BB456,24)</f>
        <v>#N/A</v>
      </c>
      <c r="BP456" t="e">
        <f>INDEX('Partnumber data valves'!$B$4:$AC$1001,$BB456,25)</f>
        <v>#N/A</v>
      </c>
      <c r="BQ456" t="e">
        <f>INDEX('Partnumber data valves'!$B$4:$AC$1001,$BB456,26)</f>
        <v>#N/A</v>
      </c>
      <c r="BR456" t="e">
        <f>INDEX('Partnumber data valves'!$B$4:$AC$1001,$BB456,27)</f>
        <v>#N/A</v>
      </c>
      <c r="BS456" t="e">
        <f>INDEX('Partnumber data valves'!$B$4:$AC$1001,$BB456,28)</f>
        <v>#N/A</v>
      </c>
      <c r="BU456" s="66" t="e">
        <f>INDEX('Partnumber data valves'!$B$4:$AC$1001,$BB456,5)</f>
        <v>#N/A</v>
      </c>
      <c r="BV456" s="66" t="e">
        <f>INDEX('Partnumber data valves'!$B$4:$AC$1001,$BB456,6)</f>
        <v>#N/A</v>
      </c>
    </row>
    <row r="457" spans="2:74"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5"/>
      <c r="N457" s="115"/>
      <c r="O457" s="115"/>
      <c r="Q457" s="83"/>
      <c r="R457" s="22" t="e">
        <f>VLOOKUP('Frese Valve Selection'!$Q457,'Partnumber data valves'!$B$4:$K$1001,2,FALSE)</f>
        <v>#N/A</v>
      </c>
      <c r="S457" s="23" t="e">
        <f>VLOOKUP('Frese Valve Selection'!$Q457,'Partnumber data valves'!$B$4:$K$1001,3,FALSE)</f>
        <v>#N/A</v>
      </c>
      <c r="T457" s="23" t="e">
        <f>VLOOKUP('Frese Valve Selection'!$Q457,'Partnumber data valves'!$B$4:$K$1001,4,FALSE)</f>
        <v>#N/A</v>
      </c>
      <c r="U457" s="23" t="e">
        <f>VLOOKUP('Frese Valve Selection'!$Q457,'Partnumber data valves'!$B$4:$K$1001,5,FALSE)</f>
        <v>#N/A</v>
      </c>
      <c r="V457" s="23" t="e">
        <f>VLOOKUP('Frese Valve Selection'!$Q457,'Partnumber data valves'!$B$4:$K$1001,6,FALSE)</f>
        <v>#N/A</v>
      </c>
      <c r="W457" s="23" t="e">
        <f>VLOOKUP('Frese Valve Selection'!$Q457,'Partnumber data valves'!$B$4:$K$1001,7,FALSE)</f>
        <v>#N/A</v>
      </c>
      <c r="X457" s="23" t="e">
        <f>VLOOKUP('Frese Valve Selection'!$Q457,'Partnumber data valves'!$B$4:$K$1001,8,FALSE)</f>
        <v>#N/A</v>
      </c>
      <c r="Y457" s="23" t="e">
        <f>VLOOKUP('Frese Valve Selection'!$Q457,'Partnumber data valves'!$B$4:$K$1001,9,FALSE)</f>
        <v>#N/A</v>
      </c>
      <c r="Z457" s="23" t="e">
        <f>VLOOKUP('Frese Valve Selection'!$Q457,'Partnumber data valves'!$B$4:$K$1001,10,FALSE)</f>
        <v>#N/A</v>
      </c>
      <c r="AA457" s="97">
        <f t="shared" si="71"/>
        <v>0</v>
      </c>
      <c r="AB457" s="98" t="e">
        <f t="shared" si="77"/>
        <v>#N/A</v>
      </c>
      <c r="AC457" s="99" t="e">
        <f t="shared" si="78"/>
        <v>#N/A</v>
      </c>
      <c r="AD457" s="23" t="e">
        <f>VLOOKUP(Q457,'Weight table'!$A$2:$C$10000,3,FALSE)</f>
        <v>#N/A</v>
      </c>
      <c r="AF457" s="83"/>
      <c r="AG457" s="23" t="str">
        <f>IF(OR(ISBLANK($AF457),$AF457="N/A"),"",VLOOKUP($AF457,'Part number data actuators'!$B$3:$H$202,2,FALSE))</f>
        <v/>
      </c>
      <c r="AH457" s="23" t="str">
        <f>IF(OR(ISBLANK($AF457),$AF457="N/A"),"",VLOOKUP($AF457,'Part number data actuators'!$B$3:$H$202,3,FALSE))</f>
        <v/>
      </c>
      <c r="AI457" s="23" t="str">
        <f>IF(OR(ISBLANK($AF457),$AF457="N/A"),"",VLOOKUP($AF457,'Part number data actuators'!$B$3:$H$202,4,FALSE))</f>
        <v/>
      </c>
      <c r="AJ457" s="23" t="str">
        <f>IF(OR(ISBLANK($AF457),$AF457="N/A"),"",VLOOKUP($AF457,'Part number data actuators'!$B$3:$H$202,5,FALSE))</f>
        <v/>
      </c>
      <c r="AK457" s="23" t="str">
        <f>IF(OR(ISBLANK($AF457),$AF457="N/A"),"",VLOOKUP($AF457,'Part number data actuators'!$B$3:$H$202,6,FALSE))</f>
        <v/>
      </c>
      <c r="AL457" s="23" t="str">
        <f>IF(OR(ISBLANK($AF457),$AF457="N/A"),"",VLOOKUP($AF457,'Part number data actuators'!$B$3:$H$202,7,FALSE))</f>
        <v/>
      </c>
      <c r="AM457" s="5" t="str">
        <f>IF(OR(ISBLANK($AF457),$AF457="N/A"),"",VLOOKUP(AF457,'Weight table'!$A$2:$C$10000,3,FALSE))</f>
        <v/>
      </c>
      <c r="AO457" s="86"/>
      <c r="AU457" s="66" t="e">
        <f t="shared" si="72"/>
        <v>#N/A</v>
      </c>
      <c r="AV457" s="66" t="e">
        <f t="shared" si="73"/>
        <v>#N/A</v>
      </c>
      <c r="AW457" t="e">
        <f t="shared" si="74"/>
        <v>#N/A</v>
      </c>
      <c r="AX457" s="66" t="e">
        <f t="shared" si="75"/>
        <v>#N/A</v>
      </c>
      <c r="AY457" s="66" t="e">
        <f t="shared" si="76"/>
        <v>#N/A</v>
      </c>
      <c r="BB457" s="6" t="e">
        <f>MATCH(Q457,'Partnumber data valves'!$B$4:$B$1001,0)</f>
        <v>#N/A</v>
      </c>
      <c r="BC457" s="6"/>
      <c r="BD457" t="e">
        <f>INDEX('Partnumber data valves'!$B$4:$AC$1001,$BB457,13)</f>
        <v>#N/A</v>
      </c>
      <c r="BE457" t="e">
        <f>INDEX('Partnumber data valves'!$B$4:$AC$1001,$BB457,14)</f>
        <v>#N/A</v>
      </c>
      <c r="BF457" t="e">
        <f>INDEX('Partnumber data valves'!$B$4:$AC$1001,$BB457,15)</f>
        <v>#N/A</v>
      </c>
      <c r="BG457" t="e">
        <f>INDEX('Partnumber data valves'!$B$4:$AC$1001,$BB457,16)</f>
        <v>#N/A</v>
      </c>
      <c r="BH457" t="e">
        <f>INDEX('Partnumber data valves'!$B$4:$AC$1001,$BB457,17)</f>
        <v>#N/A</v>
      </c>
      <c r="BI457" t="e">
        <f>INDEX('Partnumber data valves'!$B$4:$AC$1001,$BB457,18)</f>
        <v>#N/A</v>
      </c>
      <c r="BJ457" t="e">
        <f>INDEX('Partnumber data valves'!$B$4:$AC$1001,$BB457,19)</f>
        <v>#N/A</v>
      </c>
      <c r="BL457" t="e">
        <f>INDEX('Partnumber data valves'!$B$4:$AC$1001,$BB457,21)</f>
        <v>#N/A</v>
      </c>
      <c r="BM457" t="e">
        <f>INDEX('Partnumber data valves'!$B$4:$AC$1001,$BB457,22)</f>
        <v>#N/A</v>
      </c>
      <c r="BN457" t="e">
        <f>INDEX('Partnumber data valves'!$B$4:$AC$1001,$BB457,23)</f>
        <v>#N/A</v>
      </c>
      <c r="BO457" t="e">
        <f>INDEX('Partnumber data valves'!$B$4:$AC$1001,$BB457,24)</f>
        <v>#N/A</v>
      </c>
      <c r="BP457" t="e">
        <f>INDEX('Partnumber data valves'!$B$4:$AC$1001,$BB457,25)</f>
        <v>#N/A</v>
      </c>
      <c r="BQ457" t="e">
        <f>INDEX('Partnumber data valves'!$B$4:$AC$1001,$BB457,26)</f>
        <v>#N/A</v>
      </c>
      <c r="BR457" t="e">
        <f>INDEX('Partnumber data valves'!$B$4:$AC$1001,$BB457,27)</f>
        <v>#N/A</v>
      </c>
      <c r="BS457" t="e">
        <f>INDEX('Partnumber data valves'!$B$4:$AC$1001,$BB457,28)</f>
        <v>#N/A</v>
      </c>
      <c r="BU457" s="66" t="e">
        <f>INDEX('Partnumber data valves'!$B$4:$AC$1001,$BB457,5)</f>
        <v>#N/A</v>
      </c>
      <c r="BV457" s="66" t="e">
        <f>INDEX('Partnumber data valves'!$B$4:$AC$1001,$BB457,6)</f>
        <v>#N/A</v>
      </c>
    </row>
    <row r="458" spans="2:74"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5"/>
      <c r="N458" s="115"/>
      <c r="O458" s="115"/>
      <c r="Q458" s="83"/>
      <c r="R458" s="22" t="e">
        <f>VLOOKUP('Frese Valve Selection'!$Q458,'Partnumber data valves'!$B$4:$K$1001,2,FALSE)</f>
        <v>#N/A</v>
      </c>
      <c r="S458" s="23" t="e">
        <f>VLOOKUP('Frese Valve Selection'!$Q458,'Partnumber data valves'!$B$4:$K$1001,3,FALSE)</f>
        <v>#N/A</v>
      </c>
      <c r="T458" s="23" t="e">
        <f>VLOOKUP('Frese Valve Selection'!$Q458,'Partnumber data valves'!$B$4:$K$1001,4,FALSE)</f>
        <v>#N/A</v>
      </c>
      <c r="U458" s="23" t="e">
        <f>VLOOKUP('Frese Valve Selection'!$Q458,'Partnumber data valves'!$B$4:$K$1001,5,FALSE)</f>
        <v>#N/A</v>
      </c>
      <c r="V458" s="23" t="e">
        <f>VLOOKUP('Frese Valve Selection'!$Q458,'Partnumber data valves'!$B$4:$K$1001,6,FALSE)</f>
        <v>#N/A</v>
      </c>
      <c r="W458" s="23" t="e">
        <f>VLOOKUP('Frese Valve Selection'!$Q458,'Partnumber data valves'!$B$4:$K$1001,7,FALSE)</f>
        <v>#N/A</v>
      </c>
      <c r="X458" s="23" t="e">
        <f>VLOOKUP('Frese Valve Selection'!$Q458,'Partnumber data valves'!$B$4:$K$1001,8,FALSE)</f>
        <v>#N/A</v>
      </c>
      <c r="Y458" s="23" t="e">
        <f>VLOOKUP('Frese Valve Selection'!$Q458,'Partnumber data valves'!$B$4:$K$1001,9,FALSE)</f>
        <v>#N/A</v>
      </c>
      <c r="Z458" s="23" t="e">
        <f>VLOOKUP('Frese Valve Selection'!$Q458,'Partnumber data valves'!$B$4:$K$1001,10,FALSE)</f>
        <v>#N/A</v>
      </c>
      <c r="AA458" s="97">
        <f t="shared" si="71"/>
        <v>0</v>
      </c>
      <c r="AB458" s="98" t="e">
        <f t="shared" si="77"/>
        <v>#N/A</v>
      </c>
      <c r="AC458" s="99" t="e">
        <f t="shared" si="78"/>
        <v>#N/A</v>
      </c>
      <c r="AD458" s="23" t="e">
        <f>VLOOKUP(Q458,'Weight table'!$A$2:$C$10000,3,FALSE)</f>
        <v>#N/A</v>
      </c>
      <c r="AF458" s="83"/>
      <c r="AG458" s="23" t="str">
        <f>IF(OR(ISBLANK($AF458),$AF458="N/A"),"",VLOOKUP($AF458,'Part number data actuators'!$B$3:$H$202,2,FALSE))</f>
        <v/>
      </c>
      <c r="AH458" s="23" t="str">
        <f>IF(OR(ISBLANK($AF458),$AF458="N/A"),"",VLOOKUP($AF458,'Part number data actuators'!$B$3:$H$202,3,FALSE))</f>
        <v/>
      </c>
      <c r="AI458" s="23" t="str">
        <f>IF(OR(ISBLANK($AF458),$AF458="N/A"),"",VLOOKUP($AF458,'Part number data actuators'!$B$3:$H$202,4,FALSE))</f>
        <v/>
      </c>
      <c r="AJ458" s="23" t="str">
        <f>IF(OR(ISBLANK($AF458),$AF458="N/A"),"",VLOOKUP($AF458,'Part number data actuators'!$B$3:$H$202,5,FALSE))</f>
        <v/>
      </c>
      <c r="AK458" s="23" t="str">
        <f>IF(OR(ISBLANK($AF458),$AF458="N/A"),"",VLOOKUP($AF458,'Part number data actuators'!$B$3:$H$202,6,FALSE))</f>
        <v/>
      </c>
      <c r="AL458" s="23" t="str">
        <f>IF(OR(ISBLANK($AF458),$AF458="N/A"),"",VLOOKUP($AF458,'Part number data actuators'!$B$3:$H$202,7,FALSE))</f>
        <v/>
      </c>
      <c r="AM458" s="5" t="str">
        <f>IF(OR(ISBLANK($AF458),$AF458="N/A"),"",VLOOKUP(AF458,'Weight table'!$A$2:$C$10000,3,FALSE))</f>
        <v/>
      </c>
      <c r="AO458" s="86"/>
      <c r="AU458" s="66" t="e">
        <f t="shared" si="72"/>
        <v>#N/A</v>
      </c>
      <c r="AV458" s="66" t="e">
        <f t="shared" si="73"/>
        <v>#N/A</v>
      </c>
      <c r="AW458" t="e">
        <f t="shared" si="74"/>
        <v>#N/A</v>
      </c>
      <c r="AX458" s="66" t="e">
        <f t="shared" si="75"/>
        <v>#N/A</v>
      </c>
      <c r="AY458" s="66" t="e">
        <f t="shared" si="76"/>
        <v>#N/A</v>
      </c>
      <c r="BB458" s="6" t="e">
        <f>MATCH(Q458,'Partnumber data valves'!$B$4:$B$1001,0)</f>
        <v>#N/A</v>
      </c>
      <c r="BC458" s="6"/>
      <c r="BD458" t="e">
        <f>INDEX('Partnumber data valves'!$B$4:$AC$1001,$BB458,13)</f>
        <v>#N/A</v>
      </c>
      <c r="BE458" t="e">
        <f>INDEX('Partnumber data valves'!$B$4:$AC$1001,$BB458,14)</f>
        <v>#N/A</v>
      </c>
      <c r="BF458" t="e">
        <f>INDEX('Partnumber data valves'!$B$4:$AC$1001,$BB458,15)</f>
        <v>#N/A</v>
      </c>
      <c r="BG458" t="e">
        <f>INDEX('Partnumber data valves'!$B$4:$AC$1001,$BB458,16)</f>
        <v>#N/A</v>
      </c>
      <c r="BH458" t="e">
        <f>INDEX('Partnumber data valves'!$B$4:$AC$1001,$BB458,17)</f>
        <v>#N/A</v>
      </c>
      <c r="BI458" t="e">
        <f>INDEX('Partnumber data valves'!$B$4:$AC$1001,$BB458,18)</f>
        <v>#N/A</v>
      </c>
      <c r="BJ458" t="e">
        <f>INDEX('Partnumber data valves'!$B$4:$AC$1001,$BB458,19)</f>
        <v>#N/A</v>
      </c>
      <c r="BL458" t="e">
        <f>INDEX('Partnumber data valves'!$B$4:$AC$1001,$BB458,21)</f>
        <v>#N/A</v>
      </c>
      <c r="BM458" t="e">
        <f>INDEX('Partnumber data valves'!$B$4:$AC$1001,$BB458,22)</f>
        <v>#N/A</v>
      </c>
      <c r="BN458" t="e">
        <f>INDEX('Partnumber data valves'!$B$4:$AC$1001,$BB458,23)</f>
        <v>#N/A</v>
      </c>
      <c r="BO458" t="e">
        <f>INDEX('Partnumber data valves'!$B$4:$AC$1001,$BB458,24)</f>
        <v>#N/A</v>
      </c>
      <c r="BP458" t="e">
        <f>INDEX('Partnumber data valves'!$B$4:$AC$1001,$BB458,25)</f>
        <v>#N/A</v>
      </c>
      <c r="BQ458" t="e">
        <f>INDEX('Partnumber data valves'!$B$4:$AC$1001,$BB458,26)</f>
        <v>#N/A</v>
      </c>
      <c r="BR458" t="e">
        <f>INDEX('Partnumber data valves'!$B$4:$AC$1001,$BB458,27)</f>
        <v>#N/A</v>
      </c>
      <c r="BS458" t="e">
        <f>INDEX('Partnumber data valves'!$B$4:$AC$1001,$BB458,28)</f>
        <v>#N/A</v>
      </c>
      <c r="BU458" s="66" t="e">
        <f>INDEX('Partnumber data valves'!$B$4:$AC$1001,$BB458,5)</f>
        <v>#N/A</v>
      </c>
      <c r="BV458" s="66" t="e">
        <f>INDEX('Partnumber data valves'!$B$4:$AC$1001,$BB458,6)</f>
        <v>#N/A</v>
      </c>
    </row>
    <row r="459" spans="2:74"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5"/>
      <c r="N459" s="115"/>
      <c r="O459" s="115"/>
      <c r="Q459" s="83"/>
      <c r="R459" s="22" t="e">
        <f>VLOOKUP('Frese Valve Selection'!$Q459,'Partnumber data valves'!$B$4:$K$1001,2,FALSE)</f>
        <v>#N/A</v>
      </c>
      <c r="S459" s="23" t="e">
        <f>VLOOKUP('Frese Valve Selection'!$Q459,'Partnumber data valves'!$B$4:$K$1001,3,FALSE)</f>
        <v>#N/A</v>
      </c>
      <c r="T459" s="23" t="e">
        <f>VLOOKUP('Frese Valve Selection'!$Q459,'Partnumber data valves'!$B$4:$K$1001,4,FALSE)</f>
        <v>#N/A</v>
      </c>
      <c r="U459" s="23" t="e">
        <f>VLOOKUP('Frese Valve Selection'!$Q459,'Partnumber data valves'!$B$4:$K$1001,5,FALSE)</f>
        <v>#N/A</v>
      </c>
      <c r="V459" s="23" t="e">
        <f>VLOOKUP('Frese Valve Selection'!$Q459,'Partnumber data valves'!$B$4:$K$1001,6,FALSE)</f>
        <v>#N/A</v>
      </c>
      <c r="W459" s="23" t="e">
        <f>VLOOKUP('Frese Valve Selection'!$Q459,'Partnumber data valves'!$B$4:$K$1001,7,FALSE)</f>
        <v>#N/A</v>
      </c>
      <c r="X459" s="23" t="e">
        <f>VLOOKUP('Frese Valve Selection'!$Q459,'Partnumber data valves'!$B$4:$K$1001,8,FALSE)</f>
        <v>#N/A</v>
      </c>
      <c r="Y459" s="23" t="e">
        <f>VLOOKUP('Frese Valve Selection'!$Q459,'Partnumber data valves'!$B$4:$K$1001,9,FALSE)</f>
        <v>#N/A</v>
      </c>
      <c r="Z459" s="23" t="e">
        <f>VLOOKUP('Frese Valve Selection'!$Q459,'Partnumber data valves'!$B$4:$K$1001,10,FALSE)</f>
        <v>#N/A</v>
      </c>
      <c r="AA459" s="97">
        <f t="shared" si="71"/>
        <v>0</v>
      </c>
      <c r="AB459" s="98" t="e">
        <f t="shared" si="77"/>
        <v>#N/A</v>
      </c>
      <c r="AC459" s="99" t="e">
        <f t="shared" si="78"/>
        <v>#N/A</v>
      </c>
      <c r="AD459" s="23" t="e">
        <f>VLOOKUP(Q459,'Weight table'!$A$2:$C$10000,3,FALSE)</f>
        <v>#N/A</v>
      </c>
      <c r="AF459" s="83"/>
      <c r="AG459" s="23" t="str">
        <f>IF(OR(ISBLANK($AF459),$AF459="N/A"),"",VLOOKUP($AF459,'Part number data actuators'!$B$3:$H$202,2,FALSE))</f>
        <v/>
      </c>
      <c r="AH459" s="23" t="str">
        <f>IF(OR(ISBLANK($AF459),$AF459="N/A"),"",VLOOKUP($AF459,'Part number data actuators'!$B$3:$H$202,3,FALSE))</f>
        <v/>
      </c>
      <c r="AI459" s="23" t="str">
        <f>IF(OR(ISBLANK($AF459),$AF459="N/A"),"",VLOOKUP($AF459,'Part number data actuators'!$B$3:$H$202,4,FALSE))</f>
        <v/>
      </c>
      <c r="AJ459" s="23" t="str">
        <f>IF(OR(ISBLANK($AF459),$AF459="N/A"),"",VLOOKUP($AF459,'Part number data actuators'!$B$3:$H$202,5,FALSE))</f>
        <v/>
      </c>
      <c r="AK459" s="23" t="str">
        <f>IF(OR(ISBLANK($AF459),$AF459="N/A"),"",VLOOKUP($AF459,'Part number data actuators'!$B$3:$H$202,6,FALSE))</f>
        <v/>
      </c>
      <c r="AL459" s="23" t="str">
        <f>IF(OR(ISBLANK($AF459),$AF459="N/A"),"",VLOOKUP($AF459,'Part number data actuators'!$B$3:$H$202,7,FALSE))</f>
        <v/>
      </c>
      <c r="AM459" s="5" t="str">
        <f>IF(OR(ISBLANK($AF459),$AF459="N/A"),"",VLOOKUP(AF459,'Weight table'!$A$2:$C$10000,3,FALSE))</f>
        <v/>
      </c>
      <c r="AO459" s="86"/>
      <c r="AU459" s="66" t="e">
        <f t="shared" si="72"/>
        <v>#N/A</v>
      </c>
      <c r="AV459" s="66" t="e">
        <f t="shared" si="73"/>
        <v>#N/A</v>
      </c>
      <c r="AW459" t="e">
        <f t="shared" si="74"/>
        <v>#N/A</v>
      </c>
      <c r="AX459" s="66" t="e">
        <f t="shared" si="75"/>
        <v>#N/A</v>
      </c>
      <c r="AY459" s="66" t="e">
        <f t="shared" si="76"/>
        <v>#N/A</v>
      </c>
      <c r="BB459" s="6" t="e">
        <f>MATCH(Q459,'Partnumber data valves'!$B$4:$B$1001,0)</f>
        <v>#N/A</v>
      </c>
      <c r="BC459" s="6"/>
      <c r="BD459" t="e">
        <f>INDEX('Partnumber data valves'!$B$4:$AC$1001,$BB459,13)</f>
        <v>#N/A</v>
      </c>
      <c r="BE459" t="e">
        <f>INDEX('Partnumber data valves'!$B$4:$AC$1001,$BB459,14)</f>
        <v>#N/A</v>
      </c>
      <c r="BF459" t="e">
        <f>INDEX('Partnumber data valves'!$B$4:$AC$1001,$BB459,15)</f>
        <v>#N/A</v>
      </c>
      <c r="BG459" t="e">
        <f>INDEX('Partnumber data valves'!$B$4:$AC$1001,$BB459,16)</f>
        <v>#N/A</v>
      </c>
      <c r="BH459" t="e">
        <f>INDEX('Partnumber data valves'!$B$4:$AC$1001,$BB459,17)</f>
        <v>#N/A</v>
      </c>
      <c r="BI459" t="e">
        <f>INDEX('Partnumber data valves'!$B$4:$AC$1001,$BB459,18)</f>
        <v>#N/A</v>
      </c>
      <c r="BJ459" t="e">
        <f>INDEX('Partnumber data valves'!$B$4:$AC$1001,$BB459,19)</f>
        <v>#N/A</v>
      </c>
      <c r="BL459" t="e">
        <f>INDEX('Partnumber data valves'!$B$4:$AC$1001,$BB459,21)</f>
        <v>#N/A</v>
      </c>
      <c r="BM459" t="e">
        <f>INDEX('Partnumber data valves'!$B$4:$AC$1001,$BB459,22)</f>
        <v>#N/A</v>
      </c>
      <c r="BN459" t="e">
        <f>INDEX('Partnumber data valves'!$B$4:$AC$1001,$BB459,23)</f>
        <v>#N/A</v>
      </c>
      <c r="BO459" t="e">
        <f>INDEX('Partnumber data valves'!$B$4:$AC$1001,$BB459,24)</f>
        <v>#N/A</v>
      </c>
      <c r="BP459" t="e">
        <f>INDEX('Partnumber data valves'!$B$4:$AC$1001,$BB459,25)</f>
        <v>#N/A</v>
      </c>
      <c r="BQ459" t="e">
        <f>INDEX('Partnumber data valves'!$B$4:$AC$1001,$BB459,26)</f>
        <v>#N/A</v>
      </c>
      <c r="BR459" t="e">
        <f>INDEX('Partnumber data valves'!$B$4:$AC$1001,$BB459,27)</f>
        <v>#N/A</v>
      </c>
      <c r="BS459" t="e">
        <f>INDEX('Partnumber data valves'!$B$4:$AC$1001,$BB459,28)</f>
        <v>#N/A</v>
      </c>
      <c r="BU459" s="66" t="e">
        <f>INDEX('Partnumber data valves'!$B$4:$AC$1001,$BB459,5)</f>
        <v>#N/A</v>
      </c>
      <c r="BV459" s="66" t="e">
        <f>INDEX('Partnumber data valves'!$B$4:$AC$1001,$BB459,6)</f>
        <v>#N/A</v>
      </c>
    </row>
    <row r="460" spans="2:74"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5"/>
      <c r="N460" s="115"/>
      <c r="O460" s="115"/>
      <c r="Q460" s="83"/>
      <c r="R460" s="22" t="e">
        <f>VLOOKUP('Frese Valve Selection'!$Q460,'Partnumber data valves'!$B$4:$K$1001,2,FALSE)</f>
        <v>#N/A</v>
      </c>
      <c r="S460" s="23" t="e">
        <f>VLOOKUP('Frese Valve Selection'!$Q460,'Partnumber data valves'!$B$4:$K$1001,3,FALSE)</f>
        <v>#N/A</v>
      </c>
      <c r="T460" s="23" t="e">
        <f>VLOOKUP('Frese Valve Selection'!$Q460,'Partnumber data valves'!$B$4:$K$1001,4,FALSE)</f>
        <v>#N/A</v>
      </c>
      <c r="U460" s="23" t="e">
        <f>VLOOKUP('Frese Valve Selection'!$Q460,'Partnumber data valves'!$B$4:$K$1001,5,FALSE)</f>
        <v>#N/A</v>
      </c>
      <c r="V460" s="23" t="e">
        <f>VLOOKUP('Frese Valve Selection'!$Q460,'Partnumber data valves'!$B$4:$K$1001,6,FALSE)</f>
        <v>#N/A</v>
      </c>
      <c r="W460" s="23" t="e">
        <f>VLOOKUP('Frese Valve Selection'!$Q460,'Partnumber data valves'!$B$4:$K$1001,7,FALSE)</f>
        <v>#N/A</v>
      </c>
      <c r="X460" s="23" t="e">
        <f>VLOOKUP('Frese Valve Selection'!$Q460,'Partnumber data valves'!$B$4:$K$1001,8,FALSE)</f>
        <v>#N/A</v>
      </c>
      <c r="Y460" s="23" t="e">
        <f>VLOOKUP('Frese Valve Selection'!$Q460,'Partnumber data valves'!$B$4:$K$1001,9,FALSE)</f>
        <v>#N/A</v>
      </c>
      <c r="Z460" s="23" t="e">
        <f>VLOOKUP('Frese Valve Selection'!$Q460,'Partnumber data valves'!$B$4:$K$1001,10,FALSE)</f>
        <v>#N/A</v>
      </c>
      <c r="AA460" s="97">
        <f t="shared" si="71"/>
        <v>0</v>
      </c>
      <c r="AB460" s="98" t="e">
        <f t="shared" si="77"/>
        <v>#N/A</v>
      </c>
      <c r="AC460" s="99" t="e">
        <f t="shared" si="78"/>
        <v>#N/A</v>
      </c>
      <c r="AD460" s="23" t="e">
        <f>VLOOKUP(Q460,'Weight table'!$A$2:$C$10000,3,FALSE)</f>
        <v>#N/A</v>
      </c>
      <c r="AF460" s="83"/>
      <c r="AG460" s="23" t="str">
        <f>IF(OR(ISBLANK($AF460),$AF460="N/A"),"",VLOOKUP($AF460,'Part number data actuators'!$B$3:$H$202,2,FALSE))</f>
        <v/>
      </c>
      <c r="AH460" s="23" t="str">
        <f>IF(OR(ISBLANK($AF460),$AF460="N/A"),"",VLOOKUP($AF460,'Part number data actuators'!$B$3:$H$202,3,FALSE))</f>
        <v/>
      </c>
      <c r="AI460" s="23" t="str">
        <f>IF(OR(ISBLANK($AF460),$AF460="N/A"),"",VLOOKUP($AF460,'Part number data actuators'!$B$3:$H$202,4,FALSE))</f>
        <v/>
      </c>
      <c r="AJ460" s="23" t="str">
        <f>IF(OR(ISBLANK($AF460),$AF460="N/A"),"",VLOOKUP($AF460,'Part number data actuators'!$B$3:$H$202,5,FALSE))</f>
        <v/>
      </c>
      <c r="AK460" s="23" t="str">
        <f>IF(OR(ISBLANK($AF460),$AF460="N/A"),"",VLOOKUP($AF460,'Part number data actuators'!$B$3:$H$202,6,FALSE))</f>
        <v/>
      </c>
      <c r="AL460" s="23" t="str">
        <f>IF(OR(ISBLANK($AF460),$AF460="N/A"),"",VLOOKUP($AF460,'Part number data actuators'!$B$3:$H$202,7,FALSE))</f>
        <v/>
      </c>
      <c r="AM460" s="5" t="str">
        <f>IF(OR(ISBLANK($AF460),$AF460="N/A"),"",VLOOKUP(AF460,'Weight table'!$A$2:$C$10000,3,FALSE))</f>
        <v/>
      </c>
      <c r="AO460" s="86"/>
      <c r="AU460" s="66" t="e">
        <f t="shared" si="72"/>
        <v>#N/A</v>
      </c>
      <c r="AV460" s="66" t="e">
        <f t="shared" si="73"/>
        <v>#N/A</v>
      </c>
      <c r="AW460" t="e">
        <f t="shared" si="74"/>
        <v>#N/A</v>
      </c>
      <c r="AX460" s="66" t="e">
        <f t="shared" si="75"/>
        <v>#N/A</v>
      </c>
      <c r="AY460" s="66" t="e">
        <f t="shared" si="76"/>
        <v>#N/A</v>
      </c>
      <c r="BB460" s="6" t="e">
        <f>MATCH(Q460,'Partnumber data valves'!$B$4:$B$1001,0)</f>
        <v>#N/A</v>
      </c>
      <c r="BC460" s="6"/>
      <c r="BD460" t="e">
        <f>INDEX('Partnumber data valves'!$B$4:$AC$1001,$BB460,13)</f>
        <v>#N/A</v>
      </c>
      <c r="BE460" t="e">
        <f>INDEX('Partnumber data valves'!$B$4:$AC$1001,$BB460,14)</f>
        <v>#N/A</v>
      </c>
      <c r="BF460" t="e">
        <f>INDEX('Partnumber data valves'!$B$4:$AC$1001,$BB460,15)</f>
        <v>#N/A</v>
      </c>
      <c r="BG460" t="e">
        <f>INDEX('Partnumber data valves'!$B$4:$AC$1001,$BB460,16)</f>
        <v>#N/A</v>
      </c>
      <c r="BH460" t="e">
        <f>INDEX('Partnumber data valves'!$B$4:$AC$1001,$BB460,17)</f>
        <v>#N/A</v>
      </c>
      <c r="BI460" t="e">
        <f>INDEX('Partnumber data valves'!$B$4:$AC$1001,$BB460,18)</f>
        <v>#N/A</v>
      </c>
      <c r="BJ460" t="e">
        <f>INDEX('Partnumber data valves'!$B$4:$AC$1001,$BB460,19)</f>
        <v>#N/A</v>
      </c>
      <c r="BL460" t="e">
        <f>INDEX('Partnumber data valves'!$B$4:$AC$1001,$BB460,21)</f>
        <v>#N/A</v>
      </c>
      <c r="BM460" t="e">
        <f>INDEX('Partnumber data valves'!$B$4:$AC$1001,$BB460,22)</f>
        <v>#N/A</v>
      </c>
      <c r="BN460" t="e">
        <f>INDEX('Partnumber data valves'!$B$4:$AC$1001,$BB460,23)</f>
        <v>#N/A</v>
      </c>
      <c r="BO460" t="e">
        <f>INDEX('Partnumber data valves'!$B$4:$AC$1001,$BB460,24)</f>
        <v>#N/A</v>
      </c>
      <c r="BP460" t="e">
        <f>INDEX('Partnumber data valves'!$B$4:$AC$1001,$BB460,25)</f>
        <v>#N/A</v>
      </c>
      <c r="BQ460" t="e">
        <f>INDEX('Partnumber data valves'!$B$4:$AC$1001,$BB460,26)</f>
        <v>#N/A</v>
      </c>
      <c r="BR460" t="e">
        <f>INDEX('Partnumber data valves'!$B$4:$AC$1001,$BB460,27)</f>
        <v>#N/A</v>
      </c>
      <c r="BS460" t="e">
        <f>INDEX('Partnumber data valves'!$B$4:$AC$1001,$BB460,28)</f>
        <v>#N/A</v>
      </c>
      <c r="BU460" s="66" t="e">
        <f>INDEX('Partnumber data valves'!$B$4:$AC$1001,$BB460,5)</f>
        <v>#N/A</v>
      </c>
      <c r="BV460" s="66" t="e">
        <f>INDEX('Partnumber data valves'!$B$4:$AC$1001,$BB460,6)</f>
        <v>#N/A</v>
      </c>
    </row>
    <row r="461" spans="2:74"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5"/>
      <c r="N461" s="115"/>
      <c r="O461" s="115"/>
      <c r="Q461" s="83"/>
      <c r="R461" s="22" t="e">
        <f>VLOOKUP('Frese Valve Selection'!$Q461,'Partnumber data valves'!$B$4:$K$1001,2,FALSE)</f>
        <v>#N/A</v>
      </c>
      <c r="S461" s="23" t="e">
        <f>VLOOKUP('Frese Valve Selection'!$Q461,'Partnumber data valves'!$B$4:$K$1001,3,FALSE)</f>
        <v>#N/A</v>
      </c>
      <c r="T461" s="23" t="e">
        <f>VLOOKUP('Frese Valve Selection'!$Q461,'Partnumber data valves'!$B$4:$K$1001,4,FALSE)</f>
        <v>#N/A</v>
      </c>
      <c r="U461" s="23" t="e">
        <f>VLOOKUP('Frese Valve Selection'!$Q461,'Partnumber data valves'!$B$4:$K$1001,5,FALSE)</f>
        <v>#N/A</v>
      </c>
      <c r="V461" s="23" t="e">
        <f>VLOOKUP('Frese Valve Selection'!$Q461,'Partnumber data valves'!$B$4:$K$1001,6,FALSE)</f>
        <v>#N/A</v>
      </c>
      <c r="W461" s="23" t="e">
        <f>VLOOKUP('Frese Valve Selection'!$Q461,'Partnumber data valves'!$B$4:$K$1001,7,FALSE)</f>
        <v>#N/A</v>
      </c>
      <c r="X461" s="23" t="e">
        <f>VLOOKUP('Frese Valve Selection'!$Q461,'Partnumber data valves'!$B$4:$K$1001,8,FALSE)</f>
        <v>#N/A</v>
      </c>
      <c r="Y461" s="23" t="e">
        <f>VLOOKUP('Frese Valve Selection'!$Q461,'Partnumber data valves'!$B$4:$K$1001,9,FALSE)</f>
        <v>#N/A</v>
      </c>
      <c r="Z461" s="23" t="e">
        <f>VLOOKUP('Frese Valve Selection'!$Q461,'Partnumber data valves'!$B$4:$K$1001,10,FALSE)</f>
        <v>#N/A</v>
      </c>
      <c r="AA461" s="97">
        <f t="shared" si="71"/>
        <v>0</v>
      </c>
      <c r="AB461" s="98" t="e">
        <f t="shared" si="77"/>
        <v>#N/A</v>
      </c>
      <c r="AC461" s="99" t="e">
        <f t="shared" si="78"/>
        <v>#N/A</v>
      </c>
      <c r="AD461" s="23" t="e">
        <f>VLOOKUP(Q461,'Weight table'!$A$2:$C$10000,3,FALSE)</f>
        <v>#N/A</v>
      </c>
      <c r="AF461" s="83"/>
      <c r="AG461" s="23" t="str">
        <f>IF(OR(ISBLANK($AF461),$AF461="N/A"),"",VLOOKUP($AF461,'Part number data actuators'!$B$3:$H$202,2,FALSE))</f>
        <v/>
      </c>
      <c r="AH461" s="23" t="str">
        <f>IF(OR(ISBLANK($AF461),$AF461="N/A"),"",VLOOKUP($AF461,'Part number data actuators'!$B$3:$H$202,3,FALSE))</f>
        <v/>
      </c>
      <c r="AI461" s="23" t="str">
        <f>IF(OR(ISBLANK($AF461),$AF461="N/A"),"",VLOOKUP($AF461,'Part number data actuators'!$B$3:$H$202,4,FALSE))</f>
        <v/>
      </c>
      <c r="AJ461" s="23" t="str">
        <f>IF(OR(ISBLANK($AF461),$AF461="N/A"),"",VLOOKUP($AF461,'Part number data actuators'!$B$3:$H$202,5,FALSE))</f>
        <v/>
      </c>
      <c r="AK461" s="23" t="str">
        <f>IF(OR(ISBLANK($AF461),$AF461="N/A"),"",VLOOKUP($AF461,'Part number data actuators'!$B$3:$H$202,6,FALSE))</f>
        <v/>
      </c>
      <c r="AL461" s="23" t="str">
        <f>IF(OR(ISBLANK($AF461),$AF461="N/A"),"",VLOOKUP($AF461,'Part number data actuators'!$B$3:$H$202,7,FALSE))</f>
        <v/>
      </c>
      <c r="AM461" s="5" t="str">
        <f>IF(OR(ISBLANK($AF461),$AF461="N/A"),"",VLOOKUP(AF461,'Weight table'!$A$2:$C$10000,3,FALSE))</f>
        <v/>
      </c>
      <c r="AO461" s="86"/>
      <c r="AU461" s="66" t="e">
        <f t="shared" si="72"/>
        <v>#N/A</v>
      </c>
      <c r="AV461" s="66" t="e">
        <f t="shared" si="73"/>
        <v>#N/A</v>
      </c>
      <c r="AW461" t="e">
        <f t="shared" si="74"/>
        <v>#N/A</v>
      </c>
      <c r="AX461" s="66" t="e">
        <f t="shared" si="75"/>
        <v>#N/A</v>
      </c>
      <c r="AY461" s="66" t="e">
        <f t="shared" si="76"/>
        <v>#N/A</v>
      </c>
      <c r="BB461" s="6" t="e">
        <f>MATCH(Q461,'Partnumber data valves'!$B$4:$B$1001,0)</f>
        <v>#N/A</v>
      </c>
      <c r="BC461" s="6"/>
      <c r="BD461" t="e">
        <f>INDEX('Partnumber data valves'!$B$4:$AC$1001,$BB461,13)</f>
        <v>#N/A</v>
      </c>
      <c r="BE461" t="e">
        <f>INDEX('Partnumber data valves'!$B$4:$AC$1001,$BB461,14)</f>
        <v>#N/A</v>
      </c>
      <c r="BF461" t="e">
        <f>INDEX('Partnumber data valves'!$B$4:$AC$1001,$BB461,15)</f>
        <v>#N/A</v>
      </c>
      <c r="BG461" t="e">
        <f>INDEX('Partnumber data valves'!$B$4:$AC$1001,$BB461,16)</f>
        <v>#N/A</v>
      </c>
      <c r="BH461" t="e">
        <f>INDEX('Partnumber data valves'!$B$4:$AC$1001,$BB461,17)</f>
        <v>#N/A</v>
      </c>
      <c r="BI461" t="e">
        <f>INDEX('Partnumber data valves'!$B$4:$AC$1001,$BB461,18)</f>
        <v>#N/A</v>
      </c>
      <c r="BJ461" t="e">
        <f>INDEX('Partnumber data valves'!$B$4:$AC$1001,$BB461,19)</f>
        <v>#N/A</v>
      </c>
      <c r="BL461" t="e">
        <f>INDEX('Partnumber data valves'!$B$4:$AC$1001,$BB461,21)</f>
        <v>#N/A</v>
      </c>
      <c r="BM461" t="e">
        <f>INDEX('Partnumber data valves'!$B$4:$AC$1001,$BB461,22)</f>
        <v>#N/A</v>
      </c>
      <c r="BN461" t="e">
        <f>INDEX('Partnumber data valves'!$B$4:$AC$1001,$BB461,23)</f>
        <v>#N/A</v>
      </c>
      <c r="BO461" t="e">
        <f>INDEX('Partnumber data valves'!$B$4:$AC$1001,$BB461,24)</f>
        <v>#N/A</v>
      </c>
      <c r="BP461" t="e">
        <f>INDEX('Partnumber data valves'!$B$4:$AC$1001,$BB461,25)</f>
        <v>#N/A</v>
      </c>
      <c r="BQ461" t="e">
        <f>INDEX('Partnumber data valves'!$B$4:$AC$1001,$BB461,26)</f>
        <v>#N/A</v>
      </c>
      <c r="BR461" t="e">
        <f>INDEX('Partnumber data valves'!$B$4:$AC$1001,$BB461,27)</f>
        <v>#N/A</v>
      </c>
      <c r="BS461" t="e">
        <f>INDEX('Partnumber data valves'!$B$4:$AC$1001,$BB461,28)</f>
        <v>#N/A</v>
      </c>
      <c r="BU461" s="66" t="e">
        <f>INDEX('Partnumber data valves'!$B$4:$AC$1001,$BB461,5)</f>
        <v>#N/A</v>
      </c>
      <c r="BV461" s="66" t="e">
        <f>INDEX('Partnumber data valves'!$B$4:$AC$1001,$BB461,6)</f>
        <v>#N/A</v>
      </c>
    </row>
    <row r="462" spans="2:74"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5"/>
      <c r="N462" s="115"/>
      <c r="O462" s="115"/>
      <c r="Q462" s="83"/>
      <c r="R462" s="22" t="e">
        <f>VLOOKUP('Frese Valve Selection'!$Q462,'Partnumber data valves'!$B$4:$K$1001,2,FALSE)</f>
        <v>#N/A</v>
      </c>
      <c r="S462" s="23" t="e">
        <f>VLOOKUP('Frese Valve Selection'!$Q462,'Partnumber data valves'!$B$4:$K$1001,3,FALSE)</f>
        <v>#N/A</v>
      </c>
      <c r="T462" s="23" t="e">
        <f>VLOOKUP('Frese Valve Selection'!$Q462,'Partnumber data valves'!$B$4:$K$1001,4,FALSE)</f>
        <v>#N/A</v>
      </c>
      <c r="U462" s="23" t="e">
        <f>VLOOKUP('Frese Valve Selection'!$Q462,'Partnumber data valves'!$B$4:$K$1001,5,FALSE)</f>
        <v>#N/A</v>
      </c>
      <c r="V462" s="23" t="e">
        <f>VLOOKUP('Frese Valve Selection'!$Q462,'Partnumber data valves'!$B$4:$K$1001,6,FALSE)</f>
        <v>#N/A</v>
      </c>
      <c r="W462" s="23" t="e">
        <f>VLOOKUP('Frese Valve Selection'!$Q462,'Partnumber data valves'!$B$4:$K$1001,7,FALSE)</f>
        <v>#N/A</v>
      </c>
      <c r="X462" s="23" t="e">
        <f>VLOOKUP('Frese Valve Selection'!$Q462,'Partnumber data valves'!$B$4:$K$1001,8,FALSE)</f>
        <v>#N/A</v>
      </c>
      <c r="Y462" s="23" t="e">
        <f>VLOOKUP('Frese Valve Selection'!$Q462,'Partnumber data valves'!$B$4:$K$1001,9,FALSE)</f>
        <v>#N/A</v>
      </c>
      <c r="Z462" s="23" t="e">
        <f>VLOOKUP('Frese Valve Selection'!$Q462,'Partnumber data valves'!$B$4:$K$1001,10,FALSE)</f>
        <v>#N/A</v>
      </c>
      <c r="AA462" s="97">
        <f t="shared" si="71"/>
        <v>0</v>
      </c>
      <c r="AB462" s="98" t="e">
        <f t="shared" si="77"/>
        <v>#N/A</v>
      </c>
      <c r="AC462" s="99" t="e">
        <f t="shared" si="78"/>
        <v>#N/A</v>
      </c>
      <c r="AD462" s="23" t="e">
        <f>VLOOKUP(Q462,'Weight table'!$A$2:$C$10000,3,FALSE)</f>
        <v>#N/A</v>
      </c>
      <c r="AF462" s="83"/>
      <c r="AG462" s="23" t="str">
        <f>IF(OR(ISBLANK($AF462),$AF462="N/A"),"",VLOOKUP($AF462,'Part number data actuators'!$B$3:$H$202,2,FALSE))</f>
        <v/>
      </c>
      <c r="AH462" s="23" t="str">
        <f>IF(OR(ISBLANK($AF462),$AF462="N/A"),"",VLOOKUP($AF462,'Part number data actuators'!$B$3:$H$202,3,FALSE))</f>
        <v/>
      </c>
      <c r="AI462" s="23" t="str">
        <f>IF(OR(ISBLANK($AF462),$AF462="N/A"),"",VLOOKUP($AF462,'Part number data actuators'!$B$3:$H$202,4,FALSE))</f>
        <v/>
      </c>
      <c r="AJ462" s="23" t="str">
        <f>IF(OR(ISBLANK($AF462),$AF462="N/A"),"",VLOOKUP($AF462,'Part number data actuators'!$B$3:$H$202,5,FALSE))</f>
        <v/>
      </c>
      <c r="AK462" s="23" t="str">
        <f>IF(OR(ISBLANK($AF462),$AF462="N/A"),"",VLOOKUP($AF462,'Part number data actuators'!$B$3:$H$202,6,FALSE))</f>
        <v/>
      </c>
      <c r="AL462" s="23" t="str">
        <f>IF(OR(ISBLANK($AF462),$AF462="N/A"),"",VLOOKUP($AF462,'Part number data actuators'!$B$3:$H$202,7,FALSE))</f>
        <v/>
      </c>
      <c r="AM462" s="5" t="str">
        <f>IF(OR(ISBLANK($AF462),$AF462="N/A"),"",VLOOKUP(AF462,'Weight table'!$A$2:$C$10000,3,FALSE))</f>
        <v/>
      </c>
      <c r="AO462" s="86"/>
      <c r="AU462" s="66" t="e">
        <f t="shared" si="72"/>
        <v>#N/A</v>
      </c>
      <c r="AV462" s="66" t="e">
        <f t="shared" si="73"/>
        <v>#N/A</v>
      </c>
      <c r="AW462" t="e">
        <f t="shared" si="74"/>
        <v>#N/A</v>
      </c>
      <c r="AX462" s="66" t="e">
        <f t="shared" si="75"/>
        <v>#N/A</v>
      </c>
      <c r="AY462" s="66" t="e">
        <f t="shared" si="76"/>
        <v>#N/A</v>
      </c>
      <c r="BB462" s="6" t="e">
        <f>MATCH(Q462,'Partnumber data valves'!$B$4:$B$1001,0)</f>
        <v>#N/A</v>
      </c>
      <c r="BC462" s="6"/>
      <c r="BD462" t="e">
        <f>INDEX('Partnumber data valves'!$B$4:$AC$1001,$BB462,13)</f>
        <v>#N/A</v>
      </c>
      <c r="BE462" t="e">
        <f>INDEX('Partnumber data valves'!$B$4:$AC$1001,$BB462,14)</f>
        <v>#N/A</v>
      </c>
      <c r="BF462" t="e">
        <f>INDEX('Partnumber data valves'!$B$4:$AC$1001,$BB462,15)</f>
        <v>#N/A</v>
      </c>
      <c r="BG462" t="e">
        <f>INDEX('Partnumber data valves'!$B$4:$AC$1001,$BB462,16)</f>
        <v>#N/A</v>
      </c>
      <c r="BH462" t="e">
        <f>INDEX('Partnumber data valves'!$B$4:$AC$1001,$BB462,17)</f>
        <v>#N/A</v>
      </c>
      <c r="BI462" t="e">
        <f>INDEX('Partnumber data valves'!$B$4:$AC$1001,$BB462,18)</f>
        <v>#N/A</v>
      </c>
      <c r="BJ462" t="e">
        <f>INDEX('Partnumber data valves'!$B$4:$AC$1001,$BB462,19)</f>
        <v>#N/A</v>
      </c>
      <c r="BL462" t="e">
        <f>INDEX('Partnumber data valves'!$B$4:$AC$1001,$BB462,21)</f>
        <v>#N/A</v>
      </c>
      <c r="BM462" t="e">
        <f>INDEX('Partnumber data valves'!$B$4:$AC$1001,$BB462,22)</f>
        <v>#N/A</v>
      </c>
      <c r="BN462" t="e">
        <f>INDEX('Partnumber data valves'!$B$4:$AC$1001,$BB462,23)</f>
        <v>#N/A</v>
      </c>
      <c r="BO462" t="e">
        <f>INDEX('Partnumber data valves'!$B$4:$AC$1001,$BB462,24)</f>
        <v>#N/A</v>
      </c>
      <c r="BP462" t="e">
        <f>INDEX('Partnumber data valves'!$B$4:$AC$1001,$BB462,25)</f>
        <v>#N/A</v>
      </c>
      <c r="BQ462" t="e">
        <f>INDEX('Partnumber data valves'!$B$4:$AC$1001,$BB462,26)</f>
        <v>#N/A</v>
      </c>
      <c r="BR462" t="e">
        <f>INDEX('Partnumber data valves'!$B$4:$AC$1001,$BB462,27)</f>
        <v>#N/A</v>
      </c>
      <c r="BS462" t="e">
        <f>INDEX('Partnumber data valves'!$B$4:$AC$1001,$BB462,28)</f>
        <v>#N/A</v>
      </c>
      <c r="BU462" s="66" t="e">
        <f>INDEX('Partnumber data valves'!$B$4:$AC$1001,$BB462,5)</f>
        <v>#N/A</v>
      </c>
      <c r="BV462" s="66" t="e">
        <f>INDEX('Partnumber data valves'!$B$4:$AC$1001,$BB462,6)</f>
        <v>#N/A</v>
      </c>
    </row>
    <row r="463" spans="2:74"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5"/>
      <c r="N463" s="115"/>
      <c r="O463" s="115"/>
      <c r="Q463" s="83"/>
      <c r="R463" s="22" t="e">
        <f>VLOOKUP('Frese Valve Selection'!$Q463,'Partnumber data valves'!$B$4:$K$1001,2,FALSE)</f>
        <v>#N/A</v>
      </c>
      <c r="S463" s="23" t="e">
        <f>VLOOKUP('Frese Valve Selection'!$Q463,'Partnumber data valves'!$B$4:$K$1001,3,FALSE)</f>
        <v>#N/A</v>
      </c>
      <c r="T463" s="23" t="e">
        <f>VLOOKUP('Frese Valve Selection'!$Q463,'Partnumber data valves'!$B$4:$K$1001,4,FALSE)</f>
        <v>#N/A</v>
      </c>
      <c r="U463" s="23" t="e">
        <f>VLOOKUP('Frese Valve Selection'!$Q463,'Partnumber data valves'!$B$4:$K$1001,5,FALSE)</f>
        <v>#N/A</v>
      </c>
      <c r="V463" s="23" t="e">
        <f>VLOOKUP('Frese Valve Selection'!$Q463,'Partnumber data valves'!$B$4:$K$1001,6,FALSE)</f>
        <v>#N/A</v>
      </c>
      <c r="W463" s="23" t="e">
        <f>VLOOKUP('Frese Valve Selection'!$Q463,'Partnumber data valves'!$B$4:$K$1001,7,FALSE)</f>
        <v>#N/A</v>
      </c>
      <c r="X463" s="23" t="e">
        <f>VLOOKUP('Frese Valve Selection'!$Q463,'Partnumber data valves'!$B$4:$K$1001,8,FALSE)</f>
        <v>#N/A</v>
      </c>
      <c r="Y463" s="23" t="e">
        <f>VLOOKUP('Frese Valve Selection'!$Q463,'Partnumber data valves'!$B$4:$K$1001,9,FALSE)</f>
        <v>#N/A</v>
      </c>
      <c r="Z463" s="23" t="e">
        <f>VLOOKUP('Frese Valve Selection'!$Q463,'Partnumber data valves'!$B$4:$K$1001,10,FALSE)</f>
        <v>#N/A</v>
      </c>
      <c r="AA463" s="97">
        <f t="shared" si="71"/>
        <v>0</v>
      </c>
      <c r="AB463" s="98" t="e">
        <f t="shared" si="77"/>
        <v>#N/A</v>
      </c>
      <c r="AC463" s="99" t="e">
        <f t="shared" si="78"/>
        <v>#N/A</v>
      </c>
      <c r="AD463" s="23" t="e">
        <f>VLOOKUP(Q463,'Weight table'!$A$2:$C$10000,3,FALSE)</f>
        <v>#N/A</v>
      </c>
      <c r="AF463" s="83"/>
      <c r="AG463" s="23" t="str">
        <f>IF(OR(ISBLANK($AF463),$AF463="N/A"),"",VLOOKUP($AF463,'Part number data actuators'!$B$3:$H$202,2,FALSE))</f>
        <v/>
      </c>
      <c r="AH463" s="23" t="str">
        <f>IF(OR(ISBLANK($AF463),$AF463="N/A"),"",VLOOKUP($AF463,'Part number data actuators'!$B$3:$H$202,3,FALSE))</f>
        <v/>
      </c>
      <c r="AI463" s="23" t="str">
        <f>IF(OR(ISBLANK($AF463),$AF463="N/A"),"",VLOOKUP($AF463,'Part number data actuators'!$B$3:$H$202,4,FALSE))</f>
        <v/>
      </c>
      <c r="AJ463" s="23" t="str">
        <f>IF(OR(ISBLANK($AF463),$AF463="N/A"),"",VLOOKUP($AF463,'Part number data actuators'!$B$3:$H$202,5,FALSE))</f>
        <v/>
      </c>
      <c r="AK463" s="23" t="str">
        <f>IF(OR(ISBLANK($AF463),$AF463="N/A"),"",VLOOKUP($AF463,'Part number data actuators'!$B$3:$H$202,6,FALSE))</f>
        <v/>
      </c>
      <c r="AL463" s="23" t="str">
        <f>IF(OR(ISBLANK($AF463),$AF463="N/A"),"",VLOOKUP($AF463,'Part number data actuators'!$B$3:$H$202,7,FALSE))</f>
        <v/>
      </c>
      <c r="AM463" s="5" t="str">
        <f>IF(OR(ISBLANK($AF463),$AF463="N/A"),"",VLOOKUP(AF463,'Weight table'!$A$2:$C$10000,3,FALSE))</f>
        <v/>
      </c>
      <c r="AO463" s="86"/>
      <c r="AU463" s="66" t="e">
        <f t="shared" si="72"/>
        <v>#N/A</v>
      </c>
      <c r="AV463" s="66" t="e">
        <f t="shared" si="73"/>
        <v>#N/A</v>
      </c>
      <c r="AW463" t="e">
        <f t="shared" si="74"/>
        <v>#N/A</v>
      </c>
      <c r="AX463" s="66" t="e">
        <f t="shared" si="75"/>
        <v>#N/A</v>
      </c>
      <c r="AY463" s="66" t="e">
        <f t="shared" si="76"/>
        <v>#N/A</v>
      </c>
      <c r="BB463" s="6" t="e">
        <f>MATCH(Q463,'Partnumber data valves'!$B$4:$B$1001,0)</f>
        <v>#N/A</v>
      </c>
      <c r="BC463" s="6"/>
      <c r="BD463" t="e">
        <f>INDEX('Partnumber data valves'!$B$4:$AC$1001,$BB463,13)</f>
        <v>#N/A</v>
      </c>
      <c r="BE463" t="e">
        <f>INDEX('Partnumber data valves'!$B$4:$AC$1001,$BB463,14)</f>
        <v>#N/A</v>
      </c>
      <c r="BF463" t="e">
        <f>INDEX('Partnumber data valves'!$B$4:$AC$1001,$BB463,15)</f>
        <v>#N/A</v>
      </c>
      <c r="BG463" t="e">
        <f>INDEX('Partnumber data valves'!$B$4:$AC$1001,$BB463,16)</f>
        <v>#N/A</v>
      </c>
      <c r="BH463" t="e">
        <f>INDEX('Partnumber data valves'!$B$4:$AC$1001,$BB463,17)</f>
        <v>#N/A</v>
      </c>
      <c r="BI463" t="e">
        <f>INDEX('Partnumber data valves'!$B$4:$AC$1001,$BB463,18)</f>
        <v>#N/A</v>
      </c>
      <c r="BJ463" t="e">
        <f>INDEX('Partnumber data valves'!$B$4:$AC$1001,$BB463,19)</f>
        <v>#N/A</v>
      </c>
      <c r="BL463" t="e">
        <f>INDEX('Partnumber data valves'!$B$4:$AC$1001,$BB463,21)</f>
        <v>#N/A</v>
      </c>
      <c r="BM463" t="e">
        <f>INDEX('Partnumber data valves'!$B$4:$AC$1001,$BB463,22)</f>
        <v>#N/A</v>
      </c>
      <c r="BN463" t="e">
        <f>INDEX('Partnumber data valves'!$B$4:$AC$1001,$BB463,23)</f>
        <v>#N/A</v>
      </c>
      <c r="BO463" t="e">
        <f>INDEX('Partnumber data valves'!$B$4:$AC$1001,$BB463,24)</f>
        <v>#N/A</v>
      </c>
      <c r="BP463" t="e">
        <f>INDEX('Partnumber data valves'!$B$4:$AC$1001,$BB463,25)</f>
        <v>#N/A</v>
      </c>
      <c r="BQ463" t="e">
        <f>INDEX('Partnumber data valves'!$B$4:$AC$1001,$BB463,26)</f>
        <v>#N/A</v>
      </c>
      <c r="BR463" t="e">
        <f>INDEX('Partnumber data valves'!$B$4:$AC$1001,$BB463,27)</f>
        <v>#N/A</v>
      </c>
      <c r="BS463" t="e">
        <f>INDEX('Partnumber data valves'!$B$4:$AC$1001,$BB463,28)</f>
        <v>#N/A</v>
      </c>
      <c r="BU463" s="66" t="e">
        <f>INDEX('Partnumber data valves'!$B$4:$AC$1001,$BB463,5)</f>
        <v>#N/A</v>
      </c>
      <c r="BV463" s="66" t="e">
        <f>INDEX('Partnumber data valves'!$B$4:$AC$1001,$BB463,6)</f>
        <v>#N/A</v>
      </c>
    </row>
    <row r="464" spans="2:74"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5"/>
      <c r="N464" s="115"/>
      <c r="O464" s="115"/>
      <c r="Q464" s="83"/>
      <c r="R464" s="22" t="e">
        <f>VLOOKUP('Frese Valve Selection'!$Q464,'Partnumber data valves'!$B$4:$K$1001,2,FALSE)</f>
        <v>#N/A</v>
      </c>
      <c r="S464" s="23" t="e">
        <f>VLOOKUP('Frese Valve Selection'!$Q464,'Partnumber data valves'!$B$4:$K$1001,3,FALSE)</f>
        <v>#N/A</v>
      </c>
      <c r="T464" s="23" t="e">
        <f>VLOOKUP('Frese Valve Selection'!$Q464,'Partnumber data valves'!$B$4:$K$1001,4,FALSE)</f>
        <v>#N/A</v>
      </c>
      <c r="U464" s="23" t="e">
        <f>VLOOKUP('Frese Valve Selection'!$Q464,'Partnumber data valves'!$B$4:$K$1001,5,FALSE)</f>
        <v>#N/A</v>
      </c>
      <c r="V464" s="23" t="e">
        <f>VLOOKUP('Frese Valve Selection'!$Q464,'Partnumber data valves'!$B$4:$K$1001,6,FALSE)</f>
        <v>#N/A</v>
      </c>
      <c r="W464" s="23" t="e">
        <f>VLOOKUP('Frese Valve Selection'!$Q464,'Partnumber data valves'!$B$4:$K$1001,7,FALSE)</f>
        <v>#N/A</v>
      </c>
      <c r="X464" s="23" t="e">
        <f>VLOOKUP('Frese Valve Selection'!$Q464,'Partnumber data valves'!$B$4:$K$1001,8,FALSE)</f>
        <v>#N/A</v>
      </c>
      <c r="Y464" s="23" t="e">
        <f>VLOOKUP('Frese Valve Selection'!$Q464,'Partnumber data valves'!$B$4:$K$1001,9,FALSE)</f>
        <v>#N/A</v>
      </c>
      <c r="Z464" s="23" t="e">
        <f>VLOOKUP('Frese Valve Selection'!$Q464,'Partnumber data valves'!$B$4:$K$1001,10,FALSE)</f>
        <v>#N/A</v>
      </c>
      <c r="AA464" s="97">
        <f t="shared" ref="AA464:AA527" si="79">I464</f>
        <v>0</v>
      </c>
      <c r="AB464" s="98" t="e">
        <f t="shared" si="77"/>
        <v>#N/A</v>
      </c>
      <c r="AC464" s="99" t="e">
        <f t="shared" si="78"/>
        <v>#N/A</v>
      </c>
      <c r="AD464" s="23" t="e">
        <f>VLOOKUP(Q464,'Weight table'!$A$2:$C$10000,3,FALSE)</f>
        <v>#N/A</v>
      </c>
      <c r="AF464" s="83"/>
      <c r="AG464" s="23" t="str">
        <f>IF(OR(ISBLANK($AF464),$AF464="N/A"),"",VLOOKUP($AF464,'Part number data actuators'!$B$3:$H$202,2,FALSE))</f>
        <v/>
      </c>
      <c r="AH464" s="23" t="str">
        <f>IF(OR(ISBLANK($AF464),$AF464="N/A"),"",VLOOKUP($AF464,'Part number data actuators'!$B$3:$H$202,3,FALSE))</f>
        <v/>
      </c>
      <c r="AI464" s="23" t="str">
        <f>IF(OR(ISBLANK($AF464),$AF464="N/A"),"",VLOOKUP($AF464,'Part number data actuators'!$B$3:$H$202,4,FALSE))</f>
        <v/>
      </c>
      <c r="AJ464" s="23" t="str">
        <f>IF(OR(ISBLANK($AF464),$AF464="N/A"),"",VLOOKUP($AF464,'Part number data actuators'!$B$3:$H$202,5,FALSE))</f>
        <v/>
      </c>
      <c r="AK464" s="23" t="str">
        <f>IF(OR(ISBLANK($AF464),$AF464="N/A"),"",VLOOKUP($AF464,'Part number data actuators'!$B$3:$H$202,6,FALSE))</f>
        <v/>
      </c>
      <c r="AL464" s="23" t="str">
        <f>IF(OR(ISBLANK($AF464),$AF464="N/A"),"",VLOOKUP($AF464,'Part number data actuators'!$B$3:$H$202,7,FALSE))</f>
        <v/>
      </c>
      <c r="AM464" s="5" t="str">
        <f>IF(OR(ISBLANK($AF464),$AF464="N/A"),"",VLOOKUP(AF464,'Weight table'!$A$2:$C$10000,3,FALSE))</f>
        <v/>
      </c>
      <c r="AO464" s="86"/>
      <c r="AU464" s="66" t="e">
        <f t="shared" si="72"/>
        <v>#N/A</v>
      </c>
      <c r="AV464" s="66" t="e">
        <f t="shared" si="73"/>
        <v>#N/A</v>
      </c>
      <c r="AW464" t="e">
        <f t="shared" si="74"/>
        <v>#N/A</v>
      </c>
      <c r="AX464" s="66" t="e">
        <f t="shared" si="75"/>
        <v>#N/A</v>
      </c>
      <c r="AY464" s="66" t="e">
        <f t="shared" si="76"/>
        <v>#N/A</v>
      </c>
      <c r="BB464" s="6" t="e">
        <f>MATCH(Q464,'Partnumber data valves'!$B$4:$B$1001,0)</f>
        <v>#N/A</v>
      </c>
      <c r="BC464" s="6"/>
      <c r="BD464" t="e">
        <f>INDEX('Partnumber data valves'!$B$4:$AC$1001,$BB464,13)</f>
        <v>#N/A</v>
      </c>
      <c r="BE464" t="e">
        <f>INDEX('Partnumber data valves'!$B$4:$AC$1001,$BB464,14)</f>
        <v>#N/A</v>
      </c>
      <c r="BF464" t="e">
        <f>INDEX('Partnumber data valves'!$B$4:$AC$1001,$BB464,15)</f>
        <v>#N/A</v>
      </c>
      <c r="BG464" t="e">
        <f>INDEX('Partnumber data valves'!$B$4:$AC$1001,$BB464,16)</f>
        <v>#N/A</v>
      </c>
      <c r="BH464" t="e">
        <f>INDEX('Partnumber data valves'!$B$4:$AC$1001,$BB464,17)</f>
        <v>#N/A</v>
      </c>
      <c r="BI464" t="e">
        <f>INDEX('Partnumber data valves'!$B$4:$AC$1001,$BB464,18)</f>
        <v>#N/A</v>
      </c>
      <c r="BJ464" t="e">
        <f>INDEX('Partnumber data valves'!$B$4:$AC$1001,$BB464,19)</f>
        <v>#N/A</v>
      </c>
      <c r="BL464" t="e">
        <f>INDEX('Partnumber data valves'!$B$4:$AC$1001,$BB464,21)</f>
        <v>#N/A</v>
      </c>
      <c r="BM464" t="e">
        <f>INDEX('Partnumber data valves'!$B$4:$AC$1001,$BB464,22)</f>
        <v>#N/A</v>
      </c>
      <c r="BN464" t="e">
        <f>INDEX('Partnumber data valves'!$B$4:$AC$1001,$BB464,23)</f>
        <v>#N/A</v>
      </c>
      <c r="BO464" t="e">
        <f>INDEX('Partnumber data valves'!$B$4:$AC$1001,$BB464,24)</f>
        <v>#N/A</v>
      </c>
      <c r="BP464" t="e">
        <f>INDEX('Partnumber data valves'!$B$4:$AC$1001,$BB464,25)</f>
        <v>#N/A</v>
      </c>
      <c r="BQ464" t="e">
        <f>INDEX('Partnumber data valves'!$B$4:$AC$1001,$BB464,26)</f>
        <v>#N/A</v>
      </c>
      <c r="BR464" t="e">
        <f>INDEX('Partnumber data valves'!$B$4:$AC$1001,$BB464,27)</f>
        <v>#N/A</v>
      </c>
      <c r="BS464" t="e">
        <f>INDEX('Partnumber data valves'!$B$4:$AC$1001,$BB464,28)</f>
        <v>#N/A</v>
      </c>
      <c r="BU464" s="66" t="e">
        <f>INDEX('Partnumber data valves'!$B$4:$AC$1001,$BB464,5)</f>
        <v>#N/A</v>
      </c>
      <c r="BV464" s="66" t="e">
        <f>INDEX('Partnumber data valves'!$B$4:$AC$1001,$BB464,6)</f>
        <v>#N/A</v>
      </c>
    </row>
    <row r="465" spans="2:74"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5"/>
      <c r="N465" s="115"/>
      <c r="O465" s="115"/>
      <c r="Q465" s="83"/>
      <c r="R465" s="22" t="e">
        <f>VLOOKUP('Frese Valve Selection'!$Q465,'Partnumber data valves'!$B$4:$K$1001,2,FALSE)</f>
        <v>#N/A</v>
      </c>
      <c r="S465" s="23" t="e">
        <f>VLOOKUP('Frese Valve Selection'!$Q465,'Partnumber data valves'!$B$4:$K$1001,3,FALSE)</f>
        <v>#N/A</v>
      </c>
      <c r="T465" s="23" t="e">
        <f>VLOOKUP('Frese Valve Selection'!$Q465,'Partnumber data valves'!$B$4:$K$1001,4,FALSE)</f>
        <v>#N/A</v>
      </c>
      <c r="U465" s="23" t="e">
        <f>VLOOKUP('Frese Valve Selection'!$Q465,'Partnumber data valves'!$B$4:$K$1001,5,FALSE)</f>
        <v>#N/A</v>
      </c>
      <c r="V465" s="23" t="e">
        <f>VLOOKUP('Frese Valve Selection'!$Q465,'Partnumber data valves'!$B$4:$K$1001,6,FALSE)</f>
        <v>#N/A</v>
      </c>
      <c r="W465" s="23" t="e">
        <f>VLOOKUP('Frese Valve Selection'!$Q465,'Partnumber data valves'!$B$4:$K$1001,7,FALSE)</f>
        <v>#N/A</v>
      </c>
      <c r="X465" s="23" t="e">
        <f>VLOOKUP('Frese Valve Selection'!$Q465,'Partnumber data valves'!$B$4:$K$1001,8,FALSE)</f>
        <v>#N/A</v>
      </c>
      <c r="Y465" s="23" t="e">
        <f>VLOOKUP('Frese Valve Selection'!$Q465,'Partnumber data valves'!$B$4:$K$1001,9,FALSE)</f>
        <v>#N/A</v>
      </c>
      <c r="Z465" s="23" t="e">
        <f>VLOOKUP('Frese Valve Selection'!$Q465,'Partnumber data valves'!$B$4:$K$1001,10,FALSE)</f>
        <v>#N/A</v>
      </c>
      <c r="AA465" s="97">
        <f t="shared" si="79"/>
        <v>0</v>
      </c>
      <c r="AB465" s="98" t="e">
        <f t="shared" si="77"/>
        <v>#N/A</v>
      </c>
      <c r="AC465" s="99" t="e">
        <f t="shared" si="78"/>
        <v>#N/A</v>
      </c>
      <c r="AD465" s="23" t="e">
        <f>VLOOKUP(Q465,'Weight table'!$A$2:$C$10000,3,FALSE)</f>
        <v>#N/A</v>
      </c>
      <c r="AF465" s="83"/>
      <c r="AG465" s="23" t="str">
        <f>IF(OR(ISBLANK($AF465),$AF465="N/A"),"",VLOOKUP($AF465,'Part number data actuators'!$B$3:$H$202,2,FALSE))</f>
        <v/>
      </c>
      <c r="AH465" s="23" t="str">
        <f>IF(OR(ISBLANK($AF465),$AF465="N/A"),"",VLOOKUP($AF465,'Part number data actuators'!$B$3:$H$202,3,FALSE))</f>
        <v/>
      </c>
      <c r="AI465" s="23" t="str">
        <f>IF(OR(ISBLANK($AF465),$AF465="N/A"),"",VLOOKUP($AF465,'Part number data actuators'!$B$3:$H$202,4,FALSE))</f>
        <v/>
      </c>
      <c r="AJ465" s="23" t="str">
        <f>IF(OR(ISBLANK($AF465),$AF465="N/A"),"",VLOOKUP($AF465,'Part number data actuators'!$B$3:$H$202,5,FALSE))</f>
        <v/>
      </c>
      <c r="AK465" s="23" t="str">
        <f>IF(OR(ISBLANK($AF465),$AF465="N/A"),"",VLOOKUP($AF465,'Part number data actuators'!$B$3:$H$202,6,FALSE))</f>
        <v/>
      </c>
      <c r="AL465" s="23" t="str">
        <f>IF(OR(ISBLANK($AF465),$AF465="N/A"),"",VLOOKUP($AF465,'Part number data actuators'!$B$3:$H$202,7,FALSE))</f>
        <v/>
      </c>
      <c r="AM465" s="5" t="str">
        <f>IF(OR(ISBLANK($AF465),$AF465="N/A"),"",VLOOKUP(AF465,'Weight table'!$A$2:$C$10000,3,FALSE))</f>
        <v/>
      </c>
      <c r="AO465" s="86"/>
      <c r="AU465" s="66" t="e">
        <f t="shared" ref="AU465:AU528" si="80">IF(AW465,
BD465*AA465^6+BE465*AA465^5+BF465*AA465^4+BG465*AA465^3+BH465*AA465^2+BI465*AA465+BJ465,
"Out of flow range")</f>
        <v>#N/A</v>
      </c>
      <c r="AV465" s="66" t="e">
        <f t="shared" ref="AV465:AV528" si="81">IF(AW465,
IF(AA465&lt;BL465,BM465,IF(BN465="flow",AX465,IF(BN465="preset",AY465,"not available"))),
"Out of flow range")</f>
        <v>#N/A</v>
      </c>
      <c r="AW465" t="e">
        <f t="shared" ref="AW465:AW528" si="82">IF(AND(AA465&gt;=BU465,AA465&lt;=BV465),TRUE,FALSE)</f>
        <v>#N/A</v>
      </c>
      <c r="AX465" s="66" t="e">
        <f t="shared" ref="AX465:AX528" si="83">BO465*AA465^4+BP465*AA465^3+BQ465*AA465^2+BR465*AA465+BS465</f>
        <v>#N/A</v>
      </c>
      <c r="AY465" s="66" t="e">
        <f t="shared" ref="AY465:AY528" si="84">BO465*AU465^4+BP465*AU465^3+BQ465*AU465^2+BR465*AU465+BS465</f>
        <v>#N/A</v>
      </c>
      <c r="BB465" s="6" t="e">
        <f>MATCH(Q465,'Partnumber data valves'!$B$4:$B$1001,0)</f>
        <v>#N/A</v>
      </c>
      <c r="BC465" s="6"/>
      <c r="BD465" t="e">
        <f>INDEX('Partnumber data valves'!$B$4:$AC$1001,$BB465,13)</f>
        <v>#N/A</v>
      </c>
      <c r="BE465" t="e">
        <f>INDEX('Partnumber data valves'!$B$4:$AC$1001,$BB465,14)</f>
        <v>#N/A</v>
      </c>
      <c r="BF465" t="e">
        <f>INDEX('Partnumber data valves'!$B$4:$AC$1001,$BB465,15)</f>
        <v>#N/A</v>
      </c>
      <c r="BG465" t="e">
        <f>INDEX('Partnumber data valves'!$B$4:$AC$1001,$BB465,16)</f>
        <v>#N/A</v>
      </c>
      <c r="BH465" t="e">
        <f>INDEX('Partnumber data valves'!$B$4:$AC$1001,$BB465,17)</f>
        <v>#N/A</v>
      </c>
      <c r="BI465" t="e">
        <f>INDEX('Partnumber data valves'!$B$4:$AC$1001,$BB465,18)</f>
        <v>#N/A</v>
      </c>
      <c r="BJ465" t="e">
        <f>INDEX('Partnumber data valves'!$B$4:$AC$1001,$BB465,19)</f>
        <v>#N/A</v>
      </c>
      <c r="BL465" t="e">
        <f>INDEX('Partnumber data valves'!$B$4:$AC$1001,$BB465,21)</f>
        <v>#N/A</v>
      </c>
      <c r="BM465" t="e">
        <f>INDEX('Partnumber data valves'!$B$4:$AC$1001,$BB465,22)</f>
        <v>#N/A</v>
      </c>
      <c r="BN465" t="e">
        <f>INDEX('Partnumber data valves'!$B$4:$AC$1001,$BB465,23)</f>
        <v>#N/A</v>
      </c>
      <c r="BO465" t="e">
        <f>INDEX('Partnumber data valves'!$B$4:$AC$1001,$BB465,24)</f>
        <v>#N/A</v>
      </c>
      <c r="BP465" t="e">
        <f>INDEX('Partnumber data valves'!$B$4:$AC$1001,$BB465,25)</f>
        <v>#N/A</v>
      </c>
      <c r="BQ465" t="e">
        <f>INDEX('Partnumber data valves'!$B$4:$AC$1001,$BB465,26)</f>
        <v>#N/A</v>
      </c>
      <c r="BR465" t="e">
        <f>INDEX('Partnumber data valves'!$B$4:$AC$1001,$BB465,27)</f>
        <v>#N/A</v>
      </c>
      <c r="BS465" t="e">
        <f>INDEX('Partnumber data valves'!$B$4:$AC$1001,$BB465,28)</f>
        <v>#N/A</v>
      </c>
      <c r="BU465" s="66" t="e">
        <f>INDEX('Partnumber data valves'!$B$4:$AC$1001,$BB465,5)</f>
        <v>#N/A</v>
      </c>
      <c r="BV465" s="66" t="e">
        <f>INDEX('Partnumber data valves'!$B$4:$AC$1001,$BB465,6)</f>
        <v>#N/A</v>
      </c>
    </row>
    <row r="466" spans="2:74"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5"/>
      <c r="N466" s="115"/>
      <c r="O466" s="115"/>
      <c r="Q466" s="83"/>
      <c r="R466" s="22" t="e">
        <f>VLOOKUP('Frese Valve Selection'!$Q466,'Partnumber data valves'!$B$4:$K$1001,2,FALSE)</f>
        <v>#N/A</v>
      </c>
      <c r="S466" s="23" t="e">
        <f>VLOOKUP('Frese Valve Selection'!$Q466,'Partnumber data valves'!$B$4:$K$1001,3,FALSE)</f>
        <v>#N/A</v>
      </c>
      <c r="T466" s="23" t="e">
        <f>VLOOKUP('Frese Valve Selection'!$Q466,'Partnumber data valves'!$B$4:$K$1001,4,FALSE)</f>
        <v>#N/A</v>
      </c>
      <c r="U466" s="23" t="e">
        <f>VLOOKUP('Frese Valve Selection'!$Q466,'Partnumber data valves'!$B$4:$K$1001,5,FALSE)</f>
        <v>#N/A</v>
      </c>
      <c r="V466" s="23" t="e">
        <f>VLOOKUP('Frese Valve Selection'!$Q466,'Partnumber data valves'!$B$4:$K$1001,6,FALSE)</f>
        <v>#N/A</v>
      </c>
      <c r="W466" s="23" t="e">
        <f>VLOOKUP('Frese Valve Selection'!$Q466,'Partnumber data valves'!$B$4:$K$1001,7,FALSE)</f>
        <v>#N/A</v>
      </c>
      <c r="X466" s="23" t="e">
        <f>VLOOKUP('Frese Valve Selection'!$Q466,'Partnumber data valves'!$B$4:$K$1001,8,FALSE)</f>
        <v>#N/A</v>
      </c>
      <c r="Y466" s="23" t="e">
        <f>VLOOKUP('Frese Valve Selection'!$Q466,'Partnumber data valves'!$B$4:$K$1001,9,FALSE)</f>
        <v>#N/A</v>
      </c>
      <c r="Z466" s="23" t="e">
        <f>VLOOKUP('Frese Valve Selection'!$Q466,'Partnumber data valves'!$B$4:$K$1001,10,FALSE)</f>
        <v>#N/A</v>
      </c>
      <c r="AA466" s="97">
        <f t="shared" si="79"/>
        <v>0</v>
      </c>
      <c r="AB466" s="98" t="e">
        <f t="shared" si="77"/>
        <v>#N/A</v>
      </c>
      <c r="AC466" s="99" t="e">
        <f t="shared" si="78"/>
        <v>#N/A</v>
      </c>
      <c r="AD466" s="23" t="e">
        <f>VLOOKUP(Q466,'Weight table'!$A$2:$C$10000,3,FALSE)</f>
        <v>#N/A</v>
      </c>
      <c r="AF466" s="83"/>
      <c r="AG466" s="23" t="str">
        <f>IF(OR(ISBLANK($AF466),$AF466="N/A"),"",VLOOKUP($AF466,'Part number data actuators'!$B$3:$H$202,2,FALSE))</f>
        <v/>
      </c>
      <c r="AH466" s="23" t="str">
        <f>IF(OR(ISBLANK($AF466),$AF466="N/A"),"",VLOOKUP($AF466,'Part number data actuators'!$B$3:$H$202,3,FALSE))</f>
        <v/>
      </c>
      <c r="AI466" s="23" t="str">
        <f>IF(OR(ISBLANK($AF466),$AF466="N/A"),"",VLOOKUP($AF466,'Part number data actuators'!$B$3:$H$202,4,FALSE))</f>
        <v/>
      </c>
      <c r="AJ466" s="23" t="str">
        <f>IF(OR(ISBLANK($AF466),$AF466="N/A"),"",VLOOKUP($AF466,'Part number data actuators'!$B$3:$H$202,5,FALSE))</f>
        <v/>
      </c>
      <c r="AK466" s="23" t="str">
        <f>IF(OR(ISBLANK($AF466),$AF466="N/A"),"",VLOOKUP($AF466,'Part number data actuators'!$B$3:$H$202,6,FALSE))</f>
        <v/>
      </c>
      <c r="AL466" s="23" t="str">
        <f>IF(OR(ISBLANK($AF466),$AF466="N/A"),"",VLOOKUP($AF466,'Part number data actuators'!$B$3:$H$202,7,FALSE))</f>
        <v/>
      </c>
      <c r="AM466" s="5" t="str">
        <f>IF(OR(ISBLANK($AF466),$AF466="N/A"),"",VLOOKUP(AF466,'Weight table'!$A$2:$C$10000,3,FALSE))</f>
        <v/>
      </c>
      <c r="AO466" s="86"/>
      <c r="AU466" s="66" t="e">
        <f t="shared" si="80"/>
        <v>#N/A</v>
      </c>
      <c r="AV466" s="66" t="e">
        <f t="shared" si="81"/>
        <v>#N/A</v>
      </c>
      <c r="AW466" t="e">
        <f t="shared" si="82"/>
        <v>#N/A</v>
      </c>
      <c r="AX466" s="66" t="e">
        <f t="shared" si="83"/>
        <v>#N/A</v>
      </c>
      <c r="AY466" s="66" t="e">
        <f t="shared" si="84"/>
        <v>#N/A</v>
      </c>
      <c r="BB466" s="6" t="e">
        <f>MATCH(Q466,'Partnumber data valves'!$B$4:$B$1001,0)</f>
        <v>#N/A</v>
      </c>
      <c r="BC466" s="6"/>
      <c r="BD466" t="e">
        <f>INDEX('Partnumber data valves'!$B$4:$AC$1001,$BB466,13)</f>
        <v>#N/A</v>
      </c>
      <c r="BE466" t="e">
        <f>INDEX('Partnumber data valves'!$B$4:$AC$1001,$BB466,14)</f>
        <v>#N/A</v>
      </c>
      <c r="BF466" t="e">
        <f>INDEX('Partnumber data valves'!$B$4:$AC$1001,$BB466,15)</f>
        <v>#N/A</v>
      </c>
      <c r="BG466" t="e">
        <f>INDEX('Partnumber data valves'!$B$4:$AC$1001,$BB466,16)</f>
        <v>#N/A</v>
      </c>
      <c r="BH466" t="e">
        <f>INDEX('Partnumber data valves'!$B$4:$AC$1001,$BB466,17)</f>
        <v>#N/A</v>
      </c>
      <c r="BI466" t="e">
        <f>INDEX('Partnumber data valves'!$B$4:$AC$1001,$BB466,18)</f>
        <v>#N/A</v>
      </c>
      <c r="BJ466" t="e">
        <f>INDEX('Partnumber data valves'!$B$4:$AC$1001,$BB466,19)</f>
        <v>#N/A</v>
      </c>
      <c r="BL466" t="e">
        <f>INDEX('Partnumber data valves'!$B$4:$AC$1001,$BB466,21)</f>
        <v>#N/A</v>
      </c>
      <c r="BM466" t="e">
        <f>INDEX('Partnumber data valves'!$B$4:$AC$1001,$BB466,22)</f>
        <v>#N/A</v>
      </c>
      <c r="BN466" t="e">
        <f>INDEX('Partnumber data valves'!$B$4:$AC$1001,$BB466,23)</f>
        <v>#N/A</v>
      </c>
      <c r="BO466" t="e">
        <f>INDEX('Partnumber data valves'!$B$4:$AC$1001,$BB466,24)</f>
        <v>#N/A</v>
      </c>
      <c r="BP466" t="e">
        <f>INDEX('Partnumber data valves'!$B$4:$AC$1001,$BB466,25)</f>
        <v>#N/A</v>
      </c>
      <c r="BQ466" t="e">
        <f>INDEX('Partnumber data valves'!$B$4:$AC$1001,$BB466,26)</f>
        <v>#N/A</v>
      </c>
      <c r="BR466" t="e">
        <f>INDEX('Partnumber data valves'!$B$4:$AC$1001,$BB466,27)</f>
        <v>#N/A</v>
      </c>
      <c r="BS466" t="e">
        <f>INDEX('Partnumber data valves'!$B$4:$AC$1001,$BB466,28)</f>
        <v>#N/A</v>
      </c>
      <c r="BU466" s="66" t="e">
        <f>INDEX('Partnumber data valves'!$B$4:$AC$1001,$BB466,5)</f>
        <v>#N/A</v>
      </c>
      <c r="BV466" s="66" t="e">
        <f>INDEX('Partnumber data valves'!$B$4:$AC$1001,$BB466,6)</f>
        <v>#N/A</v>
      </c>
    </row>
    <row r="467" spans="2:74"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5"/>
      <c r="N467" s="115"/>
      <c r="O467" s="115"/>
      <c r="Q467" s="83"/>
      <c r="R467" s="22" t="e">
        <f>VLOOKUP('Frese Valve Selection'!$Q467,'Partnumber data valves'!$B$4:$K$1001,2,FALSE)</f>
        <v>#N/A</v>
      </c>
      <c r="S467" s="23" t="e">
        <f>VLOOKUP('Frese Valve Selection'!$Q467,'Partnumber data valves'!$B$4:$K$1001,3,FALSE)</f>
        <v>#N/A</v>
      </c>
      <c r="T467" s="23" t="e">
        <f>VLOOKUP('Frese Valve Selection'!$Q467,'Partnumber data valves'!$B$4:$K$1001,4,FALSE)</f>
        <v>#N/A</v>
      </c>
      <c r="U467" s="23" t="e">
        <f>VLOOKUP('Frese Valve Selection'!$Q467,'Partnumber data valves'!$B$4:$K$1001,5,FALSE)</f>
        <v>#N/A</v>
      </c>
      <c r="V467" s="23" t="e">
        <f>VLOOKUP('Frese Valve Selection'!$Q467,'Partnumber data valves'!$B$4:$K$1001,6,FALSE)</f>
        <v>#N/A</v>
      </c>
      <c r="W467" s="23" t="e">
        <f>VLOOKUP('Frese Valve Selection'!$Q467,'Partnumber data valves'!$B$4:$K$1001,7,FALSE)</f>
        <v>#N/A</v>
      </c>
      <c r="X467" s="23" t="e">
        <f>VLOOKUP('Frese Valve Selection'!$Q467,'Partnumber data valves'!$B$4:$K$1001,8,FALSE)</f>
        <v>#N/A</v>
      </c>
      <c r="Y467" s="23" t="e">
        <f>VLOOKUP('Frese Valve Selection'!$Q467,'Partnumber data valves'!$B$4:$K$1001,9,FALSE)</f>
        <v>#N/A</v>
      </c>
      <c r="Z467" s="23" t="e">
        <f>VLOOKUP('Frese Valve Selection'!$Q467,'Partnumber data valves'!$B$4:$K$1001,10,FALSE)</f>
        <v>#N/A</v>
      </c>
      <c r="AA467" s="97">
        <f t="shared" si="79"/>
        <v>0</v>
      </c>
      <c r="AB467" s="98" t="e">
        <f t="shared" si="77"/>
        <v>#N/A</v>
      </c>
      <c r="AC467" s="99" t="e">
        <f t="shared" si="78"/>
        <v>#N/A</v>
      </c>
      <c r="AD467" s="23" t="e">
        <f>VLOOKUP(Q467,'Weight table'!$A$2:$C$10000,3,FALSE)</f>
        <v>#N/A</v>
      </c>
      <c r="AF467" s="83"/>
      <c r="AG467" s="23" t="str">
        <f>IF(OR(ISBLANK($AF467),$AF467="N/A"),"",VLOOKUP($AF467,'Part number data actuators'!$B$3:$H$202,2,FALSE))</f>
        <v/>
      </c>
      <c r="AH467" s="23" t="str">
        <f>IF(OR(ISBLANK($AF467),$AF467="N/A"),"",VLOOKUP($AF467,'Part number data actuators'!$B$3:$H$202,3,FALSE))</f>
        <v/>
      </c>
      <c r="AI467" s="23" t="str">
        <f>IF(OR(ISBLANK($AF467),$AF467="N/A"),"",VLOOKUP($AF467,'Part number data actuators'!$B$3:$H$202,4,FALSE))</f>
        <v/>
      </c>
      <c r="AJ467" s="23" t="str">
        <f>IF(OR(ISBLANK($AF467),$AF467="N/A"),"",VLOOKUP($AF467,'Part number data actuators'!$B$3:$H$202,5,FALSE))</f>
        <v/>
      </c>
      <c r="AK467" s="23" t="str">
        <f>IF(OR(ISBLANK($AF467),$AF467="N/A"),"",VLOOKUP($AF467,'Part number data actuators'!$B$3:$H$202,6,FALSE))</f>
        <v/>
      </c>
      <c r="AL467" s="23" t="str">
        <f>IF(OR(ISBLANK($AF467),$AF467="N/A"),"",VLOOKUP($AF467,'Part number data actuators'!$B$3:$H$202,7,FALSE))</f>
        <v/>
      </c>
      <c r="AM467" s="5" t="str">
        <f>IF(OR(ISBLANK($AF467),$AF467="N/A"),"",VLOOKUP(AF467,'Weight table'!$A$2:$C$10000,3,FALSE))</f>
        <v/>
      </c>
      <c r="AO467" s="86"/>
      <c r="AU467" s="66" t="e">
        <f t="shared" si="80"/>
        <v>#N/A</v>
      </c>
      <c r="AV467" s="66" t="e">
        <f t="shared" si="81"/>
        <v>#N/A</v>
      </c>
      <c r="AW467" t="e">
        <f t="shared" si="82"/>
        <v>#N/A</v>
      </c>
      <c r="AX467" s="66" t="e">
        <f t="shared" si="83"/>
        <v>#N/A</v>
      </c>
      <c r="AY467" s="66" t="e">
        <f t="shared" si="84"/>
        <v>#N/A</v>
      </c>
      <c r="BB467" s="6" t="e">
        <f>MATCH(Q467,'Partnumber data valves'!$B$4:$B$1001,0)</f>
        <v>#N/A</v>
      </c>
      <c r="BC467" s="6"/>
      <c r="BD467" t="e">
        <f>INDEX('Partnumber data valves'!$B$4:$AC$1001,$BB467,13)</f>
        <v>#N/A</v>
      </c>
      <c r="BE467" t="e">
        <f>INDEX('Partnumber data valves'!$B$4:$AC$1001,$BB467,14)</f>
        <v>#N/A</v>
      </c>
      <c r="BF467" t="e">
        <f>INDEX('Partnumber data valves'!$B$4:$AC$1001,$BB467,15)</f>
        <v>#N/A</v>
      </c>
      <c r="BG467" t="e">
        <f>INDEX('Partnumber data valves'!$B$4:$AC$1001,$BB467,16)</f>
        <v>#N/A</v>
      </c>
      <c r="BH467" t="e">
        <f>INDEX('Partnumber data valves'!$B$4:$AC$1001,$BB467,17)</f>
        <v>#N/A</v>
      </c>
      <c r="BI467" t="e">
        <f>INDEX('Partnumber data valves'!$B$4:$AC$1001,$BB467,18)</f>
        <v>#N/A</v>
      </c>
      <c r="BJ467" t="e">
        <f>INDEX('Partnumber data valves'!$B$4:$AC$1001,$BB467,19)</f>
        <v>#N/A</v>
      </c>
      <c r="BL467" t="e">
        <f>INDEX('Partnumber data valves'!$B$4:$AC$1001,$BB467,21)</f>
        <v>#N/A</v>
      </c>
      <c r="BM467" t="e">
        <f>INDEX('Partnumber data valves'!$B$4:$AC$1001,$BB467,22)</f>
        <v>#N/A</v>
      </c>
      <c r="BN467" t="e">
        <f>INDEX('Partnumber data valves'!$B$4:$AC$1001,$BB467,23)</f>
        <v>#N/A</v>
      </c>
      <c r="BO467" t="e">
        <f>INDEX('Partnumber data valves'!$B$4:$AC$1001,$BB467,24)</f>
        <v>#N/A</v>
      </c>
      <c r="BP467" t="e">
        <f>INDEX('Partnumber data valves'!$B$4:$AC$1001,$BB467,25)</f>
        <v>#N/A</v>
      </c>
      <c r="BQ467" t="e">
        <f>INDEX('Partnumber data valves'!$B$4:$AC$1001,$BB467,26)</f>
        <v>#N/A</v>
      </c>
      <c r="BR467" t="e">
        <f>INDEX('Partnumber data valves'!$B$4:$AC$1001,$BB467,27)</f>
        <v>#N/A</v>
      </c>
      <c r="BS467" t="e">
        <f>INDEX('Partnumber data valves'!$B$4:$AC$1001,$BB467,28)</f>
        <v>#N/A</v>
      </c>
      <c r="BU467" s="66" t="e">
        <f>INDEX('Partnumber data valves'!$B$4:$AC$1001,$BB467,5)</f>
        <v>#N/A</v>
      </c>
      <c r="BV467" s="66" t="e">
        <f>INDEX('Partnumber data valves'!$B$4:$AC$1001,$BB467,6)</f>
        <v>#N/A</v>
      </c>
    </row>
    <row r="468" spans="2:74"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5"/>
      <c r="N468" s="115"/>
      <c r="O468" s="115"/>
      <c r="Q468" s="83"/>
      <c r="R468" s="22" t="e">
        <f>VLOOKUP('Frese Valve Selection'!$Q468,'Partnumber data valves'!$B$4:$K$1001,2,FALSE)</f>
        <v>#N/A</v>
      </c>
      <c r="S468" s="23" t="e">
        <f>VLOOKUP('Frese Valve Selection'!$Q468,'Partnumber data valves'!$B$4:$K$1001,3,FALSE)</f>
        <v>#N/A</v>
      </c>
      <c r="T468" s="23" t="e">
        <f>VLOOKUP('Frese Valve Selection'!$Q468,'Partnumber data valves'!$B$4:$K$1001,4,FALSE)</f>
        <v>#N/A</v>
      </c>
      <c r="U468" s="23" t="e">
        <f>VLOOKUP('Frese Valve Selection'!$Q468,'Partnumber data valves'!$B$4:$K$1001,5,FALSE)</f>
        <v>#N/A</v>
      </c>
      <c r="V468" s="23" t="e">
        <f>VLOOKUP('Frese Valve Selection'!$Q468,'Partnumber data valves'!$B$4:$K$1001,6,FALSE)</f>
        <v>#N/A</v>
      </c>
      <c r="W468" s="23" t="e">
        <f>VLOOKUP('Frese Valve Selection'!$Q468,'Partnumber data valves'!$B$4:$K$1001,7,FALSE)</f>
        <v>#N/A</v>
      </c>
      <c r="X468" s="23" t="e">
        <f>VLOOKUP('Frese Valve Selection'!$Q468,'Partnumber data valves'!$B$4:$K$1001,8,FALSE)</f>
        <v>#N/A</v>
      </c>
      <c r="Y468" s="23" t="e">
        <f>VLOOKUP('Frese Valve Selection'!$Q468,'Partnumber data valves'!$B$4:$K$1001,9,FALSE)</f>
        <v>#N/A</v>
      </c>
      <c r="Z468" s="23" t="e">
        <f>VLOOKUP('Frese Valve Selection'!$Q468,'Partnumber data valves'!$B$4:$K$1001,10,FALSE)</f>
        <v>#N/A</v>
      </c>
      <c r="AA468" s="97">
        <f t="shared" si="79"/>
        <v>0</v>
      </c>
      <c r="AB468" s="98" t="e">
        <f t="shared" si="77"/>
        <v>#N/A</v>
      </c>
      <c r="AC468" s="99" t="e">
        <f t="shared" si="78"/>
        <v>#N/A</v>
      </c>
      <c r="AD468" s="23" t="e">
        <f>VLOOKUP(Q468,'Weight table'!$A$2:$C$10000,3,FALSE)</f>
        <v>#N/A</v>
      </c>
      <c r="AF468" s="83"/>
      <c r="AG468" s="23" t="str">
        <f>IF(OR(ISBLANK($AF468),$AF468="N/A"),"",VLOOKUP($AF468,'Part number data actuators'!$B$3:$H$202,2,FALSE))</f>
        <v/>
      </c>
      <c r="AH468" s="23" t="str">
        <f>IF(OR(ISBLANK($AF468),$AF468="N/A"),"",VLOOKUP($AF468,'Part number data actuators'!$B$3:$H$202,3,FALSE))</f>
        <v/>
      </c>
      <c r="AI468" s="23" t="str">
        <f>IF(OR(ISBLANK($AF468),$AF468="N/A"),"",VLOOKUP($AF468,'Part number data actuators'!$B$3:$H$202,4,FALSE))</f>
        <v/>
      </c>
      <c r="AJ468" s="23" t="str">
        <f>IF(OR(ISBLANK($AF468),$AF468="N/A"),"",VLOOKUP($AF468,'Part number data actuators'!$B$3:$H$202,5,FALSE))</f>
        <v/>
      </c>
      <c r="AK468" s="23" t="str">
        <f>IF(OR(ISBLANK($AF468),$AF468="N/A"),"",VLOOKUP($AF468,'Part number data actuators'!$B$3:$H$202,6,FALSE))</f>
        <v/>
      </c>
      <c r="AL468" s="23" t="str">
        <f>IF(OR(ISBLANK($AF468),$AF468="N/A"),"",VLOOKUP($AF468,'Part number data actuators'!$B$3:$H$202,7,FALSE))</f>
        <v/>
      </c>
      <c r="AM468" s="5" t="str">
        <f>IF(OR(ISBLANK($AF468),$AF468="N/A"),"",VLOOKUP(AF468,'Weight table'!$A$2:$C$10000,3,FALSE))</f>
        <v/>
      </c>
      <c r="AO468" s="86"/>
      <c r="AU468" s="66" t="e">
        <f t="shared" si="80"/>
        <v>#N/A</v>
      </c>
      <c r="AV468" s="66" t="e">
        <f t="shared" si="81"/>
        <v>#N/A</v>
      </c>
      <c r="AW468" t="e">
        <f t="shared" si="82"/>
        <v>#N/A</v>
      </c>
      <c r="AX468" s="66" t="e">
        <f t="shared" si="83"/>
        <v>#N/A</v>
      </c>
      <c r="AY468" s="66" t="e">
        <f t="shared" si="84"/>
        <v>#N/A</v>
      </c>
      <c r="BB468" s="6" t="e">
        <f>MATCH(Q468,'Partnumber data valves'!$B$4:$B$1001,0)</f>
        <v>#N/A</v>
      </c>
      <c r="BC468" s="6"/>
      <c r="BD468" t="e">
        <f>INDEX('Partnumber data valves'!$B$4:$AC$1001,$BB468,13)</f>
        <v>#N/A</v>
      </c>
      <c r="BE468" t="e">
        <f>INDEX('Partnumber data valves'!$B$4:$AC$1001,$BB468,14)</f>
        <v>#N/A</v>
      </c>
      <c r="BF468" t="e">
        <f>INDEX('Partnumber data valves'!$B$4:$AC$1001,$BB468,15)</f>
        <v>#N/A</v>
      </c>
      <c r="BG468" t="e">
        <f>INDEX('Partnumber data valves'!$B$4:$AC$1001,$BB468,16)</f>
        <v>#N/A</v>
      </c>
      <c r="BH468" t="e">
        <f>INDEX('Partnumber data valves'!$B$4:$AC$1001,$BB468,17)</f>
        <v>#N/A</v>
      </c>
      <c r="BI468" t="e">
        <f>INDEX('Partnumber data valves'!$B$4:$AC$1001,$BB468,18)</f>
        <v>#N/A</v>
      </c>
      <c r="BJ468" t="e">
        <f>INDEX('Partnumber data valves'!$B$4:$AC$1001,$BB468,19)</f>
        <v>#N/A</v>
      </c>
      <c r="BL468" t="e">
        <f>INDEX('Partnumber data valves'!$B$4:$AC$1001,$BB468,21)</f>
        <v>#N/A</v>
      </c>
      <c r="BM468" t="e">
        <f>INDEX('Partnumber data valves'!$B$4:$AC$1001,$BB468,22)</f>
        <v>#N/A</v>
      </c>
      <c r="BN468" t="e">
        <f>INDEX('Partnumber data valves'!$B$4:$AC$1001,$BB468,23)</f>
        <v>#N/A</v>
      </c>
      <c r="BO468" t="e">
        <f>INDEX('Partnumber data valves'!$B$4:$AC$1001,$BB468,24)</f>
        <v>#N/A</v>
      </c>
      <c r="BP468" t="e">
        <f>INDEX('Partnumber data valves'!$B$4:$AC$1001,$BB468,25)</f>
        <v>#N/A</v>
      </c>
      <c r="BQ468" t="e">
        <f>INDEX('Partnumber data valves'!$B$4:$AC$1001,$BB468,26)</f>
        <v>#N/A</v>
      </c>
      <c r="BR468" t="e">
        <f>INDEX('Partnumber data valves'!$B$4:$AC$1001,$BB468,27)</f>
        <v>#N/A</v>
      </c>
      <c r="BS468" t="e">
        <f>INDEX('Partnumber data valves'!$B$4:$AC$1001,$BB468,28)</f>
        <v>#N/A</v>
      </c>
      <c r="BU468" s="66" t="e">
        <f>INDEX('Partnumber data valves'!$B$4:$AC$1001,$BB468,5)</f>
        <v>#N/A</v>
      </c>
      <c r="BV468" s="66" t="e">
        <f>INDEX('Partnumber data valves'!$B$4:$AC$1001,$BB468,6)</f>
        <v>#N/A</v>
      </c>
    </row>
    <row r="469" spans="2:74"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5"/>
      <c r="N469" s="115"/>
      <c r="O469" s="115"/>
      <c r="Q469" s="83"/>
      <c r="R469" s="22" t="e">
        <f>VLOOKUP('Frese Valve Selection'!$Q469,'Partnumber data valves'!$B$4:$K$1001,2,FALSE)</f>
        <v>#N/A</v>
      </c>
      <c r="S469" s="23" t="e">
        <f>VLOOKUP('Frese Valve Selection'!$Q469,'Partnumber data valves'!$B$4:$K$1001,3,FALSE)</f>
        <v>#N/A</v>
      </c>
      <c r="T469" s="23" t="e">
        <f>VLOOKUP('Frese Valve Selection'!$Q469,'Partnumber data valves'!$B$4:$K$1001,4,FALSE)</f>
        <v>#N/A</v>
      </c>
      <c r="U469" s="23" t="e">
        <f>VLOOKUP('Frese Valve Selection'!$Q469,'Partnumber data valves'!$B$4:$K$1001,5,FALSE)</f>
        <v>#N/A</v>
      </c>
      <c r="V469" s="23" t="e">
        <f>VLOOKUP('Frese Valve Selection'!$Q469,'Partnumber data valves'!$B$4:$K$1001,6,FALSE)</f>
        <v>#N/A</v>
      </c>
      <c r="W469" s="23" t="e">
        <f>VLOOKUP('Frese Valve Selection'!$Q469,'Partnumber data valves'!$B$4:$K$1001,7,FALSE)</f>
        <v>#N/A</v>
      </c>
      <c r="X469" s="23" t="e">
        <f>VLOOKUP('Frese Valve Selection'!$Q469,'Partnumber data valves'!$B$4:$K$1001,8,FALSE)</f>
        <v>#N/A</v>
      </c>
      <c r="Y469" s="23" t="e">
        <f>VLOOKUP('Frese Valve Selection'!$Q469,'Partnumber data valves'!$B$4:$K$1001,9,FALSE)</f>
        <v>#N/A</v>
      </c>
      <c r="Z469" s="23" t="e">
        <f>VLOOKUP('Frese Valve Selection'!$Q469,'Partnumber data valves'!$B$4:$K$1001,10,FALSE)</f>
        <v>#N/A</v>
      </c>
      <c r="AA469" s="97">
        <f t="shared" si="79"/>
        <v>0</v>
      </c>
      <c r="AB469" s="98" t="e">
        <f t="shared" si="77"/>
        <v>#N/A</v>
      </c>
      <c r="AC469" s="99" t="e">
        <f t="shared" si="78"/>
        <v>#N/A</v>
      </c>
      <c r="AD469" s="23" t="e">
        <f>VLOOKUP(Q469,'Weight table'!$A$2:$C$10000,3,FALSE)</f>
        <v>#N/A</v>
      </c>
      <c r="AF469" s="83"/>
      <c r="AG469" s="23" t="str">
        <f>IF(OR(ISBLANK($AF469),$AF469="N/A"),"",VLOOKUP($AF469,'Part number data actuators'!$B$3:$H$202,2,FALSE))</f>
        <v/>
      </c>
      <c r="AH469" s="23" t="str">
        <f>IF(OR(ISBLANK($AF469),$AF469="N/A"),"",VLOOKUP($AF469,'Part number data actuators'!$B$3:$H$202,3,FALSE))</f>
        <v/>
      </c>
      <c r="AI469" s="23" t="str">
        <f>IF(OR(ISBLANK($AF469),$AF469="N/A"),"",VLOOKUP($AF469,'Part number data actuators'!$B$3:$H$202,4,FALSE))</f>
        <v/>
      </c>
      <c r="AJ469" s="23" t="str">
        <f>IF(OR(ISBLANK($AF469),$AF469="N/A"),"",VLOOKUP($AF469,'Part number data actuators'!$B$3:$H$202,5,FALSE))</f>
        <v/>
      </c>
      <c r="AK469" s="23" t="str">
        <f>IF(OR(ISBLANK($AF469),$AF469="N/A"),"",VLOOKUP($AF469,'Part number data actuators'!$B$3:$H$202,6,FALSE))</f>
        <v/>
      </c>
      <c r="AL469" s="23" t="str">
        <f>IF(OR(ISBLANK($AF469),$AF469="N/A"),"",VLOOKUP($AF469,'Part number data actuators'!$B$3:$H$202,7,FALSE))</f>
        <v/>
      </c>
      <c r="AM469" s="5" t="str">
        <f>IF(OR(ISBLANK($AF469),$AF469="N/A"),"",VLOOKUP(AF469,'Weight table'!$A$2:$C$10000,3,FALSE))</f>
        <v/>
      </c>
      <c r="AO469" s="86"/>
      <c r="AU469" s="66" t="e">
        <f t="shared" si="80"/>
        <v>#N/A</v>
      </c>
      <c r="AV469" s="66" t="e">
        <f t="shared" si="81"/>
        <v>#N/A</v>
      </c>
      <c r="AW469" t="e">
        <f t="shared" si="82"/>
        <v>#N/A</v>
      </c>
      <c r="AX469" s="66" t="e">
        <f t="shared" si="83"/>
        <v>#N/A</v>
      </c>
      <c r="AY469" s="66" t="e">
        <f t="shared" si="84"/>
        <v>#N/A</v>
      </c>
      <c r="BB469" s="6" t="e">
        <f>MATCH(Q469,'Partnumber data valves'!$B$4:$B$1001,0)</f>
        <v>#N/A</v>
      </c>
      <c r="BC469" s="6"/>
      <c r="BD469" t="e">
        <f>INDEX('Partnumber data valves'!$B$4:$AC$1001,$BB469,13)</f>
        <v>#N/A</v>
      </c>
      <c r="BE469" t="e">
        <f>INDEX('Partnumber data valves'!$B$4:$AC$1001,$BB469,14)</f>
        <v>#N/A</v>
      </c>
      <c r="BF469" t="e">
        <f>INDEX('Partnumber data valves'!$B$4:$AC$1001,$BB469,15)</f>
        <v>#N/A</v>
      </c>
      <c r="BG469" t="e">
        <f>INDEX('Partnumber data valves'!$B$4:$AC$1001,$BB469,16)</f>
        <v>#N/A</v>
      </c>
      <c r="BH469" t="e">
        <f>INDEX('Partnumber data valves'!$B$4:$AC$1001,$BB469,17)</f>
        <v>#N/A</v>
      </c>
      <c r="BI469" t="e">
        <f>INDEX('Partnumber data valves'!$B$4:$AC$1001,$BB469,18)</f>
        <v>#N/A</v>
      </c>
      <c r="BJ469" t="e">
        <f>INDEX('Partnumber data valves'!$B$4:$AC$1001,$BB469,19)</f>
        <v>#N/A</v>
      </c>
      <c r="BL469" t="e">
        <f>INDEX('Partnumber data valves'!$B$4:$AC$1001,$BB469,21)</f>
        <v>#N/A</v>
      </c>
      <c r="BM469" t="e">
        <f>INDEX('Partnumber data valves'!$B$4:$AC$1001,$BB469,22)</f>
        <v>#N/A</v>
      </c>
      <c r="BN469" t="e">
        <f>INDEX('Partnumber data valves'!$B$4:$AC$1001,$BB469,23)</f>
        <v>#N/A</v>
      </c>
      <c r="BO469" t="e">
        <f>INDEX('Partnumber data valves'!$B$4:$AC$1001,$BB469,24)</f>
        <v>#N/A</v>
      </c>
      <c r="BP469" t="e">
        <f>INDEX('Partnumber data valves'!$B$4:$AC$1001,$BB469,25)</f>
        <v>#N/A</v>
      </c>
      <c r="BQ469" t="e">
        <f>INDEX('Partnumber data valves'!$B$4:$AC$1001,$BB469,26)</f>
        <v>#N/A</v>
      </c>
      <c r="BR469" t="e">
        <f>INDEX('Partnumber data valves'!$B$4:$AC$1001,$BB469,27)</f>
        <v>#N/A</v>
      </c>
      <c r="BS469" t="e">
        <f>INDEX('Partnumber data valves'!$B$4:$AC$1001,$BB469,28)</f>
        <v>#N/A</v>
      </c>
      <c r="BU469" s="66" t="e">
        <f>INDEX('Partnumber data valves'!$B$4:$AC$1001,$BB469,5)</f>
        <v>#N/A</v>
      </c>
      <c r="BV469" s="66" t="e">
        <f>INDEX('Partnumber data valves'!$B$4:$AC$1001,$BB469,6)</f>
        <v>#N/A</v>
      </c>
    </row>
    <row r="470" spans="2:74"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5"/>
      <c r="N470" s="115"/>
      <c r="O470" s="115"/>
      <c r="Q470" s="83"/>
      <c r="R470" s="22" t="e">
        <f>VLOOKUP('Frese Valve Selection'!$Q470,'Partnumber data valves'!$B$4:$K$1001,2,FALSE)</f>
        <v>#N/A</v>
      </c>
      <c r="S470" s="23" t="e">
        <f>VLOOKUP('Frese Valve Selection'!$Q470,'Partnumber data valves'!$B$4:$K$1001,3,FALSE)</f>
        <v>#N/A</v>
      </c>
      <c r="T470" s="23" t="e">
        <f>VLOOKUP('Frese Valve Selection'!$Q470,'Partnumber data valves'!$B$4:$K$1001,4,FALSE)</f>
        <v>#N/A</v>
      </c>
      <c r="U470" s="23" t="e">
        <f>VLOOKUP('Frese Valve Selection'!$Q470,'Partnumber data valves'!$B$4:$K$1001,5,FALSE)</f>
        <v>#N/A</v>
      </c>
      <c r="V470" s="23" t="e">
        <f>VLOOKUP('Frese Valve Selection'!$Q470,'Partnumber data valves'!$B$4:$K$1001,6,FALSE)</f>
        <v>#N/A</v>
      </c>
      <c r="W470" s="23" t="e">
        <f>VLOOKUP('Frese Valve Selection'!$Q470,'Partnumber data valves'!$B$4:$K$1001,7,FALSE)</f>
        <v>#N/A</v>
      </c>
      <c r="X470" s="23" t="e">
        <f>VLOOKUP('Frese Valve Selection'!$Q470,'Partnumber data valves'!$B$4:$K$1001,8,FALSE)</f>
        <v>#N/A</v>
      </c>
      <c r="Y470" s="23" t="e">
        <f>VLOOKUP('Frese Valve Selection'!$Q470,'Partnumber data valves'!$B$4:$K$1001,9,FALSE)</f>
        <v>#N/A</v>
      </c>
      <c r="Z470" s="23" t="e">
        <f>VLOOKUP('Frese Valve Selection'!$Q470,'Partnumber data valves'!$B$4:$K$1001,10,FALSE)</f>
        <v>#N/A</v>
      </c>
      <c r="AA470" s="97">
        <f t="shared" si="79"/>
        <v>0</v>
      </c>
      <c r="AB470" s="98" t="e">
        <f t="shared" si="77"/>
        <v>#N/A</v>
      </c>
      <c r="AC470" s="99" t="e">
        <f t="shared" si="78"/>
        <v>#N/A</v>
      </c>
      <c r="AD470" s="23" t="e">
        <f>VLOOKUP(Q470,'Weight table'!$A$2:$C$10000,3,FALSE)</f>
        <v>#N/A</v>
      </c>
      <c r="AF470" s="83"/>
      <c r="AG470" s="23" t="str">
        <f>IF(OR(ISBLANK($AF470),$AF470="N/A"),"",VLOOKUP($AF470,'Part number data actuators'!$B$3:$H$202,2,FALSE))</f>
        <v/>
      </c>
      <c r="AH470" s="23" t="str">
        <f>IF(OR(ISBLANK($AF470),$AF470="N/A"),"",VLOOKUP($AF470,'Part number data actuators'!$B$3:$H$202,3,FALSE))</f>
        <v/>
      </c>
      <c r="AI470" s="23" t="str">
        <f>IF(OR(ISBLANK($AF470),$AF470="N/A"),"",VLOOKUP($AF470,'Part number data actuators'!$B$3:$H$202,4,FALSE))</f>
        <v/>
      </c>
      <c r="AJ470" s="23" t="str">
        <f>IF(OR(ISBLANK($AF470),$AF470="N/A"),"",VLOOKUP($AF470,'Part number data actuators'!$B$3:$H$202,5,FALSE))</f>
        <v/>
      </c>
      <c r="AK470" s="23" t="str">
        <f>IF(OR(ISBLANK($AF470),$AF470="N/A"),"",VLOOKUP($AF470,'Part number data actuators'!$B$3:$H$202,6,FALSE))</f>
        <v/>
      </c>
      <c r="AL470" s="23" t="str">
        <f>IF(OR(ISBLANK($AF470),$AF470="N/A"),"",VLOOKUP($AF470,'Part number data actuators'!$B$3:$H$202,7,FALSE))</f>
        <v/>
      </c>
      <c r="AM470" s="5" t="str">
        <f>IF(OR(ISBLANK($AF470),$AF470="N/A"),"",VLOOKUP(AF470,'Weight table'!$A$2:$C$10000,3,FALSE))</f>
        <v/>
      </c>
      <c r="AO470" s="86"/>
      <c r="AU470" s="66" t="e">
        <f t="shared" si="80"/>
        <v>#N/A</v>
      </c>
      <c r="AV470" s="66" t="e">
        <f t="shared" si="81"/>
        <v>#N/A</v>
      </c>
      <c r="AW470" t="e">
        <f t="shared" si="82"/>
        <v>#N/A</v>
      </c>
      <c r="AX470" s="66" t="e">
        <f t="shared" si="83"/>
        <v>#N/A</v>
      </c>
      <c r="AY470" s="66" t="e">
        <f t="shared" si="84"/>
        <v>#N/A</v>
      </c>
      <c r="BB470" s="6" t="e">
        <f>MATCH(Q470,'Partnumber data valves'!$B$4:$B$1001,0)</f>
        <v>#N/A</v>
      </c>
      <c r="BC470" s="6"/>
      <c r="BD470" t="e">
        <f>INDEX('Partnumber data valves'!$B$4:$AC$1001,$BB470,13)</f>
        <v>#N/A</v>
      </c>
      <c r="BE470" t="e">
        <f>INDEX('Partnumber data valves'!$B$4:$AC$1001,$BB470,14)</f>
        <v>#N/A</v>
      </c>
      <c r="BF470" t="e">
        <f>INDEX('Partnumber data valves'!$B$4:$AC$1001,$BB470,15)</f>
        <v>#N/A</v>
      </c>
      <c r="BG470" t="e">
        <f>INDEX('Partnumber data valves'!$B$4:$AC$1001,$BB470,16)</f>
        <v>#N/A</v>
      </c>
      <c r="BH470" t="e">
        <f>INDEX('Partnumber data valves'!$B$4:$AC$1001,$BB470,17)</f>
        <v>#N/A</v>
      </c>
      <c r="BI470" t="e">
        <f>INDEX('Partnumber data valves'!$B$4:$AC$1001,$BB470,18)</f>
        <v>#N/A</v>
      </c>
      <c r="BJ470" t="e">
        <f>INDEX('Partnumber data valves'!$B$4:$AC$1001,$BB470,19)</f>
        <v>#N/A</v>
      </c>
      <c r="BL470" t="e">
        <f>INDEX('Partnumber data valves'!$B$4:$AC$1001,$BB470,21)</f>
        <v>#N/A</v>
      </c>
      <c r="BM470" t="e">
        <f>INDEX('Partnumber data valves'!$B$4:$AC$1001,$BB470,22)</f>
        <v>#N/A</v>
      </c>
      <c r="BN470" t="e">
        <f>INDEX('Partnumber data valves'!$B$4:$AC$1001,$BB470,23)</f>
        <v>#N/A</v>
      </c>
      <c r="BO470" t="e">
        <f>INDEX('Partnumber data valves'!$B$4:$AC$1001,$BB470,24)</f>
        <v>#N/A</v>
      </c>
      <c r="BP470" t="e">
        <f>INDEX('Partnumber data valves'!$B$4:$AC$1001,$BB470,25)</f>
        <v>#N/A</v>
      </c>
      <c r="BQ470" t="e">
        <f>INDEX('Partnumber data valves'!$B$4:$AC$1001,$BB470,26)</f>
        <v>#N/A</v>
      </c>
      <c r="BR470" t="e">
        <f>INDEX('Partnumber data valves'!$B$4:$AC$1001,$BB470,27)</f>
        <v>#N/A</v>
      </c>
      <c r="BS470" t="e">
        <f>INDEX('Partnumber data valves'!$B$4:$AC$1001,$BB470,28)</f>
        <v>#N/A</v>
      </c>
      <c r="BU470" s="66" t="e">
        <f>INDEX('Partnumber data valves'!$B$4:$AC$1001,$BB470,5)</f>
        <v>#N/A</v>
      </c>
      <c r="BV470" s="66" t="e">
        <f>INDEX('Partnumber data valves'!$B$4:$AC$1001,$BB470,6)</f>
        <v>#N/A</v>
      </c>
    </row>
    <row r="471" spans="2:74"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5"/>
      <c r="N471" s="115"/>
      <c r="O471" s="115"/>
      <c r="Q471" s="83"/>
      <c r="R471" s="22" t="e">
        <f>VLOOKUP('Frese Valve Selection'!$Q471,'Partnumber data valves'!$B$4:$K$1001,2,FALSE)</f>
        <v>#N/A</v>
      </c>
      <c r="S471" s="23" t="e">
        <f>VLOOKUP('Frese Valve Selection'!$Q471,'Partnumber data valves'!$B$4:$K$1001,3,FALSE)</f>
        <v>#N/A</v>
      </c>
      <c r="T471" s="23" t="e">
        <f>VLOOKUP('Frese Valve Selection'!$Q471,'Partnumber data valves'!$B$4:$K$1001,4,FALSE)</f>
        <v>#N/A</v>
      </c>
      <c r="U471" s="23" t="e">
        <f>VLOOKUP('Frese Valve Selection'!$Q471,'Partnumber data valves'!$B$4:$K$1001,5,FALSE)</f>
        <v>#N/A</v>
      </c>
      <c r="V471" s="23" t="e">
        <f>VLOOKUP('Frese Valve Selection'!$Q471,'Partnumber data valves'!$B$4:$K$1001,6,FALSE)</f>
        <v>#N/A</v>
      </c>
      <c r="W471" s="23" t="e">
        <f>VLOOKUP('Frese Valve Selection'!$Q471,'Partnumber data valves'!$B$4:$K$1001,7,FALSE)</f>
        <v>#N/A</v>
      </c>
      <c r="X471" s="23" t="e">
        <f>VLOOKUP('Frese Valve Selection'!$Q471,'Partnumber data valves'!$B$4:$K$1001,8,FALSE)</f>
        <v>#N/A</v>
      </c>
      <c r="Y471" s="23" t="e">
        <f>VLOOKUP('Frese Valve Selection'!$Q471,'Partnumber data valves'!$B$4:$K$1001,9,FALSE)</f>
        <v>#N/A</v>
      </c>
      <c r="Z471" s="23" t="e">
        <f>VLOOKUP('Frese Valve Selection'!$Q471,'Partnumber data valves'!$B$4:$K$1001,10,FALSE)</f>
        <v>#N/A</v>
      </c>
      <c r="AA471" s="97">
        <f t="shared" si="79"/>
        <v>0</v>
      </c>
      <c r="AB471" s="98" t="e">
        <f t="shared" si="77"/>
        <v>#N/A</v>
      </c>
      <c r="AC471" s="99" t="e">
        <f t="shared" si="78"/>
        <v>#N/A</v>
      </c>
      <c r="AD471" s="23" t="e">
        <f>VLOOKUP(Q471,'Weight table'!$A$2:$C$10000,3,FALSE)</f>
        <v>#N/A</v>
      </c>
      <c r="AF471" s="83"/>
      <c r="AG471" s="23" t="str">
        <f>IF(OR(ISBLANK($AF471),$AF471="N/A"),"",VLOOKUP($AF471,'Part number data actuators'!$B$3:$H$202,2,FALSE))</f>
        <v/>
      </c>
      <c r="AH471" s="23" t="str">
        <f>IF(OR(ISBLANK($AF471),$AF471="N/A"),"",VLOOKUP($AF471,'Part number data actuators'!$B$3:$H$202,3,FALSE))</f>
        <v/>
      </c>
      <c r="AI471" s="23" t="str">
        <f>IF(OR(ISBLANK($AF471),$AF471="N/A"),"",VLOOKUP($AF471,'Part number data actuators'!$B$3:$H$202,4,FALSE))</f>
        <v/>
      </c>
      <c r="AJ471" s="23" t="str">
        <f>IF(OR(ISBLANK($AF471),$AF471="N/A"),"",VLOOKUP($AF471,'Part number data actuators'!$B$3:$H$202,5,FALSE))</f>
        <v/>
      </c>
      <c r="AK471" s="23" t="str">
        <f>IF(OR(ISBLANK($AF471),$AF471="N/A"),"",VLOOKUP($AF471,'Part number data actuators'!$B$3:$H$202,6,FALSE))</f>
        <v/>
      </c>
      <c r="AL471" s="23" t="str">
        <f>IF(OR(ISBLANK($AF471),$AF471="N/A"),"",VLOOKUP($AF471,'Part number data actuators'!$B$3:$H$202,7,FALSE))</f>
        <v/>
      </c>
      <c r="AM471" s="5" t="str">
        <f>IF(OR(ISBLANK($AF471),$AF471="N/A"),"",VLOOKUP(AF471,'Weight table'!$A$2:$C$10000,3,FALSE))</f>
        <v/>
      </c>
      <c r="AO471" s="86"/>
      <c r="AU471" s="66" t="e">
        <f t="shared" si="80"/>
        <v>#N/A</v>
      </c>
      <c r="AV471" s="66" t="e">
        <f t="shared" si="81"/>
        <v>#N/A</v>
      </c>
      <c r="AW471" t="e">
        <f t="shared" si="82"/>
        <v>#N/A</v>
      </c>
      <c r="AX471" s="66" t="e">
        <f t="shared" si="83"/>
        <v>#N/A</v>
      </c>
      <c r="AY471" s="66" t="e">
        <f t="shared" si="84"/>
        <v>#N/A</v>
      </c>
      <c r="BB471" s="6" t="e">
        <f>MATCH(Q471,'Partnumber data valves'!$B$4:$B$1001,0)</f>
        <v>#N/A</v>
      </c>
      <c r="BC471" s="6"/>
      <c r="BD471" t="e">
        <f>INDEX('Partnumber data valves'!$B$4:$AC$1001,$BB471,13)</f>
        <v>#N/A</v>
      </c>
      <c r="BE471" t="e">
        <f>INDEX('Partnumber data valves'!$B$4:$AC$1001,$BB471,14)</f>
        <v>#N/A</v>
      </c>
      <c r="BF471" t="e">
        <f>INDEX('Partnumber data valves'!$B$4:$AC$1001,$BB471,15)</f>
        <v>#N/A</v>
      </c>
      <c r="BG471" t="e">
        <f>INDEX('Partnumber data valves'!$B$4:$AC$1001,$BB471,16)</f>
        <v>#N/A</v>
      </c>
      <c r="BH471" t="e">
        <f>INDEX('Partnumber data valves'!$B$4:$AC$1001,$BB471,17)</f>
        <v>#N/A</v>
      </c>
      <c r="BI471" t="e">
        <f>INDEX('Partnumber data valves'!$B$4:$AC$1001,$BB471,18)</f>
        <v>#N/A</v>
      </c>
      <c r="BJ471" t="e">
        <f>INDEX('Partnumber data valves'!$B$4:$AC$1001,$BB471,19)</f>
        <v>#N/A</v>
      </c>
      <c r="BL471" t="e">
        <f>INDEX('Partnumber data valves'!$B$4:$AC$1001,$BB471,21)</f>
        <v>#N/A</v>
      </c>
      <c r="BM471" t="e">
        <f>INDEX('Partnumber data valves'!$B$4:$AC$1001,$BB471,22)</f>
        <v>#N/A</v>
      </c>
      <c r="BN471" t="e">
        <f>INDEX('Partnumber data valves'!$B$4:$AC$1001,$BB471,23)</f>
        <v>#N/A</v>
      </c>
      <c r="BO471" t="e">
        <f>INDEX('Partnumber data valves'!$B$4:$AC$1001,$BB471,24)</f>
        <v>#N/A</v>
      </c>
      <c r="BP471" t="e">
        <f>INDEX('Partnumber data valves'!$B$4:$AC$1001,$BB471,25)</f>
        <v>#N/A</v>
      </c>
      <c r="BQ471" t="e">
        <f>INDEX('Partnumber data valves'!$B$4:$AC$1001,$BB471,26)</f>
        <v>#N/A</v>
      </c>
      <c r="BR471" t="e">
        <f>INDEX('Partnumber data valves'!$B$4:$AC$1001,$BB471,27)</f>
        <v>#N/A</v>
      </c>
      <c r="BS471" t="e">
        <f>INDEX('Partnumber data valves'!$B$4:$AC$1001,$BB471,28)</f>
        <v>#N/A</v>
      </c>
      <c r="BU471" s="66" t="e">
        <f>INDEX('Partnumber data valves'!$B$4:$AC$1001,$BB471,5)</f>
        <v>#N/A</v>
      </c>
      <c r="BV471" s="66" t="e">
        <f>INDEX('Partnumber data valves'!$B$4:$AC$1001,$BB471,6)</f>
        <v>#N/A</v>
      </c>
    </row>
    <row r="472" spans="2:74"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5"/>
      <c r="N472" s="115"/>
      <c r="O472" s="115"/>
      <c r="Q472" s="83"/>
      <c r="R472" s="22" t="e">
        <f>VLOOKUP('Frese Valve Selection'!$Q472,'Partnumber data valves'!$B$4:$K$1001,2,FALSE)</f>
        <v>#N/A</v>
      </c>
      <c r="S472" s="23" t="e">
        <f>VLOOKUP('Frese Valve Selection'!$Q472,'Partnumber data valves'!$B$4:$K$1001,3,FALSE)</f>
        <v>#N/A</v>
      </c>
      <c r="T472" s="23" t="e">
        <f>VLOOKUP('Frese Valve Selection'!$Q472,'Partnumber data valves'!$B$4:$K$1001,4,FALSE)</f>
        <v>#N/A</v>
      </c>
      <c r="U472" s="23" t="e">
        <f>VLOOKUP('Frese Valve Selection'!$Q472,'Partnumber data valves'!$B$4:$K$1001,5,FALSE)</f>
        <v>#N/A</v>
      </c>
      <c r="V472" s="23" t="e">
        <f>VLOOKUP('Frese Valve Selection'!$Q472,'Partnumber data valves'!$B$4:$K$1001,6,FALSE)</f>
        <v>#N/A</v>
      </c>
      <c r="W472" s="23" t="e">
        <f>VLOOKUP('Frese Valve Selection'!$Q472,'Partnumber data valves'!$B$4:$K$1001,7,FALSE)</f>
        <v>#N/A</v>
      </c>
      <c r="X472" s="23" t="e">
        <f>VLOOKUP('Frese Valve Selection'!$Q472,'Partnumber data valves'!$B$4:$K$1001,8,FALSE)</f>
        <v>#N/A</v>
      </c>
      <c r="Y472" s="23" t="e">
        <f>VLOOKUP('Frese Valve Selection'!$Q472,'Partnumber data valves'!$B$4:$K$1001,9,FALSE)</f>
        <v>#N/A</v>
      </c>
      <c r="Z472" s="23" t="e">
        <f>VLOOKUP('Frese Valve Selection'!$Q472,'Partnumber data valves'!$B$4:$K$1001,10,FALSE)</f>
        <v>#N/A</v>
      </c>
      <c r="AA472" s="97">
        <f t="shared" si="79"/>
        <v>0</v>
      </c>
      <c r="AB472" s="98" t="e">
        <f t="shared" si="77"/>
        <v>#N/A</v>
      </c>
      <c r="AC472" s="99" t="e">
        <f t="shared" si="78"/>
        <v>#N/A</v>
      </c>
      <c r="AD472" s="23" t="e">
        <f>VLOOKUP(Q472,'Weight table'!$A$2:$C$10000,3,FALSE)</f>
        <v>#N/A</v>
      </c>
      <c r="AF472" s="83"/>
      <c r="AG472" s="23" t="str">
        <f>IF(OR(ISBLANK($AF472),$AF472="N/A"),"",VLOOKUP($AF472,'Part number data actuators'!$B$3:$H$202,2,FALSE))</f>
        <v/>
      </c>
      <c r="AH472" s="23" t="str">
        <f>IF(OR(ISBLANK($AF472),$AF472="N/A"),"",VLOOKUP($AF472,'Part number data actuators'!$B$3:$H$202,3,FALSE))</f>
        <v/>
      </c>
      <c r="AI472" s="23" t="str">
        <f>IF(OR(ISBLANK($AF472),$AF472="N/A"),"",VLOOKUP($AF472,'Part number data actuators'!$B$3:$H$202,4,FALSE))</f>
        <v/>
      </c>
      <c r="AJ472" s="23" t="str">
        <f>IF(OR(ISBLANK($AF472),$AF472="N/A"),"",VLOOKUP($AF472,'Part number data actuators'!$B$3:$H$202,5,FALSE))</f>
        <v/>
      </c>
      <c r="AK472" s="23" t="str">
        <f>IF(OR(ISBLANK($AF472),$AF472="N/A"),"",VLOOKUP($AF472,'Part number data actuators'!$B$3:$H$202,6,FALSE))</f>
        <v/>
      </c>
      <c r="AL472" s="23" t="str">
        <f>IF(OR(ISBLANK($AF472),$AF472="N/A"),"",VLOOKUP($AF472,'Part number data actuators'!$B$3:$H$202,7,FALSE))</f>
        <v/>
      </c>
      <c r="AM472" s="5" t="str">
        <f>IF(OR(ISBLANK($AF472),$AF472="N/A"),"",VLOOKUP(AF472,'Weight table'!$A$2:$C$10000,3,FALSE))</f>
        <v/>
      </c>
      <c r="AO472" s="86"/>
      <c r="AU472" s="66" t="e">
        <f t="shared" si="80"/>
        <v>#N/A</v>
      </c>
      <c r="AV472" s="66" t="e">
        <f t="shared" si="81"/>
        <v>#N/A</v>
      </c>
      <c r="AW472" t="e">
        <f t="shared" si="82"/>
        <v>#N/A</v>
      </c>
      <c r="AX472" s="66" t="e">
        <f t="shared" si="83"/>
        <v>#N/A</v>
      </c>
      <c r="AY472" s="66" t="e">
        <f t="shared" si="84"/>
        <v>#N/A</v>
      </c>
      <c r="BB472" s="6" t="e">
        <f>MATCH(Q472,'Partnumber data valves'!$B$4:$B$1001,0)</f>
        <v>#N/A</v>
      </c>
      <c r="BC472" s="6"/>
      <c r="BD472" t="e">
        <f>INDEX('Partnumber data valves'!$B$4:$AC$1001,$BB472,13)</f>
        <v>#N/A</v>
      </c>
      <c r="BE472" t="e">
        <f>INDEX('Partnumber data valves'!$B$4:$AC$1001,$BB472,14)</f>
        <v>#N/A</v>
      </c>
      <c r="BF472" t="e">
        <f>INDEX('Partnumber data valves'!$B$4:$AC$1001,$BB472,15)</f>
        <v>#N/A</v>
      </c>
      <c r="BG472" t="e">
        <f>INDEX('Partnumber data valves'!$B$4:$AC$1001,$BB472,16)</f>
        <v>#N/A</v>
      </c>
      <c r="BH472" t="e">
        <f>INDEX('Partnumber data valves'!$B$4:$AC$1001,$BB472,17)</f>
        <v>#N/A</v>
      </c>
      <c r="BI472" t="e">
        <f>INDEX('Partnumber data valves'!$B$4:$AC$1001,$BB472,18)</f>
        <v>#N/A</v>
      </c>
      <c r="BJ472" t="e">
        <f>INDEX('Partnumber data valves'!$B$4:$AC$1001,$BB472,19)</f>
        <v>#N/A</v>
      </c>
      <c r="BL472" t="e">
        <f>INDEX('Partnumber data valves'!$B$4:$AC$1001,$BB472,21)</f>
        <v>#N/A</v>
      </c>
      <c r="BM472" t="e">
        <f>INDEX('Partnumber data valves'!$B$4:$AC$1001,$BB472,22)</f>
        <v>#N/A</v>
      </c>
      <c r="BN472" t="e">
        <f>INDEX('Partnumber data valves'!$B$4:$AC$1001,$BB472,23)</f>
        <v>#N/A</v>
      </c>
      <c r="BO472" t="e">
        <f>INDEX('Partnumber data valves'!$B$4:$AC$1001,$BB472,24)</f>
        <v>#N/A</v>
      </c>
      <c r="BP472" t="e">
        <f>INDEX('Partnumber data valves'!$B$4:$AC$1001,$BB472,25)</f>
        <v>#N/A</v>
      </c>
      <c r="BQ472" t="e">
        <f>INDEX('Partnumber data valves'!$B$4:$AC$1001,$BB472,26)</f>
        <v>#N/A</v>
      </c>
      <c r="BR472" t="e">
        <f>INDEX('Partnumber data valves'!$B$4:$AC$1001,$BB472,27)</f>
        <v>#N/A</v>
      </c>
      <c r="BS472" t="e">
        <f>INDEX('Partnumber data valves'!$B$4:$AC$1001,$BB472,28)</f>
        <v>#N/A</v>
      </c>
      <c r="BU472" s="66" t="e">
        <f>INDEX('Partnumber data valves'!$B$4:$AC$1001,$BB472,5)</f>
        <v>#N/A</v>
      </c>
      <c r="BV472" s="66" t="e">
        <f>INDEX('Partnumber data valves'!$B$4:$AC$1001,$BB472,6)</f>
        <v>#N/A</v>
      </c>
    </row>
    <row r="473" spans="2:74"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5"/>
      <c r="N473" s="115"/>
      <c r="O473" s="115"/>
      <c r="Q473" s="83"/>
      <c r="R473" s="22" t="e">
        <f>VLOOKUP('Frese Valve Selection'!$Q473,'Partnumber data valves'!$B$4:$K$1001,2,FALSE)</f>
        <v>#N/A</v>
      </c>
      <c r="S473" s="23" t="e">
        <f>VLOOKUP('Frese Valve Selection'!$Q473,'Partnumber data valves'!$B$4:$K$1001,3,FALSE)</f>
        <v>#N/A</v>
      </c>
      <c r="T473" s="23" t="e">
        <f>VLOOKUP('Frese Valve Selection'!$Q473,'Partnumber data valves'!$B$4:$K$1001,4,FALSE)</f>
        <v>#N/A</v>
      </c>
      <c r="U473" s="23" t="e">
        <f>VLOOKUP('Frese Valve Selection'!$Q473,'Partnumber data valves'!$B$4:$K$1001,5,FALSE)</f>
        <v>#N/A</v>
      </c>
      <c r="V473" s="23" t="e">
        <f>VLOOKUP('Frese Valve Selection'!$Q473,'Partnumber data valves'!$B$4:$K$1001,6,FALSE)</f>
        <v>#N/A</v>
      </c>
      <c r="W473" s="23" t="e">
        <f>VLOOKUP('Frese Valve Selection'!$Q473,'Partnumber data valves'!$B$4:$K$1001,7,FALSE)</f>
        <v>#N/A</v>
      </c>
      <c r="X473" s="23" t="e">
        <f>VLOOKUP('Frese Valve Selection'!$Q473,'Partnumber data valves'!$B$4:$K$1001,8,FALSE)</f>
        <v>#N/A</v>
      </c>
      <c r="Y473" s="23" t="e">
        <f>VLOOKUP('Frese Valve Selection'!$Q473,'Partnumber data valves'!$B$4:$K$1001,9,FALSE)</f>
        <v>#N/A</v>
      </c>
      <c r="Z473" s="23" t="e">
        <f>VLOOKUP('Frese Valve Selection'!$Q473,'Partnumber data valves'!$B$4:$K$1001,10,FALSE)</f>
        <v>#N/A</v>
      </c>
      <c r="AA473" s="97">
        <f t="shared" si="79"/>
        <v>0</v>
      </c>
      <c r="AB473" s="98" t="e">
        <f t="shared" si="77"/>
        <v>#N/A</v>
      </c>
      <c r="AC473" s="99" t="e">
        <f t="shared" si="78"/>
        <v>#N/A</v>
      </c>
      <c r="AD473" s="23" t="e">
        <f>VLOOKUP(Q473,'Weight table'!$A$2:$C$10000,3,FALSE)</f>
        <v>#N/A</v>
      </c>
      <c r="AF473" s="83"/>
      <c r="AG473" s="23" t="str">
        <f>IF(OR(ISBLANK($AF473),$AF473="N/A"),"",VLOOKUP($AF473,'Part number data actuators'!$B$3:$H$202,2,FALSE))</f>
        <v/>
      </c>
      <c r="AH473" s="23" t="str">
        <f>IF(OR(ISBLANK($AF473),$AF473="N/A"),"",VLOOKUP($AF473,'Part number data actuators'!$B$3:$H$202,3,FALSE))</f>
        <v/>
      </c>
      <c r="AI473" s="23" t="str">
        <f>IF(OR(ISBLANK($AF473),$AF473="N/A"),"",VLOOKUP($AF473,'Part number data actuators'!$B$3:$H$202,4,FALSE))</f>
        <v/>
      </c>
      <c r="AJ473" s="23" t="str">
        <f>IF(OR(ISBLANK($AF473),$AF473="N/A"),"",VLOOKUP($AF473,'Part number data actuators'!$B$3:$H$202,5,FALSE))</f>
        <v/>
      </c>
      <c r="AK473" s="23" t="str">
        <f>IF(OR(ISBLANK($AF473),$AF473="N/A"),"",VLOOKUP($AF473,'Part number data actuators'!$B$3:$H$202,6,FALSE))</f>
        <v/>
      </c>
      <c r="AL473" s="23" t="str">
        <f>IF(OR(ISBLANK($AF473),$AF473="N/A"),"",VLOOKUP($AF473,'Part number data actuators'!$B$3:$H$202,7,FALSE))</f>
        <v/>
      </c>
      <c r="AM473" s="5" t="str">
        <f>IF(OR(ISBLANK($AF473),$AF473="N/A"),"",VLOOKUP(AF473,'Weight table'!$A$2:$C$10000,3,FALSE))</f>
        <v/>
      </c>
      <c r="AO473" s="86"/>
      <c r="AU473" s="66" t="e">
        <f t="shared" si="80"/>
        <v>#N/A</v>
      </c>
      <c r="AV473" s="66" t="e">
        <f t="shared" si="81"/>
        <v>#N/A</v>
      </c>
      <c r="AW473" t="e">
        <f t="shared" si="82"/>
        <v>#N/A</v>
      </c>
      <c r="AX473" s="66" t="e">
        <f t="shared" si="83"/>
        <v>#N/A</v>
      </c>
      <c r="AY473" s="66" t="e">
        <f t="shared" si="84"/>
        <v>#N/A</v>
      </c>
      <c r="BB473" s="6" t="e">
        <f>MATCH(Q473,'Partnumber data valves'!$B$4:$B$1001,0)</f>
        <v>#N/A</v>
      </c>
      <c r="BC473" s="6"/>
      <c r="BD473" t="e">
        <f>INDEX('Partnumber data valves'!$B$4:$AC$1001,$BB473,13)</f>
        <v>#N/A</v>
      </c>
      <c r="BE473" t="e">
        <f>INDEX('Partnumber data valves'!$B$4:$AC$1001,$BB473,14)</f>
        <v>#N/A</v>
      </c>
      <c r="BF473" t="e">
        <f>INDEX('Partnumber data valves'!$B$4:$AC$1001,$BB473,15)</f>
        <v>#N/A</v>
      </c>
      <c r="BG473" t="e">
        <f>INDEX('Partnumber data valves'!$B$4:$AC$1001,$BB473,16)</f>
        <v>#N/A</v>
      </c>
      <c r="BH473" t="e">
        <f>INDEX('Partnumber data valves'!$B$4:$AC$1001,$BB473,17)</f>
        <v>#N/A</v>
      </c>
      <c r="BI473" t="e">
        <f>INDEX('Partnumber data valves'!$B$4:$AC$1001,$BB473,18)</f>
        <v>#N/A</v>
      </c>
      <c r="BJ473" t="e">
        <f>INDEX('Partnumber data valves'!$B$4:$AC$1001,$BB473,19)</f>
        <v>#N/A</v>
      </c>
      <c r="BL473" t="e">
        <f>INDEX('Partnumber data valves'!$B$4:$AC$1001,$BB473,21)</f>
        <v>#N/A</v>
      </c>
      <c r="BM473" t="e">
        <f>INDEX('Partnumber data valves'!$B$4:$AC$1001,$BB473,22)</f>
        <v>#N/A</v>
      </c>
      <c r="BN473" t="e">
        <f>INDEX('Partnumber data valves'!$B$4:$AC$1001,$BB473,23)</f>
        <v>#N/A</v>
      </c>
      <c r="BO473" t="e">
        <f>INDEX('Partnumber data valves'!$B$4:$AC$1001,$BB473,24)</f>
        <v>#N/A</v>
      </c>
      <c r="BP473" t="e">
        <f>INDEX('Partnumber data valves'!$B$4:$AC$1001,$BB473,25)</f>
        <v>#N/A</v>
      </c>
      <c r="BQ473" t="e">
        <f>INDEX('Partnumber data valves'!$B$4:$AC$1001,$BB473,26)</f>
        <v>#N/A</v>
      </c>
      <c r="BR473" t="e">
        <f>INDEX('Partnumber data valves'!$B$4:$AC$1001,$BB473,27)</f>
        <v>#N/A</v>
      </c>
      <c r="BS473" t="e">
        <f>INDEX('Partnumber data valves'!$B$4:$AC$1001,$BB473,28)</f>
        <v>#N/A</v>
      </c>
      <c r="BU473" s="66" t="e">
        <f>INDEX('Partnumber data valves'!$B$4:$AC$1001,$BB473,5)</f>
        <v>#N/A</v>
      </c>
      <c r="BV473" s="66" t="e">
        <f>INDEX('Partnumber data valves'!$B$4:$AC$1001,$BB473,6)</f>
        <v>#N/A</v>
      </c>
    </row>
    <row r="474" spans="2:74"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5"/>
      <c r="N474" s="115"/>
      <c r="O474" s="115"/>
      <c r="Q474" s="83"/>
      <c r="R474" s="22" t="e">
        <f>VLOOKUP('Frese Valve Selection'!$Q474,'Partnumber data valves'!$B$4:$K$1001,2,FALSE)</f>
        <v>#N/A</v>
      </c>
      <c r="S474" s="23" t="e">
        <f>VLOOKUP('Frese Valve Selection'!$Q474,'Partnumber data valves'!$B$4:$K$1001,3,FALSE)</f>
        <v>#N/A</v>
      </c>
      <c r="T474" s="23" t="e">
        <f>VLOOKUP('Frese Valve Selection'!$Q474,'Partnumber data valves'!$B$4:$K$1001,4,FALSE)</f>
        <v>#N/A</v>
      </c>
      <c r="U474" s="23" t="e">
        <f>VLOOKUP('Frese Valve Selection'!$Q474,'Partnumber data valves'!$B$4:$K$1001,5,FALSE)</f>
        <v>#N/A</v>
      </c>
      <c r="V474" s="23" t="e">
        <f>VLOOKUP('Frese Valve Selection'!$Q474,'Partnumber data valves'!$B$4:$K$1001,6,FALSE)</f>
        <v>#N/A</v>
      </c>
      <c r="W474" s="23" t="e">
        <f>VLOOKUP('Frese Valve Selection'!$Q474,'Partnumber data valves'!$B$4:$K$1001,7,FALSE)</f>
        <v>#N/A</v>
      </c>
      <c r="X474" s="23" t="e">
        <f>VLOOKUP('Frese Valve Selection'!$Q474,'Partnumber data valves'!$B$4:$K$1001,8,FALSE)</f>
        <v>#N/A</v>
      </c>
      <c r="Y474" s="23" t="e">
        <f>VLOOKUP('Frese Valve Selection'!$Q474,'Partnumber data valves'!$B$4:$K$1001,9,FALSE)</f>
        <v>#N/A</v>
      </c>
      <c r="Z474" s="23" t="e">
        <f>VLOOKUP('Frese Valve Selection'!$Q474,'Partnumber data valves'!$B$4:$K$1001,10,FALSE)</f>
        <v>#N/A</v>
      </c>
      <c r="AA474" s="97">
        <f t="shared" si="79"/>
        <v>0</v>
      </c>
      <c r="AB474" s="98" t="e">
        <f t="shared" si="77"/>
        <v>#N/A</v>
      </c>
      <c r="AC474" s="99" t="e">
        <f t="shared" si="78"/>
        <v>#N/A</v>
      </c>
      <c r="AD474" s="23" t="e">
        <f>VLOOKUP(Q474,'Weight table'!$A$2:$C$10000,3,FALSE)</f>
        <v>#N/A</v>
      </c>
      <c r="AF474" s="83"/>
      <c r="AG474" s="23" t="str">
        <f>IF(OR(ISBLANK($AF474),$AF474="N/A"),"",VLOOKUP($AF474,'Part number data actuators'!$B$3:$H$202,2,FALSE))</f>
        <v/>
      </c>
      <c r="AH474" s="23" t="str">
        <f>IF(OR(ISBLANK($AF474),$AF474="N/A"),"",VLOOKUP($AF474,'Part number data actuators'!$B$3:$H$202,3,FALSE))</f>
        <v/>
      </c>
      <c r="AI474" s="23" t="str">
        <f>IF(OR(ISBLANK($AF474),$AF474="N/A"),"",VLOOKUP($AF474,'Part number data actuators'!$B$3:$H$202,4,FALSE))</f>
        <v/>
      </c>
      <c r="AJ474" s="23" t="str">
        <f>IF(OR(ISBLANK($AF474),$AF474="N/A"),"",VLOOKUP($AF474,'Part number data actuators'!$B$3:$H$202,5,FALSE))</f>
        <v/>
      </c>
      <c r="AK474" s="23" t="str">
        <f>IF(OR(ISBLANK($AF474),$AF474="N/A"),"",VLOOKUP($AF474,'Part number data actuators'!$B$3:$H$202,6,FALSE))</f>
        <v/>
      </c>
      <c r="AL474" s="23" t="str">
        <f>IF(OR(ISBLANK($AF474),$AF474="N/A"),"",VLOOKUP($AF474,'Part number data actuators'!$B$3:$H$202,7,FALSE))</f>
        <v/>
      </c>
      <c r="AM474" s="5" t="str">
        <f>IF(OR(ISBLANK($AF474),$AF474="N/A"),"",VLOOKUP(AF474,'Weight table'!$A$2:$C$10000,3,FALSE))</f>
        <v/>
      </c>
      <c r="AO474" s="86"/>
      <c r="AU474" s="66" t="e">
        <f t="shared" si="80"/>
        <v>#N/A</v>
      </c>
      <c r="AV474" s="66" t="e">
        <f t="shared" si="81"/>
        <v>#N/A</v>
      </c>
      <c r="AW474" t="e">
        <f t="shared" si="82"/>
        <v>#N/A</v>
      </c>
      <c r="AX474" s="66" t="e">
        <f t="shared" si="83"/>
        <v>#N/A</v>
      </c>
      <c r="AY474" s="66" t="e">
        <f t="shared" si="84"/>
        <v>#N/A</v>
      </c>
      <c r="BB474" s="6" t="e">
        <f>MATCH(Q474,'Partnumber data valves'!$B$4:$B$1001,0)</f>
        <v>#N/A</v>
      </c>
      <c r="BC474" s="6"/>
      <c r="BD474" t="e">
        <f>INDEX('Partnumber data valves'!$B$4:$AC$1001,$BB474,13)</f>
        <v>#N/A</v>
      </c>
      <c r="BE474" t="e">
        <f>INDEX('Partnumber data valves'!$B$4:$AC$1001,$BB474,14)</f>
        <v>#N/A</v>
      </c>
      <c r="BF474" t="e">
        <f>INDEX('Partnumber data valves'!$B$4:$AC$1001,$BB474,15)</f>
        <v>#N/A</v>
      </c>
      <c r="BG474" t="e">
        <f>INDEX('Partnumber data valves'!$B$4:$AC$1001,$BB474,16)</f>
        <v>#N/A</v>
      </c>
      <c r="BH474" t="e">
        <f>INDEX('Partnumber data valves'!$B$4:$AC$1001,$BB474,17)</f>
        <v>#N/A</v>
      </c>
      <c r="BI474" t="e">
        <f>INDEX('Partnumber data valves'!$B$4:$AC$1001,$BB474,18)</f>
        <v>#N/A</v>
      </c>
      <c r="BJ474" t="e">
        <f>INDEX('Partnumber data valves'!$B$4:$AC$1001,$BB474,19)</f>
        <v>#N/A</v>
      </c>
      <c r="BL474" t="e">
        <f>INDEX('Partnumber data valves'!$B$4:$AC$1001,$BB474,21)</f>
        <v>#N/A</v>
      </c>
      <c r="BM474" t="e">
        <f>INDEX('Partnumber data valves'!$B$4:$AC$1001,$BB474,22)</f>
        <v>#N/A</v>
      </c>
      <c r="BN474" t="e">
        <f>INDEX('Partnumber data valves'!$B$4:$AC$1001,$BB474,23)</f>
        <v>#N/A</v>
      </c>
      <c r="BO474" t="e">
        <f>INDEX('Partnumber data valves'!$B$4:$AC$1001,$BB474,24)</f>
        <v>#N/A</v>
      </c>
      <c r="BP474" t="e">
        <f>INDEX('Partnumber data valves'!$B$4:$AC$1001,$BB474,25)</f>
        <v>#N/A</v>
      </c>
      <c r="BQ474" t="e">
        <f>INDEX('Partnumber data valves'!$B$4:$AC$1001,$BB474,26)</f>
        <v>#N/A</v>
      </c>
      <c r="BR474" t="e">
        <f>INDEX('Partnumber data valves'!$B$4:$AC$1001,$BB474,27)</f>
        <v>#N/A</v>
      </c>
      <c r="BS474" t="e">
        <f>INDEX('Partnumber data valves'!$B$4:$AC$1001,$BB474,28)</f>
        <v>#N/A</v>
      </c>
      <c r="BU474" s="66" t="e">
        <f>INDEX('Partnumber data valves'!$B$4:$AC$1001,$BB474,5)</f>
        <v>#N/A</v>
      </c>
      <c r="BV474" s="66" t="e">
        <f>INDEX('Partnumber data valves'!$B$4:$AC$1001,$BB474,6)</f>
        <v>#N/A</v>
      </c>
    </row>
    <row r="475" spans="2:74"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5"/>
      <c r="N475" s="115"/>
      <c r="O475" s="115"/>
      <c r="Q475" s="83"/>
      <c r="R475" s="22" t="e">
        <f>VLOOKUP('Frese Valve Selection'!$Q475,'Partnumber data valves'!$B$4:$K$1001,2,FALSE)</f>
        <v>#N/A</v>
      </c>
      <c r="S475" s="23" t="e">
        <f>VLOOKUP('Frese Valve Selection'!$Q475,'Partnumber data valves'!$B$4:$K$1001,3,FALSE)</f>
        <v>#N/A</v>
      </c>
      <c r="T475" s="23" t="e">
        <f>VLOOKUP('Frese Valve Selection'!$Q475,'Partnumber data valves'!$B$4:$K$1001,4,FALSE)</f>
        <v>#N/A</v>
      </c>
      <c r="U475" s="23" t="e">
        <f>VLOOKUP('Frese Valve Selection'!$Q475,'Partnumber data valves'!$B$4:$K$1001,5,FALSE)</f>
        <v>#N/A</v>
      </c>
      <c r="V475" s="23" t="e">
        <f>VLOOKUP('Frese Valve Selection'!$Q475,'Partnumber data valves'!$B$4:$K$1001,6,FALSE)</f>
        <v>#N/A</v>
      </c>
      <c r="W475" s="23" t="e">
        <f>VLOOKUP('Frese Valve Selection'!$Q475,'Partnumber data valves'!$B$4:$K$1001,7,FALSE)</f>
        <v>#N/A</v>
      </c>
      <c r="X475" s="23" t="e">
        <f>VLOOKUP('Frese Valve Selection'!$Q475,'Partnumber data valves'!$B$4:$K$1001,8,FALSE)</f>
        <v>#N/A</v>
      </c>
      <c r="Y475" s="23" t="e">
        <f>VLOOKUP('Frese Valve Selection'!$Q475,'Partnumber data valves'!$B$4:$K$1001,9,FALSE)</f>
        <v>#N/A</v>
      </c>
      <c r="Z475" s="23" t="e">
        <f>VLOOKUP('Frese Valve Selection'!$Q475,'Partnumber data valves'!$B$4:$K$1001,10,FALSE)</f>
        <v>#N/A</v>
      </c>
      <c r="AA475" s="97">
        <f t="shared" si="79"/>
        <v>0</v>
      </c>
      <c r="AB475" s="98" t="e">
        <f t="shared" si="77"/>
        <v>#N/A</v>
      </c>
      <c r="AC475" s="99" t="e">
        <f t="shared" si="78"/>
        <v>#N/A</v>
      </c>
      <c r="AD475" s="23" t="e">
        <f>VLOOKUP(Q475,'Weight table'!$A$2:$C$10000,3,FALSE)</f>
        <v>#N/A</v>
      </c>
      <c r="AF475" s="83"/>
      <c r="AG475" s="23" t="str">
        <f>IF(OR(ISBLANK($AF475),$AF475="N/A"),"",VLOOKUP($AF475,'Part number data actuators'!$B$3:$H$202,2,FALSE))</f>
        <v/>
      </c>
      <c r="AH475" s="23" t="str">
        <f>IF(OR(ISBLANK($AF475),$AF475="N/A"),"",VLOOKUP($AF475,'Part number data actuators'!$B$3:$H$202,3,FALSE))</f>
        <v/>
      </c>
      <c r="AI475" s="23" t="str">
        <f>IF(OR(ISBLANK($AF475),$AF475="N/A"),"",VLOOKUP($AF475,'Part number data actuators'!$B$3:$H$202,4,FALSE))</f>
        <v/>
      </c>
      <c r="AJ475" s="23" t="str">
        <f>IF(OR(ISBLANK($AF475),$AF475="N/A"),"",VLOOKUP($AF475,'Part number data actuators'!$B$3:$H$202,5,FALSE))</f>
        <v/>
      </c>
      <c r="AK475" s="23" t="str">
        <f>IF(OR(ISBLANK($AF475),$AF475="N/A"),"",VLOOKUP($AF475,'Part number data actuators'!$B$3:$H$202,6,FALSE))</f>
        <v/>
      </c>
      <c r="AL475" s="23" t="str">
        <f>IF(OR(ISBLANK($AF475),$AF475="N/A"),"",VLOOKUP($AF475,'Part number data actuators'!$B$3:$H$202,7,FALSE))</f>
        <v/>
      </c>
      <c r="AM475" s="5" t="str">
        <f>IF(OR(ISBLANK($AF475),$AF475="N/A"),"",VLOOKUP(AF475,'Weight table'!$A$2:$C$10000,3,FALSE))</f>
        <v/>
      </c>
      <c r="AO475" s="86"/>
      <c r="AU475" s="66" t="e">
        <f t="shared" si="80"/>
        <v>#N/A</v>
      </c>
      <c r="AV475" s="66" t="e">
        <f t="shared" si="81"/>
        <v>#N/A</v>
      </c>
      <c r="AW475" t="e">
        <f t="shared" si="82"/>
        <v>#N/A</v>
      </c>
      <c r="AX475" s="66" t="e">
        <f t="shared" si="83"/>
        <v>#N/A</v>
      </c>
      <c r="AY475" s="66" t="e">
        <f t="shared" si="84"/>
        <v>#N/A</v>
      </c>
      <c r="BB475" s="6" t="e">
        <f>MATCH(Q475,'Partnumber data valves'!$B$4:$B$1001,0)</f>
        <v>#N/A</v>
      </c>
      <c r="BC475" s="6"/>
      <c r="BD475" t="e">
        <f>INDEX('Partnumber data valves'!$B$4:$AC$1001,$BB475,13)</f>
        <v>#N/A</v>
      </c>
      <c r="BE475" t="e">
        <f>INDEX('Partnumber data valves'!$B$4:$AC$1001,$BB475,14)</f>
        <v>#N/A</v>
      </c>
      <c r="BF475" t="e">
        <f>INDEX('Partnumber data valves'!$B$4:$AC$1001,$BB475,15)</f>
        <v>#N/A</v>
      </c>
      <c r="BG475" t="e">
        <f>INDEX('Partnumber data valves'!$B$4:$AC$1001,$BB475,16)</f>
        <v>#N/A</v>
      </c>
      <c r="BH475" t="e">
        <f>INDEX('Partnumber data valves'!$B$4:$AC$1001,$BB475,17)</f>
        <v>#N/A</v>
      </c>
      <c r="BI475" t="e">
        <f>INDEX('Partnumber data valves'!$B$4:$AC$1001,$BB475,18)</f>
        <v>#N/A</v>
      </c>
      <c r="BJ475" t="e">
        <f>INDEX('Partnumber data valves'!$B$4:$AC$1001,$BB475,19)</f>
        <v>#N/A</v>
      </c>
      <c r="BL475" t="e">
        <f>INDEX('Partnumber data valves'!$B$4:$AC$1001,$BB475,21)</f>
        <v>#N/A</v>
      </c>
      <c r="BM475" t="e">
        <f>INDEX('Partnumber data valves'!$B$4:$AC$1001,$BB475,22)</f>
        <v>#N/A</v>
      </c>
      <c r="BN475" t="e">
        <f>INDEX('Partnumber data valves'!$B$4:$AC$1001,$BB475,23)</f>
        <v>#N/A</v>
      </c>
      <c r="BO475" t="e">
        <f>INDEX('Partnumber data valves'!$B$4:$AC$1001,$BB475,24)</f>
        <v>#N/A</v>
      </c>
      <c r="BP475" t="e">
        <f>INDEX('Partnumber data valves'!$B$4:$AC$1001,$BB475,25)</f>
        <v>#N/A</v>
      </c>
      <c r="BQ475" t="e">
        <f>INDEX('Partnumber data valves'!$B$4:$AC$1001,$BB475,26)</f>
        <v>#N/A</v>
      </c>
      <c r="BR475" t="e">
        <f>INDEX('Partnumber data valves'!$B$4:$AC$1001,$BB475,27)</f>
        <v>#N/A</v>
      </c>
      <c r="BS475" t="e">
        <f>INDEX('Partnumber data valves'!$B$4:$AC$1001,$BB475,28)</f>
        <v>#N/A</v>
      </c>
      <c r="BU475" s="66" t="e">
        <f>INDEX('Partnumber data valves'!$B$4:$AC$1001,$BB475,5)</f>
        <v>#N/A</v>
      </c>
      <c r="BV475" s="66" t="e">
        <f>INDEX('Partnumber data valves'!$B$4:$AC$1001,$BB475,6)</f>
        <v>#N/A</v>
      </c>
    </row>
    <row r="476" spans="2:74"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5"/>
      <c r="N476" s="115"/>
      <c r="O476" s="115"/>
      <c r="Q476" s="83"/>
      <c r="R476" s="22" t="e">
        <f>VLOOKUP('Frese Valve Selection'!$Q476,'Partnumber data valves'!$B$4:$K$1001,2,FALSE)</f>
        <v>#N/A</v>
      </c>
      <c r="S476" s="23" t="e">
        <f>VLOOKUP('Frese Valve Selection'!$Q476,'Partnumber data valves'!$B$4:$K$1001,3,FALSE)</f>
        <v>#N/A</v>
      </c>
      <c r="T476" s="23" t="e">
        <f>VLOOKUP('Frese Valve Selection'!$Q476,'Partnumber data valves'!$B$4:$K$1001,4,FALSE)</f>
        <v>#N/A</v>
      </c>
      <c r="U476" s="23" t="e">
        <f>VLOOKUP('Frese Valve Selection'!$Q476,'Partnumber data valves'!$B$4:$K$1001,5,FALSE)</f>
        <v>#N/A</v>
      </c>
      <c r="V476" s="23" t="e">
        <f>VLOOKUP('Frese Valve Selection'!$Q476,'Partnumber data valves'!$B$4:$K$1001,6,FALSE)</f>
        <v>#N/A</v>
      </c>
      <c r="W476" s="23" t="e">
        <f>VLOOKUP('Frese Valve Selection'!$Q476,'Partnumber data valves'!$B$4:$K$1001,7,FALSE)</f>
        <v>#N/A</v>
      </c>
      <c r="X476" s="23" t="e">
        <f>VLOOKUP('Frese Valve Selection'!$Q476,'Partnumber data valves'!$B$4:$K$1001,8,FALSE)</f>
        <v>#N/A</v>
      </c>
      <c r="Y476" s="23" t="e">
        <f>VLOOKUP('Frese Valve Selection'!$Q476,'Partnumber data valves'!$B$4:$K$1001,9,FALSE)</f>
        <v>#N/A</v>
      </c>
      <c r="Z476" s="23" t="e">
        <f>VLOOKUP('Frese Valve Selection'!$Q476,'Partnumber data valves'!$B$4:$K$1001,10,FALSE)</f>
        <v>#N/A</v>
      </c>
      <c r="AA476" s="97">
        <f t="shared" si="79"/>
        <v>0</v>
      </c>
      <c r="AB476" s="98" t="e">
        <f t="shared" si="77"/>
        <v>#N/A</v>
      </c>
      <c r="AC476" s="99" t="e">
        <f t="shared" si="78"/>
        <v>#N/A</v>
      </c>
      <c r="AD476" s="23" t="e">
        <f>VLOOKUP(Q476,'Weight table'!$A$2:$C$10000,3,FALSE)</f>
        <v>#N/A</v>
      </c>
      <c r="AF476" s="83"/>
      <c r="AG476" s="23" t="str">
        <f>IF(OR(ISBLANK($AF476),$AF476="N/A"),"",VLOOKUP($AF476,'Part number data actuators'!$B$3:$H$202,2,FALSE))</f>
        <v/>
      </c>
      <c r="AH476" s="23" t="str">
        <f>IF(OR(ISBLANK($AF476),$AF476="N/A"),"",VLOOKUP($AF476,'Part number data actuators'!$B$3:$H$202,3,FALSE))</f>
        <v/>
      </c>
      <c r="AI476" s="23" t="str">
        <f>IF(OR(ISBLANK($AF476),$AF476="N/A"),"",VLOOKUP($AF476,'Part number data actuators'!$B$3:$H$202,4,FALSE))</f>
        <v/>
      </c>
      <c r="AJ476" s="23" t="str">
        <f>IF(OR(ISBLANK($AF476),$AF476="N/A"),"",VLOOKUP($AF476,'Part number data actuators'!$B$3:$H$202,5,FALSE))</f>
        <v/>
      </c>
      <c r="AK476" s="23" t="str">
        <f>IF(OR(ISBLANK($AF476),$AF476="N/A"),"",VLOOKUP($AF476,'Part number data actuators'!$B$3:$H$202,6,FALSE))</f>
        <v/>
      </c>
      <c r="AL476" s="23" t="str">
        <f>IF(OR(ISBLANK($AF476),$AF476="N/A"),"",VLOOKUP($AF476,'Part number data actuators'!$B$3:$H$202,7,FALSE))</f>
        <v/>
      </c>
      <c r="AM476" s="5" t="str">
        <f>IF(OR(ISBLANK($AF476),$AF476="N/A"),"",VLOOKUP(AF476,'Weight table'!$A$2:$C$10000,3,FALSE))</f>
        <v/>
      </c>
      <c r="AO476" s="86"/>
      <c r="AU476" s="66" t="e">
        <f t="shared" si="80"/>
        <v>#N/A</v>
      </c>
      <c r="AV476" s="66" t="e">
        <f t="shared" si="81"/>
        <v>#N/A</v>
      </c>
      <c r="AW476" t="e">
        <f t="shared" si="82"/>
        <v>#N/A</v>
      </c>
      <c r="AX476" s="66" t="e">
        <f t="shared" si="83"/>
        <v>#N/A</v>
      </c>
      <c r="AY476" s="66" t="e">
        <f t="shared" si="84"/>
        <v>#N/A</v>
      </c>
      <c r="BB476" s="6" t="e">
        <f>MATCH(Q476,'Partnumber data valves'!$B$4:$B$1001,0)</f>
        <v>#N/A</v>
      </c>
      <c r="BC476" s="6"/>
      <c r="BD476" t="e">
        <f>INDEX('Partnumber data valves'!$B$4:$AC$1001,$BB476,13)</f>
        <v>#N/A</v>
      </c>
      <c r="BE476" t="e">
        <f>INDEX('Partnumber data valves'!$B$4:$AC$1001,$BB476,14)</f>
        <v>#N/A</v>
      </c>
      <c r="BF476" t="e">
        <f>INDEX('Partnumber data valves'!$B$4:$AC$1001,$BB476,15)</f>
        <v>#N/A</v>
      </c>
      <c r="BG476" t="e">
        <f>INDEX('Partnumber data valves'!$B$4:$AC$1001,$BB476,16)</f>
        <v>#N/A</v>
      </c>
      <c r="BH476" t="e">
        <f>INDEX('Partnumber data valves'!$B$4:$AC$1001,$BB476,17)</f>
        <v>#N/A</v>
      </c>
      <c r="BI476" t="e">
        <f>INDEX('Partnumber data valves'!$B$4:$AC$1001,$BB476,18)</f>
        <v>#N/A</v>
      </c>
      <c r="BJ476" t="e">
        <f>INDEX('Partnumber data valves'!$B$4:$AC$1001,$BB476,19)</f>
        <v>#N/A</v>
      </c>
      <c r="BL476" t="e">
        <f>INDEX('Partnumber data valves'!$B$4:$AC$1001,$BB476,21)</f>
        <v>#N/A</v>
      </c>
      <c r="BM476" t="e">
        <f>INDEX('Partnumber data valves'!$B$4:$AC$1001,$BB476,22)</f>
        <v>#N/A</v>
      </c>
      <c r="BN476" t="e">
        <f>INDEX('Partnumber data valves'!$B$4:$AC$1001,$BB476,23)</f>
        <v>#N/A</v>
      </c>
      <c r="BO476" t="e">
        <f>INDEX('Partnumber data valves'!$B$4:$AC$1001,$BB476,24)</f>
        <v>#N/A</v>
      </c>
      <c r="BP476" t="e">
        <f>INDEX('Partnumber data valves'!$B$4:$AC$1001,$BB476,25)</f>
        <v>#N/A</v>
      </c>
      <c r="BQ476" t="e">
        <f>INDEX('Partnumber data valves'!$B$4:$AC$1001,$BB476,26)</f>
        <v>#N/A</v>
      </c>
      <c r="BR476" t="e">
        <f>INDEX('Partnumber data valves'!$B$4:$AC$1001,$BB476,27)</f>
        <v>#N/A</v>
      </c>
      <c r="BS476" t="e">
        <f>INDEX('Partnumber data valves'!$B$4:$AC$1001,$BB476,28)</f>
        <v>#N/A</v>
      </c>
      <c r="BU476" s="66" t="e">
        <f>INDEX('Partnumber data valves'!$B$4:$AC$1001,$BB476,5)</f>
        <v>#N/A</v>
      </c>
      <c r="BV476" s="66" t="e">
        <f>INDEX('Partnumber data valves'!$B$4:$AC$1001,$BB476,6)</f>
        <v>#N/A</v>
      </c>
    </row>
    <row r="477" spans="2:74"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5"/>
      <c r="N477" s="115"/>
      <c r="O477" s="115"/>
      <c r="Q477" s="83"/>
      <c r="R477" s="22" t="e">
        <f>VLOOKUP('Frese Valve Selection'!$Q477,'Partnumber data valves'!$B$4:$K$1001,2,FALSE)</f>
        <v>#N/A</v>
      </c>
      <c r="S477" s="23" t="e">
        <f>VLOOKUP('Frese Valve Selection'!$Q477,'Partnumber data valves'!$B$4:$K$1001,3,FALSE)</f>
        <v>#N/A</v>
      </c>
      <c r="T477" s="23" t="e">
        <f>VLOOKUP('Frese Valve Selection'!$Q477,'Partnumber data valves'!$B$4:$K$1001,4,FALSE)</f>
        <v>#N/A</v>
      </c>
      <c r="U477" s="23" t="e">
        <f>VLOOKUP('Frese Valve Selection'!$Q477,'Partnumber data valves'!$B$4:$K$1001,5,FALSE)</f>
        <v>#N/A</v>
      </c>
      <c r="V477" s="23" t="e">
        <f>VLOOKUP('Frese Valve Selection'!$Q477,'Partnumber data valves'!$B$4:$K$1001,6,FALSE)</f>
        <v>#N/A</v>
      </c>
      <c r="W477" s="23" t="e">
        <f>VLOOKUP('Frese Valve Selection'!$Q477,'Partnumber data valves'!$B$4:$K$1001,7,FALSE)</f>
        <v>#N/A</v>
      </c>
      <c r="X477" s="23" t="e">
        <f>VLOOKUP('Frese Valve Selection'!$Q477,'Partnumber data valves'!$B$4:$K$1001,8,FALSE)</f>
        <v>#N/A</v>
      </c>
      <c r="Y477" s="23" t="e">
        <f>VLOOKUP('Frese Valve Selection'!$Q477,'Partnumber data valves'!$B$4:$K$1001,9,FALSE)</f>
        <v>#N/A</v>
      </c>
      <c r="Z477" s="23" t="e">
        <f>VLOOKUP('Frese Valve Selection'!$Q477,'Partnumber data valves'!$B$4:$K$1001,10,FALSE)</f>
        <v>#N/A</v>
      </c>
      <c r="AA477" s="97">
        <f t="shared" si="79"/>
        <v>0</v>
      </c>
      <c r="AB477" s="98" t="e">
        <f t="shared" si="77"/>
        <v>#N/A</v>
      </c>
      <c r="AC477" s="99" t="e">
        <f t="shared" si="78"/>
        <v>#N/A</v>
      </c>
      <c r="AD477" s="23" t="e">
        <f>VLOOKUP(Q477,'Weight table'!$A$2:$C$10000,3,FALSE)</f>
        <v>#N/A</v>
      </c>
      <c r="AF477" s="83"/>
      <c r="AG477" s="23" t="str">
        <f>IF(OR(ISBLANK($AF477),$AF477="N/A"),"",VLOOKUP($AF477,'Part number data actuators'!$B$3:$H$202,2,FALSE))</f>
        <v/>
      </c>
      <c r="AH477" s="23" t="str">
        <f>IF(OR(ISBLANK($AF477),$AF477="N/A"),"",VLOOKUP($AF477,'Part number data actuators'!$B$3:$H$202,3,FALSE))</f>
        <v/>
      </c>
      <c r="AI477" s="23" t="str">
        <f>IF(OR(ISBLANK($AF477),$AF477="N/A"),"",VLOOKUP($AF477,'Part number data actuators'!$B$3:$H$202,4,FALSE))</f>
        <v/>
      </c>
      <c r="AJ477" s="23" t="str">
        <f>IF(OR(ISBLANK($AF477),$AF477="N/A"),"",VLOOKUP($AF477,'Part number data actuators'!$B$3:$H$202,5,FALSE))</f>
        <v/>
      </c>
      <c r="AK477" s="23" t="str">
        <f>IF(OR(ISBLANK($AF477),$AF477="N/A"),"",VLOOKUP($AF477,'Part number data actuators'!$B$3:$H$202,6,FALSE))</f>
        <v/>
      </c>
      <c r="AL477" s="23" t="str">
        <f>IF(OR(ISBLANK($AF477),$AF477="N/A"),"",VLOOKUP($AF477,'Part number data actuators'!$B$3:$H$202,7,FALSE))</f>
        <v/>
      </c>
      <c r="AM477" s="5" t="str">
        <f>IF(OR(ISBLANK($AF477),$AF477="N/A"),"",VLOOKUP(AF477,'Weight table'!$A$2:$C$10000,3,FALSE))</f>
        <v/>
      </c>
      <c r="AO477" s="86"/>
      <c r="AU477" s="66" t="e">
        <f t="shared" si="80"/>
        <v>#N/A</v>
      </c>
      <c r="AV477" s="66" t="e">
        <f t="shared" si="81"/>
        <v>#N/A</v>
      </c>
      <c r="AW477" t="e">
        <f t="shared" si="82"/>
        <v>#N/A</v>
      </c>
      <c r="AX477" s="66" t="e">
        <f t="shared" si="83"/>
        <v>#N/A</v>
      </c>
      <c r="AY477" s="66" t="e">
        <f t="shared" si="84"/>
        <v>#N/A</v>
      </c>
      <c r="BB477" s="6" t="e">
        <f>MATCH(Q477,'Partnumber data valves'!$B$4:$B$1001,0)</f>
        <v>#N/A</v>
      </c>
      <c r="BC477" s="6"/>
      <c r="BD477" t="e">
        <f>INDEX('Partnumber data valves'!$B$4:$AC$1001,$BB477,13)</f>
        <v>#N/A</v>
      </c>
      <c r="BE477" t="e">
        <f>INDEX('Partnumber data valves'!$B$4:$AC$1001,$BB477,14)</f>
        <v>#N/A</v>
      </c>
      <c r="BF477" t="e">
        <f>INDEX('Partnumber data valves'!$B$4:$AC$1001,$BB477,15)</f>
        <v>#N/A</v>
      </c>
      <c r="BG477" t="e">
        <f>INDEX('Partnumber data valves'!$B$4:$AC$1001,$BB477,16)</f>
        <v>#N/A</v>
      </c>
      <c r="BH477" t="e">
        <f>INDEX('Partnumber data valves'!$B$4:$AC$1001,$BB477,17)</f>
        <v>#N/A</v>
      </c>
      <c r="BI477" t="e">
        <f>INDEX('Partnumber data valves'!$B$4:$AC$1001,$BB477,18)</f>
        <v>#N/A</v>
      </c>
      <c r="BJ477" t="e">
        <f>INDEX('Partnumber data valves'!$B$4:$AC$1001,$BB477,19)</f>
        <v>#N/A</v>
      </c>
      <c r="BL477" t="e">
        <f>INDEX('Partnumber data valves'!$B$4:$AC$1001,$BB477,21)</f>
        <v>#N/A</v>
      </c>
      <c r="BM477" t="e">
        <f>INDEX('Partnumber data valves'!$B$4:$AC$1001,$BB477,22)</f>
        <v>#N/A</v>
      </c>
      <c r="BN477" t="e">
        <f>INDEX('Partnumber data valves'!$B$4:$AC$1001,$BB477,23)</f>
        <v>#N/A</v>
      </c>
      <c r="BO477" t="e">
        <f>INDEX('Partnumber data valves'!$B$4:$AC$1001,$BB477,24)</f>
        <v>#N/A</v>
      </c>
      <c r="BP477" t="e">
        <f>INDEX('Partnumber data valves'!$B$4:$AC$1001,$BB477,25)</f>
        <v>#N/A</v>
      </c>
      <c r="BQ477" t="e">
        <f>INDEX('Partnumber data valves'!$B$4:$AC$1001,$BB477,26)</f>
        <v>#N/A</v>
      </c>
      <c r="BR477" t="e">
        <f>INDEX('Partnumber data valves'!$B$4:$AC$1001,$BB477,27)</f>
        <v>#N/A</v>
      </c>
      <c r="BS477" t="e">
        <f>INDEX('Partnumber data valves'!$B$4:$AC$1001,$BB477,28)</f>
        <v>#N/A</v>
      </c>
      <c r="BU477" s="66" t="e">
        <f>INDEX('Partnumber data valves'!$B$4:$AC$1001,$BB477,5)</f>
        <v>#N/A</v>
      </c>
      <c r="BV477" s="66" t="e">
        <f>INDEX('Partnumber data valves'!$B$4:$AC$1001,$BB477,6)</f>
        <v>#N/A</v>
      </c>
    </row>
    <row r="478" spans="2:74"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5"/>
      <c r="N478" s="115"/>
      <c r="O478" s="115"/>
      <c r="Q478" s="83"/>
      <c r="R478" s="22" t="e">
        <f>VLOOKUP('Frese Valve Selection'!$Q478,'Partnumber data valves'!$B$4:$K$1001,2,FALSE)</f>
        <v>#N/A</v>
      </c>
      <c r="S478" s="23" t="e">
        <f>VLOOKUP('Frese Valve Selection'!$Q478,'Partnumber data valves'!$B$4:$K$1001,3,FALSE)</f>
        <v>#N/A</v>
      </c>
      <c r="T478" s="23" t="e">
        <f>VLOOKUP('Frese Valve Selection'!$Q478,'Partnumber data valves'!$B$4:$K$1001,4,FALSE)</f>
        <v>#N/A</v>
      </c>
      <c r="U478" s="23" t="e">
        <f>VLOOKUP('Frese Valve Selection'!$Q478,'Partnumber data valves'!$B$4:$K$1001,5,FALSE)</f>
        <v>#N/A</v>
      </c>
      <c r="V478" s="23" t="e">
        <f>VLOOKUP('Frese Valve Selection'!$Q478,'Partnumber data valves'!$B$4:$K$1001,6,FALSE)</f>
        <v>#N/A</v>
      </c>
      <c r="W478" s="23" t="e">
        <f>VLOOKUP('Frese Valve Selection'!$Q478,'Partnumber data valves'!$B$4:$K$1001,7,FALSE)</f>
        <v>#N/A</v>
      </c>
      <c r="X478" s="23" t="e">
        <f>VLOOKUP('Frese Valve Selection'!$Q478,'Partnumber data valves'!$B$4:$K$1001,8,FALSE)</f>
        <v>#N/A</v>
      </c>
      <c r="Y478" s="23" t="e">
        <f>VLOOKUP('Frese Valve Selection'!$Q478,'Partnumber data valves'!$B$4:$K$1001,9,FALSE)</f>
        <v>#N/A</v>
      </c>
      <c r="Z478" s="23" t="e">
        <f>VLOOKUP('Frese Valve Selection'!$Q478,'Partnumber data valves'!$B$4:$K$1001,10,FALSE)</f>
        <v>#N/A</v>
      </c>
      <c r="AA478" s="97">
        <f t="shared" si="79"/>
        <v>0</v>
      </c>
      <c r="AB478" s="98" t="e">
        <f t="shared" si="77"/>
        <v>#N/A</v>
      </c>
      <c r="AC478" s="99" t="e">
        <f t="shared" si="78"/>
        <v>#N/A</v>
      </c>
      <c r="AD478" s="23" t="e">
        <f>VLOOKUP(Q478,'Weight table'!$A$2:$C$10000,3,FALSE)</f>
        <v>#N/A</v>
      </c>
      <c r="AF478" s="83"/>
      <c r="AG478" s="23" t="str">
        <f>IF(OR(ISBLANK($AF478),$AF478="N/A"),"",VLOOKUP($AF478,'Part number data actuators'!$B$3:$H$202,2,FALSE))</f>
        <v/>
      </c>
      <c r="AH478" s="23" t="str">
        <f>IF(OR(ISBLANK($AF478),$AF478="N/A"),"",VLOOKUP($AF478,'Part number data actuators'!$B$3:$H$202,3,FALSE))</f>
        <v/>
      </c>
      <c r="AI478" s="23" t="str">
        <f>IF(OR(ISBLANK($AF478),$AF478="N/A"),"",VLOOKUP($AF478,'Part number data actuators'!$B$3:$H$202,4,FALSE))</f>
        <v/>
      </c>
      <c r="AJ478" s="23" t="str">
        <f>IF(OR(ISBLANK($AF478),$AF478="N/A"),"",VLOOKUP($AF478,'Part number data actuators'!$B$3:$H$202,5,FALSE))</f>
        <v/>
      </c>
      <c r="AK478" s="23" t="str">
        <f>IF(OR(ISBLANK($AF478),$AF478="N/A"),"",VLOOKUP($AF478,'Part number data actuators'!$B$3:$H$202,6,FALSE))</f>
        <v/>
      </c>
      <c r="AL478" s="23" t="str">
        <f>IF(OR(ISBLANK($AF478),$AF478="N/A"),"",VLOOKUP($AF478,'Part number data actuators'!$B$3:$H$202,7,FALSE))</f>
        <v/>
      </c>
      <c r="AM478" s="5" t="str">
        <f>IF(OR(ISBLANK($AF478),$AF478="N/A"),"",VLOOKUP(AF478,'Weight table'!$A$2:$C$10000,3,FALSE))</f>
        <v/>
      </c>
      <c r="AO478" s="86"/>
      <c r="AU478" s="66" t="e">
        <f t="shared" si="80"/>
        <v>#N/A</v>
      </c>
      <c r="AV478" s="66" t="e">
        <f t="shared" si="81"/>
        <v>#N/A</v>
      </c>
      <c r="AW478" t="e">
        <f t="shared" si="82"/>
        <v>#N/A</v>
      </c>
      <c r="AX478" s="66" t="e">
        <f t="shared" si="83"/>
        <v>#N/A</v>
      </c>
      <c r="AY478" s="66" t="e">
        <f t="shared" si="84"/>
        <v>#N/A</v>
      </c>
      <c r="BB478" s="6" t="e">
        <f>MATCH(Q478,'Partnumber data valves'!$B$4:$B$1001,0)</f>
        <v>#N/A</v>
      </c>
      <c r="BC478" s="6"/>
      <c r="BD478" t="e">
        <f>INDEX('Partnumber data valves'!$B$4:$AC$1001,$BB478,13)</f>
        <v>#N/A</v>
      </c>
      <c r="BE478" t="e">
        <f>INDEX('Partnumber data valves'!$B$4:$AC$1001,$BB478,14)</f>
        <v>#N/A</v>
      </c>
      <c r="BF478" t="e">
        <f>INDEX('Partnumber data valves'!$B$4:$AC$1001,$BB478,15)</f>
        <v>#N/A</v>
      </c>
      <c r="BG478" t="e">
        <f>INDEX('Partnumber data valves'!$B$4:$AC$1001,$BB478,16)</f>
        <v>#N/A</v>
      </c>
      <c r="BH478" t="e">
        <f>INDEX('Partnumber data valves'!$B$4:$AC$1001,$BB478,17)</f>
        <v>#N/A</v>
      </c>
      <c r="BI478" t="e">
        <f>INDEX('Partnumber data valves'!$B$4:$AC$1001,$BB478,18)</f>
        <v>#N/A</v>
      </c>
      <c r="BJ478" t="e">
        <f>INDEX('Partnumber data valves'!$B$4:$AC$1001,$BB478,19)</f>
        <v>#N/A</v>
      </c>
      <c r="BL478" t="e">
        <f>INDEX('Partnumber data valves'!$B$4:$AC$1001,$BB478,21)</f>
        <v>#N/A</v>
      </c>
      <c r="BM478" t="e">
        <f>INDEX('Partnumber data valves'!$B$4:$AC$1001,$BB478,22)</f>
        <v>#N/A</v>
      </c>
      <c r="BN478" t="e">
        <f>INDEX('Partnumber data valves'!$B$4:$AC$1001,$BB478,23)</f>
        <v>#N/A</v>
      </c>
      <c r="BO478" t="e">
        <f>INDEX('Partnumber data valves'!$B$4:$AC$1001,$BB478,24)</f>
        <v>#N/A</v>
      </c>
      <c r="BP478" t="e">
        <f>INDEX('Partnumber data valves'!$B$4:$AC$1001,$BB478,25)</f>
        <v>#N/A</v>
      </c>
      <c r="BQ478" t="e">
        <f>INDEX('Partnumber data valves'!$B$4:$AC$1001,$BB478,26)</f>
        <v>#N/A</v>
      </c>
      <c r="BR478" t="e">
        <f>INDEX('Partnumber data valves'!$B$4:$AC$1001,$BB478,27)</f>
        <v>#N/A</v>
      </c>
      <c r="BS478" t="e">
        <f>INDEX('Partnumber data valves'!$B$4:$AC$1001,$BB478,28)</f>
        <v>#N/A</v>
      </c>
      <c r="BU478" s="66" t="e">
        <f>INDEX('Partnumber data valves'!$B$4:$AC$1001,$BB478,5)</f>
        <v>#N/A</v>
      </c>
      <c r="BV478" s="66" t="e">
        <f>INDEX('Partnumber data valves'!$B$4:$AC$1001,$BB478,6)</f>
        <v>#N/A</v>
      </c>
    </row>
    <row r="479" spans="2:74"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5"/>
      <c r="N479" s="115"/>
      <c r="O479" s="115"/>
      <c r="Q479" s="83"/>
      <c r="R479" s="22" t="e">
        <f>VLOOKUP('Frese Valve Selection'!$Q479,'Partnumber data valves'!$B$4:$K$1001,2,FALSE)</f>
        <v>#N/A</v>
      </c>
      <c r="S479" s="23" t="e">
        <f>VLOOKUP('Frese Valve Selection'!$Q479,'Partnumber data valves'!$B$4:$K$1001,3,FALSE)</f>
        <v>#N/A</v>
      </c>
      <c r="T479" s="23" t="e">
        <f>VLOOKUP('Frese Valve Selection'!$Q479,'Partnumber data valves'!$B$4:$K$1001,4,FALSE)</f>
        <v>#N/A</v>
      </c>
      <c r="U479" s="23" t="e">
        <f>VLOOKUP('Frese Valve Selection'!$Q479,'Partnumber data valves'!$B$4:$K$1001,5,FALSE)</f>
        <v>#N/A</v>
      </c>
      <c r="V479" s="23" t="e">
        <f>VLOOKUP('Frese Valve Selection'!$Q479,'Partnumber data valves'!$B$4:$K$1001,6,FALSE)</f>
        <v>#N/A</v>
      </c>
      <c r="W479" s="23" t="e">
        <f>VLOOKUP('Frese Valve Selection'!$Q479,'Partnumber data valves'!$B$4:$K$1001,7,FALSE)</f>
        <v>#N/A</v>
      </c>
      <c r="X479" s="23" t="e">
        <f>VLOOKUP('Frese Valve Selection'!$Q479,'Partnumber data valves'!$B$4:$K$1001,8,FALSE)</f>
        <v>#N/A</v>
      </c>
      <c r="Y479" s="23" t="e">
        <f>VLOOKUP('Frese Valve Selection'!$Q479,'Partnumber data valves'!$B$4:$K$1001,9,FALSE)</f>
        <v>#N/A</v>
      </c>
      <c r="Z479" s="23" t="e">
        <f>VLOOKUP('Frese Valve Selection'!$Q479,'Partnumber data valves'!$B$4:$K$1001,10,FALSE)</f>
        <v>#N/A</v>
      </c>
      <c r="AA479" s="97">
        <f t="shared" si="79"/>
        <v>0</v>
      </c>
      <c r="AB479" s="98" t="e">
        <f t="shared" si="77"/>
        <v>#N/A</v>
      </c>
      <c r="AC479" s="99" t="e">
        <f t="shared" si="78"/>
        <v>#N/A</v>
      </c>
      <c r="AD479" s="23" t="e">
        <f>VLOOKUP(Q479,'Weight table'!$A$2:$C$10000,3,FALSE)</f>
        <v>#N/A</v>
      </c>
      <c r="AF479" s="83"/>
      <c r="AG479" s="23" t="str">
        <f>IF(OR(ISBLANK($AF479),$AF479="N/A"),"",VLOOKUP($AF479,'Part number data actuators'!$B$3:$H$202,2,FALSE))</f>
        <v/>
      </c>
      <c r="AH479" s="23" t="str">
        <f>IF(OR(ISBLANK($AF479),$AF479="N/A"),"",VLOOKUP($AF479,'Part number data actuators'!$B$3:$H$202,3,FALSE))</f>
        <v/>
      </c>
      <c r="AI479" s="23" t="str">
        <f>IF(OR(ISBLANK($AF479),$AF479="N/A"),"",VLOOKUP($AF479,'Part number data actuators'!$B$3:$H$202,4,FALSE))</f>
        <v/>
      </c>
      <c r="AJ479" s="23" t="str">
        <f>IF(OR(ISBLANK($AF479),$AF479="N/A"),"",VLOOKUP($AF479,'Part number data actuators'!$B$3:$H$202,5,FALSE))</f>
        <v/>
      </c>
      <c r="AK479" s="23" t="str">
        <f>IF(OR(ISBLANK($AF479),$AF479="N/A"),"",VLOOKUP($AF479,'Part number data actuators'!$B$3:$H$202,6,FALSE))</f>
        <v/>
      </c>
      <c r="AL479" s="23" t="str">
        <f>IF(OR(ISBLANK($AF479),$AF479="N/A"),"",VLOOKUP($AF479,'Part number data actuators'!$B$3:$H$202,7,FALSE))</f>
        <v/>
      </c>
      <c r="AM479" s="5" t="str">
        <f>IF(OR(ISBLANK($AF479),$AF479="N/A"),"",VLOOKUP(AF479,'Weight table'!$A$2:$C$10000,3,FALSE))</f>
        <v/>
      </c>
      <c r="AO479" s="86"/>
      <c r="AU479" s="66" t="e">
        <f t="shared" si="80"/>
        <v>#N/A</v>
      </c>
      <c r="AV479" s="66" t="e">
        <f t="shared" si="81"/>
        <v>#N/A</v>
      </c>
      <c r="AW479" t="e">
        <f t="shared" si="82"/>
        <v>#N/A</v>
      </c>
      <c r="AX479" s="66" t="e">
        <f t="shared" si="83"/>
        <v>#N/A</v>
      </c>
      <c r="AY479" s="66" t="e">
        <f t="shared" si="84"/>
        <v>#N/A</v>
      </c>
      <c r="BB479" s="6" t="e">
        <f>MATCH(Q479,'Partnumber data valves'!$B$4:$B$1001,0)</f>
        <v>#N/A</v>
      </c>
      <c r="BC479" s="6"/>
      <c r="BD479" t="e">
        <f>INDEX('Partnumber data valves'!$B$4:$AC$1001,$BB479,13)</f>
        <v>#N/A</v>
      </c>
      <c r="BE479" t="e">
        <f>INDEX('Partnumber data valves'!$B$4:$AC$1001,$BB479,14)</f>
        <v>#N/A</v>
      </c>
      <c r="BF479" t="e">
        <f>INDEX('Partnumber data valves'!$B$4:$AC$1001,$BB479,15)</f>
        <v>#N/A</v>
      </c>
      <c r="BG479" t="e">
        <f>INDEX('Partnumber data valves'!$B$4:$AC$1001,$BB479,16)</f>
        <v>#N/A</v>
      </c>
      <c r="BH479" t="e">
        <f>INDEX('Partnumber data valves'!$B$4:$AC$1001,$BB479,17)</f>
        <v>#N/A</v>
      </c>
      <c r="BI479" t="e">
        <f>INDEX('Partnumber data valves'!$B$4:$AC$1001,$BB479,18)</f>
        <v>#N/A</v>
      </c>
      <c r="BJ479" t="e">
        <f>INDEX('Partnumber data valves'!$B$4:$AC$1001,$BB479,19)</f>
        <v>#N/A</v>
      </c>
      <c r="BL479" t="e">
        <f>INDEX('Partnumber data valves'!$B$4:$AC$1001,$BB479,21)</f>
        <v>#N/A</v>
      </c>
      <c r="BM479" t="e">
        <f>INDEX('Partnumber data valves'!$B$4:$AC$1001,$BB479,22)</f>
        <v>#N/A</v>
      </c>
      <c r="BN479" t="e">
        <f>INDEX('Partnumber data valves'!$B$4:$AC$1001,$BB479,23)</f>
        <v>#N/A</v>
      </c>
      <c r="BO479" t="e">
        <f>INDEX('Partnumber data valves'!$B$4:$AC$1001,$BB479,24)</f>
        <v>#N/A</v>
      </c>
      <c r="BP479" t="e">
        <f>INDEX('Partnumber data valves'!$B$4:$AC$1001,$BB479,25)</f>
        <v>#N/A</v>
      </c>
      <c r="BQ479" t="e">
        <f>INDEX('Partnumber data valves'!$B$4:$AC$1001,$BB479,26)</f>
        <v>#N/A</v>
      </c>
      <c r="BR479" t="e">
        <f>INDEX('Partnumber data valves'!$B$4:$AC$1001,$BB479,27)</f>
        <v>#N/A</v>
      </c>
      <c r="BS479" t="e">
        <f>INDEX('Partnumber data valves'!$B$4:$AC$1001,$BB479,28)</f>
        <v>#N/A</v>
      </c>
      <c r="BU479" s="66" t="e">
        <f>INDEX('Partnumber data valves'!$B$4:$AC$1001,$BB479,5)</f>
        <v>#N/A</v>
      </c>
      <c r="BV479" s="66" t="e">
        <f>INDEX('Partnumber data valves'!$B$4:$AC$1001,$BB479,6)</f>
        <v>#N/A</v>
      </c>
    </row>
    <row r="480" spans="2:74"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5"/>
      <c r="N480" s="115"/>
      <c r="O480" s="115"/>
      <c r="Q480" s="83"/>
      <c r="R480" s="22" t="e">
        <f>VLOOKUP('Frese Valve Selection'!$Q480,'Partnumber data valves'!$B$4:$K$1001,2,FALSE)</f>
        <v>#N/A</v>
      </c>
      <c r="S480" s="23" t="e">
        <f>VLOOKUP('Frese Valve Selection'!$Q480,'Partnumber data valves'!$B$4:$K$1001,3,FALSE)</f>
        <v>#N/A</v>
      </c>
      <c r="T480" s="23" t="e">
        <f>VLOOKUP('Frese Valve Selection'!$Q480,'Partnumber data valves'!$B$4:$K$1001,4,FALSE)</f>
        <v>#N/A</v>
      </c>
      <c r="U480" s="23" t="e">
        <f>VLOOKUP('Frese Valve Selection'!$Q480,'Partnumber data valves'!$B$4:$K$1001,5,FALSE)</f>
        <v>#N/A</v>
      </c>
      <c r="V480" s="23" t="e">
        <f>VLOOKUP('Frese Valve Selection'!$Q480,'Partnumber data valves'!$B$4:$K$1001,6,FALSE)</f>
        <v>#N/A</v>
      </c>
      <c r="W480" s="23" t="e">
        <f>VLOOKUP('Frese Valve Selection'!$Q480,'Partnumber data valves'!$B$4:$K$1001,7,FALSE)</f>
        <v>#N/A</v>
      </c>
      <c r="X480" s="23" t="e">
        <f>VLOOKUP('Frese Valve Selection'!$Q480,'Partnumber data valves'!$B$4:$K$1001,8,FALSE)</f>
        <v>#N/A</v>
      </c>
      <c r="Y480" s="23" t="e">
        <f>VLOOKUP('Frese Valve Selection'!$Q480,'Partnumber data valves'!$B$4:$K$1001,9,FALSE)</f>
        <v>#N/A</v>
      </c>
      <c r="Z480" s="23" t="e">
        <f>VLOOKUP('Frese Valve Selection'!$Q480,'Partnumber data valves'!$B$4:$K$1001,10,FALSE)</f>
        <v>#N/A</v>
      </c>
      <c r="AA480" s="97">
        <f t="shared" si="79"/>
        <v>0</v>
      </c>
      <c r="AB480" s="98" t="e">
        <f t="shared" si="77"/>
        <v>#N/A</v>
      </c>
      <c r="AC480" s="99" t="e">
        <f t="shared" si="78"/>
        <v>#N/A</v>
      </c>
      <c r="AD480" s="23" t="e">
        <f>VLOOKUP(Q480,'Weight table'!$A$2:$C$10000,3,FALSE)</f>
        <v>#N/A</v>
      </c>
      <c r="AF480" s="83"/>
      <c r="AG480" s="23" t="str">
        <f>IF(OR(ISBLANK($AF480),$AF480="N/A"),"",VLOOKUP($AF480,'Part number data actuators'!$B$3:$H$202,2,FALSE))</f>
        <v/>
      </c>
      <c r="AH480" s="23" t="str">
        <f>IF(OR(ISBLANK($AF480),$AF480="N/A"),"",VLOOKUP($AF480,'Part number data actuators'!$B$3:$H$202,3,FALSE))</f>
        <v/>
      </c>
      <c r="AI480" s="23" t="str">
        <f>IF(OR(ISBLANK($AF480),$AF480="N/A"),"",VLOOKUP($AF480,'Part number data actuators'!$B$3:$H$202,4,FALSE))</f>
        <v/>
      </c>
      <c r="AJ480" s="23" t="str">
        <f>IF(OR(ISBLANK($AF480),$AF480="N/A"),"",VLOOKUP($AF480,'Part number data actuators'!$B$3:$H$202,5,FALSE))</f>
        <v/>
      </c>
      <c r="AK480" s="23" t="str">
        <f>IF(OR(ISBLANK($AF480),$AF480="N/A"),"",VLOOKUP($AF480,'Part number data actuators'!$B$3:$H$202,6,FALSE))</f>
        <v/>
      </c>
      <c r="AL480" s="23" t="str">
        <f>IF(OR(ISBLANK($AF480),$AF480="N/A"),"",VLOOKUP($AF480,'Part number data actuators'!$B$3:$H$202,7,FALSE))</f>
        <v/>
      </c>
      <c r="AM480" s="5" t="str">
        <f>IF(OR(ISBLANK($AF480),$AF480="N/A"),"",VLOOKUP(AF480,'Weight table'!$A$2:$C$10000,3,FALSE))</f>
        <v/>
      </c>
      <c r="AO480" s="86"/>
      <c r="AU480" s="66" t="e">
        <f t="shared" si="80"/>
        <v>#N/A</v>
      </c>
      <c r="AV480" s="66" t="e">
        <f t="shared" si="81"/>
        <v>#N/A</v>
      </c>
      <c r="AW480" t="e">
        <f t="shared" si="82"/>
        <v>#N/A</v>
      </c>
      <c r="AX480" s="66" t="e">
        <f t="shared" si="83"/>
        <v>#N/A</v>
      </c>
      <c r="AY480" s="66" t="e">
        <f t="shared" si="84"/>
        <v>#N/A</v>
      </c>
      <c r="BB480" s="6" t="e">
        <f>MATCH(Q480,'Partnumber data valves'!$B$4:$B$1001,0)</f>
        <v>#N/A</v>
      </c>
      <c r="BC480" s="6"/>
      <c r="BD480" t="e">
        <f>INDEX('Partnumber data valves'!$B$4:$AC$1001,$BB480,13)</f>
        <v>#N/A</v>
      </c>
      <c r="BE480" t="e">
        <f>INDEX('Partnumber data valves'!$B$4:$AC$1001,$BB480,14)</f>
        <v>#N/A</v>
      </c>
      <c r="BF480" t="e">
        <f>INDEX('Partnumber data valves'!$B$4:$AC$1001,$BB480,15)</f>
        <v>#N/A</v>
      </c>
      <c r="BG480" t="e">
        <f>INDEX('Partnumber data valves'!$B$4:$AC$1001,$BB480,16)</f>
        <v>#N/A</v>
      </c>
      <c r="BH480" t="e">
        <f>INDEX('Partnumber data valves'!$B$4:$AC$1001,$BB480,17)</f>
        <v>#N/A</v>
      </c>
      <c r="BI480" t="e">
        <f>INDEX('Partnumber data valves'!$B$4:$AC$1001,$BB480,18)</f>
        <v>#N/A</v>
      </c>
      <c r="BJ480" t="e">
        <f>INDEX('Partnumber data valves'!$B$4:$AC$1001,$BB480,19)</f>
        <v>#N/A</v>
      </c>
      <c r="BL480" t="e">
        <f>INDEX('Partnumber data valves'!$B$4:$AC$1001,$BB480,21)</f>
        <v>#N/A</v>
      </c>
      <c r="BM480" t="e">
        <f>INDEX('Partnumber data valves'!$B$4:$AC$1001,$BB480,22)</f>
        <v>#N/A</v>
      </c>
      <c r="BN480" t="e">
        <f>INDEX('Partnumber data valves'!$B$4:$AC$1001,$BB480,23)</f>
        <v>#N/A</v>
      </c>
      <c r="BO480" t="e">
        <f>INDEX('Partnumber data valves'!$B$4:$AC$1001,$BB480,24)</f>
        <v>#N/A</v>
      </c>
      <c r="BP480" t="e">
        <f>INDEX('Partnumber data valves'!$B$4:$AC$1001,$BB480,25)</f>
        <v>#N/A</v>
      </c>
      <c r="BQ480" t="e">
        <f>INDEX('Partnumber data valves'!$B$4:$AC$1001,$BB480,26)</f>
        <v>#N/A</v>
      </c>
      <c r="BR480" t="e">
        <f>INDEX('Partnumber data valves'!$B$4:$AC$1001,$BB480,27)</f>
        <v>#N/A</v>
      </c>
      <c r="BS480" t="e">
        <f>INDEX('Partnumber data valves'!$B$4:$AC$1001,$BB480,28)</f>
        <v>#N/A</v>
      </c>
      <c r="BU480" s="66" t="e">
        <f>INDEX('Partnumber data valves'!$B$4:$AC$1001,$BB480,5)</f>
        <v>#N/A</v>
      </c>
      <c r="BV480" s="66" t="e">
        <f>INDEX('Partnumber data valves'!$B$4:$AC$1001,$BB480,6)</f>
        <v>#N/A</v>
      </c>
    </row>
    <row r="481" spans="2:74"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5"/>
      <c r="N481" s="115"/>
      <c r="O481" s="115"/>
      <c r="Q481" s="83"/>
      <c r="R481" s="22" t="e">
        <f>VLOOKUP('Frese Valve Selection'!$Q481,'Partnumber data valves'!$B$4:$K$1001,2,FALSE)</f>
        <v>#N/A</v>
      </c>
      <c r="S481" s="23" t="e">
        <f>VLOOKUP('Frese Valve Selection'!$Q481,'Partnumber data valves'!$B$4:$K$1001,3,FALSE)</f>
        <v>#N/A</v>
      </c>
      <c r="T481" s="23" t="e">
        <f>VLOOKUP('Frese Valve Selection'!$Q481,'Partnumber data valves'!$B$4:$K$1001,4,FALSE)</f>
        <v>#N/A</v>
      </c>
      <c r="U481" s="23" t="e">
        <f>VLOOKUP('Frese Valve Selection'!$Q481,'Partnumber data valves'!$B$4:$K$1001,5,FALSE)</f>
        <v>#N/A</v>
      </c>
      <c r="V481" s="23" t="e">
        <f>VLOOKUP('Frese Valve Selection'!$Q481,'Partnumber data valves'!$B$4:$K$1001,6,FALSE)</f>
        <v>#N/A</v>
      </c>
      <c r="W481" s="23" t="e">
        <f>VLOOKUP('Frese Valve Selection'!$Q481,'Partnumber data valves'!$B$4:$K$1001,7,FALSE)</f>
        <v>#N/A</v>
      </c>
      <c r="X481" s="23" t="e">
        <f>VLOOKUP('Frese Valve Selection'!$Q481,'Partnumber data valves'!$B$4:$K$1001,8,FALSE)</f>
        <v>#N/A</v>
      </c>
      <c r="Y481" s="23" t="e">
        <f>VLOOKUP('Frese Valve Selection'!$Q481,'Partnumber data valves'!$B$4:$K$1001,9,FALSE)</f>
        <v>#N/A</v>
      </c>
      <c r="Z481" s="23" t="e">
        <f>VLOOKUP('Frese Valve Selection'!$Q481,'Partnumber data valves'!$B$4:$K$1001,10,FALSE)</f>
        <v>#N/A</v>
      </c>
      <c r="AA481" s="97">
        <f t="shared" si="79"/>
        <v>0</v>
      </c>
      <c r="AB481" s="98" t="e">
        <f t="shared" si="77"/>
        <v>#N/A</v>
      </c>
      <c r="AC481" s="99" t="e">
        <f t="shared" si="78"/>
        <v>#N/A</v>
      </c>
      <c r="AD481" s="23" t="e">
        <f>VLOOKUP(Q481,'Weight table'!$A$2:$C$10000,3,FALSE)</f>
        <v>#N/A</v>
      </c>
      <c r="AF481" s="83"/>
      <c r="AG481" s="23" t="str">
        <f>IF(OR(ISBLANK($AF481),$AF481="N/A"),"",VLOOKUP($AF481,'Part number data actuators'!$B$3:$H$202,2,FALSE))</f>
        <v/>
      </c>
      <c r="AH481" s="23" t="str">
        <f>IF(OR(ISBLANK($AF481),$AF481="N/A"),"",VLOOKUP($AF481,'Part number data actuators'!$B$3:$H$202,3,FALSE))</f>
        <v/>
      </c>
      <c r="AI481" s="23" t="str">
        <f>IF(OR(ISBLANK($AF481),$AF481="N/A"),"",VLOOKUP($AF481,'Part number data actuators'!$B$3:$H$202,4,FALSE))</f>
        <v/>
      </c>
      <c r="AJ481" s="23" t="str">
        <f>IF(OR(ISBLANK($AF481),$AF481="N/A"),"",VLOOKUP($AF481,'Part number data actuators'!$B$3:$H$202,5,FALSE))</f>
        <v/>
      </c>
      <c r="AK481" s="23" t="str">
        <f>IF(OR(ISBLANK($AF481),$AF481="N/A"),"",VLOOKUP($AF481,'Part number data actuators'!$B$3:$H$202,6,FALSE))</f>
        <v/>
      </c>
      <c r="AL481" s="23" t="str">
        <f>IF(OR(ISBLANK($AF481),$AF481="N/A"),"",VLOOKUP($AF481,'Part number data actuators'!$B$3:$H$202,7,FALSE))</f>
        <v/>
      </c>
      <c r="AM481" s="5" t="str">
        <f>IF(OR(ISBLANK($AF481),$AF481="N/A"),"",VLOOKUP(AF481,'Weight table'!$A$2:$C$10000,3,FALSE))</f>
        <v/>
      </c>
      <c r="AO481" s="86"/>
      <c r="AU481" s="66" t="e">
        <f t="shared" si="80"/>
        <v>#N/A</v>
      </c>
      <c r="AV481" s="66" t="e">
        <f t="shared" si="81"/>
        <v>#N/A</v>
      </c>
      <c r="AW481" t="e">
        <f t="shared" si="82"/>
        <v>#N/A</v>
      </c>
      <c r="AX481" s="66" t="e">
        <f t="shared" si="83"/>
        <v>#N/A</v>
      </c>
      <c r="AY481" s="66" t="e">
        <f t="shared" si="84"/>
        <v>#N/A</v>
      </c>
      <c r="BB481" s="6" t="e">
        <f>MATCH(Q481,'Partnumber data valves'!$B$4:$B$1001,0)</f>
        <v>#N/A</v>
      </c>
      <c r="BC481" s="6"/>
      <c r="BD481" t="e">
        <f>INDEX('Partnumber data valves'!$B$4:$AC$1001,$BB481,13)</f>
        <v>#N/A</v>
      </c>
      <c r="BE481" t="e">
        <f>INDEX('Partnumber data valves'!$B$4:$AC$1001,$BB481,14)</f>
        <v>#N/A</v>
      </c>
      <c r="BF481" t="e">
        <f>INDEX('Partnumber data valves'!$B$4:$AC$1001,$BB481,15)</f>
        <v>#N/A</v>
      </c>
      <c r="BG481" t="e">
        <f>INDEX('Partnumber data valves'!$B$4:$AC$1001,$BB481,16)</f>
        <v>#N/A</v>
      </c>
      <c r="BH481" t="e">
        <f>INDEX('Partnumber data valves'!$B$4:$AC$1001,$BB481,17)</f>
        <v>#N/A</v>
      </c>
      <c r="BI481" t="e">
        <f>INDEX('Partnumber data valves'!$B$4:$AC$1001,$BB481,18)</f>
        <v>#N/A</v>
      </c>
      <c r="BJ481" t="e">
        <f>INDEX('Partnumber data valves'!$B$4:$AC$1001,$BB481,19)</f>
        <v>#N/A</v>
      </c>
      <c r="BL481" t="e">
        <f>INDEX('Partnumber data valves'!$B$4:$AC$1001,$BB481,21)</f>
        <v>#N/A</v>
      </c>
      <c r="BM481" t="e">
        <f>INDEX('Partnumber data valves'!$B$4:$AC$1001,$BB481,22)</f>
        <v>#N/A</v>
      </c>
      <c r="BN481" t="e">
        <f>INDEX('Partnumber data valves'!$B$4:$AC$1001,$BB481,23)</f>
        <v>#N/A</v>
      </c>
      <c r="BO481" t="e">
        <f>INDEX('Partnumber data valves'!$B$4:$AC$1001,$BB481,24)</f>
        <v>#N/A</v>
      </c>
      <c r="BP481" t="e">
        <f>INDEX('Partnumber data valves'!$B$4:$AC$1001,$BB481,25)</f>
        <v>#N/A</v>
      </c>
      <c r="BQ481" t="e">
        <f>INDEX('Partnumber data valves'!$B$4:$AC$1001,$BB481,26)</f>
        <v>#N/A</v>
      </c>
      <c r="BR481" t="e">
        <f>INDEX('Partnumber data valves'!$B$4:$AC$1001,$BB481,27)</f>
        <v>#N/A</v>
      </c>
      <c r="BS481" t="e">
        <f>INDEX('Partnumber data valves'!$B$4:$AC$1001,$BB481,28)</f>
        <v>#N/A</v>
      </c>
      <c r="BU481" s="66" t="e">
        <f>INDEX('Partnumber data valves'!$B$4:$AC$1001,$BB481,5)</f>
        <v>#N/A</v>
      </c>
      <c r="BV481" s="66" t="e">
        <f>INDEX('Partnumber data valves'!$B$4:$AC$1001,$BB481,6)</f>
        <v>#N/A</v>
      </c>
    </row>
    <row r="482" spans="2:74"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5"/>
      <c r="N482" s="115"/>
      <c r="O482" s="115"/>
      <c r="Q482" s="83"/>
      <c r="R482" s="22" t="e">
        <f>VLOOKUP('Frese Valve Selection'!$Q482,'Partnumber data valves'!$B$4:$K$1001,2,FALSE)</f>
        <v>#N/A</v>
      </c>
      <c r="S482" s="23" t="e">
        <f>VLOOKUP('Frese Valve Selection'!$Q482,'Partnumber data valves'!$B$4:$K$1001,3,FALSE)</f>
        <v>#N/A</v>
      </c>
      <c r="T482" s="23" t="e">
        <f>VLOOKUP('Frese Valve Selection'!$Q482,'Partnumber data valves'!$B$4:$K$1001,4,FALSE)</f>
        <v>#N/A</v>
      </c>
      <c r="U482" s="23" t="e">
        <f>VLOOKUP('Frese Valve Selection'!$Q482,'Partnumber data valves'!$B$4:$K$1001,5,FALSE)</f>
        <v>#N/A</v>
      </c>
      <c r="V482" s="23" t="e">
        <f>VLOOKUP('Frese Valve Selection'!$Q482,'Partnumber data valves'!$B$4:$K$1001,6,FALSE)</f>
        <v>#N/A</v>
      </c>
      <c r="W482" s="23" t="e">
        <f>VLOOKUP('Frese Valve Selection'!$Q482,'Partnumber data valves'!$B$4:$K$1001,7,FALSE)</f>
        <v>#N/A</v>
      </c>
      <c r="X482" s="23" t="e">
        <f>VLOOKUP('Frese Valve Selection'!$Q482,'Partnumber data valves'!$B$4:$K$1001,8,FALSE)</f>
        <v>#N/A</v>
      </c>
      <c r="Y482" s="23" t="e">
        <f>VLOOKUP('Frese Valve Selection'!$Q482,'Partnumber data valves'!$B$4:$K$1001,9,FALSE)</f>
        <v>#N/A</v>
      </c>
      <c r="Z482" s="23" t="e">
        <f>VLOOKUP('Frese Valve Selection'!$Q482,'Partnumber data valves'!$B$4:$K$1001,10,FALSE)</f>
        <v>#N/A</v>
      </c>
      <c r="AA482" s="97">
        <f t="shared" si="79"/>
        <v>0</v>
      </c>
      <c r="AB482" s="98" t="e">
        <f t="shared" si="77"/>
        <v>#N/A</v>
      </c>
      <c r="AC482" s="99" t="e">
        <f t="shared" si="78"/>
        <v>#N/A</v>
      </c>
      <c r="AD482" s="23" t="e">
        <f>VLOOKUP(Q482,'Weight table'!$A$2:$C$10000,3,FALSE)</f>
        <v>#N/A</v>
      </c>
      <c r="AF482" s="83"/>
      <c r="AG482" s="23" t="str">
        <f>IF(OR(ISBLANK($AF482),$AF482="N/A"),"",VLOOKUP($AF482,'Part number data actuators'!$B$3:$H$202,2,FALSE))</f>
        <v/>
      </c>
      <c r="AH482" s="23" t="str">
        <f>IF(OR(ISBLANK($AF482),$AF482="N/A"),"",VLOOKUP($AF482,'Part number data actuators'!$B$3:$H$202,3,FALSE))</f>
        <v/>
      </c>
      <c r="AI482" s="23" t="str">
        <f>IF(OR(ISBLANK($AF482),$AF482="N/A"),"",VLOOKUP($AF482,'Part number data actuators'!$B$3:$H$202,4,FALSE))</f>
        <v/>
      </c>
      <c r="AJ482" s="23" t="str">
        <f>IF(OR(ISBLANK($AF482),$AF482="N/A"),"",VLOOKUP($AF482,'Part number data actuators'!$B$3:$H$202,5,FALSE))</f>
        <v/>
      </c>
      <c r="AK482" s="23" t="str">
        <f>IF(OR(ISBLANK($AF482),$AF482="N/A"),"",VLOOKUP($AF482,'Part number data actuators'!$B$3:$H$202,6,FALSE))</f>
        <v/>
      </c>
      <c r="AL482" s="23" t="str">
        <f>IF(OR(ISBLANK($AF482),$AF482="N/A"),"",VLOOKUP($AF482,'Part number data actuators'!$B$3:$H$202,7,FALSE))</f>
        <v/>
      </c>
      <c r="AM482" s="5" t="str">
        <f>IF(OR(ISBLANK($AF482),$AF482="N/A"),"",VLOOKUP(AF482,'Weight table'!$A$2:$C$10000,3,FALSE))</f>
        <v/>
      </c>
      <c r="AO482" s="86"/>
      <c r="AU482" s="66" t="e">
        <f t="shared" si="80"/>
        <v>#N/A</v>
      </c>
      <c r="AV482" s="66" t="e">
        <f t="shared" si="81"/>
        <v>#N/A</v>
      </c>
      <c r="AW482" t="e">
        <f t="shared" si="82"/>
        <v>#N/A</v>
      </c>
      <c r="AX482" s="66" t="e">
        <f t="shared" si="83"/>
        <v>#N/A</v>
      </c>
      <c r="AY482" s="66" t="e">
        <f t="shared" si="84"/>
        <v>#N/A</v>
      </c>
      <c r="BB482" s="6" t="e">
        <f>MATCH(Q482,'Partnumber data valves'!$B$4:$B$1001,0)</f>
        <v>#N/A</v>
      </c>
      <c r="BC482" s="6"/>
      <c r="BD482" t="e">
        <f>INDEX('Partnumber data valves'!$B$4:$AC$1001,$BB482,13)</f>
        <v>#N/A</v>
      </c>
      <c r="BE482" t="e">
        <f>INDEX('Partnumber data valves'!$B$4:$AC$1001,$BB482,14)</f>
        <v>#N/A</v>
      </c>
      <c r="BF482" t="e">
        <f>INDEX('Partnumber data valves'!$B$4:$AC$1001,$BB482,15)</f>
        <v>#N/A</v>
      </c>
      <c r="BG482" t="e">
        <f>INDEX('Partnumber data valves'!$B$4:$AC$1001,$BB482,16)</f>
        <v>#N/A</v>
      </c>
      <c r="BH482" t="e">
        <f>INDEX('Partnumber data valves'!$B$4:$AC$1001,$BB482,17)</f>
        <v>#N/A</v>
      </c>
      <c r="BI482" t="e">
        <f>INDEX('Partnumber data valves'!$B$4:$AC$1001,$BB482,18)</f>
        <v>#N/A</v>
      </c>
      <c r="BJ482" t="e">
        <f>INDEX('Partnumber data valves'!$B$4:$AC$1001,$BB482,19)</f>
        <v>#N/A</v>
      </c>
      <c r="BL482" t="e">
        <f>INDEX('Partnumber data valves'!$B$4:$AC$1001,$BB482,21)</f>
        <v>#N/A</v>
      </c>
      <c r="BM482" t="e">
        <f>INDEX('Partnumber data valves'!$B$4:$AC$1001,$BB482,22)</f>
        <v>#N/A</v>
      </c>
      <c r="BN482" t="e">
        <f>INDEX('Partnumber data valves'!$B$4:$AC$1001,$BB482,23)</f>
        <v>#N/A</v>
      </c>
      <c r="BO482" t="e">
        <f>INDEX('Partnumber data valves'!$B$4:$AC$1001,$BB482,24)</f>
        <v>#N/A</v>
      </c>
      <c r="BP482" t="e">
        <f>INDEX('Partnumber data valves'!$B$4:$AC$1001,$BB482,25)</f>
        <v>#N/A</v>
      </c>
      <c r="BQ482" t="e">
        <f>INDEX('Partnumber data valves'!$B$4:$AC$1001,$BB482,26)</f>
        <v>#N/A</v>
      </c>
      <c r="BR482" t="e">
        <f>INDEX('Partnumber data valves'!$B$4:$AC$1001,$BB482,27)</f>
        <v>#N/A</v>
      </c>
      <c r="BS482" t="e">
        <f>INDEX('Partnumber data valves'!$B$4:$AC$1001,$BB482,28)</f>
        <v>#N/A</v>
      </c>
      <c r="BU482" s="66" t="e">
        <f>INDEX('Partnumber data valves'!$B$4:$AC$1001,$BB482,5)</f>
        <v>#N/A</v>
      </c>
      <c r="BV482" s="66" t="e">
        <f>INDEX('Partnumber data valves'!$B$4:$AC$1001,$BB482,6)</f>
        <v>#N/A</v>
      </c>
    </row>
    <row r="483" spans="2:74"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5"/>
      <c r="N483" s="115"/>
      <c r="O483" s="115"/>
      <c r="Q483" s="83"/>
      <c r="R483" s="22" t="e">
        <f>VLOOKUP('Frese Valve Selection'!$Q483,'Partnumber data valves'!$B$4:$K$1001,2,FALSE)</f>
        <v>#N/A</v>
      </c>
      <c r="S483" s="23" t="e">
        <f>VLOOKUP('Frese Valve Selection'!$Q483,'Partnumber data valves'!$B$4:$K$1001,3,FALSE)</f>
        <v>#N/A</v>
      </c>
      <c r="T483" s="23" t="e">
        <f>VLOOKUP('Frese Valve Selection'!$Q483,'Partnumber data valves'!$B$4:$K$1001,4,FALSE)</f>
        <v>#N/A</v>
      </c>
      <c r="U483" s="23" t="e">
        <f>VLOOKUP('Frese Valve Selection'!$Q483,'Partnumber data valves'!$B$4:$K$1001,5,FALSE)</f>
        <v>#N/A</v>
      </c>
      <c r="V483" s="23" t="e">
        <f>VLOOKUP('Frese Valve Selection'!$Q483,'Partnumber data valves'!$B$4:$K$1001,6,FALSE)</f>
        <v>#N/A</v>
      </c>
      <c r="W483" s="23" t="e">
        <f>VLOOKUP('Frese Valve Selection'!$Q483,'Partnumber data valves'!$B$4:$K$1001,7,FALSE)</f>
        <v>#N/A</v>
      </c>
      <c r="X483" s="23" t="e">
        <f>VLOOKUP('Frese Valve Selection'!$Q483,'Partnumber data valves'!$B$4:$K$1001,8,FALSE)</f>
        <v>#N/A</v>
      </c>
      <c r="Y483" s="23" t="e">
        <f>VLOOKUP('Frese Valve Selection'!$Q483,'Partnumber data valves'!$B$4:$K$1001,9,FALSE)</f>
        <v>#N/A</v>
      </c>
      <c r="Z483" s="23" t="e">
        <f>VLOOKUP('Frese Valve Selection'!$Q483,'Partnumber data valves'!$B$4:$K$1001,10,FALSE)</f>
        <v>#N/A</v>
      </c>
      <c r="AA483" s="97">
        <f t="shared" si="79"/>
        <v>0</v>
      </c>
      <c r="AB483" s="98" t="e">
        <f t="shared" si="77"/>
        <v>#N/A</v>
      </c>
      <c r="AC483" s="99" t="e">
        <f t="shared" si="78"/>
        <v>#N/A</v>
      </c>
      <c r="AD483" s="23" t="e">
        <f>VLOOKUP(Q483,'Weight table'!$A$2:$C$10000,3,FALSE)</f>
        <v>#N/A</v>
      </c>
      <c r="AF483" s="83"/>
      <c r="AG483" s="23" t="str">
        <f>IF(OR(ISBLANK($AF483),$AF483="N/A"),"",VLOOKUP($AF483,'Part number data actuators'!$B$3:$H$202,2,FALSE))</f>
        <v/>
      </c>
      <c r="AH483" s="23" t="str">
        <f>IF(OR(ISBLANK($AF483),$AF483="N/A"),"",VLOOKUP($AF483,'Part number data actuators'!$B$3:$H$202,3,FALSE))</f>
        <v/>
      </c>
      <c r="AI483" s="23" t="str">
        <f>IF(OR(ISBLANK($AF483),$AF483="N/A"),"",VLOOKUP($AF483,'Part number data actuators'!$B$3:$H$202,4,FALSE))</f>
        <v/>
      </c>
      <c r="AJ483" s="23" t="str">
        <f>IF(OR(ISBLANK($AF483),$AF483="N/A"),"",VLOOKUP($AF483,'Part number data actuators'!$B$3:$H$202,5,FALSE))</f>
        <v/>
      </c>
      <c r="AK483" s="23" t="str">
        <f>IF(OR(ISBLANK($AF483),$AF483="N/A"),"",VLOOKUP($AF483,'Part number data actuators'!$B$3:$H$202,6,FALSE))</f>
        <v/>
      </c>
      <c r="AL483" s="23" t="str">
        <f>IF(OR(ISBLANK($AF483),$AF483="N/A"),"",VLOOKUP($AF483,'Part number data actuators'!$B$3:$H$202,7,FALSE))</f>
        <v/>
      </c>
      <c r="AM483" s="5" t="str">
        <f>IF(OR(ISBLANK($AF483),$AF483="N/A"),"",VLOOKUP(AF483,'Weight table'!$A$2:$C$10000,3,FALSE))</f>
        <v/>
      </c>
      <c r="AO483" s="86"/>
      <c r="AU483" s="66" t="e">
        <f t="shared" si="80"/>
        <v>#N/A</v>
      </c>
      <c r="AV483" s="66" t="e">
        <f t="shared" si="81"/>
        <v>#N/A</v>
      </c>
      <c r="AW483" t="e">
        <f t="shared" si="82"/>
        <v>#N/A</v>
      </c>
      <c r="AX483" s="66" t="e">
        <f t="shared" si="83"/>
        <v>#N/A</v>
      </c>
      <c r="AY483" s="66" t="e">
        <f t="shared" si="84"/>
        <v>#N/A</v>
      </c>
      <c r="BB483" s="6" t="e">
        <f>MATCH(Q483,'Partnumber data valves'!$B$4:$B$1001,0)</f>
        <v>#N/A</v>
      </c>
      <c r="BC483" s="6"/>
      <c r="BD483" t="e">
        <f>INDEX('Partnumber data valves'!$B$4:$AC$1001,$BB483,13)</f>
        <v>#N/A</v>
      </c>
      <c r="BE483" t="e">
        <f>INDEX('Partnumber data valves'!$B$4:$AC$1001,$BB483,14)</f>
        <v>#N/A</v>
      </c>
      <c r="BF483" t="e">
        <f>INDEX('Partnumber data valves'!$B$4:$AC$1001,$BB483,15)</f>
        <v>#N/A</v>
      </c>
      <c r="BG483" t="e">
        <f>INDEX('Partnumber data valves'!$B$4:$AC$1001,$BB483,16)</f>
        <v>#N/A</v>
      </c>
      <c r="BH483" t="e">
        <f>INDEX('Partnumber data valves'!$B$4:$AC$1001,$BB483,17)</f>
        <v>#N/A</v>
      </c>
      <c r="BI483" t="e">
        <f>INDEX('Partnumber data valves'!$B$4:$AC$1001,$BB483,18)</f>
        <v>#N/A</v>
      </c>
      <c r="BJ483" t="e">
        <f>INDEX('Partnumber data valves'!$B$4:$AC$1001,$BB483,19)</f>
        <v>#N/A</v>
      </c>
      <c r="BL483" t="e">
        <f>INDEX('Partnumber data valves'!$B$4:$AC$1001,$BB483,21)</f>
        <v>#N/A</v>
      </c>
      <c r="BM483" t="e">
        <f>INDEX('Partnumber data valves'!$B$4:$AC$1001,$BB483,22)</f>
        <v>#N/A</v>
      </c>
      <c r="BN483" t="e">
        <f>INDEX('Partnumber data valves'!$B$4:$AC$1001,$BB483,23)</f>
        <v>#N/A</v>
      </c>
      <c r="BO483" t="e">
        <f>INDEX('Partnumber data valves'!$B$4:$AC$1001,$BB483,24)</f>
        <v>#N/A</v>
      </c>
      <c r="BP483" t="e">
        <f>INDEX('Partnumber data valves'!$B$4:$AC$1001,$BB483,25)</f>
        <v>#N/A</v>
      </c>
      <c r="BQ483" t="e">
        <f>INDEX('Partnumber data valves'!$B$4:$AC$1001,$BB483,26)</f>
        <v>#N/A</v>
      </c>
      <c r="BR483" t="e">
        <f>INDEX('Partnumber data valves'!$B$4:$AC$1001,$BB483,27)</f>
        <v>#N/A</v>
      </c>
      <c r="BS483" t="e">
        <f>INDEX('Partnumber data valves'!$B$4:$AC$1001,$BB483,28)</f>
        <v>#N/A</v>
      </c>
      <c r="BU483" s="66" t="e">
        <f>INDEX('Partnumber data valves'!$B$4:$AC$1001,$BB483,5)</f>
        <v>#N/A</v>
      </c>
      <c r="BV483" s="66" t="e">
        <f>INDEX('Partnumber data valves'!$B$4:$AC$1001,$BB483,6)</f>
        <v>#N/A</v>
      </c>
    </row>
    <row r="484" spans="2:74"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5"/>
      <c r="N484" s="115"/>
      <c r="O484" s="115"/>
      <c r="Q484" s="83"/>
      <c r="R484" s="22" t="e">
        <f>VLOOKUP('Frese Valve Selection'!$Q484,'Partnumber data valves'!$B$4:$K$1001,2,FALSE)</f>
        <v>#N/A</v>
      </c>
      <c r="S484" s="23" t="e">
        <f>VLOOKUP('Frese Valve Selection'!$Q484,'Partnumber data valves'!$B$4:$K$1001,3,FALSE)</f>
        <v>#N/A</v>
      </c>
      <c r="T484" s="23" t="e">
        <f>VLOOKUP('Frese Valve Selection'!$Q484,'Partnumber data valves'!$B$4:$K$1001,4,FALSE)</f>
        <v>#N/A</v>
      </c>
      <c r="U484" s="23" t="e">
        <f>VLOOKUP('Frese Valve Selection'!$Q484,'Partnumber data valves'!$B$4:$K$1001,5,FALSE)</f>
        <v>#N/A</v>
      </c>
      <c r="V484" s="23" t="e">
        <f>VLOOKUP('Frese Valve Selection'!$Q484,'Partnumber data valves'!$B$4:$K$1001,6,FALSE)</f>
        <v>#N/A</v>
      </c>
      <c r="W484" s="23" t="e">
        <f>VLOOKUP('Frese Valve Selection'!$Q484,'Partnumber data valves'!$B$4:$K$1001,7,FALSE)</f>
        <v>#N/A</v>
      </c>
      <c r="X484" s="23" t="e">
        <f>VLOOKUP('Frese Valve Selection'!$Q484,'Partnumber data valves'!$B$4:$K$1001,8,FALSE)</f>
        <v>#N/A</v>
      </c>
      <c r="Y484" s="23" t="e">
        <f>VLOOKUP('Frese Valve Selection'!$Q484,'Partnumber data valves'!$B$4:$K$1001,9,FALSE)</f>
        <v>#N/A</v>
      </c>
      <c r="Z484" s="23" t="e">
        <f>VLOOKUP('Frese Valve Selection'!$Q484,'Partnumber data valves'!$B$4:$K$1001,10,FALSE)</f>
        <v>#N/A</v>
      </c>
      <c r="AA484" s="97">
        <f t="shared" si="79"/>
        <v>0</v>
      </c>
      <c r="AB484" s="98" t="e">
        <f t="shared" si="77"/>
        <v>#N/A</v>
      </c>
      <c r="AC484" s="99" t="e">
        <f t="shared" si="78"/>
        <v>#N/A</v>
      </c>
      <c r="AD484" s="23" t="e">
        <f>VLOOKUP(Q484,'Weight table'!$A$2:$C$10000,3,FALSE)</f>
        <v>#N/A</v>
      </c>
      <c r="AF484" s="83"/>
      <c r="AG484" s="23" t="str">
        <f>IF(OR(ISBLANK($AF484),$AF484="N/A"),"",VLOOKUP($AF484,'Part number data actuators'!$B$3:$H$202,2,FALSE))</f>
        <v/>
      </c>
      <c r="AH484" s="23" t="str">
        <f>IF(OR(ISBLANK($AF484),$AF484="N/A"),"",VLOOKUP($AF484,'Part number data actuators'!$B$3:$H$202,3,FALSE))</f>
        <v/>
      </c>
      <c r="AI484" s="23" t="str">
        <f>IF(OR(ISBLANK($AF484),$AF484="N/A"),"",VLOOKUP($AF484,'Part number data actuators'!$B$3:$H$202,4,FALSE))</f>
        <v/>
      </c>
      <c r="AJ484" s="23" t="str">
        <f>IF(OR(ISBLANK($AF484),$AF484="N/A"),"",VLOOKUP($AF484,'Part number data actuators'!$B$3:$H$202,5,FALSE))</f>
        <v/>
      </c>
      <c r="AK484" s="23" t="str">
        <f>IF(OR(ISBLANK($AF484),$AF484="N/A"),"",VLOOKUP($AF484,'Part number data actuators'!$B$3:$H$202,6,FALSE))</f>
        <v/>
      </c>
      <c r="AL484" s="23" t="str">
        <f>IF(OR(ISBLANK($AF484),$AF484="N/A"),"",VLOOKUP($AF484,'Part number data actuators'!$B$3:$H$202,7,FALSE))</f>
        <v/>
      </c>
      <c r="AM484" s="5" t="str">
        <f>IF(OR(ISBLANK($AF484),$AF484="N/A"),"",VLOOKUP(AF484,'Weight table'!$A$2:$C$10000,3,FALSE))</f>
        <v/>
      </c>
      <c r="AO484" s="86"/>
      <c r="AU484" s="66" t="e">
        <f t="shared" si="80"/>
        <v>#N/A</v>
      </c>
      <c r="AV484" s="66" t="e">
        <f t="shared" si="81"/>
        <v>#N/A</v>
      </c>
      <c r="AW484" t="e">
        <f t="shared" si="82"/>
        <v>#N/A</v>
      </c>
      <c r="AX484" s="66" t="e">
        <f t="shared" si="83"/>
        <v>#N/A</v>
      </c>
      <c r="AY484" s="66" t="e">
        <f t="shared" si="84"/>
        <v>#N/A</v>
      </c>
      <c r="BB484" s="6" t="e">
        <f>MATCH(Q484,'Partnumber data valves'!$B$4:$B$1001,0)</f>
        <v>#N/A</v>
      </c>
      <c r="BC484" s="6"/>
      <c r="BD484" t="e">
        <f>INDEX('Partnumber data valves'!$B$4:$AC$1001,$BB484,13)</f>
        <v>#N/A</v>
      </c>
      <c r="BE484" t="e">
        <f>INDEX('Partnumber data valves'!$B$4:$AC$1001,$BB484,14)</f>
        <v>#N/A</v>
      </c>
      <c r="BF484" t="e">
        <f>INDEX('Partnumber data valves'!$B$4:$AC$1001,$BB484,15)</f>
        <v>#N/A</v>
      </c>
      <c r="BG484" t="e">
        <f>INDEX('Partnumber data valves'!$B$4:$AC$1001,$BB484,16)</f>
        <v>#N/A</v>
      </c>
      <c r="BH484" t="e">
        <f>INDEX('Partnumber data valves'!$B$4:$AC$1001,$BB484,17)</f>
        <v>#N/A</v>
      </c>
      <c r="BI484" t="e">
        <f>INDEX('Partnumber data valves'!$B$4:$AC$1001,$BB484,18)</f>
        <v>#N/A</v>
      </c>
      <c r="BJ484" t="e">
        <f>INDEX('Partnumber data valves'!$B$4:$AC$1001,$BB484,19)</f>
        <v>#N/A</v>
      </c>
      <c r="BL484" t="e">
        <f>INDEX('Partnumber data valves'!$B$4:$AC$1001,$BB484,21)</f>
        <v>#N/A</v>
      </c>
      <c r="BM484" t="e">
        <f>INDEX('Partnumber data valves'!$B$4:$AC$1001,$BB484,22)</f>
        <v>#N/A</v>
      </c>
      <c r="BN484" t="e">
        <f>INDEX('Partnumber data valves'!$B$4:$AC$1001,$BB484,23)</f>
        <v>#N/A</v>
      </c>
      <c r="BO484" t="e">
        <f>INDEX('Partnumber data valves'!$B$4:$AC$1001,$BB484,24)</f>
        <v>#N/A</v>
      </c>
      <c r="BP484" t="e">
        <f>INDEX('Partnumber data valves'!$B$4:$AC$1001,$BB484,25)</f>
        <v>#N/A</v>
      </c>
      <c r="BQ484" t="e">
        <f>INDEX('Partnumber data valves'!$B$4:$AC$1001,$BB484,26)</f>
        <v>#N/A</v>
      </c>
      <c r="BR484" t="e">
        <f>INDEX('Partnumber data valves'!$B$4:$AC$1001,$BB484,27)</f>
        <v>#N/A</v>
      </c>
      <c r="BS484" t="e">
        <f>INDEX('Partnumber data valves'!$B$4:$AC$1001,$BB484,28)</f>
        <v>#N/A</v>
      </c>
      <c r="BU484" s="66" t="e">
        <f>INDEX('Partnumber data valves'!$B$4:$AC$1001,$BB484,5)</f>
        <v>#N/A</v>
      </c>
      <c r="BV484" s="66" t="e">
        <f>INDEX('Partnumber data valves'!$B$4:$AC$1001,$BB484,6)</f>
        <v>#N/A</v>
      </c>
    </row>
    <row r="485" spans="2:74"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5"/>
      <c r="N485" s="115"/>
      <c r="O485" s="115"/>
      <c r="Q485" s="83"/>
      <c r="R485" s="22" t="e">
        <f>VLOOKUP('Frese Valve Selection'!$Q485,'Partnumber data valves'!$B$4:$K$1001,2,FALSE)</f>
        <v>#N/A</v>
      </c>
      <c r="S485" s="23" t="e">
        <f>VLOOKUP('Frese Valve Selection'!$Q485,'Partnumber data valves'!$B$4:$K$1001,3,FALSE)</f>
        <v>#N/A</v>
      </c>
      <c r="T485" s="23" t="e">
        <f>VLOOKUP('Frese Valve Selection'!$Q485,'Partnumber data valves'!$B$4:$K$1001,4,FALSE)</f>
        <v>#N/A</v>
      </c>
      <c r="U485" s="23" t="e">
        <f>VLOOKUP('Frese Valve Selection'!$Q485,'Partnumber data valves'!$B$4:$K$1001,5,FALSE)</f>
        <v>#N/A</v>
      </c>
      <c r="V485" s="23" t="e">
        <f>VLOOKUP('Frese Valve Selection'!$Q485,'Partnumber data valves'!$B$4:$K$1001,6,FALSE)</f>
        <v>#N/A</v>
      </c>
      <c r="W485" s="23" t="e">
        <f>VLOOKUP('Frese Valve Selection'!$Q485,'Partnumber data valves'!$B$4:$K$1001,7,FALSE)</f>
        <v>#N/A</v>
      </c>
      <c r="X485" s="23" t="e">
        <f>VLOOKUP('Frese Valve Selection'!$Q485,'Partnumber data valves'!$B$4:$K$1001,8,FALSE)</f>
        <v>#N/A</v>
      </c>
      <c r="Y485" s="23" t="e">
        <f>VLOOKUP('Frese Valve Selection'!$Q485,'Partnumber data valves'!$B$4:$K$1001,9,FALSE)</f>
        <v>#N/A</v>
      </c>
      <c r="Z485" s="23" t="e">
        <f>VLOOKUP('Frese Valve Selection'!$Q485,'Partnumber data valves'!$B$4:$K$1001,10,FALSE)</f>
        <v>#N/A</v>
      </c>
      <c r="AA485" s="97">
        <f t="shared" si="79"/>
        <v>0</v>
      </c>
      <c r="AB485" s="98" t="e">
        <f t="shared" si="77"/>
        <v>#N/A</v>
      </c>
      <c r="AC485" s="99" t="e">
        <f t="shared" si="78"/>
        <v>#N/A</v>
      </c>
      <c r="AD485" s="23" t="e">
        <f>VLOOKUP(Q485,'Weight table'!$A$2:$C$10000,3,FALSE)</f>
        <v>#N/A</v>
      </c>
      <c r="AF485" s="83"/>
      <c r="AG485" s="23" t="str">
        <f>IF(OR(ISBLANK($AF485),$AF485="N/A"),"",VLOOKUP($AF485,'Part number data actuators'!$B$3:$H$202,2,FALSE))</f>
        <v/>
      </c>
      <c r="AH485" s="23" t="str">
        <f>IF(OR(ISBLANK($AF485),$AF485="N/A"),"",VLOOKUP($AF485,'Part number data actuators'!$B$3:$H$202,3,FALSE))</f>
        <v/>
      </c>
      <c r="AI485" s="23" t="str">
        <f>IF(OR(ISBLANK($AF485),$AF485="N/A"),"",VLOOKUP($AF485,'Part number data actuators'!$B$3:$H$202,4,FALSE))</f>
        <v/>
      </c>
      <c r="AJ485" s="23" t="str">
        <f>IF(OR(ISBLANK($AF485),$AF485="N/A"),"",VLOOKUP($AF485,'Part number data actuators'!$B$3:$H$202,5,FALSE))</f>
        <v/>
      </c>
      <c r="AK485" s="23" t="str">
        <f>IF(OR(ISBLANK($AF485),$AF485="N/A"),"",VLOOKUP($AF485,'Part number data actuators'!$B$3:$H$202,6,FALSE))</f>
        <v/>
      </c>
      <c r="AL485" s="23" t="str">
        <f>IF(OR(ISBLANK($AF485),$AF485="N/A"),"",VLOOKUP($AF485,'Part number data actuators'!$B$3:$H$202,7,FALSE))</f>
        <v/>
      </c>
      <c r="AM485" s="5" t="str">
        <f>IF(OR(ISBLANK($AF485),$AF485="N/A"),"",VLOOKUP(AF485,'Weight table'!$A$2:$C$10000,3,FALSE))</f>
        <v/>
      </c>
      <c r="AO485" s="86"/>
      <c r="AU485" s="66" t="e">
        <f t="shared" si="80"/>
        <v>#N/A</v>
      </c>
      <c r="AV485" s="66" t="e">
        <f t="shared" si="81"/>
        <v>#N/A</v>
      </c>
      <c r="AW485" t="e">
        <f t="shared" si="82"/>
        <v>#N/A</v>
      </c>
      <c r="AX485" s="66" t="e">
        <f t="shared" si="83"/>
        <v>#N/A</v>
      </c>
      <c r="AY485" s="66" t="e">
        <f t="shared" si="84"/>
        <v>#N/A</v>
      </c>
      <c r="BB485" s="6" t="e">
        <f>MATCH(Q485,'Partnumber data valves'!$B$4:$B$1001,0)</f>
        <v>#N/A</v>
      </c>
      <c r="BC485" s="6"/>
      <c r="BD485" t="e">
        <f>INDEX('Partnumber data valves'!$B$4:$AC$1001,$BB485,13)</f>
        <v>#N/A</v>
      </c>
      <c r="BE485" t="e">
        <f>INDEX('Partnumber data valves'!$B$4:$AC$1001,$BB485,14)</f>
        <v>#N/A</v>
      </c>
      <c r="BF485" t="e">
        <f>INDEX('Partnumber data valves'!$B$4:$AC$1001,$BB485,15)</f>
        <v>#N/A</v>
      </c>
      <c r="BG485" t="e">
        <f>INDEX('Partnumber data valves'!$B$4:$AC$1001,$BB485,16)</f>
        <v>#N/A</v>
      </c>
      <c r="BH485" t="e">
        <f>INDEX('Partnumber data valves'!$B$4:$AC$1001,$BB485,17)</f>
        <v>#N/A</v>
      </c>
      <c r="BI485" t="e">
        <f>INDEX('Partnumber data valves'!$B$4:$AC$1001,$BB485,18)</f>
        <v>#N/A</v>
      </c>
      <c r="BJ485" t="e">
        <f>INDEX('Partnumber data valves'!$B$4:$AC$1001,$BB485,19)</f>
        <v>#N/A</v>
      </c>
      <c r="BL485" t="e">
        <f>INDEX('Partnumber data valves'!$B$4:$AC$1001,$BB485,21)</f>
        <v>#N/A</v>
      </c>
      <c r="BM485" t="e">
        <f>INDEX('Partnumber data valves'!$B$4:$AC$1001,$BB485,22)</f>
        <v>#N/A</v>
      </c>
      <c r="BN485" t="e">
        <f>INDEX('Partnumber data valves'!$B$4:$AC$1001,$BB485,23)</f>
        <v>#N/A</v>
      </c>
      <c r="BO485" t="e">
        <f>INDEX('Partnumber data valves'!$B$4:$AC$1001,$BB485,24)</f>
        <v>#N/A</v>
      </c>
      <c r="BP485" t="e">
        <f>INDEX('Partnumber data valves'!$B$4:$AC$1001,$BB485,25)</f>
        <v>#N/A</v>
      </c>
      <c r="BQ485" t="e">
        <f>INDEX('Partnumber data valves'!$B$4:$AC$1001,$BB485,26)</f>
        <v>#N/A</v>
      </c>
      <c r="BR485" t="e">
        <f>INDEX('Partnumber data valves'!$B$4:$AC$1001,$BB485,27)</f>
        <v>#N/A</v>
      </c>
      <c r="BS485" t="e">
        <f>INDEX('Partnumber data valves'!$B$4:$AC$1001,$BB485,28)</f>
        <v>#N/A</v>
      </c>
      <c r="BU485" s="66" t="e">
        <f>INDEX('Partnumber data valves'!$B$4:$AC$1001,$BB485,5)</f>
        <v>#N/A</v>
      </c>
      <c r="BV485" s="66" t="e">
        <f>INDEX('Partnumber data valves'!$B$4:$AC$1001,$BB485,6)</f>
        <v>#N/A</v>
      </c>
    </row>
    <row r="486" spans="2:74"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5"/>
      <c r="N486" s="115"/>
      <c r="O486" s="115"/>
      <c r="Q486" s="83"/>
      <c r="R486" s="22" t="e">
        <f>VLOOKUP('Frese Valve Selection'!$Q486,'Partnumber data valves'!$B$4:$K$1001,2,FALSE)</f>
        <v>#N/A</v>
      </c>
      <c r="S486" s="23" t="e">
        <f>VLOOKUP('Frese Valve Selection'!$Q486,'Partnumber data valves'!$B$4:$K$1001,3,FALSE)</f>
        <v>#N/A</v>
      </c>
      <c r="T486" s="23" t="e">
        <f>VLOOKUP('Frese Valve Selection'!$Q486,'Partnumber data valves'!$B$4:$K$1001,4,FALSE)</f>
        <v>#N/A</v>
      </c>
      <c r="U486" s="23" t="e">
        <f>VLOOKUP('Frese Valve Selection'!$Q486,'Partnumber data valves'!$B$4:$K$1001,5,FALSE)</f>
        <v>#N/A</v>
      </c>
      <c r="V486" s="23" t="e">
        <f>VLOOKUP('Frese Valve Selection'!$Q486,'Partnumber data valves'!$B$4:$K$1001,6,FALSE)</f>
        <v>#N/A</v>
      </c>
      <c r="W486" s="23" t="e">
        <f>VLOOKUP('Frese Valve Selection'!$Q486,'Partnumber data valves'!$B$4:$K$1001,7,FALSE)</f>
        <v>#N/A</v>
      </c>
      <c r="X486" s="23" t="e">
        <f>VLOOKUP('Frese Valve Selection'!$Q486,'Partnumber data valves'!$B$4:$K$1001,8,FALSE)</f>
        <v>#N/A</v>
      </c>
      <c r="Y486" s="23" t="e">
        <f>VLOOKUP('Frese Valve Selection'!$Q486,'Partnumber data valves'!$B$4:$K$1001,9,FALSE)</f>
        <v>#N/A</v>
      </c>
      <c r="Z486" s="23" t="e">
        <f>VLOOKUP('Frese Valve Selection'!$Q486,'Partnumber data valves'!$B$4:$K$1001,10,FALSE)</f>
        <v>#N/A</v>
      </c>
      <c r="AA486" s="97">
        <f t="shared" si="79"/>
        <v>0</v>
      </c>
      <c r="AB486" s="98" t="e">
        <f t="shared" si="77"/>
        <v>#N/A</v>
      </c>
      <c r="AC486" s="99" t="e">
        <f t="shared" si="78"/>
        <v>#N/A</v>
      </c>
      <c r="AD486" s="23" t="e">
        <f>VLOOKUP(Q486,'Weight table'!$A$2:$C$10000,3,FALSE)</f>
        <v>#N/A</v>
      </c>
      <c r="AF486" s="83"/>
      <c r="AG486" s="23" t="str">
        <f>IF(OR(ISBLANK($AF486),$AF486="N/A"),"",VLOOKUP($AF486,'Part number data actuators'!$B$3:$H$202,2,FALSE))</f>
        <v/>
      </c>
      <c r="AH486" s="23" t="str">
        <f>IF(OR(ISBLANK($AF486),$AF486="N/A"),"",VLOOKUP($AF486,'Part number data actuators'!$B$3:$H$202,3,FALSE))</f>
        <v/>
      </c>
      <c r="AI486" s="23" t="str">
        <f>IF(OR(ISBLANK($AF486),$AF486="N/A"),"",VLOOKUP($AF486,'Part number data actuators'!$B$3:$H$202,4,FALSE))</f>
        <v/>
      </c>
      <c r="AJ486" s="23" t="str">
        <f>IF(OR(ISBLANK($AF486),$AF486="N/A"),"",VLOOKUP($AF486,'Part number data actuators'!$B$3:$H$202,5,FALSE))</f>
        <v/>
      </c>
      <c r="AK486" s="23" t="str">
        <f>IF(OR(ISBLANK($AF486),$AF486="N/A"),"",VLOOKUP($AF486,'Part number data actuators'!$B$3:$H$202,6,FALSE))</f>
        <v/>
      </c>
      <c r="AL486" s="23" t="str">
        <f>IF(OR(ISBLANK($AF486),$AF486="N/A"),"",VLOOKUP($AF486,'Part number data actuators'!$B$3:$H$202,7,FALSE))</f>
        <v/>
      </c>
      <c r="AM486" s="5" t="str">
        <f>IF(OR(ISBLANK($AF486),$AF486="N/A"),"",VLOOKUP(AF486,'Weight table'!$A$2:$C$10000,3,FALSE))</f>
        <v/>
      </c>
      <c r="AO486" s="86"/>
      <c r="AU486" s="66" t="e">
        <f t="shared" si="80"/>
        <v>#N/A</v>
      </c>
      <c r="AV486" s="66" t="e">
        <f t="shared" si="81"/>
        <v>#N/A</v>
      </c>
      <c r="AW486" t="e">
        <f t="shared" si="82"/>
        <v>#N/A</v>
      </c>
      <c r="AX486" s="66" t="e">
        <f t="shared" si="83"/>
        <v>#N/A</v>
      </c>
      <c r="AY486" s="66" t="e">
        <f t="shared" si="84"/>
        <v>#N/A</v>
      </c>
      <c r="BB486" s="6" t="e">
        <f>MATCH(Q486,'Partnumber data valves'!$B$4:$B$1001,0)</f>
        <v>#N/A</v>
      </c>
      <c r="BC486" s="6"/>
      <c r="BD486" t="e">
        <f>INDEX('Partnumber data valves'!$B$4:$AC$1001,$BB486,13)</f>
        <v>#N/A</v>
      </c>
      <c r="BE486" t="e">
        <f>INDEX('Partnumber data valves'!$B$4:$AC$1001,$BB486,14)</f>
        <v>#N/A</v>
      </c>
      <c r="BF486" t="e">
        <f>INDEX('Partnumber data valves'!$B$4:$AC$1001,$BB486,15)</f>
        <v>#N/A</v>
      </c>
      <c r="BG486" t="e">
        <f>INDEX('Partnumber data valves'!$B$4:$AC$1001,$BB486,16)</f>
        <v>#N/A</v>
      </c>
      <c r="BH486" t="e">
        <f>INDEX('Partnumber data valves'!$B$4:$AC$1001,$BB486,17)</f>
        <v>#N/A</v>
      </c>
      <c r="BI486" t="e">
        <f>INDEX('Partnumber data valves'!$B$4:$AC$1001,$BB486,18)</f>
        <v>#N/A</v>
      </c>
      <c r="BJ486" t="e">
        <f>INDEX('Partnumber data valves'!$B$4:$AC$1001,$BB486,19)</f>
        <v>#N/A</v>
      </c>
      <c r="BL486" t="e">
        <f>INDEX('Partnumber data valves'!$B$4:$AC$1001,$BB486,21)</f>
        <v>#N/A</v>
      </c>
      <c r="BM486" t="e">
        <f>INDEX('Partnumber data valves'!$B$4:$AC$1001,$BB486,22)</f>
        <v>#N/A</v>
      </c>
      <c r="BN486" t="e">
        <f>INDEX('Partnumber data valves'!$B$4:$AC$1001,$BB486,23)</f>
        <v>#N/A</v>
      </c>
      <c r="BO486" t="e">
        <f>INDEX('Partnumber data valves'!$B$4:$AC$1001,$BB486,24)</f>
        <v>#N/A</v>
      </c>
      <c r="BP486" t="e">
        <f>INDEX('Partnumber data valves'!$B$4:$AC$1001,$BB486,25)</f>
        <v>#N/A</v>
      </c>
      <c r="BQ486" t="e">
        <f>INDEX('Partnumber data valves'!$B$4:$AC$1001,$BB486,26)</f>
        <v>#N/A</v>
      </c>
      <c r="BR486" t="e">
        <f>INDEX('Partnumber data valves'!$B$4:$AC$1001,$BB486,27)</f>
        <v>#N/A</v>
      </c>
      <c r="BS486" t="e">
        <f>INDEX('Partnumber data valves'!$B$4:$AC$1001,$BB486,28)</f>
        <v>#N/A</v>
      </c>
      <c r="BU486" s="66" t="e">
        <f>INDEX('Partnumber data valves'!$B$4:$AC$1001,$BB486,5)</f>
        <v>#N/A</v>
      </c>
      <c r="BV486" s="66" t="e">
        <f>INDEX('Partnumber data valves'!$B$4:$AC$1001,$BB486,6)</f>
        <v>#N/A</v>
      </c>
    </row>
    <row r="487" spans="2:74"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5"/>
      <c r="N487" s="115"/>
      <c r="O487" s="115"/>
      <c r="Q487" s="83"/>
      <c r="R487" s="22" t="e">
        <f>VLOOKUP('Frese Valve Selection'!$Q487,'Partnumber data valves'!$B$4:$K$1001,2,FALSE)</f>
        <v>#N/A</v>
      </c>
      <c r="S487" s="23" t="e">
        <f>VLOOKUP('Frese Valve Selection'!$Q487,'Partnumber data valves'!$B$4:$K$1001,3,FALSE)</f>
        <v>#N/A</v>
      </c>
      <c r="T487" s="23" t="e">
        <f>VLOOKUP('Frese Valve Selection'!$Q487,'Partnumber data valves'!$B$4:$K$1001,4,FALSE)</f>
        <v>#N/A</v>
      </c>
      <c r="U487" s="23" t="e">
        <f>VLOOKUP('Frese Valve Selection'!$Q487,'Partnumber data valves'!$B$4:$K$1001,5,FALSE)</f>
        <v>#N/A</v>
      </c>
      <c r="V487" s="23" t="e">
        <f>VLOOKUP('Frese Valve Selection'!$Q487,'Partnumber data valves'!$B$4:$K$1001,6,FALSE)</f>
        <v>#N/A</v>
      </c>
      <c r="W487" s="23" t="e">
        <f>VLOOKUP('Frese Valve Selection'!$Q487,'Partnumber data valves'!$B$4:$K$1001,7,FALSE)</f>
        <v>#N/A</v>
      </c>
      <c r="X487" s="23" t="e">
        <f>VLOOKUP('Frese Valve Selection'!$Q487,'Partnumber data valves'!$B$4:$K$1001,8,FALSE)</f>
        <v>#N/A</v>
      </c>
      <c r="Y487" s="23" t="e">
        <f>VLOOKUP('Frese Valve Selection'!$Q487,'Partnumber data valves'!$B$4:$K$1001,9,FALSE)</f>
        <v>#N/A</v>
      </c>
      <c r="Z487" s="23" t="e">
        <f>VLOOKUP('Frese Valve Selection'!$Q487,'Partnumber data valves'!$B$4:$K$1001,10,FALSE)</f>
        <v>#N/A</v>
      </c>
      <c r="AA487" s="97">
        <f t="shared" si="79"/>
        <v>0</v>
      </c>
      <c r="AB487" s="98" t="e">
        <f t="shared" si="77"/>
        <v>#N/A</v>
      </c>
      <c r="AC487" s="99" t="e">
        <f t="shared" si="78"/>
        <v>#N/A</v>
      </c>
      <c r="AD487" s="23" t="e">
        <f>VLOOKUP(Q487,'Weight table'!$A$2:$C$10000,3,FALSE)</f>
        <v>#N/A</v>
      </c>
      <c r="AF487" s="83"/>
      <c r="AG487" s="23" t="str">
        <f>IF(OR(ISBLANK($AF487),$AF487="N/A"),"",VLOOKUP($AF487,'Part number data actuators'!$B$3:$H$202,2,FALSE))</f>
        <v/>
      </c>
      <c r="AH487" s="23" t="str">
        <f>IF(OR(ISBLANK($AF487),$AF487="N/A"),"",VLOOKUP($AF487,'Part number data actuators'!$B$3:$H$202,3,FALSE))</f>
        <v/>
      </c>
      <c r="AI487" s="23" t="str">
        <f>IF(OR(ISBLANK($AF487),$AF487="N/A"),"",VLOOKUP($AF487,'Part number data actuators'!$B$3:$H$202,4,FALSE))</f>
        <v/>
      </c>
      <c r="AJ487" s="23" t="str">
        <f>IF(OR(ISBLANK($AF487),$AF487="N/A"),"",VLOOKUP($AF487,'Part number data actuators'!$B$3:$H$202,5,FALSE))</f>
        <v/>
      </c>
      <c r="AK487" s="23" t="str">
        <f>IF(OR(ISBLANK($AF487),$AF487="N/A"),"",VLOOKUP($AF487,'Part number data actuators'!$B$3:$H$202,6,FALSE))</f>
        <v/>
      </c>
      <c r="AL487" s="23" t="str">
        <f>IF(OR(ISBLANK($AF487),$AF487="N/A"),"",VLOOKUP($AF487,'Part number data actuators'!$B$3:$H$202,7,FALSE))</f>
        <v/>
      </c>
      <c r="AM487" s="5" t="str">
        <f>IF(OR(ISBLANK($AF487),$AF487="N/A"),"",VLOOKUP(AF487,'Weight table'!$A$2:$C$10000,3,FALSE))</f>
        <v/>
      </c>
      <c r="AO487" s="86"/>
      <c r="AU487" s="66" t="e">
        <f t="shared" si="80"/>
        <v>#N/A</v>
      </c>
      <c r="AV487" s="66" t="e">
        <f t="shared" si="81"/>
        <v>#N/A</v>
      </c>
      <c r="AW487" t="e">
        <f t="shared" si="82"/>
        <v>#N/A</v>
      </c>
      <c r="AX487" s="66" t="e">
        <f t="shared" si="83"/>
        <v>#N/A</v>
      </c>
      <c r="AY487" s="66" t="e">
        <f t="shared" si="84"/>
        <v>#N/A</v>
      </c>
      <c r="BB487" s="6" t="e">
        <f>MATCH(Q487,'Partnumber data valves'!$B$4:$B$1001,0)</f>
        <v>#N/A</v>
      </c>
      <c r="BC487" s="6"/>
      <c r="BD487" t="e">
        <f>INDEX('Partnumber data valves'!$B$4:$AC$1001,$BB487,13)</f>
        <v>#N/A</v>
      </c>
      <c r="BE487" t="e">
        <f>INDEX('Partnumber data valves'!$B$4:$AC$1001,$BB487,14)</f>
        <v>#N/A</v>
      </c>
      <c r="BF487" t="e">
        <f>INDEX('Partnumber data valves'!$B$4:$AC$1001,$BB487,15)</f>
        <v>#N/A</v>
      </c>
      <c r="BG487" t="e">
        <f>INDEX('Partnumber data valves'!$B$4:$AC$1001,$BB487,16)</f>
        <v>#N/A</v>
      </c>
      <c r="BH487" t="e">
        <f>INDEX('Partnumber data valves'!$B$4:$AC$1001,$BB487,17)</f>
        <v>#N/A</v>
      </c>
      <c r="BI487" t="e">
        <f>INDEX('Partnumber data valves'!$B$4:$AC$1001,$BB487,18)</f>
        <v>#N/A</v>
      </c>
      <c r="BJ487" t="e">
        <f>INDEX('Partnumber data valves'!$B$4:$AC$1001,$BB487,19)</f>
        <v>#N/A</v>
      </c>
      <c r="BL487" t="e">
        <f>INDEX('Partnumber data valves'!$B$4:$AC$1001,$BB487,21)</f>
        <v>#N/A</v>
      </c>
      <c r="BM487" t="e">
        <f>INDEX('Partnumber data valves'!$B$4:$AC$1001,$BB487,22)</f>
        <v>#N/A</v>
      </c>
      <c r="BN487" t="e">
        <f>INDEX('Partnumber data valves'!$B$4:$AC$1001,$BB487,23)</f>
        <v>#N/A</v>
      </c>
      <c r="BO487" t="e">
        <f>INDEX('Partnumber data valves'!$B$4:$AC$1001,$BB487,24)</f>
        <v>#N/A</v>
      </c>
      <c r="BP487" t="e">
        <f>INDEX('Partnumber data valves'!$B$4:$AC$1001,$BB487,25)</f>
        <v>#N/A</v>
      </c>
      <c r="BQ487" t="e">
        <f>INDEX('Partnumber data valves'!$B$4:$AC$1001,$BB487,26)</f>
        <v>#N/A</v>
      </c>
      <c r="BR487" t="e">
        <f>INDEX('Partnumber data valves'!$B$4:$AC$1001,$BB487,27)</f>
        <v>#N/A</v>
      </c>
      <c r="BS487" t="e">
        <f>INDEX('Partnumber data valves'!$B$4:$AC$1001,$BB487,28)</f>
        <v>#N/A</v>
      </c>
      <c r="BU487" s="66" t="e">
        <f>INDEX('Partnumber data valves'!$B$4:$AC$1001,$BB487,5)</f>
        <v>#N/A</v>
      </c>
      <c r="BV487" s="66" t="e">
        <f>INDEX('Partnumber data valves'!$B$4:$AC$1001,$BB487,6)</f>
        <v>#N/A</v>
      </c>
    </row>
    <row r="488" spans="2:74"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5"/>
      <c r="N488" s="115"/>
      <c r="O488" s="115"/>
      <c r="Q488" s="83"/>
      <c r="R488" s="22" t="e">
        <f>VLOOKUP('Frese Valve Selection'!$Q488,'Partnumber data valves'!$B$4:$K$1001,2,FALSE)</f>
        <v>#N/A</v>
      </c>
      <c r="S488" s="23" t="e">
        <f>VLOOKUP('Frese Valve Selection'!$Q488,'Partnumber data valves'!$B$4:$K$1001,3,FALSE)</f>
        <v>#N/A</v>
      </c>
      <c r="T488" s="23" t="e">
        <f>VLOOKUP('Frese Valve Selection'!$Q488,'Partnumber data valves'!$B$4:$K$1001,4,FALSE)</f>
        <v>#N/A</v>
      </c>
      <c r="U488" s="23" t="e">
        <f>VLOOKUP('Frese Valve Selection'!$Q488,'Partnumber data valves'!$B$4:$K$1001,5,FALSE)</f>
        <v>#N/A</v>
      </c>
      <c r="V488" s="23" t="e">
        <f>VLOOKUP('Frese Valve Selection'!$Q488,'Partnumber data valves'!$B$4:$K$1001,6,FALSE)</f>
        <v>#N/A</v>
      </c>
      <c r="W488" s="23" t="e">
        <f>VLOOKUP('Frese Valve Selection'!$Q488,'Partnumber data valves'!$B$4:$K$1001,7,FALSE)</f>
        <v>#N/A</v>
      </c>
      <c r="X488" s="23" t="e">
        <f>VLOOKUP('Frese Valve Selection'!$Q488,'Partnumber data valves'!$B$4:$K$1001,8,FALSE)</f>
        <v>#N/A</v>
      </c>
      <c r="Y488" s="23" t="e">
        <f>VLOOKUP('Frese Valve Selection'!$Q488,'Partnumber data valves'!$B$4:$K$1001,9,FALSE)</f>
        <v>#N/A</v>
      </c>
      <c r="Z488" s="23" t="e">
        <f>VLOOKUP('Frese Valve Selection'!$Q488,'Partnumber data valves'!$B$4:$K$1001,10,FALSE)</f>
        <v>#N/A</v>
      </c>
      <c r="AA488" s="97">
        <f t="shared" si="79"/>
        <v>0</v>
      </c>
      <c r="AB488" s="98" t="e">
        <f t="shared" si="77"/>
        <v>#N/A</v>
      </c>
      <c r="AC488" s="99" t="e">
        <f t="shared" si="78"/>
        <v>#N/A</v>
      </c>
      <c r="AD488" s="23" t="e">
        <f>VLOOKUP(Q488,'Weight table'!$A$2:$C$10000,3,FALSE)</f>
        <v>#N/A</v>
      </c>
      <c r="AF488" s="83"/>
      <c r="AG488" s="23" t="str">
        <f>IF(OR(ISBLANK($AF488),$AF488="N/A"),"",VLOOKUP($AF488,'Part number data actuators'!$B$3:$H$202,2,FALSE))</f>
        <v/>
      </c>
      <c r="AH488" s="23" t="str">
        <f>IF(OR(ISBLANK($AF488),$AF488="N/A"),"",VLOOKUP($AF488,'Part number data actuators'!$B$3:$H$202,3,FALSE))</f>
        <v/>
      </c>
      <c r="AI488" s="23" t="str">
        <f>IF(OR(ISBLANK($AF488),$AF488="N/A"),"",VLOOKUP($AF488,'Part number data actuators'!$B$3:$H$202,4,FALSE))</f>
        <v/>
      </c>
      <c r="AJ488" s="23" t="str">
        <f>IF(OR(ISBLANK($AF488),$AF488="N/A"),"",VLOOKUP($AF488,'Part number data actuators'!$B$3:$H$202,5,FALSE))</f>
        <v/>
      </c>
      <c r="AK488" s="23" t="str">
        <f>IF(OR(ISBLANK($AF488),$AF488="N/A"),"",VLOOKUP($AF488,'Part number data actuators'!$B$3:$H$202,6,FALSE))</f>
        <v/>
      </c>
      <c r="AL488" s="23" t="str">
        <f>IF(OR(ISBLANK($AF488),$AF488="N/A"),"",VLOOKUP($AF488,'Part number data actuators'!$B$3:$H$202,7,FALSE))</f>
        <v/>
      </c>
      <c r="AM488" s="5" t="str">
        <f>IF(OR(ISBLANK($AF488),$AF488="N/A"),"",VLOOKUP(AF488,'Weight table'!$A$2:$C$10000,3,FALSE))</f>
        <v/>
      </c>
      <c r="AO488" s="86"/>
      <c r="AU488" s="66" t="e">
        <f t="shared" si="80"/>
        <v>#N/A</v>
      </c>
      <c r="AV488" s="66" t="e">
        <f t="shared" si="81"/>
        <v>#N/A</v>
      </c>
      <c r="AW488" t="e">
        <f t="shared" si="82"/>
        <v>#N/A</v>
      </c>
      <c r="AX488" s="66" t="e">
        <f t="shared" si="83"/>
        <v>#N/A</v>
      </c>
      <c r="AY488" s="66" t="e">
        <f t="shared" si="84"/>
        <v>#N/A</v>
      </c>
      <c r="BB488" s="6" t="e">
        <f>MATCH(Q488,'Partnumber data valves'!$B$4:$B$1001,0)</f>
        <v>#N/A</v>
      </c>
      <c r="BC488" s="6"/>
      <c r="BD488" t="e">
        <f>INDEX('Partnumber data valves'!$B$4:$AC$1001,$BB488,13)</f>
        <v>#N/A</v>
      </c>
      <c r="BE488" t="e">
        <f>INDEX('Partnumber data valves'!$B$4:$AC$1001,$BB488,14)</f>
        <v>#N/A</v>
      </c>
      <c r="BF488" t="e">
        <f>INDEX('Partnumber data valves'!$B$4:$AC$1001,$BB488,15)</f>
        <v>#N/A</v>
      </c>
      <c r="BG488" t="e">
        <f>INDEX('Partnumber data valves'!$B$4:$AC$1001,$BB488,16)</f>
        <v>#N/A</v>
      </c>
      <c r="BH488" t="e">
        <f>INDEX('Partnumber data valves'!$B$4:$AC$1001,$BB488,17)</f>
        <v>#N/A</v>
      </c>
      <c r="BI488" t="e">
        <f>INDEX('Partnumber data valves'!$B$4:$AC$1001,$BB488,18)</f>
        <v>#N/A</v>
      </c>
      <c r="BJ488" t="e">
        <f>INDEX('Partnumber data valves'!$B$4:$AC$1001,$BB488,19)</f>
        <v>#N/A</v>
      </c>
      <c r="BL488" t="e">
        <f>INDEX('Partnumber data valves'!$B$4:$AC$1001,$BB488,21)</f>
        <v>#N/A</v>
      </c>
      <c r="BM488" t="e">
        <f>INDEX('Partnumber data valves'!$B$4:$AC$1001,$BB488,22)</f>
        <v>#N/A</v>
      </c>
      <c r="BN488" t="e">
        <f>INDEX('Partnumber data valves'!$B$4:$AC$1001,$BB488,23)</f>
        <v>#N/A</v>
      </c>
      <c r="BO488" t="e">
        <f>INDEX('Partnumber data valves'!$B$4:$AC$1001,$BB488,24)</f>
        <v>#N/A</v>
      </c>
      <c r="BP488" t="e">
        <f>INDEX('Partnumber data valves'!$B$4:$AC$1001,$BB488,25)</f>
        <v>#N/A</v>
      </c>
      <c r="BQ488" t="e">
        <f>INDEX('Partnumber data valves'!$B$4:$AC$1001,$BB488,26)</f>
        <v>#N/A</v>
      </c>
      <c r="BR488" t="e">
        <f>INDEX('Partnumber data valves'!$B$4:$AC$1001,$BB488,27)</f>
        <v>#N/A</v>
      </c>
      <c r="BS488" t="e">
        <f>INDEX('Partnumber data valves'!$B$4:$AC$1001,$BB488,28)</f>
        <v>#N/A</v>
      </c>
      <c r="BU488" s="66" t="e">
        <f>INDEX('Partnumber data valves'!$B$4:$AC$1001,$BB488,5)</f>
        <v>#N/A</v>
      </c>
      <c r="BV488" s="66" t="e">
        <f>INDEX('Partnumber data valves'!$B$4:$AC$1001,$BB488,6)</f>
        <v>#N/A</v>
      </c>
    </row>
    <row r="489" spans="2:74"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5"/>
      <c r="N489" s="115"/>
      <c r="O489" s="115"/>
      <c r="Q489" s="83"/>
      <c r="R489" s="22" t="e">
        <f>VLOOKUP('Frese Valve Selection'!$Q489,'Partnumber data valves'!$B$4:$K$1001,2,FALSE)</f>
        <v>#N/A</v>
      </c>
      <c r="S489" s="23" t="e">
        <f>VLOOKUP('Frese Valve Selection'!$Q489,'Partnumber data valves'!$B$4:$K$1001,3,FALSE)</f>
        <v>#N/A</v>
      </c>
      <c r="T489" s="23" t="e">
        <f>VLOOKUP('Frese Valve Selection'!$Q489,'Partnumber data valves'!$B$4:$K$1001,4,FALSE)</f>
        <v>#N/A</v>
      </c>
      <c r="U489" s="23" t="e">
        <f>VLOOKUP('Frese Valve Selection'!$Q489,'Partnumber data valves'!$B$4:$K$1001,5,FALSE)</f>
        <v>#N/A</v>
      </c>
      <c r="V489" s="23" t="e">
        <f>VLOOKUP('Frese Valve Selection'!$Q489,'Partnumber data valves'!$B$4:$K$1001,6,FALSE)</f>
        <v>#N/A</v>
      </c>
      <c r="W489" s="23" t="e">
        <f>VLOOKUP('Frese Valve Selection'!$Q489,'Partnumber data valves'!$B$4:$K$1001,7,FALSE)</f>
        <v>#N/A</v>
      </c>
      <c r="X489" s="23" t="e">
        <f>VLOOKUP('Frese Valve Selection'!$Q489,'Partnumber data valves'!$B$4:$K$1001,8,FALSE)</f>
        <v>#N/A</v>
      </c>
      <c r="Y489" s="23" t="e">
        <f>VLOOKUP('Frese Valve Selection'!$Q489,'Partnumber data valves'!$B$4:$K$1001,9,FALSE)</f>
        <v>#N/A</v>
      </c>
      <c r="Z489" s="23" t="e">
        <f>VLOOKUP('Frese Valve Selection'!$Q489,'Partnumber data valves'!$B$4:$K$1001,10,FALSE)</f>
        <v>#N/A</v>
      </c>
      <c r="AA489" s="97">
        <f t="shared" si="79"/>
        <v>0</v>
      </c>
      <c r="AB489" s="98" t="e">
        <f t="shared" si="77"/>
        <v>#N/A</v>
      </c>
      <c r="AC489" s="99" t="e">
        <f t="shared" si="78"/>
        <v>#N/A</v>
      </c>
      <c r="AD489" s="23" t="e">
        <f>VLOOKUP(Q489,'Weight table'!$A$2:$C$10000,3,FALSE)</f>
        <v>#N/A</v>
      </c>
      <c r="AF489" s="83"/>
      <c r="AG489" s="23" t="str">
        <f>IF(OR(ISBLANK($AF489),$AF489="N/A"),"",VLOOKUP($AF489,'Part number data actuators'!$B$3:$H$202,2,FALSE))</f>
        <v/>
      </c>
      <c r="AH489" s="23" t="str">
        <f>IF(OR(ISBLANK($AF489),$AF489="N/A"),"",VLOOKUP($AF489,'Part number data actuators'!$B$3:$H$202,3,FALSE))</f>
        <v/>
      </c>
      <c r="AI489" s="23" t="str">
        <f>IF(OR(ISBLANK($AF489),$AF489="N/A"),"",VLOOKUP($AF489,'Part number data actuators'!$B$3:$H$202,4,FALSE))</f>
        <v/>
      </c>
      <c r="AJ489" s="23" t="str">
        <f>IF(OR(ISBLANK($AF489),$AF489="N/A"),"",VLOOKUP($AF489,'Part number data actuators'!$B$3:$H$202,5,FALSE))</f>
        <v/>
      </c>
      <c r="AK489" s="23" t="str">
        <f>IF(OR(ISBLANK($AF489),$AF489="N/A"),"",VLOOKUP($AF489,'Part number data actuators'!$B$3:$H$202,6,FALSE))</f>
        <v/>
      </c>
      <c r="AL489" s="23" t="str">
        <f>IF(OR(ISBLANK($AF489),$AF489="N/A"),"",VLOOKUP($AF489,'Part number data actuators'!$B$3:$H$202,7,FALSE))</f>
        <v/>
      </c>
      <c r="AM489" s="5" t="str">
        <f>IF(OR(ISBLANK($AF489),$AF489="N/A"),"",VLOOKUP(AF489,'Weight table'!$A$2:$C$10000,3,FALSE))</f>
        <v/>
      </c>
      <c r="AO489" s="86"/>
      <c r="AU489" s="66" t="e">
        <f t="shared" si="80"/>
        <v>#N/A</v>
      </c>
      <c r="AV489" s="66" t="e">
        <f t="shared" si="81"/>
        <v>#N/A</v>
      </c>
      <c r="AW489" t="e">
        <f t="shared" si="82"/>
        <v>#N/A</v>
      </c>
      <c r="AX489" s="66" t="e">
        <f t="shared" si="83"/>
        <v>#N/A</v>
      </c>
      <c r="AY489" s="66" t="e">
        <f t="shared" si="84"/>
        <v>#N/A</v>
      </c>
      <c r="BB489" s="6" t="e">
        <f>MATCH(Q489,'Partnumber data valves'!$B$4:$B$1001,0)</f>
        <v>#N/A</v>
      </c>
      <c r="BC489" s="6"/>
      <c r="BD489" t="e">
        <f>INDEX('Partnumber data valves'!$B$4:$AC$1001,$BB489,13)</f>
        <v>#N/A</v>
      </c>
      <c r="BE489" t="e">
        <f>INDEX('Partnumber data valves'!$B$4:$AC$1001,$BB489,14)</f>
        <v>#N/A</v>
      </c>
      <c r="BF489" t="e">
        <f>INDEX('Partnumber data valves'!$B$4:$AC$1001,$BB489,15)</f>
        <v>#N/A</v>
      </c>
      <c r="BG489" t="e">
        <f>INDEX('Partnumber data valves'!$B$4:$AC$1001,$BB489,16)</f>
        <v>#N/A</v>
      </c>
      <c r="BH489" t="e">
        <f>INDEX('Partnumber data valves'!$B$4:$AC$1001,$BB489,17)</f>
        <v>#N/A</v>
      </c>
      <c r="BI489" t="e">
        <f>INDEX('Partnumber data valves'!$B$4:$AC$1001,$BB489,18)</f>
        <v>#N/A</v>
      </c>
      <c r="BJ489" t="e">
        <f>INDEX('Partnumber data valves'!$B$4:$AC$1001,$BB489,19)</f>
        <v>#N/A</v>
      </c>
      <c r="BL489" t="e">
        <f>INDEX('Partnumber data valves'!$B$4:$AC$1001,$BB489,21)</f>
        <v>#N/A</v>
      </c>
      <c r="BM489" t="e">
        <f>INDEX('Partnumber data valves'!$B$4:$AC$1001,$BB489,22)</f>
        <v>#N/A</v>
      </c>
      <c r="BN489" t="e">
        <f>INDEX('Partnumber data valves'!$B$4:$AC$1001,$BB489,23)</f>
        <v>#N/A</v>
      </c>
      <c r="BO489" t="e">
        <f>INDEX('Partnumber data valves'!$B$4:$AC$1001,$BB489,24)</f>
        <v>#N/A</v>
      </c>
      <c r="BP489" t="e">
        <f>INDEX('Partnumber data valves'!$B$4:$AC$1001,$BB489,25)</f>
        <v>#N/A</v>
      </c>
      <c r="BQ489" t="e">
        <f>INDEX('Partnumber data valves'!$B$4:$AC$1001,$BB489,26)</f>
        <v>#N/A</v>
      </c>
      <c r="BR489" t="e">
        <f>INDEX('Partnumber data valves'!$B$4:$AC$1001,$BB489,27)</f>
        <v>#N/A</v>
      </c>
      <c r="BS489" t="e">
        <f>INDEX('Partnumber data valves'!$B$4:$AC$1001,$BB489,28)</f>
        <v>#N/A</v>
      </c>
      <c r="BU489" s="66" t="e">
        <f>INDEX('Partnumber data valves'!$B$4:$AC$1001,$BB489,5)</f>
        <v>#N/A</v>
      </c>
      <c r="BV489" s="66" t="e">
        <f>INDEX('Partnumber data valves'!$B$4:$AC$1001,$BB489,6)</f>
        <v>#N/A</v>
      </c>
    </row>
    <row r="490" spans="2:74"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5"/>
      <c r="N490" s="115"/>
      <c r="O490" s="115"/>
      <c r="Q490" s="83"/>
      <c r="R490" s="22" t="e">
        <f>VLOOKUP('Frese Valve Selection'!$Q490,'Partnumber data valves'!$B$4:$K$1001,2,FALSE)</f>
        <v>#N/A</v>
      </c>
      <c r="S490" s="23" t="e">
        <f>VLOOKUP('Frese Valve Selection'!$Q490,'Partnumber data valves'!$B$4:$K$1001,3,FALSE)</f>
        <v>#N/A</v>
      </c>
      <c r="T490" s="23" t="e">
        <f>VLOOKUP('Frese Valve Selection'!$Q490,'Partnumber data valves'!$B$4:$K$1001,4,FALSE)</f>
        <v>#N/A</v>
      </c>
      <c r="U490" s="23" t="e">
        <f>VLOOKUP('Frese Valve Selection'!$Q490,'Partnumber data valves'!$B$4:$K$1001,5,FALSE)</f>
        <v>#N/A</v>
      </c>
      <c r="V490" s="23" t="e">
        <f>VLOOKUP('Frese Valve Selection'!$Q490,'Partnumber data valves'!$B$4:$K$1001,6,FALSE)</f>
        <v>#N/A</v>
      </c>
      <c r="W490" s="23" t="e">
        <f>VLOOKUP('Frese Valve Selection'!$Q490,'Partnumber data valves'!$B$4:$K$1001,7,FALSE)</f>
        <v>#N/A</v>
      </c>
      <c r="X490" s="23" t="e">
        <f>VLOOKUP('Frese Valve Selection'!$Q490,'Partnumber data valves'!$B$4:$K$1001,8,FALSE)</f>
        <v>#N/A</v>
      </c>
      <c r="Y490" s="23" t="e">
        <f>VLOOKUP('Frese Valve Selection'!$Q490,'Partnumber data valves'!$B$4:$K$1001,9,FALSE)</f>
        <v>#N/A</v>
      </c>
      <c r="Z490" s="23" t="e">
        <f>VLOOKUP('Frese Valve Selection'!$Q490,'Partnumber data valves'!$B$4:$K$1001,10,FALSE)</f>
        <v>#N/A</v>
      </c>
      <c r="AA490" s="97">
        <f t="shared" si="79"/>
        <v>0</v>
      </c>
      <c r="AB490" s="98" t="e">
        <f t="shared" si="77"/>
        <v>#N/A</v>
      </c>
      <c r="AC490" s="99" t="e">
        <f t="shared" si="78"/>
        <v>#N/A</v>
      </c>
      <c r="AD490" s="23" t="e">
        <f>VLOOKUP(Q490,'Weight table'!$A$2:$C$10000,3,FALSE)</f>
        <v>#N/A</v>
      </c>
      <c r="AF490" s="83"/>
      <c r="AG490" s="23" t="str">
        <f>IF(OR(ISBLANK($AF490),$AF490="N/A"),"",VLOOKUP($AF490,'Part number data actuators'!$B$3:$H$202,2,FALSE))</f>
        <v/>
      </c>
      <c r="AH490" s="23" t="str">
        <f>IF(OR(ISBLANK($AF490),$AF490="N/A"),"",VLOOKUP($AF490,'Part number data actuators'!$B$3:$H$202,3,FALSE))</f>
        <v/>
      </c>
      <c r="AI490" s="23" t="str">
        <f>IF(OR(ISBLANK($AF490),$AF490="N/A"),"",VLOOKUP($AF490,'Part number data actuators'!$B$3:$H$202,4,FALSE))</f>
        <v/>
      </c>
      <c r="AJ490" s="23" t="str">
        <f>IF(OR(ISBLANK($AF490),$AF490="N/A"),"",VLOOKUP($AF490,'Part number data actuators'!$B$3:$H$202,5,FALSE))</f>
        <v/>
      </c>
      <c r="AK490" s="23" t="str">
        <f>IF(OR(ISBLANK($AF490),$AF490="N/A"),"",VLOOKUP($AF490,'Part number data actuators'!$B$3:$H$202,6,FALSE))</f>
        <v/>
      </c>
      <c r="AL490" s="23" t="str">
        <f>IF(OR(ISBLANK($AF490),$AF490="N/A"),"",VLOOKUP($AF490,'Part number data actuators'!$B$3:$H$202,7,FALSE))</f>
        <v/>
      </c>
      <c r="AM490" s="5" t="str">
        <f>IF(OR(ISBLANK($AF490),$AF490="N/A"),"",VLOOKUP(AF490,'Weight table'!$A$2:$C$10000,3,FALSE))</f>
        <v/>
      </c>
      <c r="AO490" s="86"/>
      <c r="AU490" s="66" t="e">
        <f t="shared" si="80"/>
        <v>#N/A</v>
      </c>
      <c r="AV490" s="66" t="e">
        <f t="shared" si="81"/>
        <v>#N/A</v>
      </c>
      <c r="AW490" t="e">
        <f t="shared" si="82"/>
        <v>#N/A</v>
      </c>
      <c r="AX490" s="66" t="e">
        <f t="shared" si="83"/>
        <v>#N/A</v>
      </c>
      <c r="AY490" s="66" t="e">
        <f t="shared" si="84"/>
        <v>#N/A</v>
      </c>
      <c r="BB490" s="6" t="e">
        <f>MATCH(Q490,'Partnumber data valves'!$B$4:$B$1001,0)</f>
        <v>#N/A</v>
      </c>
      <c r="BC490" s="6"/>
      <c r="BD490" t="e">
        <f>INDEX('Partnumber data valves'!$B$4:$AC$1001,$BB490,13)</f>
        <v>#N/A</v>
      </c>
      <c r="BE490" t="e">
        <f>INDEX('Partnumber data valves'!$B$4:$AC$1001,$BB490,14)</f>
        <v>#N/A</v>
      </c>
      <c r="BF490" t="e">
        <f>INDEX('Partnumber data valves'!$B$4:$AC$1001,$BB490,15)</f>
        <v>#N/A</v>
      </c>
      <c r="BG490" t="e">
        <f>INDEX('Partnumber data valves'!$B$4:$AC$1001,$BB490,16)</f>
        <v>#N/A</v>
      </c>
      <c r="BH490" t="e">
        <f>INDEX('Partnumber data valves'!$B$4:$AC$1001,$BB490,17)</f>
        <v>#N/A</v>
      </c>
      <c r="BI490" t="e">
        <f>INDEX('Partnumber data valves'!$B$4:$AC$1001,$BB490,18)</f>
        <v>#N/A</v>
      </c>
      <c r="BJ490" t="e">
        <f>INDEX('Partnumber data valves'!$B$4:$AC$1001,$BB490,19)</f>
        <v>#N/A</v>
      </c>
      <c r="BL490" t="e">
        <f>INDEX('Partnumber data valves'!$B$4:$AC$1001,$BB490,21)</f>
        <v>#N/A</v>
      </c>
      <c r="BM490" t="e">
        <f>INDEX('Partnumber data valves'!$B$4:$AC$1001,$BB490,22)</f>
        <v>#N/A</v>
      </c>
      <c r="BN490" t="e">
        <f>INDEX('Partnumber data valves'!$B$4:$AC$1001,$BB490,23)</f>
        <v>#N/A</v>
      </c>
      <c r="BO490" t="e">
        <f>INDEX('Partnumber data valves'!$B$4:$AC$1001,$BB490,24)</f>
        <v>#N/A</v>
      </c>
      <c r="BP490" t="e">
        <f>INDEX('Partnumber data valves'!$B$4:$AC$1001,$BB490,25)</f>
        <v>#N/A</v>
      </c>
      <c r="BQ490" t="e">
        <f>INDEX('Partnumber data valves'!$B$4:$AC$1001,$BB490,26)</f>
        <v>#N/A</v>
      </c>
      <c r="BR490" t="e">
        <f>INDEX('Partnumber data valves'!$B$4:$AC$1001,$BB490,27)</f>
        <v>#N/A</v>
      </c>
      <c r="BS490" t="e">
        <f>INDEX('Partnumber data valves'!$B$4:$AC$1001,$BB490,28)</f>
        <v>#N/A</v>
      </c>
      <c r="BU490" s="66" t="e">
        <f>INDEX('Partnumber data valves'!$B$4:$AC$1001,$BB490,5)</f>
        <v>#N/A</v>
      </c>
      <c r="BV490" s="66" t="e">
        <f>INDEX('Partnumber data valves'!$B$4:$AC$1001,$BB490,6)</f>
        <v>#N/A</v>
      </c>
    </row>
    <row r="491" spans="2:74"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5"/>
      <c r="N491" s="115"/>
      <c r="O491" s="115"/>
      <c r="Q491" s="83"/>
      <c r="R491" s="22" t="e">
        <f>VLOOKUP('Frese Valve Selection'!$Q491,'Partnumber data valves'!$B$4:$K$1001,2,FALSE)</f>
        <v>#N/A</v>
      </c>
      <c r="S491" s="23" t="e">
        <f>VLOOKUP('Frese Valve Selection'!$Q491,'Partnumber data valves'!$B$4:$K$1001,3,FALSE)</f>
        <v>#N/A</v>
      </c>
      <c r="T491" s="23" t="e">
        <f>VLOOKUP('Frese Valve Selection'!$Q491,'Partnumber data valves'!$B$4:$K$1001,4,FALSE)</f>
        <v>#N/A</v>
      </c>
      <c r="U491" s="23" t="e">
        <f>VLOOKUP('Frese Valve Selection'!$Q491,'Partnumber data valves'!$B$4:$K$1001,5,FALSE)</f>
        <v>#N/A</v>
      </c>
      <c r="V491" s="23" t="e">
        <f>VLOOKUP('Frese Valve Selection'!$Q491,'Partnumber data valves'!$B$4:$K$1001,6,FALSE)</f>
        <v>#N/A</v>
      </c>
      <c r="W491" s="23" t="e">
        <f>VLOOKUP('Frese Valve Selection'!$Q491,'Partnumber data valves'!$B$4:$K$1001,7,FALSE)</f>
        <v>#N/A</v>
      </c>
      <c r="X491" s="23" t="e">
        <f>VLOOKUP('Frese Valve Selection'!$Q491,'Partnumber data valves'!$B$4:$K$1001,8,FALSE)</f>
        <v>#N/A</v>
      </c>
      <c r="Y491" s="23" t="e">
        <f>VLOOKUP('Frese Valve Selection'!$Q491,'Partnumber data valves'!$B$4:$K$1001,9,FALSE)</f>
        <v>#N/A</v>
      </c>
      <c r="Z491" s="23" t="e">
        <f>VLOOKUP('Frese Valve Selection'!$Q491,'Partnumber data valves'!$B$4:$K$1001,10,FALSE)</f>
        <v>#N/A</v>
      </c>
      <c r="AA491" s="97">
        <f t="shared" si="79"/>
        <v>0</v>
      </c>
      <c r="AB491" s="98" t="e">
        <f t="shared" si="77"/>
        <v>#N/A</v>
      </c>
      <c r="AC491" s="99" t="e">
        <f t="shared" si="78"/>
        <v>#N/A</v>
      </c>
      <c r="AD491" s="23" t="e">
        <f>VLOOKUP(Q491,'Weight table'!$A$2:$C$10000,3,FALSE)</f>
        <v>#N/A</v>
      </c>
      <c r="AF491" s="83"/>
      <c r="AG491" s="23" t="str">
        <f>IF(OR(ISBLANK($AF491),$AF491="N/A"),"",VLOOKUP($AF491,'Part number data actuators'!$B$3:$H$202,2,FALSE))</f>
        <v/>
      </c>
      <c r="AH491" s="23" t="str">
        <f>IF(OR(ISBLANK($AF491),$AF491="N/A"),"",VLOOKUP($AF491,'Part number data actuators'!$B$3:$H$202,3,FALSE))</f>
        <v/>
      </c>
      <c r="AI491" s="23" t="str">
        <f>IF(OR(ISBLANK($AF491),$AF491="N/A"),"",VLOOKUP($AF491,'Part number data actuators'!$B$3:$H$202,4,FALSE))</f>
        <v/>
      </c>
      <c r="AJ491" s="23" t="str">
        <f>IF(OR(ISBLANK($AF491),$AF491="N/A"),"",VLOOKUP($AF491,'Part number data actuators'!$B$3:$H$202,5,FALSE))</f>
        <v/>
      </c>
      <c r="AK491" s="23" t="str">
        <f>IF(OR(ISBLANK($AF491),$AF491="N/A"),"",VLOOKUP($AF491,'Part number data actuators'!$B$3:$H$202,6,FALSE))</f>
        <v/>
      </c>
      <c r="AL491" s="23" t="str">
        <f>IF(OR(ISBLANK($AF491),$AF491="N/A"),"",VLOOKUP($AF491,'Part number data actuators'!$B$3:$H$202,7,FALSE))</f>
        <v/>
      </c>
      <c r="AM491" s="5" t="str">
        <f>IF(OR(ISBLANK($AF491),$AF491="N/A"),"",VLOOKUP(AF491,'Weight table'!$A$2:$C$10000,3,FALSE))</f>
        <v/>
      </c>
      <c r="AO491" s="86"/>
      <c r="AU491" s="66" t="e">
        <f t="shared" si="80"/>
        <v>#N/A</v>
      </c>
      <c r="AV491" s="66" t="e">
        <f t="shared" si="81"/>
        <v>#N/A</v>
      </c>
      <c r="AW491" t="e">
        <f t="shared" si="82"/>
        <v>#N/A</v>
      </c>
      <c r="AX491" s="66" t="e">
        <f t="shared" si="83"/>
        <v>#N/A</v>
      </c>
      <c r="AY491" s="66" t="e">
        <f t="shared" si="84"/>
        <v>#N/A</v>
      </c>
      <c r="BB491" s="6" t="e">
        <f>MATCH(Q491,'Partnumber data valves'!$B$4:$B$1001,0)</f>
        <v>#N/A</v>
      </c>
      <c r="BC491" s="6"/>
      <c r="BD491" t="e">
        <f>INDEX('Partnumber data valves'!$B$4:$AC$1001,$BB491,13)</f>
        <v>#N/A</v>
      </c>
      <c r="BE491" t="e">
        <f>INDEX('Partnumber data valves'!$B$4:$AC$1001,$BB491,14)</f>
        <v>#N/A</v>
      </c>
      <c r="BF491" t="e">
        <f>INDEX('Partnumber data valves'!$B$4:$AC$1001,$BB491,15)</f>
        <v>#N/A</v>
      </c>
      <c r="BG491" t="e">
        <f>INDEX('Partnumber data valves'!$B$4:$AC$1001,$BB491,16)</f>
        <v>#N/A</v>
      </c>
      <c r="BH491" t="e">
        <f>INDEX('Partnumber data valves'!$B$4:$AC$1001,$BB491,17)</f>
        <v>#N/A</v>
      </c>
      <c r="BI491" t="e">
        <f>INDEX('Partnumber data valves'!$B$4:$AC$1001,$BB491,18)</f>
        <v>#N/A</v>
      </c>
      <c r="BJ491" t="e">
        <f>INDEX('Partnumber data valves'!$B$4:$AC$1001,$BB491,19)</f>
        <v>#N/A</v>
      </c>
      <c r="BL491" t="e">
        <f>INDEX('Partnumber data valves'!$B$4:$AC$1001,$BB491,21)</f>
        <v>#N/A</v>
      </c>
      <c r="BM491" t="e">
        <f>INDEX('Partnumber data valves'!$B$4:$AC$1001,$BB491,22)</f>
        <v>#N/A</v>
      </c>
      <c r="BN491" t="e">
        <f>INDEX('Partnumber data valves'!$B$4:$AC$1001,$BB491,23)</f>
        <v>#N/A</v>
      </c>
      <c r="BO491" t="e">
        <f>INDEX('Partnumber data valves'!$B$4:$AC$1001,$BB491,24)</f>
        <v>#N/A</v>
      </c>
      <c r="BP491" t="e">
        <f>INDEX('Partnumber data valves'!$B$4:$AC$1001,$BB491,25)</f>
        <v>#N/A</v>
      </c>
      <c r="BQ491" t="e">
        <f>INDEX('Partnumber data valves'!$B$4:$AC$1001,$BB491,26)</f>
        <v>#N/A</v>
      </c>
      <c r="BR491" t="e">
        <f>INDEX('Partnumber data valves'!$B$4:$AC$1001,$BB491,27)</f>
        <v>#N/A</v>
      </c>
      <c r="BS491" t="e">
        <f>INDEX('Partnumber data valves'!$B$4:$AC$1001,$BB491,28)</f>
        <v>#N/A</v>
      </c>
      <c r="BU491" s="66" t="e">
        <f>INDEX('Partnumber data valves'!$B$4:$AC$1001,$BB491,5)</f>
        <v>#N/A</v>
      </c>
      <c r="BV491" s="66" t="e">
        <f>INDEX('Partnumber data valves'!$B$4:$AC$1001,$BB491,6)</f>
        <v>#N/A</v>
      </c>
    </row>
    <row r="492" spans="2:74"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5"/>
      <c r="N492" s="115"/>
      <c r="O492" s="115"/>
      <c r="Q492" s="83"/>
      <c r="R492" s="22" t="e">
        <f>VLOOKUP('Frese Valve Selection'!$Q492,'Partnumber data valves'!$B$4:$K$1001,2,FALSE)</f>
        <v>#N/A</v>
      </c>
      <c r="S492" s="23" t="e">
        <f>VLOOKUP('Frese Valve Selection'!$Q492,'Partnumber data valves'!$B$4:$K$1001,3,FALSE)</f>
        <v>#N/A</v>
      </c>
      <c r="T492" s="23" t="e">
        <f>VLOOKUP('Frese Valve Selection'!$Q492,'Partnumber data valves'!$B$4:$K$1001,4,FALSE)</f>
        <v>#N/A</v>
      </c>
      <c r="U492" s="23" t="e">
        <f>VLOOKUP('Frese Valve Selection'!$Q492,'Partnumber data valves'!$B$4:$K$1001,5,FALSE)</f>
        <v>#N/A</v>
      </c>
      <c r="V492" s="23" t="e">
        <f>VLOOKUP('Frese Valve Selection'!$Q492,'Partnumber data valves'!$B$4:$K$1001,6,FALSE)</f>
        <v>#N/A</v>
      </c>
      <c r="W492" s="23" t="e">
        <f>VLOOKUP('Frese Valve Selection'!$Q492,'Partnumber data valves'!$B$4:$K$1001,7,FALSE)</f>
        <v>#N/A</v>
      </c>
      <c r="X492" s="23" t="e">
        <f>VLOOKUP('Frese Valve Selection'!$Q492,'Partnumber data valves'!$B$4:$K$1001,8,FALSE)</f>
        <v>#N/A</v>
      </c>
      <c r="Y492" s="23" t="e">
        <f>VLOOKUP('Frese Valve Selection'!$Q492,'Partnumber data valves'!$B$4:$K$1001,9,FALSE)</f>
        <v>#N/A</v>
      </c>
      <c r="Z492" s="23" t="e">
        <f>VLOOKUP('Frese Valve Selection'!$Q492,'Partnumber data valves'!$B$4:$K$1001,10,FALSE)</f>
        <v>#N/A</v>
      </c>
      <c r="AA492" s="97">
        <f t="shared" si="79"/>
        <v>0</v>
      </c>
      <c r="AB492" s="98" t="e">
        <f t="shared" si="77"/>
        <v>#N/A</v>
      </c>
      <c r="AC492" s="99" t="e">
        <f t="shared" si="78"/>
        <v>#N/A</v>
      </c>
      <c r="AD492" s="23" t="e">
        <f>VLOOKUP(Q492,'Weight table'!$A$2:$C$10000,3,FALSE)</f>
        <v>#N/A</v>
      </c>
      <c r="AF492" s="83"/>
      <c r="AG492" s="23" t="str">
        <f>IF(OR(ISBLANK($AF492),$AF492="N/A"),"",VLOOKUP($AF492,'Part number data actuators'!$B$3:$H$202,2,FALSE))</f>
        <v/>
      </c>
      <c r="AH492" s="23" t="str">
        <f>IF(OR(ISBLANK($AF492),$AF492="N/A"),"",VLOOKUP($AF492,'Part number data actuators'!$B$3:$H$202,3,FALSE))</f>
        <v/>
      </c>
      <c r="AI492" s="23" t="str">
        <f>IF(OR(ISBLANK($AF492),$AF492="N/A"),"",VLOOKUP($AF492,'Part number data actuators'!$B$3:$H$202,4,FALSE))</f>
        <v/>
      </c>
      <c r="AJ492" s="23" t="str">
        <f>IF(OR(ISBLANK($AF492),$AF492="N/A"),"",VLOOKUP($AF492,'Part number data actuators'!$B$3:$H$202,5,FALSE))</f>
        <v/>
      </c>
      <c r="AK492" s="23" t="str">
        <f>IF(OR(ISBLANK($AF492),$AF492="N/A"),"",VLOOKUP($AF492,'Part number data actuators'!$B$3:$H$202,6,FALSE))</f>
        <v/>
      </c>
      <c r="AL492" s="23" t="str">
        <f>IF(OR(ISBLANK($AF492),$AF492="N/A"),"",VLOOKUP($AF492,'Part number data actuators'!$B$3:$H$202,7,FALSE))</f>
        <v/>
      </c>
      <c r="AM492" s="5" t="str">
        <f>IF(OR(ISBLANK($AF492),$AF492="N/A"),"",VLOOKUP(AF492,'Weight table'!$A$2:$C$10000,3,FALSE))</f>
        <v/>
      </c>
      <c r="AO492" s="86"/>
      <c r="AU492" s="66" t="e">
        <f t="shared" si="80"/>
        <v>#N/A</v>
      </c>
      <c r="AV492" s="66" t="e">
        <f t="shared" si="81"/>
        <v>#N/A</v>
      </c>
      <c r="AW492" t="e">
        <f t="shared" si="82"/>
        <v>#N/A</v>
      </c>
      <c r="AX492" s="66" t="e">
        <f t="shared" si="83"/>
        <v>#N/A</v>
      </c>
      <c r="AY492" s="66" t="e">
        <f t="shared" si="84"/>
        <v>#N/A</v>
      </c>
      <c r="BB492" s="6" t="e">
        <f>MATCH(Q492,'Partnumber data valves'!$B$4:$B$1001,0)</f>
        <v>#N/A</v>
      </c>
      <c r="BC492" s="6"/>
      <c r="BD492" t="e">
        <f>INDEX('Partnumber data valves'!$B$4:$AC$1001,$BB492,13)</f>
        <v>#N/A</v>
      </c>
      <c r="BE492" t="e">
        <f>INDEX('Partnumber data valves'!$B$4:$AC$1001,$BB492,14)</f>
        <v>#N/A</v>
      </c>
      <c r="BF492" t="e">
        <f>INDEX('Partnumber data valves'!$B$4:$AC$1001,$BB492,15)</f>
        <v>#N/A</v>
      </c>
      <c r="BG492" t="e">
        <f>INDEX('Partnumber data valves'!$B$4:$AC$1001,$BB492,16)</f>
        <v>#N/A</v>
      </c>
      <c r="BH492" t="e">
        <f>INDEX('Partnumber data valves'!$B$4:$AC$1001,$BB492,17)</f>
        <v>#N/A</v>
      </c>
      <c r="BI492" t="e">
        <f>INDEX('Partnumber data valves'!$B$4:$AC$1001,$BB492,18)</f>
        <v>#N/A</v>
      </c>
      <c r="BJ492" t="e">
        <f>INDEX('Partnumber data valves'!$B$4:$AC$1001,$BB492,19)</f>
        <v>#N/A</v>
      </c>
      <c r="BL492" t="e">
        <f>INDEX('Partnumber data valves'!$B$4:$AC$1001,$BB492,21)</f>
        <v>#N/A</v>
      </c>
      <c r="BM492" t="e">
        <f>INDEX('Partnumber data valves'!$B$4:$AC$1001,$BB492,22)</f>
        <v>#N/A</v>
      </c>
      <c r="BN492" t="e">
        <f>INDEX('Partnumber data valves'!$B$4:$AC$1001,$BB492,23)</f>
        <v>#N/A</v>
      </c>
      <c r="BO492" t="e">
        <f>INDEX('Partnumber data valves'!$B$4:$AC$1001,$BB492,24)</f>
        <v>#N/A</v>
      </c>
      <c r="BP492" t="e">
        <f>INDEX('Partnumber data valves'!$B$4:$AC$1001,$BB492,25)</f>
        <v>#N/A</v>
      </c>
      <c r="BQ492" t="e">
        <f>INDEX('Partnumber data valves'!$B$4:$AC$1001,$BB492,26)</f>
        <v>#N/A</v>
      </c>
      <c r="BR492" t="e">
        <f>INDEX('Partnumber data valves'!$B$4:$AC$1001,$BB492,27)</f>
        <v>#N/A</v>
      </c>
      <c r="BS492" t="e">
        <f>INDEX('Partnumber data valves'!$B$4:$AC$1001,$BB492,28)</f>
        <v>#N/A</v>
      </c>
      <c r="BU492" s="66" t="e">
        <f>INDEX('Partnumber data valves'!$B$4:$AC$1001,$BB492,5)</f>
        <v>#N/A</v>
      </c>
      <c r="BV492" s="66" t="e">
        <f>INDEX('Partnumber data valves'!$B$4:$AC$1001,$BB492,6)</f>
        <v>#N/A</v>
      </c>
    </row>
    <row r="493" spans="2:74"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5"/>
      <c r="N493" s="115"/>
      <c r="O493" s="115"/>
      <c r="Q493" s="83"/>
      <c r="R493" s="22" t="e">
        <f>VLOOKUP('Frese Valve Selection'!$Q493,'Partnumber data valves'!$B$4:$K$1001,2,FALSE)</f>
        <v>#N/A</v>
      </c>
      <c r="S493" s="23" t="e">
        <f>VLOOKUP('Frese Valve Selection'!$Q493,'Partnumber data valves'!$B$4:$K$1001,3,FALSE)</f>
        <v>#N/A</v>
      </c>
      <c r="T493" s="23" t="e">
        <f>VLOOKUP('Frese Valve Selection'!$Q493,'Partnumber data valves'!$B$4:$K$1001,4,FALSE)</f>
        <v>#N/A</v>
      </c>
      <c r="U493" s="23" t="e">
        <f>VLOOKUP('Frese Valve Selection'!$Q493,'Partnumber data valves'!$B$4:$K$1001,5,FALSE)</f>
        <v>#N/A</v>
      </c>
      <c r="V493" s="23" t="e">
        <f>VLOOKUP('Frese Valve Selection'!$Q493,'Partnumber data valves'!$B$4:$K$1001,6,FALSE)</f>
        <v>#N/A</v>
      </c>
      <c r="W493" s="23" t="e">
        <f>VLOOKUP('Frese Valve Selection'!$Q493,'Partnumber data valves'!$B$4:$K$1001,7,FALSE)</f>
        <v>#N/A</v>
      </c>
      <c r="X493" s="23" t="e">
        <f>VLOOKUP('Frese Valve Selection'!$Q493,'Partnumber data valves'!$B$4:$K$1001,8,FALSE)</f>
        <v>#N/A</v>
      </c>
      <c r="Y493" s="23" t="e">
        <f>VLOOKUP('Frese Valve Selection'!$Q493,'Partnumber data valves'!$B$4:$K$1001,9,FALSE)</f>
        <v>#N/A</v>
      </c>
      <c r="Z493" s="23" t="e">
        <f>VLOOKUP('Frese Valve Selection'!$Q493,'Partnumber data valves'!$B$4:$K$1001,10,FALSE)</f>
        <v>#N/A</v>
      </c>
      <c r="AA493" s="97">
        <f t="shared" si="79"/>
        <v>0</v>
      </c>
      <c r="AB493" s="98" t="e">
        <f t="shared" si="77"/>
        <v>#N/A</v>
      </c>
      <c r="AC493" s="99" t="e">
        <f t="shared" si="78"/>
        <v>#N/A</v>
      </c>
      <c r="AD493" s="23" t="e">
        <f>VLOOKUP(Q493,'Weight table'!$A$2:$C$10000,3,FALSE)</f>
        <v>#N/A</v>
      </c>
      <c r="AF493" s="83"/>
      <c r="AG493" s="23" t="str">
        <f>IF(OR(ISBLANK($AF493),$AF493="N/A"),"",VLOOKUP($AF493,'Part number data actuators'!$B$3:$H$202,2,FALSE))</f>
        <v/>
      </c>
      <c r="AH493" s="23" t="str">
        <f>IF(OR(ISBLANK($AF493),$AF493="N/A"),"",VLOOKUP($AF493,'Part number data actuators'!$B$3:$H$202,3,FALSE))</f>
        <v/>
      </c>
      <c r="AI493" s="23" t="str">
        <f>IF(OR(ISBLANK($AF493),$AF493="N/A"),"",VLOOKUP($AF493,'Part number data actuators'!$B$3:$H$202,4,FALSE))</f>
        <v/>
      </c>
      <c r="AJ493" s="23" t="str">
        <f>IF(OR(ISBLANK($AF493),$AF493="N/A"),"",VLOOKUP($AF493,'Part number data actuators'!$B$3:$H$202,5,FALSE))</f>
        <v/>
      </c>
      <c r="AK493" s="23" t="str">
        <f>IF(OR(ISBLANK($AF493),$AF493="N/A"),"",VLOOKUP($AF493,'Part number data actuators'!$B$3:$H$202,6,FALSE))</f>
        <v/>
      </c>
      <c r="AL493" s="23" t="str">
        <f>IF(OR(ISBLANK($AF493),$AF493="N/A"),"",VLOOKUP($AF493,'Part number data actuators'!$B$3:$H$202,7,FALSE))</f>
        <v/>
      </c>
      <c r="AM493" s="5" t="str">
        <f>IF(OR(ISBLANK($AF493),$AF493="N/A"),"",VLOOKUP(AF493,'Weight table'!$A$2:$C$10000,3,FALSE))</f>
        <v/>
      </c>
      <c r="AO493" s="86"/>
      <c r="AU493" s="66" t="e">
        <f t="shared" si="80"/>
        <v>#N/A</v>
      </c>
      <c r="AV493" s="66" t="e">
        <f t="shared" si="81"/>
        <v>#N/A</v>
      </c>
      <c r="AW493" t="e">
        <f t="shared" si="82"/>
        <v>#N/A</v>
      </c>
      <c r="AX493" s="66" t="e">
        <f t="shared" si="83"/>
        <v>#N/A</v>
      </c>
      <c r="AY493" s="66" t="e">
        <f t="shared" si="84"/>
        <v>#N/A</v>
      </c>
      <c r="BB493" s="6" t="e">
        <f>MATCH(Q493,'Partnumber data valves'!$B$4:$B$1001,0)</f>
        <v>#N/A</v>
      </c>
      <c r="BC493" s="6"/>
      <c r="BD493" t="e">
        <f>INDEX('Partnumber data valves'!$B$4:$AC$1001,$BB493,13)</f>
        <v>#N/A</v>
      </c>
      <c r="BE493" t="e">
        <f>INDEX('Partnumber data valves'!$B$4:$AC$1001,$BB493,14)</f>
        <v>#N/A</v>
      </c>
      <c r="BF493" t="e">
        <f>INDEX('Partnumber data valves'!$B$4:$AC$1001,$BB493,15)</f>
        <v>#N/A</v>
      </c>
      <c r="BG493" t="e">
        <f>INDEX('Partnumber data valves'!$B$4:$AC$1001,$BB493,16)</f>
        <v>#N/A</v>
      </c>
      <c r="BH493" t="e">
        <f>INDEX('Partnumber data valves'!$B$4:$AC$1001,$BB493,17)</f>
        <v>#N/A</v>
      </c>
      <c r="BI493" t="e">
        <f>INDEX('Partnumber data valves'!$B$4:$AC$1001,$BB493,18)</f>
        <v>#N/A</v>
      </c>
      <c r="BJ493" t="e">
        <f>INDEX('Partnumber data valves'!$B$4:$AC$1001,$BB493,19)</f>
        <v>#N/A</v>
      </c>
      <c r="BL493" t="e">
        <f>INDEX('Partnumber data valves'!$B$4:$AC$1001,$BB493,21)</f>
        <v>#N/A</v>
      </c>
      <c r="BM493" t="e">
        <f>INDEX('Partnumber data valves'!$B$4:$AC$1001,$BB493,22)</f>
        <v>#N/A</v>
      </c>
      <c r="BN493" t="e">
        <f>INDEX('Partnumber data valves'!$B$4:$AC$1001,$BB493,23)</f>
        <v>#N/A</v>
      </c>
      <c r="BO493" t="e">
        <f>INDEX('Partnumber data valves'!$B$4:$AC$1001,$BB493,24)</f>
        <v>#N/A</v>
      </c>
      <c r="BP493" t="e">
        <f>INDEX('Partnumber data valves'!$B$4:$AC$1001,$BB493,25)</f>
        <v>#N/A</v>
      </c>
      <c r="BQ493" t="e">
        <f>INDEX('Partnumber data valves'!$B$4:$AC$1001,$BB493,26)</f>
        <v>#N/A</v>
      </c>
      <c r="BR493" t="e">
        <f>INDEX('Partnumber data valves'!$B$4:$AC$1001,$BB493,27)</f>
        <v>#N/A</v>
      </c>
      <c r="BS493" t="e">
        <f>INDEX('Partnumber data valves'!$B$4:$AC$1001,$BB493,28)</f>
        <v>#N/A</v>
      </c>
      <c r="BU493" s="66" t="e">
        <f>INDEX('Partnumber data valves'!$B$4:$AC$1001,$BB493,5)</f>
        <v>#N/A</v>
      </c>
      <c r="BV493" s="66" t="e">
        <f>INDEX('Partnumber data valves'!$B$4:$AC$1001,$BB493,6)</f>
        <v>#N/A</v>
      </c>
    </row>
    <row r="494" spans="2:74"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5"/>
      <c r="N494" s="115"/>
      <c r="O494" s="115"/>
      <c r="Q494" s="83"/>
      <c r="R494" s="22" t="e">
        <f>VLOOKUP('Frese Valve Selection'!$Q494,'Partnumber data valves'!$B$4:$K$1001,2,FALSE)</f>
        <v>#N/A</v>
      </c>
      <c r="S494" s="23" t="e">
        <f>VLOOKUP('Frese Valve Selection'!$Q494,'Partnumber data valves'!$B$4:$K$1001,3,FALSE)</f>
        <v>#N/A</v>
      </c>
      <c r="T494" s="23" t="e">
        <f>VLOOKUP('Frese Valve Selection'!$Q494,'Partnumber data valves'!$B$4:$K$1001,4,FALSE)</f>
        <v>#N/A</v>
      </c>
      <c r="U494" s="23" t="e">
        <f>VLOOKUP('Frese Valve Selection'!$Q494,'Partnumber data valves'!$B$4:$K$1001,5,FALSE)</f>
        <v>#N/A</v>
      </c>
      <c r="V494" s="23" t="e">
        <f>VLOOKUP('Frese Valve Selection'!$Q494,'Partnumber data valves'!$B$4:$K$1001,6,FALSE)</f>
        <v>#N/A</v>
      </c>
      <c r="W494" s="23" t="e">
        <f>VLOOKUP('Frese Valve Selection'!$Q494,'Partnumber data valves'!$B$4:$K$1001,7,FALSE)</f>
        <v>#N/A</v>
      </c>
      <c r="X494" s="23" t="e">
        <f>VLOOKUP('Frese Valve Selection'!$Q494,'Partnumber data valves'!$B$4:$K$1001,8,FALSE)</f>
        <v>#N/A</v>
      </c>
      <c r="Y494" s="23" t="e">
        <f>VLOOKUP('Frese Valve Selection'!$Q494,'Partnumber data valves'!$B$4:$K$1001,9,FALSE)</f>
        <v>#N/A</v>
      </c>
      <c r="Z494" s="23" t="e">
        <f>VLOOKUP('Frese Valve Selection'!$Q494,'Partnumber data valves'!$B$4:$K$1001,10,FALSE)</f>
        <v>#N/A</v>
      </c>
      <c r="AA494" s="97">
        <f t="shared" si="79"/>
        <v>0</v>
      </c>
      <c r="AB494" s="98" t="e">
        <f t="shared" si="77"/>
        <v>#N/A</v>
      </c>
      <c r="AC494" s="99" t="e">
        <f t="shared" si="78"/>
        <v>#N/A</v>
      </c>
      <c r="AD494" s="23" t="e">
        <f>VLOOKUP(Q494,'Weight table'!$A$2:$C$10000,3,FALSE)</f>
        <v>#N/A</v>
      </c>
      <c r="AF494" s="83"/>
      <c r="AG494" s="23" t="str">
        <f>IF(OR(ISBLANK($AF494),$AF494="N/A"),"",VLOOKUP($AF494,'Part number data actuators'!$B$3:$H$202,2,FALSE))</f>
        <v/>
      </c>
      <c r="AH494" s="23" t="str">
        <f>IF(OR(ISBLANK($AF494),$AF494="N/A"),"",VLOOKUP($AF494,'Part number data actuators'!$B$3:$H$202,3,FALSE))</f>
        <v/>
      </c>
      <c r="AI494" s="23" t="str">
        <f>IF(OR(ISBLANK($AF494),$AF494="N/A"),"",VLOOKUP($AF494,'Part number data actuators'!$B$3:$H$202,4,FALSE))</f>
        <v/>
      </c>
      <c r="AJ494" s="23" t="str">
        <f>IF(OR(ISBLANK($AF494),$AF494="N/A"),"",VLOOKUP($AF494,'Part number data actuators'!$B$3:$H$202,5,FALSE))</f>
        <v/>
      </c>
      <c r="AK494" s="23" t="str">
        <f>IF(OR(ISBLANK($AF494),$AF494="N/A"),"",VLOOKUP($AF494,'Part number data actuators'!$B$3:$H$202,6,FALSE))</f>
        <v/>
      </c>
      <c r="AL494" s="23" t="str">
        <f>IF(OR(ISBLANK($AF494),$AF494="N/A"),"",VLOOKUP($AF494,'Part number data actuators'!$B$3:$H$202,7,FALSE))</f>
        <v/>
      </c>
      <c r="AM494" s="5" t="str">
        <f>IF(OR(ISBLANK($AF494),$AF494="N/A"),"",VLOOKUP(AF494,'Weight table'!$A$2:$C$10000,3,FALSE))</f>
        <v/>
      </c>
      <c r="AO494" s="86"/>
      <c r="AU494" s="66" t="e">
        <f t="shared" si="80"/>
        <v>#N/A</v>
      </c>
      <c r="AV494" s="66" t="e">
        <f t="shared" si="81"/>
        <v>#N/A</v>
      </c>
      <c r="AW494" t="e">
        <f t="shared" si="82"/>
        <v>#N/A</v>
      </c>
      <c r="AX494" s="66" t="e">
        <f t="shared" si="83"/>
        <v>#N/A</v>
      </c>
      <c r="AY494" s="66" t="e">
        <f t="shared" si="84"/>
        <v>#N/A</v>
      </c>
      <c r="BB494" s="6" t="e">
        <f>MATCH(Q494,'Partnumber data valves'!$B$4:$B$1001,0)</f>
        <v>#N/A</v>
      </c>
      <c r="BC494" s="6"/>
      <c r="BD494" t="e">
        <f>INDEX('Partnumber data valves'!$B$4:$AC$1001,$BB494,13)</f>
        <v>#N/A</v>
      </c>
      <c r="BE494" t="e">
        <f>INDEX('Partnumber data valves'!$B$4:$AC$1001,$BB494,14)</f>
        <v>#N/A</v>
      </c>
      <c r="BF494" t="e">
        <f>INDEX('Partnumber data valves'!$B$4:$AC$1001,$BB494,15)</f>
        <v>#N/A</v>
      </c>
      <c r="BG494" t="e">
        <f>INDEX('Partnumber data valves'!$B$4:$AC$1001,$BB494,16)</f>
        <v>#N/A</v>
      </c>
      <c r="BH494" t="e">
        <f>INDEX('Partnumber data valves'!$B$4:$AC$1001,$BB494,17)</f>
        <v>#N/A</v>
      </c>
      <c r="BI494" t="e">
        <f>INDEX('Partnumber data valves'!$B$4:$AC$1001,$BB494,18)</f>
        <v>#N/A</v>
      </c>
      <c r="BJ494" t="e">
        <f>INDEX('Partnumber data valves'!$B$4:$AC$1001,$BB494,19)</f>
        <v>#N/A</v>
      </c>
      <c r="BL494" t="e">
        <f>INDEX('Partnumber data valves'!$B$4:$AC$1001,$BB494,21)</f>
        <v>#N/A</v>
      </c>
      <c r="BM494" t="e">
        <f>INDEX('Partnumber data valves'!$B$4:$AC$1001,$BB494,22)</f>
        <v>#N/A</v>
      </c>
      <c r="BN494" t="e">
        <f>INDEX('Partnumber data valves'!$B$4:$AC$1001,$BB494,23)</f>
        <v>#N/A</v>
      </c>
      <c r="BO494" t="e">
        <f>INDEX('Partnumber data valves'!$B$4:$AC$1001,$BB494,24)</f>
        <v>#N/A</v>
      </c>
      <c r="BP494" t="e">
        <f>INDEX('Partnumber data valves'!$B$4:$AC$1001,$BB494,25)</f>
        <v>#N/A</v>
      </c>
      <c r="BQ494" t="e">
        <f>INDEX('Partnumber data valves'!$B$4:$AC$1001,$BB494,26)</f>
        <v>#N/A</v>
      </c>
      <c r="BR494" t="e">
        <f>INDEX('Partnumber data valves'!$B$4:$AC$1001,$BB494,27)</f>
        <v>#N/A</v>
      </c>
      <c r="BS494" t="e">
        <f>INDEX('Partnumber data valves'!$B$4:$AC$1001,$BB494,28)</f>
        <v>#N/A</v>
      </c>
      <c r="BU494" s="66" t="e">
        <f>INDEX('Partnumber data valves'!$B$4:$AC$1001,$BB494,5)</f>
        <v>#N/A</v>
      </c>
      <c r="BV494" s="66" t="e">
        <f>INDEX('Partnumber data valves'!$B$4:$AC$1001,$BB494,6)</f>
        <v>#N/A</v>
      </c>
    </row>
    <row r="495" spans="2:74"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5"/>
      <c r="N495" s="115"/>
      <c r="O495" s="115"/>
      <c r="Q495" s="83"/>
      <c r="R495" s="22" t="e">
        <f>VLOOKUP('Frese Valve Selection'!$Q495,'Partnumber data valves'!$B$4:$K$1001,2,FALSE)</f>
        <v>#N/A</v>
      </c>
      <c r="S495" s="23" t="e">
        <f>VLOOKUP('Frese Valve Selection'!$Q495,'Partnumber data valves'!$B$4:$K$1001,3,FALSE)</f>
        <v>#N/A</v>
      </c>
      <c r="T495" s="23" t="e">
        <f>VLOOKUP('Frese Valve Selection'!$Q495,'Partnumber data valves'!$B$4:$K$1001,4,FALSE)</f>
        <v>#N/A</v>
      </c>
      <c r="U495" s="23" t="e">
        <f>VLOOKUP('Frese Valve Selection'!$Q495,'Partnumber data valves'!$B$4:$K$1001,5,FALSE)</f>
        <v>#N/A</v>
      </c>
      <c r="V495" s="23" t="e">
        <f>VLOOKUP('Frese Valve Selection'!$Q495,'Partnumber data valves'!$B$4:$K$1001,6,FALSE)</f>
        <v>#N/A</v>
      </c>
      <c r="W495" s="23" t="e">
        <f>VLOOKUP('Frese Valve Selection'!$Q495,'Partnumber data valves'!$B$4:$K$1001,7,FALSE)</f>
        <v>#N/A</v>
      </c>
      <c r="X495" s="23" t="e">
        <f>VLOOKUP('Frese Valve Selection'!$Q495,'Partnumber data valves'!$B$4:$K$1001,8,FALSE)</f>
        <v>#N/A</v>
      </c>
      <c r="Y495" s="23" t="e">
        <f>VLOOKUP('Frese Valve Selection'!$Q495,'Partnumber data valves'!$B$4:$K$1001,9,FALSE)</f>
        <v>#N/A</v>
      </c>
      <c r="Z495" s="23" t="e">
        <f>VLOOKUP('Frese Valve Selection'!$Q495,'Partnumber data valves'!$B$4:$K$1001,10,FALSE)</f>
        <v>#N/A</v>
      </c>
      <c r="AA495" s="97">
        <f t="shared" si="79"/>
        <v>0</v>
      </c>
      <c r="AB495" s="98" t="e">
        <f t="shared" si="77"/>
        <v>#N/A</v>
      </c>
      <c r="AC495" s="99" t="e">
        <f t="shared" si="78"/>
        <v>#N/A</v>
      </c>
      <c r="AD495" s="23" t="e">
        <f>VLOOKUP(Q495,'Weight table'!$A$2:$C$10000,3,FALSE)</f>
        <v>#N/A</v>
      </c>
      <c r="AF495" s="83"/>
      <c r="AG495" s="23" t="str">
        <f>IF(OR(ISBLANK($AF495),$AF495="N/A"),"",VLOOKUP($AF495,'Part number data actuators'!$B$3:$H$202,2,FALSE))</f>
        <v/>
      </c>
      <c r="AH495" s="23" t="str">
        <f>IF(OR(ISBLANK($AF495),$AF495="N/A"),"",VLOOKUP($AF495,'Part number data actuators'!$B$3:$H$202,3,FALSE))</f>
        <v/>
      </c>
      <c r="AI495" s="23" t="str">
        <f>IF(OR(ISBLANK($AF495),$AF495="N/A"),"",VLOOKUP($AF495,'Part number data actuators'!$B$3:$H$202,4,FALSE))</f>
        <v/>
      </c>
      <c r="AJ495" s="23" t="str">
        <f>IF(OR(ISBLANK($AF495),$AF495="N/A"),"",VLOOKUP($AF495,'Part number data actuators'!$B$3:$H$202,5,FALSE))</f>
        <v/>
      </c>
      <c r="AK495" s="23" t="str">
        <f>IF(OR(ISBLANK($AF495),$AF495="N/A"),"",VLOOKUP($AF495,'Part number data actuators'!$B$3:$H$202,6,FALSE))</f>
        <v/>
      </c>
      <c r="AL495" s="23" t="str">
        <f>IF(OR(ISBLANK($AF495),$AF495="N/A"),"",VLOOKUP($AF495,'Part number data actuators'!$B$3:$H$202,7,FALSE))</f>
        <v/>
      </c>
      <c r="AM495" s="5" t="str">
        <f>IF(OR(ISBLANK($AF495),$AF495="N/A"),"",VLOOKUP(AF495,'Weight table'!$A$2:$C$10000,3,FALSE))</f>
        <v/>
      </c>
      <c r="AO495" s="86"/>
      <c r="AU495" s="66" t="e">
        <f t="shared" si="80"/>
        <v>#N/A</v>
      </c>
      <c r="AV495" s="66" t="e">
        <f t="shared" si="81"/>
        <v>#N/A</v>
      </c>
      <c r="AW495" t="e">
        <f t="shared" si="82"/>
        <v>#N/A</v>
      </c>
      <c r="AX495" s="66" t="e">
        <f t="shared" si="83"/>
        <v>#N/A</v>
      </c>
      <c r="AY495" s="66" t="e">
        <f t="shared" si="84"/>
        <v>#N/A</v>
      </c>
      <c r="BB495" s="6" t="e">
        <f>MATCH(Q495,'Partnumber data valves'!$B$4:$B$1001,0)</f>
        <v>#N/A</v>
      </c>
      <c r="BC495" s="6"/>
      <c r="BD495" t="e">
        <f>INDEX('Partnumber data valves'!$B$4:$AC$1001,$BB495,13)</f>
        <v>#N/A</v>
      </c>
      <c r="BE495" t="e">
        <f>INDEX('Partnumber data valves'!$B$4:$AC$1001,$BB495,14)</f>
        <v>#N/A</v>
      </c>
      <c r="BF495" t="e">
        <f>INDEX('Partnumber data valves'!$B$4:$AC$1001,$BB495,15)</f>
        <v>#N/A</v>
      </c>
      <c r="BG495" t="e">
        <f>INDEX('Partnumber data valves'!$B$4:$AC$1001,$BB495,16)</f>
        <v>#N/A</v>
      </c>
      <c r="BH495" t="e">
        <f>INDEX('Partnumber data valves'!$B$4:$AC$1001,$BB495,17)</f>
        <v>#N/A</v>
      </c>
      <c r="BI495" t="e">
        <f>INDEX('Partnumber data valves'!$B$4:$AC$1001,$BB495,18)</f>
        <v>#N/A</v>
      </c>
      <c r="BJ495" t="e">
        <f>INDEX('Partnumber data valves'!$B$4:$AC$1001,$BB495,19)</f>
        <v>#N/A</v>
      </c>
      <c r="BL495" t="e">
        <f>INDEX('Partnumber data valves'!$B$4:$AC$1001,$BB495,21)</f>
        <v>#N/A</v>
      </c>
      <c r="BM495" t="e">
        <f>INDEX('Partnumber data valves'!$B$4:$AC$1001,$BB495,22)</f>
        <v>#N/A</v>
      </c>
      <c r="BN495" t="e">
        <f>INDEX('Partnumber data valves'!$B$4:$AC$1001,$BB495,23)</f>
        <v>#N/A</v>
      </c>
      <c r="BO495" t="e">
        <f>INDEX('Partnumber data valves'!$B$4:$AC$1001,$BB495,24)</f>
        <v>#N/A</v>
      </c>
      <c r="BP495" t="e">
        <f>INDEX('Partnumber data valves'!$B$4:$AC$1001,$BB495,25)</f>
        <v>#N/A</v>
      </c>
      <c r="BQ495" t="e">
        <f>INDEX('Partnumber data valves'!$B$4:$AC$1001,$BB495,26)</f>
        <v>#N/A</v>
      </c>
      <c r="BR495" t="e">
        <f>INDEX('Partnumber data valves'!$B$4:$AC$1001,$BB495,27)</f>
        <v>#N/A</v>
      </c>
      <c r="BS495" t="e">
        <f>INDEX('Partnumber data valves'!$B$4:$AC$1001,$BB495,28)</f>
        <v>#N/A</v>
      </c>
      <c r="BU495" s="66" t="e">
        <f>INDEX('Partnumber data valves'!$B$4:$AC$1001,$BB495,5)</f>
        <v>#N/A</v>
      </c>
      <c r="BV495" s="66" t="e">
        <f>INDEX('Partnumber data valves'!$B$4:$AC$1001,$BB495,6)</f>
        <v>#N/A</v>
      </c>
    </row>
    <row r="496" spans="2:74"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5"/>
      <c r="N496" s="115"/>
      <c r="O496" s="115"/>
      <c r="Q496" s="83"/>
      <c r="R496" s="22" t="e">
        <f>VLOOKUP('Frese Valve Selection'!$Q496,'Partnumber data valves'!$B$4:$K$1001,2,FALSE)</f>
        <v>#N/A</v>
      </c>
      <c r="S496" s="23" t="e">
        <f>VLOOKUP('Frese Valve Selection'!$Q496,'Partnumber data valves'!$B$4:$K$1001,3,FALSE)</f>
        <v>#N/A</v>
      </c>
      <c r="T496" s="23" t="e">
        <f>VLOOKUP('Frese Valve Selection'!$Q496,'Partnumber data valves'!$B$4:$K$1001,4,FALSE)</f>
        <v>#N/A</v>
      </c>
      <c r="U496" s="23" t="e">
        <f>VLOOKUP('Frese Valve Selection'!$Q496,'Partnumber data valves'!$B$4:$K$1001,5,FALSE)</f>
        <v>#N/A</v>
      </c>
      <c r="V496" s="23" t="e">
        <f>VLOOKUP('Frese Valve Selection'!$Q496,'Partnumber data valves'!$B$4:$K$1001,6,FALSE)</f>
        <v>#N/A</v>
      </c>
      <c r="W496" s="23" t="e">
        <f>VLOOKUP('Frese Valve Selection'!$Q496,'Partnumber data valves'!$B$4:$K$1001,7,FALSE)</f>
        <v>#N/A</v>
      </c>
      <c r="X496" s="23" t="e">
        <f>VLOOKUP('Frese Valve Selection'!$Q496,'Partnumber data valves'!$B$4:$K$1001,8,FALSE)</f>
        <v>#N/A</v>
      </c>
      <c r="Y496" s="23" t="e">
        <f>VLOOKUP('Frese Valve Selection'!$Q496,'Partnumber data valves'!$B$4:$K$1001,9,FALSE)</f>
        <v>#N/A</v>
      </c>
      <c r="Z496" s="23" t="e">
        <f>VLOOKUP('Frese Valve Selection'!$Q496,'Partnumber data valves'!$B$4:$K$1001,10,FALSE)</f>
        <v>#N/A</v>
      </c>
      <c r="AA496" s="97">
        <f t="shared" si="79"/>
        <v>0</v>
      </c>
      <c r="AB496" s="98" t="e">
        <f t="shared" si="77"/>
        <v>#N/A</v>
      </c>
      <c r="AC496" s="99" t="e">
        <f t="shared" si="78"/>
        <v>#N/A</v>
      </c>
      <c r="AD496" s="23" t="e">
        <f>VLOOKUP(Q496,'Weight table'!$A$2:$C$10000,3,FALSE)</f>
        <v>#N/A</v>
      </c>
      <c r="AF496" s="83"/>
      <c r="AG496" s="23" t="str">
        <f>IF(OR(ISBLANK($AF496),$AF496="N/A"),"",VLOOKUP($AF496,'Part number data actuators'!$B$3:$H$202,2,FALSE))</f>
        <v/>
      </c>
      <c r="AH496" s="23" t="str">
        <f>IF(OR(ISBLANK($AF496),$AF496="N/A"),"",VLOOKUP($AF496,'Part number data actuators'!$B$3:$H$202,3,FALSE))</f>
        <v/>
      </c>
      <c r="AI496" s="23" t="str">
        <f>IF(OR(ISBLANK($AF496),$AF496="N/A"),"",VLOOKUP($AF496,'Part number data actuators'!$B$3:$H$202,4,FALSE))</f>
        <v/>
      </c>
      <c r="AJ496" s="23" t="str">
        <f>IF(OR(ISBLANK($AF496),$AF496="N/A"),"",VLOOKUP($AF496,'Part number data actuators'!$B$3:$H$202,5,FALSE))</f>
        <v/>
      </c>
      <c r="AK496" s="23" t="str">
        <f>IF(OR(ISBLANK($AF496),$AF496="N/A"),"",VLOOKUP($AF496,'Part number data actuators'!$B$3:$H$202,6,FALSE))</f>
        <v/>
      </c>
      <c r="AL496" s="23" t="str">
        <f>IF(OR(ISBLANK($AF496),$AF496="N/A"),"",VLOOKUP($AF496,'Part number data actuators'!$B$3:$H$202,7,FALSE))</f>
        <v/>
      </c>
      <c r="AM496" s="5" t="str">
        <f>IF(OR(ISBLANK($AF496),$AF496="N/A"),"",VLOOKUP(AF496,'Weight table'!$A$2:$C$10000,3,FALSE))</f>
        <v/>
      </c>
      <c r="AO496" s="86"/>
      <c r="AU496" s="66" t="e">
        <f t="shared" si="80"/>
        <v>#N/A</v>
      </c>
      <c r="AV496" s="66" t="e">
        <f t="shared" si="81"/>
        <v>#N/A</v>
      </c>
      <c r="AW496" t="e">
        <f t="shared" si="82"/>
        <v>#N/A</v>
      </c>
      <c r="AX496" s="66" t="e">
        <f t="shared" si="83"/>
        <v>#N/A</v>
      </c>
      <c r="AY496" s="66" t="e">
        <f t="shared" si="84"/>
        <v>#N/A</v>
      </c>
      <c r="BB496" s="6" t="e">
        <f>MATCH(Q496,'Partnumber data valves'!$B$4:$B$1001,0)</f>
        <v>#N/A</v>
      </c>
      <c r="BC496" s="6"/>
      <c r="BD496" t="e">
        <f>INDEX('Partnumber data valves'!$B$4:$AC$1001,$BB496,13)</f>
        <v>#N/A</v>
      </c>
      <c r="BE496" t="e">
        <f>INDEX('Partnumber data valves'!$B$4:$AC$1001,$BB496,14)</f>
        <v>#N/A</v>
      </c>
      <c r="BF496" t="e">
        <f>INDEX('Partnumber data valves'!$B$4:$AC$1001,$BB496,15)</f>
        <v>#N/A</v>
      </c>
      <c r="BG496" t="e">
        <f>INDEX('Partnumber data valves'!$B$4:$AC$1001,$BB496,16)</f>
        <v>#N/A</v>
      </c>
      <c r="BH496" t="e">
        <f>INDEX('Partnumber data valves'!$B$4:$AC$1001,$BB496,17)</f>
        <v>#N/A</v>
      </c>
      <c r="BI496" t="e">
        <f>INDEX('Partnumber data valves'!$B$4:$AC$1001,$BB496,18)</f>
        <v>#N/A</v>
      </c>
      <c r="BJ496" t="e">
        <f>INDEX('Partnumber data valves'!$B$4:$AC$1001,$BB496,19)</f>
        <v>#N/A</v>
      </c>
      <c r="BL496" t="e">
        <f>INDEX('Partnumber data valves'!$B$4:$AC$1001,$BB496,21)</f>
        <v>#N/A</v>
      </c>
      <c r="BM496" t="e">
        <f>INDEX('Partnumber data valves'!$B$4:$AC$1001,$BB496,22)</f>
        <v>#N/A</v>
      </c>
      <c r="BN496" t="e">
        <f>INDEX('Partnumber data valves'!$B$4:$AC$1001,$BB496,23)</f>
        <v>#N/A</v>
      </c>
      <c r="BO496" t="e">
        <f>INDEX('Partnumber data valves'!$B$4:$AC$1001,$BB496,24)</f>
        <v>#N/A</v>
      </c>
      <c r="BP496" t="e">
        <f>INDEX('Partnumber data valves'!$B$4:$AC$1001,$BB496,25)</f>
        <v>#N/A</v>
      </c>
      <c r="BQ496" t="e">
        <f>INDEX('Partnumber data valves'!$B$4:$AC$1001,$BB496,26)</f>
        <v>#N/A</v>
      </c>
      <c r="BR496" t="e">
        <f>INDEX('Partnumber data valves'!$B$4:$AC$1001,$BB496,27)</f>
        <v>#N/A</v>
      </c>
      <c r="BS496" t="e">
        <f>INDEX('Partnumber data valves'!$B$4:$AC$1001,$BB496,28)</f>
        <v>#N/A</v>
      </c>
      <c r="BU496" s="66" t="e">
        <f>INDEX('Partnumber data valves'!$B$4:$AC$1001,$BB496,5)</f>
        <v>#N/A</v>
      </c>
      <c r="BV496" s="66" t="e">
        <f>INDEX('Partnumber data valves'!$B$4:$AC$1001,$BB496,6)</f>
        <v>#N/A</v>
      </c>
    </row>
    <row r="497" spans="2:74"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5"/>
      <c r="N497" s="115"/>
      <c r="O497" s="115"/>
      <c r="Q497" s="83"/>
      <c r="R497" s="22" t="e">
        <f>VLOOKUP('Frese Valve Selection'!$Q497,'Partnumber data valves'!$B$4:$K$1001,2,FALSE)</f>
        <v>#N/A</v>
      </c>
      <c r="S497" s="23" t="e">
        <f>VLOOKUP('Frese Valve Selection'!$Q497,'Partnumber data valves'!$B$4:$K$1001,3,FALSE)</f>
        <v>#N/A</v>
      </c>
      <c r="T497" s="23" t="e">
        <f>VLOOKUP('Frese Valve Selection'!$Q497,'Partnumber data valves'!$B$4:$K$1001,4,FALSE)</f>
        <v>#N/A</v>
      </c>
      <c r="U497" s="23" t="e">
        <f>VLOOKUP('Frese Valve Selection'!$Q497,'Partnumber data valves'!$B$4:$K$1001,5,FALSE)</f>
        <v>#N/A</v>
      </c>
      <c r="V497" s="23" t="e">
        <f>VLOOKUP('Frese Valve Selection'!$Q497,'Partnumber data valves'!$B$4:$K$1001,6,FALSE)</f>
        <v>#N/A</v>
      </c>
      <c r="W497" s="23" t="e">
        <f>VLOOKUP('Frese Valve Selection'!$Q497,'Partnumber data valves'!$B$4:$K$1001,7,FALSE)</f>
        <v>#N/A</v>
      </c>
      <c r="X497" s="23" t="e">
        <f>VLOOKUP('Frese Valve Selection'!$Q497,'Partnumber data valves'!$B$4:$K$1001,8,FALSE)</f>
        <v>#N/A</v>
      </c>
      <c r="Y497" s="23" t="e">
        <f>VLOOKUP('Frese Valve Selection'!$Q497,'Partnumber data valves'!$B$4:$K$1001,9,FALSE)</f>
        <v>#N/A</v>
      </c>
      <c r="Z497" s="23" t="e">
        <f>VLOOKUP('Frese Valve Selection'!$Q497,'Partnumber data valves'!$B$4:$K$1001,10,FALSE)</f>
        <v>#N/A</v>
      </c>
      <c r="AA497" s="97">
        <f t="shared" si="79"/>
        <v>0</v>
      </c>
      <c r="AB497" s="98" t="e">
        <f t="shared" si="77"/>
        <v>#N/A</v>
      </c>
      <c r="AC497" s="99" t="e">
        <f t="shared" si="78"/>
        <v>#N/A</v>
      </c>
      <c r="AD497" s="23" t="e">
        <f>VLOOKUP(Q497,'Weight table'!$A$2:$C$10000,3,FALSE)</f>
        <v>#N/A</v>
      </c>
      <c r="AF497" s="83"/>
      <c r="AG497" s="23" t="str">
        <f>IF(OR(ISBLANK($AF497),$AF497="N/A"),"",VLOOKUP($AF497,'Part number data actuators'!$B$3:$H$202,2,FALSE))</f>
        <v/>
      </c>
      <c r="AH497" s="23" t="str">
        <f>IF(OR(ISBLANK($AF497),$AF497="N/A"),"",VLOOKUP($AF497,'Part number data actuators'!$B$3:$H$202,3,FALSE))</f>
        <v/>
      </c>
      <c r="AI497" s="23" t="str">
        <f>IF(OR(ISBLANK($AF497),$AF497="N/A"),"",VLOOKUP($AF497,'Part number data actuators'!$B$3:$H$202,4,FALSE))</f>
        <v/>
      </c>
      <c r="AJ497" s="23" t="str">
        <f>IF(OR(ISBLANK($AF497),$AF497="N/A"),"",VLOOKUP($AF497,'Part number data actuators'!$B$3:$H$202,5,FALSE))</f>
        <v/>
      </c>
      <c r="AK497" s="23" t="str">
        <f>IF(OR(ISBLANK($AF497),$AF497="N/A"),"",VLOOKUP($AF497,'Part number data actuators'!$B$3:$H$202,6,FALSE))</f>
        <v/>
      </c>
      <c r="AL497" s="23" t="str">
        <f>IF(OR(ISBLANK($AF497),$AF497="N/A"),"",VLOOKUP($AF497,'Part number data actuators'!$B$3:$H$202,7,FALSE))</f>
        <v/>
      </c>
      <c r="AM497" s="5" t="str">
        <f>IF(OR(ISBLANK($AF497),$AF497="N/A"),"",VLOOKUP(AF497,'Weight table'!$A$2:$C$10000,3,FALSE))</f>
        <v/>
      </c>
      <c r="AO497" s="86"/>
      <c r="AU497" s="66" t="e">
        <f t="shared" si="80"/>
        <v>#N/A</v>
      </c>
      <c r="AV497" s="66" t="e">
        <f t="shared" si="81"/>
        <v>#N/A</v>
      </c>
      <c r="AW497" t="e">
        <f t="shared" si="82"/>
        <v>#N/A</v>
      </c>
      <c r="AX497" s="66" t="e">
        <f t="shared" si="83"/>
        <v>#N/A</v>
      </c>
      <c r="AY497" s="66" t="e">
        <f t="shared" si="84"/>
        <v>#N/A</v>
      </c>
      <c r="BB497" s="6" t="e">
        <f>MATCH(Q497,'Partnumber data valves'!$B$4:$B$1001,0)</f>
        <v>#N/A</v>
      </c>
      <c r="BC497" s="6"/>
      <c r="BD497" t="e">
        <f>INDEX('Partnumber data valves'!$B$4:$AC$1001,$BB497,13)</f>
        <v>#N/A</v>
      </c>
      <c r="BE497" t="e">
        <f>INDEX('Partnumber data valves'!$B$4:$AC$1001,$BB497,14)</f>
        <v>#N/A</v>
      </c>
      <c r="BF497" t="e">
        <f>INDEX('Partnumber data valves'!$B$4:$AC$1001,$BB497,15)</f>
        <v>#N/A</v>
      </c>
      <c r="BG497" t="e">
        <f>INDEX('Partnumber data valves'!$B$4:$AC$1001,$BB497,16)</f>
        <v>#N/A</v>
      </c>
      <c r="BH497" t="e">
        <f>INDEX('Partnumber data valves'!$B$4:$AC$1001,$BB497,17)</f>
        <v>#N/A</v>
      </c>
      <c r="BI497" t="e">
        <f>INDEX('Partnumber data valves'!$B$4:$AC$1001,$BB497,18)</f>
        <v>#N/A</v>
      </c>
      <c r="BJ497" t="e">
        <f>INDEX('Partnumber data valves'!$B$4:$AC$1001,$BB497,19)</f>
        <v>#N/A</v>
      </c>
      <c r="BL497" t="e">
        <f>INDEX('Partnumber data valves'!$B$4:$AC$1001,$BB497,21)</f>
        <v>#N/A</v>
      </c>
      <c r="BM497" t="e">
        <f>INDEX('Partnumber data valves'!$B$4:$AC$1001,$BB497,22)</f>
        <v>#N/A</v>
      </c>
      <c r="BN497" t="e">
        <f>INDEX('Partnumber data valves'!$B$4:$AC$1001,$BB497,23)</f>
        <v>#N/A</v>
      </c>
      <c r="BO497" t="e">
        <f>INDEX('Partnumber data valves'!$B$4:$AC$1001,$BB497,24)</f>
        <v>#N/A</v>
      </c>
      <c r="BP497" t="e">
        <f>INDEX('Partnumber data valves'!$B$4:$AC$1001,$BB497,25)</f>
        <v>#N/A</v>
      </c>
      <c r="BQ497" t="e">
        <f>INDEX('Partnumber data valves'!$B$4:$AC$1001,$BB497,26)</f>
        <v>#N/A</v>
      </c>
      <c r="BR497" t="e">
        <f>INDEX('Partnumber data valves'!$B$4:$AC$1001,$BB497,27)</f>
        <v>#N/A</v>
      </c>
      <c r="BS497" t="e">
        <f>INDEX('Partnumber data valves'!$B$4:$AC$1001,$BB497,28)</f>
        <v>#N/A</v>
      </c>
      <c r="BU497" s="66" t="e">
        <f>INDEX('Partnumber data valves'!$B$4:$AC$1001,$BB497,5)</f>
        <v>#N/A</v>
      </c>
      <c r="BV497" s="66" t="e">
        <f>INDEX('Partnumber data valves'!$B$4:$AC$1001,$BB497,6)</f>
        <v>#N/A</v>
      </c>
    </row>
    <row r="498" spans="2:74"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5"/>
      <c r="N498" s="115"/>
      <c r="O498" s="115"/>
      <c r="Q498" s="83"/>
      <c r="R498" s="22" t="e">
        <f>VLOOKUP('Frese Valve Selection'!$Q498,'Partnumber data valves'!$B$4:$K$1001,2,FALSE)</f>
        <v>#N/A</v>
      </c>
      <c r="S498" s="23" t="e">
        <f>VLOOKUP('Frese Valve Selection'!$Q498,'Partnumber data valves'!$B$4:$K$1001,3,FALSE)</f>
        <v>#N/A</v>
      </c>
      <c r="T498" s="23" t="e">
        <f>VLOOKUP('Frese Valve Selection'!$Q498,'Partnumber data valves'!$B$4:$K$1001,4,FALSE)</f>
        <v>#N/A</v>
      </c>
      <c r="U498" s="23" t="e">
        <f>VLOOKUP('Frese Valve Selection'!$Q498,'Partnumber data valves'!$B$4:$K$1001,5,FALSE)</f>
        <v>#N/A</v>
      </c>
      <c r="V498" s="23" t="e">
        <f>VLOOKUP('Frese Valve Selection'!$Q498,'Partnumber data valves'!$B$4:$K$1001,6,FALSE)</f>
        <v>#N/A</v>
      </c>
      <c r="W498" s="23" t="e">
        <f>VLOOKUP('Frese Valve Selection'!$Q498,'Partnumber data valves'!$B$4:$K$1001,7,FALSE)</f>
        <v>#N/A</v>
      </c>
      <c r="X498" s="23" t="e">
        <f>VLOOKUP('Frese Valve Selection'!$Q498,'Partnumber data valves'!$B$4:$K$1001,8,FALSE)</f>
        <v>#N/A</v>
      </c>
      <c r="Y498" s="23" t="e">
        <f>VLOOKUP('Frese Valve Selection'!$Q498,'Partnumber data valves'!$B$4:$K$1001,9,FALSE)</f>
        <v>#N/A</v>
      </c>
      <c r="Z498" s="23" t="e">
        <f>VLOOKUP('Frese Valve Selection'!$Q498,'Partnumber data valves'!$B$4:$K$1001,10,FALSE)</f>
        <v>#N/A</v>
      </c>
      <c r="AA498" s="97">
        <f t="shared" si="79"/>
        <v>0</v>
      </c>
      <c r="AB498" s="98" t="e">
        <f t="shared" si="77"/>
        <v>#N/A</v>
      </c>
      <c r="AC498" s="99" t="e">
        <f t="shared" si="78"/>
        <v>#N/A</v>
      </c>
      <c r="AD498" s="23" t="e">
        <f>VLOOKUP(Q498,'Weight table'!$A$2:$C$10000,3,FALSE)</f>
        <v>#N/A</v>
      </c>
      <c r="AF498" s="83"/>
      <c r="AG498" s="23" t="str">
        <f>IF(OR(ISBLANK($AF498),$AF498="N/A"),"",VLOOKUP($AF498,'Part number data actuators'!$B$3:$H$202,2,FALSE))</f>
        <v/>
      </c>
      <c r="AH498" s="23" t="str">
        <f>IF(OR(ISBLANK($AF498),$AF498="N/A"),"",VLOOKUP($AF498,'Part number data actuators'!$B$3:$H$202,3,FALSE))</f>
        <v/>
      </c>
      <c r="AI498" s="23" t="str">
        <f>IF(OR(ISBLANK($AF498),$AF498="N/A"),"",VLOOKUP($AF498,'Part number data actuators'!$B$3:$H$202,4,FALSE))</f>
        <v/>
      </c>
      <c r="AJ498" s="23" t="str">
        <f>IF(OR(ISBLANK($AF498),$AF498="N/A"),"",VLOOKUP($AF498,'Part number data actuators'!$B$3:$H$202,5,FALSE))</f>
        <v/>
      </c>
      <c r="AK498" s="23" t="str">
        <f>IF(OR(ISBLANK($AF498),$AF498="N/A"),"",VLOOKUP($AF498,'Part number data actuators'!$B$3:$H$202,6,FALSE))</f>
        <v/>
      </c>
      <c r="AL498" s="23" t="str">
        <f>IF(OR(ISBLANK($AF498),$AF498="N/A"),"",VLOOKUP($AF498,'Part number data actuators'!$B$3:$H$202,7,FALSE))</f>
        <v/>
      </c>
      <c r="AM498" s="5" t="str">
        <f>IF(OR(ISBLANK($AF498),$AF498="N/A"),"",VLOOKUP(AF498,'Weight table'!$A$2:$C$10000,3,FALSE))</f>
        <v/>
      </c>
      <c r="AO498" s="86"/>
      <c r="AU498" s="66" t="e">
        <f t="shared" si="80"/>
        <v>#N/A</v>
      </c>
      <c r="AV498" s="66" t="e">
        <f t="shared" si="81"/>
        <v>#N/A</v>
      </c>
      <c r="AW498" t="e">
        <f t="shared" si="82"/>
        <v>#N/A</v>
      </c>
      <c r="AX498" s="66" t="e">
        <f t="shared" si="83"/>
        <v>#N/A</v>
      </c>
      <c r="AY498" s="66" t="e">
        <f t="shared" si="84"/>
        <v>#N/A</v>
      </c>
      <c r="BB498" s="6" t="e">
        <f>MATCH(Q498,'Partnumber data valves'!$B$4:$B$1001,0)</f>
        <v>#N/A</v>
      </c>
      <c r="BC498" s="6"/>
      <c r="BD498" t="e">
        <f>INDEX('Partnumber data valves'!$B$4:$AC$1001,$BB498,13)</f>
        <v>#N/A</v>
      </c>
      <c r="BE498" t="e">
        <f>INDEX('Partnumber data valves'!$B$4:$AC$1001,$BB498,14)</f>
        <v>#N/A</v>
      </c>
      <c r="BF498" t="e">
        <f>INDEX('Partnumber data valves'!$B$4:$AC$1001,$BB498,15)</f>
        <v>#N/A</v>
      </c>
      <c r="BG498" t="e">
        <f>INDEX('Partnumber data valves'!$B$4:$AC$1001,$BB498,16)</f>
        <v>#N/A</v>
      </c>
      <c r="BH498" t="e">
        <f>INDEX('Partnumber data valves'!$B$4:$AC$1001,$BB498,17)</f>
        <v>#N/A</v>
      </c>
      <c r="BI498" t="e">
        <f>INDEX('Partnumber data valves'!$B$4:$AC$1001,$BB498,18)</f>
        <v>#N/A</v>
      </c>
      <c r="BJ498" t="e">
        <f>INDEX('Partnumber data valves'!$B$4:$AC$1001,$BB498,19)</f>
        <v>#N/A</v>
      </c>
      <c r="BL498" t="e">
        <f>INDEX('Partnumber data valves'!$B$4:$AC$1001,$BB498,21)</f>
        <v>#N/A</v>
      </c>
      <c r="BM498" t="e">
        <f>INDEX('Partnumber data valves'!$B$4:$AC$1001,$BB498,22)</f>
        <v>#N/A</v>
      </c>
      <c r="BN498" t="e">
        <f>INDEX('Partnumber data valves'!$B$4:$AC$1001,$BB498,23)</f>
        <v>#N/A</v>
      </c>
      <c r="BO498" t="e">
        <f>INDEX('Partnumber data valves'!$B$4:$AC$1001,$BB498,24)</f>
        <v>#N/A</v>
      </c>
      <c r="BP498" t="e">
        <f>INDEX('Partnumber data valves'!$B$4:$AC$1001,$BB498,25)</f>
        <v>#N/A</v>
      </c>
      <c r="BQ498" t="e">
        <f>INDEX('Partnumber data valves'!$B$4:$AC$1001,$BB498,26)</f>
        <v>#N/A</v>
      </c>
      <c r="BR498" t="e">
        <f>INDEX('Partnumber data valves'!$B$4:$AC$1001,$BB498,27)</f>
        <v>#N/A</v>
      </c>
      <c r="BS498" t="e">
        <f>INDEX('Partnumber data valves'!$B$4:$AC$1001,$BB498,28)</f>
        <v>#N/A</v>
      </c>
      <c r="BU498" s="66" t="e">
        <f>INDEX('Partnumber data valves'!$B$4:$AC$1001,$BB498,5)</f>
        <v>#N/A</v>
      </c>
      <c r="BV498" s="66" t="e">
        <f>INDEX('Partnumber data valves'!$B$4:$AC$1001,$BB498,6)</f>
        <v>#N/A</v>
      </c>
    </row>
    <row r="499" spans="2:74"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5"/>
      <c r="N499" s="115"/>
      <c r="O499" s="115"/>
      <c r="Q499" s="83"/>
      <c r="R499" s="22" t="e">
        <f>VLOOKUP('Frese Valve Selection'!$Q499,'Partnumber data valves'!$B$4:$K$1001,2,FALSE)</f>
        <v>#N/A</v>
      </c>
      <c r="S499" s="23" t="e">
        <f>VLOOKUP('Frese Valve Selection'!$Q499,'Partnumber data valves'!$B$4:$K$1001,3,FALSE)</f>
        <v>#N/A</v>
      </c>
      <c r="T499" s="23" t="e">
        <f>VLOOKUP('Frese Valve Selection'!$Q499,'Partnumber data valves'!$B$4:$K$1001,4,FALSE)</f>
        <v>#N/A</v>
      </c>
      <c r="U499" s="23" t="e">
        <f>VLOOKUP('Frese Valve Selection'!$Q499,'Partnumber data valves'!$B$4:$K$1001,5,FALSE)</f>
        <v>#N/A</v>
      </c>
      <c r="V499" s="23" t="e">
        <f>VLOOKUP('Frese Valve Selection'!$Q499,'Partnumber data valves'!$B$4:$K$1001,6,FALSE)</f>
        <v>#N/A</v>
      </c>
      <c r="W499" s="23" t="e">
        <f>VLOOKUP('Frese Valve Selection'!$Q499,'Partnumber data valves'!$B$4:$K$1001,7,FALSE)</f>
        <v>#N/A</v>
      </c>
      <c r="X499" s="23" t="e">
        <f>VLOOKUP('Frese Valve Selection'!$Q499,'Partnumber data valves'!$B$4:$K$1001,8,FALSE)</f>
        <v>#N/A</v>
      </c>
      <c r="Y499" s="23" t="e">
        <f>VLOOKUP('Frese Valve Selection'!$Q499,'Partnumber data valves'!$B$4:$K$1001,9,FALSE)</f>
        <v>#N/A</v>
      </c>
      <c r="Z499" s="23" t="e">
        <f>VLOOKUP('Frese Valve Selection'!$Q499,'Partnumber data valves'!$B$4:$K$1001,10,FALSE)</f>
        <v>#N/A</v>
      </c>
      <c r="AA499" s="97">
        <f t="shared" si="79"/>
        <v>0</v>
      </c>
      <c r="AB499" s="98" t="e">
        <f t="shared" si="77"/>
        <v>#N/A</v>
      </c>
      <c r="AC499" s="99" t="e">
        <f t="shared" si="78"/>
        <v>#N/A</v>
      </c>
      <c r="AD499" s="23" t="e">
        <f>VLOOKUP(Q499,'Weight table'!$A$2:$C$10000,3,FALSE)</f>
        <v>#N/A</v>
      </c>
      <c r="AF499" s="83"/>
      <c r="AG499" s="23" t="str">
        <f>IF(OR(ISBLANK($AF499),$AF499="N/A"),"",VLOOKUP($AF499,'Part number data actuators'!$B$3:$H$202,2,FALSE))</f>
        <v/>
      </c>
      <c r="AH499" s="23" t="str">
        <f>IF(OR(ISBLANK($AF499),$AF499="N/A"),"",VLOOKUP($AF499,'Part number data actuators'!$B$3:$H$202,3,FALSE))</f>
        <v/>
      </c>
      <c r="AI499" s="23" t="str">
        <f>IF(OR(ISBLANK($AF499),$AF499="N/A"),"",VLOOKUP($AF499,'Part number data actuators'!$B$3:$H$202,4,FALSE))</f>
        <v/>
      </c>
      <c r="AJ499" s="23" t="str">
        <f>IF(OR(ISBLANK($AF499),$AF499="N/A"),"",VLOOKUP($AF499,'Part number data actuators'!$B$3:$H$202,5,FALSE))</f>
        <v/>
      </c>
      <c r="AK499" s="23" t="str">
        <f>IF(OR(ISBLANK($AF499),$AF499="N/A"),"",VLOOKUP($AF499,'Part number data actuators'!$B$3:$H$202,6,FALSE))</f>
        <v/>
      </c>
      <c r="AL499" s="23" t="str">
        <f>IF(OR(ISBLANK($AF499),$AF499="N/A"),"",VLOOKUP($AF499,'Part number data actuators'!$B$3:$H$202,7,FALSE))</f>
        <v/>
      </c>
      <c r="AM499" s="5" t="str">
        <f>IF(OR(ISBLANK($AF499),$AF499="N/A"),"",VLOOKUP(AF499,'Weight table'!$A$2:$C$10000,3,FALSE))</f>
        <v/>
      </c>
      <c r="AO499" s="86"/>
      <c r="AU499" s="66" t="e">
        <f t="shared" si="80"/>
        <v>#N/A</v>
      </c>
      <c r="AV499" s="66" t="e">
        <f t="shared" si="81"/>
        <v>#N/A</v>
      </c>
      <c r="AW499" t="e">
        <f t="shared" si="82"/>
        <v>#N/A</v>
      </c>
      <c r="AX499" s="66" t="e">
        <f t="shared" si="83"/>
        <v>#N/A</v>
      </c>
      <c r="AY499" s="66" t="e">
        <f t="shared" si="84"/>
        <v>#N/A</v>
      </c>
      <c r="BB499" s="6" t="e">
        <f>MATCH(Q499,'Partnumber data valves'!$B$4:$B$1001,0)</f>
        <v>#N/A</v>
      </c>
      <c r="BC499" s="6"/>
      <c r="BD499" t="e">
        <f>INDEX('Partnumber data valves'!$B$4:$AC$1001,$BB499,13)</f>
        <v>#N/A</v>
      </c>
      <c r="BE499" t="e">
        <f>INDEX('Partnumber data valves'!$B$4:$AC$1001,$BB499,14)</f>
        <v>#N/A</v>
      </c>
      <c r="BF499" t="e">
        <f>INDEX('Partnumber data valves'!$B$4:$AC$1001,$BB499,15)</f>
        <v>#N/A</v>
      </c>
      <c r="BG499" t="e">
        <f>INDEX('Partnumber data valves'!$B$4:$AC$1001,$BB499,16)</f>
        <v>#N/A</v>
      </c>
      <c r="BH499" t="e">
        <f>INDEX('Partnumber data valves'!$B$4:$AC$1001,$BB499,17)</f>
        <v>#N/A</v>
      </c>
      <c r="BI499" t="e">
        <f>INDEX('Partnumber data valves'!$B$4:$AC$1001,$BB499,18)</f>
        <v>#N/A</v>
      </c>
      <c r="BJ499" t="e">
        <f>INDEX('Partnumber data valves'!$B$4:$AC$1001,$BB499,19)</f>
        <v>#N/A</v>
      </c>
      <c r="BL499" t="e">
        <f>INDEX('Partnumber data valves'!$B$4:$AC$1001,$BB499,21)</f>
        <v>#N/A</v>
      </c>
      <c r="BM499" t="e">
        <f>INDEX('Partnumber data valves'!$B$4:$AC$1001,$BB499,22)</f>
        <v>#N/A</v>
      </c>
      <c r="BN499" t="e">
        <f>INDEX('Partnumber data valves'!$B$4:$AC$1001,$BB499,23)</f>
        <v>#N/A</v>
      </c>
      <c r="BO499" t="e">
        <f>INDEX('Partnumber data valves'!$B$4:$AC$1001,$BB499,24)</f>
        <v>#N/A</v>
      </c>
      <c r="BP499" t="e">
        <f>INDEX('Partnumber data valves'!$B$4:$AC$1001,$BB499,25)</f>
        <v>#N/A</v>
      </c>
      <c r="BQ499" t="e">
        <f>INDEX('Partnumber data valves'!$B$4:$AC$1001,$BB499,26)</f>
        <v>#N/A</v>
      </c>
      <c r="BR499" t="e">
        <f>INDEX('Partnumber data valves'!$B$4:$AC$1001,$BB499,27)</f>
        <v>#N/A</v>
      </c>
      <c r="BS499" t="e">
        <f>INDEX('Partnumber data valves'!$B$4:$AC$1001,$BB499,28)</f>
        <v>#N/A</v>
      </c>
      <c r="BU499" s="66" t="e">
        <f>INDEX('Partnumber data valves'!$B$4:$AC$1001,$BB499,5)</f>
        <v>#N/A</v>
      </c>
      <c r="BV499" s="66" t="e">
        <f>INDEX('Partnumber data valves'!$B$4:$AC$1001,$BB499,6)</f>
        <v>#N/A</v>
      </c>
    </row>
    <row r="500" spans="2:74"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5"/>
      <c r="N500" s="115"/>
      <c r="O500" s="115"/>
      <c r="Q500" s="83"/>
      <c r="R500" s="22" t="e">
        <f>VLOOKUP('Frese Valve Selection'!$Q500,'Partnumber data valves'!$B$4:$K$1001,2,FALSE)</f>
        <v>#N/A</v>
      </c>
      <c r="S500" s="23" t="e">
        <f>VLOOKUP('Frese Valve Selection'!$Q500,'Partnumber data valves'!$B$4:$K$1001,3,FALSE)</f>
        <v>#N/A</v>
      </c>
      <c r="T500" s="23" t="e">
        <f>VLOOKUP('Frese Valve Selection'!$Q500,'Partnumber data valves'!$B$4:$K$1001,4,FALSE)</f>
        <v>#N/A</v>
      </c>
      <c r="U500" s="23" t="e">
        <f>VLOOKUP('Frese Valve Selection'!$Q500,'Partnumber data valves'!$B$4:$K$1001,5,FALSE)</f>
        <v>#N/A</v>
      </c>
      <c r="V500" s="23" t="e">
        <f>VLOOKUP('Frese Valve Selection'!$Q500,'Partnumber data valves'!$B$4:$K$1001,6,FALSE)</f>
        <v>#N/A</v>
      </c>
      <c r="W500" s="23" t="e">
        <f>VLOOKUP('Frese Valve Selection'!$Q500,'Partnumber data valves'!$B$4:$K$1001,7,FALSE)</f>
        <v>#N/A</v>
      </c>
      <c r="X500" s="23" t="e">
        <f>VLOOKUP('Frese Valve Selection'!$Q500,'Partnumber data valves'!$B$4:$K$1001,8,FALSE)</f>
        <v>#N/A</v>
      </c>
      <c r="Y500" s="23" t="e">
        <f>VLOOKUP('Frese Valve Selection'!$Q500,'Partnumber data valves'!$B$4:$K$1001,9,FALSE)</f>
        <v>#N/A</v>
      </c>
      <c r="Z500" s="23" t="e">
        <f>VLOOKUP('Frese Valve Selection'!$Q500,'Partnumber data valves'!$B$4:$K$1001,10,FALSE)</f>
        <v>#N/A</v>
      </c>
      <c r="AA500" s="97">
        <f t="shared" si="79"/>
        <v>0</v>
      </c>
      <c r="AB500" s="98" t="e">
        <f t="shared" si="77"/>
        <v>#N/A</v>
      </c>
      <c r="AC500" s="99" t="e">
        <f t="shared" si="78"/>
        <v>#N/A</v>
      </c>
      <c r="AD500" s="23" t="e">
        <f>VLOOKUP(Q500,'Weight table'!$A$2:$C$10000,3,FALSE)</f>
        <v>#N/A</v>
      </c>
      <c r="AF500" s="83"/>
      <c r="AG500" s="23" t="str">
        <f>IF(OR(ISBLANK($AF500),$AF500="N/A"),"",VLOOKUP($AF500,'Part number data actuators'!$B$3:$H$202,2,FALSE))</f>
        <v/>
      </c>
      <c r="AH500" s="23" t="str">
        <f>IF(OR(ISBLANK($AF500),$AF500="N/A"),"",VLOOKUP($AF500,'Part number data actuators'!$B$3:$H$202,3,FALSE))</f>
        <v/>
      </c>
      <c r="AI500" s="23" t="str">
        <f>IF(OR(ISBLANK($AF500),$AF500="N/A"),"",VLOOKUP($AF500,'Part number data actuators'!$B$3:$H$202,4,FALSE))</f>
        <v/>
      </c>
      <c r="AJ500" s="23" t="str">
        <f>IF(OR(ISBLANK($AF500),$AF500="N/A"),"",VLOOKUP($AF500,'Part number data actuators'!$B$3:$H$202,5,FALSE))</f>
        <v/>
      </c>
      <c r="AK500" s="23" t="str">
        <f>IF(OR(ISBLANK($AF500),$AF500="N/A"),"",VLOOKUP($AF500,'Part number data actuators'!$B$3:$H$202,6,FALSE))</f>
        <v/>
      </c>
      <c r="AL500" s="23" t="str">
        <f>IF(OR(ISBLANK($AF500),$AF500="N/A"),"",VLOOKUP($AF500,'Part number data actuators'!$B$3:$H$202,7,FALSE))</f>
        <v/>
      </c>
      <c r="AM500" s="5" t="str">
        <f>IF(OR(ISBLANK($AF500),$AF500="N/A"),"",VLOOKUP(AF500,'Weight table'!$A$2:$C$10000,3,FALSE))</f>
        <v/>
      </c>
      <c r="AO500" s="86"/>
      <c r="AU500" s="66" t="e">
        <f t="shared" si="80"/>
        <v>#N/A</v>
      </c>
      <c r="AV500" s="66" t="e">
        <f t="shared" si="81"/>
        <v>#N/A</v>
      </c>
      <c r="AW500" t="e">
        <f t="shared" si="82"/>
        <v>#N/A</v>
      </c>
      <c r="AX500" s="66" t="e">
        <f t="shared" si="83"/>
        <v>#N/A</v>
      </c>
      <c r="AY500" s="66" t="e">
        <f t="shared" si="84"/>
        <v>#N/A</v>
      </c>
      <c r="BB500" s="6" t="e">
        <f>MATCH(Q500,'Partnumber data valves'!$B$4:$B$1001,0)</f>
        <v>#N/A</v>
      </c>
      <c r="BC500" s="6"/>
      <c r="BD500" t="e">
        <f>INDEX('Partnumber data valves'!$B$4:$AC$1001,$BB500,13)</f>
        <v>#N/A</v>
      </c>
      <c r="BE500" t="e">
        <f>INDEX('Partnumber data valves'!$B$4:$AC$1001,$BB500,14)</f>
        <v>#N/A</v>
      </c>
      <c r="BF500" t="e">
        <f>INDEX('Partnumber data valves'!$B$4:$AC$1001,$BB500,15)</f>
        <v>#N/A</v>
      </c>
      <c r="BG500" t="e">
        <f>INDEX('Partnumber data valves'!$B$4:$AC$1001,$BB500,16)</f>
        <v>#N/A</v>
      </c>
      <c r="BH500" t="e">
        <f>INDEX('Partnumber data valves'!$B$4:$AC$1001,$BB500,17)</f>
        <v>#N/A</v>
      </c>
      <c r="BI500" t="e">
        <f>INDEX('Partnumber data valves'!$B$4:$AC$1001,$BB500,18)</f>
        <v>#N/A</v>
      </c>
      <c r="BJ500" t="e">
        <f>INDEX('Partnumber data valves'!$B$4:$AC$1001,$BB500,19)</f>
        <v>#N/A</v>
      </c>
      <c r="BL500" t="e">
        <f>INDEX('Partnumber data valves'!$B$4:$AC$1001,$BB500,21)</f>
        <v>#N/A</v>
      </c>
      <c r="BM500" t="e">
        <f>INDEX('Partnumber data valves'!$B$4:$AC$1001,$BB500,22)</f>
        <v>#N/A</v>
      </c>
      <c r="BN500" t="e">
        <f>INDEX('Partnumber data valves'!$B$4:$AC$1001,$BB500,23)</f>
        <v>#N/A</v>
      </c>
      <c r="BO500" t="e">
        <f>INDEX('Partnumber data valves'!$B$4:$AC$1001,$BB500,24)</f>
        <v>#N/A</v>
      </c>
      <c r="BP500" t="e">
        <f>INDEX('Partnumber data valves'!$B$4:$AC$1001,$BB500,25)</f>
        <v>#N/A</v>
      </c>
      <c r="BQ500" t="e">
        <f>INDEX('Partnumber data valves'!$B$4:$AC$1001,$BB500,26)</f>
        <v>#N/A</v>
      </c>
      <c r="BR500" t="e">
        <f>INDEX('Partnumber data valves'!$B$4:$AC$1001,$BB500,27)</f>
        <v>#N/A</v>
      </c>
      <c r="BS500" t="e">
        <f>INDEX('Partnumber data valves'!$B$4:$AC$1001,$BB500,28)</f>
        <v>#N/A</v>
      </c>
      <c r="BU500" s="66" t="e">
        <f>INDEX('Partnumber data valves'!$B$4:$AC$1001,$BB500,5)</f>
        <v>#N/A</v>
      </c>
      <c r="BV500" s="66" t="e">
        <f>INDEX('Partnumber data valves'!$B$4:$AC$1001,$BB500,6)</f>
        <v>#N/A</v>
      </c>
    </row>
    <row r="501" spans="2:74"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5"/>
      <c r="N501" s="115"/>
      <c r="O501" s="115"/>
      <c r="Q501" s="83"/>
      <c r="R501" s="22" t="e">
        <f>VLOOKUP('Frese Valve Selection'!$Q501,'Partnumber data valves'!$B$4:$K$1001,2,FALSE)</f>
        <v>#N/A</v>
      </c>
      <c r="S501" s="23" t="e">
        <f>VLOOKUP('Frese Valve Selection'!$Q501,'Partnumber data valves'!$B$4:$K$1001,3,FALSE)</f>
        <v>#N/A</v>
      </c>
      <c r="T501" s="23" t="e">
        <f>VLOOKUP('Frese Valve Selection'!$Q501,'Partnumber data valves'!$B$4:$K$1001,4,FALSE)</f>
        <v>#N/A</v>
      </c>
      <c r="U501" s="23" t="e">
        <f>VLOOKUP('Frese Valve Selection'!$Q501,'Partnumber data valves'!$B$4:$K$1001,5,FALSE)</f>
        <v>#N/A</v>
      </c>
      <c r="V501" s="23" t="e">
        <f>VLOOKUP('Frese Valve Selection'!$Q501,'Partnumber data valves'!$B$4:$K$1001,6,FALSE)</f>
        <v>#N/A</v>
      </c>
      <c r="W501" s="23" t="e">
        <f>VLOOKUP('Frese Valve Selection'!$Q501,'Partnumber data valves'!$B$4:$K$1001,7,FALSE)</f>
        <v>#N/A</v>
      </c>
      <c r="X501" s="23" t="e">
        <f>VLOOKUP('Frese Valve Selection'!$Q501,'Partnumber data valves'!$B$4:$K$1001,8,FALSE)</f>
        <v>#N/A</v>
      </c>
      <c r="Y501" s="23" t="e">
        <f>VLOOKUP('Frese Valve Selection'!$Q501,'Partnumber data valves'!$B$4:$K$1001,9,FALSE)</f>
        <v>#N/A</v>
      </c>
      <c r="Z501" s="23" t="e">
        <f>VLOOKUP('Frese Valve Selection'!$Q501,'Partnumber data valves'!$B$4:$K$1001,10,FALSE)</f>
        <v>#N/A</v>
      </c>
      <c r="AA501" s="97">
        <f t="shared" si="79"/>
        <v>0</v>
      </c>
      <c r="AB501" s="98" t="e">
        <f t="shared" si="77"/>
        <v>#N/A</v>
      </c>
      <c r="AC501" s="99" t="e">
        <f t="shared" si="78"/>
        <v>#N/A</v>
      </c>
      <c r="AD501" s="23" t="e">
        <f>VLOOKUP(Q501,'Weight table'!$A$2:$C$10000,3,FALSE)</f>
        <v>#N/A</v>
      </c>
      <c r="AF501" s="83"/>
      <c r="AG501" s="23" t="str">
        <f>IF(OR(ISBLANK($AF501),$AF501="N/A"),"",VLOOKUP($AF501,'Part number data actuators'!$B$3:$H$202,2,FALSE))</f>
        <v/>
      </c>
      <c r="AH501" s="23" t="str">
        <f>IF(OR(ISBLANK($AF501),$AF501="N/A"),"",VLOOKUP($AF501,'Part number data actuators'!$B$3:$H$202,3,FALSE))</f>
        <v/>
      </c>
      <c r="AI501" s="23" t="str">
        <f>IF(OR(ISBLANK($AF501),$AF501="N/A"),"",VLOOKUP($AF501,'Part number data actuators'!$B$3:$H$202,4,FALSE))</f>
        <v/>
      </c>
      <c r="AJ501" s="23" t="str">
        <f>IF(OR(ISBLANK($AF501),$AF501="N/A"),"",VLOOKUP($AF501,'Part number data actuators'!$B$3:$H$202,5,FALSE))</f>
        <v/>
      </c>
      <c r="AK501" s="23" t="str">
        <f>IF(OR(ISBLANK($AF501),$AF501="N/A"),"",VLOOKUP($AF501,'Part number data actuators'!$B$3:$H$202,6,FALSE))</f>
        <v/>
      </c>
      <c r="AL501" s="23" t="str">
        <f>IF(OR(ISBLANK($AF501),$AF501="N/A"),"",VLOOKUP($AF501,'Part number data actuators'!$B$3:$H$202,7,FALSE))</f>
        <v/>
      </c>
      <c r="AM501" s="5" t="str">
        <f>IF(OR(ISBLANK($AF501),$AF501="N/A"),"",VLOOKUP(AF501,'Weight table'!$A$2:$C$10000,3,FALSE))</f>
        <v/>
      </c>
      <c r="AO501" s="86"/>
      <c r="AU501" s="66" t="e">
        <f t="shared" si="80"/>
        <v>#N/A</v>
      </c>
      <c r="AV501" s="66" t="e">
        <f t="shared" si="81"/>
        <v>#N/A</v>
      </c>
      <c r="AW501" t="e">
        <f t="shared" si="82"/>
        <v>#N/A</v>
      </c>
      <c r="AX501" s="66" t="e">
        <f t="shared" si="83"/>
        <v>#N/A</v>
      </c>
      <c r="AY501" s="66" t="e">
        <f t="shared" si="84"/>
        <v>#N/A</v>
      </c>
      <c r="BB501" s="6" t="e">
        <f>MATCH(Q501,'Partnumber data valves'!$B$4:$B$1001,0)</f>
        <v>#N/A</v>
      </c>
      <c r="BC501" s="6"/>
      <c r="BD501" t="e">
        <f>INDEX('Partnumber data valves'!$B$4:$AC$1001,$BB501,13)</f>
        <v>#N/A</v>
      </c>
      <c r="BE501" t="e">
        <f>INDEX('Partnumber data valves'!$B$4:$AC$1001,$BB501,14)</f>
        <v>#N/A</v>
      </c>
      <c r="BF501" t="e">
        <f>INDEX('Partnumber data valves'!$B$4:$AC$1001,$BB501,15)</f>
        <v>#N/A</v>
      </c>
      <c r="BG501" t="e">
        <f>INDEX('Partnumber data valves'!$B$4:$AC$1001,$BB501,16)</f>
        <v>#N/A</v>
      </c>
      <c r="BH501" t="e">
        <f>INDEX('Partnumber data valves'!$B$4:$AC$1001,$BB501,17)</f>
        <v>#N/A</v>
      </c>
      <c r="BI501" t="e">
        <f>INDEX('Partnumber data valves'!$B$4:$AC$1001,$BB501,18)</f>
        <v>#N/A</v>
      </c>
      <c r="BJ501" t="e">
        <f>INDEX('Partnumber data valves'!$B$4:$AC$1001,$BB501,19)</f>
        <v>#N/A</v>
      </c>
      <c r="BL501" t="e">
        <f>INDEX('Partnumber data valves'!$B$4:$AC$1001,$BB501,21)</f>
        <v>#N/A</v>
      </c>
      <c r="BM501" t="e">
        <f>INDEX('Partnumber data valves'!$B$4:$AC$1001,$BB501,22)</f>
        <v>#N/A</v>
      </c>
      <c r="BN501" t="e">
        <f>INDEX('Partnumber data valves'!$B$4:$AC$1001,$BB501,23)</f>
        <v>#N/A</v>
      </c>
      <c r="BO501" t="e">
        <f>INDEX('Partnumber data valves'!$B$4:$AC$1001,$BB501,24)</f>
        <v>#N/A</v>
      </c>
      <c r="BP501" t="e">
        <f>INDEX('Partnumber data valves'!$B$4:$AC$1001,$BB501,25)</f>
        <v>#N/A</v>
      </c>
      <c r="BQ501" t="e">
        <f>INDEX('Partnumber data valves'!$B$4:$AC$1001,$BB501,26)</f>
        <v>#N/A</v>
      </c>
      <c r="BR501" t="e">
        <f>INDEX('Partnumber data valves'!$B$4:$AC$1001,$BB501,27)</f>
        <v>#N/A</v>
      </c>
      <c r="BS501" t="e">
        <f>INDEX('Partnumber data valves'!$B$4:$AC$1001,$BB501,28)</f>
        <v>#N/A</v>
      </c>
      <c r="BU501" s="66" t="e">
        <f>INDEX('Partnumber data valves'!$B$4:$AC$1001,$BB501,5)</f>
        <v>#N/A</v>
      </c>
      <c r="BV501" s="66" t="e">
        <f>INDEX('Partnumber data valves'!$B$4:$AC$1001,$BB501,6)</f>
        <v>#N/A</v>
      </c>
    </row>
    <row r="502" spans="2:74"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5"/>
      <c r="N502" s="115"/>
      <c r="O502" s="115"/>
      <c r="Q502" s="83"/>
      <c r="R502" s="22" t="e">
        <f>VLOOKUP('Frese Valve Selection'!$Q502,'Partnumber data valves'!$B$4:$K$1001,2,FALSE)</f>
        <v>#N/A</v>
      </c>
      <c r="S502" s="23" t="e">
        <f>VLOOKUP('Frese Valve Selection'!$Q502,'Partnumber data valves'!$B$4:$K$1001,3,FALSE)</f>
        <v>#N/A</v>
      </c>
      <c r="T502" s="23" t="e">
        <f>VLOOKUP('Frese Valve Selection'!$Q502,'Partnumber data valves'!$B$4:$K$1001,4,FALSE)</f>
        <v>#N/A</v>
      </c>
      <c r="U502" s="23" t="e">
        <f>VLOOKUP('Frese Valve Selection'!$Q502,'Partnumber data valves'!$B$4:$K$1001,5,FALSE)</f>
        <v>#N/A</v>
      </c>
      <c r="V502" s="23" t="e">
        <f>VLOOKUP('Frese Valve Selection'!$Q502,'Partnumber data valves'!$B$4:$K$1001,6,FALSE)</f>
        <v>#N/A</v>
      </c>
      <c r="W502" s="23" t="e">
        <f>VLOOKUP('Frese Valve Selection'!$Q502,'Partnumber data valves'!$B$4:$K$1001,7,FALSE)</f>
        <v>#N/A</v>
      </c>
      <c r="X502" s="23" t="e">
        <f>VLOOKUP('Frese Valve Selection'!$Q502,'Partnumber data valves'!$B$4:$K$1001,8,FALSE)</f>
        <v>#N/A</v>
      </c>
      <c r="Y502" s="23" t="e">
        <f>VLOOKUP('Frese Valve Selection'!$Q502,'Partnumber data valves'!$B$4:$K$1001,9,FALSE)</f>
        <v>#N/A</v>
      </c>
      <c r="Z502" s="23" t="e">
        <f>VLOOKUP('Frese Valve Selection'!$Q502,'Partnumber data valves'!$B$4:$K$1001,10,FALSE)</f>
        <v>#N/A</v>
      </c>
      <c r="AA502" s="97">
        <f t="shared" si="79"/>
        <v>0</v>
      </c>
      <c r="AB502" s="98" t="e">
        <f t="shared" si="77"/>
        <v>#N/A</v>
      </c>
      <c r="AC502" s="99" t="e">
        <f t="shared" si="78"/>
        <v>#N/A</v>
      </c>
      <c r="AD502" s="23" t="e">
        <f>VLOOKUP(Q502,'Weight table'!$A$2:$C$10000,3,FALSE)</f>
        <v>#N/A</v>
      </c>
      <c r="AF502" s="83"/>
      <c r="AG502" s="23" t="str">
        <f>IF(OR(ISBLANK($AF502),$AF502="N/A"),"",VLOOKUP($AF502,'Part number data actuators'!$B$3:$H$202,2,FALSE))</f>
        <v/>
      </c>
      <c r="AH502" s="23" t="str">
        <f>IF(OR(ISBLANK($AF502),$AF502="N/A"),"",VLOOKUP($AF502,'Part number data actuators'!$B$3:$H$202,3,FALSE))</f>
        <v/>
      </c>
      <c r="AI502" s="23" t="str">
        <f>IF(OR(ISBLANK($AF502),$AF502="N/A"),"",VLOOKUP($AF502,'Part number data actuators'!$B$3:$H$202,4,FALSE))</f>
        <v/>
      </c>
      <c r="AJ502" s="23" t="str">
        <f>IF(OR(ISBLANK($AF502),$AF502="N/A"),"",VLOOKUP($AF502,'Part number data actuators'!$B$3:$H$202,5,FALSE))</f>
        <v/>
      </c>
      <c r="AK502" s="23" t="str">
        <f>IF(OR(ISBLANK($AF502),$AF502="N/A"),"",VLOOKUP($AF502,'Part number data actuators'!$B$3:$H$202,6,FALSE))</f>
        <v/>
      </c>
      <c r="AL502" s="23" t="str">
        <f>IF(OR(ISBLANK($AF502),$AF502="N/A"),"",VLOOKUP($AF502,'Part number data actuators'!$B$3:$H$202,7,FALSE))</f>
        <v/>
      </c>
      <c r="AM502" s="5" t="str">
        <f>IF(OR(ISBLANK($AF502),$AF502="N/A"),"",VLOOKUP(AF502,'Weight table'!$A$2:$C$10000,3,FALSE))</f>
        <v/>
      </c>
      <c r="AO502" s="86"/>
      <c r="AU502" s="66" t="e">
        <f t="shared" si="80"/>
        <v>#N/A</v>
      </c>
      <c r="AV502" s="66" t="e">
        <f t="shared" si="81"/>
        <v>#N/A</v>
      </c>
      <c r="AW502" t="e">
        <f t="shared" si="82"/>
        <v>#N/A</v>
      </c>
      <c r="AX502" s="66" t="e">
        <f t="shared" si="83"/>
        <v>#N/A</v>
      </c>
      <c r="AY502" s="66" t="e">
        <f t="shared" si="84"/>
        <v>#N/A</v>
      </c>
      <c r="BB502" s="6" t="e">
        <f>MATCH(Q502,'Partnumber data valves'!$B$4:$B$1001,0)</f>
        <v>#N/A</v>
      </c>
      <c r="BC502" s="6"/>
      <c r="BD502" t="e">
        <f>INDEX('Partnumber data valves'!$B$4:$AC$1001,$BB502,13)</f>
        <v>#N/A</v>
      </c>
      <c r="BE502" t="e">
        <f>INDEX('Partnumber data valves'!$B$4:$AC$1001,$BB502,14)</f>
        <v>#N/A</v>
      </c>
      <c r="BF502" t="e">
        <f>INDEX('Partnumber data valves'!$B$4:$AC$1001,$BB502,15)</f>
        <v>#N/A</v>
      </c>
      <c r="BG502" t="e">
        <f>INDEX('Partnumber data valves'!$B$4:$AC$1001,$BB502,16)</f>
        <v>#N/A</v>
      </c>
      <c r="BH502" t="e">
        <f>INDEX('Partnumber data valves'!$B$4:$AC$1001,$BB502,17)</f>
        <v>#N/A</v>
      </c>
      <c r="BI502" t="e">
        <f>INDEX('Partnumber data valves'!$B$4:$AC$1001,$BB502,18)</f>
        <v>#N/A</v>
      </c>
      <c r="BJ502" t="e">
        <f>INDEX('Partnumber data valves'!$B$4:$AC$1001,$BB502,19)</f>
        <v>#N/A</v>
      </c>
      <c r="BL502" t="e">
        <f>INDEX('Partnumber data valves'!$B$4:$AC$1001,$BB502,21)</f>
        <v>#N/A</v>
      </c>
      <c r="BM502" t="e">
        <f>INDEX('Partnumber data valves'!$B$4:$AC$1001,$BB502,22)</f>
        <v>#N/A</v>
      </c>
      <c r="BN502" t="e">
        <f>INDEX('Partnumber data valves'!$B$4:$AC$1001,$BB502,23)</f>
        <v>#N/A</v>
      </c>
      <c r="BO502" t="e">
        <f>INDEX('Partnumber data valves'!$B$4:$AC$1001,$BB502,24)</f>
        <v>#N/A</v>
      </c>
      <c r="BP502" t="e">
        <f>INDEX('Partnumber data valves'!$B$4:$AC$1001,$BB502,25)</f>
        <v>#N/A</v>
      </c>
      <c r="BQ502" t="e">
        <f>INDEX('Partnumber data valves'!$B$4:$AC$1001,$BB502,26)</f>
        <v>#N/A</v>
      </c>
      <c r="BR502" t="e">
        <f>INDEX('Partnumber data valves'!$B$4:$AC$1001,$BB502,27)</f>
        <v>#N/A</v>
      </c>
      <c r="BS502" t="e">
        <f>INDEX('Partnumber data valves'!$B$4:$AC$1001,$BB502,28)</f>
        <v>#N/A</v>
      </c>
      <c r="BU502" s="66" t="e">
        <f>INDEX('Partnumber data valves'!$B$4:$AC$1001,$BB502,5)</f>
        <v>#N/A</v>
      </c>
      <c r="BV502" s="66" t="e">
        <f>INDEX('Partnumber data valves'!$B$4:$AC$1001,$BB502,6)</f>
        <v>#N/A</v>
      </c>
    </row>
    <row r="503" spans="2:74"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5"/>
      <c r="N503" s="115"/>
      <c r="O503" s="115"/>
      <c r="Q503" s="83"/>
      <c r="R503" s="22" t="e">
        <f>VLOOKUP('Frese Valve Selection'!$Q503,'Partnumber data valves'!$B$4:$K$1001,2,FALSE)</f>
        <v>#N/A</v>
      </c>
      <c r="S503" s="23" t="e">
        <f>VLOOKUP('Frese Valve Selection'!$Q503,'Partnumber data valves'!$B$4:$K$1001,3,FALSE)</f>
        <v>#N/A</v>
      </c>
      <c r="T503" s="23" t="e">
        <f>VLOOKUP('Frese Valve Selection'!$Q503,'Partnumber data valves'!$B$4:$K$1001,4,FALSE)</f>
        <v>#N/A</v>
      </c>
      <c r="U503" s="23" t="e">
        <f>VLOOKUP('Frese Valve Selection'!$Q503,'Partnumber data valves'!$B$4:$K$1001,5,FALSE)</f>
        <v>#N/A</v>
      </c>
      <c r="V503" s="23" t="e">
        <f>VLOOKUP('Frese Valve Selection'!$Q503,'Partnumber data valves'!$B$4:$K$1001,6,FALSE)</f>
        <v>#N/A</v>
      </c>
      <c r="W503" s="23" t="e">
        <f>VLOOKUP('Frese Valve Selection'!$Q503,'Partnumber data valves'!$B$4:$K$1001,7,FALSE)</f>
        <v>#N/A</v>
      </c>
      <c r="X503" s="23" t="e">
        <f>VLOOKUP('Frese Valve Selection'!$Q503,'Partnumber data valves'!$B$4:$K$1001,8,FALSE)</f>
        <v>#N/A</v>
      </c>
      <c r="Y503" s="23" t="e">
        <f>VLOOKUP('Frese Valve Selection'!$Q503,'Partnumber data valves'!$B$4:$K$1001,9,FALSE)</f>
        <v>#N/A</v>
      </c>
      <c r="Z503" s="23" t="e">
        <f>VLOOKUP('Frese Valve Selection'!$Q503,'Partnumber data valves'!$B$4:$K$1001,10,FALSE)</f>
        <v>#N/A</v>
      </c>
      <c r="AA503" s="97">
        <f t="shared" si="79"/>
        <v>0</v>
      </c>
      <c r="AB503" s="98" t="e">
        <f t="shared" si="77"/>
        <v>#N/A</v>
      </c>
      <c r="AC503" s="99" t="e">
        <f t="shared" si="78"/>
        <v>#N/A</v>
      </c>
      <c r="AD503" s="23" t="e">
        <f>VLOOKUP(Q503,'Weight table'!$A$2:$C$10000,3,FALSE)</f>
        <v>#N/A</v>
      </c>
      <c r="AF503" s="83"/>
      <c r="AG503" s="23" t="str">
        <f>IF(OR(ISBLANK($AF503),$AF503="N/A"),"",VLOOKUP($AF503,'Part number data actuators'!$B$3:$H$202,2,FALSE))</f>
        <v/>
      </c>
      <c r="AH503" s="23" t="str">
        <f>IF(OR(ISBLANK($AF503),$AF503="N/A"),"",VLOOKUP($AF503,'Part number data actuators'!$B$3:$H$202,3,FALSE))</f>
        <v/>
      </c>
      <c r="AI503" s="23" t="str">
        <f>IF(OR(ISBLANK($AF503),$AF503="N/A"),"",VLOOKUP($AF503,'Part number data actuators'!$B$3:$H$202,4,FALSE))</f>
        <v/>
      </c>
      <c r="AJ503" s="23" t="str">
        <f>IF(OR(ISBLANK($AF503),$AF503="N/A"),"",VLOOKUP($AF503,'Part number data actuators'!$B$3:$H$202,5,FALSE))</f>
        <v/>
      </c>
      <c r="AK503" s="23" t="str">
        <f>IF(OR(ISBLANK($AF503),$AF503="N/A"),"",VLOOKUP($AF503,'Part number data actuators'!$B$3:$H$202,6,FALSE))</f>
        <v/>
      </c>
      <c r="AL503" s="23" t="str">
        <f>IF(OR(ISBLANK($AF503),$AF503="N/A"),"",VLOOKUP($AF503,'Part number data actuators'!$B$3:$H$202,7,FALSE))</f>
        <v/>
      </c>
      <c r="AM503" s="5" t="str">
        <f>IF(OR(ISBLANK($AF503),$AF503="N/A"),"",VLOOKUP(AF503,'Weight table'!$A$2:$C$10000,3,FALSE))</f>
        <v/>
      </c>
      <c r="AO503" s="86"/>
      <c r="AU503" s="66" t="e">
        <f t="shared" si="80"/>
        <v>#N/A</v>
      </c>
      <c r="AV503" s="66" t="e">
        <f t="shared" si="81"/>
        <v>#N/A</v>
      </c>
      <c r="AW503" t="e">
        <f t="shared" si="82"/>
        <v>#N/A</v>
      </c>
      <c r="AX503" s="66" t="e">
        <f t="shared" si="83"/>
        <v>#N/A</v>
      </c>
      <c r="AY503" s="66" t="e">
        <f t="shared" si="84"/>
        <v>#N/A</v>
      </c>
      <c r="BB503" s="6" t="e">
        <f>MATCH(Q503,'Partnumber data valves'!$B$4:$B$1001,0)</f>
        <v>#N/A</v>
      </c>
      <c r="BC503" s="6"/>
      <c r="BD503" t="e">
        <f>INDEX('Partnumber data valves'!$B$4:$AC$1001,$BB503,13)</f>
        <v>#N/A</v>
      </c>
      <c r="BE503" t="e">
        <f>INDEX('Partnumber data valves'!$B$4:$AC$1001,$BB503,14)</f>
        <v>#N/A</v>
      </c>
      <c r="BF503" t="e">
        <f>INDEX('Partnumber data valves'!$B$4:$AC$1001,$BB503,15)</f>
        <v>#N/A</v>
      </c>
      <c r="BG503" t="e">
        <f>INDEX('Partnumber data valves'!$B$4:$AC$1001,$BB503,16)</f>
        <v>#N/A</v>
      </c>
      <c r="BH503" t="e">
        <f>INDEX('Partnumber data valves'!$B$4:$AC$1001,$BB503,17)</f>
        <v>#N/A</v>
      </c>
      <c r="BI503" t="e">
        <f>INDEX('Partnumber data valves'!$B$4:$AC$1001,$BB503,18)</f>
        <v>#N/A</v>
      </c>
      <c r="BJ503" t="e">
        <f>INDEX('Partnumber data valves'!$B$4:$AC$1001,$BB503,19)</f>
        <v>#N/A</v>
      </c>
      <c r="BL503" t="e">
        <f>INDEX('Partnumber data valves'!$B$4:$AC$1001,$BB503,21)</f>
        <v>#N/A</v>
      </c>
      <c r="BM503" t="e">
        <f>INDEX('Partnumber data valves'!$B$4:$AC$1001,$BB503,22)</f>
        <v>#N/A</v>
      </c>
      <c r="BN503" t="e">
        <f>INDEX('Partnumber data valves'!$B$4:$AC$1001,$BB503,23)</f>
        <v>#N/A</v>
      </c>
      <c r="BO503" t="e">
        <f>INDEX('Partnumber data valves'!$B$4:$AC$1001,$BB503,24)</f>
        <v>#N/A</v>
      </c>
      <c r="BP503" t="e">
        <f>INDEX('Partnumber data valves'!$B$4:$AC$1001,$BB503,25)</f>
        <v>#N/A</v>
      </c>
      <c r="BQ503" t="e">
        <f>INDEX('Partnumber data valves'!$B$4:$AC$1001,$BB503,26)</f>
        <v>#N/A</v>
      </c>
      <c r="BR503" t="e">
        <f>INDEX('Partnumber data valves'!$B$4:$AC$1001,$BB503,27)</f>
        <v>#N/A</v>
      </c>
      <c r="BS503" t="e">
        <f>INDEX('Partnumber data valves'!$B$4:$AC$1001,$BB503,28)</f>
        <v>#N/A</v>
      </c>
      <c r="BU503" s="66" t="e">
        <f>INDEX('Partnumber data valves'!$B$4:$AC$1001,$BB503,5)</f>
        <v>#N/A</v>
      </c>
      <c r="BV503" s="66" t="e">
        <f>INDEX('Partnumber data valves'!$B$4:$AC$1001,$BB503,6)</f>
        <v>#N/A</v>
      </c>
    </row>
    <row r="504" spans="2:74"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5"/>
      <c r="N504" s="115"/>
      <c r="O504" s="115"/>
      <c r="Q504" s="83"/>
      <c r="R504" s="22" t="e">
        <f>VLOOKUP('Frese Valve Selection'!$Q504,'Partnumber data valves'!$B$4:$K$1001,2,FALSE)</f>
        <v>#N/A</v>
      </c>
      <c r="S504" s="23" t="e">
        <f>VLOOKUP('Frese Valve Selection'!$Q504,'Partnumber data valves'!$B$4:$K$1001,3,FALSE)</f>
        <v>#N/A</v>
      </c>
      <c r="T504" s="23" t="e">
        <f>VLOOKUP('Frese Valve Selection'!$Q504,'Partnumber data valves'!$B$4:$K$1001,4,FALSE)</f>
        <v>#N/A</v>
      </c>
      <c r="U504" s="23" t="e">
        <f>VLOOKUP('Frese Valve Selection'!$Q504,'Partnumber data valves'!$B$4:$K$1001,5,FALSE)</f>
        <v>#N/A</v>
      </c>
      <c r="V504" s="23" t="e">
        <f>VLOOKUP('Frese Valve Selection'!$Q504,'Partnumber data valves'!$B$4:$K$1001,6,FALSE)</f>
        <v>#N/A</v>
      </c>
      <c r="W504" s="23" t="e">
        <f>VLOOKUP('Frese Valve Selection'!$Q504,'Partnumber data valves'!$B$4:$K$1001,7,FALSE)</f>
        <v>#N/A</v>
      </c>
      <c r="X504" s="23" t="e">
        <f>VLOOKUP('Frese Valve Selection'!$Q504,'Partnumber data valves'!$B$4:$K$1001,8,FALSE)</f>
        <v>#N/A</v>
      </c>
      <c r="Y504" s="23" t="e">
        <f>VLOOKUP('Frese Valve Selection'!$Q504,'Partnumber data valves'!$B$4:$K$1001,9,FALSE)</f>
        <v>#N/A</v>
      </c>
      <c r="Z504" s="23" t="e">
        <f>VLOOKUP('Frese Valve Selection'!$Q504,'Partnumber data valves'!$B$4:$K$1001,10,FALSE)</f>
        <v>#N/A</v>
      </c>
      <c r="AA504" s="97">
        <f t="shared" si="79"/>
        <v>0</v>
      </c>
      <c r="AB504" s="98" t="e">
        <f t="shared" si="77"/>
        <v>#N/A</v>
      </c>
      <c r="AC504" s="99" t="e">
        <f t="shared" si="78"/>
        <v>#N/A</v>
      </c>
      <c r="AD504" s="23" t="e">
        <f>VLOOKUP(Q504,'Weight table'!$A$2:$C$10000,3,FALSE)</f>
        <v>#N/A</v>
      </c>
      <c r="AF504" s="83"/>
      <c r="AG504" s="23" t="str">
        <f>IF(OR(ISBLANK($AF504),$AF504="N/A"),"",VLOOKUP($AF504,'Part number data actuators'!$B$3:$H$202,2,FALSE))</f>
        <v/>
      </c>
      <c r="AH504" s="23" t="str">
        <f>IF(OR(ISBLANK($AF504),$AF504="N/A"),"",VLOOKUP($AF504,'Part number data actuators'!$B$3:$H$202,3,FALSE))</f>
        <v/>
      </c>
      <c r="AI504" s="23" t="str">
        <f>IF(OR(ISBLANK($AF504),$AF504="N/A"),"",VLOOKUP($AF504,'Part number data actuators'!$B$3:$H$202,4,FALSE))</f>
        <v/>
      </c>
      <c r="AJ504" s="23" t="str">
        <f>IF(OR(ISBLANK($AF504),$AF504="N/A"),"",VLOOKUP($AF504,'Part number data actuators'!$B$3:$H$202,5,FALSE))</f>
        <v/>
      </c>
      <c r="AK504" s="23" t="str">
        <f>IF(OR(ISBLANK($AF504),$AF504="N/A"),"",VLOOKUP($AF504,'Part number data actuators'!$B$3:$H$202,6,FALSE))</f>
        <v/>
      </c>
      <c r="AL504" s="23" t="str">
        <f>IF(OR(ISBLANK($AF504),$AF504="N/A"),"",VLOOKUP($AF504,'Part number data actuators'!$B$3:$H$202,7,FALSE))</f>
        <v/>
      </c>
      <c r="AM504" s="5" t="str">
        <f>IF(OR(ISBLANK($AF504),$AF504="N/A"),"",VLOOKUP(AF504,'Weight table'!$A$2:$C$10000,3,FALSE))</f>
        <v/>
      </c>
      <c r="AO504" s="86"/>
      <c r="AU504" s="66" t="e">
        <f t="shared" si="80"/>
        <v>#N/A</v>
      </c>
      <c r="AV504" s="66" t="e">
        <f t="shared" si="81"/>
        <v>#N/A</v>
      </c>
      <c r="AW504" t="e">
        <f t="shared" si="82"/>
        <v>#N/A</v>
      </c>
      <c r="AX504" s="66" t="e">
        <f t="shared" si="83"/>
        <v>#N/A</v>
      </c>
      <c r="AY504" s="66" t="e">
        <f t="shared" si="84"/>
        <v>#N/A</v>
      </c>
      <c r="BB504" s="6" t="e">
        <f>MATCH(Q504,'Partnumber data valves'!$B$4:$B$1001,0)</f>
        <v>#N/A</v>
      </c>
      <c r="BC504" s="6"/>
      <c r="BD504" t="e">
        <f>INDEX('Partnumber data valves'!$B$4:$AC$1001,$BB504,13)</f>
        <v>#N/A</v>
      </c>
      <c r="BE504" t="e">
        <f>INDEX('Partnumber data valves'!$B$4:$AC$1001,$BB504,14)</f>
        <v>#N/A</v>
      </c>
      <c r="BF504" t="e">
        <f>INDEX('Partnumber data valves'!$B$4:$AC$1001,$BB504,15)</f>
        <v>#N/A</v>
      </c>
      <c r="BG504" t="e">
        <f>INDEX('Partnumber data valves'!$B$4:$AC$1001,$BB504,16)</f>
        <v>#N/A</v>
      </c>
      <c r="BH504" t="e">
        <f>INDEX('Partnumber data valves'!$B$4:$AC$1001,$BB504,17)</f>
        <v>#N/A</v>
      </c>
      <c r="BI504" t="e">
        <f>INDEX('Partnumber data valves'!$B$4:$AC$1001,$BB504,18)</f>
        <v>#N/A</v>
      </c>
      <c r="BJ504" t="e">
        <f>INDEX('Partnumber data valves'!$B$4:$AC$1001,$BB504,19)</f>
        <v>#N/A</v>
      </c>
      <c r="BL504" t="e">
        <f>INDEX('Partnumber data valves'!$B$4:$AC$1001,$BB504,21)</f>
        <v>#N/A</v>
      </c>
      <c r="BM504" t="e">
        <f>INDEX('Partnumber data valves'!$B$4:$AC$1001,$BB504,22)</f>
        <v>#N/A</v>
      </c>
      <c r="BN504" t="e">
        <f>INDEX('Partnumber data valves'!$B$4:$AC$1001,$BB504,23)</f>
        <v>#N/A</v>
      </c>
      <c r="BO504" t="e">
        <f>INDEX('Partnumber data valves'!$B$4:$AC$1001,$BB504,24)</f>
        <v>#N/A</v>
      </c>
      <c r="BP504" t="e">
        <f>INDEX('Partnumber data valves'!$B$4:$AC$1001,$BB504,25)</f>
        <v>#N/A</v>
      </c>
      <c r="BQ504" t="e">
        <f>INDEX('Partnumber data valves'!$B$4:$AC$1001,$BB504,26)</f>
        <v>#N/A</v>
      </c>
      <c r="BR504" t="e">
        <f>INDEX('Partnumber data valves'!$B$4:$AC$1001,$BB504,27)</f>
        <v>#N/A</v>
      </c>
      <c r="BS504" t="e">
        <f>INDEX('Partnumber data valves'!$B$4:$AC$1001,$BB504,28)</f>
        <v>#N/A</v>
      </c>
      <c r="BU504" s="66" t="e">
        <f>INDEX('Partnumber data valves'!$B$4:$AC$1001,$BB504,5)</f>
        <v>#N/A</v>
      </c>
      <c r="BV504" s="66" t="e">
        <f>INDEX('Partnumber data valves'!$B$4:$AC$1001,$BB504,6)</f>
        <v>#N/A</v>
      </c>
    </row>
    <row r="505" spans="2:74"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5"/>
      <c r="N505" s="115"/>
      <c r="O505" s="115"/>
      <c r="Q505" s="83"/>
      <c r="R505" s="22" t="e">
        <f>VLOOKUP('Frese Valve Selection'!$Q505,'Partnumber data valves'!$B$4:$K$1001,2,FALSE)</f>
        <v>#N/A</v>
      </c>
      <c r="S505" s="23" t="e">
        <f>VLOOKUP('Frese Valve Selection'!$Q505,'Partnumber data valves'!$B$4:$K$1001,3,FALSE)</f>
        <v>#N/A</v>
      </c>
      <c r="T505" s="23" t="e">
        <f>VLOOKUP('Frese Valve Selection'!$Q505,'Partnumber data valves'!$B$4:$K$1001,4,FALSE)</f>
        <v>#N/A</v>
      </c>
      <c r="U505" s="23" t="e">
        <f>VLOOKUP('Frese Valve Selection'!$Q505,'Partnumber data valves'!$B$4:$K$1001,5,FALSE)</f>
        <v>#N/A</v>
      </c>
      <c r="V505" s="23" t="e">
        <f>VLOOKUP('Frese Valve Selection'!$Q505,'Partnumber data valves'!$B$4:$K$1001,6,FALSE)</f>
        <v>#N/A</v>
      </c>
      <c r="W505" s="23" t="e">
        <f>VLOOKUP('Frese Valve Selection'!$Q505,'Partnumber data valves'!$B$4:$K$1001,7,FALSE)</f>
        <v>#N/A</v>
      </c>
      <c r="X505" s="23" t="e">
        <f>VLOOKUP('Frese Valve Selection'!$Q505,'Partnumber data valves'!$B$4:$K$1001,8,FALSE)</f>
        <v>#N/A</v>
      </c>
      <c r="Y505" s="23" t="e">
        <f>VLOOKUP('Frese Valve Selection'!$Q505,'Partnumber data valves'!$B$4:$K$1001,9,FALSE)</f>
        <v>#N/A</v>
      </c>
      <c r="Z505" s="23" t="e">
        <f>VLOOKUP('Frese Valve Selection'!$Q505,'Partnumber data valves'!$B$4:$K$1001,10,FALSE)</f>
        <v>#N/A</v>
      </c>
      <c r="AA505" s="97">
        <f t="shared" si="79"/>
        <v>0</v>
      </c>
      <c r="AB505" s="98" t="e">
        <f t="shared" si="77"/>
        <v>#N/A</v>
      </c>
      <c r="AC505" s="99" t="e">
        <f t="shared" si="78"/>
        <v>#N/A</v>
      </c>
      <c r="AD505" s="23" t="e">
        <f>VLOOKUP(Q505,'Weight table'!$A$2:$C$10000,3,FALSE)</f>
        <v>#N/A</v>
      </c>
      <c r="AF505" s="83"/>
      <c r="AG505" s="23" t="str">
        <f>IF(OR(ISBLANK($AF505),$AF505="N/A"),"",VLOOKUP($AF505,'Part number data actuators'!$B$3:$H$202,2,FALSE))</f>
        <v/>
      </c>
      <c r="AH505" s="23" t="str">
        <f>IF(OR(ISBLANK($AF505),$AF505="N/A"),"",VLOOKUP($AF505,'Part number data actuators'!$B$3:$H$202,3,FALSE))</f>
        <v/>
      </c>
      <c r="AI505" s="23" t="str">
        <f>IF(OR(ISBLANK($AF505),$AF505="N/A"),"",VLOOKUP($AF505,'Part number data actuators'!$B$3:$H$202,4,FALSE))</f>
        <v/>
      </c>
      <c r="AJ505" s="23" t="str">
        <f>IF(OR(ISBLANK($AF505),$AF505="N/A"),"",VLOOKUP($AF505,'Part number data actuators'!$B$3:$H$202,5,FALSE))</f>
        <v/>
      </c>
      <c r="AK505" s="23" t="str">
        <f>IF(OR(ISBLANK($AF505),$AF505="N/A"),"",VLOOKUP($AF505,'Part number data actuators'!$B$3:$H$202,6,FALSE))</f>
        <v/>
      </c>
      <c r="AL505" s="23" t="str">
        <f>IF(OR(ISBLANK($AF505),$AF505="N/A"),"",VLOOKUP($AF505,'Part number data actuators'!$B$3:$H$202,7,FALSE))</f>
        <v/>
      </c>
      <c r="AM505" s="5" t="str">
        <f>IF(OR(ISBLANK($AF505),$AF505="N/A"),"",VLOOKUP(AF505,'Weight table'!$A$2:$C$10000,3,FALSE))</f>
        <v/>
      </c>
      <c r="AO505" s="86"/>
      <c r="AU505" s="66" t="e">
        <f t="shared" si="80"/>
        <v>#N/A</v>
      </c>
      <c r="AV505" s="66" t="e">
        <f t="shared" si="81"/>
        <v>#N/A</v>
      </c>
      <c r="AW505" t="e">
        <f t="shared" si="82"/>
        <v>#N/A</v>
      </c>
      <c r="AX505" s="66" t="e">
        <f t="shared" si="83"/>
        <v>#N/A</v>
      </c>
      <c r="AY505" s="66" t="e">
        <f t="shared" si="84"/>
        <v>#N/A</v>
      </c>
      <c r="BB505" s="6" t="e">
        <f>MATCH(Q505,'Partnumber data valves'!$B$4:$B$1001,0)</f>
        <v>#N/A</v>
      </c>
      <c r="BC505" s="6"/>
      <c r="BD505" t="e">
        <f>INDEX('Partnumber data valves'!$B$4:$AC$1001,$BB505,13)</f>
        <v>#N/A</v>
      </c>
      <c r="BE505" t="e">
        <f>INDEX('Partnumber data valves'!$B$4:$AC$1001,$BB505,14)</f>
        <v>#N/A</v>
      </c>
      <c r="BF505" t="e">
        <f>INDEX('Partnumber data valves'!$B$4:$AC$1001,$BB505,15)</f>
        <v>#N/A</v>
      </c>
      <c r="BG505" t="e">
        <f>INDEX('Partnumber data valves'!$B$4:$AC$1001,$BB505,16)</f>
        <v>#N/A</v>
      </c>
      <c r="BH505" t="e">
        <f>INDEX('Partnumber data valves'!$B$4:$AC$1001,$BB505,17)</f>
        <v>#N/A</v>
      </c>
      <c r="BI505" t="e">
        <f>INDEX('Partnumber data valves'!$B$4:$AC$1001,$BB505,18)</f>
        <v>#N/A</v>
      </c>
      <c r="BJ505" t="e">
        <f>INDEX('Partnumber data valves'!$B$4:$AC$1001,$BB505,19)</f>
        <v>#N/A</v>
      </c>
      <c r="BL505" t="e">
        <f>INDEX('Partnumber data valves'!$B$4:$AC$1001,$BB505,21)</f>
        <v>#N/A</v>
      </c>
      <c r="BM505" t="e">
        <f>INDEX('Partnumber data valves'!$B$4:$AC$1001,$BB505,22)</f>
        <v>#N/A</v>
      </c>
      <c r="BN505" t="e">
        <f>INDEX('Partnumber data valves'!$B$4:$AC$1001,$BB505,23)</f>
        <v>#N/A</v>
      </c>
      <c r="BO505" t="e">
        <f>INDEX('Partnumber data valves'!$B$4:$AC$1001,$BB505,24)</f>
        <v>#N/A</v>
      </c>
      <c r="BP505" t="e">
        <f>INDEX('Partnumber data valves'!$B$4:$AC$1001,$BB505,25)</f>
        <v>#N/A</v>
      </c>
      <c r="BQ505" t="e">
        <f>INDEX('Partnumber data valves'!$B$4:$AC$1001,$BB505,26)</f>
        <v>#N/A</v>
      </c>
      <c r="BR505" t="e">
        <f>INDEX('Partnumber data valves'!$B$4:$AC$1001,$BB505,27)</f>
        <v>#N/A</v>
      </c>
      <c r="BS505" t="e">
        <f>INDEX('Partnumber data valves'!$B$4:$AC$1001,$BB505,28)</f>
        <v>#N/A</v>
      </c>
      <c r="BU505" s="66" t="e">
        <f>INDEX('Partnumber data valves'!$B$4:$AC$1001,$BB505,5)</f>
        <v>#N/A</v>
      </c>
      <c r="BV505" s="66" t="e">
        <f>INDEX('Partnumber data valves'!$B$4:$AC$1001,$BB505,6)</f>
        <v>#N/A</v>
      </c>
    </row>
    <row r="506" spans="2:74"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5"/>
      <c r="N506" s="115"/>
      <c r="O506" s="115"/>
      <c r="Q506" s="83"/>
      <c r="R506" s="22" t="e">
        <f>VLOOKUP('Frese Valve Selection'!$Q506,'Partnumber data valves'!$B$4:$K$1001,2,FALSE)</f>
        <v>#N/A</v>
      </c>
      <c r="S506" s="23" t="e">
        <f>VLOOKUP('Frese Valve Selection'!$Q506,'Partnumber data valves'!$B$4:$K$1001,3,FALSE)</f>
        <v>#N/A</v>
      </c>
      <c r="T506" s="23" t="e">
        <f>VLOOKUP('Frese Valve Selection'!$Q506,'Partnumber data valves'!$B$4:$K$1001,4,FALSE)</f>
        <v>#N/A</v>
      </c>
      <c r="U506" s="23" t="e">
        <f>VLOOKUP('Frese Valve Selection'!$Q506,'Partnumber data valves'!$B$4:$K$1001,5,FALSE)</f>
        <v>#N/A</v>
      </c>
      <c r="V506" s="23" t="e">
        <f>VLOOKUP('Frese Valve Selection'!$Q506,'Partnumber data valves'!$B$4:$K$1001,6,FALSE)</f>
        <v>#N/A</v>
      </c>
      <c r="W506" s="23" t="e">
        <f>VLOOKUP('Frese Valve Selection'!$Q506,'Partnumber data valves'!$B$4:$K$1001,7,FALSE)</f>
        <v>#N/A</v>
      </c>
      <c r="X506" s="23" t="e">
        <f>VLOOKUP('Frese Valve Selection'!$Q506,'Partnumber data valves'!$B$4:$K$1001,8,FALSE)</f>
        <v>#N/A</v>
      </c>
      <c r="Y506" s="23" t="e">
        <f>VLOOKUP('Frese Valve Selection'!$Q506,'Partnumber data valves'!$B$4:$K$1001,9,FALSE)</f>
        <v>#N/A</v>
      </c>
      <c r="Z506" s="23" t="e">
        <f>VLOOKUP('Frese Valve Selection'!$Q506,'Partnumber data valves'!$B$4:$K$1001,10,FALSE)</f>
        <v>#N/A</v>
      </c>
      <c r="AA506" s="97">
        <f t="shared" si="79"/>
        <v>0</v>
      </c>
      <c r="AB506" s="98" t="e">
        <f t="shared" si="77"/>
        <v>#N/A</v>
      </c>
      <c r="AC506" s="99" t="e">
        <f t="shared" si="78"/>
        <v>#N/A</v>
      </c>
      <c r="AD506" s="23" t="e">
        <f>VLOOKUP(Q506,'Weight table'!$A$2:$C$10000,3,FALSE)</f>
        <v>#N/A</v>
      </c>
      <c r="AF506" s="83"/>
      <c r="AG506" s="23" t="str">
        <f>IF(OR(ISBLANK($AF506),$AF506="N/A"),"",VLOOKUP($AF506,'Part number data actuators'!$B$3:$H$202,2,FALSE))</f>
        <v/>
      </c>
      <c r="AH506" s="23" t="str">
        <f>IF(OR(ISBLANK($AF506),$AF506="N/A"),"",VLOOKUP($AF506,'Part number data actuators'!$B$3:$H$202,3,FALSE))</f>
        <v/>
      </c>
      <c r="AI506" s="23" t="str">
        <f>IF(OR(ISBLANK($AF506),$AF506="N/A"),"",VLOOKUP($AF506,'Part number data actuators'!$B$3:$H$202,4,FALSE))</f>
        <v/>
      </c>
      <c r="AJ506" s="23" t="str">
        <f>IF(OR(ISBLANK($AF506),$AF506="N/A"),"",VLOOKUP($AF506,'Part number data actuators'!$B$3:$H$202,5,FALSE))</f>
        <v/>
      </c>
      <c r="AK506" s="23" t="str">
        <f>IF(OR(ISBLANK($AF506),$AF506="N/A"),"",VLOOKUP($AF506,'Part number data actuators'!$B$3:$H$202,6,FALSE))</f>
        <v/>
      </c>
      <c r="AL506" s="23" t="str">
        <f>IF(OR(ISBLANK($AF506),$AF506="N/A"),"",VLOOKUP($AF506,'Part number data actuators'!$B$3:$H$202,7,FALSE))</f>
        <v/>
      </c>
      <c r="AM506" s="5" t="str">
        <f>IF(OR(ISBLANK($AF506),$AF506="N/A"),"",VLOOKUP(AF506,'Weight table'!$A$2:$C$10000,3,FALSE))</f>
        <v/>
      </c>
      <c r="AO506" s="86"/>
      <c r="AU506" s="66" t="e">
        <f t="shared" si="80"/>
        <v>#N/A</v>
      </c>
      <c r="AV506" s="66" t="e">
        <f t="shared" si="81"/>
        <v>#N/A</v>
      </c>
      <c r="AW506" t="e">
        <f t="shared" si="82"/>
        <v>#N/A</v>
      </c>
      <c r="AX506" s="66" t="e">
        <f t="shared" si="83"/>
        <v>#N/A</v>
      </c>
      <c r="AY506" s="66" t="e">
        <f t="shared" si="84"/>
        <v>#N/A</v>
      </c>
      <c r="BB506" s="6" t="e">
        <f>MATCH(Q506,'Partnumber data valves'!$B$4:$B$1001,0)</f>
        <v>#N/A</v>
      </c>
      <c r="BC506" s="6"/>
      <c r="BD506" t="e">
        <f>INDEX('Partnumber data valves'!$B$4:$AC$1001,$BB506,13)</f>
        <v>#N/A</v>
      </c>
      <c r="BE506" t="e">
        <f>INDEX('Partnumber data valves'!$B$4:$AC$1001,$BB506,14)</f>
        <v>#N/A</v>
      </c>
      <c r="BF506" t="e">
        <f>INDEX('Partnumber data valves'!$B$4:$AC$1001,$BB506,15)</f>
        <v>#N/A</v>
      </c>
      <c r="BG506" t="e">
        <f>INDEX('Partnumber data valves'!$B$4:$AC$1001,$BB506,16)</f>
        <v>#N/A</v>
      </c>
      <c r="BH506" t="e">
        <f>INDEX('Partnumber data valves'!$B$4:$AC$1001,$BB506,17)</f>
        <v>#N/A</v>
      </c>
      <c r="BI506" t="e">
        <f>INDEX('Partnumber data valves'!$B$4:$AC$1001,$BB506,18)</f>
        <v>#N/A</v>
      </c>
      <c r="BJ506" t="e">
        <f>INDEX('Partnumber data valves'!$B$4:$AC$1001,$BB506,19)</f>
        <v>#N/A</v>
      </c>
      <c r="BL506" t="e">
        <f>INDEX('Partnumber data valves'!$B$4:$AC$1001,$BB506,21)</f>
        <v>#N/A</v>
      </c>
      <c r="BM506" t="e">
        <f>INDEX('Partnumber data valves'!$B$4:$AC$1001,$BB506,22)</f>
        <v>#N/A</v>
      </c>
      <c r="BN506" t="e">
        <f>INDEX('Partnumber data valves'!$B$4:$AC$1001,$BB506,23)</f>
        <v>#N/A</v>
      </c>
      <c r="BO506" t="e">
        <f>INDEX('Partnumber data valves'!$B$4:$AC$1001,$BB506,24)</f>
        <v>#N/A</v>
      </c>
      <c r="BP506" t="e">
        <f>INDEX('Partnumber data valves'!$B$4:$AC$1001,$BB506,25)</f>
        <v>#N/A</v>
      </c>
      <c r="BQ506" t="e">
        <f>INDEX('Partnumber data valves'!$B$4:$AC$1001,$BB506,26)</f>
        <v>#N/A</v>
      </c>
      <c r="BR506" t="e">
        <f>INDEX('Partnumber data valves'!$B$4:$AC$1001,$BB506,27)</f>
        <v>#N/A</v>
      </c>
      <c r="BS506" t="e">
        <f>INDEX('Partnumber data valves'!$B$4:$AC$1001,$BB506,28)</f>
        <v>#N/A</v>
      </c>
      <c r="BU506" s="66" t="e">
        <f>INDEX('Partnumber data valves'!$B$4:$AC$1001,$BB506,5)</f>
        <v>#N/A</v>
      </c>
      <c r="BV506" s="66" t="e">
        <f>INDEX('Partnumber data valves'!$B$4:$AC$1001,$BB506,6)</f>
        <v>#N/A</v>
      </c>
    </row>
    <row r="507" spans="2:74"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5"/>
      <c r="N507" s="115"/>
      <c r="O507" s="115"/>
      <c r="Q507" s="83"/>
      <c r="R507" s="22" t="e">
        <f>VLOOKUP('Frese Valve Selection'!$Q507,'Partnumber data valves'!$B$4:$K$1001,2,FALSE)</f>
        <v>#N/A</v>
      </c>
      <c r="S507" s="23" t="e">
        <f>VLOOKUP('Frese Valve Selection'!$Q507,'Partnumber data valves'!$B$4:$K$1001,3,FALSE)</f>
        <v>#N/A</v>
      </c>
      <c r="T507" s="23" t="e">
        <f>VLOOKUP('Frese Valve Selection'!$Q507,'Partnumber data valves'!$B$4:$K$1001,4,FALSE)</f>
        <v>#N/A</v>
      </c>
      <c r="U507" s="23" t="e">
        <f>VLOOKUP('Frese Valve Selection'!$Q507,'Partnumber data valves'!$B$4:$K$1001,5,FALSE)</f>
        <v>#N/A</v>
      </c>
      <c r="V507" s="23" t="e">
        <f>VLOOKUP('Frese Valve Selection'!$Q507,'Partnumber data valves'!$B$4:$K$1001,6,FALSE)</f>
        <v>#N/A</v>
      </c>
      <c r="W507" s="23" t="e">
        <f>VLOOKUP('Frese Valve Selection'!$Q507,'Partnumber data valves'!$B$4:$K$1001,7,FALSE)</f>
        <v>#N/A</v>
      </c>
      <c r="X507" s="23" t="e">
        <f>VLOOKUP('Frese Valve Selection'!$Q507,'Partnumber data valves'!$B$4:$K$1001,8,FALSE)</f>
        <v>#N/A</v>
      </c>
      <c r="Y507" s="23" t="e">
        <f>VLOOKUP('Frese Valve Selection'!$Q507,'Partnumber data valves'!$B$4:$K$1001,9,FALSE)</f>
        <v>#N/A</v>
      </c>
      <c r="Z507" s="23" t="e">
        <f>VLOOKUP('Frese Valve Selection'!$Q507,'Partnumber data valves'!$B$4:$K$1001,10,FALSE)</f>
        <v>#N/A</v>
      </c>
      <c r="AA507" s="97">
        <f t="shared" si="79"/>
        <v>0</v>
      </c>
      <c r="AB507" s="98" t="e">
        <f t="shared" si="77"/>
        <v>#N/A</v>
      </c>
      <c r="AC507" s="99" t="e">
        <f t="shared" si="78"/>
        <v>#N/A</v>
      </c>
      <c r="AD507" s="23" t="e">
        <f>VLOOKUP(Q507,'Weight table'!$A$2:$C$10000,3,FALSE)</f>
        <v>#N/A</v>
      </c>
      <c r="AF507" s="83"/>
      <c r="AG507" s="23" t="str">
        <f>IF(OR(ISBLANK($AF507),$AF507="N/A"),"",VLOOKUP($AF507,'Part number data actuators'!$B$3:$H$202,2,FALSE))</f>
        <v/>
      </c>
      <c r="AH507" s="23" t="str">
        <f>IF(OR(ISBLANK($AF507),$AF507="N/A"),"",VLOOKUP($AF507,'Part number data actuators'!$B$3:$H$202,3,FALSE))</f>
        <v/>
      </c>
      <c r="AI507" s="23" t="str">
        <f>IF(OR(ISBLANK($AF507),$AF507="N/A"),"",VLOOKUP($AF507,'Part number data actuators'!$B$3:$H$202,4,FALSE))</f>
        <v/>
      </c>
      <c r="AJ507" s="23" t="str">
        <f>IF(OR(ISBLANK($AF507),$AF507="N/A"),"",VLOOKUP($AF507,'Part number data actuators'!$B$3:$H$202,5,FALSE))</f>
        <v/>
      </c>
      <c r="AK507" s="23" t="str">
        <f>IF(OR(ISBLANK($AF507),$AF507="N/A"),"",VLOOKUP($AF507,'Part number data actuators'!$B$3:$H$202,6,FALSE))</f>
        <v/>
      </c>
      <c r="AL507" s="23" t="str">
        <f>IF(OR(ISBLANK($AF507),$AF507="N/A"),"",VLOOKUP($AF507,'Part number data actuators'!$B$3:$H$202,7,FALSE))</f>
        <v/>
      </c>
      <c r="AM507" s="5" t="str">
        <f>IF(OR(ISBLANK($AF507),$AF507="N/A"),"",VLOOKUP(AF507,'Weight table'!$A$2:$C$10000,3,FALSE))</f>
        <v/>
      </c>
      <c r="AO507" s="86"/>
      <c r="AU507" s="66" t="e">
        <f t="shared" si="80"/>
        <v>#N/A</v>
      </c>
      <c r="AV507" s="66" t="e">
        <f t="shared" si="81"/>
        <v>#N/A</v>
      </c>
      <c r="AW507" t="e">
        <f t="shared" si="82"/>
        <v>#N/A</v>
      </c>
      <c r="AX507" s="66" t="e">
        <f t="shared" si="83"/>
        <v>#N/A</v>
      </c>
      <c r="AY507" s="66" t="e">
        <f t="shared" si="84"/>
        <v>#N/A</v>
      </c>
      <c r="BB507" s="6" t="e">
        <f>MATCH(Q507,'Partnumber data valves'!$B$4:$B$1001,0)</f>
        <v>#N/A</v>
      </c>
      <c r="BC507" s="6"/>
      <c r="BD507" t="e">
        <f>INDEX('Partnumber data valves'!$B$4:$AC$1001,$BB507,13)</f>
        <v>#N/A</v>
      </c>
      <c r="BE507" t="e">
        <f>INDEX('Partnumber data valves'!$B$4:$AC$1001,$BB507,14)</f>
        <v>#N/A</v>
      </c>
      <c r="BF507" t="e">
        <f>INDEX('Partnumber data valves'!$B$4:$AC$1001,$BB507,15)</f>
        <v>#N/A</v>
      </c>
      <c r="BG507" t="e">
        <f>INDEX('Partnumber data valves'!$B$4:$AC$1001,$BB507,16)</f>
        <v>#N/A</v>
      </c>
      <c r="BH507" t="e">
        <f>INDEX('Partnumber data valves'!$B$4:$AC$1001,$BB507,17)</f>
        <v>#N/A</v>
      </c>
      <c r="BI507" t="e">
        <f>INDEX('Partnumber data valves'!$B$4:$AC$1001,$BB507,18)</f>
        <v>#N/A</v>
      </c>
      <c r="BJ507" t="e">
        <f>INDEX('Partnumber data valves'!$B$4:$AC$1001,$BB507,19)</f>
        <v>#N/A</v>
      </c>
      <c r="BL507" t="e">
        <f>INDEX('Partnumber data valves'!$B$4:$AC$1001,$BB507,21)</f>
        <v>#N/A</v>
      </c>
      <c r="BM507" t="e">
        <f>INDEX('Partnumber data valves'!$B$4:$AC$1001,$BB507,22)</f>
        <v>#N/A</v>
      </c>
      <c r="BN507" t="e">
        <f>INDEX('Partnumber data valves'!$B$4:$AC$1001,$BB507,23)</f>
        <v>#N/A</v>
      </c>
      <c r="BO507" t="e">
        <f>INDEX('Partnumber data valves'!$B$4:$AC$1001,$BB507,24)</f>
        <v>#N/A</v>
      </c>
      <c r="BP507" t="e">
        <f>INDEX('Partnumber data valves'!$B$4:$AC$1001,$BB507,25)</f>
        <v>#N/A</v>
      </c>
      <c r="BQ507" t="e">
        <f>INDEX('Partnumber data valves'!$B$4:$AC$1001,$BB507,26)</f>
        <v>#N/A</v>
      </c>
      <c r="BR507" t="e">
        <f>INDEX('Partnumber data valves'!$B$4:$AC$1001,$BB507,27)</f>
        <v>#N/A</v>
      </c>
      <c r="BS507" t="e">
        <f>INDEX('Partnumber data valves'!$B$4:$AC$1001,$BB507,28)</f>
        <v>#N/A</v>
      </c>
      <c r="BU507" s="66" t="e">
        <f>INDEX('Partnumber data valves'!$B$4:$AC$1001,$BB507,5)</f>
        <v>#N/A</v>
      </c>
      <c r="BV507" s="66" t="e">
        <f>INDEX('Partnumber data valves'!$B$4:$AC$1001,$BB507,6)</f>
        <v>#N/A</v>
      </c>
    </row>
    <row r="508" spans="2:74"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5"/>
      <c r="N508" s="115"/>
      <c r="O508" s="115"/>
      <c r="Q508" s="83"/>
      <c r="R508" s="22" t="e">
        <f>VLOOKUP('Frese Valve Selection'!$Q508,'Partnumber data valves'!$B$4:$K$1001,2,FALSE)</f>
        <v>#N/A</v>
      </c>
      <c r="S508" s="23" t="e">
        <f>VLOOKUP('Frese Valve Selection'!$Q508,'Partnumber data valves'!$B$4:$K$1001,3,FALSE)</f>
        <v>#N/A</v>
      </c>
      <c r="T508" s="23" t="e">
        <f>VLOOKUP('Frese Valve Selection'!$Q508,'Partnumber data valves'!$B$4:$K$1001,4,FALSE)</f>
        <v>#N/A</v>
      </c>
      <c r="U508" s="23" t="e">
        <f>VLOOKUP('Frese Valve Selection'!$Q508,'Partnumber data valves'!$B$4:$K$1001,5,FALSE)</f>
        <v>#N/A</v>
      </c>
      <c r="V508" s="23" t="e">
        <f>VLOOKUP('Frese Valve Selection'!$Q508,'Partnumber data valves'!$B$4:$K$1001,6,FALSE)</f>
        <v>#N/A</v>
      </c>
      <c r="W508" s="23" t="e">
        <f>VLOOKUP('Frese Valve Selection'!$Q508,'Partnumber data valves'!$B$4:$K$1001,7,FALSE)</f>
        <v>#N/A</v>
      </c>
      <c r="X508" s="23" t="e">
        <f>VLOOKUP('Frese Valve Selection'!$Q508,'Partnumber data valves'!$B$4:$K$1001,8,FALSE)</f>
        <v>#N/A</v>
      </c>
      <c r="Y508" s="23" t="e">
        <f>VLOOKUP('Frese Valve Selection'!$Q508,'Partnumber data valves'!$B$4:$K$1001,9,FALSE)</f>
        <v>#N/A</v>
      </c>
      <c r="Z508" s="23" t="e">
        <f>VLOOKUP('Frese Valve Selection'!$Q508,'Partnumber data valves'!$B$4:$K$1001,10,FALSE)</f>
        <v>#N/A</v>
      </c>
      <c r="AA508" s="97">
        <f t="shared" si="79"/>
        <v>0</v>
      </c>
      <c r="AB508" s="98" t="e">
        <f t="shared" si="77"/>
        <v>#N/A</v>
      </c>
      <c r="AC508" s="99" t="e">
        <f t="shared" si="78"/>
        <v>#N/A</v>
      </c>
      <c r="AD508" s="23" t="e">
        <f>VLOOKUP(Q508,'Weight table'!$A$2:$C$10000,3,FALSE)</f>
        <v>#N/A</v>
      </c>
      <c r="AF508" s="83"/>
      <c r="AG508" s="23" t="str">
        <f>IF(OR(ISBLANK($AF508),$AF508="N/A"),"",VLOOKUP($AF508,'Part number data actuators'!$B$3:$H$202,2,FALSE))</f>
        <v/>
      </c>
      <c r="AH508" s="23" t="str">
        <f>IF(OR(ISBLANK($AF508),$AF508="N/A"),"",VLOOKUP($AF508,'Part number data actuators'!$B$3:$H$202,3,FALSE))</f>
        <v/>
      </c>
      <c r="AI508" s="23" t="str">
        <f>IF(OR(ISBLANK($AF508),$AF508="N/A"),"",VLOOKUP($AF508,'Part number data actuators'!$B$3:$H$202,4,FALSE))</f>
        <v/>
      </c>
      <c r="AJ508" s="23" t="str">
        <f>IF(OR(ISBLANK($AF508),$AF508="N/A"),"",VLOOKUP($AF508,'Part number data actuators'!$B$3:$H$202,5,FALSE))</f>
        <v/>
      </c>
      <c r="AK508" s="23" t="str">
        <f>IF(OR(ISBLANK($AF508),$AF508="N/A"),"",VLOOKUP($AF508,'Part number data actuators'!$B$3:$H$202,6,FALSE))</f>
        <v/>
      </c>
      <c r="AL508" s="23" t="str">
        <f>IF(OR(ISBLANK($AF508),$AF508="N/A"),"",VLOOKUP($AF508,'Part number data actuators'!$B$3:$H$202,7,FALSE))</f>
        <v/>
      </c>
      <c r="AM508" s="5" t="str">
        <f>IF(OR(ISBLANK($AF508),$AF508="N/A"),"",VLOOKUP(AF508,'Weight table'!$A$2:$C$10000,3,FALSE))</f>
        <v/>
      </c>
      <c r="AO508" s="86"/>
      <c r="AU508" s="66" t="e">
        <f t="shared" si="80"/>
        <v>#N/A</v>
      </c>
      <c r="AV508" s="66" t="e">
        <f t="shared" si="81"/>
        <v>#N/A</v>
      </c>
      <c r="AW508" t="e">
        <f t="shared" si="82"/>
        <v>#N/A</v>
      </c>
      <c r="AX508" s="66" t="e">
        <f t="shared" si="83"/>
        <v>#N/A</v>
      </c>
      <c r="AY508" s="66" t="e">
        <f t="shared" si="84"/>
        <v>#N/A</v>
      </c>
      <c r="BB508" s="6" t="e">
        <f>MATCH(Q508,'Partnumber data valves'!$B$4:$B$1001,0)</f>
        <v>#N/A</v>
      </c>
      <c r="BC508" s="6"/>
      <c r="BD508" t="e">
        <f>INDEX('Partnumber data valves'!$B$4:$AC$1001,$BB508,13)</f>
        <v>#N/A</v>
      </c>
      <c r="BE508" t="e">
        <f>INDEX('Partnumber data valves'!$B$4:$AC$1001,$BB508,14)</f>
        <v>#N/A</v>
      </c>
      <c r="BF508" t="e">
        <f>INDEX('Partnumber data valves'!$B$4:$AC$1001,$BB508,15)</f>
        <v>#N/A</v>
      </c>
      <c r="BG508" t="e">
        <f>INDEX('Partnumber data valves'!$B$4:$AC$1001,$BB508,16)</f>
        <v>#N/A</v>
      </c>
      <c r="BH508" t="e">
        <f>INDEX('Partnumber data valves'!$B$4:$AC$1001,$BB508,17)</f>
        <v>#N/A</v>
      </c>
      <c r="BI508" t="e">
        <f>INDEX('Partnumber data valves'!$B$4:$AC$1001,$BB508,18)</f>
        <v>#N/A</v>
      </c>
      <c r="BJ508" t="e">
        <f>INDEX('Partnumber data valves'!$B$4:$AC$1001,$BB508,19)</f>
        <v>#N/A</v>
      </c>
      <c r="BL508" t="e">
        <f>INDEX('Partnumber data valves'!$B$4:$AC$1001,$BB508,21)</f>
        <v>#N/A</v>
      </c>
      <c r="BM508" t="e">
        <f>INDEX('Partnumber data valves'!$B$4:$AC$1001,$BB508,22)</f>
        <v>#N/A</v>
      </c>
      <c r="BN508" t="e">
        <f>INDEX('Partnumber data valves'!$B$4:$AC$1001,$BB508,23)</f>
        <v>#N/A</v>
      </c>
      <c r="BO508" t="e">
        <f>INDEX('Partnumber data valves'!$B$4:$AC$1001,$BB508,24)</f>
        <v>#N/A</v>
      </c>
      <c r="BP508" t="e">
        <f>INDEX('Partnumber data valves'!$B$4:$AC$1001,$BB508,25)</f>
        <v>#N/A</v>
      </c>
      <c r="BQ508" t="e">
        <f>INDEX('Partnumber data valves'!$B$4:$AC$1001,$BB508,26)</f>
        <v>#N/A</v>
      </c>
      <c r="BR508" t="e">
        <f>INDEX('Partnumber data valves'!$B$4:$AC$1001,$BB508,27)</f>
        <v>#N/A</v>
      </c>
      <c r="BS508" t="e">
        <f>INDEX('Partnumber data valves'!$B$4:$AC$1001,$BB508,28)</f>
        <v>#N/A</v>
      </c>
      <c r="BU508" s="66" t="e">
        <f>INDEX('Partnumber data valves'!$B$4:$AC$1001,$BB508,5)</f>
        <v>#N/A</v>
      </c>
      <c r="BV508" s="66" t="e">
        <f>INDEX('Partnumber data valves'!$B$4:$AC$1001,$BB508,6)</f>
        <v>#N/A</v>
      </c>
    </row>
    <row r="509" spans="2:74"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5"/>
      <c r="N509" s="115"/>
      <c r="O509" s="115"/>
      <c r="Q509" s="83"/>
      <c r="R509" s="22" t="e">
        <f>VLOOKUP('Frese Valve Selection'!$Q509,'Partnumber data valves'!$B$4:$K$1001,2,FALSE)</f>
        <v>#N/A</v>
      </c>
      <c r="S509" s="23" t="e">
        <f>VLOOKUP('Frese Valve Selection'!$Q509,'Partnumber data valves'!$B$4:$K$1001,3,FALSE)</f>
        <v>#N/A</v>
      </c>
      <c r="T509" s="23" t="e">
        <f>VLOOKUP('Frese Valve Selection'!$Q509,'Partnumber data valves'!$B$4:$K$1001,4,FALSE)</f>
        <v>#N/A</v>
      </c>
      <c r="U509" s="23" t="e">
        <f>VLOOKUP('Frese Valve Selection'!$Q509,'Partnumber data valves'!$B$4:$K$1001,5,FALSE)</f>
        <v>#N/A</v>
      </c>
      <c r="V509" s="23" t="e">
        <f>VLOOKUP('Frese Valve Selection'!$Q509,'Partnumber data valves'!$B$4:$K$1001,6,FALSE)</f>
        <v>#N/A</v>
      </c>
      <c r="W509" s="23" t="e">
        <f>VLOOKUP('Frese Valve Selection'!$Q509,'Partnumber data valves'!$B$4:$K$1001,7,FALSE)</f>
        <v>#N/A</v>
      </c>
      <c r="X509" s="23" t="e">
        <f>VLOOKUP('Frese Valve Selection'!$Q509,'Partnumber data valves'!$B$4:$K$1001,8,FALSE)</f>
        <v>#N/A</v>
      </c>
      <c r="Y509" s="23" t="e">
        <f>VLOOKUP('Frese Valve Selection'!$Q509,'Partnumber data valves'!$B$4:$K$1001,9,FALSE)</f>
        <v>#N/A</v>
      </c>
      <c r="Z509" s="23" t="e">
        <f>VLOOKUP('Frese Valve Selection'!$Q509,'Partnumber data valves'!$B$4:$K$1001,10,FALSE)</f>
        <v>#N/A</v>
      </c>
      <c r="AA509" s="97">
        <f t="shared" si="79"/>
        <v>0</v>
      </c>
      <c r="AB509" s="98" t="e">
        <f t="shared" si="77"/>
        <v>#N/A</v>
      </c>
      <c r="AC509" s="99" t="e">
        <f t="shared" si="78"/>
        <v>#N/A</v>
      </c>
      <c r="AD509" s="23" t="e">
        <f>VLOOKUP(Q509,'Weight table'!$A$2:$C$10000,3,FALSE)</f>
        <v>#N/A</v>
      </c>
      <c r="AF509" s="83"/>
      <c r="AG509" s="23" t="str">
        <f>IF(OR(ISBLANK($AF509),$AF509="N/A"),"",VLOOKUP($AF509,'Part number data actuators'!$B$3:$H$202,2,FALSE))</f>
        <v/>
      </c>
      <c r="AH509" s="23" t="str">
        <f>IF(OR(ISBLANK($AF509),$AF509="N/A"),"",VLOOKUP($AF509,'Part number data actuators'!$B$3:$H$202,3,FALSE))</f>
        <v/>
      </c>
      <c r="AI509" s="23" t="str">
        <f>IF(OR(ISBLANK($AF509),$AF509="N/A"),"",VLOOKUP($AF509,'Part number data actuators'!$B$3:$H$202,4,FALSE))</f>
        <v/>
      </c>
      <c r="AJ509" s="23" t="str">
        <f>IF(OR(ISBLANK($AF509),$AF509="N/A"),"",VLOOKUP($AF509,'Part number data actuators'!$B$3:$H$202,5,FALSE))</f>
        <v/>
      </c>
      <c r="AK509" s="23" t="str">
        <f>IF(OR(ISBLANK($AF509),$AF509="N/A"),"",VLOOKUP($AF509,'Part number data actuators'!$B$3:$H$202,6,FALSE))</f>
        <v/>
      </c>
      <c r="AL509" s="23" t="str">
        <f>IF(OR(ISBLANK($AF509),$AF509="N/A"),"",VLOOKUP($AF509,'Part number data actuators'!$B$3:$H$202,7,FALSE))</f>
        <v/>
      </c>
      <c r="AM509" s="5" t="str">
        <f>IF(OR(ISBLANK($AF509),$AF509="N/A"),"",VLOOKUP(AF509,'Weight table'!$A$2:$C$10000,3,FALSE))</f>
        <v/>
      </c>
      <c r="AO509" s="86"/>
      <c r="AU509" s="66" t="e">
        <f t="shared" si="80"/>
        <v>#N/A</v>
      </c>
      <c r="AV509" s="66" t="e">
        <f t="shared" si="81"/>
        <v>#N/A</v>
      </c>
      <c r="AW509" t="e">
        <f t="shared" si="82"/>
        <v>#N/A</v>
      </c>
      <c r="AX509" s="66" t="e">
        <f t="shared" si="83"/>
        <v>#N/A</v>
      </c>
      <c r="AY509" s="66" t="e">
        <f t="shared" si="84"/>
        <v>#N/A</v>
      </c>
      <c r="BB509" s="6" t="e">
        <f>MATCH(Q509,'Partnumber data valves'!$B$4:$B$1001,0)</f>
        <v>#N/A</v>
      </c>
      <c r="BC509" s="6"/>
      <c r="BD509" t="e">
        <f>INDEX('Partnumber data valves'!$B$4:$AC$1001,$BB509,13)</f>
        <v>#N/A</v>
      </c>
      <c r="BE509" t="e">
        <f>INDEX('Partnumber data valves'!$B$4:$AC$1001,$BB509,14)</f>
        <v>#N/A</v>
      </c>
      <c r="BF509" t="e">
        <f>INDEX('Partnumber data valves'!$B$4:$AC$1001,$BB509,15)</f>
        <v>#N/A</v>
      </c>
      <c r="BG509" t="e">
        <f>INDEX('Partnumber data valves'!$B$4:$AC$1001,$BB509,16)</f>
        <v>#N/A</v>
      </c>
      <c r="BH509" t="e">
        <f>INDEX('Partnumber data valves'!$B$4:$AC$1001,$BB509,17)</f>
        <v>#N/A</v>
      </c>
      <c r="BI509" t="e">
        <f>INDEX('Partnumber data valves'!$B$4:$AC$1001,$BB509,18)</f>
        <v>#N/A</v>
      </c>
      <c r="BJ509" t="e">
        <f>INDEX('Partnumber data valves'!$B$4:$AC$1001,$BB509,19)</f>
        <v>#N/A</v>
      </c>
      <c r="BL509" t="e">
        <f>INDEX('Partnumber data valves'!$B$4:$AC$1001,$BB509,21)</f>
        <v>#N/A</v>
      </c>
      <c r="BM509" t="e">
        <f>INDEX('Partnumber data valves'!$B$4:$AC$1001,$BB509,22)</f>
        <v>#N/A</v>
      </c>
      <c r="BN509" t="e">
        <f>INDEX('Partnumber data valves'!$B$4:$AC$1001,$BB509,23)</f>
        <v>#N/A</v>
      </c>
      <c r="BO509" t="e">
        <f>INDEX('Partnumber data valves'!$B$4:$AC$1001,$BB509,24)</f>
        <v>#N/A</v>
      </c>
      <c r="BP509" t="e">
        <f>INDEX('Partnumber data valves'!$B$4:$AC$1001,$BB509,25)</f>
        <v>#N/A</v>
      </c>
      <c r="BQ509" t="e">
        <f>INDEX('Partnumber data valves'!$B$4:$AC$1001,$BB509,26)</f>
        <v>#N/A</v>
      </c>
      <c r="BR509" t="e">
        <f>INDEX('Partnumber data valves'!$B$4:$AC$1001,$BB509,27)</f>
        <v>#N/A</v>
      </c>
      <c r="BS509" t="e">
        <f>INDEX('Partnumber data valves'!$B$4:$AC$1001,$BB509,28)</f>
        <v>#N/A</v>
      </c>
      <c r="BU509" s="66" t="e">
        <f>INDEX('Partnumber data valves'!$B$4:$AC$1001,$BB509,5)</f>
        <v>#N/A</v>
      </c>
      <c r="BV509" s="66" t="e">
        <f>INDEX('Partnumber data valves'!$B$4:$AC$1001,$BB509,6)</f>
        <v>#N/A</v>
      </c>
    </row>
    <row r="510" spans="2:74"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5"/>
      <c r="N510" s="115"/>
      <c r="O510" s="115"/>
      <c r="Q510" s="83"/>
      <c r="R510" s="22" t="e">
        <f>VLOOKUP('Frese Valve Selection'!$Q510,'Partnumber data valves'!$B$4:$K$1001,2,FALSE)</f>
        <v>#N/A</v>
      </c>
      <c r="S510" s="23" t="e">
        <f>VLOOKUP('Frese Valve Selection'!$Q510,'Partnumber data valves'!$B$4:$K$1001,3,FALSE)</f>
        <v>#N/A</v>
      </c>
      <c r="T510" s="23" t="e">
        <f>VLOOKUP('Frese Valve Selection'!$Q510,'Partnumber data valves'!$B$4:$K$1001,4,FALSE)</f>
        <v>#N/A</v>
      </c>
      <c r="U510" s="23" t="e">
        <f>VLOOKUP('Frese Valve Selection'!$Q510,'Partnumber data valves'!$B$4:$K$1001,5,FALSE)</f>
        <v>#N/A</v>
      </c>
      <c r="V510" s="23" t="e">
        <f>VLOOKUP('Frese Valve Selection'!$Q510,'Partnumber data valves'!$B$4:$K$1001,6,FALSE)</f>
        <v>#N/A</v>
      </c>
      <c r="W510" s="23" t="e">
        <f>VLOOKUP('Frese Valve Selection'!$Q510,'Partnumber data valves'!$B$4:$K$1001,7,FALSE)</f>
        <v>#N/A</v>
      </c>
      <c r="X510" s="23" t="e">
        <f>VLOOKUP('Frese Valve Selection'!$Q510,'Partnumber data valves'!$B$4:$K$1001,8,FALSE)</f>
        <v>#N/A</v>
      </c>
      <c r="Y510" s="23" t="e">
        <f>VLOOKUP('Frese Valve Selection'!$Q510,'Partnumber data valves'!$B$4:$K$1001,9,FALSE)</f>
        <v>#N/A</v>
      </c>
      <c r="Z510" s="23" t="e">
        <f>VLOOKUP('Frese Valve Selection'!$Q510,'Partnumber data valves'!$B$4:$K$1001,10,FALSE)</f>
        <v>#N/A</v>
      </c>
      <c r="AA510" s="97">
        <f t="shared" si="79"/>
        <v>0</v>
      </c>
      <c r="AB510" s="98" t="e">
        <f t="shared" si="77"/>
        <v>#N/A</v>
      </c>
      <c r="AC510" s="99" t="e">
        <f t="shared" si="78"/>
        <v>#N/A</v>
      </c>
      <c r="AD510" s="23" t="e">
        <f>VLOOKUP(Q510,'Weight table'!$A$2:$C$10000,3,FALSE)</f>
        <v>#N/A</v>
      </c>
      <c r="AF510" s="83"/>
      <c r="AG510" s="23" t="str">
        <f>IF(OR(ISBLANK($AF510),$AF510="N/A"),"",VLOOKUP($AF510,'Part number data actuators'!$B$3:$H$202,2,FALSE))</f>
        <v/>
      </c>
      <c r="AH510" s="23" t="str">
        <f>IF(OR(ISBLANK($AF510),$AF510="N/A"),"",VLOOKUP($AF510,'Part number data actuators'!$B$3:$H$202,3,FALSE))</f>
        <v/>
      </c>
      <c r="AI510" s="23" t="str">
        <f>IF(OR(ISBLANK($AF510),$AF510="N/A"),"",VLOOKUP($AF510,'Part number data actuators'!$B$3:$H$202,4,FALSE))</f>
        <v/>
      </c>
      <c r="AJ510" s="23" t="str">
        <f>IF(OR(ISBLANK($AF510),$AF510="N/A"),"",VLOOKUP($AF510,'Part number data actuators'!$B$3:$H$202,5,FALSE))</f>
        <v/>
      </c>
      <c r="AK510" s="23" t="str">
        <f>IF(OR(ISBLANK($AF510),$AF510="N/A"),"",VLOOKUP($AF510,'Part number data actuators'!$B$3:$H$202,6,FALSE))</f>
        <v/>
      </c>
      <c r="AL510" s="23" t="str">
        <f>IF(OR(ISBLANK($AF510),$AF510="N/A"),"",VLOOKUP($AF510,'Part number data actuators'!$B$3:$H$202,7,FALSE))</f>
        <v/>
      </c>
      <c r="AM510" s="5" t="str">
        <f>IF(OR(ISBLANK($AF510),$AF510="N/A"),"",VLOOKUP(AF510,'Weight table'!$A$2:$C$10000,3,FALSE))</f>
        <v/>
      </c>
      <c r="AO510" s="86"/>
      <c r="AU510" s="66" t="e">
        <f t="shared" si="80"/>
        <v>#N/A</v>
      </c>
      <c r="AV510" s="66" t="e">
        <f t="shared" si="81"/>
        <v>#N/A</v>
      </c>
      <c r="AW510" t="e">
        <f t="shared" si="82"/>
        <v>#N/A</v>
      </c>
      <c r="AX510" s="66" t="e">
        <f t="shared" si="83"/>
        <v>#N/A</v>
      </c>
      <c r="AY510" s="66" t="e">
        <f t="shared" si="84"/>
        <v>#N/A</v>
      </c>
      <c r="BB510" s="6" t="e">
        <f>MATCH(Q510,'Partnumber data valves'!$B$4:$B$1001,0)</f>
        <v>#N/A</v>
      </c>
      <c r="BC510" s="6"/>
      <c r="BD510" t="e">
        <f>INDEX('Partnumber data valves'!$B$4:$AC$1001,$BB510,13)</f>
        <v>#N/A</v>
      </c>
      <c r="BE510" t="e">
        <f>INDEX('Partnumber data valves'!$B$4:$AC$1001,$BB510,14)</f>
        <v>#N/A</v>
      </c>
      <c r="BF510" t="e">
        <f>INDEX('Partnumber data valves'!$B$4:$AC$1001,$BB510,15)</f>
        <v>#N/A</v>
      </c>
      <c r="BG510" t="e">
        <f>INDEX('Partnumber data valves'!$B$4:$AC$1001,$BB510,16)</f>
        <v>#N/A</v>
      </c>
      <c r="BH510" t="e">
        <f>INDEX('Partnumber data valves'!$B$4:$AC$1001,$BB510,17)</f>
        <v>#N/A</v>
      </c>
      <c r="BI510" t="e">
        <f>INDEX('Partnumber data valves'!$B$4:$AC$1001,$BB510,18)</f>
        <v>#N/A</v>
      </c>
      <c r="BJ510" t="e">
        <f>INDEX('Partnumber data valves'!$B$4:$AC$1001,$BB510,19)</f>
        <v>#N/A</v>
      </c>
      <c r="BL510" t="e">
        <f>INDEX('Partnumber data valves'!$B$4:$AC$1001,$BB510,21)</f>
        <v>#N/A</v>
      </c>
      <c r="BM510" t="e">
        <f>INDEX('Partnumber data valves'!$B$4:$AC$1001,$BB510,22)</f>
        <v>#N/A</v>
      </c>
      <c r="BN510" t="e">
        <f>INDEX('Partnumber data valves'!$B$4:$AC$1001,$BB510,23)</f>
        <v>#N/A</v>
      </c>
      <c r="BO510" t="e">
        <f>INDEX('Partnumber data valves'!$B$4:$AC$1001,$BB510,24)</f>
        <v>#N/A</v>
      </c>
      <c r="BP510" t="e">
        <f>INDEX('Partnumber data valves'!$B$4:$AC$1001,$BB510,25)</f>
        <v>#N/A</v>
      </c>
      <c r="BQ510" t="e">
        <f>INDEX('Partnumber data valves'!$B$4:$AC$1001,$BB510,26)</f>
        <v>#N/A</v>
      </c>
      <c r="BR510" t="e">
        <f>INDEX('Partnumber data valves'!$B$4:$AC$1001,$BB510,27)</f>
        <v>#N/A</v>
      </c>
      <c r="BS510" t="e">
        <f>INDEX('Partnumber data valves'!$B$4:$AC$1001,$BB510,28)</f>
        <v>#N/A</v>
      </c>
      <c r="BU510" s="66" t="e">
        <f>INDEX('Partnumber data valves'!$B$4:$AC$1001,$BB510,5)</f>
        <v>#N/A</v>
      </c>
      <c r="BV510" s="66" t="e">
        <f>INDEX('Partnumber data valves'!$B$4:$AC$1001,$BB510,6)</f>
        <v>#N/A</v>
      </c>
    </row>
    <row r="511" spans="2:74"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5"/>
      <c r="N511" s="115"/>
      <c r="O511" s="115"/>
      <c r="Q511" s="83"/>
      <c r="R511" s="22" t="e">
        <f>VLOOKUP('Frese Valve Selection'!$Q511,'Partnumber data valves'!$B$4:$K$1001,2,FALSE)</f>
        <v>#N/A</v>
      </c>
      <c r="S511" s="23" t="e">
        <f>VLOOKUP('Frese Valve Selection'!$Q511,'Partnumber data valves'!$B$4:$K$1001,3,FALSE)</f>
        <v>#N/A</v>
      </c>
      <c r="T511" s="23" t="e">
        <f>VLOOKUP('Frese Valve Selection'!$Q511,'Partnumber data valves'!$B$4:$K$1001,4,FALSE)</f>
        <v>#N/A</v>
      </c>
      <c r="U511" s="23" t="e">
        <f>VLOOKUP('Frese Valve Selection'!$Q511,'Partnumber data valves'!$B$4:$K$1001,5,FALSE)</f>
        <v>#N/A</v>
      </c>
      <c r="V511" s="23" t="e">
        <f>VLOOKUP('Frese Valve Selection'!$Q511,'Partnumber data valves'!$B$4:$K$1001,6,FALSE)</f>
        <v>#N/A</v>
      </c>
      <c r="W511" s="23" t="e">
        <f>VLOOKUP('Frese Valve Selection'!$Q511,'Partnumber data valves'!$B$4:$K$1001,7,FALSE)</f>
        <v>#N/A</v>
      </c>
      <c r="X511" s="23" t="e">
        <f>VLOOKUP('Frese Valve Selection'!$Q511,'Partnumber data valves'!$B$4:$K$1001,8,FALSE)</f>
        <v>#N/A</v>
      </c>
      <c r="Y511" s="23" t="e">
        <f>VLOOKUP('Frese Valve Selection'!$Q511,'Partnumber data valves'!$B$4:$K$1001,9,FALSE)</f>
        <v>#N/A</v>
      </c>
      <c r="Z511" s="23" t="e">
        <f>VLOOKUP('Frese Valve Selection'!$Q511,'Partnumber data valves'!$B$4:$K$1001,10,FALSE)</f>
        <v>#N/A</v>
      </c>
      <c r="AA511" s="97">
        <f t="shared" si="79"/>
        <v>0</v>
      </c>
      <c r="AB511" s="98" t="e">
        <f t="shared" si="77"/>
        <v>#N/A</v>
      </c>
      <c r="AC511" s="99" t="e">
        <f t="shared" si="78"/>
        <v>#N/A</v>
      </c>
      <c r="AD511" s="23" t="e">
        <f>VLOOKUP(Q511,'Weight table'!$A$2:$C$10000,3,FALSE)</f>
        <v>#N/A</v>
      </c>
      <c r="AF511" s="83"/>
      <c r="AG511" s="23" t="str">
        <f>IF(OR(ISBLANK($AF511),$AF511="N/A"),"",VLOOKUP($AF511,'Part number data actuators'!$B$3:$H$202,2,FALSE))</f>
        <v/>
      </c>
      <c r="AH511" s="23" t="str">
        <f>IF(OR(ISBLANK($AF511),$AF511="N/A"),"",VLOOKUP($AF511,'Part number data actuators'!$B$3:$H$202,3,FALSE))</f>
        <v/>
      </c>
      <c r="AI511" s="23" t="str">
        <f>IF(OR(ISBLANK($AF511),$AF511="N/A"),"",VLOOKUP($AF511,'Part number data actuators'!$B$3:$H$202,4,FALSE))</f>
        <v/>
      </c>
      <c r="AJ511" s="23" t="str">
        <f>IF(OR(ISBLANK($AF511),$AF511="N/A"),"",VLOOKUP($AF511,'Part number data actuators'!$B$3:$H$202,5,FALSE))</f>
        <v/>
      </c>
      <c r="AK511" s="23" t="str">
        <f>IF(OR(ISBLANK($AF511),$AF511="N/A"),"",VLOOKUP($AF511,'Part number data actuators'!$B$3:$H$202,6,FALSE))</f>
        <v/>
      </c>
      <c r="AL511" s="23" t="str">
        <f>IF(OR(ISBLANK($AF511),$AF511="N/A"),"",VLOOKUP($AF511,'Part number data actuators'!$B$3:$H$202,7,FALSE))</f>
        <v/>
      </c>
      <c r="AM511" s="5" t="str">
        <f>IF(OR(ISBLANK($AF511),$AF511="N/A"),"",VLOOKUP(AF511,'Weight table'!$A$2:$C$10000,3,FALSE))</f>
        <v/>
      </c>
      <c r="AO511" s="86"/>
      <c r="AU511" s="66" t="e">
        <f t="shared" si="80"/>
        <v>#N/A</v>
      </c>
      <c r="AV511" s="66" t="e">
        <f t="shared" si="81"/>
        <v>#N/A</v>
      </c>
      <c r="AW511" t="e">
        <f t="shared" si="82"/>
        <v>#N/A</v>
      </c>
      <c r="AX511" s="66" t="e">
        <f t="shared" si="83"/>
        <v>#N/A</v>
      </c>
      <c r="AY511" s="66" t="e">
        <f t="shared" si="84"/>
        <v>#N/A</v>
      </c>
      <c r="BB511" s="6" t="e">
        <f>MATCH(Q511,'Partnumber data valves'!$B$4:$B$1001,0)</f>
        <v>#N/A</v>
      </c>
      <c r="BC511" s="6"/>
      <c r="BD511" t="e">
        <f>INDEX('Partnumber data valves'!$B$4:$AC$1001,$BB511,13)</f>
        <v>#N/A</v>
      </c>
      <c r="BE511" t="e">
        <f>INDEX('Partnumber data valves'!$B$4:$AC$1001,$BB511,14)</f>
        <v>#N/A</v>
      </c>
      <c r="BF511" t="e">
        <f>INDEX('Partnumber data valves'!$B$4:$AC$1001,$BB511,15)</f>
        <v>#N/A</v>
      </c>
      <c r="BG511" t="e">
        <f>INDEX('Partnumber data valves'!$B$4:$AC$1001,$BB511,16)</f>
        <v>#N/A</v>
      </c>
      <c r="BH511" t="e">
        <f>INDEX('Partnumber data valves'!$B$4:$AC$1001,$BB511,17)</f>
        <v>#N/A</v>
      </c>
      <c r="BI511" t="e">
        <f>INDEX('Partnumber data valves'!$B$4:$AC$1001,$BB511,18)</f>
        <v>#N/A</v>
      </c>
      <c r="BJ511" t="e">
        <f>INDEX('Partnumber data valves'!$B$4:$AC$1001,$BB511,19)</f>
        <v>#N/A</v>
      </c>
      <c r="BL511" t="e">
        <f>INDEX('Partnumber data valves'!$B$4:$AC$1001,$BB511,21)</f>
        <v>#N/A</v>
      </c>
      <c r="BM511" t="e">
        <f>INDEX('Partnumber data valves'!$B$4:$AC$1001,$BB511,22)</f>
        <v>#N/A</v>
      </c>
      <c r="BN511" t="e">
        <f>INDEX('Partnumber data valves'!$B$4:$AC$1001,$BB511,23)</f>
        <v>#N/A</v>
      </c>
      <c r="BO511" t="e">
        <f>INDEX('Partnumber data valves'!$B$4:$AC$1001,$BB511,24)</f>
        <v>#N/A</v>
      </c>
      <c r="BP511" t="e">
        <f>INDEX('Partnumber data valves'!$B$4:$AC$1001,$BB511,25)</f>
        <v>#N/A</v>
      </c>
      <c r="BQ511" t="e">
        <f>INDEX('Partnumber data valves'!$B$4:$AC$1001,$BB511,26)</f>
        <v>#N/A</v>
      </c>
      <c r="BR511" t="e">
        <f>INDEX('Partnumber data valves'!$B$4:$AC$1001,$BB511,27)</f>
        <v>#N/A</v>
      </c>
      <c r="BS511" t="e">
        <f>INDEX('Partnumber data valves'!$B$4:$AC$1001,$BB511,28)</f>
        <v>#N/A</v>
      </c>
      <c r="BU511" s="66" t="e">
        <f>INDEX('Partnumber data valves'!$B$4:$AC$1001,$BB511,5)</f>
        <v>#N/A</v>
      </c>
      <c r="BV511" s="66" t="e">
        <f>INDEX('Partnumber data valves'!$B$4:$AC$1001,$BB511,6)</f>
        <v>#N/A</v>
      </c>
    </row>
    <row r="512" spans="2:74"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5"/>
      <c r="N512" s="115"/>
      <c r="O512" s="115"/>
      <c r="Q512" s="83"/>
      <c r="R512" s="22" t="e">
        <f>VLOOKUP('Frese Valve Selection'!$Q512,'Partnumber data valves'!$B$4:$K$1001,2,FALSE)</f>
        <v>#N/A</v>
      </c>
      <c r="S512" s="23" t="e">
        <f>VLOOKUP('Frese Valve Selection'!$Q512,'Partnumber data valves'!$B$4:$K$1001,3,FALSE)</f>
        <v>#N/A</v>
      </c>
      <c r="T512" s="23" t="e">
        <f>VLOOKUP('Frese Valve Selection'!$Q512,'Partnumber data valves'!$B$4:$K$1001,4,FALSE)</f>
        <v>#N/A</v>
      </c>
      <c r="U512" s="23" t="e">
        <f>VLOOKUP('Frese Valve Selection'!$Q512,'Partnumber data valves'!$B$4:$K$1001,5,FALSE)</f>
        <v>#N/A</v>
      </c>
      <c r="V512" s="23" t="e">
        <f>VLOOKUP('Frese Valve Selection'!$Q512,'Partnumber data valves'!$B$4:$K$1001,6,FALSE)</f>
        <v>#N/A</v>
      </c>
      <c r="W512" s="23" t="e">
        <f>VLOOKUP('Frese Valve Selection'!$Q512,'Partnumber data valves'!$B$4:$K$1001,7,FALSE)</f>
        <v>#N/A</v>
      </c>
      <c r="X512" s="23" t="e">
        <f>VLOOKUP('Frese Valve Selection'!$Q512,'Partnumber data valves'!$B$4:$K$1001,8,FALSE)</f>
        <v>#N/A</v>
      </c>
      <c r="Y512" s="23" t="e">
        <f>VLOOKUP('Frese Valve Selection'!$Q512,'Partnumber data valves'!$B$4:$K$1001,9,FALSE)</f>
        <v>#N/A</v>
      </c>
      <c r="Z512" s="23" t="e">
        <f>VLOOKUP('Frese Valve Selection'!$Q512,'Partnumber data valves'!$B$4:$K$1001,10,FALSE)</f>
        <v>#N/A</v>
      </c>
      <c r="AA512" s="97">
        <f t="shared" si="79"/>
        <v>0</v>
      </c>
      <c r="AB512" s="98" t="e">
        <f t="shared" si="77"/>
        <v>#N/A</v>
      </c>
      <c r="AC512" s="99" t="e">
        <f t="shared" si="78"/>
        <v>#N/A</v>
      </c>
      <c r="AD512" s="23" t="e">
        <f>VLOOKUP(Q512,'Weight table'!$A$2:$C$10000,3,FALSE)</f>
        <v>#N/A</v>
      </c>
      <c r="AF512" s="83"/>
      <c r="AG512" s="23" t="str">
        <f>IF(OR(ISBLANK($AF512),$AF512="N/A"),"",VLOOKUP($AF512,'Part number data actuators'!$B$3:$H$202,2,FALSE))</f>
        <v/>
      </c>
      <c r="AH512" s="23" t="str">
        <f>IF(OR(ISBLANK($AF512),$AF512="N/A"),"",VLOOKUP($AF512,'Part number data actuators'!$B$3:$H$202,3,FALSE))</f>
        <v/>
      </c>
      <c r="AI512" s="23" t="str">
        <f>IF(OR(ISBLANK($AF512),$AF512="N/A"),"",VLOOKUP($AF512,'Part number data actuators'!$B$3:$H$202,4,FALSE))</f>
        <v/>
      </c>
      <c r="AJ512" s="23" t="str">
        <f>IF(OR(ISBLANK($AF512),$AF512="N/A"),"",VLOOKUP($AF512,'Part number data actuators'!$B$3:$H$202,5,FALSE))</f>
        <v/>
      </c>
      <c r="AK512" s="23" t="str">
        <f>IF(OR(ISBLANK($AF512),$AF512="N/A"),"",VLOOKUP($AF512,'Part number data actuators'!$B$3:$H$202,6,FALSE))</f>
        <v/>
      </c>
      <c r="AL512" s="23" t="str">
        <f>IF(OR(ISBLANK($AF512),$AF512="N/A"),"",VLOOKUP($AF512,'Part number data actuators'!$B$3:$H$202,7,FALSE))</f>
        <v/>
      </c>
      <c r="AM512" s="5" t="str">
        <f>IF(OR(ISBLANK($AF512),$AF512="N/A"),"",VLOOKUP(AF512,'Weight table'!$A$2:$C$10000,3,FALSE))</f>
        <v/>
      </c>
      <c r="AO512" s="86"/>
      <c r="AU512" s="66" t="e">
        <f t="shared" si="80"/>
        <v>#N/A</v>
      </c>
      <c r="AV512" s="66" t="e">
        <f t="shared" si="81"/>
        <v>#N/A</v>
      </c>
      <c r="AW512" t="e">
        <f t="shared" si="82"/>
        <v>#N/A</v>
      </c>
      <c r="AX512" s="66" t="e">
        <f t="shared" si="83"/>
        <v>#N/A</v>
      </c>
      <c r="AY512" s="66" t="e">
        <f t="shared" si="84"/>
        <v>#N/A</v>
      </c>
      <c r="BB512" s="6" t="e">
        <f>MATCH(Q512,'Partnumber data valves'!$B$4:$B$1001,0)</f>
        <v>#N/A</v>
      </c>
      <c r="BC512" s="6"/>
      <c r="BD512" t="e">
        <f>INDEX('Partnumber data valves'!$B$4:$AC$1001,$BB512,13)</f>
        <v>#N/A</v>
      </c>
      <c r="BE512" t="e">
        <f>INDEX('Partnumber data valves'!$B$4:$AC$1001,$BB512,14)</f>
        <v>#N/A</v>
      </c>
      <c r="BF512" t="e">
        <f>INDEX('Partnumber data valves'!$B$4:$AC$1001,$BB512,15)</f>
        <v>#N/A</v>
      </c>
      <c r="BG512" t="e">
        <f>INDEX('Partnumber data valves'!$B$4:$AC$1001,$BB512,16)</f>
        <v>#N/A</v>
      </c>
      <c r="BH512" t="e">
        <f>INDEX('Partnumber data valves'!$B$4:$AC$1001,$BB512,17)</f>
        <v>#N/A</v>
      </c>
      <c r="BI512" t="e">
        <f>INDEX('Partnumber data valves'!$B$4:$AC$1001,$BB512,18)</f>
        <v>#N/A</v>
      </c>
      <c r="BJ512" t="e">
        <f>INDEX('Partnumber data valves'!$B$4:$AC$1001,$BB512,19)</f>
        <v>#N/A</v>
      </c>
      <c r="BL512" t="e">
        <f>INDEX('Partnumber data valves'!$B$4:$AC$1001,$BB512,21)</f>
        <v>#N/A</v>
      </c>
      <c r="BM512" t="e">
        <f>INDEX('Partnumber data valves'!$B$4:$AC$1001,$BB512,22)</f>
        <v>#N/A</v>
      </c>
      <c r="BN512" t="e">
        <f>INDEX('Partnumber data valves'!$B$4:$AC$1001,$BB512,23)</f>
        <v>#N/A</v>
      </c>
      <c r="BO512" t="e">
        <f>INDEX('Partnumber data valves'!$B$4:$AC$1001,$BB512,24)</f>
        <v>#N/A</v>
      </c>
      <c r="BP512" t="e">
        <f>INDEX('Partnumber data valves'!$B$4:$AC$1001,$BB512,25)</f>
        <v>#N/A</v>
      </c>
      <c r="BQ512" t="e">
        <f>INDEX('Partnumber data valves'!$B$4:$AC$1001,$BB512,26)</f>
        <v>#N/A</v>
      </c>
      <c r="BR512" t="e">
        <f>INDEX('Partnumber data valves'!$B$4:$AC$1001,$BB512,27)</f>
        <v>#N/A</v>
      </c>
      <c r="BS512" t="e">
        <f>INDEX('Partnumber data valves'!$B$4:$AC$1001,$BB512,28)</f>
        <v>#N/A</v>
      </c>
      <c r="BU512" s="66" t="e">
        <f>INDEX('Partnumber data valves'!$B$4:$AC$1001,$BB512,5)</f>
        <v>#N/A</v>
      </c>
      <c r="BV512" s="66" t="e">
        <f>INDEX('Partnumber data valves'!$B$4:$AC$1001,$BB512,6)</f>
        <v>#N/A</v>
      </c>
    </row>
    <row r="513" spans="2:74"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5"/>
      <c r="N513" s="115"/>
      <c r="O513" s="115"/>
      <c r="Q513" s="83"/>
      <c r="R513" s="22" t="e">
        <f>VLOOKUP('Frese Valve Selection'!$Q513,'Partnumber data valves'!$B$4:$K$1001,2,FALSE)</f>
        <v>#N/A</v>
      </c>
      <c r="S513" s="23" t="e">
        <f>VLOOKUP('Frese Valve Selection'!$Q513,'Partnumber data valves'!$B$4:$K$1001,3,FALSE)</f>
        <v>#N/A</v>
      </c>
      <c r="T513" s="23" t="e">
        <f>VLOOKUP('Frese Valve Selection'!$Q513,'Partnumber data valves'!$B$4:$K$1001,4,FALSE)</f>
        <v>#N/A</v>
      </c>
      <c r="U513" s="23" t="e">
        <f>VLOOKUP('Frese Valve Selection'!$Q513,'Partnumber data valves'!$B$4:$K$1001,5,FALSE)</f>
        <v>#N/A</v>
      </c>
      <c r="V513" s="23" t="e">
        <f>VLOOKUP('Frese Valve Selection'!$Q513,'Partnumber data valves'!$B$4:$K$1001,6,FALSE)</f>
        <v>#N/A</v>
      </c>
      <c r="W513" s="23" t="e">
        <f>VLOOKUP('Frese Valve Selection'!$Q513,'Partnumber data valves'!$B$4:$K$1001,7,FALSE)</f>
        <v>#N/A</v>
      </c>
      <c r="X513" s="23" t="e">
        <f>VLOOKUP('Frese Valve Selection'!$Q513,'Partnumber data valves'!$B$4:$K$1001,8,FALSE)</f>
        <v>#N/A</v>
      </c>
      <c r="Y513" s="23" t="e">
        <f>VLOOKUP('Frese Valve Selection'!$Q513,'Partnumber data valves'!$B$4:$K$1001,9,FALSE)</f>
        <v>#N/A</v>
      </c>
      <c r="Z513" s="23" t="e">
        <f>VLOOKUP('Frese Valve Selection'!$Q513,'Partnumber data valves'!$B$4:$K$1001,10,FALSE)</f>
        <v>#N/A</v>
      </c>
      <c r="AA513" s="97">
        <f t="shared" si="79"/>
        <v>0</v>
      </c>
      <c r="AB513" s="98" t="e">
        <f t="shared" si="77"/>
        <v>#N/A</v>
      </c>
      <c r="AC513" s="99" t="e">
        <f t="shared" si="78"/>
        <v>#N/A</v>
      </c>
      <c r="AD513" s="23" t="e">
        <f>VLOOKUP(Q513,'Weight table'!$A$2:$C$10000,3,FALSE)</f>
        <v>#N/A</v>
      </c>
      <c r="AF513" s="83"/>
      <c r="AG513" s="23" t="str">
        <f>IF(OR(ISBLANK($AF513),$AF513="N/A"),"",VLOOKUP($AF513,'Part number data actuators'!$B$3:$H$202,2,FALSE))</f>
        <v/>
      </c>
      <c r="AH513" s="23" t="str">
        <f>IF(OR(ISBLANK($AF513),$AF513="N/A"),"",VLOOKUP($AF513,'Part number data actuators'!$B$3:$H$202,3,FALSE))</f>
        <v/>
      </c>
      <c r="AI513" s="23" t="str">
        <f>IF(OR(ISBLANK($AF513),$AF513="N/A"),"",VLOOKUP($AF513,'Part number data actuators'!$B$3:$H$202,4,FALSE))</f>
        <v/>
      </c>
      <c r="AJ513" s="23" t="str">
        <f>IF(OR(ISBLANK($AF513),$AF513="N/A"),"",VLOOKUP($AF513,'Part number data actuators'!$B$3:$H$202,5,FALSE))</f>
        <v/>
      </c>
      <c r="AK513" s="23" t="str">
        <f>IF(OR(ISBLANK($AF513),$AF513="N/A"),"",VLOOKUP($AF513,'Part number data actuators'!$B$3:$H$202,6,FALSE))</f>
        <v/>
      </c>
      <c r="AL513" s="23" t="str">
        <f>IF(OR(ISBLANK($AF513),$AF513="N/A"),"",VLOOKUP($AF513,'Part number data actuators'!$B$3:$H$202,7,FALSE))</f>
        <v/>
      </c>
      <c r="AM513" s="5" t="str">
        <f>IF(OR(ISBLANK($AF513),$AF513="N/A"),"",VLOOKUP(AF513,'Weight table'!$A$2:$C$10000,3,FALSE))</f>
        <v/>
      </c>
      <c r="AO513" s="86"/>
      <c r="AU513" s="66" t="e">
        <f t="shared" si="80"/>
        <v>#N/A</v>
      </c>
      <c r="AV513" s="66" t="e">
        <f t="shared" si="81"/>
        <v>#N/A</v>
      </c>
      <c r="AW513" t="e">
        <f t="shared" si="82"/>
        <v>#N/A</v>
      </c>
      <c r="AX513" s="66" t="e">
        <f t="shared" si="83"/>
        <v>#N/A</v>
      </c>
      <c r="AY513" s="66" t="e">
        <f t="shared" si="84"/>
        <v>#N/A</v>
      </c>
      <c r="BB513" s="6" t="e">
        <f>MATCH(Q513,'Partnumber data valves'!$B$4:$B$1001,0)</f>
        <v>#N/A</v>
      </c>
      <c r="BC513" s="6"/>
      <c r="BD513" t="e">
        <f>INDEX('Partnumber data valves'!$B$4:$AC$1001,$BB513,13)</f>
        <v>#N/A</v>
      </c>
      <c r="BE513" t="e">
        <f>INDEX('Partnumber data valves'!$B$4:$AC$1001,$BB513,14)</f>
        <v>#N/A</v>
      </c>
      <c r="BF513" t="e">
        <f>INDEX('Partnumber data valves'!$B$4:$AC$1001,$BB513,15)</f>
        <v>#N/A</v>
      </c>
      <c r="BG513" t="e">
        <f>INDEX('Partnumber data valves'!$B$4:$AC$1001,$BB513,16)</f>
        <v>#N/A</v>
      </c>
      <c r="BH513" t="e">
        <f>INDEX('Partnumber data valves'!$B$4:$AC$1001,$BB513,17)</f>
        <v>#N/A</v>
      </c>
      <c r="BI513" t="e">
        <f>INDEX('Partnumber data valves'!$B$4:$AC$1001,$BB513,18)</f>
        <v>#N/A</v>
      </c>
      <c r="BJ513" t="e">
        <f>INDEX('Partnumber data valves'!$B$4:$AC$1001,$BB513,19)</f>
        <v>#N/A</v>
      </c>
      <c r="BL513" t="e">
        <f>INDEX('Partnumber data valves'!$B$4:$AC$1001,$BB513,21)</f>
        <v>#N/A</v>
      </c>
      <c r="BM513" t="e">
        <f>INDEX('Partnumber data valves'!$B$4:$AC$1001,$BB513,22)</f>
        <v>#N/A</v>
      </c>
      <c r="BN513" t="e">
        <f>INDEX('Partnumber data valves'!$B$4:$AC$1001,$BB513,23)</f>
        <v>#N/A</v>
      </c>
      <c r="BO513" t="e">
        <f>INDEX('Partnumber data valves'!$B$4:$AC$1001,$BB513,24)</f>
        <v>#N/A</v>
      </c>
      <c r="BP513" t="e">
        <f>INDEX('Partnumber data valves'!$B$4:$AC$1001,$BB513,25)</f>
        <v>#N/A</v>
      </c>
      <c r="BQ513" t="e">
        <f>INDEX('Partnumber data valves'!$B$4:$AC$1001,$BB513,26)</f>
        <v>#N/A</v>
      </c>
      <c r="BR513" t="e">
        <f>INDEX('Partnumber data valves'!$B$4:$AC$1001,$BB513,27)</f>
        <v>#N/A</v>
      </c>
      <c r="BS513" t="e">
        <f>INDEX('Partnumber data valves'!$B$4:$AC$1001,$BB513,28)</f>
        <v>#N/A</v>
      </c>
      <c r="BU513" s="66" t="e">
        <f>INDEX('Partnumber data valves'!$B$4:$AC$1001,$BB513,5)</f>
        <v>#N/A</v>
      </c>
      <c r="BV513" s="66" t="e">
        <f>INDEX('Partnumber data valves'!$B$4:$AC$1001,$BB513,6)</f>
        <v>#N/A</v>
      </c>
    </row>
    <row r="514" spans="2:74"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Q514" s="83"/>
      <c r="R514" s="22" t="e">
        <f>VLOOKUP('Frese Valve Selection'!$Q514,'Partnumber data valves'!$B$4:$K$1001,2,FALSE)</f>
        <v>#N/A</v>
      </c>
      <c r="S514" s="23" t="e">
        <f>VLOOKUP('Frese Valve Selection'!$Q514,'Partnumber data valves'!$B$4:$K$1001,3,FALSE)</f>
        <v>#N/A</v>
      </c>
      <c r="T514" s="23" t="e">
        <f>VLOOKUP('Frese Valve Selection'!$Q514,'Partnumber data valves'!$B$4:$K$1001,4,FALSE)</f>
        <v>#N/A</v>
      </c>
      <c r="U514" s="23" t="e">
        <f>VLOOKUP('Frese Valve Selection'!$Q514,'Partnumber data valves'!$B$4:$K$1001,5,FALSE)</f>
        <v>#N/A</v>
      </c>
      <c r="V514" s="23" t="e">
        <f>VLOOKUP('Frese Valve Selection'!$Q514,'Partnumber data valves'!$B$4:$K$1001,6,FALSE)</f>
        <v>#N/A</v>
      </c>
      <c r="W514" s="23" t="e">
        <f>VLOOKUP('Frese Valve Selection'!$Q514,'Partnumber data valves'!$B$4:$K$1001,7,FALSE)</f>
        <v>#N/A</v>
      </c>
      <c r="X514" s="23" t="e">
        <f>VLOOKUP('Frese Valve Selection'!$Q514,'Partnumber data valves'!$B$4:$K$1001,8,FALSE)</f>
        <v>#N/A</v>
      </c>
      <c r="Y514" s="23" t="e">
        <f>VLOOKUP('Frese Valve Selection'!$Q514,'Partnumber data valves'!$B$4:$K$1001,9,FALSE)</f>
        <v>#N/A</v>
      </c>
      <c r="Z514" s="23" t="e">
        <f>VLOOKUP('Frese Valve Selection'!$Q514,'Partnumber data valves'!$B$4:$K$1001,10,FALSE)</f>
        <v>#N/A</v>
      </c>
      <c r="AA514" s="97">
        <f t="shared" si="79"/>
        <v>0</v>
      </c>
      <c r="AB514" s="98" t="e">
        <f t="shared" si="77"/>
        <v>#N/A</v>
      </c>
      <c r="AC514" s="99" t="e">
        <f t="shared" si="78"/>
        <v>#N/A</v>
      </c>
      <c r="AD514" s="23" t="e">
        <f>VLOOKUP(Q514,'Weight table'!$A$2:$C$10000,3,FALSE)</f>
        <v>#N/A</v>
      </c>
      <c r="AF514" s="83"/>
      <c r="AG514" s="23" t="str">
        <f>IF(OR(ISBLANK($AF514),$AF514="N/A"),"",VLOOKUP($AF514,'Part number data actuators'!$B$3:$H$202,2,FALSE))</f>
        <v/>
      </c>
      <c r="AH514" s="23" t="str">
        <f>IF(OR(ISBLANK($AF514),$AF514="N/A"),"",VLOOKUP($AF514,'Part number data actuators'!$B$3:$H$202,3,FALSE))</f>
        <v/>
      </c>
      <c r="AI514" s="23" t="str">
        <f>IF(OR(ISBLANK($AF514),$AF514="N/A"),"",VLOOKUP($AF514,'Part number data actuators'!$B$3:$H$202,4,FALSE))</f>
        <v/>
      </c>
      <c r="AJ514" s="23" t="str">
        <f>IF(OR(ISBLANK($AF514),$AF514="N/A"),"",VLOOKUP($AF514,'Part number data actuators'!$B$3:$H$202,5,FALSE))</f>
        <v/>
      </c>
      <c r="AK514" s="23" t="str">
        <f>IF(OR(ISBLANK($AF514),$AF514="N/A"),"",VLOOKUP($AF514,'Part number data actuators'!$B$3:$H$202,6,FALSE))</f>
        <v/>
      </c>
      <c r="AL514" s="23" t="str">
        <f>IF(OR(ISBLANK($AF514),$AF514="N/A"),"",VLOOKUP($AF514,'Part number data actuators'!$B$3:$H$202,7,FALSE))</f>
        <v/>
      </c>
      <c r="AM514" s="5" t="str">
        <f>IF(OR(ISBLANK($AF514),$AF514="N/A"),"",VLOOKUP(AF514,'Weight table'!$A$2:$C$10000,3,FALSE))</f>
        <v/>
      </c>
      <c r="AO514" s="86"/>
      <c r="AU514" s="66" t="e">
        <f t="shared" si="80"/>
        <v>#N/A</v>
      </c>
      <c r="AV514" s="66" t="e">
        <f t="shared" si="81"/>
        <v>#N/A</v>
      </c>
      <c r="AW514" t="e">
        <f t="shared" si="82"/>
        <v>#N/A</v>
      </c>
      <c r="AX514" s="66" t="e">
        <f t="shared" si="83"/>
        <v>#N/A</v>
      </c>
      <c r="AY514" s="66" t="e">
        <f t="shared" si="84"/>
        <v>#N/A</v>
      </c>
      <c r="BB514" s="6" t="e">
        <f>MATCH(Q514,'Partnumber data valves'!$B$4:$B$1001,0)</f>
        <v>#N/A</v>
      </c>
      <c r="BC514" s="6"/>
      <c r="BD514" t="e">
        <f>INDEX('Partnumber data valves'!$B$4:$AC$1001,$BB514,13)</f>
        <v>#N/A</v>
      </c>
      <c r="BE514" t="e">
        <f>INDEX('Partnumber data valves'!$B$4:$AC$1001,$BB514,14)</f>
        <v>#N/A</v>
      </c>
      <c r="BF514" t="e">
        <f>INDEX('Partnumber data valves'!$B$4:$AC$1001,$BB514,15)</f>
        <v>#N/A</v>
      </c>
      <c r="BG514" t="e">
        <f>INDEX('Partnumber data valves'!$B$4:$AC$1001,$BB514,16)</f>
        <v>#N/A</v>
      </c>
      <c r="BH514" t="e">
        <f>INDEX('Partnumber data valves'!$B$4:$AC$1001,$BB514,17)</f>
        <v>#N/A</v>
      </c>
      <c r="BI514" t="e">
        <f>INDEX('Partnumber data valves'!$B$4:$AC$1001,$BB514,18)</f>
        <v>#N/A</v>
      </c>
      <c r="BJ514" t="e">
        <f>INDEX('Partnumber data valves'!$B$4:$AC$1001,$BB514,19)</f>
        <v>#N/A</v>
      </c>
      <c r="BL514" t="e">
        <f>INDEX('Partnumber data valves'!$B$4:$AC$1001,$BB514,21)</f>
        <v>#N/A</v>
      </c>
      <c r="BM514" t="e">
        <f>INDEX('Partnumber data valves'!$B$4:$AC$1001,$BB514,22)</f>
        <v>#N/A</v>
      </c>
      <c r="BN514" t="e">
        <f>INDEX('Partnumber data valves'!$B$4:$AC$1001,$BB514,23)</f>
        <v>#N/A</v>
      </c>
      <c r="BO514" t="e">
        <f>INDEX('Partnumber data valves'!$B$4:$AC$1001,$BB514,24)</f>
        <v>#N/A</v>
      </c>
      <c r="BP514" t="e">
        <f>INDEX('Partnumber data valves'!$B$4:$AC$1001,$BB514,25)</f>
        <v>#N/A</v>
      </c>
      <c r="BQ514" t="e">
        <f>INDEX('Partnumber data valves'!$B$4:$AC$1001,$BB514,26)</f>
        <v>#N/A</v>
      </c>
      <c r="BR514" t="e">
        <f>INDEX('Partnumber data valves'!$B$4:$AC$1001,$BB514,27)</f>
        <v>#N/A</v>
      </c>
      <c r="BS514" t="e">
        <f>INDEX('Partnumber data valves'!$B$4:$AC$1001,$BB514,28)</f>
        <v>#N/A</v>
      </c>
      <c r="BU514" s="66" t="e">
        <f>INDEX('Partnumber data valves'!$B$4:$AC$1001,$BB514,5)</f>
        <v>#N/A</v>
      </c>
      <c r="BV514" s="66" t="e">
        <f>INDEX('Partnumber data valves'!$B$4:$AC$1001,$BB514,6)</f>
        <v>#N/A</v>
      </c>
    </row>
    <row r="515" spans="2:74"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5"/>
      <c r="N515" s="115"/>
      <c r="O515" s="115"/>
      <c r="Q515" s="83"/>
      <c r="R515" s="22" t="e">
        <f>VLOOKUP('Frese Valve Selection'!$Q515,'Partnumber data valves'!$B$4:$K$1001,2,FALSE)</f>
        <v>#N/A</v>
      </c>
      <c r="S515" s="23" t="e">
        <f>VLOOKUP('Frese Valve Selection'!$Q515,'Partnumber data valves'!$B$4:$K$1001,3,FALSE)</f>
        <v>#N/A</v>
      </c>
      <c r="T515" s="23" t="e">
        <f>VLOOKUP('Frese Valve Selection'!$Q515,'Partnumber data valves'!$B$4:$K$1001,4,FALSE)</f>
        <v>#N/A</v>
      </c>
      <c r="U515" s="23" t="e">
        <f>VLOOKUP('Frese Valve Selection'!$Q515,'Partnumber data valves'!$B$4:$K$1001,5,FALSE)</f>
        <v>#N/A</v>
      </c>
      <c r="V515" s="23" t="e">
        <f>VLOOKUP('Frese Valve Selection'!$Q515,'Partnumber data valves'!$B$4:$K$1001,6,FALSE)</f>
        <v>#N/A</v>
      </c>
      <c r="W515" s="23" t="e">
        <f>VLOOKUP('Frese Valve Selection'!$Q515,'Partnumber data valves'!$B$4:$K$1001,7,FALSE)</f>
        <v>#N/A</v>
      </c>
      <c r="X515" s="23" t="e">
        <f>VLOOKUP('Frese Valve Selection'!$Q515,'Partnumber data valves'!$B$4:$K$1001,8,FALSE)</f>
        <v>#N/A</v>
      </c>
      <c r="Y515" s="23" t="e">
        <f>VLOOKUP('Frese Valve Selection'!$Q515,'Partnumber data valves'!$B$4:$K$1001,9,FALSE)</f>
        <v>#N/A</v>
      </c>
      <c r="Z515" s="23" t="e">
        <f>VLOOKUP('Frese Valve Selection'!$Q515,'Partnumber data valves'!$B$4:$K$1001,10,FALSE)</f>
        <v>#N/A</v>
      </c>
      <c r="AA515" s="97">
        <f t="shared" si="79"/>
        <v>0</v>
      </c>
      <c r="AB515" s="98" t="e">
        <f t="shared" si="77"/>
        <v>#N/A</v>
      </c>
      <c r="AC515" s="99" t="e">
        <f t="shared" si="78"/>
        <v>#N/A</v>
      </c>
      <c r="AD515" s="23" t="e">
        <f>VLOOKUP(Q515,'Weight table'!$A$2:$C$10000,3,FALSE)</f>
        <v>#N/A</v>
      </c>
      <c r="AF515" s="83"/>
      <c r="AG515" s="23" t="str">
        <f>IF(OR(ISBLANK($AF515),$AF515="N/A"),"",VLOOKUP($AF515,'Part number data actuators'!$B$3:$H$202,2,FALSE))</f>
        <v/>
      </c>
      <c r="AH515" s="23" t="str">
        <f>IF(OR(ISBLANK($AF515),$AF515="N/A"),"",VLOOKUP($AF515,'Part number data actuators'!$B$3:$H$202,3,FALSE))</f>
        <v/>
      </c>
      <c r="AI515" s="23" t="str">
        <f>IF(OR(ISBLANK($AF515),$AF515="N/A"),"",VLOOKUP($AF515,'Part number data actuators'!$B$3:$H$202,4,FALSE))</f>
        <v/>
      </c>
      <c r="AJ515" s="23" t="str">
        <f>IF(OR(ISBLANK($AF515),$AF515="N/A"),"",VLOOKUP($AF515,'Part number data actuators'!$B$3:$H$202,5,FALSE))</f>
        <v/>
      </c>
      <c r="AK515" s="23" t="str">
        <f>IF(OR(ISBLANK($AF515),$AF515="N/A"),"",VLOOKUP($AF515,'Part number data actuators'!$B$3:$H$202,6,FALSE))</f>
        <v/>
      </c>
      <c r="AL515" s="23" t="str">
        <f>IF(OR(ISBLANK($AF515),$AF515="N/A"),"",VLOOKUP($AF515,'Part number data actuators'!$B$3:$H$202,7,FALSE))</f>
        <v/>
      </c>
      <c r="AM515" s="5" t="str">
        <f>IF(OR(ISBLANK($AF515),$AF515="N/A"),"",VLOOKUP(AF515,'Weight table'!$A$2:$C$10000,3,FALSE))</f>
        <v/>
      </c>
      <c r="AO515" s="86"/>
      <c r="AU515" s="66" t="e">
        <f t="shared" si="80"/>
        <v>#N/A</v>
      </c>
      <c r="AV515" s="66" t="e">
        <f t="shared" si="81"/>
        <v>#N/A</v>
      </c>
      <c r="AW515" t="e">
        <f t="shared" si="82"/>
        <v>#N/A</v>
      </c>
      <c r="AX515" s="66" t="e">
        <f t="shared" si="83"/>
        <v>#N/A</v>
      </c>
      <c r="AY515" s="66" t="e">
        <f t="shared" si="84"/>
        <v>#N/A</v>
      </c>
      <c r="BB515" s="6" t="e">
        <f>MATCH(Q515,'Partnumber data valves'!$B$4:$B$1001,0)</f>
        <v>#N/A</v>
      </c>
      <c r="BC515" s="6"/>
      <c r="BD515" t="e">
        <f>INDEX('Partnumber data valves'!$B$4:$AC$1001,$BB515,13)</f>
        <v>#N/A</v>
      </c>
      <c r="BE515" t="e">
        <f>INDEX('Partnumber data valves'!$B$4:$AC$1001,$BB515,14)</f>
        <v>#N/A</v>
      </c>
      <c r="BF515" t="e">
        <f>INDEX('Partnumber data valves'!$B$4:$AC$1001,$BB515,15)</f>
        <v>#N/A</v>
      </c>
      <c r="BG515" t="e">
        <f>INDEX('Partnumber data valves'!$B$4:$AC$1001,$BB515,16)</f>
        <v>#N/A</v>
      </c>
      <c r="BH515" t="e">
        <f>INDEX('Partnumber data valves'!$B$4:$AC$1001,$BB515,17)</f>
        <v>#N/A</v>
      </c>
      <c r="BI515" t="e">
        <f>INDEX('Partnumber data valves'!$B$4:$AC$1001,$BB515,18)</f>
        <v>#N/A</v>
      </c>
      <c r="BJ515" t="e">
        <f>INDEX('Partnumber data valves'!$B$4:$AC$1001,$BB515,19)</f>
        <v>#N/A</v>
      </c>
      <c r="BL515" t="e">
        <f>INDEX('Partnumber data valves'!$B$4:$AC$1001,$BB515,21)</f>
        <v>#N/A</v>
      </c>
      <c r="BM515" t="e">
        <f>INDEX('Partnumber data valves'!$B$4:$AC$1001,$BB515,22)</f>
        <v>#N/A</v>
      </c>
      <c r="BN515" t="e">
        <f>INDEX('Partnumber data valves'!$B$4:$AC$1001,$BB515,23)</f>
        <v>#N/A</v>
      </c>
      <c r="BO515" t="e">
        <f>INDEX('Partnumber data valves'!$B$4:$AC$1001,$BB515,24)</f>
        <v>#N/A</v>
      </c>
      <c r="BP515" t="e">
        <f>INDEX('Partnumber data valves'!$B$4:$AC$1001,$BB515,25)</f>
        <v>#N/A</v>
      </c>
      <c r="BQ515" t="e">
        <f>INDEX('Partnumber data valves'!$B$4:$AC$1001,$BB515,26)</f>
        <v>#N/A</v>
      </c>
      <c r="BR515" t="e">
        <f>INDEX('Partnumber data valves'!$B$4:$AC$1001,$BB515,27)</f>
        <v>#N/A</v>
      </c>
      <c r="BS515" t="e">
        <f>INDEX('Partnumber data valves'!$B$4:$AC$1001,$BB515,28)</f>
        <v>#N/A</v>
      </c>
      <c r="BU515" s="66" t="e">
        <f>INDEX('Partnumber data valves'!$B$4:$AC$1001,$BB515,5)</f>
        <v>#N/A</v>
      </c>
      <c r="BV515" s="66" t="e">
        <f>INDEX('Partnumber data valves'!$B$4:$AC$1001,$BB515,6)</f>
        <v>#N/A</v>
      </c>
    </row>
    <row r="516" spans="2:74"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Q516" s="83"/>
      <c r="R516" s="22" t="e">
        <f>VLOOKUP('Frese Valve Selection'!$Q516,'Partnumber data valves'!$B$4:$K$1001,2,FALSE)</f>
        <v>#N/A</v>
      </c>
      <c r="S516" s="23" t="e">
        <f>VLOOKUP('Frese Valve Selection'!$Q516,'Partnumber data valves'!$B$4:$K$1001,3,FALSE)</f>
        <v>#N/A</v>
      </c>
      <c r="T516" s="23" t="e">
        <f>VLOOKUP('Frese Valve Selection'!$Q516,'Partnumber data valves'!$B$4:$K$1001,4,FALSE)</f>
        <v>#N/A</v>
      </c>
      <c r="U516" s="23" t="e">
        <f>VLOOKUP('Frese Valve Selection'!$Q516,'Partnumber data valves'!$B$4:$K$1001,5,FALSE)</f>
        <v>#N/A</v>
      </c>
      <c r="V516" s="23" t="e">
        <f>VLOOKUP('Frese Valve Selection'!$Q516,'Partnumber data valves'!$B$4:$K$1001,6,FALSE)</f>
        <v>#N/A</v>
      </c>
      <c r="W516" s="23" t="e">
        <f>VLOOKUP('Frese Valve Selection'!$Q516,'Partnumber data valves'!$B$4:$K$1001,7,FALSE)</f>
        <v>#N/A</v>
      </c>
      <c r="X516" s="23" t="e">
        <f>VLOOKUP('Frese Valve Selection'!$Q516,'Partnumber data valves'!$B$4:$K$1001,8,FALSE)</f>
        <v>#N/A</v>
      </c>
      <c r="Y516" s="23" t="e">
        <f>VLOOKUP('Frese Valve Selection'!$Q516,'Partnumber data valves'!$B$4:$K$1001,9,FALSE)</f>
        <v>#N/A</v>
      </c>
      <c r="Z516" s="23" t="e">
        <f>VLOOKUP('Frese Valve Selection'!$Q516,'Partnumber data valves'!$B$4:$K$1001,10,FALSE)</f>
        <v>#N/A</v>
      </c>
      <c r="AA516" s="97">
        <f t="shared" si="79"/>
        <v>0</v>
      </c>
      <c r="AB516" s="98" t="e">
        <f t="shared" si="77"/>
        <v>#N/A</v>
      </c>
      <c r="AC516" s="99" t="e">
        <f t="shared" si="78"/>
        <v>#N/A</v>
      </c>
      <c r="AD516" s="23" t="e">
        <f>VLOOKUP(Q516,'Weight table'!$A$2:$C$10000,3,FALSE)</f>
        <v>#N/A</v>
      </c>
      <c r="AF516" s="83"/>
      <c r="AG516" s="23" t="str">
        <f>IF(OR(ISBLANK($AF516),$AF516="N/A"),"",VLOOKUP($AF516,'Part number data actuators'!$B$3:$H$202,2,FALSE))</f>
        <v/>
      </c>
      <c r="AH516" s="23" t="str">
        <f>IF(OR(ISBLANK($AF516),$AF516="N/A"),"",VLOOKUP($AF516,'Part number data actuators'!$B$3:$H$202,3,FALSE))</f>
        <v/>
      </c>
      <c r="AI516" s="23" t="str">
        <f>IF(OR(ISBLANK($AF516),$AF516="N/A"),"",VLOOKUP($AF516,'Part number data actuators'!$B$3:$H$202,4,FALSE))</f>
        <v/>
      </c>
      <c r="AJ516" s="23" t="str">
        <f>IF(OR(ISBLANK($AF516),$AF516="N/A"),"",VLOOKUP($AF516,'Part number data actuators'!$B$3:$H$202,5,FALSE))</f>
        <v/>
      </c>
      <c r="AK516" s="23" t="str">
        <f>IF(OR(ISBLANK($AF516),$AF516="N/A"),"",VLOOKUP($AF516,'Part number data actuators'!$B$3:$H$202,6,FALSE))</f>
        <v/>
      </c>
      <c r="AL516" s="23" t="str">
        <f>IF(OR(ISBLANK($AF516),$AF516="N/A"),"",VLOOKUP($AF516,'Part number data actuators'!$B$3:$H$202,7,FALSE))</f>
        <v/>
      </c>
      <c r="AM516" s="5" t="str">
        <f>IF(OR(ISBLANK($AF516),$AF516="N/A"),"",VLOOKUP(AF516,'Weight table'!$A$2:$C$10000,3,FALSE))</f>
        <v/>
      </c>
      <c r="AO516" s="86"/>
      <c r="AU516" s="66" t="e">
        <f t="shared" si="80"/>
        <v>#N/A</v>
      </c>
      <c r="AV516" s="66" t="e">
        <f t="shared" si="81"/>
        <v>#N/A</v>
      </c>
      <c r="AW516" t="e">
        <f t="shared" si="82"/>
        <v>#N/A</v>
      </c>
      <c r="AX516" s="66" t="e">
        <f t="shared" si="83"/>
        <v>#N/A</v>
      </c>
      <c r="AY516" s="66" t="e">
        <f t="shared" si="84"/>
        <v>#N/A</v>
      </c>
      <c r="BB516" s="6" t="e">
        <f>MATCH(Q516,'Partnumber data valves'!$B$4:$B$1001,0)</f>
        <v>#N/A</v>
      </c>
      <c r="BC516" s="6"/>
      <c r="BD516" t="e">
        <f>INDEX('Partnumber data valves'!$B$4:$AC$1001,$BB516,13)</f>
        <v>#N/A</v>
      </c>
      <c r="BE516" t="e">
        <f>INDEX('Partnumber data valves'!$B$4:$AC$1001,$BB516,14)</f>
        <v>#N/A</v>
      </c>
      <c r="BF516" t="e">
        <f>INDEX('Partnumber data valves'!$B$4:$AC$1001,$BB516,15)</f>
        <v>#N/A</v>
      </c>
      <c r="BG516" t="e">
        <f>INDEX('Partnumber data valves'!$B$4:$AC$1001,$BB516,16)</f>
        <v>#N/A</v>
      </c>
      <c r="BH516" t="e">
        <f>INDEX('Partnumber data valves'!$B$4:$AC$1001,$BB516,17)</f>
        <v>#N/A</v>
      </c>
      <c r="BI516" t="e">
        <f>INDEX('Partnumber data valves'!$B$4:$AC$1001,$BB516,18)</f>
        <v>#N/A</v>
      </c>
      <c r="BJ516" t="e">
        <f>INDEX('Partnumber data valves'!$B$4:$AC$1001,$BB516,19)</f>
        <v>#N/A</v>
      </c>
      <c r="BL516" t="e">
        <f>INDEX('Partnumber data valves'!$B$4:$AC$1001,$BB516,21)</f>
        <v>#N/A</v>
      </c>
      <c r="BM516" t="e">
        <f>INDEX('Partnumber data valves'!$B$4:$AC$1001,$BB516,22)</f>
        <v>#N/A</v>
      </c>
      <c r="BN516" t="e">
        <f>INDEX('Partnumber data valves'!$B$4:$AC$1001,$BB516,23)</f>
        <v>#N/A</v>
      </c>
      <c r="BO516" t="e">
        <f>INDEX('Partnumber data valves'!$B$4:$AC$1001,$BB516,24)</f>
        <v>#N/A</v>
      </c>
      <c r="BP516" t="e">
        <f>INDEX('Partnumber data valves'!$B$4:$AC$1001,$BB516,25)</f>
        <v>#N/A</v>
      </c>
      <c r="BQ516" t="e">
        <f>INDEX('Partnumber data valves'!$B$4:$AC$1001,$BB516,26)</f>
        <v>#N/A</v>
      </c>
      <c r="BR516" t="e">
        <f>INDEX('Partnumber data valves'!$B$4:$AC$1001,$BB516,27)</f>
        <v>#N/A</v>
      </c>
      <c r="BS516" t="e">
        <f>INDEX('Partnumber data valves'!$B$4:$AC$1001,$BB516,28)</f>
        <v>#N/A</v>
      </c>
      <c r="BU516" s="66" t="e">
        <f>INDEX('Partnumber data valves'!$B$4:$AC$1001,$BB516,5)</f>
        <v>#N/A</v>
      </c>
      <c r="BV516" s="66" t="e">
        <f>INDEX('Partnumber data valves'!$B$4:$AC$1001,$BB516,6)</f>
        <v>#N/A</v>
      </c>
    </row>
    <row r="517" spans="2:74"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5"/>
      <c r="N517" s="115"/>
      <c r="O517" s="115"/>
      <c r="Q517" s="83"/>
      <c r="R517" s="22" t="e">
        <f>VLOOKUP('Frese Valve Selection'!$Q517,'Partnumber data valves'!$B$4:$K$1001,2,FALSE)</f>
        <v>#N/A</v>
      </c>
      <c r="S517" s="23" t="e">
        <f>VLOOKUP('Frese Valve Selection'!$Q517,'Partnumber data valves'!$B$4:$K$1001,3,FALSE)</f>
        <v>#N/A</v>
      </c>
      <c r="T517" s="23" t="e">
        <f>VLOOKUP('Frese Valve Selection'!$Q517,'Partnumber data valves'!$B$4:$K$1001,4,FALSE)</f>
        <v>#N/A</v>
      </c>
      <c r="U517" s="23" t="e">
        <f>VLOOKUP('Frese Valve Selection'!$Q517,'Partnumber data valves'!$B$4:$K$1001,5,FALSE)</f>
        <v>#N/A</v>
      </c>
      <c r="V517" s="23" t="e">
        <f>VLOOKUP('Frese Valve Selection'!$Q517,'Partnumber data valves'!$B$4:$K$1001,6,FALSE)</f>
        <v>#N/A</v>
      </c>
      <c r="W517" s="23" t="e">
        <f>VLOOKUP('Frese Valve Selection'!$Q517,'Partnumber data valves'!$B$4:$K$1001,7,FALSE)</f>
        <v>#N/A</v>
      </c>
      <c r="X517" s="23" t="e">
        <f>VLOOKUP('Frese Valve Selection'!$Q517,'Partnumber data valves'!$B$4:$K$1001,8,FALSE)</f>
        <v>#N/A</v>
      </c>
      <c r="Y517" s="23" t="e">
        <f>VLOOKUP('Frese Valve Selection'!$Q517,'Partnumber data valves'!$B$4:$K$1001,9,FALSE)</f>
        <v>#N/A</v>
      </c>
      <c r="Z517" s="23" t="e">
        <f>VLOOKUP('Frese Valve Selection'!$Q517,'Partnumber data valves'!$B$4:$K$1001,10,FALSE)</f>
        <v>#N/A</v>
      </c>
      <c r="AA517" s="97">
        <f t="shared" si="79"/>
        <v>0</v>
      </c>
      <c r="AB517" s="98" t="e">
        <f t="shared" si="77"/>
        <v>#N/A</v>
      </c>
      <c r="AC517" s="99" t="e">
        <f t="shared" si="78"/>
        <v>#N/A</v>
      </c>
      <c r="AD517" s="23" t="e">
        <f>VLOOKUP(Q517,'Weight table'!$A$2:$C$10000,3,FALSE)</f>
        <v>#N/A</v>
      </c>
      <c r="AF517" s="83"/>
      <c r="AG517" s="23" t="str">
        <f>IF(OR(ISBLANK($AF517),$AF517="N/A"),"",VLOOKUP($AF517,'Part number data actuators'!$B$3:$H$202,2,FALSE))</f>
        <v/>
      </c>
      <c r="AH517" s="23" t="str">
        <f>IF(OR(ISBLANK($AF517),$AF517="N/A"),"",VLOOKUP($AF517,'Part number data actuators'!$B$3:$H$202,3,FALSE))</f>
        <v/>
      </c>
      <c r="AI517" s="23" t="str">
        <f>IF(OR(ISBLANK($AF517),$AF517="N/A"),"",VLOOKUP($AF517,'Part number data actuators'!$B$3:$H$202,4,FALSE))</f>
        <v/>
      </c>
      <c r="AJ517" s="23" t="str">
        <f>IF(OR(ISBLANK($AF517),$AF517="N/A"),"",VLOOKUP($AF517,'Part number data actuators'!$B$3:$H$202,5,FALSE))</f>
        <v/>
      </c>
      <c r="AK517" s="23" t="str">
        <f>IF(OR(ISBLANK($AF517),$AF517="N/A"),"",VLOOKUP($AF517,'Part number data actuators'!$B$3:$H$202,6,FALSE))</f>
        <v/>
      </c>
      <c r="AL517" s="23" t="str">
        <f>IF(OR(ISBLANK($AF517),$AF517="N/A"),"",VLOOKUP($AF517,'Part number data actuators'!$B$3:$H$202,7,FALSE))</f>
        <v/>
      </c>
      <c r="AM517" s="5" t="str">
        <f>IF(OR(ISBLANK($AF517),$AF517="N/A"),"",VLOOKUP(AF517,'Weight table'!$A$2:$C$10000,3,FALSE))</f>
        <v/>
      </c>
      <c r="AO517" s="86"/>
      <c r="AU517" s="66" t="e">
        <f t="shared" si="80"/>
        <v>#N/A</v>
      </c>
      <c r="AV517" s="66" t="e">
        <f t="shared" si="81"/>
        <v>#N/A</v>
      </c>
      <c r="AW517" t="e">
        <f t="shared" si="82"/>
        <v>#N/A</v>
      </c>
      <c r="AX517" s="66" t="e">
        <f t="shared" si="83"/>
        <v>#N/A</v>
      </c>
      <c r="AY517" s="66" t="e">
        <f t="shared" si="84"/>
        <v>#N/A</v>
      </c>
      <c r="BB517" s="6" t="e">
        <f>MATCH(Q517,'Partnumber data valves'!$B$4:$B$1001,0)</f>
        <v>#N/A</v>
      </c>
      <c r="BC517" s="6"/>
      <c r="BD517" t="e">
        <f>INDEX('Partnumber data valves'!$B$4:$AC$1001,$BB517,13)</f>
        <v>#N/A</v>
      </c>
      <c r="BE517" t="e">
        <f>INDEX('Partnumber data valves'!$B$4:$AC$1001,$BB517,14)</f>
        <v>#N/A</v>
      </c>
      <c r="BF517" t="e">
        <f>INDEX('Partnumber data valves'!$B$4:$AC$1001,$BB517,15)</f>
        <v>#N/A</v>
      </c>
      <c r="BG517" t="e">
        <f>INDEX('Partnumber data valves'!$B$4:$AC$1001,$BB517,16)</f>
        <v>#N/A</v>
      </c>
      <c r="BH517" t="e">
        <f>INDEX('Partnumber data valves'!$B$4:$AC$1001,$BB517,17)</f>
        <v>#N/A</v>
      </c>
      <c r="BI517" t="e">
        <f>INDEX('Partnumber data valves'!$B$4:$AC$1001,$BB517,18)</f>
        <v>#N/A</v>
      </c>
      <c r="BJ517" t="e">
        <f>INDEX('Partnumber data valves'!$B$4:$AC$1001,$BB517,19)</f>
        <v>#N/A</v>
      </c>
      <c r="BL517" t="e">
        <f>INDEX('Partnumber data valves'!$B$4:$AC$1001,$BB517,21)</f>
        <v>#N/A</v>
      </c>
      <c r="BM517" t="e">
        <f>INDEX('Partnumber data valves'!$B$4:$AC$1001,$BB517,22)</f>
        <v>#N/A</v>
      </c>
      <c r="BN517" t="e">
        <f>INDEX('Partnumber data valves'!$B$4:$AC$1001,$BB517,23)</f>
        <v>#N/A</v>
      </c>
      <c r="BO517" t="e">
        <f>INDEX('Partnumber data valves'!$B$4:$AC$1001,$BB517,24)</f>
        <v>#N/A</v>
      </c>
      <c r="BP517" t="e">
        <f>INDEX('Partnumber data valves'!$B$4:$AC$1001,$BB517,25)</f>
        <v>#N/A</v>
      </c>
      <c r="BQ517" t="e">
        <f>INDEX('Partnumber data valves'!$B$4:$AC$1001,$BB517,26)</f>
        <v>#N/A</v>
      </c>
      <c r="BR517" t="e">
        <f>INDEX('Partnumber data valves'!$B$4:$AC$1001,$BB517,27)</f>
        <v>#N/A</v>
      </c>
      <c r="BS517" t="e">
        <f>INDEX('Partnumber data valves'!$B$4:$AC$1001,$BB517,28)</f>
        <v>#N/A</v>
      </c>
      <c r="BU517" s="66" t="e">
        <f>INDEX('Partnumber data valves'!$B$4:$AC$1001,$BB517,5)</f>
        <v>#N/A</v>
      </c>
      <c r="BV517" s="66" t="e">
        <f>INDEX('Partnumber data valves'!$B$4:$AC$1001,$BB517,6)</f>
        <v>#N/A</v>
      </c>
    </row>
    <row r="518" spans="2:74"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5"/>
      <c r="N518" s="115"/>
      <c r="O518" s="115"/>
      <c r="Q518" s="83"/>
      <c r="R518" s="22" t="e">
        <f>VLOOKUP('Frese Valve Selection'!$Q518,'Partnumber data valves'!$B$4:$K$1001,2,FALSE)</f>
        <v>#N/A</v>
      </c>
      <c r="S518" s="23" t="e">
        <f>VLOOKUP('Frese Valve Selection'!$Q518,'Partnumber data valves'!$B$4:$K$1001,3,FALSE)</f>
        <v>#N/A</v>
      </c>
      <c r="T518" s="23" t="e">
        <f>VLOOKUP('Frese Valve Selection'!$Q518,'Partnumber data valves'!$B$4:$K$1001,4,FALSE)</f>
        <v>#N/A</v>
      </c>
      <c r="U518" s="23" t="e">
        <f>VLOOKUP('Frese Valve Selection'!$Q518,'Partnumber data valves'!$B$4:$K$1001,5,FALSE)</f>
        <v>#N/A</v>
      </c>
      <c r="V518" s="23" t="e">
        <f>VLOOKUP('Frese Valve Selection'!$Q518,'Partnumber data valves'!$B$4:$K$1001,6,FALSE)</f>
        <v>#N/A</v>
      </c>
      <c r="W518" s="23" t="e">
        <f>VLOOKUP('Frese Valve Selection'!$Q518,'Partnumber data valves'!$B$4:$K$1001,7,FALSE)</f>
        <v>#N/A</v>
      </c>
      <c r="X518" s="23" t="e">
        <f>VLOOKUP('Frese Valve Selection'!$Q518,'Partnumber data valves'!$B$4:$K$1001,8,FALSE)</f>
        <v>#N/A</v>
      </c>
      <c r="Y518" s="23" t="e">
        <f>VLOOKUP('Frese Valve Selection'!$Q518,'Partnumber data valves'!$B$4:$K$1001,9,FALSE)</f>
        <v>#N/A</v>
      </c>
      <c r="Z518" s="23" t="e">
        <f>VLOOKUP('Frese Valve Selection'!$Q518,'Partnumber data valves'!$B$4:$K$1001,10,FALSE)</f>
        <v>#N/A</v>
      </c>
      <c r="AA518" s="97">
        <f t="shared" si="79"/>
        <v>0</v>
      </c>
      <c r="AB518" s="98" t="e">
        <f t="shared" si="77"/>
        <v>#N/A</v>
      </c>
      <c r="AC518" s="99" t="e">
        <f t="shared" si="78"/>
        <v>#N/A</v>
      </c>
      <c r="AD518" s="23" t="e">
        <f>VLOOKUP(Q518,'Weight table'!$A$2:$C$10000,3,FALSE)</f>
        <v>#N/A</v>
      </c>
      <c r="AF518" s="83"/>
      <c r="AG518" s="23" t="str">
        <f>IF(OR(ISBLANK($AF518),$AF518="N/A"),"",VLOOKUP($AF518,'Part number data actuators'!$B$3:$H$202,2,FALSE))</f>
        <v/>
      </c>
      <c r="AH518" s="23" t="str">
        <f>IF(OR(ISBLANK($AF518),$AF518="N/A"),"",VLOOKUP($AF518,'Part number data actuators'!$B$3:$H$202,3,FALSE))</f>
        <v/>
      </c>
      <c r="AI518" s="23" t="str">
        <f>IF(OR(ISBLANK($AF518),$AF518="N/A"),"",VLOOKUP($AF518,'Part number data actuators'!$B$3:$H$202,4,FALSE))</f>
        <v/>
      </c>
      <c r="AJ518" s="23" t="str">
        <f>IF(OR(ISBLANK($AF518),$AF518="N/A"),"",VLOOKUP($AF518,'Part number data actuators'!$B$3:$H$202,5,FALSE))</f>
        <v/>
      </c>
      <c r="AK518" s="23" t="str">
        <f>IF(OR(ISBLANK($AF518),$AF518="N/A"),"",VLOOKUP($AF518,'Part number data actuators'!$B$3:$H$202,6,FALSE))</f>
        <v/>
      </c>
      <c r="AL518" s="23" t="str">
        <f>IF(OR(ISBLANK($AF518),$AF518="N/A"),"",VLOOKUP($AF518,'Part number data actuators'!$B$3:$H$202,7,FALSE))</f>
        <v/>
      </c>
      <c r="AM518" s="5" t="str">
        <f>IF(OR(ISBLANK($AF518),$AF518="N/A"),"",VLOOKUP(AF518,'Weight table'!$A$2:$C$10000,3,FALSE))</f>
        <v/>
      </c>
      <c r="AO518" s="86"/>
      <c r="AU518" s="66" t="e">
        <f t="shared" si="80"/>
        <v>#N/A</v>
      </c>
      <c r="AV518" s="66" t="e">
        <f t="shared" si="81"/>
        <v>#N/A</v>
      </c>
      <c r="AW518" t="e">
        <f t="shared" si="82"/>
        <v>#N/A</v>
      </c>
      <c r="AX518" s="66" t="e">
        <f t="shared" si="83"/>
        <v>#N/A</v>
      </c>
      <c r="AY518" s="66" t="e">
        <f t="shared" si="84"/>
        <v>#N/A</v>
      </c>
      <c r="BB518" s="6" t="e">
        <f>MATCH(Q518,'Partnumber data valves'!$B$4:$B$1001,0)</f>
        <v>#N/A</v>
      </c>
      <c r="BC518" s="6"/>
      <c r="BD518" t="e">
        <f>INDEX('Partnumber data valves'!$B$4:$AC$1001,$BB518,13)</f>
        <v>#N/A</v>
      </c>
      <c r="BE518" t="e">
        <f>INDEX('Partnumber data valves'!$B$4:$AC$1001,$BB518,14)</f>
        <v>#N/A</v>
      </c>
      <c r="BF518" t="e">
        <f>INDEX('Partnumber data valves'!$B$4:$AC$1001,$BB518,15)</f>
        <v>#N/A</v>
      </c>
      <c r="BG518" t="e">
        <f>INDEX('Partnumber data valves'!$B$4:$AC$1001,$BB518,16)</f>
        <v>#N/A</v>
      </c>
      <c r="BH518" t="e">
        <f>INDEX('Partnumber data valves'!$B$4:$AC$1001,$BB518,17)</f>
        <v>#N/A</v>
      </c>
      <c r="BI518" t="e">
        <f>INDEX('Partnumber data valves'!$B$4:$AC$1001,$BB518,18)</f>
        <v>#N/A</v>
      </c>
      <c r="BJ518" t="e">
        <f>INDEX('Partnumber data valves'!$B$4:$AC$1001,$BB518,19)</f>
        <v>#N/A</v>
      </c>
      <c r="BL518" t="e">
        <f>INDEX('Partnumber data valves'!$B$4:$AC$1001,$BB518,21)</f>
        <v>#N/A</v>
      </c>
      <c r="BM518" t="e">
        <f>INDEX('Partnumber data valves'!$B$4:$AC$1001,$BB518,22)</f>
        <v>#N/A</v>
      </c>
      <c r="BN518" t="e">
        <f>INDEX('Partnumber data valves'!$B$4:$AC$1001,$BB518,23)</f>
        <v>#N/A</v>
      </c>
      <c r="BO518" t="e">
        <f>INDEX('Partnumber data valves'!$B$4:$AC$1001,$BB518,24)</f>
        <v>#N/A</v>
      </c>
      <c r="BP518" t="e">
        <f>INDEX('Partnumber data valves'!$B$4:$AC$1001,$BB518,25)</f>
        <v>#N/A</v>
      </c>
      <c r="BQ518" t="e">
        <f>INDEX('Partnumber data valves'!$B$4:$AC$1001,$BB518,26)</f>
        <v>#N/A</v>
      </c>
      <c r="BR518" t="e">
        <f>INDEX('Partnumber data valves'!$B$4:$AC$1001,$BB518,27)</f>
        <v>#N/A</v>
      </c>
      <c r="BS518" t="e">
        <f>INDEX('Partnumber data valves'!$B$4:$AC$1001,$BB518,28)</f>
        <v>#N/A</v>
      </c>
      <c r="BU518" s="66" t="e">
        <f>INDEX('Partnumber data valves'!$B$4:$AC$1001,$BB518,5)</f>
        <v>#N/A</v>
      </c>
      <c r="BV518" s="66" t="e">
        <f>INDEX('Partnumber data valves'!$B$4:$AC$1001,$BB518,6)</f>
        <v>#N/A</v>
      </c>
    </row>
    <row r="519" spans="2:74"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5"/>
      <c r="N519" s="115"/>
      <c r="O519" s="115"/>
      <c r="Q519" s="83"/>
      <c r="R519" s="22" t="e">
        <f>VLOOKUP('Frese Valve Selection'!$Q519,'Partnumber data valves'!$B$4:$K$1001,2,FALSE)</f>
        <v>#N/A</v>
      </c>
      <c r="S519" s="23" t="e">
        <f>VLOOKUP('Frese Valve Selection'!$Q519,'Partnumber data valves'!$B$4:$K$1001,3,FALSE)</f>
        <v>#N/A</v>
      </c>
      <c r="T519" s="23" t="e">
        <f>VLOOKUP('Frese Valve Selection'!$Q519,'Partnumber data valves'!$B$4:$K$1001,4,FALSE)</f>
        <v>#N/A</v>
      </c>
      <c r="U519" s="23" t="e">
        <f>VLOOKUP('Frese Valve Selection'!$Q519,'Partnumber data valves'!$B$4:$K$1001,5,FALSE)</f>
        <v>#N/A</v>
      </c>
      <c r="V519" s="23" t="e">
        <f>VLOOKUP('Frese Valve Selection'!$Q519,'Partnumber data valves'!$B$4:$K$1001,6,FALSE)</f>
        <v>#N/A</v>
      </c>
      <c r="W519" s="23" t="e">
        <f>VLOOKUP('Frese Valve Selection'!$Q519,'Partnumber data valves'!$B$4:$K$1001,7,FALSE)</f>
        <v>#N/A</v>
      </c>
      <c r="X519" s="23" t="e">
        <f>VLOOKUP('Frese Valve Selection'!$Q519,'Partnumber data valves'!$B$4:$K$1001,8,FALSE)</f>
        <v>#N/A</v>
      </c>
      <c r="Y519" s="23" t="e">
        <f>VLOOKUP('Frese Valve Selection'!$Q519,'Partnumber data valves'!$B$4:$K$1001,9,FALSE)</f>
        <v>#N/A</v>
      </c>
      <c r="Z519" s="23" t="e">
        <f>VLOOKUP('Frese Valve Selection'!$Q519,'Partnumber data valves'!$B$4:$K$1001,10,FALSE)</f>
        <v>#N/A</v>
      </c>
      <c r="AA519" s="97">
        <f t="shared" si="79"/>
        <v>0</v>
      </c>
      <c r="AB519" s="98" t="e">
        <f t="shared" ref="AB519:AB582" si="85">ROUND(AU519,1)</f>
        <v>#N/A</v>
      </c>
      <c r="AC519" s="99" t="e">
        <f t="shared" ref="AC519:AC582" si="86">ROUND(AV519,0)</f>
        <v>#N/A</v>
      </c>
      <c r="AD519" s="23" t="e">
        <f>VLOOKUP(Q519,'Weight table'!$A$2:$C$10000,3,FALSE)</f>
        <v>#N/A</v>
      </c>
      <c r="AF519" s="83"/>
      <c r="AG519" s="23" t="str">
        <f>IF(OR(ISBLANK($AF519),$AF519="N/A"),"",VLOOKUP($AF519,'Part number data actuators'!$B$3:$H$202,2,FALSE))</f>
        <v/>
      </c>
      <c r="AH519" s="23" t="str">
        <f>IF(OR(ISBLANK($AF519),$AF519="N/A"),"",VLOOKUP($AF519,'Part number data actuators'!$B$3:$H$202,3,FALSE))</f>
        <v/>
      </c>
      <c r="AI519" s="23" t="str">
        <f>IF(OR(ISBLANK($AF519),$AF519="N/A"),"",VLOOKUP($AF519,'Part number data actuators'!$B$3:$H$202,4,FALSE))</f>
        <v/>
      </c>
      <c r="AJ519" s="23" t="str">
        <f>IF(OR(ISBLANK($AF519),$AF519="N/A"),"",VLOOKUP($AF519,'Part number data actuators'!$B$3:$H$202,5,FALSE))</f>
        <v/>
      </c>
      <c r="AK519" s="23" t="str">
        <f>IF(OR(ISBLANK($AF519),$AF519="N/A"),"",VLOOKUP($AF519,'Part number data actuators'!$B$3:$H$202,6,FALSE))</f>
        <v/>
      </c>
      <c r="AL519" s="23" t="str">
        <f>IF(OR(ISBLANK($AF519),$AF519="N/A"),"",VLOOKUP($AF519,'Part number data actuators'!$B$3:$H$202,7,FALSE))</f>
        <v/>
      </c>
      <c r="AM519" s="5" t="str">
        <f>IF(OR(ISBLANK($AF519),$AF519="N/A"),"",VLOOKUP(AF519,'Weight table'!$A$2:$C$10000,3,FALSE))</f>
        <v/>
      </c>
      <c r="AO519" s="86"/>
      <c r="AU519" s="66" t="e">
        <f t="shared" si="80"/>
        <v>#N/A</v>
      </c>
      <c r="AV519" s="66" t="e">
        <f t="shared" si="81"/>
        <v>#N/A</v>
      </c>
      <c r="AW519" t="e">
        <f t="shared" si="82"/>
        <v>#N/A</v>
      </c>
      <c r="AX519" s="66" t="e">
        <f t="shared" si="83"/>
        <v>#N/A</v>
      </c>
      <c r="AY519" s="66" t="e">
        <f t="shared" si="84"/>
        <v>#N/A</v>
      </c>
      <c r="BB519" s="6" t="e">
        <f>MATCH(Q519,'Partnumber data valves'!$B$4:$B$1001,0)</f>
        <v>#N/A</v>
      </c>
      <c r="BC519" s="6"/>
      <c r="BD519" t="e">
        <f>INDEX('Partnumber data valves'!$B$4:$AC$1001,$BB519,13)</f>
        <v>#N/A</v>
      </c>
      <c r="BE519" t="e">
        <f>INDEX('Partnumber data valves'!$B$4:$AC$1001,$BB519,14)</f>
        <v>#N/A</v>
      </c>
      <c r="BF519" t="e">
        <f>INDEX('Partnumber data valves'!$B$4:$AC$1001,$BB519,15)</f>
        <v>#N/A</v>
      </c>
      <c r="BG519" t="e">
        <f>INDEX('Partnumber data valves'!$B$4:$AC$1001,$BB519,16)</f>
        <v>#N/A</v>
      </c>
      <c r="BH519" t="e">
        <f>INDEX('Partnumber data valves'!$B$4:$AC$1001,$BB519,17)</f>
        <v>#N/A</v>
      </c>
      <c r="BI519" t="e">
        <f>INDEX('Partnumber data valves'!$B$4:$AC$1001,$BB519,18)</f>
        <v>#N/A</v>
      </c>
      <c r="BJ519" t="e">
        <f>INDEX('Partnumber data valves'!$B$4:$AC$1001,$BB519,19)</f>
        <v>#N/A</v>
      </c>
      <c r="BL519" t="e">
        <f>INDEX('Partnumber data valves'!$B$4:$AC$1001,$BB519,21)</f>
        <v>#N/A</v>
      </c>
      <c r="BM519" t="e">
        <f>INDEX('Partnumber data valves'!$B$4:$AC$1001,$BB519,22)</f>
        <v>#N/A</v>
      </c>
      <c r="BN519" t="e">
        <f>INDEX('Partnumber data valves'!$B$4:$AC$1001,$BB519,23)</f>
        <v>#N/A</v>
      </c>
      <c r="BO519" t="e">
        <f>INDEX('Partnumber data valves'!$B$4:$AC$1001,$BB519,24)</f>
        <v>#N/A</v>
      </c>
      <c r="BP519" t="e">
        <f>INDEX('Partnumber data valves'!$B$4:$AC$1001,$BB519,25)</f>
        <v>#N/A</v>
      </c>
      <c r="BQ519" t="e">
        <f>INDEX('Partnumber data valves'!$B$4:$AC$1001,$BB519,26)</f>
        <v>#N/A</v>
      </c>
      <c r="BR519" t="e">
        <f>INDEX('Partnumber data valves'!$B$4:$AC$1001,$BB519,27)</f>
        <v>#N/A</v>
      </c>
      <c r="BS519" t="e">
        <f>INDEX('Partnumber data valves'!$B$4:$AC$1001,$BB519,28)</f>
        <v>#N/A</v>
      </c>
      <c r="BU519" s="66" t="e">
        <f>INDEX('Partnumber data valves'!$B$4:$AC$1001,$BB519,5)</f>
        <v>#N/A</v>
      </c>
      <c r="BV519" s="66" t="e">
        <f>INDEX('Partnumber data valves'!$B$4:$AC$1001,$BB519,6)</f>
        <v>#N/A</v>
      </c>
    </row>
    <row r="520" spans="2:74"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5"/>
      <c r="N520" s="115"/>
      <c r="O520" s="115"/>
      <c r="Q520" s="83"/>
      <c r="R520" s="22" t="e">
        <f>VLOOKUP('Frese Valve Selection'!$Q520,'Partnumber data valves'!$B$4:$K$1001,2,FALSE)</f>
        <v>#N/A</v>
      </c>
      <c r="S520" s="23" t="e">
        <f>VLOOKUP('Frese Valve Selection'!$Q520,'Partnumber data valves'!$B$4:$K$1001,3,FALSE)</f>
        <v>#N/A</v>
      </c>
      <c r="T520" s="23" t="e">
        <f>VLOOKUP('Frese Valve Selection'!$Q520,'Partnumber data valves'!$B$4:$K$1001,4,FALSE)</f>
        <v>#N/A</v>
      </c>
      <c r="U520" s="23" t="e">
        <f>VLOOKUP('Frese Valve Selection'!$Q520,'Partnumber data valves'!$B$4:$K$1001,5,FALSE)</f>
        <v>#N/A</v>
      </c>
      <c r="V520" s="23" t="e">
        <f>VLOOKUP('Frese Valve Selection'!$Q520,'Partnumber data valves'!$B$4:$K$1001,6,FALSE)</f>
        <v>#N/A</v>
      </c>
      <c r="W520" s="23" t="e">
        <f>VLOOKUP('Frese Valve Selection'!$Q520,'Partnumber data valves'!$B$4:$K$1001,7,FALSE)</f>
        <v>#N/A</v>
      </c>
      <c r="X520" s="23" t="e">
        <f>VLOOKUP('Frese Valve Selection'!$Q520,'Partnumber data valves'!$B$4:$K$1001,8,FALSE)</f>
        <v>#N/A</v>
      </c>
      <c r="Y520" s="23" t="e">
        <f>VLOOKUP('Frese Valve Selection'!$Q520,'Partnumber data valves'!$B$4:$K$1001,9,FALSE)</f>
        <v>#N/A</v>
      </c>
      <c r="Z520" s="23" t="e">
        <f>VLOOKUP('Frese Valve Selection'!$Q520,'Partnumber data valves'!$B$4:$K$1001,10,FALSE)</f>
        <v>#N/A</v>
      </c>
      <c r="AA520" s="97">
        <f t="shared" si="79"/>
        <v>0</v>
      </c>
      <c r="AB520" s="98" t="e">
        <f t="shared" si="85"/>
        <v>#N/A</v>
      </c>
      <c r="AC520" s="99" t="e">
        <f t="shared" si="86"/>
        <v>#N/A</v>
      </c>
      <c r="AD520" s="23" t="e">
        <f>VLOOKUP(Q520,'Weight table'!$A$2:$C$10000,3,FALSE)</f>
        <v>#N/A</v>
      </c>
      <c r="AF520" s="83"/>
      <c r="AG520" s="23" t="str">
        <f>IF(OR(ISBLANK($AF520),$AF520="N/A"),"",VLOOKUP($AF520,'Part number data actuators'!$B$3:$H$202,2,FALSE))</f>
        <v/>
      </c>
      <c r="AH520" s="23" t="str">
        <f>IF(OR(ISBLANK($AF520),$AF520="N/A"),"",VLOOKUP($AF520,'Part number data actuators'!$B$3:$H$202,3,FALSE))</f>
        <v/>
      </c>
      <c r="AI520" s="23" t="str">
        <f>IF(OR(ISBLANK($AF520),$AF520="N/A"),"",VLOOKUP($AF520,'Part number data actuators'!$B$3:$H$202,4,FALSE))</f>
        <v/>
      </c>
      <c r="AJ520" s="23" t="str">
        <f>IF(OR(ISBLANK($AF520),$AF520="N/A"),"",VLOOKUP($AF520,'Part number data actuators'!$B$3:$H$202,5,FALSE))</f>
        <v/>
      </c>
      <c r="AK520" s="23" t="str">
        <f>IF(OR(ISBLANK($AF520),$AF520="N/A"),"",VLOOKUP($AF520,'Part number data actuators'!$B$3:$H$202,6,FALSE))</f>
        <v/>
      </c>
      <c r="AL520" s="23" t="str">
        <f>IF(OR(ISBLANK($AF520),$AF520="N/A"),"",VLOOKUP($AF520,'Part number data actuators'!$B$3:$H$202,7,FALSE))</f>
        <v/>
      </c>
      <c r="AM520" s="5" t="str">
        <f>IF(OR(ISBLANK($AF520),$AF520="N/A"),"",VLOOKUP(AF520,'Weight table'!$A$2:$C$10000,3,FALSE))</f>
        <v/>
      </c>
      <c r="AO520" s="86"/>
      <c r="AU520" s="66" t="e">
        <f t="shared" si="80"/>
        <v>#N/A</v>
      </c>
      <c r="AV520" s="66" t="e">
        <f t="shared" si="81"/>
        <v>#N/A</v>
      </c>
      <c r="AW520" t="e">
        <f t="shared" si="82"/>
        <v>#N/A</v>
      </c>
      <c r="AX520" s="66" t="e">
        <f t="shared" si="83"/>
        <v>#N/A</v>
      </c>
      <c r="AY520" s="66" t="e">
        <f t="shared" si="84"/>
        <v>#N/A</v>
      </c>
      <c r="BB520" s="6" t="e">
        <f>MATCH(Q520,'Partnumber data valves'!$B$4:$B$1001,0)</f>
        <v>#N/A</v>
      </c>
      <c r="BC520" s="6"/>
      <c r="BD520" t="e">
        <f>INDEX('Partnumber data valves'!$B$4:$AC$1001,$BB520,13)</f>
        <v>#N/A</v>
      </c>
      <c r="BE520" t="e">
        <f>INDEX('Partnumber data valves'!$B$4:$AC$1001,$BB520,14)</f>
        <v>#N/A</v>
      </c>
      <c r="BF520" t="e">
        <f>INDEX('Partnumber data valves'!$B$4:$AC$1001,$BB520,15)</f>
        <v>#N/A</v>
      </c>
      <c r="BG520" t="e">
        <f>INDEX('Partnumber data valves'!$B$4:$AC$1001,$BB520,16)</f>
        <v>#N/A</v>
      </c>
      <c r="BH520" t="e">
        <f>INDEX('Partnumber data valves'!$B$4:$AC$1001,$BB520,17)</f>
        <v>#N/A</v>
      </c>
      <c r="BI520" t="e">
        <f>INDEX('Partnumber data valves'!$B$4:$AC$1001,$BB520,18)</f>
        <v>#N/A</v>
      </c>
      <c r="BJ520" t="e">
        <f>INDEX('Partnumber data valves'!$B$4:$AC$1001,$BB520,19)</f>
        <v>#N/A</v>
      </c>
      <c r="BL520" t="e">
        <f>INDEX('Partnumber data valves'!$B$4:$AC$1001,$BB520,21)</f>
        <v>#N/A</v>
      </c>
      <c r="BM520" t="e">
        <f>INDEX('Partnumber data valves'!$B$4:$AC$1001,$BB520,22)</f>
        <v>#N/A</v>
      </c>
      <c r="BN520" t="e">
        <f>INDEX('Partnumber data valves'!$B$4:$AC$1001,$BB520,23)</f>
        <v>#N/A</v>
      </c>
      <c r="BO520" t="e">
        <f>INDEX('Partnumber data valves'!$B$4:$AC$1001,$BB520,24)</f>
        <v>#N/A</v>
      </c>
      <c r="BP520" t="e">
        <f>INDEX('Partnumber data valves'!$B$4:$AC$1001,$BB520,25)</f>
        <v>#N/A</v>
      </c>
      <c r="BQ520" t="e">
        <f>INDEX('Partnumber data valves'!$B$4:$AC$1001,$BB520,26)</f>
        <v>#N/A</v>
      </c>
      <c r="BR520" t="e">
        <f>INDEX('Partnumber data valves'!$B$4:$AC$1001,$BB520,27)</f>
        <v>#N/A</v>
      </c>
      <c r="BS520" t="e">
        <f>INDEX('Partnumber data valves'!$B$4:$AC$1001,$BB520,28)</f>
        <v>#N/A</v>
      </c>
      <c r="BU520" s="66" t="e">
        <f>INDEX('Partnumber data valves'!$B$4:$AC$1001,$BB520,5)</f>
        <v>#N/A</v>
      </c>
      <c r="BV520" s="66" t="e">
        <f>INDEX('Partnumber data valves'!$B$4:$AC$1001,$BB520,6)</f>
        <v>#N/A</v>
      </c>
    </row>
    <row r="521" spans="2:74"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5"/>
      <c r="N521" s="115"/>
      <c r="O521" s="115"/>
      <c r="Q521" s="83"/>
      <c r="R521" s="22" t="e">
        <f>VLOOKUP('Frese Valve Selection'!$Q521,'Partnumber data valves'!$B$4:$K$1001,2,FALSE)</f>
        <v>#N/A</v>
      </c>
      <c r="S521" s="23" t="e">
        <f>VLOOKUP('Frese Valve Selection'!$Q521,'Partnumber data valves'!$B$4:$K$1001,3,FALSE)</f>
        <v>#N/A</v>
      </c>
      <c r="T521" s="23" t="e">
        <f>VLOOKUP('Frese Valve Selection'!$Q521,'Partnumber data valves'!$B$4:$K$1001,4,FALSE)</f>
        <v>#N/A</v>
      </c>
      <c r="U521" s="23" t="e">
        <f>VLOOKUP('Frese Valve Selection'!$Q521,'Partnumber data valves'!$B$4:$K$1001,5,FALSE)</f>
        <v>#N/A</v>
      </c>
      <c r="V521" s="23" t="e">
        <f>VLOOKUP('Frese Valve Selection'!$Q521,'Partnumber data valves'!$B$4:$K$1001,6,FALSE)</f>
        <v>#N/A</v>
      </c>
      <c r="W521" s="23" t="e">
        <f>VLOOKUP('Frese Valve Selection'!$Q521,'Partnumber data valves'!$B$4:$K$1001,7,FALSE)</f>
        <v>#N/A</v>
      </c>
      <c r="X521" s="23" t="e">
        <f>VLOOKUP('Frese Valve Selection'!$Q521,'Partnumber data valves'!$B$4:$K$1001,8,FALSE)</f>
        <v>#N/A</v>
      </c>
      <c r="Y521" s="23" t="e">
        <f>VLOOKUP('Frese Valve Selection'!$Q521,'Partnumber data valves'!$B$4:$K$1001,9,FALSE)</f>
        <v>#N/A</v>
      </c>
      <c r="Z521" s="23" t="e">
        <f>VLOOKUP('Frese Valve Selection'!$Q521,'Partnumber data valves'!$B$4:$K$1001,10,FALSE)</f>
        <v>#N/A</v>
      </c>
      <c r="AA521" s="97">
        <f t="shared" si="79"/>
        <v>0</v>
      </c>
      <c r="AB521" s="98" t="e">
        <f t="shared" si="85"/>
        <v>#N/A</v>
      </c>
      <c r="AC521" s="99" t="e">
        <f t="shared" si="86"/>
        <v>#N/A</v>
      </c>
      <c r="AD521" s="23" t="e">
        <f>VLOOKUP(Q521,'Weight table'!$A$2:$C$10000,3,FALSE)</f>
        <v>#N/A</v>
      </c>
      <c r="AF521" s="83"/>
      <c r="AG521" s="23" t="str">
        <f>IF(OR(ISBLANK($AF521),$AF521="N/A"),"",VLOOKUP($AF521,'Part number data actuators'!$B$3:$H$202,2,FALSE))</f>
        <v/>
      </c>
      <c r="AH521" s="23" t="str">
        <f>IF(OR(ISBLANK($AF521),$AF521="N/A"),"",VLOOKUP($AF521,'Part number data actuators'!$B$3:$H$202,3,FALSE))</f>
        <v/>
      </c>
      <c r="AI521" s="23" t="str">
        <f>IF(OR(ISBLANK($AF521),$AF521="N/A"),"",VLOOKUP($AF521,'Part number data actuators'!$B$3:$H$202,4,FALSE))</f>
        <v/>
      </c>
      <c r="AJ521" s="23" t="str">
        <f>IF(OR(ISBLANK($AF521),$AF521="N/A"),"",VLOOKUP($AF521,'Part number data actuators'!$B$3:$H$202,5,FALSE))</f>
        <v/>
      </c>
      <c r="AK521" s="23" t="str">
        <f>IF(OR(ISBLANK($AF521),$AF521="N/A"),"",VLOOKUP($AF521,'Part number data actuators'!$B$3:$H$202,6,FALSE))</f>
        <v/>
      </c>
      <c r="AL521" s="23" t="str">
        <f>IF(OR(ISBLANK($AF521),$AF521="N/A"),"",VLOOKUP($AF521,'Part number data actuators'!$B$3:$H$202,7,FALSE))</f>
        <v/>
      </c>
      <c r="AM521" s="5" t="str">
        <f>IF(OR(ISBLANK($AF521),$AF521="N/A"),"",VLOOKUP(AF521,'Weight table'!$A$2:$C$10000,3,FALSE))</f>
        <v/>
      </c>
      <c r="AO521" s="86"/>
      <c r="AU521" s="66" t="e">
        <f t="shared" si="80"/>
        <v>#N/A</v>
      </c>
      <c r="AV521" s="66" t="e">
        <f t="shared" si="81"/>
        <v>#N/A</v>
      </c>
      <c r="AW521" t="e">
        <f t="shared" si="82"/>
        <v>#N/A</v>
      </c>
      <c r="AX521" s="66" t="e">
        <f t="shared" si="83"/>
        <v>#N/A</v>
      </c>
      <c r="AY521" s="66" t="e">
        <f t="shared" si="84"/>
        <v>#N/A</v>
      </c>
      <c r="BB521" s="6" t="e">
        <f>MATCH(Q521,'Partnumber data valves'!$B$4:$B$1001,0)</f>
        <v>#N/A</v>
      </c>
      <c r="BC521" s="6"/>
      <c r="BD521" t="e">
        <f>INDEX('Partnumber data valves'!$B$4:$AC$1001,$BB521,13)</f>
        <v>#N/A</v>
      </c>
      <c r="BE521" t="e">
        <f>INDEX('Partnumber data valves'!$B$4:$AC$1001,$BB521,14)</f>
        <v>#N/A</v>
      </c>
      <c r="BF521" t="e">
        <f>INDEX('Partnumber data valves'!$B$4:$AC$1001,$BB521,15)</f>
        <v>#N/A</v>
      </c>
      <c r="BG521" t="e">
        <f>INDEX('Partnumber data valves'!$B$4:$AC$1001,$BB521,16)</f>
        <v>#N/A</v>
      </c>
      <c r="BH521" t="e">
        <f>INDEX('Partnumber data valves'!$B$4:$AC$1001,$BB521,17)</f>
        <v>#N/A</v>
      </c>
      <c r="BI521" t="e">
        <f>INDEX('Partnumber data valves'!$B$4:$AC$1001,$BB521,18)</f>
        <v>#N/A</v>
      </c>
      <c r="BJ521" t="e">
        <f>INDEX('Partnumber data valves'!$B$4:$AC$1001,$BB521,19)</f>
        <v>#N/A</v>
      </c>
      <c r="BL521" t="e">
        <f>INDEX('Partnumber data valves'!$B$4:$AC$1001,$BB521,21)</f>
        <v>#N/A</v>
      </c>
      <c r="BM521" t="e">
        <f>INDEX('Partnumber data valves'!$B$4:$AC$1001,$BB521,22)</f>
        <v>#N/A</v>
      </c>
      <c r="BN521" t="e">
        <f>INDEX('Partnumber data valves'!$B$4:$AC$1001,$BB521,23)</f>
        <v>#N/A</v>
      </c>
      <c r="BO521" t="e">
        <f>INDEX('Partnumber data valves'!$B$4:$AC$1001,$BB521,24)</f>
        <v>#N/A</v>
      </c>
      <c r="BP521" t="e">
        <f>INDEX('Partnumber data valves'!$B$4:$AC$1001,$BB521,25)</f>
        <v>#N/A</v>
      </c>
      <c r="BQ521" t="e">
        <f>INDEX('Partnumber data valves'!$B$4:$AC$1001,$BB521,26)</f>
        <v>#N/A</v>
      </c>
      <c r="BR521" t="e">
        <f>INDEX('Partnumber data valves'!$B$4:$AC$1001,$BB521,27)</f>
        <v>#N/A</v>
      </c>
      <c r="BS521" t="e">
        <f>INDEX('Partnumber data valves'!$B$4:$AC$1001,$BB521,28)</f>
        <v>#N/A</v>
      </c>
      <c r="BU521" s="66" t="e">
        <f>INDEX('Partnumber data valves'!$B$4:$AC$1001,$BB521,5)</f>
        <v>#N/A</v>
      </c>
      <c r="BV521" s="66" t="e">
        <f>INDEX('Partnumber data valves'!$B$4:$AC$1001,$BB521,6)</f>
        <v>#N/A</v>
      </c>
    </row>
    <row r="522" spans="2:74"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5"/>
      <c r="N522" s="115"/>
      <c r="O522" s="115"/>
      <c r="Q522" s="83"/>
      <c r="R522" s="22" t="e">
        <f>VLOOKUP('Frese Valve Selection'!$Q522,'Partnumber data valves'!$B$4:$K$1001,2,FALSE)</f>
        <v>#N/A</v>
      </c>
      <c r="S522" s="23" t="e">
        <f>VLOOKUP('Frese Valve Selection'!$Q522,'Partnumber data valves'!$B$4:$K$1001,3,FALSE)</f>
        <v>#N/A</v>
      </c>
      <c r="T522" s="23" t="e">
        <f>VLOOKUP('Frese Valve Selection'!$Q522,'Partnumber data valves'!$B$4:$K$1001,4,FALSE)</f>
        <v>#N/A</v>
      </c>
      <c r="U522" s="23" t="e">
        <f>VLOOKUP('Frese Valve Selection'!$Q522,'Partnumber data valves'!$B$4:$K$1001,5,FALSE)</f>
        <v>#N/A</v>
      </c>
      <c r="V522" s="23" t="e">
        <f>VLOOKUP('Frese Valve Selection'!$Q522,'Partnumber data valves'!$B$4:$K$1001,6,FALSE)</f>
        <v>#N/A</v>
      </c>
      <c r="W522" s="23" t="e">
        <f>VLOOKUP('Frese Valve Selection'!$Q522,'Partnumber data valves'!$B$4:$K$1001,7,FALSE)</f>
        <v>#N/A</v>
      </c>
      <c r="X522" s="23" t="e">
        <f>VLOOKUP('Frese Valve Selection'!$Q522,'Partnumber data valves'!$B$4:$K$1001,8,FALSE)</f>
        <v>#N/A</v>
      </c>
      <c r="Y522" s="23" t="e">
        <f>VLOOKUP('Frese Valve Selection'!$Q522,'Partnumber data valves'!$B$4:$K$1001,9,FALSE)</f>
        <v>#N/A</v>
      </c>
      <c r="Z522" s="23" t="e">
        <f>VLOOKUP('Frese Valve Selection'!$Q522,'Partnumber data valves'!$B$4:$K$1001,10,FALSE)</f>
        <v>#N/A</v>
      </c>
      <c r="AA522" s="97">
        <f t="shared" si="79"/>
        <v>0</v>
      </c>
      <c r="AB522" s="98" t="e">
        <f t="shared" si="85"/>
        <v>#N/A</v>
      </c>
      <c r="AC522" s="99" t="e">
        <f t="shared" si="86"/>
        <v>#N/A</v>
      </c>
      <c r="AD522" s="23" t="e">
        <f>VLOOKUP(Q522,'Weight table'!$A$2:$C$10000,3,FALSE)</f>
        <v>#N/A</v>
      </c>
      <c r="AF522" s="83"/>
      <c r="AG522" s="23" t="str">
        <f>IF(OR(ISBLANK($AF522),$AF522="N/A"),"",VLOOKUP($AF522,'Part number data actuators'!$B$3:$H$202,2,FALSE))</f>
        <v/>
      </c>
      <c r="AH522" s="23" t="str">
        <f>IF(OR(ISBLANK($AF522),$AF522="N/A"),"",VLOOKUP($AF522,'Part number data actuators'!$B$3:$H$202,3,FALSE))</f>
        <v/>
      </c>
      <c r="AI522" s="23" t="str">
        <f>IF(OR(ISBLANK($AF522),$AF522="N/A"),"",VLOOKUP($AF522,'Part number data actuators'!$B$3:$H$202,4,FALSE))</f>
        <v/>
      </c>
      <c r="AJ522" s="23" t="str">
        <f>IF(OR(ISBLANK($AF522),$AF522="N/A"),"",VLOOKUP($AF522,'Part number data actuators'!$B$3:$H$202,5,FALSE))</f>
        <v/>
      </c>
      <c r="AK522" s="23" t="str">
        <f>IF(OR(ISBLANK($AF522),$AF522="N/A"),"",VLOOKUP($AF522,'Part number data actuators'!$B$3:$H$202,6,FALSE))</f>
        <v/>
      </c>
      <c r="AL522" s="23" t="str">
        <f>IF(OR(ISBLANK($AF522),$AF522="N/A"),"",VLOOKUP($AF522,'Part number data actuators'!$B$3:$H$202,7,FALSE))</f>
        <v/>
      </c>
      <c r="AM522" s="5" t="str">
        <f>IF(OR(ISBLANK($AF522),$AF522="N/A"),"",VLOOKUP(AF522,'Weight table'!$A$2:$C$10000,3,FALSE))</f>
        <v/>
      </c>
      <c r="AO522" s="86"/>
      <c r="AU522" s="66" t="e">
        <f t="shared" si="80"/>
        <v>#N/A</v>
      </c>
      <c r="AV522" s="66" t="e">
        <f t="shared" si="81"/>
        <v>#N/A</v>
      </c>
      <c r="AW522" t="e">
        <f t="shared" si="82"/>
        <v>#N/A</v>
      </c>
      <c r="AX522" s="66" t="e">
        <f t="shared" si="83"/>
        <v>#N/A</v>
      </c>
      <c r="AY522" s="66" t="e">
        <f t="shared" si="84"/>
        <v>#N/A</v>
      </c>
      <c r="BB522" s="6" t="e">
        <f>MATCH(Q522,'Partnumber data valves'!$B$4:$B$1001,0)</f>
        <v>#N/A</v>
      </c>
      <c r="BC522" s="6"/>
      <c r="BD522" t="e">
        <f>INDEX('Partnumber data valves'!$B$4:$AC$1001,$BB522,13)</f>
        <v>#N/A</v>
      </c>
      <c r="BE522" t="e">
        <f>INDEX('Partnumber data valves'!$B$4:$AC$1001,$BB522,14)</f>
        <v>#N/A</v>
      </c>
      <c r="BF522" t="e">
        <f>INDEX('Partnumber data valves'!$B$4:$AC$1001,$BB522,15)</f>
        <v>#N/A</v>
      </c>
      <c r="BG522" t="e">
        <f>INDEX('Partnumber data valves'!$B$4:$AC$1001,$BB522,16)</f>
        <v>#N/A</v>
      </c>
      <c r="BH522" t="e">
        <f>INDEX('Partnumber data valves'!$B$4:$AC$1001,$BB522,17)</f>
        <v>#N/A</v>
      </c>
      <c r="BI522" t="e">
        <f>INDEX('Partnumber data valves'!$B$4:$AC$1001,$BB522,18)</f>
        <v>#N/A</v>
      </c>
      <c r="BJ522" t="e">
        <f>INDEX('Partnumber data valves'!$B$4:$AC$1001,$BB522,19)</f>
        <v>#N/A</v>
      </c>
      <c r="BL522" t="e">
        <f>INDEX('Partnumber data valves'!$B$4:$AC$1001,$BB522,21)</f>
        <v>#N/A</v>
      </c>
      <c r="BM522" t="e">
        <f>INDEX('Partnumber data valves'!$B$4:$AC$1001,$BB522,22)</f>
        <v>#N/A</v>
      </c>
      <c r="BN522" t="e">
        <f>INDEX('Partnumber data valves'!$B$4:$AC$1001,$BB522,23)</f>
        <v>#N/A</v>
      </c>
      <c r="BO522" t="e">
        <f>INDEX('Partnumber data valves'!$B$4:$AC$1001,$BB522,24)</f>
        <v>#N/A</v>
      </c>
      <c r="BP522" t="e">
        <f>INDEX('Partnumber data valves'!$B$4:$AC$1001,$BB522,25)</f>
        <v>#N/A</v>
      </c>
      <c r="BQ522" t="e">
        <f>INDEX('Partnumber data valves'!$B$4:$AC$1001,$BB522,26)</f>
        <v>#N/A</v>
      </c>
      <c r="BR522" t="e">
        <f>INDEX('Partnumber data valves'!$B$4:$AC$1001,$BB522,27)</f>
        <v>#N/A</v>
      </c>
      <c r="BS522" t="e">
        <f>INDEX('Partnumber data valves'!$B$4:$AC$1001,$BB522,28)</f>
        <v>#N/A</v>
      </c>
      <c r="BU522" s="66" t="e">
        <f>INDEX('Partnumber data valves'!$B$4:$AC$1001,$BB522,5)</f>
        <v>#N/A</v>
      </c>
      <c r="BV522" s="66" t="e">
        <f>INDEX('Partnumber data valves'!$B$4:$AC$1001,$BB522,6)</f>
        <v>#N/A</v>
      </c>
    </row>
    <row r="523" spans="2:74"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5"/>
      <c r="N523" s="115"/>
      <c r="O523" s="115"/>
      <c r="Q523" s="83"/>
      <c r="R523" s="22" t="e">
        <f>VLOOKUP('Frese Valve Selection'!$Q523,'Partnumber data valves'!$B$4:$K$1001,2,FALSE)</f>
        <v>#N/A</v>
      </c>
      <c r="S523" s="23" t="e">
        <f>VLOOKUP('Frese Valve Selection'!$Q523,'Partnumber data valves'!$B$4:$K$1001,3,FALSE)</f>
        <v>#N/A</v>
      </c>
      <c r="T523" s="23" t="e">
        <f>VLOOKUP('Frese Valve Selection'!$Q523,'Partnumber data valves'!$B$4:$K$1001,4,FALSE)</f>
        <v>#N/A</v>
      </c>
      <c r="U523" s="23" t="e">
        <f>VLOOKUP('Frese Valve Selection'!$Q523,'Partnumber data valves'!$B$4:$K$1001,5,FALSE)</f>
        <v>#N/A</v>
      </c>
      <c r="V523" s="23" t="e">
        <f>VLOOKUP('Frese Valve Selection'!$Q523,'Partnumber data valves'!$B$4:$K$1001,6,FALSE)</f>
        <v>#N/A</v>
      </c>
      <c r="W523" s="23" t="e">
        <f>VLOOKUP('Frese Valve Selection'!$Q523,'Partnumber data valves'!$B$4:$K$1001,7,FALSE)</f>
        <v>#N/A</v>
      </c>
      <c r="X523" s="23" t="e">
        <f>VLOOKUP('Frese Valve Selection'!$Q523,'Partnumber data valves'!$B$4:$K$1001,8,FALSE)</f>
        <v>#N/A</v>
      </c>
      <c r="Y523" s="23" t="e">
        <f>VLOOKUP('Frese Valve Selection'!$Q523,'Partnumber data valves'!$B$4:$K$1001,9,FALSE)</f>
        <v>#N/A</v>
      </c>
      <c r="Z523" s="23" t="e">
        <f>VLOOKUP('Frese Valve Selection'!$Q523,'Partnumber data valves'!$B$4:$K$1001,10,FALSE)</f>
        <v>#N/A</v>
      </c>
      <c r="AA523" s="97">
        <f t="shared" si="79"/>
        <v>0</v>
      </c>
      <c r="AB523" s="98" t="e">
        <f t="shared" si="85"/>
        <v>#N/A</v>
      </c>
      <c r="AC523" s="99" t="e">
        <f t="shared" si="86"/>
        <v>#N/A</v>
      </c>
      <c r="AD523" s="23" t="e">
        <f>VLOOKUP(Q523,'Weight table'!$A$2:$C$10000,3,FALSE)</f>
        <v>#N/A</v>
      </c>
      <c r="AF523" s="83"/>
      <c r="AG523" s="23" t="str">
        <f>IF(OR(ISBLANK($AF523),$AF523="N/A"),"",VLOOKUP($AF523,'Part number data actuators'!$B$3:$H$202,2,FALSE))</f>
        <v/>
      </c>
      <c r="AH523" s="23" t="str">
        <f>IF(OR(ISBLANK($AF523),$AF523="N/A"),"",VLOOKUP($AF523,'Part number data actuators'!$B$3:$H$202,3,FALSE))</f>
        <v/>
      </c>
      <c r="AI523" s="23" t="str">
        <f>IF(OR(ISBLANK($AF523),$AF523="N/A"),"",VLOOKUP($AF523,'Part number data actuators'!$B$3:$H$202,4,FALSE))</f>
        <v/>
      </c>
      <c r="AJ523" s="23" t="str">
        <f>IF(OR(ISBLANK($AF523),$AF523="N/A"),"",VLOOKUP($AF523,'Part number data actuators'!$B$3:$H$202,5,FALSE))</f>
        <v/>
      </c>
      <c r="AK523" s="23" t="str">
        <f>IF(OR(ISBLANK($AF523),$AF523="N/A"),"",VLOOKUP($AF523,'Part number data actuators'!$B$3:$H$202,6,FALSE))</f>
        <v/>
      </c>
      <c r="AL523" s="23" t="str">
        <f>IF(OR(ISBLANK($AF523),$AF523="N/A"),"",VLOOKUP($AF523,'Part number data actuators'!$B$3:$H$202,7,FALSE))</f>
        <v/>
      </c>
      <c r="AM523" s="5" t="str">
        <f>IF(OR(ISBLANK($AF523),$AF523="N/A"),"",VLOOKUP(AF523,'Weight table'!$A$2:$C$10000,3,FALSE))</f>
        <v/>
      </c>
      <c r="AO523" s="86"/>
      <c r="AU523" s="66" t="e">
        <f t="shared" si="80"/>
        <v>#N/A</v>
      </c>
      <c r="AV523" s="66" t="e">
        <f t="shared" si="81"/>
        <v>#N/A</v>
      </c>
      <c r="AW523" t="e">
        <f t="shared" si="82"/>
        <v>#N/A</v>
      </c>
      <c r="AX523" s="66" t="e">
        <f t="shared" si="83"/>
        <v>#N/A</v>
      </c>
      <c r="AY523" s="66" t="e">
        <f t="shared" si="84"/>
        <v>#N/A</v>
      </c>
      <c r="BB523" s="6" t="e">
        <f>MATCH(Q523,'Partnumber data valves'!$B$4:$B$1001,0)</f>
        <v>#N/A</v>
      </c>
      <c r="BC523" s="6"/>
      <c r="BD523" t="e">
        <f>INDEX('Partnumber data valves'!$B$4:$AC$1001,$BB523,13)</f>
        <v>#N/A</v>
      </c>
      <c r="BE523" t="e">
        <f>INDEX('Partnumber data valves'!$B$4:$AC$1001,$BB523,14)</f>
        <v>#N/A</v>
      </c>
      <c r="BF523" t="e">
        <f>INDEX('Partnumber data valves'!$B$4:$AC$1001,$BB523,15)</f>
        <v>#N/A</v>
      </c>
      <c r="BG523" t="e">
        <f>INDEX('Partnumber data valves'!$B$4:$AC$1001,$BB523,16)</f>
        <v>#N/A</v>
      </c>
      <c r="BH523" t="e">
        <f>INDEX('Partnumber data valves'!$B$4:$AC$1001,$BB523,17)</f>
        <v>#N/A</v>
      </c>
      <c r="BI523" t="e">
        <f>INDEX('Partnumber data valves'!$B$4:$AC$1001,$BB523,18)</f>
        <v>#N/A</v>
      </c>
      <c r="BJ523" t="e">
        <f>INDEX('Partnumber data valves'!$B$4:$AC$1001,$BB523,19)</f>
        <v>#N/A</v>
      </c>
      <c r="BL523" t="e">
        <f>INDEX('Partnumber data valves'!$B$4:$AC$1001,$BB523,21)</f>
        <v>#N/A</v>
      </c>
      <c r="BM523" t="e">
        <f>INDEX('Partnumber data valves'!$B$4:$AC$1001,$BB523,22)</f>
        <v>#N/A</v>
      </c>
      <c r="BN523" t="e">
        <f>INDEX('Partnumber data valves'!$B$4:$AC$1001,$BB523,23)</f>
        <v>#N/A</v>
      </c>
      <c r="BO523" t="e">
        <f>INDEX('Partnumber data valves'!$B$4:$AC$1001,$BB523,24)</f>
        <v>#N/A</v>
      </c>
      <c r="BP523" t="e">
        <f>INDEX('Partnumber data valves'!$B$4:$AC$1001,$BB523,25)</f>
        <v>#N/A</v>
      </c>
      <c r="BQ523" t="e">
        <f>INDEX('Partnumber data valves'!$B$4:$AC$1001,$BB523,26)</f>
        <v>#N/A</v>
      </c>
      <c r="BR523" t="e">
        <f>INDEX('Partnumber data valves'!$B$4:$AC$1001,$BB523,27)</f>
        <v>#N/A</v>
      </c>
      <c r="BS523" t="e">
        <f>INDEX('Partnumber data valves'!$B$4:$AC$1001,$BB523,28)</f>
        <v>#N/A</v>
      </c>
      <c r="BU523" s="66" t="e">
        <f>INDEX('Partnumber data valves'!$B$4:$AC$1001,$BB523,5)</f>
        <v>#N/A</v>
      </c>
      <c r="BV523" s="66" t="e">
        <f>INDEX('Partnumber data valves'!$B$4:$AC$1001,$BB523,6)</f>
        <v>#N/A</v>
      </c>
    </row>
    <row r="524" spans="2:74"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5"/>
      <c r="N524" s="115"/>
      <c r="O524" s="115"/>
      <c r="Q524" s="83"/>
      <c r="R524" s="22" t="e">
        <f>VLOOKUP('Frese Valve Selection'!$Q524,'Partnumber data valves'!$B$4:$K$1001,2,FALSE)</f>
        <v>#N/A</v>
      </c>
      <c r="S524" s="23" t="e">
        <f>VLOOKUP('Frese Valve Selection'!$Q524,'Partnumber data valves'!$B$4:$K$1001,3,FALSE)</f>
        <v>#N/A</v>
      </c>
      <c r="T524" s="23" t="e">
        <f>VLOOKUP('Frese Valve Selection'!$Q524,'Partnumber data valves'!$B$4:$K$1001,4,FALSE)</f>
        <v>#N/A</v>
      </c>
      <c r="U524" s="23" t="e">
        <f>VLOOKUP('Frese Valve Selection'!$Q524,'Partnumber data valves'!$B$4:$K$1001,5,FALSE)</f>
        <v>#N/A</v>
      </c>
      <c r="V524" s="23" t="e">
        <f>VLOOKUP('Frese Valve Selection'!$Q524,'Partnumber data valves'!$B$4:$K$1001,6,FALSE)</f>
        <v>#N/A</v>
      </c>
      <c r="W524" s="23" t="e">
        <f>VLOOKUP('Frese Valve Selection'!$Q524,'Partnumber data valves'!$B$4:$K$1001,7,FALSE)</f>
        <v>#N/A</v>
      </c>
      <c r="X524" s="23" t="e">
        <f>VLOOKUP('Frese Valve Selection'!$Q524,'Partnumber data valves'!$B$4:$K$1001,8,FALSE)</f>
        <v>#N/A</v>
      </c>
      <c r="Y524" s="23" t="e">
        <f>VLOOKUP('Frese Valve Selection'!$Q524,'Partnumber data valves'!$B$4:$K$1001,9,FALSE)</f>
        <v>#N/A</v>
      </c>
      <c r="Z524" s="23" t="e">
        <f>VLOOKUP('Frese Valve Selection'!$Q524,'Partnumber data valves'!$B$4:$K$1001,10,FALSE)</f>
        <v>#N/A</v>
      </c>
      <c r="AA524" s="97">
        <f t="shared" si="79"/>
        <v>0</v>
      </c>
      <c r="AB524" s="98" t="e">
        <f t="shared" si="85"/>
        <v>#N/A</v>
      </c>
      <c r="AC524" s="99" t="e">
        <f t="shared" si="86"/>
        <v>#N/A</v>
      </c>
      <c r="AD524" s="23" t="e">
        <f>VLOOKUP(Q524,'Weight table'!$A$2:$C$10000,3,FALSE)</f>
        <v>#N/A</v>
      </c>
      <c r="AF524" s="83"/>
      <c r="AG524" s="23" t="str">
        <f>IF(OR(ISBLANK($AF524),$AF524="N/A"),"",VLOOKUP($AF524,'Part number data actuators'!$B$3:$H$202,2,FALSE))</f>
        <v/>
      </c>
      <c r="AH524" s="23" t="str">
        <f>IF(OR(ISBLANK($AF524),$AF524="N/A"),"",VLOOKUP($AF524,'Part number data actuators'!$B$3:$H$202,3,FALSE))</f>
        <v/>
      </c>
      <c r="AI524" s="23" t="str">
        <f>IF(OR(ISBLANK($AF524),$AF524="N/A"),"",VLOOKUP($AF524,'Part number data actuators'!$B$3:$H$202,4,FALSE))</f>
        <v/>
      </c>
      <c r="AJ524" s="23" t="str">
        <f>IF(OR(ISBLANK($AF524),$AF524="N/A"),"",VLOOKUP($AF524,'Part number data actuators'!$B$3:$H$202,5,FALSE))</f>
        <v/>
      </c>
      <c r="AK524" s="23" t="str">
        <f>IF(OR(ISBLANK($AF524),$AF524="N/A"),"",VLOOKUP($AF524,'Part number data actuators'!$B$3:$H$202,6,FALSE))</f>
        <v/>
      </c>
      <c r="AL524" s="23" t="str">
        <f>IF(OR(ISBLANK($AF524),$AF524="N/A"),"",VLOOKUP($AF524,'Part number data actuators'!$B$3:$H$202,7,FALSE))</f>
        <v/>
      </c>
      <c r="AM524" s="5" t="str">
        <f>IF(OR(ISBLANK($AF524),$AF524="N/A"),"",VLOOKUP(AF524,'Weight table'!$A$2:$C$10000,3,FALSE))</f>
        <v/>
      </c>
      <c r="AO524" s="86"/>
      <c r="AU524" s="66" t="e">
        <f t="shared" si="80"/>
        <v>#N/A</v>
      </c>
      <c r="AV524" s="66" t="e">
        <f t="shared" si="81"/>
        <v>#N/A</v>
      </c>
      <c r="AW524" t="e">
        <f t="shared" si="82"/>
        <v>#N/A</v>
      </c>
      <c r="AX524" s="66" t="e">
        <f t="shared" si="83"/>
        <v>#N/A</v>
      </c>
      <c r="AY524" s="66" t="e">
        <f t="shared" si="84"/>
        <v>#N/A</v>
      </c>
      <c r="BB524" s="6" t="e">
        <f>MATCH(Q524,'Partnumber data valves'!$B$4:$B$1001,0)</f>
        <v>#N/A</v>
      </c>
      <c r="BC524" s="6"/>
      <c r="BD524" t="e">
        <f>INDEX('Partnumber data valves'!$B$4:$AC$1001,$BB524,13)</f>
        <v>#N/A</v>
      </c>
      <c r="BE524" t="e">
        <f>INDEX('Partnumber data valves'!$B$4:$AC$1001,$BB524,14)</f>
        <v>#N/A</v>
      </c>
      <c r="BF524" t="e">
        <f>INDEX('Partnumber data valves'!$B$4:$AC$1001,$BB524,15)</f>
        <v>#N/A</v>
      </c>
      <c r="BG524" t="e">
        <f>INDEX('Partnumber data valves'!$B$4:$AC$1001,$BB524,16)</f>
        <v>#N/A</v>
      </c>
      <c r="BH524" t="e">
        <f>INDEX('Partnumber data valves'!$B$4:$AC$1001,$BB524,17)</f>
        <v>#N/A</v>
      </c>
      <c r="BI524" t="e">
        <f>INDEX('Partnumber data valves'!$B$4:$AC$1001,$BB524,18)</f>
        <v>#N/A</v>
      </c>
      <c r="BJ524" t="e">
        <f>INDEX('Partnumber data valves'!$B$4:$AC$1001,$BB524,19)</f>
        <v>#N/A</v>
      </c>
      <c r="BL524" t="e">
        <f>INDEX('Partnumber data valves'!$B$4:$AC$1001,$BB524,21)</f>
        <v>#N/A</v>
      </c>
      <c r="BM524" t="e">
        <f>INDEX('Partnumber data valves'!$B$4:$AC$1001,$BB524,22)</f>
        <v>#N/A</v>
      </c>
      <c r="BN524" t="e">
        <f>INDEX('Partnumber data valves'!$B$4:$AC$1001,$BB524,23)</f>
        <v>#N/A</v>
      </c>
      <c r="BO524" t="e">
        <f>INDEX('Partnumber data valves'!$B$4:$AC$1001,$BB524,24)</f>
        <v>#N/A</v>
      </c>
      <c r="BP524" t="e">
        <f>INDEX('Partnumber data valves'!$B$4:$AC$1001,$BB524,25)</f>
        <v>#N/A</v>
      </c>
      <c r="BQ524" t="e">
        <f>INDEX('Partnumber data valves'!$B$4:$AC$1001,$BB524,26)</f>
        <v>#N/A</v>
      </c>
      <c r="BR524" t="e">
        <f>INDEX('Partnumber data valves'!$B$4:$AC$1001,$BB524,27)</f>
        <v>#N/A</v>
      </c>
      <c r="BS524" t="e">
        <f>INDEX('Partnumber data valves'!$B$4:$AC$1001,$BB524,28)</f>
        <v>#N/A</v>
      </c>
      <c r="BU524" s="66" t="e">
        <f>INDEX('Partnumber data valves'!$B$4:$AC$1001,$BB524,5)</f>
        <v>#N/A</v>
      </c>
      <c r="BV524" s="66" t="e">
        <f>INDEX('Partnumber data valves'!$B$4:$AC$1001,$BB524,6)</f>
        <v>#N/A</v>
      </c>
    </row>
    <row r="525" spans="2:74"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5"/>
      <c r="N525" s="115"/>
      <c r="O525" s="115"/>
      <c r="Q525" s="83"/>
      <c r="R525" s="22" t="e">
        <f>VLOOKUP('Frese Valve Selection'!$Q525,'Partnumber data valves'!$B$4:$K$1001,2,FALSE)</f>
        <v>#N/A</v>
      </c>
      <c r="S525" s="23" t="e">
        <f>VLOOKUP('Frese Valve Selection'!$Q525,'Partnumber data valves'!$B$4:$K$1001,3,FALSE)</f>
        <v>#N/A</v>
      </c>
      <c r="T525" s="23" t="e">
        <f>VLOOKUP('Frese Valve Selection'!$Q525,'Partnumber data valves'!$B$4:$K$1001,4,FALSE)</f>
        <v>#N/A</v>
      </c>
      <c r="U525" s="23" t="e">
        <f>VLOOKUP('Frese Valve Selection'!$Q525,'Partnumber data valves'!$B$4:$K$1001,5,FALSE)</f>
        <v>#N/A</v>
      </c>
      <c r="V525" s="23" t="e">
        <f>VLOOKUP('Frese Valve Selection'!$Q525,'Partnumber data valves'!$B$4:$K$1001,6,FALSE)</f>
        <v>#N/A</v>
      </c>
      <c r="W525" s="23" t="e">
        <f>VLOOKUP('Frese Valve Selection'!$Q525,'Partnumber data valves'!$B$4:$K$1001,7,FALSE)</f>
        <v>#N/A</v>
      </c>
      <c r="X525" s="23" t="e">
        <f>VLOOKUP('Frese Valve Selection'!$Q525,'Partnumber data valves'!$B$4:$K$1001,8,FALSE)</f>
        <v>#N/A</v>
      </c>
      <c r="Y525" s="23" t="e">
        <f>VLOOKUP('Frese Valve Selection'!$Q525,'Partnumber data valves'!$B$4:$K$1001,9,FALSE)</f>
        <v>#N/A</v>
      </c>
      <c r="Z525" s="23" t="e">
        <f>VLOOKUP('Frese Valve Selection'!$Q525,'Partnumber data valves'!$B$4:$K$1001,10,FALSE)</f>
        <v>#N/A</v>
      </c>
      <c r="AA525" s="97">
        <f t="shared" si="79"/>
        <v>0</v>
      </c>
      <c r="AB525" s="98" t="e">
        <f t="shared" si="85"/>
        <v>#N/A</v>
      </c>
      <c r="AC525" s="99" t="e">
        <f t="shared" si="86"/>
        <v>#N/A</v>
      </c>
      <c r="AD525" s="23" t="e">
        <f>VLOOKUP(Q525,'Weight table'!$A$2:$C$10000,3,FALSE)</f>
        <v>#N/A</v>
      </c>
      <c r="AF525" s="83"/>
      <c r="AG525" s="23" t="str">
        <f>IF(OR(ISBLANK($AF525),$AF525="N/A"),"",VLOOKUP($AF525,'Part number data actuators'!$B$3:$H$202,2,FALSE))</f>
        <v/>
      </c>
      <c r="AH525" s="23" t="str">
        <f>IF(OR(ISBLANK($AF525),$AF525="N/A"),"",VLOOKUP($AF525,'Part number data actuators'!$B$3:$H$202,3,FALSE))</f>
        <v/>
      </c>
      <c r="AI525" s="23" t="str">
        <f>IF(OR(ISBLANK($AF525),$AF525="N/A"),"",VLOOKUP($AF525,'Part number data actuators'!$B$3:$H$202,4,FALSE))</f>
        <v/>
      </c>
      <c r="AJ525" s="23" t="str">
        <f>IF(OR(ISBLANK($AF525),$AF525="N/A"),"",VLOOKUP($AF525,'Part number data actuators'!$B$3:$H$202,5,FALSE))</f>
        <v/>
      </c>
      <c r="AK525" s="23" t="str">
        <f>IF(OR(ISBLANK($AF525),$AF525="N/A"),"",VLOOKUP($AF525,'Part number data actuators'!$B$3:$H$202,6,FALSE))</f>
        <v/>
      </c>
      <c r="AL525" s="23" t="str">
        <f>IF(OR(ISBLANK($AF525),$AF525="N/A"),"",VLOOKUP($AF525,'Part number data actuators'!$B$3:$H$202,7,FALSE))</f>
        <v/>
      </c>
      <c r="AM525" s="5" t="str">
        <f>IF(OR(ISBLANK($AF525),$AF525="N/A"),"",VLOOKUP(AF525,'Weight table'!$A$2:$C$10000,3,FALSE))</f>
        <v/>
      </c>
      <c r="AO525" s="86"/>
      <c r="AU525" s="66" t="e">
        <f t="shared" si="80"/>
        <v>#N/A</v>
      </c>
      <c r="AV525" s="66" t="e">
        <f t="shared" si="81"/>
        <v>#N/A</v>
      </c>
      <c r="AW525" t="e">
        <f t="shared" si="82"/>
        <v>#N/A</v>
      </c>
      <c r="AX525" s="66" t="e">
        <f t="shared" si="83"/>
        <v>#N/A</v>
      </c>
      <c r="AY525" s="66" t="e">
        <f t="shared" si="84"/>
        <v>#N/A</v>
      </c>
      <c r="BB525" s="6" t="e">
        <f>MATCH(Q525,'Partnumber data valves'!$B$4:$B$1001,0)</f>
        <v>#N/A</v>
      </c>
      <c r="BC525" s="6"/>
      <c r="BD525" t="e">
        <f>INDEX('Partnumber data valves'!$B$4:$AC$1001,$BB525,13)</f>
        <v>#N/A</v>
      </c>
      <c r="BE525" t="e">
        <f>INDEX('Partnumber data valves'!$B$4:$AC$1001,$BB525,14)</f>
        <v>#N/A</v>
      </c>
      <c r="BF525" t="e">
        <f>INDEX('Partnumber data valves'!$B$4:$AC$1001,$BB525,15)</f>
        <v>#N/A</v>
      </c>
      <c r="BG525" t="e">
        <f>INDEX('Partnumber data valves'!$B$4:$AC$1001,$BB525,16)</f>
        <v>#N/A</v>
      </c>
      <c r="BH525" t="e">
        <f>INDEX('Partnumber data valves'!$B$4:$AC$1001,$BB525,17)</f>
        <v>#N/A</v>
      </c>
      <c r="BI525" t="e">
        <f>INDEX('Partnumber data valves'!$B$4:$AC$1001,$BB525,18)</f>
        <v>#N/A</v>
      </c>
      <c r="BJ525" t="e">
        <f>INDEX('Partnumber data valves'!$B$4:$AC$1001,$BB525,19)</f>
        <v>#N/A</v>
      </c>
      <c r="BL525" t="e">
        <f>INDEX('Partnumber data valves'!$B$4:$AC$1001,$BB525,21)</f>
        <v>#N/A</v>
      </c>
      <c r="BM525" t="e">
        <f>INDEX('Partnumber data valves'!$B$4:$AC$1001,$BB525,22)</f>
        <v>#N/A</v>
      </c>
      <c r="BN525" t="e">
        <f>INDEX('Partnumber data valves'!$B$4:$AC$1001,$BB525,23)</f>
        <v>#N/A</v>
      </c>
      <c r="BO525" t="e">
        <f>INDEX('Partnumber data valves'!$B$4:$AC$1001,$BB525,24)</f>
        <v>#N/A</v>
      </c>
      <c r="BP525" t="e">
        <f>INDEX('Partnumber data valves'!$B$4:$AC$1001,$BB525,25)</f>
        <v>#N/A</v>
      </c>
      <c r="BQ525" t="e">
        <f>INDEX('Partnumber data valves'!$B$4:$AC$1001,$BB525,26)</f>
        <v>#N/A</v>
      </c>
      <c r="BR525" t="e">
        <f>INDEX('Partnumber data valves'!$B$4:$AC$1001,$BB525,27)</f>
        <v>#N/A</v>
      </c>
      <c r="BS525" t="e">
        <f>INDEX('Partnumber data valves'!$B$4:$AC$1001,$BB525,28)</f>
        <v>#N/A</v>
      </c>
      <c r="BU525" s="66" t="e">
        <f>INDEX('Partnumber data valves'!$B$4:$AC$1001,$BB525,5)</f>
        <v>#N/A</v>
      </c>
      <c r="BV525" s="66" t="e">
        <f>INDEX('Partnumber data valves'!$B$4:$AC$1001,$BB525,6)</f>
        <v>#N/A</v>
      </c>
    </row>
    <row r="526" spans="2:74"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5"/>
      <c r="N526" s="115"/>
      <c r="O526" s="115"/>
      <c r="Q526" s="83"/>
      <c r="R526" s="22" t="e">
        <f>VLOOKUP('Frese Valve Selection'!$Q526,'Partnumber data valves'!$B$4:$K$1001,2,FALSE)</f>
        <v>#N/A</v>
      </c>
      <c r="S526" s="23" t="e">
        <f>VLOOKUP('Frese Valve Selection'!$Q526,'Partnumber data valves'!$B$4:$K$1001,3,FALSE)</f>
        <v>#N/A</v>
      </c>
      <c r="T526" s="23" t="e">
        <f>VLOOKUP('Frese Valve Selection'!$Q526,'Partnumber data valves'!$B$4:$K$1001,4,FALSE)</f>
        <v>#N/A</v>
      </c>
      <c r="U526" s="23" t="e">
        <f>VLOOKUP('Frese Valve Selection'!$Q526,'Partnumber data valves'!$B$4:$K$1001,5,FALSE)</f>
        <v>#N/A</v>
      </c>
      <c r="V526" s="23" t="e">
        <f>VLOOKUP('Frese Valve Selection'!$Q526,'Partnumber data valves'!$B$4:$K$1001,6,FALSE)</f>
        <v>#N/A</v>
      </c>
      <c r="W526" s="23" t="e">
        <f>VLOOKUP('Frese Valve Selection'!$Q526,'Partnumber data valves'!$B$4:$K$1001,7,FALSE)</f>
        <v>#N/A</v>
      </c>
      <c r="X526" s="23" t="e">
        <f>VLOOKUP('Frese Valve Selection'!$Q526,'Partnumber data valves'!$B$4:$K$1001,8,FALSE)</f>
        <v>#N/A</v>
      </c>
      <c r="Y526" s="23" t="e">
        <f>VLOOKUP('Frese Valve Selection'!$Q526,'Partnumber data valves'!$B$4:$K$1001,9,FALSE)</f>
        <v>#N/A</v>
      </c>
      <c r="Z526" s="23" t="e">
        <f>VLOOKUP('Frese Valve Selection'!$Q526,'Partnumber data valves'!$B$4:$K$1001,10,FALSE)</f>
        <v>#N/A</v>
      </c>
      <c r="AA526" s="97">
        <f t="shared" si="79"/>
        <v>0</v>
      </c>
      <c r="AB526" s="98" t="e">
        <f t="shared" si="85"/>
        <v>#N/A</v>
      </c>
      <c r="AC526" s="99" t="e">
        <f t="shared" si="86"/>
        <v>#N/A</v>
      </c>
      <c r="AD526" s="23" t="e">
        <f>VLOOKUP(Q526,'Weight table'!$A$2:$C$10000,3,FALSE)</f>
        <v>#N/A</v>
      </c>
      <c r="AF526" s="83"/>
      <c r="AG526" s="23" t="str">
        <f>IF(OR(ISBLANK($AF526),$AF526="N/A"),"",VLOOKUP($AF526,'Part number data actuators'!$B$3:$H$202,2,FALSE))</f>
        <v/>
      </c>
      <c r="AH526" s="23" t="str">
        <f>IF(OR(ISBLANK($AF526),$AF526="N/A"),"",VLOOKUP($AF526,'Part number data actuators'!$B$3:$H$202,3,FALSE))</f>
        <v/>
      </c>
      <c r="AI526" s="23" t="str">
        <f>IF(OR(ISBLANK($AF526),$AF526="N/A"),"",VLOOKUP($AF526,'Part number data actuators'!$B$3:$H$202,4,FALSE))</f>
        <v/>
      </c>
      <c r="AJ526" s="23" t="str">
        <f>IF(OR(ISBLANK($AF526),$AF526="N/A"),"",VLOOKUP($AF526,'Part number data actuators'!$B$3:$H$202,5,FALSE))</f>
        <v/>
      </c>
      <c r="AK526" s="23" t="str">
        <f>IF(OR(ISBLANK($AF526),$AF526="N/A"),"",VLOOKUP($AF526,'Part number data actuators'!$B$3:$H$202,6,FALSE))</f>
        <v/>
      </c>
      <c r="AL526" s="23" t="str">
        <f>IF(OR(ISBLANK($AF526),$AF526="N/A"),"",VLOOKUP($AF526,'Part number data actuators'!$B$3:$H$202,7,FALSE))</f>
        <v/>
      </c>
      <c r="AM526" s="5" t="str">
        <f>IF(OR(ISBLANK($AF526),$AF526="N/A"),"",VLOOKUP(AF526,'Weight table'!$A$2:$C$10000,3,FALSE))</f>
        <v/>
      </c>
      <c r="AO526" s="86"/>
      <c r="AU526" s="66" t="e">
        <f t="shared" si="80"/>
        <v>#N/A</v>
      </c>
      <c r="AV526" s="66" t="e">
        <f t="shared" si="81"/>
        <v>#N/A</v>
      </c>
      <c r="AW526" t="e">
        <f t="shared" si="82"/>
        <v>#N/A</v>
      </c>
      <c r="AX526" s="66" t="e">
        <f t="shared" si="83"/>
        <v>#N/A</v>
      </c>
      <c r="AY526" s="66" t="e">
        <f t="shared" si="84"/>
        <v>#N/A</v>
      </c>
      <c r="BB526" s="6" t="e">
        <f>MATCH(Q526,'Partnumber data valves'!$B$4:$B$1001,0)</f>
        <v>#N/A</v>
      </c>
      <c r="BC526" s="6"/>
      <c r="BD526" t="e">
        <f>INDEX('Partnumber data valves'!$B$4:$AC$1001,$BB526,13)</f>
        <v>#N/A</v>
      </c>
      <c r="BE526" t="e">
        <f>INDEX('Partnumber data valves'!$B$4:$AC$1001,$BB526,14)</f>
        <v>#N/A</v>
      </c>
      <c r="BF526" t="e">
        <f>INDEX('Partnumber data valves'!$B$4:$AC$1001,$BB526,15)</f>
        <v>#N/A</v>
      </c>
      <c r="BG526" t="e">
        <f>INDEX('Partnumber data valves'!$B$4:$AC$1001,$BB526,16)</f>
        <v>#N/A</v>
      </c>
      <c r="BH526" t="e">
        <f>INDEX('Partnumber data valves'!$B$4:$AC$1001,$BB526,17)</f>
        <v>#N/A</v>
      </c>
      <c r="BI526" t="e">
        <f>INDEX('Partnumber data valves'!$B$4:$AC$1001,$BB526,18)</f>
        <v>#N/A</v>
      </c>
      <c r="BJ526" t="e">
        <f>INDEX('Partnumber data valves'!$B$4:$AC$1001,$BB526,19)</f>
        <v>#N/A</v>
      </c>
      <c r="BL526" t="e">
        <f>INDEX('Partnumber data valves'!$B$4:$AC$1001,$BB526,21)</f>
        <v>#N/A</v>
      </c>
      <c r="BM526" t="e">
        <f>INDEX('Partnumber data valves'!$B$4:$AC$1001,$BB526,22)</f>
        <v>#N/A</v>
      </c>
      <c r="BN526" t="e">
        <f>INDEX('Partnumber data valves'!$B$4:$AC$1001,$BB526,23)</f>
        <v>#N/A</v>
      </c>
      <c r="BO526" t="e">
        <f>INDEX('Partnumber data valves'!$B$4:$AC$1001,$BB526,24)</f>
        <v>#N/A</v>
      </c>
      <c r="BP526" t="e">
        <f>INDEX('Partnumber data valves'!$B$4:$AC$1001,$BB526,25)</f>
        <v>#N/A</v>
      </c>
      <c r="BQ526" t="e">
        <f>INDEX('Partnumber data valves'!$B$4:$AC$1001,$BB526,26)</f>
        <v>#N/A</v>
      </c>
      <c r="BR526" t="e">
        <f>INDEX('Partnumber data valves'!$B$4:$AC$1001,$BB526,27)</f>
        <v>#N/A</v>
      </c>
      <c r="BS526" t="e">
        <f>INDEX('Partnumber data valves'!$B$4:$AC$1001,$BB526,28)</f>
        <v>#N/A</v>
      </c>
      <c r="BU526" s="66" t="e">
        <f>INDEX('Partnumber data valves'!$B$4:$AC$1001,$BB526,5)</f>
        <v>#N/A</v>
      </c>
      <c r="BV526" s="66" t="e">
        <f>INDEX('Partnumber data valves'!$B$4:$AC$1001,$BB526,6)</f>
        <v>#N/A</v>
      </c>
    </row>
    <row r="527" spans="2:74"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5"/>
      <c r="N527" s="115"/>
      <c r="O527" s="115"/>
      <c r="Q527" s="83"/>
      <c r="R527" s="22" t="e">
        <f>VLOOKUP('Frese Valve Selection'!$Q527,'Partnumber data valves'!$B$4:$K$1001,2,FALSE)</f>
        <v>#N/A</v>
      </c>
      <c r="S527" s="23" t="e">
        <f>VLOOKUP('Frese Valve Selection'!$Q527,'Partnumber data valves'!$B$4:$K$1001,3,FALSE)</f>
        <v>#N/A</v>
      </c>
      <c r="T527" s="23" t="e">
        <f>VLOOKUP('Frese Valve Selection'!$Q527,'Partnumber data valves'!$B$4:$K$1001,4,FALSE)</f>
        <v>#N/A</v>
      </c>
      <c r="U527" s="23" t="e">
        <f>VLOOKUP('Frese Valve Selection'!$Q527,'Partnumber data valves'!$B$4:$K$1001,5,FALSE)</f>
        <v>#N/A</v>
      </c>
      <c r="V527" s="23" t="e">
        <f>VLOOKUP('Frese Valve Selection'!$Q527,'Partnumber data valves'!$B$4:$K$1001,6,FALSE)</f>
        <v>#N/A</v>
      </c>
      <c r="W527" s="23" t="e">
        <f>VLOOKUP('Frese Valve Selection'!$Q527,'Partnumber data valves'!$B$4:$K$1001,7,FALSE)</f>
        <v>#N/A</v>
      </c>
      <c r="X527" s="23" t="e">
        <f>VLOOKUP('Frese Valve Selection'!$Q527,'Partnumber data valves'!$B$4:$K$1001,8,FALSE)</f>
        <v>#N/A</v>
      </c>
      <c r="Y527" s="23" t="e">
        <f>VLOOKUP('Frese Valve Selection'!$Q527,'Partnumber data valves'!$B$4:$K$1001,9,FALSE)</f>
        <v>#N/A</v>
      </c>
      <c r="Z527" s="23" t="e">
        <f>VLOOKUP('Frese Valve Selection'!$Q527,'Partnumber data valves'!$B$4:$K$1001,10,FALSE)</f>
        <v>#N/A</v>
      </c>
      <c r="AA527" s="97">
        <f t="shared" si="79"/>
        <v>0</v>
      </c>
      <c r="AB527" s="98" t="e">
        <f t="shared" si="85"/>
        <v>#N/A</v>
      </c>
      <c r="AC527" s="99" t="e">
        <f t="shared" si="86"/>
        <v>#N/A</v>
      </c>
      <c r="AD527" s="23" t="e">
        <f>VLOOKUP(Q527,'Weight table'!$A$2:$C$10000,3,FALSE)</f>
        <v>#N/A</v>
      </c>
      <c r="AF527" s="83"/>
      <c r="AG527" s="23" t="str">
        <f>IF(OR(ISBLANK($AF527),$AF527="N/A"),"",VLOOKUP($AF527,'Part number data actuators'!$B$3:$H$202,2,FALSE))</f>
        <v/>
      </c>
      <c r="AH527" s="23" t="str">
        <f>IF(OR(ISBLANK($AF527),$AF527="N/A"),"",VLOOKUP($AF527,'Part number data actuators'!$B$3:$H$202,3,FALSE))</f>
        <v/>
      </c>
      <c r="AI527" s="23" t="str">
        <f>IF(OR(ISBLANK($AF527),$AF527="N/A"),"",VLOOKUP($AF527,'Part number data actuators'!$B$3:$H$202,4,FALSE))</f>
        <v/>
      </c>
      <c r="AJ527" s="23" t="str">
        <f>IF(OR(ISBLANK($AF527),$AF527="N/A"),"",VLOOKUP($AF527,'Part number data actuators'!$B$3:$H$202,5,FALSE))</f>
        <v/>
      </c>
      <c r="AK527" s="23" t="str">
        <f>IF(OR(ISBLANK($AF527),$AF527="N/A"),"",VLOOKUP($AF527,'Part number data actuators'!$B$3:$H$202,6,FALSE))</f>
        <v/>
      </c>
      <c r="AL527" s="23" t="str">
        <f>IF(OR(ISBLANK($AF527),$AF527="N/A"),"",VLOOKUP($AF527,'Part number data actuators'!$B$3:$H$202,7,FALSE))</f>
        <v/>
      </c>
      <c r="AM527" s="5" t="str">
        <f>IF(OR(ISBLANK($AF527),$AF527="N/A"),"",VLOOKUP(AF527,'Weight table'!$A$2:$C$10000,3,FALSE))</f>
        <v/>
      </c>
      <c r="AO527" s="86"/>
      <c r="AU527" s="66" t="e">
        <f t="shared" si="80"/>
        <v>#N/A</v>
      </c>
      <c r="AV527" s="66" t="e">
        <f t="shared" si="81"/>
        <v>#N/A</v>
      </c>
      <c r="AW527" t="e">
        <f t="shared" si="82"/>
        <v>#N/A</v>
      </c>
      <c r="AX527" s="66" t="e">
        <f t="shared" si="83"/>
        <v>#N/A</v>
      </c>
      <c r="AY527" s="66" t="e">
        <f t="shared" si="84"/>
        <v>#N/A</v>
      </c>
      <c r="BB527" s="6" t="e">
        <f>MATCH(Q527,'Partnumber data valves'!$B$4:$B$1001,0)</f>
        <v>#N/A</v>
      </c>
      <c r="BC527" s="6"/>
      <c r="BD527" t="e">
        <f>INDEX('Partnumber data valves'!$B$4:$AC$1001,$BB527,13)</f>
        <v>#N/A</v>
      </c>
      <c r="BE527" t="e">
        <f>INDEX('Partnumber data valves'!$B$4:$AC$1001,$BB527,14)</f>
        <v>#N/A</v>
      </c>
      <c r="BF527" t="e">
        <f>INDEX('Partnumber data valves'!$B$4:$AC$1001,$BB527,15)</f>
        <v>#N/A</v>
      </c>
      <c r="BG527" t="e">
        <f>INDEX('Partnumber data valves'!$B$4:$AC$1001,$BB527,16)</f>
        <v>#N/A</v>
      </c>
      <c r="BH527" t="e">
        <f>INDEX('Partnumber data valves'!$B$4:$AC$1001,$BB527,17)</f>
        <v>#N/A</v>
      </c>
      <c r="BI527" t="e">
        <f>INDEX('Partnumber data valves'!$B$4:$AC$1001,$BB527,18)</f>
        <v>#N/A</v>
      </c>
      <c r="BJ527" t="e">
        <f>INDEX('Partnumber data valves'!$B$4:$AC$1001,$BB527,19)</f>
        <v>#N/A</v>
      </c>
      <c r="BL527" t="e">
        <f>INDEX('Partnumber data valves'!$B$4:$AC$1001,$BB527,21)</f>
        <v>#N/A</v>
      </c>
      <c r="BM527" t="e">
        <f>INDEX('Partnumber data valves'!$B$4:$AC$1001,$BB527,22)</f>
        <v>#N/A</v>
      </c>
      <c r="BN527" t="e">
        <f>INDEX('Partnumber data valves'!$B$4:$AC$1001,$BB527,23)</f>
        <v>#N/A</v>
      </c>
      <c r="BO527" t="e">
        <f>INDEX('Partnumber data valves'!$B$4:$AC$1001,$BB527,24)</f>
        <v>#N/A</v>
      </c>
      <c r="BP527" t="e">
        <f>INDEX('Partnumber data valves'!$B$4:$AC$1001,$BB527,25)</f>
        <v>#N/A</v>
      </c>
      <c r="BQ527" t="e">
        <f>INDEX('Partnumber data valves'!$B$4:$AC$1001,$BB527,26)</f>
        <v>#N/A</v>
      </c>
      <c r="BR527" t="e">
        <f>INDEX('Partnumber data valves'!$B$4:$AC$1001,$BB527,27)</f>
        <v>#N/A</v>
      </c>
      <c r="BS527" t="e">
        <f>INDEX('Partnumber data valves'!$B$4:$AC$1001,$BB527,28)</f>
        <v>#N/A</v>
      </c>
      <c r="BU527" s="66" t="e">
        <f>INDEX('Partnumber data valves'!$B$4:$AC$1001,$BB527,5)</f>
        <v>#N/A</v>
      </c>
      <c r="BV527" s="66" t="e">
        <f>INDEX('Partnumber data valves'!$B$4:$AC$1001,$BB527,6)</f>
        <v>#N/A</v>
      </c>
    </row>
    <row r="528" spans="2:74"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5"/>
      <c r="N528" s="115"/>
      <c r="O528" s="115"/>
      <c r="Q528" s="83"/>
      <c r="R528" s="22" t="e">
        <f>VLOOKUP('Frese Valve Selection'!$Q528,'Partnumber data valves'!$B$4:$K$1001,2,FALSE)</f>
        <v>#N/A</v>
      </c>
      <c r="S528" s="23" t="e">
        <f>VLOOKUP('Frese Valve Selection'!$Q528,'Partnumber data valves'!$B$4:$K$1001,3,FALSE)</f>
        <v>#N/A</v>
      </c>
      <c r="T528" s="23" t="e">
        <f>VLOOKUP('Frese Valve Selection'!$Q528,'Partnumber data valves'!$B$4:$K$1001,4,FALSE)</f>
        <v>#N/A</v>
      </c>
      <c r="U528" s="23" t="e">
        <f>VLOOKUP('Frese Valve Selection'!$Q528,'Partnumber data valves'!$B$4:$K$1001,5,FALSE)</f>
        <v>#N/A</v>
      </c>
      <c r="V528" s="23" t="e">
        <f>VLOOKUP('Frese Valve Selection'!$Q528,'Partnumber data valves'!$B$4:$K$1001,6,FALSE)</f>
        <v>#N/A</v>
      </c>
      <c r="W528" s="23" t="e">
        <f>VLOOKUP('Frese Valve Selection'!$Q528,'Partnumber data valves'!$B$4:$K$1001,7,FALSE)</f>
        <v>#N/A</v>
      </c>
      <c r="X528" s="23" t="e">
        <f>VLOOKUP('Frese Valve Selection'!$Q528,'Partnumber data valves'!$B$4:$K$1001,8,FALSE)</f>
        <v>#N/A</v>
      </c>
      <c r="Y528" s="23" t="e">
        <f>VLOOKUP('Frese Valve Selection'!$Q528,'Partnumber data valves'!$B$4:$K$1001,9,FALSE)</f>
        <v>#N/A</v>
      </c>
      <c r="Z528" s="23" t="e">
        <f>VLOOKUP('Frese Valve Selection'!$Q528,'Partnumber data valves'!$B$4:$K$1001,10,FALSE)</f>
        <v>#N/A</v>
      </c>
      <c r="AA528" s="97">
        <f t="shared" ref="AA528:AA591" si="87">I528</f>
        <v>0</v>
      </c>
      <c r="AB528" s="98" t="e">
        <f t="shared" si="85"/>
        <v>#N/A</v>
      </c>
      <c r="AC528" s="99" t="e">
        <f t="shared" si="86"/>
        <v>#N/A</v>
      </c>
      <c r="AD528" s="23" t="e">
        <f>VLOOKUP(Q528,'Weight table'!$A$2:$C$10000,3,FALSE)</f>
        <v>#N/A</v>
      </c>
      <c r="AF528" s="83"/>
      <c r="AG528" s="23" t="str">
        <f>IF(OR(ISBLANK($AF528),$AF528="N/A"),"",VLOOKUP($AF528,'Part number data actuators'!$B$3:$H$202,2,FALSE))</f>
        <v/>
      </c>
      <c r="AH528" s="23" t="str">
        <f>IF(OR(ISBLANK($AF528),$AF528="N/A"),"",VLOOKUP($AF528,'Part number data actuators'!$B$3:$H$202,3,FALSE))</f>
        <v/>
      </c>
      <c r="AI528" s="23" t="str">
        <f>IF(OR(ISBLANK($AF528),$AF528="N/A"),"",VLOOKUP($AF528,'Part number data actuators'!$B$3:$H$202,4,FALSE))</f>
        <v/>
      </c>
      <c r="AJ528" s="23" t="str">
        <f>IF(OR(ISBLANK($AF528),$AF528="N/A"),"",VLOOKUP($AF528,'Part number data actuators'!$B$3:$H$202,5,FALSE))</f>
        <v/>
      </c>
      <c r="AK528" s="23" t="str">
        <f>IF(OR(ISBLANK($AF528),$AF528="N/A"),"",VLOOKUP($AF528,'Part number data actuators'!$B$3:$H$202,6,FALSE))</f>
        <v/>
      </c>
      <c r="AL528" s="23" t="str">
        <f>IF(OR(ISBLANK($AF528),$AF528="N/A"),"",VLOOKUP($AF528,'Part number data actuators'!$B$3:$H$202,7,FALSE))</f>
        <v/>
      </c>
      <c r="AM528" s="5" t="str">
        <f>IF(OR(ISBLANK($AF528),$AF528="N/A"),"",VLOOKUP(AF528,'Weight table'!$A$2:$C$10000,3,FALSE))</f>
        <v/>
      </c>
      <c r="AO528" s="86"/>
      <c r="AU528" s="66" t="e">
        <f t="shared" si="80"/>
        <v>#N/A</v>
      </c>
      <c r="AV528" s="66" t="e">
        <f t="shared" si="81"/>
        <v>#N/A</v>
      </c>
      <c r="AW528" t="e">
        <f t="shared" si="82"/>
        <v>#N/A</v>
      </c>
      <c r="AX528" s="66" t="e">
        <f t="shared" si="83"/>
        <v>#N/A</v>
      </c>
      <c r="AY528" s="66" t="e">
        <f t="shared" si="84"/>
        <v>#N/A</v>
      </c>
      <c r="BB528" s="6" t="e">
        <f>MATCH(Q528,'Partnumber data valves'!$B$4:$B$1001,0)</f>
        <v>#N/A</v>
      </c>
      <c r="BC528" s="6"/>
      <c r="BD528" t="e">
        <f>INDEX('Partnumber data valves'!$B$4:$AC$1001,$BB528,13)</f>
        <v>#N/A</v>
      </c>
      <c r="BE528" t="e">
        <f>INDEX('Partnumber data valves'!$B$4:$AC$1001,$BB528,14)</f>
        <v>#N/A</v>
      </c>
      <c r="BF528" t="e">
        <f>INDEX('Partnumber data valves'!$B$4:$AC$1001,$BB528,15)</f>
        <v>#N/A</v>
      </c>
      <c r="BG528" t="e">
        <f>INDEX('Partnumber data valves'!$B$4:$AC$1001,$BB528,16)</f>
        <v>#N/A</v>
      </c>
      <c r="BH528" t="e">
        <f>INDEX('Partnumber data valves'!$B$4:$AC$1001,$BB528,17)</f>
        <v>#N/A</v>
      </c>
      <c r="BI528" t="e">
        <f>INDEX('Partnumber data valves'!$B$4:$AC$1001,$BB528,18)</f>
        <v>#N/A</v>
      </c>
      <c r="BJ528" t="e">
        <f>INDEX('Partnumber data valves'!$B$4:$AC$1001,$BB528,19)</f>
        <v>#N/A</v>
      </c>
      <c r="BL528" t="e">
        <f>INDEX('Partnumber data valves'!$B$4:$AC$1001,$BB528,21)</f>
        <v>#N/A</v>
      </c>
      <c r="BM528" t="e">
        <f>INDEX('Partnumber data valves'!$B$4:$AC$1001,$BB528,22)</f>
        <v>#N/A</v>
      </c>
      <c r="BN528" t="e">
        <f>INDEX('Partnumber data valves'!$B$4:$AC$1001,$BB528,23)</f>
        <v>#N/A</v>
      </c>
      <c r="BO528" t="e">
        <f>INDEX('Partnumber data valves'!$B$4:$AC$1001,$BB528,24)</f>
        <v>#N/A</v>
      </c>
      <c r="BP528" t="e">
        <f>INDEX('Partnumber data valves'!$B$4:$AC$1001,$BB528,25)</f>
        <v>#N/A</v>
      </c>
      <c r="BQ528" t="e">
        <f>INDEX('Partnumber data valves'!$B$4:$AC$1001,$BB528,26)</f>
        <v>#N/A</v>
      </c>
      <c r="BR528" t="e">
        <f>INDEX('Partnumber data valves'!$B$4:$AC$1001,$BB528,27)</f>
        <v>#N/A</v>
      </c>
      <c r="BS528" t="e">
        <f>INDEX('Partnumber data valves'!$B$4:$AC$1001,$BB528,28)</f>
        <v>#N/A</v>
      </c>
      <c r="BU528" s="66" t="e">
        <f>INDEX('Partnumber data valves'!$B$4:$AC$1001,$BB528,5)</f>
        <v>#N/A</v>
      </c>
      <c r="BV528" s="66" t="e">
        <f>INDEX('Partnumber data valves'!$B$4:$AC$1001,$BB528,6)</f>
        <v>#N/A</v>
      </c>
    </row>
    <row r="529" spans="2:74"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5"/>
      <c r="N529" s="115"/>
      <c r="O529" s="115"/>
      <c r="Q529" s="83"/>
      <c r="R529" s="22" t="e">
        <f>VLOOKUP('Frese Valve Selection'!$Q529,'Partnumber data valves'!$B$4:$K$1001,2,FALSE)</f>
        <v>#N/A</v>
      </c>
      <c r="S529" s="23" t="e">
        <f>VLOOKUP('Frese Valve Selection'!$Q529,'Partnumber data valves'!$B$4:$K$1001,3,FALSE)</f>
        <v>#N/A</v>
      </c>
      <c r="T529" s="23" t="e">
        <f>VLOOKUP('Frese Valve Selection'!$Q529,'Partnumber data valves'!$B$4:$K$1001,4,FALSE)</f>
        <v>#N/A</v>
      </c>
      <c r="U529" s="23" t="e">
        <f>VLOOKUP('Frese Valve Selection'!$Q529,'Partnumber data valves'!$B$4:$K$1001,5,FALSE)</f>
        <v>#N/A</v>
      </c>
      <c r="V529" s="23" t="e">
        <f>VLOOKUP('Frese Valve Selection'!$Q529,'Partnumber data valves'!$B$4:$K$1001,6,FALSE)</f>
        <v>#N/A</v>
      </c>
      <c r="W529" s="23" t="e">
        <f>VLOOKUP('Frese Valve Selection'!$Q529,'Partnumber data valves'!$B$4:$K$1001,7,FALSE)</f>
        <v>#N/A</v>
      </c>
      <c r="X529" s="23" t="e">
        <f>VLOOKUP('Frese Valve Selection'!$Q529,'Partnumber data valves'!$B$4:$K$1001,8,FALSE)</f>
        <v>#N/A</v>
      </c>
      <c r="Y529" s="23" t="e">
        <f>VLOOKUP('Frese Valve Selection'!$Q529,'Partnumber data valves'!$B$4:$K$1001,9,FALSE)</f>
        <v>#N/A</v>
      </c>
      <c r="Z529" s="23" t="e">
        <f>VLOOKUP('Frese Valve Selection'!$Q529,'Partnumber data valves'!$B$4:$K$1001,10,FALSE)</f>
        <v>#N/A</v>
      </c>
      <c r="AA529" s="97">
        <f t="shared" si="87"/>
        <v>0</v>
      </c>
      <c r="AB529" s="98" t="e">
        <f t="shared" si="85"/>
        <v>#N/A</v>
      </c>
      <c r="AC529" s="99" t="e">
        <f t="shared" si="86"/>
        <v>#N/A</v>
      </c>
      <c r="AD529" s="23" t="e">
        <f>VLOOKUP(Q529,'Weight table'!$A$2:$C$10000,3,FALSE)</f>
        <v>#N/A</v>
      </c>
      <c r="AF529" s="83"/>
      <c r="AG529" s="23" t="str">
        <f>IF(OR(ISBLANK($AF529),$AF529="N/A"),"",VLOOKUP($AF529,'Part number data actuators'!$B$3:$H$202,2,FALSE))</f>
        <v/>
      </c>
      <c r="AH529" s="23" t="str">
        <f>IF(OR(ISBLANK($AF529),$AF529="N/A"),"",VLOOKUP($AF529,'Part number data actuators'!$B$3:$H$202,3,FALSE))</f>
        <v/>
      </c>
      <c r="AI529" s="23" t="str">
        <f>IF(OR(ISBLANK($AF529),$AF529="N/A"),"",VLOOKUP($AF529,'Part number data actuators'!$B$3:$H$202,4,FALSE))</f>
        <v/>
      </c>
      <c r="AJ529" s="23" t="str">
        <f>IF(OR(ISBLANK($AF529),$AF529="N/A"),"",VLOOKUP($AF529,'Part number data actuators'!$B$3:$H$202,5,FALSE))</f>
        <v/>
      </c>
      <c r="AK529" s="23" t="str">
        <f>IF(OR(ISBLANK($AF529),$AF529="N/A"),"",VLOOKUP($AF529,'Part number data actuators'!$B$3:$H$202,6,FALSE))</f>
        <v/>
      </c>
      <c r="AL529" s="23" t="str">
        <f>IF(OR(ISBLANK($AF529),$AF529="N/A"),"",VLOOKUP($AF529,'Part number data actuators'!$B$3:$H$202,7,FALSE))</f>
        <v/>
      </c>
      <c r="AM529" s="5" t="str">
        <f>IF(OR(ISBLANK($AF529),$AF529="N/A"),"",VLOOKUP(AF529,'Weight table'!$A$2:$C$10000,3,FALSE))</f>
        <v/>
      </c>
      <c r="AO529" s="86"/>
      <c r="AU529" s="66" t="e">
        <f t="shared" ref="AU529:AU592" si="88">IF(AW529,
BD529*AA529^6+BE529*AA529^5+BF529*AA529^4+BG529*AA529^3+BH529*AA529^2+BI529*AA529+BJ529,
"Out of flow range")</f>
        <v>#N/A</v>
      </c>
      <c r="AV529" s="66" t="e">
        <f t="shared" ref="AV529:AV592" si="89">IF(AW529,
IF(AA529&lt;BL529,BM529,IF(BN529="flow",AX529,IF(BN529="preset",AY529,"not available"))),
"Out of flow range")</f>
        <v>#N/A</v>
      </c>
      <c r="AW529" t="e">
        <f t="shared" ref="AW529:AW592" si="90">IF(AND(AA529&gt;=BU529,AA529&lt;=BV529),TRUE,FALSE)</f>
        <v>#N/A</v>
      </c>
      <c r="AX529" s="66" t="e">
        <f t="shared" ref="AX529:AX592" si="91">BO529*AA529^4+BP529*AA529^3+BQ529*AA529^2+BR529*AA529+BS529</f>
        <v>#N/A</v>
      </c>
      <c r="AY529" s="66" t="e">
        <f t="shared" ref="AY529:AY592" si="92">BO529*AU529^4+BP529*AU529^3+BQ529*AU529^2+BR529*AU529+BS529</f>
        <v>#N/A</v>
      </c>
      <c r="BB529" s="6" t="e">
        <f>MATCH(Q529,'Partnumber data valves'!$B$4:$B$1001,0)</f>
        <v>#N/A</v>
      </c>
      <c r="BC529" s="6"/>
      <c r="BD529" t="e">
        <f>INDEX('Partnumber data valves'!$B$4:$AC$1001,$BB529,13)</f>
        <v>#N/A</v>
      </c>
      <c r="BE529" t="e">
        <f>INDEX('Partnumber data valves'!$B$4:$AC$1001,$BB529,14)</f>
        <v>#N/A</v>
      </c>
      <c r="BF529" t="e">
        <f>INDEX('Partnumber data valves'!$B$4:$AC$1001,$BB529,15)</f>
        <v>#N/A</v>
      </c>
      <c r="BG529" t="e">
        <f>INDEX('Partnumber data valves'!$B$4:$AC$1001,$BB529,16)</f>
        <v>#N/A</v>
      </c>
      <c r="BH529" t="e">
        <f>INDEX('Partnumber data valves'!$B$4:$AC$1001,$BB529,17)</f>
        <v>#N/A</v>
      </c>
      <c r="BI529" t="e">
        <f>INDEX('Partnumber data valves'!$B$4:$AC$1001,$BB529,18)</f>
        <v>#N/A</v>
      </c>
      <c r="BJ529" t="e">
        <f>INDEX('Partnumber data valves'!$B$4:$AC$1001,$BB529,19)</f>
        <v>#N/A</v>
      </c>
      <c r="BL529" t="e">
        <f>INDEX('Partnumber data valves'!$B$4:$AC$1001,$BB529,21)</f>
        <v>#N/A</v>
      </c>
      <c r="BM529" t="e">
        <f>INDEX('Partnumber data valves'!$B$4:$AC$1001,$BB529,22)</f>
        <v>#N/A</v>
      </c>
      <c r="BN529" t="e">
        <f>INDEX('Partnumber data valves'!$B$4:$AC$1001,$BB529,23)</f>
        <v>#N/A</v>
      </c>
      <c r="BO529" t="e">
        <f>INDEX('Partnumber data valves'!$B$4:$AC$1001,$BB529,24)</f>
        <v>#N/A</v>
      </c>
      <c r="BP529" t="e">
        <f>INDEX('Partnumber data valves'!$B$4:$AC$1001,$BB529,25)</f>
        <v>#N/A</v>
      </c>
      <c r="BQ529" t="e">
        <f>INDEX('Partnumber data valves'!$B$4:$AC$1001,$BB529,26)</f>
        <v>#N/A</v>
      </c>
      <c r="BR529" t="e">
        <f>INDEX('Partnumber data valves'!$B$4:$AC$1001,$BB529,27)</f>
        <v>#N/A</v>
      </c>
      <c r="BS529" t="e">
        <f>INDEX('Partnumber data valves'!$B$4:$AC$1001,$BB529,28)</f>
        <v>#N/A</v>
      </c>
      <c r="BU529" s="66" t="e">
        <f>INDEX('Partnumber data valves'!$B$4:$AC$1001,$BB529,5)</f>
        <v>#N/A</v>
      </c>
      <c r="BV529" s="66" t="e">
        <f>INDEX('Partnumber data valves'!$B$4:$AC$1001,$BB529,6)</f>
        <v>#N/A</v>
      </c>
    </row>
    <row r="530" spans="2:74"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5"/>
      <c r="N530" s="115"/>
      <c r="O530" s="115"/>
      <c r="Q530" s="83"/>
      <c r="R530" s="22" t="e">
        <f>VLOOKUP('Frese Valve Selection'!$Q530,'Partnumber data valves'!$B$4:$K$1001,2,FALSE)</f>
        <v>#N/A</v>
      </c>
      <c r="S530" s="23" t="e">
        <f>VLOOKUP('Frese Valve Selection'!$Q530,'Partnumber data valves'!$B$4:$K$1001,3,FALSE)</f>
        <v>#N/A</v>
      </c>
      <c r="T530" s="23" t="e">
        <f>VLOOKUP('Frese Valve Selection'!$Q530,'Partnumber data valves'!$B$4:$K$1001,4,FALSE)</f>
        <v>#N/A</v>
      </c>
      <c r="U530" s="23" t="e">
        <f>VLOOKUP('Frese Valve Selection'!$Q530,'Partnumber data valves'!$B$4:$K$1001,5,FALSE)</f>
        <v>#N/A</v>
      </c>
      <c r="V530" s="23" t="e">
        <f>VLOOKUP('Frese Valve Selection'!$Q530,'Partnumber data valves'!$B$4:$K$1001,6,FALSE)</f>
        <v>#N/A</v>
      </c>
      <c r="W530" s="23" t="e">
        <f>VLOOKUP('Frese Valve Selection'!$Q530,'Partnumber data valves'!$B$4:$K$1001,7,FALSE)</f>
        <v>#N/A</v>
      </c>
      <c r="X530" s="23" t="e">
        <f>VLOOKUP('Frese Valve Selection'!$Q530,'Partnumber data valves'!$B$4:$K$1001,8,FALSE)</f>
        <v>#N/A</v>
      </c>
      <c r="Y530" s="23" t="e">
        <f>VLOOKUP('Frese Valve Selection'!$Q530,'Partnumber data valves'!$B$4:$K$1001,9,FALSE)</f>
        <v>#N/A</v>
      </c>
      <c r="Z530" s="23" t="e">
        <f>VLOOKUP('Frese Valve Selection'!$Q530,'Partnumber data valves'!$B$4:$K$1001,10,FALSE)</f>
        <v>#N/A</v>
      </c>
      <c r="AA530" s="97">
        <f t="shared" si="87"/>
        <v>0</v>
      </c>
      <c r="AB530" s="98" t="e">
        <f t="shared" si="85"/>
        <v>#N/A</v>
      </c>
      <c r="AC530" s="99" t="e">
        <f t="shared" si="86"/>
        <v>#N/A</v>
      </c>
      <c r="AD530" s="23" t="e">
        <f>VLOOKUP(Q530,'Weight table'!$A$2:$C$10000,3,FALSE)</f>
        <v>#N/A</v>
      </c>
      <c r="AF530" s="83"/>
      <c r="AG530" s="23" t="str">
        <f>IF(OR(ISBLANK($AF530),$AF530="N/A"),"",VLOOKUP($AF530,'Part number data actuators'!$B$3:$H$202,2,FALSE))</f>
        <v/>
      </c>
      <c r="AH530" s="23" t="str">
        <f>IF(OR(ISBLANK($AF530),$AF530="N/A"),"",VLOOKUP($AF530,'Part number data actuators'!$B$3:$H$202,3,FALSE))</f>
        <v/>
      </c>
      <c r="AI530" s="23" t="str">
        <f>IF(OR(ISBLANK($AF530),$AF530="N/A"),"",VLOOKUP($AF530,'Part number data actuators'!$B$3:$H$202,4,FALSE))</f>
        <v/>
      </c>
      <c r="AJ530" s="23" t="str">
        <f>IF(OR(ISBLANK($AF530),$AF530="N/A"),"",VLOOKUP($AF530,'Part number data actuators'!$B$3:$H$202,5,FALSE))</f>
        <v/>
      </c>
      <c r="AK530" s="23" t="str">
        <f>IF(OR(ISBLANK($AF530),$AF530="N/A"),"",VLOOKUP($AF530,'Part number data actuators'!$B$3:$H$202,6,FALSE))</f>
        <v/>
      </c>
      <c r="AL530" s="23" t="str">
        <f>IF(OR(ISBLANK($AF530),$AF530="N/A"),"",VLOOKUP($AF530,'Part number data actuators'!$B$3:$H$202,7,FALSE))</f>
        <v/>
      </c>
      <c r="AM530" s="5" t="str">
        <f>IF(OR(ISBLANK($AF530),$AF530="N/A"),"",VLOOKUP(AF530,'Weight table'!$A$2:$C$10000,3,FALSE))</f>
        <v/>
      </c>
      <c r="AO530" s="86"/>
      <c r="AU530" s="66" t="e">
        <f t="shared" si="88"/>
        <v>#N/A</v>
      </c>
      <c r="AV530" s="66" t="e">
        <f t="shared" si="89"/>
        <v>#N/A</v>
      </c>
      <c r="AW530" t="e">
        <f t="shared" si="90"/>
        <v>#N/A</v>
      </c>
      <c r="AX530" s="66" t="e">
        <f t="shared" si="91"/>
        <v>#N/A</v>
      </c>
      <c r="AY530" s="66" t="e">
        <f t="shared" si="92"/>
        <v>#N/A</v>
      </c>
      <c r="BB530" s="6" t="e">
        <f>MATCH(Q530,'Partnumber data valves'!$B$4:$B$1001,0)</f>
        <v>#N/A</v>
      </c>
      <c r="BC530" s="6"/>
      <c r="BD530" t="e">
        <f>INDEX('Partnumber data valves'!$B$4:$AC$1001,$BB530,13)</f>
        <v>#N/A</v>
      </c>
      <c r="BE530" t="e">
        <f>INDEX('Partnumber data valves'!$B$4:$AC$1001,$BB530,14)</f>
        <v>#N/A</v>
      </c>
      <c r="BF530" t="e">
        <f>INDEX('Partnumber data valves'!$B$4:$AC$1001,$BB530,15)</f>
        <v>#N/A</v>
      </c>
      <c r="BG530" t="e">
        <f>INDEX('Partnumber data valves'!$B$4:$AC$1001,$BB530,16)</f>
        <v>#N/A</v>
      </c>
      <c r="BH530" t="e">
        <f>INDEX('Partnumber data valves'!$B$4:$AC$1001,$BB530,17)</f>
        <v>#N/A</v>
      </c>
      <c r="BI530" t="e">
        <f>INDEX('Partnumber data valves'!$B$4:$AC$1001,$BB530,18)</f>
        <v>#N/A</v>
      </c>
      <c r="BJ530" t="e">
        <f>INDEX('Partnumber data valves'!$B$4:$AC$1001,$BB530,19)</f>
        <v>#N/A</v>
      </c>
      <c r="BL530" t="e">
        <f>INDEX('Partnumber data valves'!$B$4:$AC$1001,$BB530,21)</f>
        <v>#N/A</v>
      </c>
      <c r="BM530" t="e">
        <f>INDEX('Partnumber data valves'!$B$4:$AC$1001,$BB530,22)</f>
        <v>#N/A</v>
      </c>
      <c r="BN530" t="e">
        <f>INDEX('Partnumber data valves'!$B$4:$AC$1001,$BB530,23)</f>
        <v>#N/A</v>
      </c>
      <c r="BO530" t="e">
        <f>INDEX('Partnumber data valves'!$B$4:$AC$1001,$BB530,24)</f>
        <v>#N/A</v>
      </c>
      <c r="BP530" t="e">
        <f>INDEX('Partnumber data valves'!$B$4:$AC$1001,$BB530,25)</f>
        <v>#N/A</v>
      </c>
      <c r="BQ530" t="e">
        <f>INDEX('Partnumber data valves'!$B$4:$AC$1001,$BB530,26)</f>
        <v>#N/A</v>
      </c>
      <c r="BR530" t="e">
        <f>INDEX('Partnumber data valves'!$B$4:$AC$1001,$BB530,27)</f>
        <v>#N/A</v>
      </c>
      <c r="BS530" t="e">
        <f>INDEX('Partnumber data valves'!$B$4:$AC$1001,$BB530,28)</f>
        <v>#N/A</v>
      </c>
      <c r="BU530" s="66" t="e">
        <f>INDEX('Partnumber data valves'!$B$4:$AC$1001,$BB530,5)</f>
        <v>#N/A</v>
      </c>
      <c r="BV530" s="66" t="e">
        <f>INDEX('Partnumber data valves'!$B$4:$AC$1001,$BB530,6)</f>
        <v>#N/A</v>
      </c>
    </row>
    <row r="531" spans="2:74"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5"/>
      <c r="N531" s="115"/>
      <c r="O531" s="115"/>
      <c r="Q531" s="83"/>
      <c r="R531" s="22" t="e">
        <f>VLOOKUP('Frese Valve Selection'!$Q531,'Partnumber data valves'!$B$4:$K$1001,2,FALSE)</f>
        <v>#N/A</v>
      </c>
      <c r="S531" s="23" t="e">
        <f>VLOOKUP('Frese Valve Selection'!$Q531,'Partnumber data valves'!$B$4:$K$1001,3,FALSE)</f>
        <v>#N/A</v>
      </c>
      <c r="T531" s="23" t="e">
        <f>VLOOKUP('Frese Valve Selection'!$Q531,'Partnumber data valves'!$B$4:$K$1001,4,FALSE)</f>
        <v>#N/A</v>
      </c>
      <c r="U531" s="23" t="e">
        <f>VLOOKUP('Frese Valve Selection'!$Q531,'Partnumber data valves'!$B$4:$K$1001,5,FALSE)</f>
        <v>#N/A</v>
      </c>
      <c r="V531" s="23" t="e">
        <f>VLOOKUP('Frese Valve Selection'!$Q531,'Partnumber data valves'!$B$4:$K$1001,6,FALSE)</f>
        <v>#N/A</v>
      </c>
      <c r="W531" s="23" t="e">
        <f>VLOOKUP('Frese Valve Selection'!$Q531,'Partnumber data valves'!$B$4:$K$1001,7,FALSE)</f>
        <v>#N/A</v>
      </c>
      <c r="X531" s="23" t="e">
        <f>VLOOKUP('Frese Valve Selection'!$Q531,'Partnumber data valves'!$B$4:$K$1001,8,FALSE)</f>
        <v>#N/A</v>
      </c>
      <c r="Y531" s="23" t="e">
        <f>VLOOKUP('Frese Valve Selection'!$Q531,'Partnumber data valves'!$B$4:$K$1001,9,FALSE)</f>
        <v>#N/A</v>
      </c>
      <c r="Z531" s="23" t="e">
        <f>VLOOKUP('Frese Valve Selection'!$Q531,'Partnumber data valves'!$B$4:$K$1001,10,FALSE)</f>
        <v>#N/A</v>
      </c>
      <c r="AA531" s="97">
        <f t="shared" si="87"/>
        <v>0</v>
      </c>
      <c r="AB531" s="98" t="e">
        <f t="shared" si="85"/>
        <v>#N/A</v>
      </c>
      <c r="AC531" s="99" t="e">
        <f t="shared" si="86"/>
        <v>#N/A</v>
      </c>
      <c r="AD531" s="23" t="e">
        <f>VLOOKUP(Q531,'Weight table'!$A$2:$C$10000,3,FALSE)</f>
        <v>#N/A</v>
      </c>
      <c r="AF531" s="83"/>
      <c r="AG531" s="23" t="str">
        <f>IF(OR(ISBLANK($AF531),$AF531="N/A"),"",VLOOKUP($AF531,'Part number data actuators'!$B$3:$H$202,2,FALSE))</f>
        <v/>
      </c>
      <c r="AH531" s="23" t="str">
        <f>IF(OR(ISBLANK($AF531),$AF531="N/A"),"",VLOOKUP($AF531,'Part number data actuators'!$B$3:$H$202,3,FALSE))</f>
        <v/>
      </c>
      <c r="AI531" s="23" t="str">
        <f>IF(OR(ISBLANK($AF531),$AF531="N/A"),"",VLOOKUP($AF531,'Part number data actuators'!$B$3:$H$202,4,FALSE))</f>
        <v/>
      </c>
      <c r="AJ531" s="23" t="str">
        <f>IF(OR(ISBLANK($AF531),$AF531="N/A"),"",VLOOKUP($AF531,'Part number data actuators'!$B$3:$H$202,5,FALSE))</f>
        <v/>
      </c>
      <c r="AK531" s="23" t="str">
        <f>IF(OR(ISBLANK($AF531),$AF531="N/A"),"",VLOOKUP($AF531,'Part number data actuators'!$B$3:$H$202,6,FALSE))</f>
        <v/>
      </c>
      <c r="AL531" s="23" t="str">
        <f>IF(OR(ISBLANK($AF531),$AF531="N/A"),"",VLOOKUP($AF531,'Part number data actuators'!$B$3:$H$202,7,FALSE))</f>
        <v/>
      </c>
      <c r="AM531" s="5" t="str">
        <f>IF(OR(ISBLANK($AF531),$AF531="N/A"),"",VLOOKUP(AF531,'Weight table'!$A$2:$C$10000,3,FALSE))</f>
        <v/>
      </c>
      <c r="AO531" s="86"/>
      <c r="AU531" s="66" t="e">
        <f t="shared" si="88"/>
        <v>#N/A</v>
      </c>
      <c r="AV531" s="66" t="e">
        <f t="shared" si="89"/>
        <v>#N/A</v>
      </c>
      <c r="AW531" t="e">
        <f t="shared" si="90"/>
        <v>#N/A</v>
      </c>
      <c r="AX531" s="66" t="e">
        <f t="shared" si="91"/>
        <v>#N/A</v>
      </c>
      <c r="AY531" s="66" t="e">
        <f t="shared" si="92"/>
        <v>#N/A</v>
      </c>
      <c r="BB531" s="6" t="e">
        <f>MATCH(Q531,'Partnumber data valves'!$B$4:$B$1001,0)</f>
        <v>#N/A</v>
      </c>
      <c r="BC531" s="6"/>
      <c r="BD531" t="e">
        <f>INDEX('Partnumber data valves'!$B$4:$AC$1001,$BB531,13)</f>
        <v>#N/A</v>
      </c>
      <c r="BE531" t="e">
        <f>INDEX('Partnumber data valves'!$B$4:$AC$1001,$BB531,14)</f>
        <v>#N/A</v>
      </c>
      <c r="BF531" t="e">
        <f>INDEX('Partnumber data valves'!$B$4:$AC$1001,$BB531,15)</f>
        <v>#N/A</v>
      </c>
      <c r="BG531" t="e">
        <f>INDEX('Partnumber data valves'!$B$4:$AC$1001,$BB531,16)</f>
        <v>#N/A</v>
      </c>
      <c r="BH531" t="e">
        <f>INDEX('Partnumber data valves'!$B$4:$AC$1001,$BB531,17)</f>
        <v>#N/A</v>
      </c>
      <c r="BI531" t="e">
        <f>INDEX('Partnumber data valves'!$B$4:$AC$1001,$BB531,18)</f>
        <v>#N/A</v>
      </c>
      <c r="BJ531" t="e">
        <f>INDEX('Partnumber data valves'!$B$4:$AC$1001,$BB531,19)</f>
        <v>#N/A</v>
      </c>
      <c r="BL531" t="e">
        <f>INDEX('Partnumber data valves'!$B$4:$AC$1001,$BB531,21)</f>
        <v>#N/A</v>
      </c>
      <c r="BM531" t="e">
        <f>INDEX('Partnumber data valves'!$B$4:$AC$1001,$BB531,22)</f>
        <v>#N/A</v>
      </c>
      <c r="BN531" t="e">
        <f>INDEX('Partnumber data valves'!$B$4:$AC$1001,$BB531,23)</f>
        <v>#N/A</v>
      </c>
      <c r="BO531" t="e">
        <f>INDEX('Partnumber data valves'!$B$4:$AC$1001,$BB531,24)</f>
        <v>#N/A</v>
      </c>
      <c r="BP531" t="e">
        <f>INDEX('Partnumber data valves'!$B$4:$AC$1001,$BB531,25)</f>
        <v>#N/A</v>
      </c>
      <c r="BQ531" t="e">
        <f>INDEX('Partnumber data valves'!$B$4:$AC$1001,$BB531,26)</f>
        <v>#N/A</v>
      </c>
      <c r="BR531" t="e">
        <f>INDEX('Partnumber data valves'!$B$4:$AC$1001,$BB531,27)</f>
        <v>#N/A</v>
      </c>
      <c r="BS531" t="e">
        <f>INDEX('Partnumber data valves'!$B$4:$AC$1001,$BB531,28)</f>
        <v>#N/A</v>
      </c>
      <c r="BU531" s="66" t="e">
        <f>INDEX('Partnumber data valves'!$B$4:$AC$1001,$BB531,5)</f>
        <v>#N/A</v>
      </c>
      <c r="BV531" s="66" t="e">
        <f>INDEX('Partnumber data valves'!$B$4:$AC$1001,$BB531,6)</f>
        <v>#N/A</v>
      </c>
    </row>
    <row r="532" spans="2:74"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5"/>
      <c r="N532" s="115"/>
      <c r="O532" s="115"/>
      <c r="Q532" s="83"/>
      <c r="R532" s="22" t="e">
        <f>VLOOKUP('Frese Valve Selection'!$Q532,'Partnumber data valves'!$B$4:$K$1001,2,FALSE)</f>
        <v>#N/A</v>
      </c>
      <c r="S532" s="23" t="e">
        <f>VLOOKUP('Frese Valve Selection'!$Q532,'Partnumber data valves'!$B$4:$K$1001,3,FALSE)</f>
        <v>#N/A</v>
      </c>
      <c r="T532" s="23" t="e">
        <f>VLOOKUP('Frese Valve Selection'!$Q532,'Partnumber data valves'!$B$4:$K$1001,4,FALSE)</f>
        <v>#N/A</v>
      </c>
      <c r="U532" s="23" t="e">
        <f>VLOOKUP('Frese Valve Selection'!$Q532,'Partnumber data valves'!$B$4:$K$1001,5,FALSE)</f>
        <v>#N/A</v>
      </c>
      <c r="V532" s="23" t="e">
        <f>VLOOKUP('Frese Valve Selection'!$Q532,'Partnumber data valves'!$B$4:$K$1001,6,FALSE)</f>
        <v>#N/A</v>
      </c>
      <c r="W532" s="23" t="e">
        <f>VLOOKUP('Frese Valve Selection'!$Q532,'Partnumber data valves'!$B$4:$K$1001,7,FALSE)</f>
        <v>#N/A</v>
      </c>
      <c r="X532" s="23" t="e">
        <f>VLOOKUP('Frese Valve Selection'!$Q532,'Partnumber data valves'!$B$4:$K$1001,8,FALSE)</f>
        <v>#N/A</v>
      </c>
      <c r="Y532" s="23" t="e">
        <f>VLOOKUP('Frese Valve Selection'!$Q532,'Partnumber data valves'!$B$4:$K$1001,9,FALSE)</f>
        <v>#N/A</v>
      </c>
      <c r="Z532" s="23" t="e">
        <f>VLOOKUP('Frese Valve Selection'!$Q532,'Partnumber data valves'!$B$4:$K$1001,10,FALSE)</f>
        <v>#N/A</v>
      </c>
      <c r="AA532" s="97">
        <f t="shared" si="87"/>
        <v>0</v>
      </c>
      <c r="AB532" s="98" t="e">
        <f t="shared" si="85"/>
        <v>#N/A</v>
      </c>
      <c r="AC532" s="99" t="e">
        <f t="shared" si="86"/>
        <v>#N/A</v>
      </c>
      <c r="AD532" s="23" t="e">
        <f>VLOOKUP(Q532,'Weight table'!$A$2:$C$10000,3,FALSE)</f>
        <v>#N/A</v>
      </c>
      <c r="AF532" s="83"/>
      <c r="AG532" s="23" t="str">
        <f>IF(OR(ISBLANK($AF532),$AF532="N/A"),"",VLOOKUP($AF532,'Part number data actuators'!$B$3:$H$202,2,FALSE))</f>
        <v/>
      </c>
      <c r="AH532" s="23" t="str">
        <f>IF(OR(ISBLANK($AF532),$AF532="N/A"),"",VLOOKUP($AF532,'Part number data actuators'!$B$3:$H$202,3,FALSE))</f>
        <v/>
      </c>
      <c r="AI532" s="23" t="str">
        <f>IF(OR(ISBLANK($AF532),$AF532="N/A"),"",VLOOKUP($AF532,'Part number data actuators'!$B$3:$H$202,4,FALSE))</f>
        <v/>
      </c>
      <c r="AJ532" s="23" t="str">
        <f>IF(OR(ISBLANK($AF532),$AF532="N/A"),"",VLOOKUP($AF532,'Part number data actuators'!$B$3:$H$202,5,FALSE))</f>
        <v/>
      </c>
      <c r="AK532" s="23" t="str">
        <f>IF(OR(ISBLANK($AF532),$AF532="N/A"),"",VLOOKUP($AF532,'Part number data actuators'!$B$3:$H$202,6,FALSE))</f>
        <v/>
      </c>
      <c r="AL532" s="23" t="str">
        <f>IF(OR(ISBLANK($AF532),$AF532="N/A"),"",VLOOKUP($AF532,'Part number data actuators'!$B$3:$H$202,7,FALSE))</f>
        <v/>
      </c>
      <c r="AM532" s="5" t="str">
        <f>IF(OR(ISBLANK($AF532),$AF532="N/A"),"",VLOOKUP(AF532,'Weight table'!$A$2:$C$10000,3,FALSE))</f>
        <v/>
      </c>
      <c r="AO532" s="86"/>
      <c r="AU532" s="66" t="e">
        <f t="shared" si="88"/>
        <v>#N/A</v>
      </c>
      <c r="AV532" s="66" t="e">
        <f t="shared" si="89"/>
        <v>#N/A</v>
      </c>
      <c r="AW532" t="e">
        <f t="shared" si="90"/>
        <v>#N/A</v>
      </c>
      <c r="AX532" s="66" t="e">
        <f t="shared" si="91"/>
        <v>#N/A</v>
      </c>
      <c r="AY532" s="66" t="e">
        <f t="shared" si="92"/>
        <v>#N/A</v>
      </c>
      <c r="BB532" s="6" t="e">
        <f>MATCH(Q532,'Partnumber data valves'!$B$4:$B$1001,0)</f>
        <v>#N/A</v>
      </c>
      <c r="BC532" s="6"/>
      <c r="BD532" t="e">
        <f>INDEX('Partnumber data valves'!$B$4:$AC$1001,$BB532,13)</f>
        <v>#N/A</v>
      </c>
      <c r="BE532" t="e">
        <f>INDEX('Partnumber data valves'!$B$4:$AC$1001,$BB532,14)</f>
        <v>#N/A</v>
      </c>
      <c r="BF532" t="e">
        <f>INDEX('Partnumber data valves'!$B$4:$AC$1001,$BB532,15)</f>
        <v>#N/A</v>
      </c>
      <c r="BG532" t="e">
        <f>INDEX('Partnumber data valves'!$B$4:$AC$1001,$BB532,16)</f>
        <v>#N/A</v>
      </c>
      <c r="BH532" t="e">
        <f>INDEX('Partnumber data valves'!$B$4:$AC$1001,$BB532,17)</f>
        <v>#N/A</v>
      </c>
      <c r="BI532" t="e">
        <f>INDEX('Partnumber data valves'!$B$4:$AC$1001,$BB532,18)</f>
        <v>#N/A</v>
      </c>
      <c r="BJ532" t="e">
        <f>INDEX('Partnumber data valves'!$B$4:$AC$1001,$BB532,19)</f>
        <v>#N/A</v>
      </c>
      <c r="BL532" t="e">
        <f>INDEX('Partnumber data valves'!$B$4:$AC$1001,$BB532,21)</f>
        <v>#N/A</v>
      </c>
      <c r="BM532" t="e">
        <f>INDEX('Partnumber data valves'!$B$4:$AC$1001,$BB532,22)</f>
        <v>#N/A</v>
      </c>
      <c r="BN532" t="e">
        <f>INDEX('Partnumber data valves'!$B$4:$AC$1001,$BB532,23)</f>
        <v>#N/A</v>
      </c>
      <c r="BO532" t="e">
        <f>INDEX('Partnumber data valves'!$B$4:$AC$1001,$BB532,24)</f>
        <v>#N/A</v>
      </c>
      <c r="BP532" t="e">
        <f>INDEX('Partnumber data valves'!$B$4:$AC$1001,$BB532,25)</f>
        <v>#N/A</v>
      </c>
      <c r="BQ532" t="e">
        <f>INDEX('Partnumber data valves'!$B$4:$AC$1001,$BB532,26)</f>
        <v>#N/A</v>
      </c>
      <c r="BR532" t="e">
        <f>INDEX('Partnumber data valves'!$B$4:$AC$1001,$BB532,27)</f>
        <v>#N/A</v>
      </c>
      <c r="BS532" t="e">
        <f>INDEX('Partnumber data valves'!$B$4:$AC$1001,$BB532,28)</f>
        <v>#N/A</v>
      </c>
      <c r="BU532" s="66" t="e">
        <f>INDEX('Partnumber data valves'!$B$4:$AC$1001,$BB532,5)</f>
        <v>#N/A</v>
      </c>
      <c r="BV532" s="66" t="e">
        <f>INDEX('Partnumber data valves'!$B$4:$AC$1001,$BB532,6)</f>
        <v>#N/A</v>
      </c>
    </row>
    <row r="533" spans="2:74"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5"/>
      <c r="N533" s="115"/>
      <c r="O533" s="115"/>
      <c r="Q533" s="83"/>
      <c r="R533" s="22" t="e">
        <f>VLOOKUP('Frese Valve Selection'!$Q533,'Partnumber data valves'!$B$4:$K$1001,2,FALSE)</f>
        <v>#N/A</v>
      </c>
      <c r="S533" s="23" t="e">
        <f>VLOOKUP('Frese Valve Selection'!$Q533,'Partnumber data valves'!$B$4:$K$1001,3,FALSE)</f>
        <v>#N/A</v>
      </c>
      <c r="T533" s="23" t="e">
        <f>VLOOKUP('Frese Valve Selection'!$Q533,'Partnumber data valves'!$B$4:$K$1001,4,FALSE)</f>
        <v>#N/A</v>
      </c>
      <c r="U533" s="23" t="e">
        <f>VLOOKUP('Frese Valve Selection'!$Q533,'Partnumber data valves'!$B$4:$K$1001,5,FALSE)</f>
        <v>#N/A</v>
      </c>
      <c r="V533" s="23" t="e">
        <f>VLOOKUP('Frese Valve Selection'!$Q533,'Partnumber data valves'!$B$4:$K$1001,6,FALSE)</f>
        <v>#N/A</v>
      </c>
      <c r="W533" s="23" t="e">
        <f>VLOOKUP('Frese Valve Selection'!$Q533,'Partnumber data valves'!$B$4:$K$1001,7,FALSE)</f>
        <v>#N/A</v>
      </c>
      <c r="X533" s="23" t="e">
        <f>VLOOKUP('Frese Valve Selection'!$Q533,'Partnumber data valves'!$B$4:$K$1001,8,FALSE)</f>
        <v>#N/A</v>
      </c>
      <c r="Y533" s="23" t="e">
        <f>VLOOKUP('Frese Valve Selection'!$Q533,'Partnumber data valves'!$B$4:$K$1001,9,FALSE)</f>
        <v>#N/A</v>
      </c>
      <c r="Z533" s="23" t="e">
        <f>VLOOKUP('Frese Valve Selection'!$Q533,'Partnumber data valves'!$B$4:$K$1001,10,FALSE)</f>
        <v>#N/A</v>
      </c>
      <c r="AA533" s="97">
        <f t="shared" si="87"/>
        <v>0</v>
      </c>
      <c r="AB533" s="98" t="e">
        <f t="shared" si="85"/>
        <v>#N/A</v>
      </c>
      <c r="AC533" s="99" t="e">
        <f t="shared" si="86"/>
        <v>#N/A</v>
      </c>
      <c r="AD533" s="23" t="e">
        <f>VLOOKUP(Q533,'Weight table'!$A$2:$C$10000,3,FALSE)</f>
        <v>#N/A</v>
      </c>
      <c r="AF533" s="83"/>
      <c r="AG533" s="23" t="str">
        <f>IF(OR(ISBLANK($AF533),$AF533="N/A"),"",VLOOKUP($AF533,'Part number data actuators'!$B$3:$H$202,2,FALSE))</f>
        <v/>
      </c>
      <c r="AH533" s="23" t="str">
        <f>IF(OR(ISBLANK($AF533),$AF533="N/A"),"",VLOOKUP($AF533,'Part number data actuators'!$B$3:$H$202,3,FALSE))</f>
        <v/>
      </c>
      <c r="AI533" s="23" t="str">
        <f>IF(OR(ISBLANK($AF533),$AF533="N/A"),"",VLOOKUP($AF533,'Part number data actuators'!$B$3:$H$202,4,FALSE))</f>
        <v/>
      </c>
      <c r="AJ533" s="23" t="str">
        <f>IF(OR(ISBLANK($AF533),$AF533="N/A"),"",VLOOKUP($AF533,'Part number data actuators'!$B$3:$H$202,5,FALSE))</f>
        <v/>
      </c>
      <c r="AK533" s="23" t="str">
        <f>IF(OR(ISBLANK($AF533),$AF533="N/A"),"",VLOOKUP($AF533,'Part number data actuators'!$B$3:$H$202,6,FALSE))</f>
        <v/>
      </c>
      <c r="AL533" s="23" t="str">
        <f>IF(OR(ISBLANK($AF533),$AF533="N/A"),"",VLOOKUP($AF533,'Part number data actuators'!$B$3:$H$202,7,FALSE))</f>
        <v/>
      </c>
      <c r="AM533" s="5" t="str">
        <f>IF(OR(ISBLANK($AF533),$AF533="N/A"),"",VLOOKUP(AF533,'Weight table'!$A$2:$C$10000,3,FALSE))</f>
        <v/>
      </c>
      <c r="AO533" s="86"/>
      <c r="AU533" s="66" t="e">
        <f t="shared" si="88"/>
        <v>#N/A</v>
      </c>
      <c r="AV533" s="66" t="e">
        <f t="shared" si="89"/>
        <v>#N/A</v>
      </c>
      <c r="AW533" t="e">
        <f t="shared" si="90"/>
        <v>#N/A</v>
      </c>
      <c r="AX533" s="66" t="e">
        <f t="shared" si="91"/>
        <v>#N/A</v>
      </c>
      <c r="AY533" s="66" t="e">
        <f t="shared" si="92"/>
        <v>#N/A</v>
      </c>
      <c r="BB533" s="6" t="e">
        <f>MATCH(Q533,'Partnumber data valves'!$B$4:$B$1001,0)</f>
        <v>#N/A</v>
      </c>
      <c r="BC533" s="6"/>
      <c r="BD533" t="e">
        <f>INDEX('Partnumber data valves'!$B$4:$AC$1001,$BB533,13)</f>
        <v>#N/A</v>
      </c>
      <c r="BE533" t="e">
        <f>INDEX('Partnumber data valves'!$B$4:$AC$1001,$BB533,14)</f>
        <v>#N/A</v>
      </c>
      <c r="BF533" t="e">
        <f>INDEX('Partnumber data valves'!$B$4:$AC$1001,$BB533,15)</f>
        <v>#N/A</v>
      </c>
      <c r="BG533" t="e">
        <f>INDEX('Partnumber data valves'!$B$4:$AC$1001,$BB533,16)</f>
        <v>#N/A</v>
      </c>
      <c r="BH533" t="e">
        <f>INDEX('Partnumber data valves'!$B$4:$AC$1001,$BB533,17)</f>
        <v>#N/A</v>
      </c>
      <c r="BI533" t="e">
        <f>INDEX('Partnumber data valves'!$B$4:$AC$1001,$BB533,18)</f>
        <v>#N/A</v>
      </c>
      <c r="BJ533" t="e">
        <f>INDEX('Partnumber data valves'!$B$4:$AC$1001,$BB533,19)</f>
        <v>#N/A</v>
      </c>
      <c r="BL533" t="e">
        <f>INDEX('Partnumber data valves'!$B$4:$AC$1001,$BB533,21)</f>
        <v>#N/A</v>
      </c>
      <c r="BM533" t="e">
        <f>INDEX('Partnumber data valves'!$B$4:$AC$1001,$BB533,22)</f>
        <v>#N/A</v>
      </c>
      <c r="BN533" t="e">
        <f>INDEX('Partnumber data valves'!$B$4:$AC$1001,$BB533,23)</f>
        <v>#N/A</v>
      </c>
      <c r="BO533" t="e">
        <f>INDEX('Partnumber data valves'!$B$4:$AC$1001,$BB533,24)</f>
        <v>#N/A</v>
      </c>
      <c r="BP533" t="e">
        <f>INDEX('Partnumber data valves'!$B$4:$AC$1001,$BB533,25)</f>
        <v>#N/A</v>
      </c>
      <c r="BQ533" t="e">
        <f>INDEX('Partnumber data valves'!$B$4:$AC$1001,$BB533,26)</f>
        <v>#N/A</v>
      </c>
      <c r="BR533" t="e">
        <f>INDEX('Partnumber data valves'!$B$4:$AC$1001,$BB533,27)</f>
        <v>#N/A</v>
      </c>
      <c r="BS533" t="e">
        <f>INDEX('Partnumber data valves'!$B$4:$AC$1001,$BB533,28)</f>
        <v>#N/A</v>
      </c>
      <c r="BU533" s="66" t="e">
        <f>INDEX('Partnumber data valves'!$B$4:$AC$1001,$BB533,5)</f>
        <v>#N/A</v>
      </c>
      <c r="BV533" s="66" t="e">
        <f>INDEX('Partnumber data valves'!$B$4:$AC$1001,$BB533,6)</f>
        <v>#N/A</v>
      </c>
    </row>
    <row r="534" spans="2:74"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5"/>
      <c r="N534" s="115"/>
      <c r="O534" s="115"/>
      <c r="Q534" s="83"/>
      <c r="R534" s="22" t="e">
        <f>VLOOKUP('Frese Valve Selection'!$Q534,'Partnumber data valves'!$B$4:$K$1001,2,FALSE)</f>
        <v>#N/A</v>
      </c>
      <c r="S534" s="23" t="e">
        <f>VLOOKUP('Frese Valve Selection'!$Q534,'Partnumber data valves'!$B$4:$K$1001,3,FALSE)</f>
        <v>#N/A</v>
      </c>
      <c r="T534" s="23" t="e">
        <f>VLOOKUP('Frese Valve Selection'!$Q534,'Partnumber data valves'!$B$4:$K$1001,4,FALSE)</f>
        <v>#N/A</v>
      </c>
      <c r="U534" s="23" t="e">
        <f>VLOOKUP('Frese Valve Selection'!$Q534,'Partnumber data valves'!$B$4:$K$1001,5,FALSE)</f>
        <v>#N/A</v>
      </c>
      <c r="V534" s="23" t="e">
        <f>VLOOKUP('Frese Valve Selection'!$Q534,'Partnumber data valves'!$B$4:$K$1001,6,FALSE)</f>
        <v>#N/A</v>
      </c>
      <c r="W534" s="23" t="e">
        <f>VLOOKUP('Frese Valve Selection'!$Q534,'Partnumber data valves'!$B$4:$K$1001,7,FALSE)</f>
        <v>#N/A</v>
      </c>
      <c r="X534" s="23" t="e">
        <f>VLOOKUP('Frese Valve Selection'!$Q534,'Partnumber data valves'!$B$4:$K$1001,8,FALSE)</f>
        <v>#N/A</v>
      </c>
      <c r="Y534" s="23" t="e">
        <f>VLOOKUP('Frese Valve Selection'!$Q534,'Partnumber data valves'!$B$4:$K$1001,9,FALSE)</f>
        <v>#N/A</v>
      </c>
      <c r="Z534" s="23" t="e">
        <f>VLOOKUP('Frese Valve Selection'!$Q534,'Partnumber data valves'!$B$4:$K$1001,10,FALSE)</f>
        <v>#N/A</v>
      </c>
      <c r="AA534" s="97">
        <f t="shared" si="87"/>
        <v>0</v>
      </c>
      <c r="AB534" s="98" t="e">
        <f t="shared" si="85"/>
        <v>#N/A</v>
      </c>
      <c r="AC534" s="99" t="e">
        <f t="shared" si="86"/>
        <v>#N/A</v>
      </c>
      <c r="AD534" s="23" t="e">
        <f>VLOOKUP(Q534,'Weight table'!$A$2:$C$10000,3,FALSE)</f>
        <v>#N/A</v>
      </c>
      <c r="AF534" s="83"/>
      <c r="AG534" s="23" t="str">
        <f>IF(OR(ISBLANK($AF534),$AF534="N/A"),"",VLOOKUP($AF534,'Part number data actuators'!$B$3:$H$202,2,FALSE))</f>
        <v/>
      </c>
      <c r="AH534" s="23" t="str">
        <f>IF(OR(ISBLANK($AF534),$AF534="N/A"),"",VLOOKUP($AF534,'Part number data actuators'!$B$3:$H$202,3,FALSE))</f>
        <v/>
      </c>
      <c r="AI534" s="23" t="str">
        <f>IF(OR(ISBLANK($AF534),$AF534="N/A"),"",VLOOKUP($AF534,'Part number data actuators'!$B$3:$H$202,4,FALSE))</f>
        <v/>
      </c>
      <c r="AJ534" s="23" t="str">
        <f>IF(OR(ISBLANK($AF534),$AF534="N/A"),"",VLOOKUP($AF534,'Part number data actuators'!$B$3:$H$202,5,FALSE))</f>
        <v/>
      </c>
      <c r="AK534" s="23" t="str">
        <f>IF(OR(ISBLANK($AF534),$AF534="N/A"),"",VLOOKUP($AF534,'Part number data actuators'!$B$3:$H$202,6,FALSE))</f>
        <v/>
      </c>
      <c r="AL534" s="23" t="str">
        <f>IF(OR(ISBLANK($AF534),$AF534="N/A"),"",VLOOKUP($AF534,'Part number data actuators'!$B$3:$H$202,7,FALSE))</f>
        <v/>
      </c>
      <c r="AM534" s="5" t="str">
        <f>IF(OR(ISBLANK($AF534),$AF534="N/A"),"",VLOOKUP(AF534,'Weight table'!$A$2:$C$10000,3,FALSE))</f>
        <v/>
      </c>
      <c r="AO534" s="86"/>
      <c r="AU534" s="66" t="e">
        <f t="shared" si="88"/>
        <v>#N/A</v>
      </c>
      <c r="AV534" s="66" t="e">
        <f t="shared" si="89"/>
        <v>#N/A</v>
      </c>
      <c r="AW534" t="e">
        <f t="shared" si="90"/>
        <v>#N/A</v>
      </c>
      <c r="AX534" s="66" t="e">
        <f t="shared" si="91"/>
        <v>#N/A</v>
      </c>
      <c r="AY534" s="66" t="e">
        <f t="shared" si="92"/>
        <v>#N/A</v>
      </c>
      <c r="BB534" s="6" t="e">
        <f>MATCH(Q534,'Partnumber data valves'!$B$4:$B$1001,0)</f>
        <v>#N/A</v>
      </c>
      <c r="BC534" s="6"/>
      <c r="BD534" t="e">
        <f>INDEX('Partnumber data valves'!$B$4:$AC$1001,$BB534,13)</f>
        <v>#N/A</v>
      </c>
      <c r="BE534" t="e">
        <f>INDEX('Partnumber data valves'!$B$4:$AC$1001,$BB534,14)</f>
        <v>#N/A</v>
      </c>
      <c r="BF534" t="e">
        <f>INDEX('Partnumber data valves'!$B$4:$AC$1001,$BB534,15)</f>
        <v>#N/A</v>
      </c>
      <c r="BG534" t="e">
        <f>INDEX('Partnumber data valves'!$B$4:$AC$1001,$BB534,16)</f>
        <v>#N/A</v>
      </c>
      <c r="BH534" t="e">
        <f>INDEX('Partnumber data valves'!$B$4:$AC$1001,$BB534,17)</f>
        <v>#N/A</v>
      </c>
      <c r="BI534" t="e">
        <f>INDEX('Partnumber data valves'!$B$4:$AC$1001,$BB534,18)</f>
        <v>#N/A</v>
      </c>
      <c r="BJ534" t="e">
        <f>INDEX('Partnumber data valves'!$B$4:$AC$1001,$BB534,19)</f>
        <v>#N/A</v>
      </c>
      <c r="BL534" t="e">
        <f>INDEX('Partnumber data valves'!$B$4:$AC$1001,$BB534,21)</f>
        <v>#N/A</v>
      </c>
      <c r="BM534" t="e">
        <f>INDEX('Partnumber data valves'!$B$4:$AC$1001,$BB534,22)</f>
        <v>#N/A</v>
      </c>
      <c r="BN534" t="e">
        <f>INDEX('Partnumber data valves'!$B$4:$AC$1001,$BB534,23)</f>
        <v>#N/A</v>
      </c>
      <c r="BO534" t="e">
        <f>INDEX('Partnumber data valves'!$B$4:$AC$1001,$BB534,24)</f>
        <v>#N/A</v>
      </c>
      <c r="BP534" t="e">
        <f>INDEX('Partnumber data valves'!$B$4:$AC$1001,$BB534,25)</f>
        <v>#N/A</v>
      </c>
      <c r="BQ534" t="e">
        <f>INDEX('Partnumber data valves'!$B$4:$AC$1001,$BB534,26)</f>
        <v>#N/A</v>
      </c>
      <c r="BR534" t="e">
        <f>INDEX('Partnumber data valves'!$B$4:$AC$1001,$BB534,27)</f>
        <v>#N/A</v>
      </c>
      <c r="BS534" t="e">
        <f>INDEX('Partnumber data valves'!$B$4:$AC$1001,$BB534,28)</f>
        <v>#N/A</v>
      </c>
      <c r="BU534" s="66" t="e">
        <f>INDEX('Partnumber data valves'!$B$4:$AC$1001,$BB534,5)</f>
        <v>#N/A</v>
      </c>
      <c r="BV534" s="66" t="e">
        <f>INDEX('Partnumber data valves'!$B$4:$AC$1001,$BB534,6)</f>
        <v>#N/A</v>
      </c>
    </row>
    <row r="535" spans="2:74"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5"/>
      <c r="N535" s="115"/>
      <c r="O535" s="115"/>
      <c r="Q535" s="83"/>
      <c r="R535" s="22" t="e">
        <f>VLOOKUP('Frese Valve Selection'!$Q535,'Partnumber data valves'!$B$4:$K$1001,2,FALSE)</f>
        <v>#N/A</v>
      </c>
      <c r="S535" s="23" t="e">
        <f>VLOOKUP('Frese Valve Selection'!$Q535,'Partnumber data valves'!$B$4:$K$1001,3,FALSE)</f>
        <v>#N/A</v>
      </c>
      <c r="T535" s="23" t="e">
        <f>VLOOKUP('Frese Valve Selection'!$Q535,'Partnumber data valves'!$B$4:$K$1001,4,FALSE)</f>
        <v>#N/A</v>
      </c>
      <c r="U535" s="23" t="e">
        <f>VLOOKUP('Frese Valve Selection'!$Q535,'Partnumber data valves'!$B$4:$K$1001,5,FALSE)</f>
        <v>#N/A</v>
      </c>
      <c r="V535" s="23" t="e">
        <f>VLOOKUP('Frese Valve Selection'!$Q535,'Partnumber data valves'!$B$4:$K$1001,6,FALSE)</f>
        <v>#N/A</v>
      </c>
      <c r="W535" s="23" t="e">
        <f>VLOOKUP('Frese Valve Selection'!$Q535,'Partnumber data valves'!$B$4:$K$1001,7,FALSE)</f>
        <v>#N/A</v>
      </c>
      <c r="X535" s="23" t="e">
        <f>VLOOKUP('Frese Valve Selection'!$Q535,'Partnumber data valves'!$B$4:$K$1001,8,FALSE)</f>
        <v>#N/A</v>
      </c>
      <c r="Y535" s="23" t="e">
        <f>VLOOKUP('Frese Valve Selection'!$Q535,'Partnumber data valves'!$B$4:$K$1001,9,FALSE)</f>
        <v>#N/A</v>
      </c>
      <c r="Z535" s="23" t="e">
        <f>VLOOKUP('Frese Valve Selection'!$Q535,'Partnumber data valves'!$B$4:$K$1001,10,FALSE)</f>
        <v>#N/A</v>
      </c>
      <c r="AA535" s="97">
        <f t="shared" si="87"/>
        <v>0</v>
      </c>
      <c r="AB535" s="98" t="e">
        <f t="shared" si="85"/>
        <v>#N/A</v>
      </c>
      <c r="AC535" s="99" t="e">
        <f t="shared" si="86"/>
        <v>#N/A</v>
      </c>
      <c r="AD535" s="23" t="e">
        <f>VLOOKUP(Q535,'Weight table'!$A$2:$C$10000,3,FALSE)</f>
        <v>#N/A</v>
      </c>
      <c r="AF535" s="83"/>
      <c r="AG535" s="23" t="str">
        <f>IF(OR(ISBLANK($AF535),$AF535="N/A"),"",VLOOKUP($AF535,'Part number data actuators'!$B$3:$H$202,2,FALSE))</f>
        <v/>
      </c>
      <c r="AH535" s="23" t="str">
        <f>IF(OR(ISBLANK($AF535),$AF535="N/A"),"",VLOOKUP($AF535,'Part number data actuators'!$B$3:$H$202,3,FALSE))</f>
        <v/>
      </c>
      <c r="AI535" s="23" t="str">
        <f>IF(OR(ISBLANK($AF535),$AF535="N/A"),"",VLOOKUP($AF535,'Part number data actuators'!$B$3:$H$202,4,FALSE))</f>
        <v/>
      </c>
      <c r="AJ535" s="23" t="str">
        <f>IF(OR(ISBLANK($AF535),$AF535="N/A"),"",VLOOKUP($AF535,'Part number data actuators'!$B$3:$H$202,5,FALSE))</f>
        <v/>
      </c>
      <c r="AK535" s="23" t="str">
        <f>IF(OR(ISBLANK($AF535),$AF535="N/A"),"",VLOOKUP($AF535,'Part number data actuators'!$B$3:$H$202,6,FALSE))</f>
        <v/>
      </c>
      <c r="AL535" s="23" t="str">
        <f>IF(OR(ISBLANK($AF535),$AF535="N/A"),"",VLOOKUP($AF535,'Part number data actuators'!$B$3:$H$202,7,FALSE))</f>
        <v/>
      </c>
      <c r="AM535" s="5" t="str">
        <f>IF(OR(ISBLANK($AF535),$AF535="N/A"),"",VLOOKUP(AF535,'Weight table'!$A$2:$C$10000,3,FALSE))</f>
        <v/>
      </c>
      <c r="AO535" s="86"/>
      <c r="AU535" s="66" t="e">
        <f t="shared" si="88"/>
        <v>#N/A</v>
      </c>
      <c r="AV535" s="66" t="e">
        <f t="shared" si="89"/>
        <v>#N/A</v>
      </c>
      <c r="AW535" t="e">
        <f t="shared" si="90"/>
        <v>#N/A</v>
      </c>
      <c r="AX535" s="66" t="e">
        <f t="shared" si="91"/>
        <v>#N/A</v>
      </c>
      <c r="AY535" s="66" t="e">
        <f t="shared" si="92"/>
        <v>#N/A</v>
      </c>
      <c r="BB535" s="6" t="e">
        <f>MATCH(Q535,'Partnumber data valves'!$B$4:$B$1001,0)</f>
        <v>#N/A</v>
      </c>
      <c r="BC535" s="6"/>
      <c r="BD535" t="e">
        <f>INDEX('Partnumber data valves'!$B$4:$AC$1001,$BB535,13)</f>
        <v>#N/A</v>
      </c>
      <c r="BE535" t="e">
        <f>INDEX('Partnumber data valves'!$B$4:$AC$1001,$BB535,14)</f>
        <v>#N/A</v>
      </c>
      <c r="BF535" t="e">
        <f>INDEX('Partnumber data valves'!$B$4:$AC$1001,$BB535,15)</f>
        <v>#N/A</v>
      </c>
      <c r="BG535" t="e">
        <f>INDEX('Partnumber data valves'!$B$4:$AC$1001,$BB535,16)</f>
        <v>#N/A</v>
      </c>
      <c r="BH535" t="e">
        <f>INDEX('Partnumber data valves'!$B$4:$AC$1001,$BB535,17)</f>
        <v>#N/A</v>
      </c>
      <c r="BI535" t="e">
        <f>INDEX('Partnumber data valves'!$B$4:$AC$1001,$BB535,18)</f>
        <v>#N/A</v>
      </c>
      <c r="BJ535" t="e">
        <f>INDEX('Partnumber data valves'!$B$4:$AC$1001,$BB535,19)</f>
        <v>#N/A</v>
      </c>
      <c r="BL535" t="e">
        <f>INDEX('Partnumber data valves'!$B$4:$AC$1001,$BB535,21)</f>
        <v>#N/A</v>
      </c>
      <c r="BM535" t="e">
        <f>INDEX('Partnumber data valves'!$B$4:$AC$1001,$BB535,22)</f>
        <v>#N/A</v>
      </c>
      <c r="BN535" t="e">
        <f>INDEX('Partnumber data valves'!$B$4:$AC$1001,$BB535,23)</f>
        <v>#N/A</v>
      </c>
      <c r="BO535" t="e">
        <f>INDEX('Partnumber data valves'!$B$4:$AC$1001,$BB535,24)</f>
        <v>#N/A</v>
      </c>
      <c r="BP535" t="e">
        <f>INDEX('Partnumber data valves'!$B$4:$AC$1001,$BB535,25)</f>
        <v>#N/A</v>
      </c>
      <c r="BQ535" t="e">
        <f>INDEX('Partnumber data valves'!$B$4:$AC$1001,$BB535,26)</f>
        <v>#N/A</v>
      </c>
      <c r="BR535" t="e">
        <f>INDEX('Partnumber data valves'!$B$4:$AC$1001,$BB535,27)</f>
        <v>#N/A</v>
      </c>
      <c r="BS535" t="e">
        <f>INDEX('Partnumber data valves'!$B$4:$AC$1001,$BB535,28)</f>
        <v>#N/A</v>
      </c>
      <c r="BU535" s="66" t="e">
        <f>INDEX('Partnumber data valves'!$B$4:$AC$1001,$BB535,5)</f>
        <v>#N/A</v>
      </c>
      <c r="BV535" s="66" t="e">
        <f>INDEX('Partnumber data valves'!$B$4:$AC$1001,$BB535,6)</f>
        <v>#N/A</v>
      </c>
    </row>
    <row r="536" spans="2:74"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5"/>
      <c r="N536" s="115"/>
      <c r="O536" s="115"/>
      <c r="Q536" s="83"/>
      <c r="R536" s="22" t="e">
        <f>VLOOKUP('Frese Valve Selection'!$Q536,'Partnumber data valves'!$B$4:$K$1001,2,FALSE)</f>
        <v>#N/A</v>
      </c>
      <c r="S536" s="23" t="e">
        <f>VLOOKUP('Frese Valve Selection'!$Q536,'Partnumber data valves'!$B$4:$K$1001,3,FALSE)</f>
        <v>#N/A</v>
      </c>
      <c r="T536" s="23" t="e">
        <f>VLOOKUP('Frese Valve Selection'!$Q536,'Partnumber data valves'!$B$4:$K$1001,4,FALSE)</f>
        <v>#N/A</v>
      </c>
      <c r="U536" s="23" t="e">
        <f>VLOOKUP('Frese Valve Selection'!$Q536,'Partnumber data valves'!$B$4:$K$1001,5,FALSE)</f>
        <v>#N/A</v>
      </c>
      <c r="V536" s="23" t="e">
        <f>VLOOKUP('Frese Valve Selection'!$Q536,'Partnumber data valves'!$B$4:$K$1001,6,FALSE)</f>
        <v>#N/A</v>
      </c>
      <c r="W536" s="23" t="e">
        <f>VLOOKUP('Frese Valve Selection'!$Q536,'Partnumber data valves'!$B$4:$K$1001,7,FALSE)</f>
        <v>#N/A</v>
      </c>
      <c r="X536" s="23" t="e">
        <f>VLOOKUP('Frese Valve Selection'!$Q536,'Partnumber data valves'!$B$4:$K$1001,8,FALSE)</f>
        <v>#N/A</v>
      </c>
      <c r="Y536" s="23" t="e">
        <f>VLOOKUP('Frese Valve Selection'!$Q536,'Partnumber data valves'!$B$4:$K$1001,9,FALSE)</f>
        <v>#N/A</v>
      </c>
      <c r="Z536" s="23" t="e">
        <f>VLOOKUP('Frese Valve Selection'!$Q536,'Partnumber data valves'!$B$4:$K$1001,10,FALSE)</f>
        <v>#N/A</v>
      </c>
      <c r="AA536" s="97">
        <f t="shared" si="87"/>
        <v>0</v>
      </c>
      <c r="AB536" s="98" t="e">
        <f t="shared" si="85"/>
        <v>#N/A</v>
      </c>
      <c r="AC536" s="99" t="e">
        <f t="shared" si="86"/>
        <v>#N/A</v>
      </c>
      <c r="AD536" s="23" t="e">
        <f>VLOOKUP(Q536,'Weight table'!$A$2:$C$10000,3,FALSE)</f>
        <v>#N/A</v>
      </c>
      <c r="AF536" s="83"/>
      <c r="AG536" s="23" t="str">
        <f>IF(OR(ISBLANK($AF536),$AF536="N/A"),"",VLOOKUP($AF536,'Part number data actuators'!$B$3:$H$202,2,FALSE))</f>
        <v/>
      </c>
      <c r="AH536" s="23" t="str">
        <f>IF(OR(ISBLANK($AF536),$AF536="N/A"),"",VLOOKUP($AF536,'Part number data actuators'!$B$3:$H$202,3,FALSE))</f>
        <v/>
      </c>
      <c r="AI536" s="23" t="str">
        <f>IF(OR(ISBLANK($AF536),$AF536="N/A"),"",VLOOKUP($AF536,'Part number data actuators'!$B$3:$H$202,4,FALSE))</f>
        <v/>
      </c>
      <c r="AJ536" s="23" t="str">
        <f>IF(OR(ISBLANK($AF536),$AF536="N/A"),"",VLOOKUP($AF536,'Part number data actuators'!$B$3:$H$202,5,FALSE))</f>
        <v/>
      </c>
      <c r="AK536" s="23" t="str">
        <f>IF(OR(ISBLANK($AF536),$AF536="N/A"),"",VLOOKUP($AF536,'Part number data actuators'!$B$3:$H$202,6,FALSE))</f>
        <v/>
      </c>
      <c r="AL536" s="23" t="str">
        <f>IF(OR(ISBLANK($AF536),$AF536="N/A"),"",VLOOKUP($AF536,'Part number data actuators'!$B$3:$H$202,7,FALSE))</f>
        <v/>
      </c>
      <c r="AM536" s="5" t="str">
        <f>IF(OR(ISBLANK($AF536),$AF536="N/A"),"",VLOOKUP(AF536,'Weight table'!$A$2:$C$10000,3,FALSE))</f>
        <v/>
      </c>
      <c r="AO536" s="86"/>
      <c r="AU536" s="66" t="e">
        <f t="shared" si="88"/>
        <v>#N/A</v>
      </c>
      <c r="AV536" s="66" t="e">
        <f t="shared" si="89"/>
        <v>#N/A</v>
      </c>
      <c r="AW536" t="e">
        <f t="shared" si="90"/>
        <v>#N/A</v>
      </c>
      <c r="AX536" s="66" t="e">
        <f t="shared" si="91"/>
        <v>#N/A</v>
      </c>
      <c r="AY536" s="66" t="e">
        <f t="shared" si="92"/>
        <v>#N/A</v>
      </c>
      <c r="BB536" s="6" t="e">
        <f>MATCH(Q536,'Partnumber data valves'!$B$4:$B$1001,0)</f>
        <v>#N/A</v>
      </c>
      <c r="BC536" s="6"/>
      <c r="BD536" t="e">
        <f>INDEX('Partnumber data valves'!$B$4:$AC$1001,$BB536,13)</f>
        <v>#N/A</v>
      </c>
      <c r="BE536" t="e">
        <f>INDEX('Partnumber data valves'!$B$4:$AC$1001,$BB536,14)</f>
        <v>#N/A</v>
      </c>
      <c r="BF536" t="e">
        <f>INDEX('Partnumber data valves'!$B$4:$AC$1001,$BB536,15)</f>
        <v>#N/A</v>
      </c>
      <c r="BG536" t="e">
        <f>INDEX('Partnumber data valves'!$B$4:$AC$1001,$BB536,16)</f>
        <v>#N/A</v>
      </c>
      <c r="BH536" t="e">
        <f>INDEX('Partnumber data valves'!$B$4:$AC$1001,$BB536,17)</f>
        <v>#N/A</v>
      </c>
      <c r="BI536" t="e">
        <f>INDEX('Partnumber data valves'!$B$4:$AC$1001,$BB536,18)</f>
        <v>#N/A</v>
      </c>
      <c r="BJ536" t="e">
        <f>INDEX('Partnumber data valves'!$B$4:$AC$1001,$BB536,19)</f>
        <v>#N/A</v>
      </c>
      <c r="BL536" t="e">
        <f>INDEX('Partnumber data valves'!$B$4:$AC$1001,$BB536,21)</f>
        <v>#N/A</v>
      </c>
      <c r="BM536" t="e">
        <f>INDEX('Partnumber data valves'!$B$4:$AC$1001,$BB536,22)</f>
        <v>#N/A</v>
      </c>
      <c r="BN536" t="e">
        <f>INDEX('Partnumber data valves'!$B$4:$AC$1001,$BB536,23)</f>
        <v>#N/A</v>
      </c>
      <c r="BO536" t="e">
        <f>INDEX('Partnumber data valves'!$B$4:$AC$1001,$BB536,24)</f>
        <v>#N/A</v>
      </c>
      <c r="BP536" t="e">
        <f>INDEX('Partnumber data valves'!$B$4:$AC$1001,$BB536,25)</f>
        <v>#N/A</v>
      </c>
      <c r="BQ536" t="e">
        <f>INDEX('Partnumber data valves'!$B$4:$AC$1001,$BB536,26)</f>
        <v>#N/A</v>
      </c>
      <c r="BR536" t="e">
        <f>INDEX('Partnumber data valves'!$B$4:$AC$1001,$BB536,27)</f>
        <v>#N/A</v>
      </c>
      <c r="BS536" t="e">
        <f>INDEX('Partnumber data valves'!$B$4:$AC$1001,$BB536,28)</f>
        <v>#N/A</v>
      </c>
      <c r="BU536" s="66" t="e">
        <f>INDEX('Partnumber data valves'!$B$4:$AC$1001,$BB536,5)</f>
        <v>#N/A</v>
      </c>
      <c r="BV536" s="66" t="e">
        <f>INDEX('Partnumber data valves'!$B$4:$AC$1001,$BB536,6)</f>
        <v>#N/A</v>
      </c>
    </row>
    <row r="537" spans="2:74"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5"/>
      <c r="N537" s="115"/>
      <c r="O537" s="115"/>
      <c r="Q537" s="83"/>
      <c r="R537" s="22" t="e">
        <f>VLOOKUP('Frese Valve Selection'!$Q537,'Partnumber data valves'!$B$4:$K$1001,2,FALSE)</f>
        <v>#N/A</v>
      </c>
      <c r="S537" s="23" t="e">
        <f>VLOOKUP('Frese Valve Selection'!$Q537,'Partnumber data valves'!$B$4:$K$1001,3,FALSE)</f>
        <v>#N/A</v>
      </c>
      <c r="T537" s="23" t="e">
        <f>VLOOKUP('Frese Valve Selection'!$Q537,'Partnumber data valves'!$B$4:$K$1001,4,FALSE)</f>
        <v>#N/A</v>
      </c>
      <c r="U537" s="23" t="e">
        <f>VLOOKUP('Frese Valve Selection'!$Q537,'Partnumber data valves'!$B$4:$K$1001,5,FALSE)</f>
        <v>#N/A</v>
      </c>
      <c r="V537" s="23" t="e">
        <f>VLOOKUP('Frese Valve Selection'!$Q537,'Partnumber data valves'!$B$4:$K$1001,6,FALSE)</f>
        <v>#N/A</v>
      </c>
      <c r="W537" s="23" t="e">
        <f>VLOOKUP('Frese Valve Selection'!$Q537,'Partnumber data valves'!$B$4:$K$1001,7,FALSE)</f>
        <v>#N/A</v>
      </c>
      <c r="X537" s="23" t="e">
        <f>VLOOKUP('Frese Valve Selection'!$Q537,'Partnumber data valves'!$B$4:$K$1001,8,FALSE)</f>
        <v>#N/A</v>
      </c>
      <c r="Y537" s="23" t="e">
        <f>VLOOKUP('Frese Valve Selection'!$Q537,'Partnumber data valves'!$B$4:$K$1001,9,FALSE)</f>
        <v>#N/A</v>
      </c>
      <c r="Z537" s="23" t="e">
        <f>VLOOKUP('Frese Valve Selection'!$Q537,'Partnumber data valves'!$B$4:$K$1001,10,FALSE)</f>
        <v>#N/A</v>
      </c>
      <c r="AA537" s="97">
        <f t="shared" si="87"/>
        <v>0</v>
      </c>
      <c r="AB537" s="98" t="e">
        <f t="shared" si="85"/>
        <v>#N/A</v>
      </c>
      <c r="AC537" s="99" t="e">
        <f t="shared" si="86"/>
        <v>#N/A</v>
      </c>
      <c r="AD537" s="23" t="e">
        <f>VLOOKUP(Q537,'Weight table'!$A$2:$C$10000,3,FALSE)</f>
        <v>#N/A</v>
      </c>
      <c r="AF537" s="83"/>
      <c r="AG537" s="23" t="str">
        <f>IF(OR(ISBLANK($AF537),$AF537="N/A"),"",VLOOKUP($AF537,'Part number data actuators'!$B$3:$H$202,2,FALSE))</f>
        <v/>
      </c>
      <c r="AH537" s="23" t="str">
        <f>IF(OR(ISBLANK($AF537),$AF537="N/A"),"",VLOOKUP($AF537,'Part number data actuators'!$B$3:$H$202,3,FALSE))</f>
        <v/>
      </c>
      <c r="AI537" s="23" t="str">
        <f>IF(OR(ISBLANK($AF537),$AF537="N/A"),"",VLOOKUP($AF537,'Part number data actuators'!$B$3:$H$202,4,FALSE))</f>
        <v/>
      </c>
      <c r="AJ537" s="23" t="str">
        <f>IF(OR(ISBLANK($AF537),$AF537="N/A"),"",VLOOKUP($AF537,'Part number data actuators'!$B$3:$H$202,5,FALSE))</f>
        <v/>
      </c>
      <c r="AK537" s="23" t="str">
        <f>IF(OR(ISBLANK($AF537),$AF537="N/A"),"",VLOOKUP($AF537,'Part number data actuators'!$B$3:$H$202,6,FALSE))</f>
        <v/>
      </c>
      <c r="AL537" s="23" t="str">
        <f>IF(OR(ISBLANK($AF537),$AF537="N/A"),"",VLOOKUP($AF537,'Part number data actuators'!$B$3:$H$202,7,FALSE))</f>
        <v/>
      </c>
      <c r="AM537" s="5" t="str">
        <f>IF(OR(ISBLANK($AF537),$AF537="N/A"),"",VLOOKUP(AF537,'Weight table'!$A$2:$C$10000,3,FALSE))</f>
        <v/>
      </c>
      <c r="AO537" s="86"/>
      <c r="AU537" s="66" t="e">
        <f t="shared" si="88"/>
        <v>#N/A</v>
      </c>
      <c r="AV537" s="66" t="e">
        <f t="shared" si="89"/>
        <v>#N/A</v>
      </c>
      <c r="AW537" t="e">
        <f t="shared" si="90"/>
        <v>#N/A</v>
      </c>
      <c r="AX537" s="66" t="e">
        <f t="shared" si="91"/>
        <v>#N/A</v>
      </c>
      <c r="AY537" s="66" t="e">
        <f t="shared" si="92"/>
        <v>#N/A</v>
      </c>
      <c r="BB537" s="6" t="e">
        <f>MATCH(Q537,'Partnumber data valves'!$B$4:$B$1001,0)</f>
        <v>#N/A</v>
      </c>
      <c r="BC537" s="6"/>
      <c r="BD537" t="e">
        <f>INDEX('Partnumber data valves'!$B$4:$AC$1001,$BB537,13)</f>
        <v>#N/A</v>
      </c>
      <c r="BE537" t="e">
        <f>INDEX('Partnumber data valves'!$B$4:$AC$1001,$BB537,14)</f>
        <v>#N/A</v>
      </c>
      <c r="BF537" t="e">
        <f>INDEX('Partnumber data valves'!$B$4:$AC$1001,$BB537,15)</f>
        <v>#N/A</v>
      </c>
      <c r="BG537" t="e">
        <f>INDEX('Partnumber data valves'!$B$4:$AC$1001,$BB537,16)</f>
        <v>#N/A</v>
      </c>
      <c r="BH537" t="e">
        <f>INDEX('Partnumber data valves'!$B$4:$AC$1001,$BB537,17)</f>
        <v>#N/A</v>
      </c>
      <c r="BI537" t="e">
        <f>INDEX('Partnumber data valves'!$B$4:$AC$1001,$BB537,18)</f>
        <v>#N/A</v>
      </c>
      <c r="BJ537" t="e">
        <f>INDEX('Partnumber data valves'!$B$4:$AC$1001,$BB537,19)</f>
        <v>#N/A</v>
      </c>
      <c r="BL537" t="e">
        <f>INDEX('Partnumber data valves'!$B$4:$AC$1001,$BB537,21)</f>
        <v>#N/A</v>
      </c>
      <c r="BM537" t="e">
        <f>INDEX('Partnumber data valves'!$B$4:$AC$1001,$BB537,22)</f>
        <v>#N/A</v>
      </c>
      <c r="BN537" t="e">
        <f>INDEX('Partnumber data valves'!$B$4:$AC$1001,$BB537,23)</f>
        <v>#N/A</v>
      </c>
      <c r="BO537" t="e">
        <f>INDEX('Partnumber data valves'!$B$4:$AC$1001,$BB537,24)</f>
        <v>#N/A</v>
      </c>
      <c r="BP537" t="e">
        <f>INDEX('Partnumber data valves'!$B$4:$AC$1001,$BB537,25)</f>
        <v>#N/A</v>
      </c>
      <c r="BQ537" t="e">
        <f>INDEX('Partnumber data valves'!$B$4:$AC$1001,$BB537,26)</f>
        <v>#N/A</v>
      </c>
      <c r="BR537" t="e">
        <f>INDEX('Partnumber data valves'!$B$4:$AC$1001,$BB537,27)</f>
        <v>#N/A</v>
      </c>
      <c r="BS537" t="e">
        <f>INDEX('Partnumber data valves'!$B$4:$AC$1001,$BB537,28)</f>
        <v>#N/A</v>
      </c>
      <c r="BU537" s="66" t="e">
        <f>INDEX('Partnumber data valves'!$B$4:$AC$1001,$BB537,5)</f>
        <v>#N/A</v>
      </c>
      <c r="BV537" s="66" t="e">
        <f>INDEX('Partnumber data valves'!$B$4:$AC$1001,$BB537,6)</f>
        <v>#N/A</v>
      </c>
    </row>
    <row r="538" spans="2:74" ht="15.75">
      <c r="B538" s="86"/>
      <c r="C538" s="108"/>
      <c r="D538" s="112"/>
      <c r="E538" s="124"/>
      <c r="F538" s="124"/>
      <c r="G538" s="109"/>
      <c r="H538" s="112"/>
      <c r="I538" s="110"/>
      <c r="J538" s="111"/>
      <c r="K538" s="112"/>
      <c r="L538" s="111"/>
      <c r="M538" s="115"/>
      <c r="N538" s="115"/>
      <c r="O538" s="115"/>
      <c r="Q538" s="83"/>
      <c r="R538" s="22" t="e">
        <f>VLOOKUP('Frese Valve Selection'!$Q538,'Partnumber data valves'!$B$4:$K$1001,2,FALSE)</f>
        <v>#N/A</v>
      </c>
      <c r="S538" s="23" t="e">
        <f>VLOOKUP('Frese Valve Selection'!$Q538,'Partnumber data valves'!$B$4:$K$1001,3,FALSE)</f>
        <v>#N/A</v>
      </c>
      <c r="T538" s="23" t="e">
        <f>VLOOKUP('Frese Valve Selection'!$Q538,'Partnumber data valves'!$B$4:$K$1001,4,FALSE)</f>
        <v>#N/A</v>
      </c>
      <c r="U538" s="23" t="e">
        <f>VLOOKUP('Frese Valve Selection'!$Q538,'Partnumber data valves'!$B$4:$K$1001,5,FALSE)</f>
        <v>#N/A</v>
      </c>
      <c r="V538" s="23" t="e">
        <f>VLOOKUP('Frese Valve Selection'!$Q538,'Partnumber data valves'!$B$4:$K$1001,6,FALSE)</f>
        <v>#N/A</v>
      </c>
      <c r="W538" s="23" t="e">
        <f>VLOOKUP('Frese Valve Selection'!$Q538,'Partnumber data valves'!$B$4:$K$1001,7,FALSE)</f>
        <v>#N/A</v>
      </c>
      <c r="X538" s="23" t="e">
        <f>VLOOKUP('Frese Valve Selection'!$Q538,'Partnumber data valves'!$B$4:$K$1001,8,FALSE)</f>
        <v>#N/A</v>
      </c>
      <c r="Y538" s="23" t="e">
        <f>VLOOKUP('Frese Valve Selection'!$Q538,'Partnumber data valves'!$B$4:$K$1001,9,FALSE)</f>
        <v>#N/A</v>
      </c>
      <c r="Z538" s="23" t="e">
        <f>VLOOKUP('Frese Valve Selection'!$Q538,'Partnumber data valves'!$B$4:$K$1001,10,FALSE)</f>
        <v>#N/A</v>
      </c>
      <c r="AA538" s="97">
        <f t="shared" si="87"/>
        <v>0</v>
      </c>
      <c r="AB538" s="98" t="e">
        <f t="shared" si="85"/>
        <v>#N/A</v>
      </c>
      <c r="AC538" s="99" t="e">
        <f t="shared" si="86"/>
        <v>#N/A</v>
      </c>
      <c r="AD538" s="23" t="e">
        <f>VLOOKUP(Q538,'Weight table'!$A$2:$C$10000,3,FALSE)</f>
        <v>#N/A</v>
      </c>
      <c r="AF538" s="83"/>
      <c r="AG538" s="23" t="str">
        <f>IF(OR(ISBLANK($AF538),$AF538="N/A"),"",VLOOKUP($AF538,'Part number data actuators'!$B$3:$H$202,2,FALSE))</f>
        <v/>
      </c>
      <c r="AH538" s="23" t="str">
        <f>IF(OR(ISBLANK($AF538),$AF538="N/A"),"",VLOOKUP($AF538,'Part number data actuators'!$B$3:$H$202,3,FALSE))</f>
        <v/>
      </c>
      <c r="AI538" s="23" t="str">
        <f>IF(OR(ISBLANK($AF538),$AF538="N/A"),"",VLOOKUP($AF538,'Part number data actuators'!$B$3:$H$202,4,FALSE))</f>
        <v/>
      </c>
      <c r="AJ538" s="23" t="str">
        <f>IF(OR(ISBLANK($AF538),$AF538="N/A"),"",VLOOKUP($AF538,'Part number data actuators'!$B$3:$H$202,5,FALSE))</f>
        <v/>
      </c>
      <c r="AK538" s="23" t="str">
        <f>IF(OR(ISBLANK($AF538),$AF538="N/A"),"",VLOOKUP($AF538,'Part number data actuators'!$B$3:$H$202,6,FALSE))</f>
        <v/>
      </c>
      <c r="AL538" s="23" t="str">
        <f>IF(OR(ISBLANK($AF538),$AF538="N/A"),"",VLOOKUP($AF538,'Part number data actuators'!$B$3:$H$202,7,FALSE))</f>
        <v/>
      </c>
      <c r="AM538" s="5" t="str">
        <f>IF(OR(ISBLANK($AF538),$AF538="N/A"),"",VLOOKUP(AF538,'Weight table'!$A$2:$C$10000,3,FALSE))</f>
        <v/>
      </c>
      <c r="AO538" s="86"/>
      <c r="AU538" s="66" t="e">
        <f t="shared" si="88"/>
        <v>#N/A</v>
      </c>
      <c r="AV538" s="66" t="e">
        <f t="shared" si="89"/>
        <v>#N/A</v>
      </c>
      <c r="AW538" t="e">
        <f t="shared" si="90"/>
        <v>#N/A</v>
      </c>
      <c r="AX538" s="66" t="e">
        <f t="shared" si="91"/>
        <v>#N/A</v>
      </c>
      <c r="AY538" s="66" t="e">
        <f t="shared" si="92"/>
        <v>#N/A</v>
      </c>
      <c r="BB538" s="6" t="e">
        <f>MATCH(Q538,'Partnumber data valves'!$B$4:$B$1001,0)</f>
        <v>#N/A</v>
      </c>
      <c r="BC538" s="6"/>
      <c r="BD538" t="e">
        <f>INDEX('Partnumber data valves'!$B$4:$AC$1001,$BB538,13)</f>
        <v>#N/A</v>
      </c>
      <c r="BE538" t="e">
        <f>INDEX('Partnumber data valves'!$B$4:$AC$1001,$BB538,14)</f>
        <v>#N/A</v>
      </c>
      <c r="BF538" t="e">
        <f>INDEX('Partnumber data valves'!$B$4:$AC$1001,$BB538,15)</f>
        <v>#N/A</v>
      </c>
      <c r="BG538" t="e">
        <f>INDEX('Partnumber data valves'!$B$4:$AC$1001,$BB538,16)</f>
        <v>#N/A</v>
      </c>
      <c r="BH538" t="e">
        <f>INDEX('Partnumber data valves'!$B$4:$AC$1001,$BB538,17)</f>
        <v>#N/A</v>
      </c>
      <c r="BI538" t="e">
        <f>INDEX('Partnumber data valves'!$B$4:$AC$1001,$BB538,18)</f>
        <v>#N/A</v>
      </c>
      <c r="BJ538" t="e">
        <f>INDEX('Partnumber data valves'!$B$4:$AC$1001,$BB538,19)</f>
        <v>#N/A</v>
      </c>
      <c r="BL538" t="e">
        <f>INDEX('Partnumber data valves'!$B$4:$AC$1001,$BB538,21)</f>
        <v>#N/A</v>
      </c>
      <c r="BM538" t="e">
        <f>INDEX('Partnumber data valves'!$B$4:$AC$1001,$BB538,22)</f>
        <v>#N/A</v>
      </c>
      <c r="BN538" t="e">
        <f>INDEX('Partnumber data valves'!$B$4:$AC$1001,$BB538,23)</f>
        <v>#N/A</v>
      </c>
      <c r="BO538" t="e">
        <f>INDEX('Partnumber data valves'!$B$4:$AC$1001,$BB538,24)</f>
        <v>#N/A</v>
      </c>
      <c r="BP538" t="e">
        <f>INDEX('Partnumber data valves'!$B$4:$AC$1001,$BB538,25)</f>
        <v>#N/A</v>
      </c>
      <c r="BQ538" t="e">
        <f>INDEX('Partnumber data valves'!$B$4:$AC$1001,$BB538,26)</f>
        <v>#N/A</v>
      </c>
      <c r="BR538" t="e">
        <f>INDEX('Partnumber data valves'!$B$4:$AC$1001,$BB538,27)</f>
        <v>#N/A</v>
      </c>
      <c r="BS538" t="e">
        <f>INDEX('Partnumber data valves'!$B$4:$AC$1001,$BB538,28)</f>
        <v>#N/A</v>
      </c>
      <c r="BU538" s="66" t="e">
        <f>INDEX('Partnumber data valves'!$B$4:$AC$1001,$BB538,5)</f>
        <v>#N/A</v>
      </c>
      <c r="BV538" s="66" t="e">
        <f>INDEX('Partnumber data valves'!$B$4:$AC$1001,$BB538,6)</f>
        <v>#N/A</v>
      </c>
    </row>
    <row r="539" spans="2:74" ht="15.75">
      <c r="B539" s="86"/>
      <c r="C539" s="108"/>
      <c r="D539" s="125"/>
      <c r="E539" s="124"/>
      <c r="F539" s="124"/>
      <c r="G539" s="109"/>
      <c r="H539" s="112"/>
      <c r="I539" s="110"/>
      <c r="J539" s="111"/>
      <c r="K539" s="112"/>
      <c r="L539" s="111"/>
      <c r="M539" s="115"/>
      <c r="N539" s="115"/>
      <c r="O539" s="115"/>
      <c r="Q539" s="83"/>
      <c r="R539" s="22" t="e">
        <f>VLOOKUP('Frese Valve Selection'!$Q539,'Partnumber data valves'!$B$4:$K$1001,2,FALSE)</f>
        <v>#N/A</v>
      </c>
      <c r="S539" s="23" t="e">
        <f>VLOOKUP('Frese Valve Selection'!$Q539,'Partnumber data valves'!$B$4:$K$1001,3,FALSE)</f>
        <v>#N/A</v>
      </c>
      <c r="T539" s="23" t="e">
        <f>VLOOKUP('Frese Valve Selection'!$Q539,'Partnumber data valves'!$B$4:$K$1001,4,FALSE)</f>
        <v>#N/A</v>
      </c>
      <c r="U539" s="23" t="e">
        <f>VLOOKUP('Frese Valve Selection'!$Q539,'Partnumber data valves'!$B$4:$K$1001,5,FALSE)</f>
        <v>#N/A</v>
      </c>
      <c r="V539" s="23" t="e">
        <f>VLOOKUP('Frese Valve Selection'!$Q539,'Partnumber data valves'!$B$4:$K$1001,6,FALSE)</f>
        <v>#N/A</v>
      </c>
      <c r="W539" s="23" t="e">
        <f>VLOOKUP('Frese Valve Selection'!$Q539,'Partnumber data valves'!$B$4:$K$1001,7,FALSE)</f>
        <v>#N/A</v>
      </c>
      <c r="X539" s="23" t="e">
        <f>VLOOKUP('Frese Valve Selection'!$Q539,'Partnumber data valves'!$B$4:$K$1001,8,FALSE)</f>
        <v>#N/A</v>
      </c>
      <c r="Y539" s="23" t="e">
        <f>VLOOKUP('Frese Valve Selection'!$Q539,'Partnumber data valves'!$B$4:$K$1001,9,FALSE)</f>
        <v>#N/A</v>
      </c>
      <c r="Z539" s="23" t="e">
        <f>VLOOKUP('Frese Valve Selection'!$Q539,'Partnumber data valves'!$B$4:$K$1001,10,FALSE)</f>
        <v>#N/A</v>
      </c>
      <c r="AA539" s="97">
        <f t="shared" si="87"/>
        <v>0</v>
      </c>
      <c r="AB539" s="98" t="e">
        <f t="shared" si="85"/>
        <v>#N/A</v>
      </c>
      <c r="AC539" s="99" t="e">
        <f t="shared" si="86"/>
        <v>#N/A</v>
      </c>
      <c r="AD539" s="23" t="e">
        <f>VLOOKUP(Q539,'Weight table'!$A$2:$C$10000,3,FALSE)</f>
        <v>#N/A</v>
      </c>
      <c r="AF539" s="83"/>
      <c r="AG539" s="23" t="str">
        <f>IF(OR(ISBLANK($AF539),$AF539="N/A"),"",VLOOKUP($AF539,'Part number data actuators'!$B$3:$H$202,2,FALSE))</f>
        <v/>
      </c>
      <c r="AH539" s="23" t="str">
        <f>IF(OR(ISBLANK($AF539),$AF539="N/A"),"",VLOOKUP($AF539,'Part number data actuators'!$B$3:$H$202,3,FALSE))</f>
        <v/>
      </c>
      <c r="AI539" s="23" t="str">
        <f>IF(OR(ISBLANK($AF539),$AF539="N/A"),"",VLOOKUP($AF539,'Part number data actuators'!$B$3:$H$202,4,FALSE))</f>
        <v/>
      </c>
      <c r="AJ539" s="23" t="str">
        <f>IF(OR(ISBLANK($AF539),$AF539="N/A"),"",VLOOKUP($AF539,'Part number data actuators'!$B$3:$H$202,5,FALSE))</f>
        <v/>
      </c>
      <c r="AK539" s="23" t="str">
        <f>IF(OR(ISBLANK($AF539),$AF539="N/A"),"",VLOOKUP($AF539,'Part number data actuators'!$B$3:$H$202,6,FALSE))</f>
        <v/>
      </c>
      <c r="AL539" s="23" t="str">
        <f>IF(OR(ISBLANK($AF539),$AF539="N/A"),"",VLOOKUP($AF539,'Part number data actuators'!$B$3:$H$202,7,FALSE))</f>
        <v/>
      </c>
      <c r="AM539" s="5" t="str">
        <f>IF(OR(ISBLANK($AF539),$AF539="N/A"),"",VLOOKUP(AF539,'Weight table'!$A$2:$C$10000,3,FALSE))</f>
        <v/>
      </c>
      <c r="AO539" s="86"/>
      <c r="AU539" s="66" t="e">
        <f t="shared" si="88"/>
        <v>#N/A</v>
      </c>
      <c r="AV539" s="66" t="e">
        <f t="shared" si="89"/>
        <v>#N/A</v>
      </c>
      <c r="AW539" t="e">
        <f t="shared" si="90"/>
        <v>#N/A</v>
      </c>
      <c r="AX539" s="66" t="e">
        <f t="shared" si="91"/>
        <v>#N/A</v>
      </c>
      <c r="AY539" s="66" t="e">
        <f t="shared" si="92"/>
        <v>#N/A</v>
      </c>
      <c r="BB539" s="6" t="e">
        <f>MATCH(Q539,'Partnumber data valves'!$B$4:$B$1001,0)</f>
        <v>#N/A</v>
      </c>
      <c r="BC539" s="6"/>
      <c r="BD539" t="e">
        <f>INDEX('Partnumber data valves'!$B$4:$AC$1001,$BB539,13)</f>
        <v>#N/A</v>
      </c>
      <c r="BE539" t="e">
        <f>INDEX('Partnumber data valves'!$B$4:$AC$1001,$BB539,14)</f>
        <v>#N/A</v>
      </c>
      <c r="BF539" t="e">
        <f>INDEX('Partnumber data valves'!$B$4:$AC$1001,$BB539,15)</f>
        <v>#N/A</v>
      </c>
      <c r="BG539" t="e">
        <f>INDEX('Partnumber data valves'!$B$4:$AC$1001,$BB539,16)</f>
        <v>#N/A</v>
      </c>
      <c r="BH539" t="e">
        <f>INDEX('Partnumber data valves'!$B$4:$AC$1001,$BB539,17)</f>
        <v>#N/A</v>
      </c>
      <c r="BI539" t="e">
        <f>INDEX('Partnumber data valves'!$B$4:$AC$1001,$BB539,18)</f>
        <v>#N/A</v>
      </c>
      <c r="BJ539" t="e">
        <f>INDEX('Partnumber data valves'!$B$4:$AC$1001,$BB539,19)</f>
        <v>#N/A</v>
      </c>
      <c r="BL539" t="e">
        <f>INDEX('Partnumber data valves'!$B$4:$AC$1001,$BB539,21)</f>
        <v>#N/A</v>
      </c>
      <c r="BM539" t="e">
        <f>INDEX('Partnumber data valves'!$B$4:$AC$1001,$BB539,22)</f>
        <v>#N/A</v>
      </c>
      <c r="BN539" t="e">
        <f>INDEX('Partnumber data valves'!$B$4:$AC$1001,$BB539,23)</f>
        <v>#N/A</v>
      </c>
      <c r="BO539" t="e">
        <f>INDEX('Partnumber data valves'!$B$4:$AC$1001,$BB539,24)</f>
        <v>#N/A</v>
      </c>
      <c r="BP539" t="e">
        <f>INDEX('Partnumber data valves'!$B$4:$AC$1001,$BB539,25)</f>
        <v>#N/A</v>
      </c>
      <c r="BQ539" t="e">
        <f>INDEX('Partnumber data valves'!$B$4:$AC$1001,$BB539,26)</f>
        <v>#N/A</v>
      </c>
      <c r="BR539" t="e">
        <f>INDEX('Partnumber data valves'!$B$4:$AC$1001,$BB539,27)</f>
        <v>#N/A</v>
      </c>
      <c r="BS539" t="e">
        <f>INDEX('Partnumber data valves'!$B$4:$AC$1001,$BB539,28)</f>
        <v>#N/A</v>
      </c>
      <c r="BU539" s="66" t="e">
        <f>INDEX('Partnumber data valves'!$B$4:$AC$1001,$BB539,5)</f>
        <v>#N/A</v>
      </c>
      <c r="BV539" s="66" t="e">
        <f>INDEX('Partnumber data valves'!$B$4:$AC$1001,$BB539,6)</f>
        <v>#N/A</v>
      </c>
    </row>
    <row r="540" spans="2:74" ht="15.75">
      <c r="B540" s="86"/>
      <c r="C540" s="108"/>
      <c r="D540" s="112"/>
      <c r="E540" s="124"/>
      <c r="F540" s="124"/>
      <c r="G540" s="109"/>
      <c r="H540" s="112"/>
      <c r="I540" s="110"/>
      <c r="J540" s="111"/>
      <c r="K540" s="112"/>
      <c r="L540" s="111"/>
      <c r="M540" s="115"/>
      <c r="N540" s="115"/>
      <c r="O540" s="115"/>
      <c r="Q540" s="83"/>
      <c r="R540" s="22" t="e">
        <f>VLOOKUP('Frese Valve Selection'!$Q540,'Partnumber data valves'!$B$4:$K$1001,2,FALSE)</f>
        <v>#N/A</v>
      </c>
      <c r="S540" s="23" t="e">
        <f>VLOOKUP('Frese Valve Selection'!$Q540,'Partnumber data valves'!$B$4:$K$1001,3,FALSE)</f>
        <v>#N/A</v>
      </c>
      <c r="T540" s="23" t="e">
        <f>VLOOKUP('Frese Valve Selection'!$Q540,'Partnumber data valves'!$B$4:$K$1001,4,FALSE)</f>
        <v>#N/A</v>
      </c>
      <c r="U540" s="23" t="e">
        <f>VLOOKUP('Frese Valve Selection'!$Q540,'Partnumber data valves'!$B$4:$K$1001,5,FALSE)</f>
        <v>#N/A</v>
      </c>
      <c r="V540" s="23" t="e">
        <f>VLOOKUP('Frese Valve Selection'!$Q540,'Partnumber data valves'!$B$4:$K$1001,6,FALSE)</f>
        <v>#N/A</v>
      </c>
      <c r="W540" s="23" t="e">
        <f>VLOOKUP('Frese Valve Selection'!$Q540,'Partnumber data valves'!$B$4:$K$1001,7,FALSE)</f>
        <v>#N/A</v>
      </c>
      <c r="X540" s="23" t="e">
        <f>VLOOKUP('Frese Valve Selection'!$Q540,'Partnumber data valves'!$B$4:$K$1001,8,FALSE)</f>
        <v>#N/A</v>
      </c>
      <c r="Y540" s="23" t="e">
        <f>VLOOKUP('Frese Valve Selection'!$Q540,'Partnumber data valves'!$B$4:$K$1001,9,FALSE)</f>
        <v>#N/A</v>
      </c>
      <c r="Z540" s="23" t="e">
        <f>VLOOKUP('Frese Valve Selection'!$Q540,'Partnumber data valves'!$B$4:$K$1001,10,FALSE)</f>
        <v>#N/A</v>
      </c>
      <c r="AA540" s="97">
        <f t="shared" si="87"/>
        <v>0</v>
      </c>
      <c r="AB540" s="98" t="e">
        <f t="shared" si="85"/>
        <v>#N/A</v>
      </c>
      <c r="AC540" s="99" t="e">
        <f t="shared" si="86"/>
        <v>#N/A</v>
      </c>
      <c r="AD540" s="23" t="e">
        <f>VLOOKUP(Q540,'Weight table'!$A$2:$C$10000,3,FALSE)</f>
        <v>#N/A</v>
      </c>
      <c r="AF540" s="83"/>
      <c r="AG540" s="23" t="str">
        <f>IF(OR(ISBLANK($AF540),$AF540="N/A"),"",VLOOKUP($AF540,'Part number data actuators'!$B$3:$H$202,2,FALSE))</f>
        <v/>
      </c>
      <c r="AH540" s="23" t="str">
        <f>IF(OR(ISBLANK($AF540),$AF540="N/A"),"",VLOOKUP($AF540,'Part number data actuators'!$B$3:$H$202,3,FALSE))</f>
        <v/>
      </c>
      <c r="AI540" s="23" t="str">
        <f>IF(OR(ISBLANK($AF540),$AF540="N/A"),"",VLOOKUP($AF540,'Part number data actuators'!$B$3:$H$202,4,FALSE))</f>
        <v/>
      </c>
      <c r="AJ540" s="23" t="str">
        <f>IF(OR(ISBLANK($AF540),$AF540="N/A"),"",VLOOKUP($AF540,'Part number data actuators'!$B$3:$H$202,5,FALSE))</f>
        <v/>
      </c>
      <c r="AK540" s="23" t="str">
        <f>IF(OR(ISBLANK($AF540),$AF540="N/A"),"",VLOOKUP($AF540,'Part number data actuators'!$B$3:$H$202,6,FALSE))</f>
        <v/>
      </c>
      <c r="AL540" s="23" t="str">
        <f>IF(OR(ISBLANK($AF540),$AF540="N/A"),"",VLOOKUP($AF540,'Part number data actuators'!$B$3:$H$202,7,FALSE))</f>
        <v/>
      </c>
      <c r="AM540" s="5" t="str">
        <f>IF(OR(ISBLANK($AF540),$AF540="N/A"),"",VLOOKUP(AF540,'Weight table'!$A$2:$C$10000,3,FALSE))</f>
        <v/>
      </c>
      <c r="AO540" s="86"/>
      <c r="AU540" s="66" t="e">
        <f t="shared" si="88"/>
        <v>#N/A</v>
      </c>
      <c r="AV540" s="66" t="e">
        <f t="shared" si="89"/>
        <v>#N/A</v>
      </c>
      <c r="AW540" t="e">
        <f t="shared" si="90"/>
        <v>#N/A</v>
      </c>
      <c r="AX540" s="66" t="e">
        <f t="shared" si="91"/>
        <v>#N/A</v>
      </c>
      <c r="AY540" s="66" t="e">
        <f t="shared" si="92"/>
        <v>#N/A</v>
      </c>
      <c r="BB540" s="6" t="e">
        <f>MATCH(Q540,'Partnumber data valves'!$B$4:$B$1001,0)</f>
        <v>#N/A</v>
      </c>
      <c r="BC540" s="6"/>
      <c r="BD540" t="e">
        <f>INDEX('Partnumber data valves'!$B$4:$AC$1001,$BB540,13)</f>
        <v>#N/A</v>
      </c>
      <c r="BE540" t="e">
        <f>INDEX('Partnumber data valves'!$B$4:$AC$1001,$BB540,14)</f>
        <v>#N/A</v>
      </c>
      <c r="BF540" t="e">
        <f>INDEX('Partnumber data valves'!$B$4:$AC$1001,$BB540,15)</f>
        <v>#N/A</v>
      </c>
      <c r="BG540" t="e">
        <f>INDEX('Partnumber data valves'!$B$4:$AC$1001,$BB540,16)</f>
        <v>#N/A</v>
      </c>
      <c r="BH540" t="e">
        <f>INDEX('Partnumber data valves'!$B$4:$AC$1001,$BB540,17)</f>
        <v>#N/A</v>
      </c>
      <c r="BI540" t="e">
        <f>INDEX('Partnumber data valves'!$B$4:$AC$1001,$BB540,18)</f>
        <v>#N/A</v>
      </c>
      <c r="BJ540" t="e">
        <f>INDEX('Partnumber data valves'!$B$4:$AC$1001,$BB540,19)</f>
        <v>#N/A</v>
      </c>
      <c r="BL540" t="e">
        <f>INDEX('Partnumber data valves'!$B$4:$AC$1001,$BB540,21)</f>
        <v>#N/A</v>
      </c>
      <c r="BM540" t="e">
        <f>INDEX('Partnumber data valves'!$B$4:$AC$1001,$BB540,22)</f>
        <v>#N/A</v>
      </c>
      <c r="BN540" t="e">
        <f>INDEX('Partnumber data valves'!$B$4:$AC$1001,$BB540,23)</f>
        <v>#N/A</v>
      </c>
      <c r="BO540" t="e">
        <f>INDEX('Partnumber data valves'!$B$4:$AC$1001,$BB540,24)</f>
        <v>#N/A</v>
      </c>
      <c r="BP540" t="e">
        <f>INDEX('Partnumber data valves'!$B$4:$AC$1001,$BB540,25)</f>
        <v>#N/A</v>
      </c>
      <c r="BQ540" t="e">
        <f>INDEX('Partnumber data valves'!$B$4:$AC$1001,$BB540,26)</f>
        <v>#N/A</v>
      </c>
      <c r="BR540" t="e">
        <f>INDEX('Partnumber data valves'!$B$4:$AC$1001,$BB540,27)</f>
        <v>#N/A</v>
      </c>
      <c r="BS540" t="e">
        <f>INDEX('Partnumber data valves'!$B$4:$AC$1001,$BB540,28)</f>
        <v>#N/A</v>
      </c>
      <c r="BU540" s="66" t="e">
        <f>INDEX('Partnumber data valves'!$B$4:$AC$1001,$BB540,5)</f>
        <v>#N/A</v>
      </c>
      <c r="BV540" s="66" t="e">
        <f>INDEX('Partnumber data valves'!$B$4:$AC$1001,$BB540,6)</f>
        <v>#N/A</v>
      </c>
    </row>
    <row r="541" spans="2:74" ht="15.75">
      <c r="B541" s="86"/>
      <c r="C541" s="108"/>
      <c r="D541" s="112"/>
      <c r="E541" s="124"/>
      <c r="F541" s="124"/>
      <c r="G541" s="109"/>
      <c r="H541" s="112"/>
      <c r="I541" s="110"/>
      <c r="J541" s="111"/>
      <c r="K541" s="112"/>
      <c r="L541" s="111"/>
      <c r="M541" s="115"/>
      <c r="N541" s="115"/>
      <c r="O541" s="115"/>
      <c r="Q541" s="83"/>
      <c r="R541" s="22" t="e">
        <f>VLOOKUP('Frese Valve Selection'!$Q541,'Partnumber data valves'!$B$4:$K$1001,2,FALSE)</f>
        <v>#N/A</v>
      </c>
      <c r="S541" s="23" t="e">
        <f>VLOOKUP('Frese Valve Selection'!$Q541,'Partnumber data valves'!$B$4:$K$1001,3,FALSE)</f>
        <v>#N/A</v>
      </c>
      <c r="T541" s="23" t="e">
        <f>VLOOKUP('Frese Valve Selection'!$Q541,'Partnumber data valves'!$B$4:$K$1001,4,FALSE)</f>
        <v>#N/A</v>
      </c>
      <c r="U541" s="23" t="e">
        <f>VLOOKUP('Frese Valve Selection'!$Q541,'Partnumber data valves'!$B$4:$K$1001,5,FALSE)</f>
        <v>#N/A</v>
      </c>
      <c r="V541" s="23" t="e">
        <f>VLOOKUP('Frese Valve Selection'!$Q541,'Partnumber data valves'!$B$4:$K$1001,6,FALSE)</f>
        <v>#N/A</v>
      </c>
      <c r="W541" s="23" t="e">
        <f>VLOOKUP('Frese Valve Selection'!$Q541,'Partnumber data valves'!$B$4:$K$1001,7,FALSE)</f>
        <v>#N/A</v>
      </c>
      <c r="X541" s="23" t="e">
        <f>VLOOKUP('Frese Valve Selection'!$Q541,'Partnumber data valves'!$B$4:$K$1001,8,FALSE)</f>
        <v>#N/A</v>
      </c>
      <c r="Y541" s="23" t="e">
        <f>VLOOKUP('Frese Valve Selection'!$Q541,'Partnumber data valves'!$B$4:$K$1001,9,FALSE)</f>
        <v>#N/A</v>
      </c>
      <c r="Z541" s="23" t="e">
        <f>VLOOKUP('Frese Valve Selection'!$Q541,'Partnumber data valves'!$B$4:$K$1001,10,FALSE)</f>
        <v>#N/A</v>
      </c>
      <c r="AA541" s="97">
        <f t="shared" si="87"/>
        <v>0</v>
      </c>
      <c r="AB541" s="98" t="e">
        <f t="shared" si="85"/>
        <v>#N/A</v>
      </c>
      <c r="AC541" s="99" t="e">
        <f t="shared" si="86"/>
        <v>#N/A</v>
      </c>
      <c r="AD541" s="23" t="e">
        <f>VLOOKUP(Q541,'Weight table'!$A$2:$C$10000,3,FALSE)</f>
        <v>#N/A</v>
      </c>
      <c r="AF541" s="83"/>
      <c r="AG541" s="23" t="str">
        <f>IF(OR(ISBLANK($AF541),$AF541="N/A"),"",VLOOKUP($AF541,'Part number data actuators'!$B$3:$H$202,2,FALSE))</f>
        <v/>
      </c>
      <c r="AH541" s="23" t="str">
        <f>IF(OR(ISBLANK($AF541),$AF541="N/A"),"",VLOOKUP($AF541,'Part number data actuators'!$B$3:$H$202,3,FALSE))</f>
        <v/>
      </c>
      <c r="AI541" s="23" t="str">
        <f>IF(OR(ISBLANK($AF541),$AF541="N/A"),"",VLOOKUP($AF541,'Part number data actuators'!$B$3:$H$202,4,FALSE))</f>
        <v/>
      </c>
      <c r="AJ541" s="23" t="str">
        <f>IF(OR(ISBLANK($AF541),$AF541="N/A"),"",VLOOKUP($AF541,'Part number data actuators'!$B$3:$H$202,5,FALSE))</f>
        <v/>
      </c>
      <c r="AK541" s="23" t="str">
        <f>IF(OR(ISBLANK($AF541),$AF541="N/A"),"",VLOOKUP($AF541,'Part number data actuators'!$B$3:$H$202,6,FALSE))</f>
        <v/>
      </c>
      <c r="AL541" s="23" t="str">
        <f>IF(OR(ISBLANK($AF541),$AF541="N/A"),"",VLOOKUP($AF541,'Part number data actuators'!$B$3:$H$202,7,FALSE))</f>
        <v/>
      </c>
      <c r="AM541" s="5" t="str">
        <f>IF(OR(ISBLANK($AF541),$AF541="N/A"),"",VLOOKUP(AF541,'Weight table'!$A$2:$C$10000,3,FALSE))</f>
        <v/>
      </c>
      <c r="AO541" s="86"/>
      <c r="AU541" s="66" t="e">
        <f t="shared" si="88"/>
        <v>#N/A</v>
      </c>
      <c r="AV541" s="66" t="e">
        <f t="shared" si="89"/>
        <v>#N/A</v>
      </c>
      <c r="AW541" t="e">
        <f t="shared" si="90"/>
        <v>#N/A</v>
      </c>
      <c r="AX541" s="66" t="e">
        <f t="shared" si="91"/>
        <v>#N/A</v>
      </c>
      <c r="AY541" s="66" t="e">
        <f t="shared" si="92"/>
        <v>#N/A</v>
      </c>
      <c r="BB541" s="6" t="e">
        <f>MATCH(Q541,'Partnumber data valves'!$B$4:$B$1001,0)</f>
        <v>#N/A</v>
      </c>
      <c r="BC541" s="6"/>
      <c r="BD541" t="e">
        <f>INDEX('Partnumber data valves'!$B$4:$AC$1001,$BB541,13)</f>
        <v>#N/A</v>
      </c>
      <c r="BE541" t="e">
        <f>INDEX('Partnumber data valves'!$B$4:$AC$1001,$BB541,14)</f>
        <v>#N/A</v>
      </c>
      <c r="BF541" t="e">
        <f>INDEX('Partnumber data valves'!$B$4:$AC$1001,$BB541,15)</f>
        <v>#N/A</v>
      </c>
      <c r="BG541" t="e">
        <f>INDEX('Partnumber data valves'!$B$4:$AC$1001,$BB541,16)</f>
        <v>#N/A</v>
      </c>
      <c r="BH541" t="e">
        <f>INDEX('Partnumber data valves'!$B$4:$AC$1001,$BB541,17)</f>
        <v>#N/A</v>
      </c>
      <c r="BI541" t="e">
        <f>INDEX('Partnumber data valves'!$B$4:$AC$1001,$BB541,18)</f>
        <v>#N/A</v>
      </c>
      <c r="BJ541" t="e">
        <f>INDEX('Partnumber data valves'!$B$4:$AC$1001,$BB541,19)</f>
        <v>#N/A</v>
      </c>
      <c r="BL541" t="e">
        <f>INDEX('Partnumber data valves'!$B$4:$AC$1001,$BB541,21)</f>
        <v>#N/A</v>
      </c>
      <c r="BM541" t="e">
        <f>INDEX('Partnumber data valves'!$B$4:$AC$1001,$BB541,22)</f>
        <v>#N/A</v>
      </c>
      <c r="BN541" t="e">
        <f>INDEX('Partnumber data valves'!$B$4:$AC$1001,$BB541,23)</f>
        <v>#N/A</v>
      </c>
      <c r="BO541" t="e">
        <f>INDEX('Partnumber data valves'!$B$4:$AC$1001,$BB541,24)</f>
        <v>#N/A</v>
      </c>
      <c r="BP541" t="e">
        <f>INDEX('Partnumber data valves'!$B$4:$AC$1001,$BB541,25)</f>
        <v>#N/A</v>
      </c>
      <c r="BQ541" t="e">
        <f>INDEX('Partnumber data valves'!$B$4:$AC$1001,$BB541,26)</f>
        <v>#N/A</v>
      </c>
      <c r="BR541" t="e">
        <f>INDEX('Partnumber data valves'!$B$4:$AC$1001,$BB541,27)</f>
        <v>#N/A</v>
      </c>
      <c r="BS541" t="e">
        <f>INDEX('Partnumber data valves'!$B$4:$AC$1001,$BB541,28)</f>
        <v>#N/A</v>
      </c>
      <c r="BU541" s="66" t="e">
        <f>INDEX('Partnumber data valves'!$B$4:$AC$1001,$BB541,5)</f>
        <v>#N/A</v>
      </c>
      <c r="BV541" s="66" t="e">
        <f>INDEX('Partnumber data valves'!$B$4:$AC$1001,$BB541,6)</f>
        <v>#N/A</v>
      </c>
    </row>
    <row r="542" spans="2:74" ht="15.75">
      <c r="B542" s="86"/>
      <c r="C542" s="108"/>
      <c r="D542" s="112"/>
      <c r="E542" s="124"/>
      <c r="F542" s="124"/>
      <c r="G542" s="109"/>
      <c r="H542" s="112"/>
      <c r="I542" s="110"/>
      <c r="J542" s="111"/>
      <c r="K542" s="112"/>
      <c r="L542" s="111"/>
      <c r="M542" s="115"/>
      <c r="N542" s="115"/>
      <c r="O542" s="115"/>
      <c r="Q542" s="83"/>
      <c r="R542" s="22" t="e">
        <f>VLOOKUP('Frese Valve Selection'!$Q542,'Partnumber data valves'!$B$4:$K$1001,2,FALSE)</f>
        <v>#N/A</v>
      </c>
      <c r="S542" s="23" t="e">
        <f>VLOOKUP('Frese Valve Selection'!$Q542,'Partnumber data valves'!$B$4:$K$1001,3,FALSE)</f>
        <v>#N/A</v>
      </c>
      <c r="T542" s="23" t="e">
        <f>VLOOKUP('Frese Valve Selection'!$Q542,'Partnumber data valves'!$B$4:$K$1001,4,FALSE)</f>
        <v>#N/A</v>
      </c>
      <c r="U542" s="23" t="e">
        <f>VLOOKUP('Frese Valve Selection'!$Q542,'Partnumber data valves'!$B$4:$K$1001,5,FALSE)</f>
        <v>#N/A</v>
      </c>
      <c r="V542" s="23" t="e">
        <f>VLOOKUP('Frese Valve Selection'!$Q542,'Partnumber data valves'!$B$4:$K$1001,6,FALSE)</f>
        <v>#N/A</v>
      </c>
      <c r="W542" s="23" t="e">
        <f>VLOOKUP('Frese Valve Selection'!$Q542,'Partnumber data valves'!$B$4:$K$1001,7,FALSE)</f>
        <v>#N/A</v>
      </c>
      <c r="X542" s="23" t="e">
        <f>VLOOKUP('Frese Valve Selection'!$Q542,'Partnumber data valves'!$B$4:$K$1001,8,FALSE)</f>
        <v>#N/A</v>
      </c>
      <c r="Y542" s="23" t="e">
        <f>VLOOKUP('Frese Valve Selection'!$Q542,'Partnumber data valves'!$B$4:$K$1001,9,FALSE)</f>
        <v>#N/A</v>
      </c>
      <c r="Z542" s="23" t="e">
        <f>VLOOKUP('Frese Valve Selection'!$Q542,'Partnumber data valves'!$B$4:$K$1001,10,FALSE)</f>
        <v>#N/A</v>
      </c>
      <c r="AA542" s="97">
        <f t="shared" si="87"/>
        <v>0</v>
      </c>
      <c r="AB542" s="98" t="e">
        <f t="shared" si="85"/>
        <v>#N/A</v>
      </c>
      <c r="AC542" s="99" t="e">
        <f t="shared" si="86"/>
        <v>#N/A</v>
      </c>
      <c r="AD542" s="23" t="e">
        <f>VLOOKUP(Q542,'Weight table'!$A$2:$C$10000,3,FALSE)</f>
        <v>#N/A</v>
      </c>
      <c r="AF542" s="83"/>
      <c r="AG542" s="23" t="str">
        <f>IF(OR(ISBLANK($AF542),$AF542="N/A"),"",VLOOKUP($AF542,'Part number data actuators'!$B$3:$H$202,2,FALSE))</f>
        <v/>
      </c>
      <c r="AH542" s="23" t="str">
        <f>IF(OR(ISBLANK($AF542),$AF542="N/A"),"",VLOOKUP($AF542,'Part number data actuators'!$B$3:$H$202,3,FALSE))</f>
        <v/>
      </c>
      <c r="AI542" s="23" t="str">
        <f>IF(OR(ISBLANK($AF542),$AF542="N/A"),"",VLOOKUP($AF542,'Part number data actuators'!$B$3:$H$202,4,FALSE))</f>
        <v/>
      </c>
      <c r="AJ542" s="23" t="str">
        <f>IF(OR(ISBLANK($AF542),$AF542="N/A"),"",VLOOKUP($AF542,'Part number data actuators'!$B$3:$H$202,5,FALSE))</f>
        <v/>
      </c>
      <c r="AK542" s="23" t="str">
        <f>IF(OR(ISBLANK($AF542),$AF542="N/A"),"",VLOOKUP($AF542,'Part number data actuators'!$B$3:$H$202,6,FALSE))</f>
        <v/>
      </c>
      <c r="AL542" s="23" t="str">
        <f>IF(OR(ISBLANK($AF542),$AF542="N/A"),"",VLOOKUP($AF542,'Part number data actuators'!$B$3:$H$202,7,FALSE))</f>
        <v/>
      </c>
      <c r="AM542" s="5" t="str">
        <f>IF(OR(ISBLANK($AF542),$AF542="N/A"),"",VLOOKUP(AF542,'Weight table'!$A$2:$C$10000,3,FALSE))</f>
        <v/>
      </c>
      <c r="AO542" s="86"/>
      <c r="AU542" s="66" t="e">
        <f t="shared" si="88"/>
        <v>#N/A</v>
      </c>
      <c r="AV542" s="66" t="e">
        <f t="shared" si="89"/>
        <v>#N/A</v>
      </c>
      <c r="AW542" t="e">
        <f t="shared" si="90"/>
        <v>#N/A</v>
      </c>
      <c r="AX542" s="66" t="e">
        <f t="shared" si="91"/>
        <v>#N/A</v>
      </c>
      <c r="AY542" s="66" t="e">
        <f t="shared" si="92"/>
        <v>#N/A</v>
      </c>
      <c r="BB542" s="6" t="e">
        <f>MATCH(Q542,'Partnumber data valves'!$B$4:$B$1001,0)</f>
        <v>#N/A</v>
      </c>
      <c r="BC542" s="6"/>
      <c r="BD542" t="e">
        <f>INDEX('Partnumber data valves'!$B$4:$AC$1001,$BB542,13)</f>
        <v>#N/A</v>
      </c>
      <c r="BE542" t="e">
        <f>INDEX('Partnumber data valves'!$B$4:$AC$1001,$BB542,14)</f>
        <v>#N/A</v>
      </c>
      <c r="BF542" t="e">
        <f>INDEX('Partnumber data valves'!$B$4:$AC$1001,$BB542,15)</f>
        <v>#N/A</v>
      </c>
      <c r="BG542" t="e">
        <f>INDEX('Partnumber data valves'!$B$4:$AC$1001,$BB542,16)</f>
        <v>#N/A</v>
      </c>
      <c r="BH542" t="e">
        <f>INDEX('Partnumber data valves'!$B$4:$AC$1001,$BB542,17)</f>
        <v>#N/A</v>
      </c>
      <c r="BI542" t="e">
        <f>INDEX('Partnumber data valves'!$B$4:$AC$1001,$BB542,18)</f>
        <v>#N/A</v>
      </c>
      <c r="BJ542" t="e">
        <f>INDEX('Partnumber data valves'!$B$4:$AC$1001,$BB542,19)</f>
        <v>#N/A</v>
      </c>
      <c r="BL542" t="e">
        <f>INDEX('Partnumber data valves'!$B$4:$AC$1001,$BB542,21)</f>
        <v>#N/A</v>
      </c>
      <c r="BM542" t="e">
        <f>INDEX('Partnumber data valves'!$B$4:$AC$1001,$BB542,22)</f>
        <v>#N/A</v>
      </c>
      <c r="BN542" t="e">
        <f>INDEX('Partnumber data valves'!$B$4:$AC$1001,$BB542,23)</f>
        <v>#N/A</v>
      </c>
      <c r="BO542" t="e">
        <f>INDEX('Partnumber data valves'!$B$4:$AC$1001,$BB542,24)</f>
        <v>#N/A</v>
      </c>
      <c r="BP542" t="e">
        <f>INDEX('Partnumber data valves'!$B$4:$AC$1001,$BB542,25)</f>
        <v>#N/A</v>
      </c>
      <c r="BQ542" t="e">
        <f>INDEX('Partnumber data valves'!$B$4:$AC$1001,$BB542,26)</f>
        <v>#N/A</v>
      </c>
      <c r="BR542" t="e">
        <f>INDEX('Partnumber data valves'!$B$4:$AC$1001,$BB542,27)</f>
        <v>#N/A</v>
      </c>
      <c r="BS542" t="e">
        <f>INDEX('Partnumber data valves'!$B$4:$AC$1001,$BB542,28)</f>
        <v>#N/A</v>
      </c>
      <c r="BU542" s="66" t="e">
        <f>INDEX('Partnumber data valves'!$B$4:$AC$1001,$BB542,5)</f>
        <v>#N/A</v>
      </c>
      <c r="BV542" s="66" t="e">
        <f>INDEX('Partnumber data valves'!$B$4:$AC$1001,$BB542,6)</f>
        <v>#N/A</v>
      </c>
    </row>
    <row r="543" spans="2:74" ht="15.75">
      <c r="B543" s="86"/>
      <c r="C543" s="108"/>
      <c r="D543" s="112"/>
      <c r="E543" s="124"/>
      <c r="F543" s="124"/>
      <c r="G543" s="109"/>
      <c r="H543" s="112"/>
      <c r="I543" s="110"/>
      <c r="J543" s="111"/>
      <c r="K543" s="112"/>
      <c r="L543" s="111"/>
      <c r="M543" s="115"/>
      <c r="N543" s="115"/>
      <c r="O543" s="115"/>
      <c r="Q543" s="83"/>
      <c r="R543" s="22" t="e">
        <f>VLOOKUP('Frese Valve Selection'!$Q543,'Partnumber data valves'!$B$4:$K$1001,2,FALSE)</f>
        <v>#N/A</v>
      </c>
      <c r="S543" s="23" t="e">
        <f>VLOOKUP('Frese Valve Selection'!$Q543,'Partnumber data valves'!$B$4:$K$1001,3,FALSE)</f>
        <v>#N/A</v>
      </c>
      <c r="T543" s="23" t="e">
        <f>VLOOKUP('Frese Valve Selection'!$Q543,'Partnumber data valves'!$B$4:$K$1001,4,FALSE)</f>
        <v>#N/A</v>
      </c>
      <c r="U543" s="23" t="e">
        <f>VLOOKUP('Frese Valve Selection'!$Q543,'Partnumber data valves'!$B$4:$K$1001,5,FALSE)</f>
        <v>#N/A</v>
      </c>
      <c r="V543" s="23" t="e">
        <f>VLOOKUP('Frese Valve Selection'!$Q543,'Partnumber data valves'!$B$4:$K$1001,6,FALSE)</f>
        <v>#N/A</v>
      </c>
      <c r="W543" s="23" t="e">
        <f>VLOOKUP('Frese Valve Selection'!$Q543,'Partnumber data valves'!$B$4:$K$1001,7,FALSE)</f>
        <v>#N/A</v>
      </c>
      <c r="X543" s="23" t="e">
        <f>VLOOKUP('Frese Valve Selection'!$Q543,'Partnumber data valves'!$B$4:$K$1001,8,FALSE)</f>
        <v>#N/A</v>
      </c>
      <c r="Y543" s="23" t="e">
        <f>VLOOKUP('Frese Valve Selection'!$Q543,'Partnumber data valves'!$B$4:$K$1001,9,FALSE)</f>
        <v>#N/A</v>
      </c>
      <c r="Z543" s="23" t="e">
        <f>VLOOKUP('Frese Valve Selection'!$Q543,'Partnumber data valves'!$B$4:$K$1001,10,FALSE)</f>
        <v>#N/A</v>
      </c>
      <c r="AA543" s="97">
        <f t="shared" si="87"/>
        <v>0</v>
      </c>
      <c r="AB543" s="98" t="e">
        <f t="shared" si="85"/>
        <v>#N/A</v>
      </c>
      <c r="AC543" s="99" t="e">
        <f t="shared" si="86"/>
        <v>#N/A</v>
      </c>
      <c r="AD543" s="23" t="e">
        <f>VLOOKUP(Q543,'Weight table'!$A$2:$C$10000,3,FALSE)</f>
        <v>#N/A</v>
      </c>
      <c r="AF543" s="83"/>
      <c r="AG543" s="23" t="str">
        <f>IF(OR(ISBLANK($AF543),$AF543="N/A"),"",VLOOKUP($AF543,'Part number data actuators'!$B$3:$H$202,2,FALSE))</f>
        <v/>
      </c>
      <c r="AH543" s="23" t="str">
        <f>IF(OR(ISBLANK($AF543),$AF543="N/A"),"",VLOOKUP($AF543,'Part number data actuators'!$B$3:$H$202,3,FALSE))</f>
        <v/>
      </c>
      <c r="AI543" s="23" t="str">
        <f>IF(OR(ISBLANK($AF543),$AF543="N/A"),"",VLOOKUP($AF543,'Part number data actuators'!$B$3:$H$202,4,FALSE))</f>
        <v/>
      </c>
      <c r="AJ543" s="23" t="str">
        <f>IF(OR(ISBLANK($AF543),$AF543="N/A"),"",VLOOKUP($AF543,'Part number data actuators'!$B$3:$H$202,5,FALSE))</f>
        <v/>
      </c>
      <c r="AK543" s="23" t="str">
        <f>IF(OR(ISBLANK($AF543),$AF543="N/A"),"",VLOOKUP($AF543,'Part number data actuators'!$B$3:$H$202,6,FALSE))</f>
        <v/>
      </c>
      <c r="AL543" s="23" t="str">
        <f>IF(OR(ISBLANK($AF543),$AF543="N/A"),"",VLOOKUP($AF543,'Part number data actuators'!$B$3:$H$202,7,FALSE))</f>
        <v/>
      </c>
      <c r="AM543" s="5" t="str">
        <f>IF(OR(ISBLANK($AF543),$AF543="N/A"),"",VLOOKUP(AF543,'Weight table'!$A$2:$C$10000,3,FALSE))</f>
        <v/>
      </c>
      <c r="AO543" s="86"/>
      <c r="AU543" s="66" t="e">
        <f t="shared" si="88"/>
        <v>#N/A</v>
      </c>
      <c r="AV543" s="66" t="e">
        <f t="shared" si="89"/>
        <v>#N/A</v>
      </c>
      <c r="AW543" t="e">
        <f t="shared" si="90"/>
        <v>#N/A</v>
      </c>
      <c r="AX543" s="66" t="e">
        <f t="shared" si="91"/>
        <v>#N/A</v>
      </c>
      <c r="AY543" s="66" t="e">
        <f t="shared" si="92"/>
        <v>#N/A</v>
      </c>
      <c r="BB543" s="6" t="e">
        <f>MATCH(Q543,'Partnumber data valves'!$B$4:$B$1001,0)</f>
        <v>#N/A</v>
      </c>
      <c r="BC543" s="6"/>
      <c r="BD543" t="e">
        <f>INDEX('Partnumber data valves'!$B$4:$AC$1001,$BB543,13)</f>
        <v>#N/A</v>
      </c>
      <c r="BE543" t="e">
        <f>INDEX('Partnumber data valves'!$B$4:$AC$1001,$BB543,14)</f>
        <v>#N/A</v>
      </c>
      <c r="BF543" t="e">
        <f>INDEX('Partnumber data valves'!$B$4:$AC$1001,$BB543,15)</f>
        <v>#N/A</v>
      </c>
      <c r="BG543" t="e">
        <f>INDEX('Partnumber data valves'!$B$4:$AC$1001,$BB543,16)</f>
        <v>#N/A</v>
      </c>
      <c r="BH543" t="e">
        <f>INDEX('Partnumber data valves'!$B$4:$AC$1001,$BB543,17)</f>
        <v>#N/A</v>
      </c>
      <c r="BI543" t="e">
        <f>INDEX('Partnumber data valves'!$B$4:$AC$1001,$BB543,18)</f>
        <v>#N/A</v>
      </c>
      <c r="BJ543" t="e">
        <f>INDEX('Partnumber data valves'!$B$4:$AC$1001,$BB543,19)</f>
        <v>#N/A</v>
      </c>
      <c r="BL543" t="e">
        <f>INDEX('Partnumber data valves'!$B$4:$AC$1001,$BB543,21)</f>
        <v>#N/A</v>
      </c>
      <c r="BM543" t="e">
        <f>INDEX('Partnumber data valves'!$B$4:$AC$1001,$BB543,22)</f>
        <v>#N/A</v>
      </c>
      <c r="BN543" t="e">
        <f>INDEX('Partnumber data valves'!$B$4:$AC$1001,$BB543,23)</f>
        <v>#N/A</v>
      </c>
      <c r="BO543" t="e">
        <f>INDEX('Partnumber data valves'!$B$4:$AC$1001,$BB543,24)</f>
        <v>#N/A</v>
      </c>
      <c r="BP543" t="e">
        <f>INDEX('Partnumber data valves'!$B$4:$AC$1001,$BB543,25)</f>
        <v>#N/A</v>
      </c>
      <c r="BQ543" t="e">
        <f>INDEX('Partnumber data valves'!$B$4:$AC$1001,$BB543,26)</f>
        <v>#N/A</v>
      </c>
      <c r="BR543" t="e">
        <f>INDEX('Partnumber data valves'!$B$4:$AC$1001,$BB543,27)</f>
        <v>#N/A</v>
      </c>
      <c r="BS543" t="e">
        <f>INDEX('Partnumber data valves'!$B$4:$AC$1001,$BB543,28)</f>
        <v>#N/A</v>
      </c>
      <c r="BU543" s="66" t="e">
        <f>INDEX('Partnumber data valves'!$B$4:$AC$1001,$BB543,5)</f>
        <v>#N/A</v>
      </c>
      <c r="BV543" s="66" t="e">
        <f>INDEX('Partnumber data valves'!$B$4:$AC$1001,$BB543,6)</f>
        <v>#N/A</v>
      </c>
    </row>
    <row r="544" spans="2:74" ht="15.75">
      <c r="B544" s="86"/>
      <c r="C544" s="108"/>
      <c r="D544" s="112"/>
      <c r="E544" s="124"/>
      <c r="F544" s="124"/>
      <c r="G544" s="109"/>
      <c r="H544" s="112"/>
      <c r="I544" s="110"/>
      <c r="J544" s="111"/>
      <c r="K544" s="112"/>
      <c r="L544" s="111"/>
      <c r="M544" s="115"/>
      <c r="N544" s="115"/>
      <c r="O544" s="115"/>
      <c r="Q544" s="83"/>
      <c r="R544" s="22" t="e">
        <f>VLOOKUP('Frese Valve Selection'!$Q544,'Partnumber data valves'!$B$4:$K$1001,2,FALSE)</f>
        <v>#N/A</v>
      </c>
      <c r="S544" s="23" t="e">
        <f>VLOOKUP('Frese Valve Selection'!$Q544,'Partnumber data valves'!$B$4:$K$1001,3,FALSE)</f>
        <v>#N/A</v>
      </c>
      <c r="T544" s="23" t="e">
        <f>VLOOKUP('Frese Valve Selection'!$Q544,'Partnumber data valves'!$B$4:$K$1001,4,FALSE)</f>
        <v>#N/A</v>
      </c>
      <c r="U544" s="23" t="e">
        <f>VLOOKUP('Frese Valve Selection'!$Q544,'Partnumber data valves'!$B$4:$K$1001,5,FALSE)</f>
        <v>#N/A</v>
      </c>
      <c r="V544" s="23" t="e">
        <f>VLOOKUP('Frese Valve Selection'!$Q544,'Partnumber data valves'!$B$4:$K$1001,6,FALSE)</f>
        <v>#N/A</v>
      </c>
      <c r="W544" s="23" t="e">
        <f>VLOOKUP('Frese Valve Selection'!$Q544,'Partnumber data valves'!$B$4:$K$1001,7,FALSE)</f>
        <v>#N/A</v>
      </c>
      <c r="X544" s="23" t="e">
        <f>VLOOKUP('Frese Valve Selection'!$Q544,'Partnumber data valves'!$B$4:$K$1001,8,FALSE)</f>
        <v>#N/A</v>
      </c>
      <c r="Y544" s="23" t="e">
        <f>VLOOKUP('Frese Valve Selection'!$Q544,'Partnumber data valves'!$B$4:$K$1001,9,FALSE)</f>
        <v>#N/A</v>
      </c>
      <c r="Z544" s="23" t="e">
        <f>VLOOKUP('Frese Valve Selection'!$Q544,'Partnumber data valves'!$B$4:$K$1001,10,FALSE)</f>
        <v>#N/A</v>
      </c>
      <c r="AA544" s="97">
        <f t="shared" si="87"/>
        <v>0</v>
      </c>
      <c r="AB544" s="98" t="e">
        <f t="shared" si="85"/>
        <v>#N/A</v>
      </c>
      <c r="AC544" s="99" t="e">
        <f t="shared" si="86"/>
        <v>#N/A</v>
      </c>
      <c r="AD544" s="23" t="e">
        <f>VLOOKUP(Q544,'Weight table'!$A$2:$C$10000,3,FALSE)</f>
        <v>#N/A</v>
      </c>
      <c r="AF544" s="83"/>
      <c r="AG544" s="23" t="str">
        <f>IF(OR(ISBLANK($AF544),$AF544="N/A"),"",VLOOKUP($AF544,'Part number data actuators'!$B$3:$H$202,2,FALSE))</f>
        <v/>
      </c>
      <c r="AH544" s="23" t="str">
        <f>IF(OR(ISBLANK($AF544),$AF544="N/A"),"",VLOOKUP($AF544,'Part number data actuators'!$B$3:$H$202,3,FALSE))</f>
        <v/>
      </c>
      <c r="AI544" s="23" t="str">
        <f>IF(OR(ISBLANK($AF544),$AF544="N/A"),"",VLOOKUP($AF544,'Part number data actuators'!$B$3:$H$202,4,FALSE))</f>
        <v/>
      </c>
      <c r="AJ544" s="23" t="str">
        <f>IF(OR(ISBLANK($AF544),$AF544="N/A"),"",VLOOKUP($AF544,'Part number data actuators'!$B$3:$H$202,5,FALSE))</f>
        <v/>
      </c>
      <c r="AK544" s="23" t="str">
        <f>IF(OR(ISBLANK($AF544),$AF544="N/A"),"",VLOOKUP($AF544,'Part number data actuators'!$B$3:$H$202,6,FALSE))</f>
        <v/>
      </c>
      <c r="AL544" s="23" t="str">
        <f>IF(OR(ISBLANK($AF544),$AF544="N/A"),"",VLOOKUP($AF544,'Part number data actuators'!$B$3:$H$202,7,FALSE))</f>
        <v/>
      </c>
      <c r="AM544" s="5" t="str">
        <f>IF(OR(ISBLANK($AF544),$AF544="N/A"),"",VLOOKUP(AF544,'Weight table'!$A$2:$C$10000,3,FALSE))</f>
        <v/>
      </c>
      <c r="AO544" s="86"/>
      <c r="AU544" s="66" t="e">
        <f t="shared" si="88"/>
        <v>#N/A</v>
      </c>
      <c r="AV544" s="66" t="e">
        <f t="shared" si="89"/>
        <v>#N/A</v>
      </c>
      <c r="AW544" t="e">
        <f t="shared" si="90"/>
        <v>#N/A</v>
      </c>
      <c r="AX544" s="66" t="e">
        <f t="shared" si="91"/>
        <v>#N/A</v>
      </c>
      <c r="AY544" s="66" t="e">
        <f t="shared" si="92"/>
        <v>#N/A</v>
      </c>
      <c r="BB544" s="6" t="e">
        <f>MATCH(Q544,'Partnumber data valves'!$B$4:$B$1001,0)</f>
        <v>#N/A</v>
      </c>
      <c r="BC544" s="6"/>
      <c r="BD544" t="e">
        <f>INDEX('Partnumber data valves'!$B$4:$AC$1001,$BB544,13)</f>
        <v>#N/A</v>
      </c>
      <c r="BE544" t="e">
        <f>INDEX('Partnumber data valves'!$B$4:$AC$1001,$BB544,14)</f>
        <v>#N/A</v>
      </c>
      <c r="BF544" t="e">
        <f>INDEX('Partnumber data valves'!$B$4:$AC$1001,$BB544,15)</f>
        <v>#N/A</v>
      </c>
      <c r="BG544" t="e">
        <f>INDEX('Partnumber data valves'!$B$4:$AC$1001,$BB544,16)</f>
        <v>#N/A</v>
      </c>
      <c r="BH544" t="e">
        <f>INDEX('Partnumber data valves'!$B$4:$AC$1001,$BB544,17)</f>
        <v>#N/A</v>
      </c>
      <c r="BI544" t="e">
        <f>INDEX('Partnumber data valves'!$B$4:$AC$1001,$BB544,18)</f>
        <v>#N/A</v>
      </c>
      <c r="BJ544" t="e">
        <f>INDEX('Partnumber data valves'!$B$4:$AC$1001,$BB544,19)</f>
        <v>#N/A</v>
      </c>
      <c r="BL544" t="e">
        <f>INDEX('Partnumber data valves'!$B$4:$AC$1001,$BB544,21)</f>
        <v>#N/A</v>
      </c>
      <c r="BM544" t="e">
        <f>INDEX('Partnumber data valves'!$B$4:$AC$1001,$BB544,22)</f>
        <v>#N/A</v>
      </c>
      <c r="BN544" t="e">
        <f>INDEX('Partnumber data valves'!$B$4:$AC$1001,$BB544,23)</f>
        <v>#N/A</v>
      </c>
      <c r="BO544" t="e">
        <f>INDEX('Partnumber data valves'!$B$4:$AC$1001,$BB544,24)</f>
        <v>#N/A</v>
      </c>
      <c r="BP544" t="e">
        <f>INDEX('Partnumber data valves'!$B$4:$AC$1001,$BB544,25)</f>
        <v>#N/A</v>
      </c>
      <c r="BQ544" t="e">
        <f>INDEX('Partnumber data valves'!$B$4:$AC$1001,$BB544,26)</f>
        <v>#N/A</v>
      </c>
      <c r="BR544" t="e">
        <f>INDEX('Partnumber data valves'!$B$4:$AC$1001,$BB544,27)</f>
        <v>#N/A</v>
      </c>
      <c r="BS544" t="e">
        <f>INDEX('Partnumber data valves'!$B$4:$AC$1001,$BB544,28)</f>
        <v>#N/A</v>
      </c>
      <c r="BU544" s="66" t="e">
        <f>INDEX('Partnumber data valves'!$B$4:$AC$1001,$BB544,5)</f>
        <v>#N/A</v>
      </c>
      <c r="BV544" s="66" t="e">
        <f>INDEX('Partnumber data valves'!$B$4:$AC$1001,$BB544,6)</f>
        <v>#N/A</v>
      </c>
    </row>
    <row r="545" spans="2:74" ht="15.75">
      <c r="B545" s="86"/>
      <c r="C545" s="108"/>
      <c r="D545" s="125"/>
      <c r="E545" s="124"/>
      <c r="F545" s="124"/>
      <c r="G545" s="109"/>
      <c r="H545" s="112"/>
      <c r="I545" s="110"/>
      <c r="J545" s="111"/>
      <c r="K545" s="112"/>
      <c r="L545" s="111"/>
      <c r="M545" s="115"/>
      <c r="N545" s="115"/>
      <c r="O545" s="115"/>
      <c r="Q545" s="83"/>
      <c r="R545" s="22" t="e">
        <f>VLOOKUP('Frese Valve Selection'!$Q545,'Partnumber data valves'!$B$4:$K$1001,2,FALSE)</f>
        <v>#N/A</v>
      </c>
      <c r="S545" s="23" t="e">
        <f>VLOOKUP('Frese Valve Selection'!$Q545,'Partnumber data valves'!$B$4:$K$1001,3,FALSE)</f>
        <v>#N/A</v>
      </c>
      <c r="T545" s="23" t="e">
        <f>VLOOKUP('Frese Valve Selection'!$Q545,'Partnumber data valves'!$B$4:$K$1001,4,FALSE)</f>
        <v>#N/A</v>
      </c>
      <c r="U545" s="23" t="e">
        <f>VLOOKUP('Frese Valve Selection'!$Q545,'Partnumber data valves'!$B$4:$K$1001,5,FALSE)</f>
        <v>#N/A</v>
      </c>
      <c r="V545" s="23" t="e">
        <f>VLOOKUP('Frese Valve Selection'!$Q545,'Partnumber data valves'!$B$4:$K$1001,6,FALSE)</f>
        <v>#N/A</v>
      </c>
      <c r="W545" s="23" t="e">
        <f>VLOOKUP('Frese Valve Selection'!$Q545,'Partnumber data valves'!$B$4:$K$1001,7,FALSE)</f>
        <v>#N/A</v>
      </c>
      <c r="X545" s="23" t="e">
        <f>VLOOKUP('Frese Valve Selection'!$Q545,'Partnumber data valves'!$B$4:$K$1001,8,FALSE)</f>
        <v>#N/A</v>
      </c>
      <c r="Y545" s="23" t="e">
        <f>VLOOKUP('Frese Valve Selection'!$Q545,'Partnumber data valves'!$B$4:$K$1001,9,FALSE)</f>
        <v>#N/A</v>
      </c>
      <c r="Z545" s="23" t="e">
        <f>VLOOKUP('Frese Valve Selection'!$Q545,'Partnumber data valves'!$B$4:$K$1001,10,FALSE)</f>
        <v>#N/A</v>
      </c>
      <c r="AA545" s="97">
        <f t="shared" si="87"/>
        <v>0</v>
      </c>
      <c r="AB545" s="98" t="e">
        <f t="shared" si="85"/>
        <v>#N/A</v>
      </c>
      <c r="AC545" s="99" t="e">
        <f t="shared" si="86"/>
        <v>#N/A</v>
      </c>
      <c r="AD545" s="23" t="e">
        <f>VLOOKUP(Q545,'Weight table'!$A$2:$C$10000,3,FALSE)</f>
        <v>#N/A</v>
      </c>
      <c r="AF545" s="83"/>
      <c r="AG545" s="23" t="str">
        <f>IF(OR(ISBLANK($AF545),$AF545="N/A"),"",VLOOKUP($AF545,'Part number data actuators'!$B$3:$H$202,2,FALSE))</f>
        <v/>
      </c>
      <c r="AH545" s="23" t="str">
        <f>IF(OR(ISBLANK($AF545),$AF545="N/A"),"",VLOOKUP($AF545,'Part number data actuators'!$B$3:$H$202,3,FALSE))</f>
        <v/>
      </c>
      <c r="AI545" s="23" t="str">
        <f>IF(OR(ISBLANK($AF545),$AF545="N/A"),"",VLOOKUP($AF545,'Part number data actuators'!$B$3:$H$202,4,FALSE))</f>
        <v/>
      </c>
      <c r="AJ545" s="23" t="str">
        <f>IF(OR(ISBLANK($AF545),$AF545="N/A"),"",VLOOKUP($AF545,'Part number data actuators'!$B$3:$H$202,5,FALSE))</f>
        <v/>
      </c>
      <c r="AK545" s="23" t="str">
        <f>IF(OR(ISBLANK($AF545),$AF545="N/A"),"",VLOOKUP($AF545,'Part number data actuators'!$B$3:$H$202,6,FALSE))</f>
        <v/>
      </c>
      <c r="AL545" s="23" t="str">
        <f>IF(OR(ISBLANK($AF545),$AF545="N/A"),"",VLOOKUP($AF545,'Part number data actuators'!$B$3:$H$202,7,FALSE))</f>
        <v/>
      </c>
      <c r="AM545" s="5" t="str">
        <f>IF(OR(ISBLANK($AF545),$AF545="N/A"),"",VLOOKUP(AF545,'Weight table'!$A$2:$C$10000,3,FALSE))</f>
        <v/>
      </c>
      <c r="AO545" s="86"/>
      <c r="AU545" s="66" t="e">
        <f t="shared" si="88"/>
        <v>#N/A</v>
      </c>
      <c r="AV545" s="66" t="e">
        <f t="shared" si="89"/>
        <v>#N/A</v>
      </c>
      <c r="AW545" t="e">
        <f t="shared" si="90"/>
        <v>#N/A</v>
      </c>
      <c r="AX545" s="66" t="e">
        <f t="shared" si="91"/>
        <v>#N/A</v>
      </c>
      <c r="AY545" s="66" t="e">
        <f t="shared" si="92"/>
        <v>#N/A</v>
      </c>
      <c r="BB545" s="6" t="e">
        <f>MATCH(Q545,'Partnumber data valves'!$B$4:$B$1001,0)</f>
        <v>#N/A</v>
      </c>
      <c r="BC545" s="6"/>
      <c r="BD545" t="e">
        <f>INDEX('Partnumber data valves'!$B$4:$AC$1001,$BB545,13)</f>
        <v>#N/A</v>
      </c>
      <c r="BE545" t="e">
        <f>INDEX('Partnumber data valves'!$B$4:$AC$1001,$BB545,14)</f>
        <v>#N/A</v>
      </c>
      <c r="BF545" t="e">
        <f>INDEX('Partnumber data valves'!$B$4:$AC$1001,$BB545,15)</f>
        <v>#N/A</v>
      </c>
      <c r="BG545" t="e">
        <f>INDEX('Partnumber data valves'!$B$4:$AC$1001,$BB545,16)</f>
        <v>#N/A</v>
      </c>
      <c r="BH545" t="e">
        <f>INDEX('Partnumber data valves'!$B$4:$AC$1001,$BB545,17)</f>
        <v>#N/A</v>
      </c>
      <c r="BI545" t="e">
        <f>INDEX('Partnumber data valves'!$B$4:$AC$1001,$BB545,18)</f>
        <v>#N/A</v>
      </c>
      <c r="BJ545" t="e">
        <f>INDEX('Partnumber data valves'!$B$4:$AC$1001,$BB545,19)</f>
        <v>#N/A</v>
      </c>
      <c r="BL545" t="e">
        <f>INDEX('Partnumber data valves'!$B$4:$AC$1001,$BB545,21)</f>
        <v>#N/A</v>
      </c>
      <c r="BM545" t="e">
        <f>INDEX('Partnumber data valves'!$B$4:$AC$1001,$BB545,22)</f>
        <v>#N/A</v>
      </c>
      <c r="BN545" t="e">
        <f>INDEX('Partnumber data valves'!$B$4:$AC$1001,$BB545,23)</f>
        <v>#N/A</v>
      </c>
      <c r="BO545" t="e">
        <f>INDEX('Partnumber data valves'!$B$4:$AC$1001,$BB545,24)</f>
        <v>#N/A</v>
      </c>
      <c r="BP545" t="e">
        <f>INDEX('Partnumber data valves'!$B$4:$AC$1001,$BB545,25)</f>
        <v>#N/A</v>
      </c>
      <c r="BQ545" t="e">
        <f>INDEX('Partnumber data valves'!$B$4:$AC$1001,$BB545,26)</f>
        <v>#N/A</v>
      </c>
      <c r="BR545" t="e">
        <f>INDEX('Partnumber data valves'!$B$4:$AC$1001,$BB545,27)</f>
        <v>#N/A</v>
      </c>
      <c r="BS545" t="e">
        <f>INDEX('Partnumber data valves'!$B$4:$AC$1001,$BB545,28)</f>
        <v>#N/A</v>
      </c>
      <c r="BU545" s="66" t="e">
        <f>INDEX('Partnumber data valves'!$B$4:$AC$1001,$BB545,5)</f>
        <v>#N/A</v>
      </c>
      <c r="BV545" s="66" t="e">
        <f>INDEX('Partnumber data valves'!$B$4:$AC$1001,$BB545,6)</f>
        <v>#N/A</v>
      </c>
    </row>
    <row r="546" spans="2:74" ht="15.75">
      <c r="B546" s="86"/>
      <c r="C546" s="108"/>
      <c r="D546" s="112"/>
      <c r="E546" s="124"/>
      <c r="F546" s="124"/>
      <c r="G546" s="109"/>
      <c r="H546" s="112"/>
      <c r="I546" s="110"/>
      <c r="J546" s="111"/>
      <c r="K546" s="112"/>
      <c r="L546" s="111"/>
      <c r="M546" s="115"/>
      <c r="N546" s="115"/>
      <c r="O546" s="115"/>
      <c r="Q546" s="83"/>
      <c r="R546" s="22" t="e">
        <f>VLOOKUP('Frese Valve Selection'!$Q546,'Partnumber data valves'!$B$4:$K$1001,2,FALSE)</f>
        <v>#N/A</v>
      </c>
      <c r="S546" s="23" t="e">
        <f>VLOOKUP('Frese Valve Selection'!$Q546,'Partnumber data valves'!$B$4:$K$1001,3,FALSE)</f>
        <v>#N/A</v>
      </c>
      <c r="T546" s="23" t="e">
        <f>VLOOKUP('Frese Valve Selection'!$Q546,'Partnumber data valves'!$B$4:$K$1001,4,FALSE)</f>
        <v>#N/A</v>
      </c>
      <c r="U546" s="23" t="e">
        <f>VLOOKUP('Frese Valve Selection'!$Q546,'Partnumber data valves'!$B$4:$K$1001,5,FALSE)</f>
        <v>#N/A</v>
      </c>
      <c r="V546" s="23" t="e">
        <f>VLOOKUP('Frese Valve Selection'!$Q546,'Partnumber data valves'!$B$4:$K$1001,6,FALSE)</f>
        <v>#N/A</v>
      </c>
      <c r="W546" s="23" t="e">
        <f>VLOOKUP('Frese Valve Selection'!$Q546,'Partnumber data valves'!$B$4:$K$1001,7,FALSE)</f>
        <v>#N/A</v>
      </c>
      <c r="X546" s="23" t="e">
        <f>VLOOKUP('Frese Valve Selection'!$Q546,'Partnumber data valves'!$B$4:$K$1001,8,FALSE)</f>
        <v>#N/A</v>
      </c>
      <c r="Y546" s="23" t="e">
        <f>VLOOKUP('Frese Valve Selection'!$Q546,'Partnumber data valves'!$B$4:$K$1001,9,FALSE)</f>
        <v>#N/A</v>
      </c>
      <c r="Z546" s="23" t="e">
        <f>VLOOKUP('Frese Valve Selection'!$Q546,'Partnumber data valves'!$B$4:$K$1001,10,FALSE)</f>
        <v>#N/A</v>
      </c>
      <c r="AA546" s="97">
        <f t="shared" si="87"/>
        <v>0</v>
      </c>
      <c r="AB546" s="98" t="e">
        <f t="shared" si="85"/>
        <v>#N/A</v>
      </c>
      <c r="AC546" s="99" t="e">
        <f t="shared" si="86"/>
        <v>#N/A</v>
      </c>
      <c r="AD546" s="23" t="e">
        <f>VLOOKUP(Q546,'Weight table'!$A$2:$C$10000,3,FALSE)</f>
        <v>#N/A</v>
      </c>
      <c r="AF546" s="83"/>
      <c r="AG546" s="23" t="str">
        <f>IF(OR(ISBLANK($AF546),$AF546="N/A"),"",VLOOKUP($AF546,'Part number data actuators'!$B$3:$H$202,2,FALSE))</f>
        <v/>
      </c>
      <c r="AH546" s="23" t="str">
        <f>IF(OR(ISBLANK($AF546),$AF546="N/A"),"",VLOOKUP($AF546,'Part number data actuators'!$B$3:$H$202,3,FALSE))</f>
        <v/>
      </c>
      <c r="AI546" s="23" t="str">
        <f>IF(OR(ISBLANK($AF546),$AF546="N/A"),"",VLOOKUP($AF546,'Part number data actuators'!$B$3:$H$202,4,FALSE))</f>
        <v/>
      </c>
      <c r="AJ546" s="23" t="str">
        <f>IF(OR(ISBLANK($AF546),$AF546="N/A"),"",VLOOKUP($AF546,'Part number data actuators'!$B$3:$H$202,5,FALSE))</f>
        <v/>
      </c>
      <c r="AK546" s="23" t="str">
        <f>IF(OR(ISBLANK($AF546),$AF546="N/A"),"",VLOOKUP($AF546,'Part number data actuators'!$B$3:$H$202,6,FALSE))</f>
        <v/>
      </c>
      <c r="AL546" s="23" t="str">
        <f>IF(OR(ISBLANK($AF546),$AF546="N/A"),"",VLOOKUP($AF546,'Part number data actuators'!$B$3:$H$202,7,FALSE))</f>
        <v/>
      </c>
      <c r="AM546" s="5" t="str">
        <f>IF(OR(ISBLANK($AF546),$AF546="N/A"),"",VLOOKUP(AF546,'Weight table'!$A$2:$C$10000,3,FALSE))</f>
        <v/>
      </c>
      <c r="AO546" s="86"/>
      <c r="AU546" s="66" t="e">
        <f t="shared" si="88"/>
        <v>#N/A</v>
      </c>
      <c r="AV546" s="66" t="e">
        <f t="shared" si="89"/>
        <v>#N/A</v>
      </c>
      <c r="AW546" t="e">
        <f t="shared" si="90"/>
        <v>#N/A</v>
      </c>
      <c r="AX546" s="66" t="e">
        <f t="shared" si="91"/>
        <v>#N/A</v>
      </c>
      <c r="AY546" s="66" t="e">
        <f t="shared" si="92"/>
        <v>#N/A</v>
      </c>
      <c r="BB546" s="6" t="e">
        <f>MATCH(Q546,'Partnumber data valves'!$B$4:$B$1001,0)</f>
        <v>#N/A</v>
      </c>
      <c r="BC546" s="6"/>
      <c r="BD546" t="e">
        <f>INDEX('Partnumber data valves'!$B$4:$AC$1001,$BB546,13)</f>
        <v>#N/A</v>
      </c>
      <c r="BE546" t="e">
        <f>INDEX('Partnumber data valves'!$B$4:$AC$1001,$BB546,14)</f>
        <v>#N/A</v>
      </c>
      <c r="BF546" t="e">
        <f>INDEX('Partnumber data valves'!$B$4:$AC$1001,$BB546,15)</f>
        <v>#N/A</v>
      </c>
      <c r="BG546" t="e">
        <f>INDEX('Partnumber data valves'!$B$4:$AC$1001,$BB546,16)</f>
        <v>#N/A</v>
      </c>
      <c r="BH546" t="e">
        <f>INDEX('Partnumber data valves'!$B$4:$AC$1001,$BB546,17)</f>
        <v>#N/A</v>
      </c>
      <c r="BI546" t="e">
        <f>INDEX('Partnumber data valves'!$B$4:$AC$1001,$BB546,18)</f>
        <v>#N/A</v>
      </c>
      <c r="BJ546" t="e">
        <f>INDEX('Partnumber data valves'!$B$4:$AC$1001,$BB546,19)</f>
        <v>#N/A</v>
      </c>
      <c r="BL546" t="e">
        <f>INDEX('Partnumber data valves'!$B$4:$AC$1001,$BB546,21)</f>
        <v>#N/A</v>
      </c>
      <c r="BM546" t="e">
        <f>INDEX('Partnumber data valves'!$B$4:$AC$1001,$BB546,22)</f>
        <v>#N/A</v>
      </c>
      <c r="BN546" t="e">
        <f>INDEX('Partnumber data valves'!$B$4:$AC$1001,$BB546,23)</f>
        <v>#N/A</v>
      </c>
      <c r="BO546" t="e">
        <f>INDEX('Partnumber data valves'!$B$4:$AC$1001,$BB546,24)</f>
        <v>#N/A</v>
      </c>
      <c r="BP546" t="e">
        <f>INDEX('Partnumber data valves'!$B$4:$AC$1001,$BB546,25)</f>
        <v>#N/A</v>
      </c>
      <c r="BQ546" t="e">
        <f>INDEX('Partnumber data valves'!$B$4:$AC$1001,$BB546,26)</f>
        <v>#N/A</v>
      </c>
      <c r="BR546" t="e">
        <f>INDEX('Partnumber data valves'!$B$4:$AC$1001,$BB546,27)</f>
        <v>#N/A</v>
      </c>
      <c r="BS546" t="e">
        <f>INDEX('Partnumber data valves'!$B$4:$AC$1001,$BB546,28)</f>
        <v>#N/A</v>
      </c>
      <c r="BU546" s="66" t="e">
        <f>INDEX('Partnumber data valves'!$B$4:$AC$1001,$BB546,5)</f>
        <v>#N/A</v>
      </c>
      <c r="BV546" s="66" t="e">
        <f>INDEX('Partnumber data valves'!$B$4:$AC$1001,$BB546,6)</f>
        <v>#N/A</v>
      </c>
    </row>
    <row r="547" spans="2:74" ht="15.75">
      <c r="B547" s="86"/>
      <c r="C547" s="108"/>
      <c r="D547" s="112"/>
      <c r="E547" s="124"/>
      <c r="F547" s="124"/>
      <c r="G547" s="109"/>
      <c r="H547" s="112"/>
      <c r="I547" s="110"/>
      <c r="J547" s="111"/>
      <c r="K547" s="112"/>
      <c r="L547" s="111"/>
      <c r="M547" s="115"/>
      <c r="N547" s="115"/>
      <c r="O547" s="115"/>
      <c r="Q547" s="83"/>
      <c r="R547" s="22" t="e">
        <f>VLOOKUP('Frese Valve Selection'!$Q547,'Partnumber data valves'!$B$4:$K$1001,2,FALSE)</f>
        <v>#N/A</v>
      </c>
      <c r="S547" s="23" t="e">
        <f>VLOOKUP('Frese Valve Selection'!$Q547,'Partnumber data valves'!$B$4:$K$1001,3,FALSE)</f>
        <v>#N/A</v>
      </c>
      <c r="T547" s="23" t="e">
        <f>VLOOKUP('Frese Valve Selection'!$Q547,'Partnumber data valves'!$B$4:$K$1001,4,FALSE)</f>
        <v>#N/A</v>
      </c>
      <c r="U547" s="23" t="e">
        <f>VLOOKUP('Frese Valve Selection'!$Q547,'Partnumber data valves'!$B$4:$K$1001,5,FALSE)</f>
        <v>#N/A</v>
      </c>
      <c r="V547" s="23" t="e">
        <f>VLOOKUP('Frese Valve Selection'!$Q547,'Partnumber data valves'!$B$4:$K$1001,6,FALSE)</f>
        <v>#N/A</v>
      </c>
      <c r="W547" s="23" t="e">
        <f>VLOOKUP('Frese Valve Selection'!$Q547,'Partnumber data valves'!$B$4:$K$1001,7,FALSE)</f>
        <v>#N/A</v>
      </c>
      <c r="X547" s="23" t="e">
        <f>VLOOKUP('Frese Valve Selection'!$Q547,'Partnumber data valves'!$B$4:$K$1001,8,FALSE)</f>
        <v>#N/A</v>
      </c>
      <c r="Y547" s="23" t="e">
        <f>VLOOKUP('Frese Valve Selection'!$Q547,'Partnumber data valves'!$B$4:$K$1001,9,FALSE)</f>
        <v>#N/A</v>
      </c>
      <c r="Z547" s="23" t="e">
        <f>VLOOKUP('Frese Valve Selection'!$Q547,'Partnumber data valves'!$B$4:$K$1001,10,FALSE)</f>
        <v>#N/A</v>
      </c>
      <c r="AA547" s="97">
        <f t="shared" si="87"/>
        <v>0</v>
      </c>
      <c r="AB547" s="98" t="e">
        <f t="shared" si="85"/>
        <v>#N/A</v>
      </c>
      <c r="AC547" s="99" t="e">
        <f t="shared" si="86"/>
        <v>#N/A</v>
      </c>
      <c r="AD547" s="23" t="e">
        <f>VLOOKUP(Q547,'Weight table'!$A$2:$C$10000,3,FALSE)</f>
        <v>#N/A</v>
      </c>
      <c r="AF547" s="83"/>
      <c r="AG547" s="23" t="str">
        <f>IF(OR(ISBLANK($AF547),$AF547="N/A"),"",VLOOKUP($AF547,'Part number data actuators'!$B$3:$H$202,2,FALSE))</f>
        <v/>
      </c>
      <c r="AH547" s="23" t="str">
        <f>IF(OR(ISBLANK($AF547),$AF547="N/A"),"",VLOOKUP($AF547,'Part number data actuators'!$B$3:$H$202,3,FALSE))</f>
        <v/>
      </c>
      <c r="AI547" s="23" t="str">
        <f>IF(OR(ISBLANK($AF547),$AF547="N/A"),"",VLOOKUP($AF547,'Part number data actuators'!$B$3:$H$202,4,FALSE))</f>
        <v/>
      </c>
      <c r="AJ547" s="23" t="str">
        <f>IF(OR(ISBLANK($AF547),$AF547="N/A"),"",VLOOKUP($AF547,'Part number data actuators'!$B$3:$H$202,5,FALSE))</f>
        <v/>
      </c>
      <c r="AK547" s="23" t="str">
        <f>IF(OR(ISBLANK($AF547),$AF547="N/A"),"",VLOOKUP($AF547,'Part number data actuators'!$B$3:$H$202,6,FALSE))</f>
        <v/>
      </c>
      <c r="AL547" s="23" t="str">
        <f>IF(OR(ISBLANK($AF547),$AF547="N/A"),"",VLOOKUP($AF547,'Part number data actuators'!$B$3:$H$202,7,FALSE))</f>
        <v/>
      </c>
      <c r="AM547" s="5" t="str">
        <f>IF(OR(ISBLANK($AF547),$AF547="N/A"),"",VLOOKUP(AF547,'Weight table'!$A$2:$C$10000,3,FALSE))</f>
        <v/>
      </c>
      <c r="AO547" s="86"/>
      <c r="AU547" s="66" t="e">
        <f t="shared" si="88"/>
        <v>#N/A</v>
      </c>
      <c r="AV547" s="66" t="e">
        <f t="shared" si="89"/>
        <v>#N/A</v>
      </c>
      <c r="AW547" t="e">
        <f t="shared" si="90"/>
        <v>#N/A</v>
      </c>
      <c r="AX547" s="66" t="e">
        <f t="shared" si="91"/>
        <v>#N/A</v>
      </c>
      <c r="AY547" s="66" t="e">
        <f t="shared" si="92"/>
        <v>#N/A</v>
      </c>
      <c r="BB547" s="6" t="e">
        <f>MATCH(Q547,'Partnumber data valves'!$B$4:$B$1001,0)</f>
        <v>#N/A</v>
      </c>
      <c r="BC547" s="6"/>
      <c r="BD547" t="e">
        <f>INDEX('Partnumber data valves'!$B$4:$AC$1001,$BB547,13)</f>
        <v>#N/A</v>
      </c>
      <c r="BE547" t="e">
        <f>INDEX('Partnumber data valves'!$B$4:$AC$1001,$BB547,14)</f>
        <v>#N/A</v>
      </c>
      <c r="BF547" t="e">
        <f>INDEX('Partnumber data valves'!$B$4:$AC$1001,$BB547,15)</f>
        <v>#N/A</v>
      </c>
      <c r="BG547" t="e">
        <f>INDEX('Partnumber data valves'!$B$4:$AC$1001,$BB547,16)</f>
        <v>#N/A</v>
      </c>
      <c r="BH547" t="e">
        <f>INDEX('Partnumber data valves'!$B$4:$AC$1001,$BB547,17)</f>
        <v>#N/A</v>
      </c>
      <c r="BI547" t="e">
        <f>INDEX('Partnumber data valves'!$B$4:$AC$1001,$BB547,18)</f>
        <v>#N/A</v>
      </c>
      <c r="BJ547" t="e">
        <f>INDEX('Partnumber data valves'!$B$4:$AC$1001,$BB547,19)</f>
        <v>#N/A</v>
      </c>
      <c r="BL547" t="e">
        <f>INDEX('Partnumber data valves'!$B$4:$AC$1001,$BB547,21)</f>
        <v>#N/A</v>
      </c>
      <c r="BM547" t="e">
        <f>INDEX('Partnumber data valves'!$B$4:$AC$1001,$BB547,22)</f>
        <v>#N/A</v>
      </c>
      <c r="BN547" t="e">
        <f>INDEX('Partnumber data valves'!$B$4:$AC$1001,$BB547,23)</f>
        <v>#N/A</v>
      </c>
      <c r="BO547" t="e">
        <f>INDEX('Partnumber data valves'!$B$4:$AC$1001,$BB547,24)</f>
        <v>#N/A</v>
      </c>
      <c r="BP547" t="e">
        <f>INDEX('Partnumber data valves'!$B$4:$AC$1001,$BB547,25)</f>
        <v>#N/A</v>
      </c>
      <c r="BQ547" t="e">
        <f>INDEX('Partnumber data valves'!$B$4:$AC$1001,$BB547,26)</f>
        <v>#N/A</v>
      </c>
      <c r="BR547" t="e">
        <f>INDEX('Partnumber data valves'!$B$4:$AC$1001,$BB547,27)</f>
        <v>#N/A</v>
      </c>
      <c r="BS547" t="e">
        <f>INDEX('Partnumber data valves'!$B$4:$AC$1001,$BB547,28)</f>
        <v>#N/A</v>
      </c>
      <c r="BU547" s="66" t="e">
        <f>INDEX('Partnumber data valves'!$B$4:$AC$1001,$BB547,5)</f>
        <v>#N/A</v>
      </c>
      <c r="BV547" s="66" t="e">
        <f>INDEX('Partnumber data valves'!$B$4:$AC$1001,$BB547,6)</f>
        <v>#N/A</v>
      </c>
    </row>
    <row r="548" spans="2:74" ht="15.75">
      <c r="B548" s="86"/>
      <c r="C548" s="108"/>
      <c r="D548" s="112"/>
      <c r="E548" s="124"/>
      <c r="F548" s="124"/>
      <c r="G548" s="109"/>
      <c r="H548" s="112"/>
      <c r="I548" s="110"/>
      <c r="J548" s="111"/>
      <c r="K548" s="112"/>
      <c r="L548" s="111"/>
      <c r="M548" s="115"/>
      <c r="N548" s="115"/>
      <c r="O548" s="115"/>
      <c r="Q548" s="83"/>
      <c r="R548" s="22" t="e">
        <f>VLOOKUP('Frese Valve Selection'!$Q548,'Partnumber data valves'!$B$4:$K$1001,2,FALSE)</f>
        <v>#N/A</v>
      </c>
      <c r="S548" s="23" t="e">
        <f>VLOOKUP('Frese Valve Selection'!$Q548,'Partnumber data valves'!$B$4:$K$1001,3,FALSE)</f>
        <v>#N/A</v>
      </c>
      <c r="T548" s="23" t="e">
        <f>VLOOKUP('Frese Valve Selection'!$Q548,'Partnumber data valves'!$B$4:$K$1001,4,FALSE)</f>
        <v>#N/A</v>
      </c>
      <c r="U548" s="23" t="e">
        <f>VLOOKUP('Frese Valve Selection'!$Q548,'Partnumber data valves'!$B$4:$K$1001,5,FALSE)</f>
        <v>#N/A</v>
      </c>
      <c r="V548" s="23" t="e">
        <f>VLOOKUP('Frese Valve Selection'!$Q548,'Partnumber data valves'!$B$4:$K$1001,6,FALSE)</f>
        <v>#N/A</v>
      </c>
      <c r="W548" s="23" t="e">
        <f>VLOOKUP('Frese Valve Selection'!$Q548,'Partnumber data valves'!$B$4:$K$1001,7,FALSE)</f>
        <v>#N/A</v>
      </c>
      <c r="X548" s="23" t="e">
        <f>VLOOKUP('Frese Valve Selection'!$Q548,'Partnumber data valves'!$B$4:$K$1001,8,FALSE)</f>
        <v>#N/A</v>
      </c>
      <c r="Y548" s="23" t="e">
        <f>VLOOKUP('Frese Valve Selection'!$Q548,'Partnumber data valves'!$B$4:$K$1001,9,FALSE)</f>
        <v>#N/A</v>
      </c>
      <c r="Z548" s="23" t="e">
        <f>VLOOKUP('Frese Valve Selection'!$Q548,'Partnumber data valves'!$B$4:$K$1001,10,FALSE)</f>
        <v>#N/A</v>
      </c>
      <c r="AA548" s="97">
        <f t="shared" si="87"/>
        <v>0</v>
      </c>
      <c r="AB548" s="98" t="e">
        <f t="shared" si="85"/>
        <v>#N/A</v>
      </c>
      <c r="AC548" s="99" t="e">
        <f t="shared" si="86"/>
        <v>#N/A</v>
      </c>
      <c r="AD548" s="23" t="e">
        <f>VLOOKUP(Q548,'Weight table'!$A$2:$C$10000,3,FALSE)</f>
        <v>#N/A</v>
      </c>
      <c r="AF548" s="83"/>
      <c r="AG548" s="23" t="str">
        <f>IF(OR(ISBLANK($AF548),$AF548="N/A"),"",VLOOKUP($AF548,'Part number data actuators'!$B$3:$H$202,2,FALSE))</f>
        <v/>
      </c>
      <c r="AH548" s="23" t="str">
        <f>IF(OR(ISBLANK($AF548),$AF548="N/A"),"",VLOOKUP($AF548,'Part number data actuators'!$B$3:$H$202,3,FALSE))</f>
        <v/>
      </c>
      <c r="AI548" s="23" t="str">
        <f>IF(OR(ISBLANK($AF548),$AF548="N/A"),"",VLOOKUP($AF548,'Part number data actuators'!$B$3:$H$202,4,FALSE))</f>
        <v/>
      </c>
      <c r="AJ548" s="23" t="str">
        <f>IF(OR(ISBLANK($AF548),$AF548="N/A"),"",VLOOKUP($AF548,'Part number data actuators'!$B$3:$H$202,5,FALSE))</f>
        <v/>
      </c>
      <c r="AK548" s="23" t="str">
        <f>IF(OR(ISBLANK($AF548),$AF548="N/A"),"",VLOOKUP($AF548,'Part number data actuators'!$B$3:$H$202,6,FALSE))</f>
        <v/>
      </c>
      <c r="AL548" s="23" t="str">
        <f>IF(OR(ISBLANK($AF548),$AF548="N/A"),"",VLOOKUP($AF548,'Part number data actuators'!$B$3:$H$202,7,FALSE))</f>
        <v/>
      </c>
      <c r="AM548" s="5" t="str">
        <f>IF(OR(ISBLANK($AF548),$AF548="N/A"),"",VLOOKUP(AF548,'Weight table'!$A$2:$C$10000,3,FALSE))</f>
        <v/>
      </c>
      <c r="AO548" s="86"/>
      <c r="AU548" s="66" t="e">
        <f t="shared" si="88"/>
        <v>#N/A</v>
      </c>
      <c r="AV548" s="66" t="e">
        <f t="shared" si="89"/>
        <v>#N/A</v>
      </c>
      <c r="AW548" t="e">
        <f t="shared" si="90"/>
        <v>#N/A</v>
      </c>
      <c r="AX548" s="66" t="e">
        <f t="shared" si="91"/>
        <v>#N/A</v>
      </c>
      <c r="AY548" s="66" t="e">
        <f t="shared" si="92"/>
        <v>#N/A</v>
      </c>
      <c r="BB548" s="6" t="e">
        <f>MATCH(Q548,'Partnumber data valves'!$B$4:$B$1001,0)</f>
        <v>#N/A</v>
      </c>
      <c r="BC548" s="6"/>
      <c r="BD548" t="e">
        <f>INDEX('Partnumber data valves'!$B$4:$AC$1001,$BB548,13)</f>
        <v>#N/A</v>
      </c>
      <c r="BE548" t="e">
        <f>INDEX('Partnumber data valves'!$B$4:$AC$1001,$BB548,14)</f>
        <v>#N/A</v>
      </c>
      <c r="BF548" t="e">
        <f>INDEX('Partnumber data valves'!$B$4:$AC$1001,$BB548,15)</f>
        <v>#N/A</v>
      </c>
      <c r="BG548" t="e">
        <f>INDEX('Partnumber data valves'!$B$4:$AC$1001,$BB548,16)</f>
        <v>#N/A</v>
      </c>
      <c r="BH548" t="e">
        <f>INDEX('Partnumber data valves'!$B$4:$AC$1001,$BB548,17)</f>
        <v>#N/A</v>
      </c>
      <c r="BI548" t="e">
        <f>INDEX('Partnumber data valves'!$B$4:$AC$1001,$BB548,18)</f>
        <v>#N/A</v>
      </c>
      <c r="BJ548" t="e">
        <f>INDEX('Partnumber data valves'!$B$4:$AC$1001,$BB548,19)</f>
        <v>#N/A</v>
      </c>
      <c r="BL548" t="e">
        <f>INDEX('Partnumber data valves'!$B$4:$AC$1001,$BB548,21)</f>
        <v>#N/A</v>
      </c>
      <c r="BM548" t="e">
        <f>INDEX('Partnumber data valves'!$B$4:$AC$1001,$BB548,22)</f>
        <v>#N/A</v>
      </c>
      <c r="BN548" t="e">
        <f>INDEX('Partnumber data valves'!$B$4:$AC$1001,$BB548,23)</f>
        <v>#N/A</v>
      </c>
      <c r="BO548" t="e">
        <f>INDEX('Partnumber data valves'!$B$4:$AC$1001,$BB548,24)</f>
        <v>#N/A</v>
      </c>
      <c r="BP548" t="e">
        <f>INDEX('Partnumber data valves'!$B$4:$AC$1001,$BB548,25)</f>
        <v>#N/A</v>
      </c>
      <c r="BQ548" t="e">
        <f>INDEX('Partnumber data valves'!$B$4:$AC$1001,$BB548,26)</f>
        <v>#N/A</v>
      </c>
      <c r="BR548" t="e">
        <f>INDEX('Partnumber data valves'!$B$4:$AC$1001,$BB548,27)</f>
        <v>#N/A</v>
      </c>
      <c r="BS548" t="e">
        <f>INDEX('Partnumber data valves'!$B$4:$AC$1001,$BB548,28)</f>
        <v>#N/A</v>
      </c>
      <c r="BU548" s="66" t="e">
        <f>INDEX('Partnumber data valves'!$B$4:$AC$1001,$BB548,5)</f>
        <v>#N/A</v>
      </c>
      <c r="BV548" s="66" t="e">
        <f>INDEX('Partnumber data valves'!$B$4:$AC$1001,$BB548,6)</f>
        <v>#N/A</v>
      </c>
    </row>
    <row r="549" spans="2:74" ht="15.75">
      <c r="B549" s="86"/>
      <c r="C549" s="108"/>
      <c r="D549" s="112"/>
      <c r="E549" s="124"/>
      <c r="F549" s="124"/>
      <c r="G549" s="109"/>
      <c r="H549" s="112"/>
      <c r="I549" s="110"/>
      <c r="J549" s="111"/>
      <c r="K549" s="112"/>
      <c r="L549" s="111"/>
      <c r="M549" s="115"/>
      <c r="N549" s="115"/>
      <c r="O549" s="115"/>
      <c r="Q549" s="83"/>
      <c r="R549" s="22" t="e">
        <f>VLOOKUP('Frese Valve Selection'!$Q549,'Partnumber data valves'!$B$4:$K$1001,2,FALSE)</f>
        <v>#N/A</v>
      </c>
      <c r="S549" s="23" t="e">
        <f>VLOOKUP('Frese Valve Selection'!$Q549,'Partnumber data valves'!$B$4:$K$1001,3,FALSE)</f>
        <v>#N/A</v>
      </c>
      <c r="T549" s="23" t="e">
        <f>VLOOKUP('Frese Valve Selection'!$Q549,'Partnumber data valves'!$B$4:$K$1001,4,FALSE)</f>
        <v>#N/A</v>
      </c>
      <c r="U549" s="23" t="e">
        <f>VLOOKUP('Frese Valve Selection'!$Q549,'Partnumber data valves'!$B$4:$K$1001,5,FALSE)</f>
        <v>#N/A</v>
      </c>
      <c r="V549" s="23" t="e">
        <f>VLOOKUP('Frese Valve Selection'!$Q549,'Partnumber data valves'!$B$4:$K$1001,6,FALSE)</f>
        <v>#N/A</v>
      </c>
      <c r="W549" s="23" t="e">
        <f>VLOOKUP('Frese Valve Selection'!$Q549,'Partnumber data valves'!$B$4:$K$1001,7,FALSE)</f>
        <v>#N/A</v>
      </c>
      <c r="X549" s="23" t="e">
        <f>VLOOKUP('Frese Valve Selection'!$Q549,'Partnumber data valves'!$B$4:$K$1001,8,FALSE)</f>
        <v>#N/A</v>
      </c>
      <c r="Y549" s="23" t="e">
        <f>VLOOKUP('Frese Valve Selection'!$Q549,'Partnumber data valves'!$B$4:$K$1001,9,FALSE)</f>
        <v>#N/A</v>
      </c>
      <c r="Z549" s="23" t="e">
        <f>VLOOKUP('Frese Valve Selection'!$Q549,'Partnumber data valves'!$B$4:$K$1001,10,FALSE)</f>
        <v>#N/A</v>
      </c>
      <c r="AA549" s="97">
        <f t="shared" si="87"/>
        <v>0</v>
      </c>
      <c r="AB549" s="98" t="e">
        <f t="shared" si="85"/>
        <v>#N/A</v>
      </c>
      <c r="AC549" s="99" t="e">
        <f t="shared" si="86"/>
        <v>#N/A</v>
      </c>
      <c r="AD549" s="23" t="e">
        <f>VLOOKUP(Q549,'Weight table'!$A$2:$C$10000,3,FALSE)</f>
        <v>#N/A</v>
      </c>
      <c r="AF549" s="83"/>
      <c r="AG549" s="23" t="str">
        <f>IF(OR(ISBLANK($AF549),$AF549="N/A"),"",VLOOKUP($AF549,'Part number data actuators'!$B$3:$H$202,2,FALSE))</f>
        <v/>
      </c>
      <c r="AH549" s="23" t="str">
        <f>IF(OR(ISBLANK($AF549),$AF549="N/A"),"",VLOOKUP($AF549,'Part number data actuators'!$B$3:$H$202,3,FALSE))</f>
        <v/>
      </c>
      <c r="AI549" s="23" t="str">
        <f>IF(OR(ISBLANK($AF549),$AF549="N/A"),"",VLOOKUP($AF549,'Part number data actuators'!$B$3:$H$202,4,FALSE))</f>
        <v/>
      </c>
      <c r="AJ549" s="23" t="str">
        <f>IF(OR(ISBLANK($AF549),$AF549="N/A"),"",VLOOKUP($AF549,'Part number data actuators'!$B$3:$H$202,5,FALSE))</f>
        <v/>
      </c>
      <c r="AK549" s="23" t="str">
        <f>IF(OR(ISBLANK($AF549),$AF549="N/A"),"",VLOOKUP($AF549,'Part number data actuators'!$B$3:$H$202,6,FALSE))</f>
        <v/>
      </c>
      <c r="AL549" s="23" t="str">
        <f>IF(OR(ISBLANK($AF549),$AF549="N/A"),"",VLOOKUP($AF549,'Part number data actuators'!$B$3:$H$202,7,FALSE))</f>
        <v/>
      </c>
      <c r="AM549" s="5" t="str">
        <f>IF(OR(ISBLANK($AF549),$AF549="N/A"),"",VLOOKUP(AF549,'Weight table'!$A$2:$C$10000,3,FALSE))</f>
        <v/>
      </c>
      <c r="AO549" s="86"/>
      <c r="AU549" s="66" t="e">
        <f t="shared" si="88"/>
        <v>#N/A</v>
      </c>
      <c r="AV549" s="66" t="e">
        <f t="shared" si="89"/>
        <v>#N/A</v>
      </c>
      <c r="AW549" t="e">
        <f t="shared" si="90"/>
        <v>#N/A</v>
      </c>
      <c r="AX549" s="66" t="e">
        <f t="shared" si="91"/>
        <v>#N/A</v>
      </c>
      <c r="AY549" s="66" t="e">
        <f t="shared" si="92"/>
        <v>#N/A</v>
      </c>
      <c r="BB549" s="6" t="e">
        <f>MATCH(Q549,'Partnumber data valves'!$B$4:$B$1001,0)</f>
        <v>#N/A</v>
      </c>
      <c r="BC549" s="6"/>
      <c r="BD549" t="e">
        <f>INDEX('Partnumber data valves'!$B$4:$AC$1001,$BB549,13)</f>
        <v>#N/A</v>
      </c>
      <c r="BE549" t="e">
        <f>INDEX('Partnumber data valves'!$B$4:$AC$1001,$BB549,14)</f>
        <v>#N/A</v>
      </c>
      <c r="BF549" t="e">
        <f>INDEX('Partnumber data valves'!$B$4:$AC$1001,$BB549,15)</f>
        <v>#N/A</v>
      </c>
      <c r="BG549" t="e">
        <f>INDEX('Partnumber data valves'!$B$4:$AC$1001,$BB549,16)</f>
        <v>#N/A</v>
      </c>
      <c r="BH549" t="e">
        <f>INDEX('Partnumber data valves'!$B$4:$AC$1001,$BB549,17)</f>
        <v>#N/A</v>
      </c>
      <c r="BI549" t="e">
        <f>INDEX('Partnumber data valves'!$B$4:$AC$1001,$BB549,18)</f>
        <v>#N/A</v>
      </c>
      <c r="BJ549" t="e">
        <f>INDEX('Partnumber data valves'!$B$4:$AC$1001,$BB549,19)</f>
        <v>#N/A</v>
      </c>
      <c r="BL549" t="e">
        <f>INDEX('Partnumber data valves'!$B$4:$AC$1001,$BB549,21)</f>
        <v>#N/A</v>
      </c>
      <c r="BM549" t="e">
        <f>INDEX('Partnumber data valves'!$B$4:$AC$1001,$BB549,22)</f>
        <v>#N/A</v>
      </c>
      <c r="BN549" t="e">
        <f>INDEX('Partnumber data valves'!$B$4:$AC$1001,$BB549,23)</f>
        <v>#N/A</v>
      </c>
      <c r="BO549" t="e">
        <f>INDEX('Partnumber data valves'!$B$4:$AC$1001,$BB549,24)</f>
        <v>#N/A</v>
      </c>
      <c r="BP549" t="e">
        <f>INDEX('Partnumber data valves'!$B$4:$AC$1001,$BB549,25)</f>
        <v>#N/A</v>
      </c>
      <c r="BQ549" t="e">
        <f>INDEX('Partnumber data valves'!$B$4:$AC$1001,$BB549,26)</f>
        <v>#N/A</v>
      </c>
      <c r="BR549" t="e">
        <f>INDEX('Partnumber data valves'!$B$4:$AC$1001,$BB549,27)</f>
        <v>#N/A</v>
      </c>
      <c r="BS549" t="e">
        <f>INDEX('Partnumber data valves'!$B$4:$AC$1001,$BB549,28)</f>
        <v>#N/A</v>
      </c>
      <c r="BU549" s="66" t="e">
        <f>INDEX('Partnumber data valves'!$B$4:$AC$1001,$BB549,5)</f>
        <v>#N/A</v>
      </c>
      <c r="BV549" s="66" t="e">
        <f>INDEX('Partnumber data valves'!$B$4:$AC$1001,$BB549,6)</f>
        <v>#N/A</v>
      </c>
    </row>
    <row r="550" spans="2:74" ht="15.75">
      <c r="B550" s="86"/>
      <c r="C550" s="108"/>
      <c r="D550" s="112"/>
      <c r="E550" s="124"/>
      <c r="F550" s="124"/>
      <c r="G550" s="109"/>
      <c r="H550" s="112"/>
      <c r="I550" s="110"/>
      <c r="J550" s="111"/>
      <c r="K550" s="112"/>
      <c r="L550" s="111"/>
      <c r="M550" s="115"/>
      <c r="N550" s="115"/>
      <c r="O550" s="115"/>
      <c r="Q550" s="83"/>
      <c r="R550" s="22" t="e">
        <f>VLOOKUP('Frese Valve Selection'!$Q550,'Partnumber data valves'!$B$4:$K$1001,2,FALSE)</f>
        <v>#N/A</v>
      </c>
      <c r="S550" s="23" t="e">
        <f>VLOOKUP('Frese Valve Selection'!$Q550,'Partnumber data valves'!$B$4:$K$1001,3,FALSE)</f>
        <v>#N/A</v>
      </c>
      <c r="T550" s="23" t="e">
        <f>VLOOKUP('Frese Valve Selection'!$Q550,'Partnumber data valves'!$B$4:$K$1001,4,FALSE)</f>
        <v>#N/A</v>
      </c>
      <c r="U550" s="23" t="e">
        <f>VLOOKUP('Frese Valve Selection'!$Q550,'Partnumber data valves'!$B$4:$K$1001,5,FALSE)</f>
        <v>#N/A</v>
      </c>
      <c r="V550" s="23" t="e">
        <f>VLOOKUP('Frese Valve Selection'!$Q550,'Partnumber data valves'!$B$4:$K$1001,6,FALSE)</f>
        <v>#N/A</v>
      </c>
      <c r="W550" s="23" t="e">
        <f>VLOOKUP('Frese Valve Selection'!$Q550,'Partnumber data valves'!$B$4:$K$1001,7,FALSE)</f>
        <v>#N/A</v>
      </c>
      <c r="X550" s="23" t="e">
        <f>VLOOKUP('Frese Valve Selection'!$Q550,'Partnumber data valves'!$B$4:$K$1001,8,FALSE)</f>
        <v>#N/A</v>
      </c>
      <c r="Y550" s="23" t="e">
        <f>VLOOKUP('Frese Valve Selection'!$Q550,'Partnumber data valves'!$B$4:$K$1001,9,FALSE)</f>
        <v>#N/A</v>
      </c>
      <c r="Z550" s="23" t="e">
        <f>VLOOKUP('Frese Valve Selection'!$Q550,'Partnumber data valves'!$B$4:$K$1001,10,FALSE)</f>
        <v>#N/A</v>
      </c>
      <c r="AA550" s="97">
        <f t="shared" si="87"/>
        <v>0</v>
      </c>
      <c r="AB550" s="98" t="e">
        <f t="shared" si="85"/>
        <v>#N/A</v>
      </c>
      <c r="AC550" s="99" t="e">
        <f t="shared" si="86"/>
        <v>#N/A</v>
      </c>
      <c r="AD550" s="23" t="e">
        <f>VLOOKUP(Q550,'Weight table'!$A$2:$C$10000,3,FALSE)</f>
        <v>#N/A</v>
      </c>
      <c r="AF550" s="83"/>
      <c r="AG550" s="23" t="str">
        <f>IF(OR(ISBLANK($AF550),$AF550="N/A"),"",VLOOKUP($AF550,'Part number data actuators'!$B$3:$H$202,2,FALSE))</f>
        <v/>
      </c>
      <c r="AH550" s="23" t="str">
        <f>IF(OR(ISBLANK($AF550),$AF550="N/A"),"",VLOOKUP($AF550,'Part number data actuators'!$B$3:$H$202,3,FALSE))</f>
        <v/>
      </c>
      <c r="AI550" s="23" t="str">
        <f>IF(OR(ISBLANK($AF550),$AF550="N/A"),"",VLOOKUP($AF550,'Part number data actuators'!$B$3:$H$202,4,FALSE))</f>
        <v/>
      </c>
      <c r="AJ550" s="23" t="str">
        <f>IF(OR(ISBLANK($AF550),$AF550="N/A"),"",VLOOKUP($AF550,'Part number data actuators'!$B$3:$H$202,5,FALSE))</f>
        <v/>
      </c>
      <c r="AK550" s="23" t="str">
        <f>IF(OR(ISBLANK($AF550),$AF550="N/A"),"",VLOOKUP($AF550,'Part number data actuators'!$B$3:$H$202,6,FALSE))</f>
        <v/>
      </c>
      <c r="AL550" s="23" t="str">
        <f>IF(OR(ISBLANK($AF550),$AF550="N/A"),"",VLOOKUP($AF550,'Part number data actuators'!$B$3:$H$202,7,FALSE))</f>
        <v/>
      </c>
      <c r="AM550" s="5" t="str">
        <f>IF(OR(ISBLANK($AF550),$AF550="N/A"),"",VLOOKUP(AF550,'Weight table'!$A$2:$C$10000,3,FALSE))</f>
        <v/>
      </c>
      <c r="AO550" s="86"/>
      <c r="AU550" s="66" t="e">
        <f t="shared" si="88"/>
        <v>#N/A</v>
      </c>
      <c r="AV550" s="66" t="e">
        <f t="shared" si="89"/>
        <v>#N/A</v>
      </c>
      <c r="AW550" t="e">
        <f t="shared" si="90"/>
        <v>#N/A</v>
      </c>
      <c r="AX550" s="66" t="e">
        <f t="shared" si="91"/>
        <v>#N/A</v>
      </c>
      <c r="AY550" s="66" t="e">
        <f t="shared" si="92"/>
        <v>#N/A</v>
      </c>
      <c r="BB550" s="6" t="e">
        <f>MATCH(Q550,'Partnumber data valves'!$B$4:$B$1001,0)</f>
        <v>#N/A</v>
      </c>
      <c r="BC550" s="6"/>
      <c r="BD550" t="e">
        <f>INDEX('Partnumber data valves'!$B$4:$AC$1001,$BB550,13)</f>
        <v>#N/A</v>
      </c>
      <c r="BE550" t="e">
        <f>INDEX('Partnumber data valves'!$B$4:$AC$1001,$BB550,14)</f>
        <v>#N/A</v>
      </c>
      <c r="BF550" t="e">
        <f>INDEX('Partnumber data valves'!$B$4:$AC$1001,$BB550,15)</f>
        <v>#N/A</v>
      </c>
      <c r="BG550" t="e">
        <f>INDEX('Partnumber data valves'!$B$4:$AC$1001,$BB550,16)</f>
        <v>#N/A</v>
      </c>
      <c r="BH550" t="e">
        <f>INDEX('Partnumber data valves'!$B$4:$AC$1001,$BB550,17)</f>
        <v>#N/A</v>
      </c>
      <c r="BI550" t="e">
        <f>INDEX('Partnumber data valves'!$B$4:$AC$1001,$BB550,18)</f>
        <v>#N/A</v>
      </c>
      <c r="BJ550" t="e">
        <f>INDEX('Partnumber data valves'!$B$4:$AC$1001,$BB550,19)</f>
        <v>#N/A</v>
      </c>
      <c r="BL550" t="e">
        <f>INDEX('Partnumber data valves'!$B$4:$AC$1001,$BB550,21)</f>
        <v>#N/A</v>
      </c>
      <c r="BM550" t="e">
        <f>INDEX('Partnumber data valves'!$B$4:$AC$1001,$BB550,22)</f>
        <v>#N/A</v>
      </c>
      <c r="BN550" t="e">
        <f>INDEX('Partnumber data valves'!$B$4:$AC$1001,$BB550,23)</f>
        <v>#N/A</v>
      </c>
      <c r="BO550" t="e">
        <f>INDEX('Partnumber data valves'!$B$4:$AC$1001,$BB550,24)</f>
        <v>#N/A</v>
      </c>
      <c r="BP550" t="e">
        <f>INDEX('Partnumber data valves'!$B$4:$AC$1001,$BB550,25)</f>
        <v>#N/A</v>
      </c>
      <c r="BQ550" t="e">
        <f>INDEX('Partnumber data valves'!$B$4:$AC$1001,$BB550,26)</f>
        <v>#N/A</v>
      </c>
      <c r="BR550" t="e">
        <f>INDEX('Partnumber data valves'!$B$4:$AC$1001,$BB550,27)</f>
        <v>#N/A</v>
      </c>
      <c r="BS550" t="e">
        <f>INDEX('Partnumber data valves'!$B$4:$AC$1001,$BB550,28)</f>
        <v>#N/A</v>
      </c>
      <c r="BU550" s="66" t="e">
        <f>INDEX('Partnumber data valves'!$B$4:$AC$1001,$BB550,5)</f>
        <v>#N/A</v>
      </c>
      <c r="BV550" s="66" t="e">
        <f>INDEX('Partnumber data valves'!$B$4:$AC$1001,$BB550,6)</f>
        <v>#N/A</v>
      </c>
    </row>
    <row r="551" spans="2:74" ht="15.75">
      <c r="B551" s="86"/>
      <c r="C551" s="108"/>
      <c r="D551" s="125"/>
      <c r="E551" s="124"/>
      <c r="F551" s="124"/>
      <c r="G551" s="109"/>
      <c r="H551" s="112"/>
      <c r="I551" s="110"/>
      <c r="J551" s="111"/>
      <c r="K551" s="112"/>
      <c r="L551" s="111"/>
      <c r="M551" s="115"/>
      <c r="N551" s="115"/>
      <c r="O551" s="115"/>
      <c r="Q551" s="83"/>
      <c r="R551" s="22" t="e">
        <f>VLOOKUP('Frese Valve Selection'!$Q551,'Partnumber data valves'!$B$4:$K$1001,2,FALSE)</f>
        <v>#N/A</v>
      </c>
      <c r="S551" s="23" t="e">
        <f>VLOOKUP('Frese Valve Selection'!$Q551,'Partnumber data valves'!$B$4:$K$1001,3,FALSE)</f>
        <v>#N/A</v>
      </c>
      <c r="T551" s="23" t="e">
        <f>VLOOKUP('Frese Valve Selection'!$Q551,'Partnumber data valves'!$B$4:$K$1001,4,FALSE)</f>
        <v>#N/A</v>
      </c>
      <c r="U551" s="23" t="e">
        <f>VLOOKUP('Frese Valve Selection'!$Q551,'Partnumber data valves'!$B$4:$K$1001,5,FALSE)</f>
        <v>#N/A</v>
      </c>
      <c r="V551" s="23" t="e">
        <f>VLOOKUP('Frese Valve Selection'!$Q551,'Partnumber data valves'!$B$4:$K$1001,6,FALSE)</f>
        <v>#N/A</v>
      </c>
      <c r="W551" s="23" t="e">
        <f>VLOOKUP('Frese Valve Selection'!$Q551,'Partnumber data valves'!$B$4:$K$1001,7,FALSE)</f>
        <v>#N/A</v>
      </c>
      <c r="X551" s="23" t="e">
        <f>VLOOKUP('Frese Valve Selection'!$Q551,'Partnumber data valves'!$B$4:$K$1001,8,FALSE)</f>
        <v>#N/A</v>
      </c>
      <c r="Y551" s="23" t="e">
        <f>VLOOKUP('Frese Valve Selection'!$Q551,'Partnumber data valves'!$B$4:$K$1001,9,FALSE)</f>
        <v>#N/A</v>
      </c>
      <c r="Z551" s="23" t="e">
        <f>VLOOKUP('Frese Valve Selection'!$Q551,'Partnumber data valves'!$B$4:$K$1001,10,FALSE)</f>
        <v>#N/A</v>
      </c>
      <c r="AA551" s="97">
        <f t="shared" si="87"/>
        <v>0</v>
      </c>
      <c r="AB551" s="98" t="e">
        <f t="shared" si="85"/>
        <v>#N/A</v>
      </c>
      <c r="AC551" s="99" t="e">
        <f t="shared" si="86"/>
        <v>#N/A</v>
      </c>
      <c r="AD551" s="23" t="e">
        <f>VLOOKUP(Q551,'Weight table'!$A$2:$C$10000,3,FALSE)</f>
        <v>#N/A</v>
      </c>
      <c r="AF551" s="83"/>
      <c r="AG551" s="23" t="str">
        <f>IF(OR(ISBLANK($AF551),$AF551="N/A"),"",VLOOKUP($AF551,'Part number data actuators'!$B$3:$H$202,2,FALSE))</f>
        <v/>
      </c>
      <c r="AH551" s="23" t="str">
        <f>IF(OR(ISBLANK($AF551),$AF551="N/A"),"",VLOOKUP($AF551,'Part number data actuators'!$B$3:$H$202,3,FALSE))</f>
        <v/>
      </c>
      <c r="AI551" s="23" t="str">
        <f>IF(OR(ISBLANK($AF551),$AF551="N/A"),"",VLOOKUP($AF551,'Part number data actuators'!$B$3:$H$202,4,FALSE))</f>
        <v/>
      </c>
      <c r="AJ551" s="23" t="str">
        <f>IF(OR(ISBLANK($AF551),$AF551="N/A"),"",VLOOKUP($AF551,'Part number data actuators'!$B$3:$H$202,5,FALSE))</f>
        <v/>
      </c>
      <c r="AK551" s="23" t="str">
        <f>IF(OR(ISBLANK($AF551),$AF551="N/A"),"",VLOOKUP($AF551,'Part number data actuators'!$B$3:$H$202,6,FALSE))</f>
        <v/>
      </c>
      <c r="AL551" s="23" t="str">
        <f>IF(OR(ISBLANK($AF551),$AF551="N/A"),"",VLOOKUP($AF551,'Part number data actuators'!$B$3:$H$202,7,FALSE))</f>
        <v/>
      </c>
      <c r="AM551" s="5" t="str">
        <f>IF(OR(ISBLANK($AF551),$AF551="N/A"),"",VLOOKUP(AF551,'Weight table'!$A$2:$C$10000,3,FALSE))</f>
        <v/>
      </c>
      <c r="AO551" s="86"/>
      <c r="AU551" s="66" t="e">
        <f t="shared" si="88"/>
        <v>#N/A</v>
      </c>
      <c r="AV551" s="66" t="e">
        <f t="shared" si="89"/>
        <v>#N/A</v>
      </c>
      <c r="AW551" t="e">
        <f t="shared" si="90"/>
        <v>#N/A</v>
      </c>
      <c r="AX551" s="66" t="e">
        <f t="shared" si="91"/>
        <v>#N/A</v>
      </c>
      <c r="AY551" s="66" t="e">
        <f t="shared" si="92"/>
        <v>#N/A</v>
      </c>
      <c r="BB551" s="6" t="e">
        <f>MATCH(Q551,'Partnumber data valves'!$B$4:$B$1001,0)</f>
        <v>#N/A</v>
      </c>
      <c r="BC551" s="6"/>
      <c r="BD551" t="e">
        <f>INDEX('Partnumber data valves'!$B$4:$AC$1001,$BB551,13)</f>
        <v>#N/A</v>
      </c>
      <c r="BE551" t="e">
        <f>INDEX('Partnumber data valves'!$B$4:$AC$1001,$BB551,14)</f>
        <v>#N/A</v>
      </c>
      <c r="BF551" t="e">
        <f>INDEX('Partnumber data valves'!$B$4:$AC$1001,$BB551,15)</f>
        <v>#N/A</v>
      </c>
      <c r="BG551" t="e">
        <f>INDEX('Partnumber data valves'!$B$4:$AC$1001,$BB551,16)</f>
        <v>#N/A</v>
      </c>
      <c r="BH551" t="e">
        <f>INDEX('Partnumber data valves'!$B$4:$AC$1001,$BB551,17)</f>
        <v>#N/A</v>
      </c>
      <c r="BI551" t="e">
        <f>INDEX('Partnumber data valves'!$B$4:$AC$1001,$BB551,18)</f>
        <v>#N/A</v>
      </c>
      <c r="BJ551" t="e">
        <f>INDEX('Partnumber data valves'!$B$4:$AC$1001,$BB551,19)</f>
        <v>#N/A</v>
      </c>
      <c r="BL551" t="e">
        <f>INDEX('Partnumber data valves'!$B$4:$AC$1001,$BB551,21)</f>
        <v>#N/A</v>
      </c>
      <c r="BM551" t="e">
        <f>INDEX('Partnumber data valves'!$B$4:$AC$1001,$BB551,22)</f>
        <v>#N/A</v>
      </c>
      <c r="BN551" t="e">
        <f>INDEX('Partnumber data valves'!$B$4:$AC$1001,$BB551,23)</f>
        <v>#N/A</v>
      </c>
      <c r="BO551" t="e">
        <f>INDEX('Partnumber data valves'!$B$4:$AC$1001,$BB551,24)</f>
        <v>#N/A</v>
      </c>
      <c r="BP551" t="e">
        <f>INDEX('Partnumber data valves'!$B$4:$AC$1001,$BB551,25)</f>
        <v>#N/A</v>
      </c>
      <c r="BQ551" t="e">
        <f>INDEX('Partnumber data valves'!$B$4:$AC$1001,$BB551,26)</f>
        <v>#N/A</v>
      </c>
      <c r="BR551" t="e">
        <f>INDEX('Partnumber data valves'!$B$4:$AC$1001,$BB551,27)</f>
        <v>#N/A</v>
      </c>
      <c r="BS551" t="e">
        <f>INDEX('Partnumber data valves'!$B$4:$AC$1001,$BB551,28)</f>
        <v>#N/A</v>
      </c>
      <c r="BU551" s="66" t="e">
        <f>INDEX('Partnumber data valves'!$B$4:$AC$1001,$BB551,5)</f>
        <v>#N/A</v>
      </c>
      <c r="BV551" s="66" t="e">
        <f>INDEX('Partnumber data valves'!$B$4:$AC$1001,$BB551,6)</f>
        <v>#N/A</v>
      </c>
    </row>
    <row r="552" spans="2:74" ht="15.75">
      <c r="B552" s="86"/>
      <c r="C552" s="108"/>
      <c r="D552" s="112"/>
      <c r="E552" s="124"/>
      <c r="F552" s="124"/>
      <c r="G552" s="109"/>
      <c r="H552" s="112"/>
      <c r="I552" s="110"/>
      <c r="J552" s="111"/>
      <c r="K552" s="112"/>
      <c r="L552" s="111"/>
      <c r="M552" s="115"/>
      <c r="N552" s="115"/>
      <c r="O552" s="115"/>
      <c r="Q552" s="83"/>
      <c r="R552" s="22" t="e">
        <f>VLOOKUP('Frese Valve Selection'!$Q552,'Partnumber data valves'!$B$4:$K$1001,2,FALSE)</f>
        <v>#N/A</v>
      </c>
      <c r="S552" s="23" t="e">
        <f>VLOOKUP('Frese Valve Selection'!$Q552,'Partnumber data valves'!$B$4:$K$1001,3,FALSE)</f>
        <v>#N/A</v>
      </c>
      <c r="T552" s="23" t="e">
        <f>VLOOKUP('Frese Valve Selection'!$Q552,'Partnumber data valves'!$B$4:$K$1001,4,FALSE)</f>
        <v>#N/A</v>
      </c>
      <c r="U552" s="23" t="e">
        <f>VLOOKUP('Frese Valve Selection'!$Q552,'Partnumber data valves'!$B$4:$K$1001,5,FALSE)</f>
        <v>#N/A</v>
      </c>
      <c r="V552" s="23" t="e">
        <f>VLOOKUP('Frese Valve Selection'!$Q552,'Partnumber data valves'!$B$4:$K$1001,6,FALSE)</f>
        <v>#N/A</v>
      </c>
      <c r="W552" s="23" t="e">
        <f>VLOOKUP('Frese Valve Selection'!$Q552,'Partnumber data valves'!$B$4:$K$1001,7,FALSE)</f>
        <v>#N/A</v>
      </c>
      <c r="X552" s="23" t="e">
        <f>VLOOKUP('Frese Valve Selection'!$Q552,'Partnumber data valves'!$B$4:$K$1001,8,FALSE)</f>
        <v>#N/A</v>
      </c>
      <c r="Y552" s="23" t="e">
        <f>VLOOKUP('Frese Valve Selection'!$Q552,'Partnumber data valves'!$B$4:$K$1001,9,FALSE)</f>
        <v>#N/A</v>
      </c>
      <c r="Z552" s="23" t="e">
        <f>VLOOKUP('Frese Valve Selection'!$Q552,'Partnumber data valves'!$B$4:$K$1001,10,FALSE)</f>
        <v>#N/A</v>
      </c>
      <c r="AA552" s="97">
        <f t="shared" si="87"/>
        <v>0</v>
      </c>
      <c r="AB552" s="98" t="e">
        <f t="shared" si="85"/>
        <v>#N/A</v>
      </c>
      <c r="AC552" s="99" t="e">
        <f t="shared" si="86"/>
        <v>#N/A</v>
      </c>
      <c r="AD552" s="23" t="e">
        <f>VLOOKUP(Q552,'Weight table'!$A$2:$C$10000,3,FALSE)</f>
        <v>#N/A</v>
      </c>
      <c r="AF552" s="83"/>
      <c r="AG552" s="23" t="str">
        <f>IF(OR(ISBLANK($AF552),$AF552="N/A"),"",VLOOKUP($AF552,'Part number data actuators'!$B$3:$H$202,2,FALSE))</f>
        <v/>
      </c>
      <c r="AH552" s="23" t="str">
        <f>IF(OR(ISBLANK($AF552),$AF552="N/A"),"",VLOOKUP($AF552,'Part number data actuators'!$B$3:$H$202,3,FALSE))</f>
        <v/>
      </c>
      <c r="AI552" s="23" t="str">
        <f>IF(OR(ISBLANK($AF552),$AF552="N/A"),"",VLOOKUP($AF552,'Part number data actuators'!$B$3:$H$202,4,FALSE))</f>
        <v/>
      </c>
      <c r="AJ552" s="23" t="str">
        <f>IF(OR(ISBLANK($AF552),$AF552="N/A"),"",VLOOKUP($AF552,'Part number data actuators'!$B$3:$H$202,5,FALSE))</f>
        <v/>
      </c>
      <c r="AK552" s="23" t="str">
        <f>IF(OR(ISBLANK($AF552),$AF552="N/A"),"",VLOOKUP($AF552,'Part number data actuators'!$B$3:$H$202,6,FALSE))</f>
        <v/>
      </c>
      <c r="AL552" s="23" t="str">
        <f>IF(OR(ISBLANK($AF552),$AF552="N/A"),"",VLOOKUP($AF552,'Part number data actuators'!$B$3:$H$202,7,FALSE))</f>
        <v/>
      </c>
      <c r="AM552" s="5" t="str">
        <f>IF(OR(ISBLANK($AF552),$AF552="N/A"),"",VLOOKUP(AF552,'Weight table'!$A$2:$C$10000,3,FALSE))</f>
        <v/>
      </c>
      <c r="AO552" s="86"/>
      <c r="AU552" s="66" t="e">
        <f t="shared" si="88"/>
        <v>#N/A</v>
      </c>
      <c r="AV552" s="66" t="e">
        <f t="shared" si="89"/>
        <v>#N/A</v>
      </c>
      <c r="AW552" t="e">
        <f t="shared" si="90"/>
        <v>#N/A</v>
      </c>
      <c r="AX552" s="66" t="e">
        <f t="shared" si="91"/>
        <v>#N/A</v>
      </c>
      <c r="AY552" s="66" t="e">
        <f t="shared" si="92"/>
        <v>#N/A</v>
      </c>
      <c r="BB552" s="6" t="e">
        <f>MATCH(Q552,'Partnumber data valves'!$B$4:$B$1001,0)</f>
        <v>#N/A</v>
      </c>
      <c r="BC552" s="6"/>
      <c r="BD552" t="e">
        <f>INDEX('Partnumber data valves'!$B$4:$AC$1001,$BB552,13)</f>
        <v>#N/A</v>
      </c>
      <c r="BE552" t="e">
        <f>INDEX('Partnumber data valves'!$B$4:$AC$1001,$BB552,14)</f>
        <v>#N/A</v>
      </c>
      <c r="BF552" t="e">
        <f>INDEX('Partnumber data valves'!$B$4:$AC$1001,$BB552,15)</f>
        <v>#N/A</v>
      </c>
      <c r="BG552" t="e">
        <f>INDEX('Partnumber data valves'!$B$4:$AC$1001,$BB552,16)</f>
        <v>#N/A</v>
      </c>
      <c r="BH552" t="e">
        <f>INDEX('Partnumber data valves'!$B$4:$AC$1001,$BB552,17)</f>
        <v>#N/A</v>
      </c>
      <c r="BI552" t="e">
        <f>INDEX('Partnumber data valves'!$B$4:$AC$1001,$BB552,18)</f>
        <v>#N/A</v>
      </c>
      <c r="BJ552" t="e">
        <f>INDEX('Partnumber data valves'!$B$4:$AC$1001,$BB552,19)</f>
        <v>#N/A</v>
      </c>
      <c r="BL552" t="e">
        <f>INDEX('Partnumber data valves'!$B$4:$AC$1001,$BB552,21)</f>
        <v>#N/A</v>
      </c>
      <c r="BM552" t="e">
        <f>INDEX('Partnumber data valves'!$B$4:$AC$1001,$BB552,22)</f>
        <v>#N/A</v>
      </c>
      <c r="BN552" t="e">
        <f>INDEX('Partnumber data valves'!$B$4:$AC$1001,$BB552,23)</f>
        <v>#N/A</v>
      </c>
      <c r="BO552" t="e">
        <f>INDEX('Partnumber data valves'!$B$4:$AC$1001,$BB552,24)</f>
        <v>#N/A</v>
      </c>
      <c r="BP552" t="e">
        <f>INDEX('Partnumber data valves'!$B$4:$AC$1001,$BB552,25)</f>
        <v>#N/A</v>
      </c>
      <c r="BQ552" t="e">
        <f>INDEX('Partnumber data valves'!$B$4:$AC$1001,$BB552,26)</f>
        <v>#N/A</v>
      </c>
      <c r="BR552" t="e">
        <f>INDEX('Partnumber data valves'!$B$4:$AC$1001,$BB552,27)</f>
        <v>#N/A</v>
      </c>
      <c r="BS552" t="e">
        <f>INDEX('Partnumber data valves'!$B$4:$AC$1001,$BB552,28)</f>
        <v>#N/A</v>
      </c>
      <c r="BU552" s="66" t="e">
        <f>INDEX('Partnumber data valves'!$B$4:$AC$1001,$BB552,5)</f>
        <v>#N/A</v>
      </c>
      <c r="BV552" s="66" t="e">
        <f>INDEX('Partnumber data valves'!$B$4:$AC$1001,$BB552,6)</f>
        <v>#N/A</v>
      </c>
    </row>
    <row r="553" spans="2:74" ht="15.75">
      <c r="B553" s="86"/>
      <c r="C553" s="108"/>
      <c r="D553" s="112"/>
      <c r="E553" s="124"/>
      <c r="F553" s="124"/>
      <c r="G553" s="109"/>
      <c r="H553" s="112"/>
      <c r="I553" s="110"/>
      <c r="J553" s="111"/>
      <c r="K553" s="112"/>
      <c r="L553" s="111"/>
      <c r="M553" s="115"/>
      <c r="N553" s="115"/>
      <c r="O553" s="115"/>
      <c r="Q553" s="83"/>
      <c r="R553" s="22" t="e">
        <f>VLOOKUP('Frese Valve Selection'!$Q553,'Partnumber data valves'!$B$4:$K$1001,2,FALSE)</f>
        <v>#N/A</v>
      </c>
      <c r="S553" s="23" t="e">
        <f>VLOOKUP('Frese Valve Selection'!$Q553,'Partnumber data valves'!$B$4:$K$1001,3,FALSE)</f>
        <v>#N/A</v>
      </c>
      <c r="T553" s="23" t="e">
        <f>VLOOKUP('Frese Valve Selection'!$Q553,'Partnumber data valves'!$B$4:$K$1001,4,FALSE)</f>
        <v>#N/A</v>
      </c>
      <c r="U553" s="23" t="e">
        <f>VLOOKUP('Frese Valve Selection'!$Q553,'Partnumber data valves'!$B$4:$K$1001,5,FALSE)</f>
        <v>#N/A</v>
      </c>
      <c r="V553" s="23" t="e">
        <f>VLOOKUP('Frese Valve Selection'!$Q553,'Partnumber data valves'!$B$4:$K$1001,6,FALSE)</f>
        <v>#N/A</v>
      </c>
      <c r="W553" s="23" t="e">
        <f>VLOOKUP('Frese Valve Selection'!$Q553,'Partnumber data valves'!$B$4:$K$1001,7,FALSE)</f>
        <v>#N/A</v>
      </c>
      <c r="X553" s="23" t="e">
        <f>VLOOKUP('Frese Valve Selection'!$Q553,'Partnumber data valves'!$B$4:$K$1001,8,FALSE)</f>
        <v>#N/A</v>
      </c>
      <c r="Y553" s="23" t="e">
        <f>VLOOKUP('Frese Valve Selection'!$Q553,'Partnumber data valves'!$B$4:$K$1001,9,FALSE)</f>
        <v>#N/A</v>
      </c>
      <c r="Z553" s="23" t="e">
        <f>VLOOKUP('Frese Valve Selection'!$Q553,'Partnumber data valves'!$B$4:$K$1001,10,FALSE)</f>
        <v>#N/A</v>
      </c>
      <c r="AA553" s="97">
        <f t="shared" si="87"/>
        <v>0</v>
      </c>
      <c r="AB553" s="98" t="e">
        <f t="shared" si="85"/>
        <v>#N/A</v>
      </c>
      <c r="AC553" s="99" t="e">
        <f t="shared" si="86"/>
        <v>#N/A</v>
      </c>
      <c r="AD553" s="23" t="e">
        <f>VLOOKUP(Q553,'Weight table'!$A$2:$C$10000,3,FALSE)</f>
        <v>#N/A</v>
      </c>
      <c r="AF553" s="83"/>
      <c r="AG553" s="23" t="str">
        <f>IF(OR(ISBLANK($AF553),$AF553="N/A"),"",VLOOKUP($AF553,'Part number data actuators'!$B$3:$H$202,2,FALSE))</f>
        <v/>
      </c>
      <c r="AH553" s="23" t="str">
        <f>IF(OR(ISBLANK($AF553),$AF553="N/A"),"",VLOOKUP($AF553,'Part number data actuators'!$B$3:$H$202,3,FALSE))</f>
        <v/>
      </c>
      <c r="AI553" s="23" t="str">
        <f>IF(OR(ISBLANK($AF553),$AF553="N/A"),"",VLOOKUP($AF553,'Part number data actuators'!$B$3:$H$202,4,FALSE))</f>
        <v/>
      </c>
      <c r="AJ553" s="23" t="str">
        <f>IF(OR(ISBLANK($AF553),$AF553="N/A"),"",VLOOKUP($AF553,'Part number data actuators'!$B$3:$H$202,5,FALSE))</f>
        <v/>
      </c>
      <c r="AK553" s="23" t="str">
        <f>IF(OR(ISBLANK($AF553),$AF553="N/A"),"",VLOOKUP($AF553,'Part number data actuators'!$B$3:$H$202,6,FALSE))</f>
        <v/>
      </c>
      <c r="AL553" s="23" t="str">
        <f>IF(OR(ISBLANK($AF553),$AF553="N/A"),"",VLOOKUP($AF553,'Part number data actuators'!$B$3:$H$202,7,FALSE))</f>
        <v/>
      </c>
      <c r="AM553" s="5" t="str">
        <f>IF(OR(ISBLANK($AF553),$AF553="N/A"),"",VLOOKUP(AF553,'Weight table'!$A$2:$C$10000,3,FALSE))</f>
        <v/>
      </c>
      <c r="AO553" s="86"/>
      <c r="AU553" s="66" t="e">
        <f t="shared" si="88"/>
        <v>#N/A</v>
      </c>
      <c r="AV553" s="66" t="e">
        <f t="shared" si="89"/>
        <v>#N/A</v>
      </c>
      <c r="AW553" t="e">
        <f t="shared" si="90"/>
        <v>#N/A</v>
      </c>
      <c r="AX553" s="66" t="e">
        <f t="shared" si="91"/>
        <v>#N/A</v>
      </c>
      <c r="AY553" s="66" t="e">
        <f t="shared" si="92"/>
        <v>#N/A</v>
      </c>
      <c r="BB553" s="6" t="e">
        <f>MATCH(Q553,'Partnumber data valves'!$B$4:$B$1001,0)</f>
        <v>#N/A</v>
      </c>
      <c r="BC553" s="6"/>
      <c r="BD553" t="e">
        <f>INDEX('Partnumber data valves'!$B$4:$AC$1001,$BB553,13)</f>
        <v>#N/A</v>
      </c>
      <c r="BE553" t="e">
        <f>INDEX('Partnumber data valves'!$B$4:$AC$1001,$BB553,14)</f>
        <v>#N/A</v>
      </c>
      <c r="BF553" t="e">
        <f>INDEX('Partnumber data valves'!$B$4:$AC$1001,$BB553,15)</f>
        <v>#N/A</v>
      </c>
      <c r="BG553" t="e">
        <f>INDEX('Partnumber data valves'!$B$4:$AC$1001,$BB553,16)</f>
        <v>#N/A</v>
      </c>
      <c r="BH553" t="e">
        <f>INDEX('Partnumber data valves'!$B$4:$AC$1001,$BB553,17)</f>
        <v>#N/A</v>
      </c>
      <c r="BI553" t="e">
        <f>INDEX('Partnumber data valves'!$B$4:$AC$1001,$BB553,18)</f>
        <v>#N/A</v>
      </c>
      <c r="BJ553" t="e">
        <f>INDEX('Partnumber data valves'!$B$4:$AC$1001,$BB553,19)</f>
        <v>#N/A</v>
      </c>
      <c r="BL553" t="e">
        <f>INDEX('Partnumber data valves'!$B$4:$AC$1001,$BB553,21)</f>
        <v>#N/A</v>
      </c>
      <c r="BM553" t="e">
        <f>INDEX('Partnumber data valves'!$B$4:$AC$1001,$BB553,22)</f>
        <v>#N/A</v>
      </c>
      <c r="BN553" t="e">
        <f>INDEX('Partnumber data valves'!$B$4:$AC$1001,$BB553,23)</f>
        <v>#N/A</v>
      </c>
      <c r="BO553" t="e">
        <f>INDEX('Partnumber data valves'!$B$4:$AC$1001,$BB553,24)</f>
        <v>#N/A</v>
      </c>
      <c r="BP553" t="e">
        <f>INDEX('Partnumber data valves'!$B$4:$AC$1001,$BB553,25)</f>
        <v>#N/A</v>
      </c>
      <c r="BQ553" t="e">
        <f>INDEX('Partnumber data valves'!$B$4:$AC$1001,$BB553,26)</f>
        <v>#N/A</v>
      </c>
      <c r="BR553" t="e">
        <f>INDEX('Partnumber data valves'!$B$4:$AC$1001,$BB553,27)</f>
        <v>#N/A</v>
      </c>
      <c r="BS553" t="e">
        <f>INDEX('Partnumber data valves'!$B$4:$AC$1001,$BB553,28)</f>
        <v>#N/A</v>
      </c>
      <c r="BU553" s="66" t="e">
        <f>INDEX('Partnumber data valves'!$B$4:$AC$1001,$BB553,5)</f>
        <v>#N/A</v>
      </c>
      <c r="BV553" s="66" t="e">
        <f>INDEX('Partnumber data valves'!$B$4:$AC$1001,$BB553,6)</f>
        <v>#N/A</v>
      </c>
    </row>
    <row r="554" spans="2:74" ht="15.75">
      <c r="B554" s="86"/>
      <c r="C554" s="108"/>
      <c r="D554" s="112"/>
      <c r="E554" s="124"/>
      <c r="F554" s="124"/>
      <c r="G554" s="109"/>
      <c r="H554" s="112"/>
      <c r="I554" s="110"/>
      <c r="J554" s="111"/>
      <c r="K554" s="112"/>
      <c r="L554" s="111"/>
      <c r="M554" s="115"/>
      <c r="N554" s="115"/>
      <c r="O554" s="115"/>
      <c r="Q554" s="83"/>
      <c r="R554" s="22" t="e">
        <f>VLOOKUP('Frese Valve Selection'!$Q554,'Partnumber data valves'!$B$4:$K$1001,2,FALSE)</f>
        <v>#N/A</v>
      </c>
      <c r="S554" s="23" t="e">
        <f>VLOOKUP('Frese Valve Selection'!$Q554,'Partnumber data valves'!$B$4:$K$1001,3,FALSE)</f>
        <v>#N/A</v>
      </c>
      <c r="T554" s="23" t="e">
        <f>VLOOKUP('Frese Valve Selection'!$Q554,'Partnumber data valves'!$B$4:$K$1001,4,FALSE)</f>
        <v>#N/A</v>
      </c>
      <c r="U554" s="23" t="e">
        <f>VLOOKUP('Frese Valve Selection'!$Q554,'Partnumber data valves'!$B$4:$K$1001,5,FALSE)</f>
        <v>#N/A</v>
      </c>
      <c r="V554" s="23" t="e">
        <f>VLOOKUP('Frese Valve Selection'!$Q554,'Partnumber data valves'!$B$4:$K$1001,6,FALSE)</f>
        <v>#N/A</v>
      </c>
      <c r="W554" s="23" t="e">
        <f>VLOOKUP('Frese Valve Selection'!$Q554,'Partnumber data valves'!$B$4:$K$1001,7,FALSE)</f>
        <v>#N/A</v>
      </c>
      <c r="X554" s="23" t="e">
        <f>VLOOKUP('Frese Valve Selection'!$Q554,'Partnumber data valves'!$B$4:$K$1001,8,FALSE)</f>
        <v>#N/A</v>
      </c>
      <c r="Y554" s="23" t="e">
        <f>VLOOKUP('Frese Valve Selection'!$Q554,'Partnumber data valves'!$B$4:$K$1001,9,FALSE)</f>
        <v>#N/A</v>
      </c>
      <c r="Z554" s="23" t="e">
        <f>VLOOKUP('Frese Valve Selection'!$Q554,'Partnumber data valves'!$B$4:$K$1001,10,FALSE)</f>
        <v>#N/A</v>
      </c>
      <c r="AA554" s="97">
        <f t="shared" si="87"/>
        <v>0</v>
      </c>
      <c r="AB554" s="98" t="e">
        <f t="shared" si="85"/>
        <v>#N/A</v>
      </c>
      <c r="AC554" s="99" t="e">
        <f t="shared" si="86"/>
        <v>#N/A</v>
      </c>
      <c r="AD554" s="23" t="e">
        <f>VLOOKUP(Q554,'Weight table'!$A$2:$C$10000,3,FALSE)</f>
        <v>#N/A</v>
      </c>
      <c r="AF554" s="83"/>
      <c r="AG554" s="23" t="str">
        <f>IF(OR(ISBLANK($AF554),$AF554="N/A"),"",VLOOKUP($AF554,'Part number data actuators'!$B$3:$H$202,2,FALSE))</f>
        <v/>
      </c>
      <c r="AH554" s="23" t="str">
        <f>IF(OR(ISBLANK($AF554),$AF554="N/A"),"",VLOOKUP($AF554,'Part number data actuators'!$B$3:$H$202,3,FALSE))</f>
        <v/>
      </c>
      <c r="AI554" s="23" t="str">
        <f>IF(OR(ISBLANK($AF554),$AF554="N/A"),"",VLOOKUP($AF554,'Part number data actuators'!$B$3:$H$202,4,FALSE))</f>
        <v/>
      </c>
      <c r="AJ554" s="23" t="str">
        <f>IF(OR(ISBLANK($AF554),$AF554="N/A"),"",VLOOKUP($AF554,'Part number data actuators'!$B$3:$H$202,5,FALSE))</f>
        <v/>
      </c>
      <c r="AK554" s="23" t="str">
        <f>IF(OR(ISBLANK($AF554),$AF554="N/A"),"",VLOOKUP($AF554,'Part number data actuators'!$B$3:$H$202,6,FALSE))</f>
        <v/>
      </c>
      <c r="AL554" s="23" t="str">
        <f>IF(OR(ISBLANK($AF554),$AF554="N/A"),"",VLOOKUP($AF554,'Part number data actuators'!$B$3:$H$202,7,FALSE))</f>
        <v/>
      </c>
      <c r="AM554" s="5" t="str">
        <f>IF(OR(ISBLANK($AF554),$AF554="N/A"),"",VLOOKUP(AF554,'Weight table'!$A$2:$C$10000,3,FALSE))</f>
        <v/>
      </c>
      <c r="AO554" s="86"/>
      <c r="AU554" s="66" t="e">
        <f t="shared" si="88"/>
        <v>#N/A</v>
      </c>
      <c r="AV554" s="66" t="e">
        <f t="shared" si="89"/>
        <v>#N/A</v>
      </c>
      <c r="AW554" t="e">
        <f t="shared" si="90"/>
        <v>#N/A</v>
      </c>
      <c r="AX554" s="66" t="e">
        <f t="shared" si="91"/>
        <v>#N/A</v>
      </c>
      <c r="AY554" s="66" t="e">
        <f t="shared" si="92"/>
        <v>#N/A</v>
      </c>
      <c r="BB554" s="6" t="e">
        <f>MATCH(Q554,'Partnumber data valves'!$B$4:$B$1001,0)</f>
        <v>#N/A</v>
      </c>
      <c r="BC554" s="6"/>
      <c r="BD554" t="e">
        <f>INDEX('Partnumber data valves'!$B$4:$AC$1001,$BB554,13)</f>
        <v>#N/A</v>
      </c>
      <c r="BE554" t="e">
        <f>INDEX('Partnumber data valves'!$B$4:$AC$1001,$BB554,14)</f>
        <v>#N/A</v>
      </c>
      <c r="BF554" t="e">
        <f>INDEX('Partnumber data valves'!$B$4:$AC$1001,$BB554,15)</f>
        <v>#N/A</v>
      </c>
      <c r="BG554" t="e">
        <f>INDEX('Partnumber data valves'!$B$4:$AC$1001,$BB554,16)</f>
        <v>#N/A</v>
      </c>
      <c r="BH554" t="e">
        <f>INDEX('Partnumber data valves'!$B$4:$AC$1001,$BB554,17)</f>
        <v>#N/A</v>
      </c>
      <c r="BI554" t="e">
        <f>INDEX('Partnumber data valves'!$B$4:$AC$1001,$BB554,18)</f>
        <v>#N/A</v>
      </c>
      <c r="BJ554" t="e">
        <f>INDEX('Partnumber data valves'!$B$4:$AC$1001,$BB554,19)</f>
        <v>#N/A</v>
      </c>
      <c r="BL554" t="e">
        <f>INDEX('Partnumber data valves'!$B$4:$AC$1001,$BB554,21)</f>
        <v>#N/A</v>
      </c>
      <c r="BM554" t="e">
        <f>INDEX('Partnumber data valves'!$B$4:$AC$1001,$BB554,22)</f>
        <v>#N/A</v>
      </c>
      <c r="BN554" t="e">
        <f>INDEX('Partnumber data valves'!$B$4:$AC$1001,$BB554,23)</f>
        <v>#N/A</v>
      </c>
      <c r="BO554" t="e">
        <f>INDEX('Partnumber data valves'!$B$4:$AC$1001,$BB554,24)</f>
        <v>#N/A</v>
      </c>
      <c r="BP554" t="e">
        <f>INDEX('Partnumber data valves'!$B$4:$AC$1001,$BB554,25)</f>
        <v>#N/A</v>
      </c>
      <c r="BQ554" t="e">
        <f>INDEX('Partnumber data valves'!$B$4:$AC$1001,$BB554,26)</f>
        <v>#N/A</v>
      </c>
      <c r="BR554" t="e">
        <f>INDEX('Partnumber data valves'!$B$4:$AC$1001,$BB554,27)</f>
        <v>#N/A</v>
      </c>
      <c r="BS554" t="e">
        <f>INDEX('Partnumber data valves'!$B$4:$AC$1001,$BB554,28)</f>
        <v>#N/A</v>
      </c>
      <c r="BU554" s="66" t="e">
        <f>INDEX('Partnumber data valves'!$B$4:$AC$1001,$BB554,5)</f>
        <v>#N/A</v>
      </c>
      <c r="BV554" s="66" t="e">
        <f>INDEX('Partnumber data valves'!$B$4:$AC$1001,$BB554,6)</f>
        <v>#N/A</v>
      </c>
    </row>
    <row r="555" spans="2:74" ht="15.75">
      <c r="B555" s="86"/>
      <c r="C555" s="108"/>
      <c r="D555" s="112"/>
      <c r="E555" s="124"/>
      <c r="F555" s="124"/>
      <c r="G555" s="109"/>
      <c r="H555" s="112"/>
      <c r="I555" s="110"/>
      <c r="J555" s="111"/>
      <c r="K555" s="112"/>
      <c r="L555" s="111"/>
      <c r="M555" s="115"/>
      <c r="N555" s="115"/>
      <c r="O555" s="115"/>
      <c r="Q555" s="83"/>
      <c r="R555" s="22" t="e">
        <f>VLOOKUP('Frese Valve Selection'!$Q555,'Partnumber data valves'!$B$4:$K$1001,2,FALSE)</f>
        <v>#N/A</v>
      </c>
      <c r="S555" s="23" t="e">
        <f>VLOOKUP('Frese Valve Selection'!$Q555,'Partnumber data valves'!$B$4:$K$1001,3,FALSE)</f>
        <v>#N/A</v>
      </c>
      <c r="T555" s="23" t="e">
        <f>VLOOKUP('Frese Valve Selection'!$Q555,'Partnumber data valves'!$B$4:$K$1001,4,FALSE)</f>
        <v>#N/A</v>
      </c>
      <c r="U555" s="23" t="e">
        <f>VLOOKUP('Frese Valve Selection'!$Q555,'Partnumber data valves'!$B$4:$K$1001,5,FALSE)</f>
        <v>#N/A</v>
      </c>
      <c r="V555" s="23" t="e">
        <f>VLOOKUP('Frese Valve Selection'!$Q555,'Partnumber data valves'!$B$4:$K$1001,6,FALSE)</f>
        <v>#N/A</v>
      </c>
      <c r="W555" s="23" t="e">
        <f>VLOOKUP('Frese Valve Selection'!$Q555,'Partnumber data valves'!$B$4:$K$1001,7,FALSE)</f>
        <v>#N/A</v>
      </c>
      <c r="X555" s="23" t="e">
        <f>VLOOKUP('Frese Valve Selection'!$Q555,'Partnumber data valves'!$B$4:$K$1001,8,FALSE)</f>
        <v>#N/A</v>
      </c>
      <c r="Y555" s="23" t="e">
        <f>VLOOKUP('Frese Valve Selection'!$Q555,'Partnumber data valves'!$B$4:$K$1001,9,FALSE)</f>
        <v>#N/A</v>
      </c>
      <c r="Z555" s="23" t="e">
        <f>VLOOKUP('Frese Valve Selection'!$Q555,'Partnumber data valves'!$B$4:$K$1001,10,FALSE)</f>
        <v>#N/A</v>
      </c>
      <c r="AA555" s="97">
        <f t="shared" si="87"/>
        <v>0</v>
      </c>
      <c r="AB555" s="98" t="e">
        <f t="shared" si="85"/>
        <v>#N/A</v>
      </c>
      <c r="AC555" s="99" t="e">
        <f t="shared" si="86"/>
        <v>#N/A</v>
      </c>
      <c r="AD555" s="23" t="e">
        <f>VLOOKUP(Q555,'Weight table'!$A$2:$C$10000,3,FALSE)</f>
        <v>#N/A</v>
      </c>
      <c r="AF555" s="83"/>
      <c r="AG555" s="23" t="str">
        <f>IF(OR(ISBLANK($AF555),$AF555="N/A"),"",VLOOKUP($AF555,'Part number data actuators'!$B$3:$H$202,2,FALSE))</f>
        <v/>
      </c>
      <c r="AH555" s="23" t="str">
        <f>IF(OR(ISBLANK($AF555),$AF555="N/A"),"",VLOOKUP($AF555,'Part number data actuators'!$B$3:$H$202,3,FALSE))</f>
        <v/>
      </c>
      <c r="AI555" s="23" t="str">
        <f>IF(OR(ISBLANK($AF555),$AF555="N/A"),"",VLOOKUP($AF555,'Part number data actuators'!$B$3:$H$202,4,FALSE))</f>
        <v/>
      </c>
      <c r="AJ555" s="23" t="str">
        <f>IF(OR(ISBLANK($AF555),$AF555="N/A"),"",VLOOKUP($AF555,'Part number data actuators'!$B$3:$H$202,5,FALSE))</f>
        <v/>
      </c>
      <c r="AK555" s="23" t="str">
        <f>IF(OR(ISBLANK($AF555),$AF555="N/A"),"",VLOOKUP($AF555,'Part number data actuators'!$B$3:$H$202,6,FALSE))</f>
        <v/>
      </c>
      <c r="AL555" s="23" t="str">
        <f>IF(OR(ISBLANK($AF555),$AF555="N/A"),"",VLOOKUP($AF555,'Part number data actuators'!$B$3:$H$202,7,FALSE))</f>
        <v/>
      </c>
      <c r="AM555" s="5" t="str">
        <f>IF(OR(ISBLANK($AF555),$AF555="N/A"),"",VLOOKUP(AF555,'Weight table'!$A$2:$C$10000,3,FALSE))</f>
        <v/>
      </c>
      <c r="AO555" s="86"/>
      <c r="AU555" s="66" t="e">
        <f t="shared" si="88"/>
        <v>#N/A</v>
      </c>
      <c r="AV555" s="66" t="e">
        <f t="shared" si="89"/>
        <v>#N/A</v>
      </c>
      <c r="AW555" t="e">
        <f t="shared" si="90"/>
        <v>#N/A</v>
      </c>
      <c r="AX555" s="66" t="e">
        <f t="shared" si="91"/>
        <v>#N/A</v>
      </c>
      <c r="AY555" s="66" t="e">
        <f t="shared" si="92"/>
        <v>#N/A</v>
      </c>
      <c r="BB555" s="6" t="e">
        <f>MATCH(Q555,'Partnumber data valves'!$B$4:$B$1001,0)</f>
        <v>#N/A</v>
      </c>
      <c r="BC555" s="6"/>
      <c r="BD555" t="e">
        <f>INDEX('Partnumber data valves'!$B$4:$AC$1001,$BB555,13)</f>
        <v>#N/A</v>
      </c>
      <c r="BE555" t="e">
        <f>INDEX('Partnumber data valves'!$B$4:$AC$1001,$BB555,14)</f>
        <v>#N/A</v>
      </c>
      <c r="BF555" t="e">
        <f>INDEX('Partnumber data valves'!$B$4:$AC$1001,$BB555,15)</f>
        <v>#N/A</v>
      </c>
      <c r="BG555" t="e">
        <f>INDEX('Partnumber data valves'!$B$4:$AC$1001,$BB555,16)</f>
        <v>#N/A</v>
      </c>
      <c r="BH555" t="e">
        <f>INDEX('Partnumber data valves'!$B$4:$AC$1001,$BB555,17)</f>
        <v>#N/A</v>
      </c>
      <c r="BI555" t="e">
        <f>INDEX('Partnumber data valves'!$B$4:$AC$1001,$BB555,18)</f>
        <v>#N/A</v>
      </c>
      <c r="BJ555" t="e">
        <f>INDEX('Partnumber data valves'!$B$4:$AC$1001,$BB555,19)</f>
        <v>#N/A</v>
      </c>
      <c r="BL555" t="e">
        <f>INDEX('Partnumber data valves'!$B$4:$AC$1001,$BB555,21)</f>
        <v>#N/A</v>
      </c>
      <c r="BM555" t="e">
        <f>INDEX('Partnumber data valves'!$B$4:$AC$1001,$BB555,22)</f>
        <v>#N/A</v>
      </c>
      <c r="BN555" t="e">
        <f>INDEX('Partnumber data valves'!$B$4:$AC$1001,$BB555,23)</f>
        <v>#N/A</v>
      </c>
      <c r="BO555" t="e">
        <f>INDEX('Partnumber data valves'!$B$4:$AC$1001,$BB555,24)</f>
        <v>#N/A</v>
      </c>
      <c r="BP555" t="e">
        <f>INDEX('Partnumber data valves'!$B$4:$AC$1001,$BB555,25)</f>
        <v>#N/A</v>
      </c>
      <c r="BQ555" t="e">
        <f>INDEX('Partnumber data valves'!$B$4:$AC$1001,$BB555,26)</f>
        <v>#N/A</v>
      </c>
      <c r="BR555" t="e">
        <f>INDEX('Partnumber data valves'!$B$4:$AC$1001,$BB555,27)</f>
        <v>#N/A</v>
      </c>
      <c r="BS555" t="e">
        <f>INDEX('Partnumber data valves'!$B$4:$AC$1001,$BB555,28)</f>
        <v>#N/A</v>
      </c>
      <c r="BU555" s="66" t="e">
        <f>INDEX('Partnumber data valves'!$B$4:$AC$1001,$BB555,5)</f>
        <v>#N/A</v>
      </c>
      <c r="BV555" s="66" t="e">
        <f>INDEX('Partnumber data valves'!$B$4:$AC$1001,$BB555,6)</f>
        <v>#N/A</v>
      </c>
    </row>
    <row r="556" spans="2:74" ht="15.75">
      <c r="B556" s="86"/>
      <c r="C556" s="108"/>
      <c r="D556" s="112"/>
      <c r="E556" s="124"/>
      <c r="F556" s="124"/>
      <c r="G556" s="109"/>
      <c r="H556" s="112"/>
      <c r="I556" s="110"/>
      <c r="J556" s="111"/>
      <c r="K556" s="112"/>
      <c r="L556" s="111"/>
      <c r="M556" s="115"/>
      <c r="N556" s="115"/>
      <c r="O556" s="115"/>
      <c r="Q556" s="83"/>
      <c r="R556" s="22" t="e">
        <f>VLOOKUP('Frese Valve Selection'!$Q556,'Partnumber data valves'!$B$4:$K$1001,2,FALSE)</f>
        <v>#N/A</v>
      </c>
      <c r="S556" s="23" t="e">
        <f>VLOOKUP('Frese Valve Selection'!$Q556,'Partnumber data valves'!$B$4:$K$1001,3,FALSE)</f>
        <v>#N/A</v>
      </c>
      <c r="T556" s="23" t="e">
        <f>VLOOKUP('Frese Valve Selection'!$Q556,'Partnumber data valves'!$B$4:$K$1001,4,FALSE)</f>
        <v>#N/A</v>
      </c>
      <c r="U556" s="23" t="e">
        <f>VLOOKUP('Frese Valve Selection'!$Q556,'Partnumber data valves'!$B$4:$K$1001,5,FALSE)</f>
        <v>#N/A</v>
      </c>
      <c r="V556" s="23" t="e">
        <f>VLOOKUP('Frese Valve Selection'!$Q556,'Partnumber data valves'!$B$4:$K$1001,6,FALSE)</f>
        <v>#N/A</v>
      </c>
      <c r="W556" s="23" t="e">
        <f>VLOOKUP('Frese Valve Selection'!$Q556,'Partnumber data valves'!$B$4:$K$1001,7,FALSE)</f>
        <v>#N/A</v>
      </c>
      <c r="X556" s="23" t="e">
        <f>VLOOKUP('Frese Valve Selection'!$Q556,'Partnumber data valves'!$B$4:$K$1001,8,FALSE)</f>
        <v>#N/A</v>
      </c>
      <c r="Y556" s="23" t="e">
        <f>VLOOKUP('Frese Valve Selection'!$Q556,'Partnumber data valves'!$B$4:$K$1001,9,FALSE)</f>
        <v>#N/A</v>
      </c>
      <c r="Z556" s="23" t="e">
        <f>VLOOKUP('Frese Valve Selection'!$Q556,'Partnumber data valves'!$B$4:$K$1001,10,FALSE)</f>
        <v>#N/A</v>
      </c>
      <c r="AA556" s="97">
        <f t="shared" si="87"/>
        <v>0</v>
      </c>
      <c r="AB556" s="98" t="e">
        <f t="shared" si="85"/>
        <v>#N/A</v>
      </c>
      <c r="AC556" s="99" t="e">
        <f t="shared" si="86"/>
        <v>#N/A</v>
      </c>
      <c r="AD556" s="23" t="e">
        <f>VLOOKUP(Q556,'Weight table'!$A$2:$C$10000,3,FALSE)</f>
        <v>#N/A</v>
      </c>
      <c r="AF556" s="83"/>
      <c r="AG556" s="23" t="str">
        <f>IF(OR(ISBLANK($AF556),$AF556="N/A"),"",VLOOKUP($AF556,'Part number data actuators'!$B$3:$H$202,2,FALSE))</f>
        <v/>
      </c>
      <c r="AH556" s="23" t="str">
        <f>IF(OR(ISBLANK($AF556),$AF556="N/A"),"",VLOOKUP($AF556,'Part number data actuators'!$B$3:$H$202,3,FALSE))</f>
        <v/>
      </c>
      <c r="AI556" s="23" t="str">
        <f>IF(OR(ISBLANK($AF556),$AF556="N/A"),"",VLOOKUP($AF556,'Part number data actuators'!$B$3:$H$202,4,FALSE))</f>
        <v/>
      </c>
      <c r="AJ556" s="23" t="str">
        <f>IF(OR(ISBLANK($AF556),$AF556="N/A"),"",VLOOKUP($AF556,'Part number data actuators'!$B$3:$H$202,5,FALSE))</f>
        <v/>
      </c>
      <c r="AK556" s="23" t="str">
        <f>IF(OR(ISBLANK($AF556),$AF556="N/A"),"",VLOOKUP($AF556,'Part number data actuators'!$B$3:$H$202,6,FALSE))</f>
        <v/>
      </c>
      <c r="AL556" s="23" t="str">
        <f>IF(OR(ISBLANK($AF556),$AF556="N/A"),"",VLOOKUP($AF556,'Part number data actuators'!$B$3:$H$202,7,FALSE))</f>
        <v/>
      </c>
      <c r="AM556" s="5" t="str">
        <f>IF(OR(ISBLANK($AF556),$AF556="N/A"),"",VLOOKUP(AF556,'Weight table'!$A$2:$C$10000,3,FALSE))</f>
        <v/>
      </c>
      <c r="AO556" s="86"/>
      <c r="AU556" s="66" t="e">
        <f t="shared" si="88"/>
        <v>#N/A</v>
      </c>
      <c r="AV556" s="66" t="e">
        <f t="shared" si="89"/>
        <v>#N/A</v>
      </c>
      <c r="AW556" t="e">
        <f t="shared" si="90"/>
        <v>#N/A</v>
      </c>
      <c r="AX556" s="66" t="e">
        <f t="shared" si="91"/>
        <v>#N/A</v>
      </c>
      <c r="AY556" s="66" t="e">
        <f t="shared" si="92"/>
        <v>#N/A</v>
      </c>
      <c r="BB556" s="6" t="e">
        <f>MATCH(Q556,'Partnumber data valves'!$B$4:$B$1001,0)</f>
        <v>#N/A</v>
      </c>
      <c r="BC556" s="6"/>
      <c r="BD556" t="e">
        <f>INDEX('Partnumber data valves'!$B$4:$AC$1001,$BB556,13)</f>
        <v>#N/A</v>
      </c>
      <c r="BE556" t="e">
        <f>INDEX('Partnumber data valves'!$B$4:$AC$1001,$BB556,14)</f>
        <v>#N/A</v>
      </c>
      <c r="BF556" t="e">
        <f>INDEX('Partnumber data valves'!$B$4:$AC$1001,$BB556,15)</f>
        <v>#N/A</v>
      </c>
      <c r="BG556" t="e">
        <f>INDEX('Partnumber data valves'!$B$4:$AC$1001,$BB556,16)</f>
        <v>#N/A</v>
      </c>
      <c r="BH556" t="e">
        <f>INDEX('Partnumber data valves'!$B$4:$AC$1001,$BB556,17)</f>
        <v>#N/A</v>
      </c>
      <c r="BI556" t="e">
        <f>INDEX('Partnumber data valves'!$B$4:$AC$1001,$BB556,18)</f>
        <v>#N/A</v>
      </c>
      <c r="BJ556" t="e">
        <f>INDEX('Partnumber data valves'!$B$4:$AC$1001,$BB556,19)</f>
        <v>#N/A</v>
      </c>
      <c r="BL556" t="e">
        <f>INDEX('Partnumber data valves'!$B$4:$AC$1001,$BB556,21)</f>
        <v>#N/A</v>
      </c>
      <c r="BM556" t="e">
        <f>INDEX('Partnumber data valves'!$B$4:$AC$1001,$BB556,22)</f>
        <v>#N/A</v>
      </c>
      <c r="BN556" t="e">
        <f>INDEX('Partnumber data valves'!$B$4:$AC$1001,$BB556,23)</f>
        <v>#N/A</v>
      </c>
      <c r="BO556" t="e">
        <f>INDEX('Partnumber data valves'!$B$4:$AC$1001,$BB556,24)</f>
        <v>#N/A</v>
      </c>
      <c r="BP556" t="e">
        <f>INDEX('Partnumber data valves'!$B$4:$AC$1001,$BB556,25)</f>
        <v>#N/A</v>
      </c>
      <c r="BQ556" t="e">
        <f>INDEX('Partnumber data valves'!$B$4:$AC$1001,$BB556,26)</f>
        <v>#N/A</v>
      </c>
      <c r="BR556" t="e">
        <f>INDEX('Partnumber data valves'!$B$4:$AC$1001,$BB556,27)</f>
        <v>#N/A</v>
      </c>
      <c r="BS556" t="e">
        <f>INDEX('Partnumber data valves'!$B$4:$AC$1001,$BB556,28)</f>
        <v>#N/A</v>
      </c>
      <c r="BU556" s="66" t="e">
        <f>INDEX('Partnumber data valves'!$B$4:$AC$1001,$BB556,5)</f>
        <v>#N/A</v>
      </c>
      <c r="BV556" s="66" t="e">
        <f>INDEX('Partnumber data valves'!$B$4:$AC$1001,$BB556,6)</f>
        <v>#N/A</v>
      </c>
    </row>
    <row r="557" spans="2:74" ht="15.75">
      <c r="B557" s="86"/>
      <c r="C557" s="108"/>
      <c r="D557" s="125"/>
      <c r="E557" s="124"/>
      <c r="F557" s="124"/>
      <c r="G557" s="109"/>
      <c r="H557" s="112"/>
      <c r="I557" s="110"/>
      <c r="J557" s="111"/>
      <c r="K557" s="112"/>
      <c r="L557" s="111"/>
      <c r="M557" s="115"/>
      <c r="N557" s="115"/>
      <c r="O557" s="115"/>
      <c r="Q557" s="83"/>
      <c r="R557" s="22" t="e">
        <f>VLOOKUP('Frese Valve Selection'!$Q557,'Partnumber data valves'!$B$4:$K$1001,2,FALSE)</f>
        <v>#N/A</v>
      </c>
      <c r="S557" s="23" t="e">
        <f>VLOOKUP('Frese Valve Selection'!$Q557,'Partnumber data valves'!$B$4:$K$1001,3,FALSE)</f>
        <v>#N/A</v>
      </c>
      <c r="T557" s="23" t="e">
        <f>VLOOKUP('Frese Valve Selection'!$Q557,'Partnumber data valves'!$B$4:$K$1001,4,FALSE)</f>
        <v>#N/A</v>
      </c>
      <c r="U557" s="23" t="e">
        <f>VLOOKUP('Frese Valve Selection'!$Q557,'Partnumber data valves'!$B$4:$K$1001,5,FALSE)</f>
        <v>#N/A</v>
      </c>
      <c r="V557" s="23" t="e">
        <f>VLOOKUP('Frese Valve Selection'!$Q557,'Partnumber data valves'!$B$4:$K$1001,6,FALSE)</f>
        <v>#N/A</v>
      </c>
      <c r="W557" s="23" t="e">
        <f>VLOOKUP('Frese Valve Selection'!$Q557,'Partnumber data valves'!$B$4:$K$1001,7,FALSE)</f>
        <v>#N/A</v>
      </c>
      <c r="X557" s="23" t="e">
        <f>VLOOKUP('Frese Valve Selection'!$Q557,'Partnumber data valves'!$B$4:$K$1001,8,FALSE)</f>
        <v>#N/A</v>
      </c>
      <c r="Y557" s="23" t="e">
        <f>VLOOKUP('Frese Valve Selection'!$Q557,'Partnumber data valves'!$B$4:$K$1001,9,FALSE)</f>
        <v>#N/A</v>
      </c>
      <c r="Z557" s="23" t="e">
        <f>VLOOKUP('Frese Valve Selection'!$Q557,'Partnumber data valves'!$B$4:$K$1001,10,FALSE)</f>
        <v>#N/A</v>
      </c>
      <c r="AA557" s="97">
        <f t="shared" si="87"/>
        <v>0</v>
      </c>
      <c r="AB557" s="98" t="e">
        <f t="shared" si="85"/>
        <v>#N/A</v>
      </c>
      <c r="AC557" s="99" t="e">
        <f t="shared" si="86"/>
        <v>#N/A</v>
      </c>
      <c r="AD557" s="23" t="e">
        <f>VLOOKUP(Q557,'Weight table'!$A$2:$C$10000,3,FALSE)</f>
        <v>#N/A</v>
      </c>
      <c r="AF557" s="83"/>
      <c r="AG557" s="23" t="str">
        <f>IF(OR(ISBLANK($AF557),$AF557="N/A"),"",VLOOKUP($AF557,'Part number data actuators'!$B$3:$H$202,2,FALSE))</f>
        <v/>
      </c>
      <c r="AH557" s="23" t="str">
        <f>IF(OR(ISBLANK($AF557),$AF557="N/A"),"",VLOOKUP($AF557,'Part number data actuators'!$B$3:$H$202,3,FALSE))</f>
        <v/>
      </c>
      <c r="AI557" s="23" t="str">
        <f>IF(OR(ISBLANK($AF557),$AF557="N/A"),"",VLOOKUP($AF557,'Part number data actuators'!$B$3:$H$202,4,FALSE))</f>
        <v/>
      </c>
      <c r="AJ557" s="23" t="str">
        <f>IF(OR(ISBLANK($AF557),$AF557="N/A"),"",VLOOKUP($AF557,'Part number data actuators'!$B$3:$H$202,5,FALSE))</f>
        <v/>
      </c>
      <c r="AK557" s="23" t="str">
        <f>IF(OR(ISBLANK($AF557),$AF557="N/A"),"",VLOOKUP($AF557,'Part number data actuators'!$B$3:$H$202,6,FALSE))</f>
        <v/>
      </c>
      <c r="AL557" s="23" t="str">
        <f>IF(OR(ISBLANK($AF557),$AF557="N/A"),"",VLOOKUP($AF557,'Part number data actuators'!$B$3:$H$202,7,FALSE))</f>
        <v/>
      </c>
      <c r="AM557" s="5" t="str">
        <f>IF(OR(ISBLANK($AF557),$AF557="N/A"),"",VLOOKUP(AF557,'Weight table'!$A$2:$C$10000,3,FALSE))</f>
        <v/>
      </c>
      <c r="AO557" s="86"/>
      <c r="AU557" s="66" t="e">
        <f t="shared" si="88"/>
        <v>#N/A</v>
      </c>
      <c r="AV557" s="66" t="e">
        <f t="shared" si="89"/>
        <v>#N/A</v>
      </c>
      <c r="AW557" t="e">
        <f t="shared" si="90"/>
        <v>#N/A</v>
      </c>
      <c r="AX557" s="66" t="e">
        <f t="shared" si="91"/>
        <v>#N/A</v>
      </c>
      <c r="AY557" s="66" t="e">
        <f t="shared" si="92"/>
        <v>#N/A</v>
      </c>
      <c r="BB557" s="6" t="e">
        <f>MATCH(Q557,'Partnumber data valves'!$B$4:$B$1001,0)</f>
        <v>#N/A</v>
      </c>
      <c r="BC557" s="6"/>
      <c r="BD557" t="e">
        <f>INDEX('Partnumber data valves'!$B$4:$AC$1001,$BB557,13)</f>
        <v>#N/A</v>
      </c>
      <c r="BE557" t="e">
        <f>INDEX('Partnumber data valves'!$B$4:$AC$1001,$BB557,14)</f>
        <v>#N/A</v>
      </c>
      <c r="BF557" t="e">
        <f>INDEX('Partnumber data valves'!$B$4:$AC$1001,$BB557,15)</f>
        <v>#N/A</v>
      </c>
      <c r="BG557" t="e">
        <f>INDEX('Partnumber data valves'!$B$4:$AC$1001,$BB557,16)</f>
        <v>#N/A</v>
      </c>
      <c r="BH557" t="e">
        <f>INDEX('Partnumber data valves'!$B$4:$AC$1001,$BB557,17)</f>
        <v>#N/A</v>
      </c>
      <c r="BI557" t="e">
        <f>INDEX('Partnumber data valves'!$B$4:$AC$1001,$BB557,18)</f>
        <v>#N/A</v>
      </c>
      <c r="BJ557" t="e">
        <f>INDEX('Partnumber data valves'!$B$4:$AC$1001,$BB557,19)</f>
        <v>#N/A</v>
      </c>
      <c r="BL557" t="e">
        <f>INDEX('Partnumber data valves'!$B$4:$AC$1001,$BB557,21)</f>
        <v>#N/A</v>
      </c>
      <c r="BM557" t="e">
        <f>INDEX('Partnumber data valves'!$B$4:$AC$1001,$BB557,22)</f>
        <v>#N/A</v>
      </c>
      <c r="BN557" t="e">
        <f>INDEX('Partnumber data valves'!$B$4:$AC$1001,$BB557,23)</f>
        <v>#N/A</v>
      </c>
      <c r="BO557" t="e">
        <f>INDEX('Partnumber data valves'!$B$4:$AC$1001,$BB557,24)</f>
        <v>#N/A</v>
      </c>
      <c r="BP557" t="e">
        <f>INDEX('Partnumber data valves'!$B$4:$AC$1001,$BB557,25)</f>
        <v>#N/A</v>
      </c>
      <c r="BQ557" t="e">
        <f>INDEX('Partnumber data valves'!$B$4:$AC$1001,$BB557,26)</f>
        <v>#N/A</v>
      </c>
      <c r="BR557" t="e">
        <f>INDEX('Partnumber data valves'!$B$4:$AC$1001,$BB557,27)</f>
        <v>#N/A</v>
      </c>
      <c r="BS557" t="e">
        <f>INDEX('Partnumber data valves'!$B$4:$AC$1001,$BB557,28)</f>
        <v>#N/A</v>
      </c>
      <c r="BU557" s="66" t="e">
        <f>INDEX('Partnumber data valves'!$B$4:$AC$1001,$BB557,5)</f>
        <v>#N/A</v>
      </c>
      <c r="BV557" s="66" t="e">
        <f>INDEX('Partnumber data valves'!$B$4:$AC$1001,$BB557,6)</f>
        <v>#N/A</v>
      </c>
    </row>
    <row r="558" spans="2:74" ht="15.75">
      <c r="B558" s="86"/>
      <c r="C558" s="108"/>
      <c r="D558" s="112"/>
      <c r="E558" s="124"/>
      <c r="F558" s="124"/>
      <c r="G558" s="109"/>
      <c r="H558" s="112"/>
      <c r="I558" s="110"/>
      <c r="J558" s="111"/>
      <c r="K558" s="112"/>
      <c r="L558" s="111"/>
      <c r="M558" s="115"/>
      <c r="N558" s="115"/>
      <c r="O558" s="115"/>
      <c r="Q558" s="83"/>
      <c r="R558" s="22" t="e">
        <f>VLOOKUP('Frese Valve Selection'!$Q558,'Partnumber data valves'!$B$4:$K$1001,2,FALSE)</f>
        <v>#N/A</v>
      </c>
      <c r="S558" s="23" t="e">
        <f>VLOOKUP('Frese Valve Selection'!$Q558,'Partnumber data valves'!$B$4:$K$1001,3,FALSE)</f>
        <v>#N/A</v>
      </c>
      <c r="T558" s="23" t="e">
        <f>VLOOKUP('Frese Valve Selection'!$Q558,'Partnumber data valves'!$B$4:$K$1001,4,FALSE)</f>
        <v>#N/A</v>
      </c>
      <c r="U558" s="23" t="e">
        <f>VLOOKUP('Frese Valve Selection'!$Q558,'Partnumber data valves'!$B$4:$K$1001,5,FALSE)</f>
        <v>#N/A</v>
      </c>
      <c r="V558" s="23" t="e">
        <f>VLOOKUP('Frese Valve Selection'!$Q558,'Partnumber data valves'!$B$4:$K$1001,6,FALSE)</f>
        <v>#N/A</v>
      </c>
      <c r="W558" s="23" t="e">
        <f>VLOOKUP('Frese Valve Selection'!$Q558,'Partnumber data valves'!$B$4:$K$1001,7,FALSE)</f>
        <v>#N/A</v>
      </c>
      <c r="X558" s="23" t="e">
        <f>VLOOKUP('Frese Valve Selection'!$Q558,'Partnumber data valves'!$B$4:$K$1001,8,FALSE)</f>
        <v>#N/A</v>
      </c>
      <c r="Y558" s="23" t="e">
        <f>VLOOKUP('Frese Valve Selection'!$Q558,'Partnumber data valves'!$B$4:$K$1001,9,FALSE)</f>
        <v>#N/A</v>
      </c>
      <c r="Z558" s="23" t="e">
        <f>VLOOKUP('Frese Valve Selection'!$Q558,'Partnumber data valves'!$B$4:$K$1001,10,FALSE)</f>
        <v>#N/A</v>
      </c>
      <c r="AA558" s="97">
        <f t="shared" si="87"/>
        <v>0</v>
      </c>
      <c r="AB558" s="98" t="e">
        <f t="shared" si="85"/>
        <v>#N/A</v>
      </c>
      <c r="AC558" s="99" t="e">
        <f t="shared" si="86"/>
        <v>#N/A</v>
      </c>
      <c r="AD558" s="23" t="e">
        <f>VLOOKUP(Q558,'Weight table'!$A$2:$C$10000,3,FALSE)</f>
        <v>#N/A</v>
      </c>
      <c r="AF558" s="83"/>
      <c r="AG558" s="23" t="str">
        <f>IF(OR(ISBLANK($AF558),$AF558="N/A"),"",VLOOKUP($AF558,'Part number data actuators'!$B$3:$H$202,2,FALSE))</f>
        <v/>
      </c>
      <c r="AH558" s="23" t="str">
        <f>IF(OR(ISBLANK($AF558),$AF558="N/A"),"",VLOOKUP($AF558,'Part number data actuators'!$B$3:$H$202,3,FALSE))</f>
        <v/>
      </c>
      <c r="AI558" s="23" t="str">
        <f>IF(OR(ISBLANK($AF558),$AF558="N/A"),"",VLOOKUP($AF558,'Part number data actuators'!$B$3:$H$202,4,FALSE))</f>
        <v/>
      </c>
      <c r="AJ558" s="23" t="str">
        <f>IF(OR(ISBLANK($AF558),$AF558="N/A"),"",VLOOKUP($AF558,'Part number data actuators'!$B$3:$H$202,5,FALSE))</f>
        <v/>
      </c>
      <c r="AK558" s="23" t="str">
        <f>IF(OR(ISBLANK($AF558),$AF558="N/A"),"",VLOOKUP($AF558,'Part number data actuators'!$B$3:$H$202,6,FALSE))</f>
        <v/>
      </c>
      <c r="AL558" s="23" t="str">
        <f>IF(OR(ISBLANK($AF558),$AF558="N/A"),"",VLOOKUP($AF558,'Part number data actuators'!$B$3:$H$202,7,FALSE))</f>
        <v/>
      </c>
      <c r="AM558" s="5" t="str">
        <f>IF(OR(ISBLANK($AF558),$AF558="N/A"),"",VLOOKUP(AF558,'Weight table'!$A$2:$C$10000,3,FALSE))</f>
        <v/>
      </c>
      <c r="AO558" s="86"/>
      <c r="AU558" s="66" t="e">
        <f t="shared" si="88"/>
        <v>#N/A</v>
      </c>
      <c r="AV558" s="66" t="e">
        <f t="shared" si="89"/>
        <v>#N/A</v>
      </c>
      <c r="AW558" t="e">
        <f t="shared" si="90"/>
        <v>#N/A</v>
      </c>
      <c r="AX558" s="66" t="e">
        <f t="shared" si="91"/>
        <v>#N/A</v>
      </c>
      <c r="AY558" s="66" t="e">
        <f t="shared" si="92"/>
        <v>#N/A</v>
      </c>
      <c r="BB558" s="6" t="e">
        <f>MATCH(Q558,'Partnumber data valves'!$B$4:$B$1001,0)</f>
        <v>#N/A</v>
      </c>
      <c r="BC558" s="6"/>
      <c r="BD558" t="e">
        <f>INDEX('Partnumber data valves'!$B$4:$AC$1001,$BB558,13)</f>
        <v>#N/A</v>
      </c>
      <c r="BE558" t="e">
        <f>INDEX('Partnumber data valves'!$B$4:$AC$1001,$BB558,14)</f>
        <v>#N/A</v>
      </c>
      <c r="BF558" t="e">
        <f>INDEX('Partnumber data valves'!$B$4:$AC$1001,$BB558,15)</f>
        <v>#N/A</v>
      </c>
      <c r="BG558" t="e">
        <f>INDEX('Partnumber data valves'!$B$4:$AC$1001,$BB558,16)</f>
        <v>#N/A</v>
      </c>
      <c r="BH558" t="e">
        <f>INDEX('Partnumber data valves'!$B$4:$AC$1001,$BB558,17)</f>
        <v>#N/A</v>
      </c>
      <c r="BI558" t="e">
        <f>INDEX('Partnumber data valves'!$B$4:$AC$1001,$BB558,18)</f>
        <v>#N/A</v>
      </c>
      <c r="BJ558" t="e">
        <f>INDEX('Partnumber data valves'!$B$4:$AC$1001,$BB558,19)</f>
        <v>#N/A</v>
      </c>
      <c r="BL558" t="e">
        <f>INDEX('Partnumber data valves'!$B$4:$AC$1001,$BB558,21)</f>
        <v>#N/A</v>
      </c>
      <c r="BM558" t="e">
        <f>INDEX('Partnumber data valves'!$B$4:$AC$1001,$BB558,22)</f>
        <v>#N/A</v>
      </c>
      <c r="BN558" t="e">
        <f>INDEX('Partnumber data valves'!$B$4:$AC$1001,$BB558,23)</f>
        <v>#N/A</v>
      </c>
      <c r="BO558" t="e">
        <f>INDEX('Partnumber data valves'!$B$4:$AC$1001,$BB558,24)</f>
        <v>#N/A</v>
      </c>
      <c r="BP558" t="e">
        <f>INDEX('Partnumber data valves'!$B$4:$AC$1001,$BB558,25)</f>
        <v>#N/A</v>
      </c>
      <c r="BQ558" t="e">
        <f>INDEX('Partnumber data valves'!$B$4:$AC$1001,$BB558,26)</f>
        <v>#N/A</v>
      </c>
      <c r="BR558" t="e">
        <f>INDEX('Partnumber data valves'!$B$4:$AC$1001,$BB558,27)</f>
        <v>#N/A</v>
      </c>
      <c r="BS558" t="e">
        <f>INDEX('Partnumber data valves'!$B$4:$AC$1001,$BB558,28)</f>
        <v>#N/A</v>
      </c>
      <c r="BU558" s="66" t="e">
        <f>INDEX('Partnumber data valves'!$B$4:$AC$1001,$BB558,5)</f>
        <v>#N/A</v>
      </c>
      <c r="BV558" s="66" t="e">
        <f>INDEX('Partnumber data valves'!$B$4:$AC$1001,$BB558,6)</f>
        <v>#N/A</v>
      </c>
    </row>
    <row r="559" spans="2:74" ht="15.75">
      <c r="B559" s="86"/>
      <c r="C559" s="108"/>
      <c r="D559" s="112"/>
      <c r="E559" s="124"/>
      <c r="F559" s="124"/>
      <c r="G559" s="109"/>
      <c r="H559" s="112"/>
      <c r="I559" s="110"/>
      <c r="J559" s="111"/>
      <c r="K559" s="112"/>
      <c r="L559" s="111"/>
      <c r="M559" s="115"/>
      <c r="N559" s="115"/>
      <c r="O559" s="115"/>
      <c r="Q559" s="83"/>
      <c r="R559" s="22" t="e">
        <f>VLOOKUP('Frese Valve Selection'!$Q559,'Partnumber data valves'!$B$4:$K$1001,2,FALSE)</f>
        <v>#N/A</v>
      </c>
      <c r="S559" s="23" t="e">
        <f>VLOOKUP('Frese Valve Selection'!$Q559,'Partnumber data valves'!$B$4:$K$1001,3,FALSE)</f>
        <v>#N/A</v>
      </c>
      <c r="T559" s="23" t="e">
        <f>VLOOKUP('Frese Valve Selection'!$Q559,'Partnumber data valves'!$B$4:$K$1001,4,FALSE)</f>
        <v>#N/A</v>
      </c>
      <c r="U559" s="23" t="e">
        <f>VLOOKUP('Frese Valve Selection'!$Q559,'Partnumber data valves'!$B$4:$K$1001,5,FALSE)</f>
        <v>#N/A</v>
      </c>
      <c r="V559" s="23" t="e">
        <f>VLOOKUP('Frese Valve Selection'!$Q559,'Partnumber data valves'!$B$4:$K$1001,6,FALSE)</f>
        <v>#N/A</v>
      </c>
      <c r="W559" s="23" t="e">
        <f>VLOOKUP('Frese Valve Selection'!$Q559,'Partnumber data valves'!$B$4:$K$1001,7,FALSE)</f>
        <v>#N/A</v>
      </c>
      <c r="X559" s="23" t="e">
        <f>VLOOKUP('Frese Valve Selection'!$Q559,'Partnumber data valves'!$B$4:$K$1001,8,FALSE)</f>
        <v>#N/A</v>
      </c>
      <c r="Y559" s="23" t="e">
        <f>VLOOKUP('Frese Valve Selection'!$Q559,'Partnumber data valves'!$B$4:$K$1001,9,FALSE)</f>
        <v>#N/A</v>
      </c>
      <c r="Z559" s="23" t="e">
        <f>VLOOKUP('Frese Valve Selection'!$Q559,'Partnumber data valves'!$B$4:$K$1001,10,FALSE)</f>
        <v>#N/A</v>
      </c>
      <c r="AA559" s="97">
        <f t="shared" si="87"/>
        <v>0</v>
      </c>
      <c r="AB559" s="98" t="e">
        <f t="shared" si="85"/>
        <v>#N/A</v>
      </c>
      <c r="AC559" s="99" t="e">
        <f t="shared" si="86"/>
        <v>#N/A</v>
      </c>
      <c r="AD559" s="23" t="e">
        <f>VLOOKUP(Q559,'Weight table'!$A$2:$C$10000,3,FALSE)</f>
        <v>#N/A</v>
      </c>
      <c r="AF559" s="83"/>
      <c r="AG559" s="23" t="str">
        <f>IF(OR(ISBLANK($AF559),$AF559="N/A"),"",VLOOKUP($AF559,'Part number data actuators'!$B$3:$H$202,2,FALSE))</f>
        <v/>
      </c>
      <c r="AH559" s="23" t="str">
        <f>IF(OR(ISBLANK($AF559),$AF559="N/A"),"",VLOOKUP($AF559,'Part number data actuators'!$B$3:$H$202,3,FALSE))</f>
        <v/>
      </c>
      <c r="AI559" s="23" t="str">
        <f>IF(OR(ISBLANK($AF559),$AF559="N/A"),"",VLOOKUP($AF559,'Part number data actuators'!$B$3:$H$202,4,FALSE))</f>
        <v/>
      </c>
      <c r="AJ559" s="23" t="str">
        <f>IF(OR(ISBLANK($AF559),$AF559="N/A"),"",VLOOKUP($AF559,'Part number data actuators'!$B$3:$H$202,5,FALSE))</f>
        <v/>
      </c>
      <c r="AK559" s="23" t="str">
        <f>IF(OR(ISBLANK($AF559),$AF559="N/A"),"",VLOOKUP($AF559,'Part number data actuators'!$B$3:$H$202,6,FALSE))</f>
        <v/>
      </c>
      <c r="AL559" s="23" t="str">
        <f>IF(OR(ISBLANK($AF559),$AF559="N/A"),"",VLOOKUP($AF559,'Part number data actuators'!$B$3:$H$202,7,FALSE))</f>
        <v/>
      </c>
      <c r="AM559" s="5" t="str">
        <f>IF(OR(ISBLANK($AF559),$AF559="N/A"),"",VLOOKUP(AF559,'Weight table'!$A$2:$C$10000,3,FALSE))</f>
        <v/>
      </c>
      <c r="AO559" s="86"/>
      <c r="AU559" s="66" t="e">
        <f t="shared" si="88"/>
        <v>#N/A</v>
      </c>
      <c r="AV559" s="66" t="e">
        <f t="shared" si="89"/>
        <v>#N/A</v>
      </c>
      <c r="AW559" t="e">
        <f t="shared" si="90"/>
        <v>#N/A</v>
      </c>
      <c r="AX559" s="66" t="e">
        <f t="shared" si="91"/>
        <v>#N/A</v>
      </c>
      <c r="AY559" s="66" t="e">
        <f t="shared" si="92"/>
        <v>#N/A</v>
      </c>
      <c r="BB559" s="6" t="e">
        <f>MATCH(Q559,'Partnumber data valves'!$B$4:$B$1001,0)</f>
        <v>#N/A</v>
      </c>
      <c r="BC559" s="6"/>
      <c r="BD559" t="e">
        <f>INDEX('Partnumber data valves'!$B$4:$AC$1001,$BB559,13)</f>
        <v>#N/A</v>
      </c>
      <c r="BE559" t="e">
        <f>INDEX('Partnumber data valves'!$B$4:$AC$1001,$BB559,14)</f>
        <v>#N/A</v>
      </c>
      <c r="BF559" t="e">
        <f>INDEX('Partnumber data valves'!$B$4:$AC$1001,$BB559,15)</f>
        <v>#N/A</v>
      </c>
      <c r="BG559" t="e">
        <f>INDEX('Partnumber data valves'!$B$4:$AC$1001,$BB559,16)</f>
        <v>#N/A</v>
      </c>
      <c r="BH559" t="e">
        <f>INDEX('Partnumber data valves'!$B$4:$AC$1001,$BB559,17)</f>
        <v>#N/A</v>
      </c>
      <c r="BI559" t="e">
        <f>INDEX('Partnumber data valves'!$B$4:$AC$1001,$BB559,18)</f>
        <v>#N/A</v>
      </c>
      <c r="BJ559" t="e">
        <f>INDEX('Partnumber data valves'!$B$4:$AC$1001,$BB559,19)</f>
        <v>#N/A</v>
      </c>
      <c r="BL559" t="e">
        <f>INDEX('Partnumber data valves'!$B$4:$AC$1001,$BB559,21)</f>
        <v>#N/A</v>
      </c>
      <c r="BM559" t="e">
        <f>INDEX('Partnumber data valves'!$B$4:$AC$1001,$BB559,22)</f>
        <v>#N/A</v>
      </c>
      <c r="BN559" t="e">
        <f>INDEX('Partnumber data valves'!$B$4:$AC$1001,$BB559,23)</f>
        <v>#N/A</v>
      </c>
      <c r="BO559" t="e">
        <f>INDEX('Partnumber data valves'!$B$4:$AC$1001,$BB559,24)</f>
        <v>#N/A</v>
      </c>
      <c r="BP559" t="e">
        <f>INDEX('Partnumber data valves'!$B$4:$AC$1001,$BB559,25)</f>
        <v>#N/A</v>
      </c>
      <c r="BQ559" t="e">
        <f>INDEX('Partnumber data valves'!$B$4:$AC$1001,$BB559,26)</f>
        <v>#N/A</v>
      </c>
      <c r="BR559" t="e">
        <f>INDEX('Partnumber data valves'!$B$4:$AC$1001,$BB559,27)</f>
        <v>#N/A</v>
      </c>
      <c r="BS559" t="e">
        <f>INDEX('Partnumber data valves'!$B$4:$AC$1001,$BB559,28)</f>
        <v>#N/A</v>
      </c>
      <c r="BU559" s="66" t="e">
        <f>INDEX('Partnumber data valves'!$B$4:$AC$1001,$BB559,5)</f>
        <v>#N/A</v>
      </c>
      <c r="BV559" s="66" t="e">
        <f>INDEX('Partnumber data valves'!$B$4:$AC$1001,$BB559,6)</f>
        <v>#N/A</v>
      </c>
    </row>
    <row r="560" spans="2:74" ht="15.75">
      <c r="B560" s="86"/>
      <c r="C560" s="108"/>
      <c r="D560" s="112"/>
      <c r="E560" s="124"/>
      <c r="F560" s="124"/>
      <c r="G560" s="109"/>
      <c r="H560" s="112"/>
      <c r="I560" s="110"/>
      <c r="J560" s="111"/>
      <c r="K560" s="112"/>
      <c r="L560" s="111"/>
      <c r="M560" s="115"/>
      <c r="N560" s="115"/>
      <c r="O560" s="115"/>
      <c r="Q560" s="83"/>
      <c r="R560" s="22" t="e">
        <f>VLOOKUP('Frese Valve Selection'!$Q560,'Partnumber data valves'!$B$4:$K$1001,2,FALSE)</f>
        <v>#N/A</v>
      </c>
      <c r="S560" s="23" t="e">
        <f>VLOOKUP('Frese Valve Selection'!$Q560,'Partnumber data valves'!$B$4:$K$1001,3,FALSE)</f>
        <v>#N/A</v>
      </c>
      <c r="T560" s="23" t="e">
        <f>VLOOKUP('Frese Valve Selection'!$Q560,'Partnumber data valves'!$B$4:$K$1001,4,FALSE)</f>
        <v>#N/A</v>
      </c>
      <c r="U560" s="23" t="e">
        <f>VLOOKUP('Frese Valve Selection'!$Q560,'Partnumber data valves'!$B$4:$K$1001,5,FALSE)</f>
        <v>#N/A</v>
      </c>
      <c r="V560" s="23" t="e">
        <f>VLOOKUP('Frese Valve Selection'!$Q560,'Partnumber data valves'!$B$4:$K$1001,6,FALSE)</f>
        <v>#N/A</v>
      </c>
      <c r="W560" s="23" t="e">
        <f>VLOOKUP('Frese Valve Selection'!$Q560,'Partnumber data valves'!$B$4:$K$1001,7,FALSE)</f>
        <v>#N/A</v>
      </c>
      <c r="X560" s="23" t="e">
        <f>VLOOKUP('Frese Valve Selection'!$Q560,'Partnumber data valves'!$B$4:$K$1001,8,FALSE)</f>
        <v>#N/A</v>
      </c>
      <c r="Y560" s="23" t="e">
        <f>VLOOKUP('Frese Valve Selection'!$Q560,'Partnumber data valves'!$B$4:$K$1001,9,FALSE)</f>
        <v>#N/A</v>
      </c>
      <c r="Z560" s="23" t="e">
        <f>VLOOKUP('Frese Valve Selection'!$Q560,'Partnumber data valves'!$B$4:$K$1001,10,FALSE)</f>
        <v>#N/A</v>
      </c>
      <c r="AA560" s="97">
        <f t="shared" si="87"/>
        <v>0</v>
      </c>
      <c r="AB560" s="98" t="e">
        <f t="shared" si="85"/>
        <v>#N/A</v>
      </c>
      <c r="AC560" s="99" t="e">
        <f t="shared" si="86"/>
        <v>#N/A</v>
      </c>
      <c r="AD560" s="23" t="e">
        <f>VLOOKUP(Q560,'Weight table'!$A$2:$C$10000,3,FALSE)</f>
        <v>#N/A</v>
      </c>
      <c r="AF560" s="83"/>
      <c r="AG560" s="23" t="str">
        <f>IF(OR(ISBLANK($AF560),$AF560="N/A"),"",VLOOKUP($AF560,'Part number data actuators'!$B$3:$H$202,2,FALSE))</f>
        <v/>
      </c>
      <c r="AH560" s="23" t="str">
        <f>IF(OR(ISBLANK($AF560),$AF560="N/A"),"",VLOOKUP($AF560,'Part number data actuators'!$B$3:$H$202,3,FALSE))</f>
        <v/>
      </c>
      <c r="AI560" s="23" t="str">
        <f>IF(OR(ISBLANK($AF560),$AF560="N/A"),"",VLOOKUP($AF560,'Part number data actuators'!$B$3:$H$202,4,FALSE))</f>
        <v/>
      </c>
      <c r="AJ560" s="23" t="str">
        <f>IF(OR(ISBLANK($AF560),$AF560="N/A"),"",VLOOKUP($AF560,'Part number data actuators'!$B$3:$H$202,5,FALSE))</f>
        <v/>
      </c>
      <c r="AK560" s="23" t="str">
        <f>IF(OR(ISBLANK($AF560),$AF560="N/A"),"",VLOOKUP($AF560,'Part number data actuators'!$B$3:$H$202,6,FALSE))</f>
        <v/>
      </c>
      <c r="AL560" s="23" t="str">
        <f>IF(OR(ISBLANK($AF560),$AF560="N/A"),"",VLOOKUP($AF560,'Part number data actuators'!$B$3:$H$202,7,FALSE))</f>
        <v/>
      </c>
      <c r="AM560" s="5" t="str">
        <f>IF(OR(ISBLANK($AF560),$AF560="N/A"),"",VLOOKUP(AF560,'Weight table'!$A$2:$C$10000,3,FALSE))</f>
        <v/>
      </c>
      <c r="AO560" s="86"/>
      <c r="AU560" s="66" t="e">
        <f t="shared" si="88"/>
        <v>#N/A</v>
      </c>
      <c r="AV560" s="66" t="e">
        <f t="shared" si="89"/>
        <v>#N/A</v>
      </c>
      <c r="AW560" t="e">
        <f t="shared" si="90"/>
        <v>#N/A</v>
      </c>
      <c r="AX560" s="66" t="e">
        <f t="shared" si="91"/>
        <v>#N/A</v>
      </c>
      <c r="AY560" s="66" t="e">
        <f t="shared" si="92"/>
        <v>#N/A</v>
      </c>
      <c r="BB560" s="6" t="e">
        <f>MATCH(Q560,'Partnumber data valves'!$B$4:$B$1001,0)</f>
        <v>#N/A</v>
      </c>
      <c r="BC560" s="6"/>
      <c r="BD560" t="e">
        <f>INDEX('Partnumber data valves'!$B$4:$AC$1001,$BB560,13)</f>
        <v>#N/A</v>
      </c>
      <c r="BE560" t="e">
        <f>INDEX('Partnumber data valves'!$B$4:$AC$1001,$BB560,14)</f>
        <v>#N/A</v>
      </c>
      <c r="BF560" t="e">
        <f>INDEX('Partnumber data valves'!$B$4:$AC$1001,$BB560,15)</f>
        <v>#N/A</v>
      </c>
      <c r="BG560" t="e">
        <f>INDEX('Partnumber data valves'!$B$4:$AC$1001,$BB560,16)</f>
        <v>#N/A</v>
      </c>
      <c r="BH560" t="e">
        <f>INDEX('Partnumber data valves'!$B$4:$AC$1001,$BB560,17)</f>
        <v>#N/A</v>
      </c>
      <c r="BI560" t="e">
        <f>INDEX('Partnumber data valves'!$B$4:$AC$1001,$BB560,18)</f>
        <v>#N/A</v>
      </c>
      <c r="BJ560" t="e">
        <f>INDEX('Partnumber data valves'!$B$4:$AC$1001,$BB560,19)</f>
        <v>#N/A</v>
      </c>
      <c r="BL560" t="e">
        <f>INDEX('Partnumber data valves'!$B$4:$AC$1001,$BB560,21)</f>
        <v>#N/A</v>
      </c>
      <c r="BM560" t="e">
        <f>INDEX('Partnumber data valves'!$B$4:$AC$1001,$BB560,22)</f>
        <v>#N/A</v>
      </c>
      <c r="BN560" t="e">
        <f>INDEX('Partnumber data valves'!$B$4:$AC$1001,$BB560,23)</f>
        <v>#N/A</v>
      </c>
      <c r="BO560" t="e">
        <f>INDEX('Partnumber data valves'!$B$4:$AC$1001,$BB560,24)</f>
        <v>#N/A</v>
      </c>
      <c r="BP560" t="e">
        <f>INDEX('Partnumber data valves'!$B$4:$AC$1001,$BB560,25)</f>
        <v>#N/A</v>
      </c>
      <c r="BQ560" t="e">
        <f>INDEX('Partnumber data valves'!$B$4:$AC$1001,$BB560,26)</f>
        <v>#N/A</v>
      </c>
      <c r="BR560" t="e">
        <f>INDEX('Partnumber data valves'!$B$4:$AC$1001,$BB560,27)</f>
        <v>#N/A</v>
      </c>
      <c r="BS560" t="e">
        <f>INDEX('Partnumber data valves'!$B$4:$AC$1001,$BB560,28)</f>
        <v>#N/A</v>
      </c>
      <c r="BU560" s="66" t="e">
        <f>INDEX('Partnumber data valves'!$B$4:$AC$1001,$BB560,5)</f>
        <v>#N/A</v>
      </c>
      <c r="BV560" s="66" t="e">
        <f>INDEX('Partnumber data valves'!$B$4:$AC$1001,$BB560,6)</f>
        <v>#N/A</v>
      </c>
    </row>
    <row r="561" spans="2:74" ht="15.75">
      <c r="B561" s="86"/>
      <c r="C561" s="108"/>
      <c r="D561" s="112"/>
      <c r="E561" s="124"/>
      <c r="F561" s="124"/>
      <c r="G561" s="109"/>
      <c r="H561" s="112"/>
      <c r="I561" s="110"/>
      <c r="J561" s="111"/>
      <c r="K561" s="112"/>
      <c r="L561" s="111"/>
      <c r="M561" s="115"/>
      <c r="N561" s="115"/>
      <c r="O561" s="115"/>
      <c r="Q561" s="83"/>
      <c r="R561" s="22" t="e">
        <f>VLOOKUP('Frese Valve Selection'!$Q561,'Partnumber data valves'!$B$4:$K$1001,2,FALSE)</f>
        <v>#N/A</v>
      </c>
      <c r="S561" s="23" t="e">
        <f>VLOOKUP('Frese Valve Selection'!$Q561,'Partnumber data valves'!$B$4:$K$1001,3,FALSE)</f>
        <v>#N/A</v>
      </c>
      <c r="T561" s="23" t="e">
        <f>VLOOKUP('Frese Valve Selection'!$Q561,'Partnumber data valves'!$B$4:$K$1001,4,FALSE)</f>
        <v>#N/A</v>
      </c>
      <c r="U561" s="23" t="e">
        <f>VLOOKUP('Frese Valve Selection'!$Q561,'Partnumber data valves'!$B$4:$K$1001,5,FALSE)</f>
        <v>#N/A</v>
      </c>
      <c r="V561" s="23" t="e">
        <f>VLOOKUP('Frese Valve Selection'!$Q561,'Partnumber data valves'!$B$4:$K$1001,6,FALSE)</f>
        <v>#N/A</v>
      </c>
      <c r="W561" s="23" t="e">
        <f>VLOOKUP('Frese Valve Selection'!$Q561,'Partnumber data valves'!$B$4:$K$1001,7,FALSE)</f>
        <v>#N/A</v>
      </c>
      <c r="X561" s="23" t="e">
        <f>VLOOKUP('Frese Valve Selection'!$Q561,'Partnumber data valves'!$B$4:$K$1001,8,FALSE)</f>
        <v>#N/A</v>
      </c>
      <c r="Y561" s="23" t="e">
        <f>VLOOKUP('Frese Valve Selection'!$Q561,'Partnumber data valves'!$B$4:$K$1001,9,FALSE)</f>
        <v>#N/A</v>
      </c>
      <c r="Z561" s="23" t="e">
        <f>VLOOKUP('Frese Valve Selection'!$Q561,'Partnumber data valves'!$B$4:$K$1001,10,FALSE)</f>
        <v>#N/A</v>
      </c>
      <c r="AA561" s="97">
        <f t="shared" si="87"/>
        <v>0</v>
      </c>
      <c r="AB561" s="98" t="e">
        <f t="shared" si="85"/>
        <v>#N/A</v>
      </c>
      <c r="AC561" s="99" t="e">
        <f t="shared" si="86"/>
        <v>#N/A</v>
      </c>
      <c r="AD561" s="23" t="e">
        <f>VLOOKUP(Q561,'Weight table'!$A$2:$C$10000,3,FALSE)</f>
        <v>#N/A</v>
      </c>
      <c r="AF561" s="83"/>
      <c r="AG561" s="23" t="str">
        <f>IF(OR(ISBLANK($AF561),$AF561="N/A"),"",VLOOKUP($AF561,'Part number data actuators'!$B$3:$H$202,2,FALSE))</f>
        <v/>
      </c>
      <c r="AH561" s="23" t="str">
        <f>IF(OR(ISBLANK($AF561),$AF561="N/A"),"",VLOOKUP($AF561,'Part number data actuators'!$B$3:$H$202,3,FALSE))</f>
        <v/>
      </c>
      <c r="AI561" s="23" t="str">
        <f>IF(OR(ISBLANK($AF561),$AF561="N/A"),"",VLOOKUP($AF561,'Part number data actuators'!$B$3:$H$202,4,FALSE))</f>
        <v/>
      </c>
      <c r="AJ561" s="23" t="str">
        <f>IF(OR(ISBLANK($AF561),$AF561="N/A"),"",VLOOKUP($AF561,'Part number data actuators'!$B$3:$H$202,5,FALSE))</f>
        <v/>
      </c>
      <c r="AK561" s="23" t="str">
        <f>IF(OR(ISBLANK($AF561),$AF561="N/A"),"",VLOOKUP($AF561,'Part number data actuators'!$B$3:$H$202,6,FALSE))</f>
        <v/>
      </c>
      <c r="AL561" s="23" t="str">
        <f>IF(OR(ISBLANK($AF561),$AF561="N/A"),"",VLOOKUP($AF561,'Part number data actuators'!$B$3:$H$202,7,FALSE))</f>
        <v/>
      </c>
      <c r="AM561" s="5" t="str">
        <f>IF(OR(ISBLANK($AF561),$AF561="N/A"),"",VLOOKUP(AF561,'Weight table'!$A$2:$C$10000,3,FALSE))</f>
        <v/>
      </c>
      <c r="AO561" s="86"/>
      <c r="AU561" s="66" t="e">
        <f t="shared" si="88"/>
        <v>#N/A</v>
      </c>
      <c r="AV561" s="66" t="e">
        <f t="shared" si="89"/>
        <v>#N/A</v>
      </c>
      <c r="AW561" t="e">
        <f t="shared" si="90"/>
        <v>#N/A</v>
      </c>
      <c r="AX561" s="66" t="e">
        <f t="shared" si="91"/>
        <v>#N/A</v>
      </c>
      <c r="AY561" s="66" t="e">
        <f t="shared" si="92"/>
        <v>#N/A</v>
      </c>
      <c r="BB561" s="6" t="e">
        <f>MATCH(Q561,'Partnumber data valves'!$B$4:$B$1001,0)</f>
        <v>#N/A</v>
      </c>
      <c r="BC561" s="6"/>
      <c r="BD561" t="e">
        <f>INDEX('Partnumber data valves'!$B$4:$AC$1001,$BB561,13)</f>
        <v>#N/A</v>
      </c>
      <c r="BE561" t="e">
        <f>INDEX('Partnumber data valves'!$B$4:$AC$1001,$BB561,14)</f>
        <v>#N/A</v>
      </c>
      <c r="BF561" t="e">
        <f>INDEX('Partnumber data valves'!$B$4:$AC$1001,$BB561,15)</f>
        <v>#N/A</v>
      </c>
      <c r="BG561" t="e">
        <f>INDEX('Partnumber data valves'!$B$4:$AC$1001,$BB561,16)</f>
        <v>#N/A</v>
      </c>
      <c r="BH561" t="e">
        <f>INDEX('Partnumber data valves'!$B$4:$AC$1001,$BB561,17)</f>
        <v>#N/A</v>
      </c>
      <c r="BI561" t="e">
        <f>INDEX('Partnumber data valves'!$B$4:$AC$1001,$BB561,18)</f>
        <v>#N/A</v>
      </c>
      <c r="BJ561" t="e">
        <f>INDEX('Partnumber data valves'!$B$4:$AC$1001,$BB561,19)</f>
        <v>#N/A</v>
      </c>
      <c r="BL561" t="e">
        <f>INDEX('Partnumber data valves'!$B$4:$AC$1001,$BB561,21)</f>
        <v>#N/A</v>
      </c>
      <c r="BM561" t="e">
        <f>INDEX('Partnumber data valves'!$B$4:$AC$1001,$BB561,22)</f>
        <v>#N/A</v>
      </c>
      <c r="BN561" t="e">
        <f>INDEX('Partnumber data valves'!$B$4:$AC$1001,$BB561,23)</f>
        <v>#N/A</v>
      </c>
      <c r="BO561" t="e">
        <f>INDEX('Partnumber data valves'!$B$4:$AC$1001,$BB561,24)</f>
        <v>#N/A</v>
      </c>
      <c r="BP561" t="e">
        <f>INDEX('Partnumber data valves'!$B$4:$AC$1001,$BB561,25)</f>
        <v>#N/A</v>
      </c>
      <c r="BQ561" t="e">
        <f>INDEX('Partnumber data valves'!$B$4:$AC$1001,$BB561,26)</f>
        <v>#N/A</v>
      </c>
      <c r="BR561" t="e">
        <f>INDEX('Partnumber data valves'!$B$4:$AC$1001,$BB561,27)</f>
        <v>#N/A</v>
      </c>
      <c r="BS561" t="e">
        <f>INDEX('Partnumber data valves'!$B$4:$AC$1001,$BB561,28)</f>
        <v>#N/A</v>
      </c>
      <c r="BU561" s="66" t="e">
        <f>INDEX('Partnumber data valves'!$B$4:$AC$1001,$BB561,5)</f>
        <v>#N/A</v>
      </c>
      <c r="BV561" s="66" t="e">
        <f>INDEX('Partnumber data valves'!$B$4:$AC$1001,$BB561,6)</f>
        <v>#N/A</v>
      </c>
    </row>
    <row r="562" spans="2:74" ht="15.75">
      <c r="B562" s="86"/>
      <c r="C562" s="108"/>
      <c r="D562" s="112"/>
      <c r="E562" s="124"/>
      <c r="F562" s="124"/>
      <c r="G562" s="109"/>
      <c r="H562" s="112"/>
      <c r="I562" s="110"/>
      <c r="J562" s="111"/>
      <c r="K562" s="112"/>
      <c r="L562" s="111"/>
      <c r="M562" s="115"/>
      <c r="N562" s="115"/>
      <c r="O562" s="115"/>
      <c r="Q562" s="83"/>
      <c r="R562" s="22" t="e">
        <f>VLOOKUP('Frese Valve Selection'!$Q562,'Partnumber data valves'!$B$4:$K$1001,2,FALSE)</f>
        <v>#N/A</v>
      </c>
      <c r="S562" s="23" t="e">
        <f>VLOOKUP('Frese Valve Selection'!$Q562,'Partnumber data valves'!$B$4:$K$1001,3,FALSE)</f>
        <v>#N/A</v>
      </c>
      <c r="T562" s="23" t="e">
        <f>VLOOKUP('Frese Valve Selection'!$Q562,'Partnumber data valves'!$B$4:$K$1001,4,FALSE)</f>
        <v>#N/A</v>
      </c>
      <c r="U562" s="23" t="e">
        <f>VLOOKUP('Frese Valve Selection'!$Q562,'Partnumber data valves'!$B$4:$K$1001,5,FALSE)</f>
        <v>#N/A</v>
      </c>
      <c r="V562" s="23" t="e">
        <f>VLOOKUP('Frese Valve Selection'!$Q562,'Partnumber data valves'!$B$4:$K$1001,6,FALSE)</f>
        <v>#N/A</v>
      </c>
      <c r="W562" s="23" t="e">
        <f>VLOOKUP('Frese Valve Selection'!$Q562,'Partnumber data valves'!$B$4:$K$1001,7,FALSE)</f>
        <v>#N/A</v>
      </c>
      <c r="X562" s="23" t="e">
        <f>VLOOKUP('Frese Valve Selection'!$Q562,'Partnumber data valves'!$B$4:$K$1001,8,FALSE)</f>
        <v>#N/A</v>
      </c>
      <c r="Y562" s="23" t="e">
        <f>VLOOKUP('Frese Valve Selection'!$Q562,'Partnumber data valves'!$B$4:$K$1001,9,FALSE)</f>
        <v>#N/A</v>
      </c>
      <c r="Z562" s="23" t="e">
        <f>VLOOKUP('Frese Valve Selection'!$Q562,'Partnumber data valves'!$B$4:$K$1001,10,FALSE)</f>
        <v>#N/A</v>
      </c>
      <c r="AA562" s="97">
        <f t="shared" si="87"/>
        <v>0</v>
      </c>
      <c r="AB562" s="98" t="e">
        <f t="shared" si="85"/>
        <v>#N/A</v>
      </c>
      <c r="AC562" s="99" t="e">
        <f t="shared" si="86"/>
        <v>#N/A</v>
      </c>
      <c r="AD562" s="23" t="e">
        <f>VLOOKUP(Q562,'Weight table'!$A$2:$C$10000,3,FALSE)</f>
        <v>#N/A</v>
      </c>
      <c r="AF562" s="83"/>
      <c r="AG562" s="23" t="str">
        <f>IF(OR(ISBLANK($AF562),$AF562="N/A"),"",VLOOKUP($AF562,'Part number data actuators'!$B$3:$H$202,2,FALSE))</f>
        <v/>
      </c>
      <c r="AH562" s="23" t="str">
        <f>IF(OR(ISBLANK($AF562),$AF562="N/A"),"",VLOOKUP($AF562,'Part number data actuators'!$B$3:$H$202,3,FALSE))</f>
        <v/>
      </c>
      <c r="AI562" s="23" t="str">
        <f>IF(OR(ISBLANK($AF562),$AF562="N/A"),"",VLOOKUP($AF562,'Part number data actuators'!$B$3:$H$202,4,FALSE))</f>
        <v/>
      </c>
      <c r="AJ562" s="23" t="str">
        <f>IF(OR(ISBLANK($AF562),$AF562="N/A"),"",VLOOKUP($AF562,'Part number data actuators'!$B$3:$H$202,5,FALSE))</f>
        <v/>
      </c>
      <c r="AK562" s="23" t="str">
        <f>IF(OR(ISBLANK($AF562),$AF562="N/A"),"",VLOOKUP($AF562,'Part number data actuators'!$B$3:$H$202,6,FALSE))</f>
        <v/>
      </c>
      <c r="AL562" s="23" t="str">
        <f>IF(OR(ISBLANK($AF562),$AF562="N/A"),"",VLOOKUP($AF562,'Part number data actuators'!$B$3:$H$202,7,FALSE))</f>
        <v/>
      </c>
      <c r="AM562" s="5" t="str">
        <f>IF(OR(ISBLANK($AF562),$AF562="N/A"),"",VLOOKUP(AF562,'Weight table'!$A$2:$C$10000,3,FALSE))</f>
        <v/>
      </c>
      <c r="AO562" s="86"/>
      <c r="AU562" s="66" t="e">
        <f t="shared" si="88"/>
        <v>#N/A</v>
      </c>
      <c r="AV562" s="66" t="e">
        <f t="shared" si="89"/>
        <v>#N/A</v>
      </c>
      <c r="AW562" t="e">
        <f t="shared" si="90"/>
        <v>#N/A</v>
      </c>
      <c r="AX562" s="66" t="e">
        <f t="shared" si="91"/>
        <v>#N/A</v>
      </c>
      <c r="AY562" s="66" t="e">
        <f t="shared" si="92"/>
        <v>#N/A</v>
      </c>
      <c r="BB562" s="6" t="e">
        <f>MATCH(Q562,'Partnumber data valves'!$B$4:$B$1001,0)</f>
        <v>#N/A</v>
      </c>
      <c r="BC562" s="6"/>
      <c r="BD562" t="e">
        <f>INDEX('Partnumber data valves'!$B$4:$AC$1001,$BB562,13)</f>
        <v>#N/A</v>
      </c>
      <c r="BE562" t="e">
        <f>INDEX('Partnumber data valves'!$B$4:$AC$1001,$BB562,14)</f>
        <v>#N/A</v>
      </c>
      <c r="BF562" t="e">
        <f>INDEX('Partnumber data valves'!$B$4:$AC$1001,$BB562,15)</f>
        <v>#N/A</v>
      </c>
      <c r="BG562" t="e">
        <f>INDEX('Partnumber data valves'!$B$4:$AC$1001,$BB562,16)</f>
        <v>#N/A</v>
      </c>
      <c r="BH562" t="e">
        <f>INDEX('Partnumber data valves'!$B$4:$AC$1001,$BB562,17)</f>
        <v>#N/A</v>
      </c>
      <c r="BI562" t="e">
        <f>INDEX('Partnumber data valves'!$B$4:$AC$1001,$BB562,18)</f>
        <v>#N/A</v>
      </c>
      <c r="BJ562" t="e">
        <f>INDEX('Partnumber data valves'!$B$4:$AC$1001,$BB562,19)</f>
        <v>#N/A</v>
      </c>
      <c r="BL562" t="e">
        <f>INDEX('Partnumber data valves'!$B$4:$AC$1001,$BB562,21)</f>
        <v>#N/A</v>
      </c>
      <c r="BM562" t="e">
        <f>INDEX('Partnumber data valves'!$B$4:$AC$1001,$BB562,22)</f>
        <v>#N/A</v>
      </c>
      <c r="BN562" t="e">
        <f>INDEX('Partnumber data valves'!$B$4:$AC$1001,$BB562,23)</f>
        <v>#N/A</v>
      </c>
      <c r="BO562" t="e">
        <f>INDEX('Partnumber data valves'!$B$4:$AC$1001,$BB562,24)</f>
        <v>#N/A</v>
      </c>
      <c r="BP562" t="e">
        <f>INDEX('Partnumber data valves'!$B$4:$AC$1001,$BB562,25)</f>
        <v>#N/A</v>
      </c>
      <c r="BQ562" t="e">
        <f>INDEX('Partnumber data valves'!$B$4:$AC$1001,$BB562,26)</f>
        <v>#N/A</v>
      </c>
      <c r="BR562" t="e">
        <f>INDEX('Partnumber data valves'!$B$4:$AC$1001,$BB562,27)</f>
        <v>#N/A</v>
      </c>
      <c r="BS562" t="e">
        <f>INDEX('Partnumber data valves'!$B$4:$AC$1001,$BB562,28)</f>
        <v>#N/A</v>
      </c>
      <c r="BU562" s="66" t="e">
        <f>INDEX('Partnumber data valves'!$B$4:$AC$1001,$BB562,5)</f>
        <v>#N/A</v>
      </c>
      <c r="BV562" s="66" t="e">
        <f>INDEX('Partnumber data valves'!$B$4:$AC$1001,$BB562,6)</f>
        <v>#N/A</v>
      </c>
    </row>
    <row r="563" spans="2:74" ht="15.75">
      <c r="B563" s="86"/>
      <c r="C563" s="108"/>
      <c r="D563" s="125"/>
      <c r="E563" s="124"/>
      <c r="F563" s="124"/>
      <c r="G563" s="109"/>
      <c r="H563" s="112"/>
      <c r="I563" s="110"/>
      <c r="J563" s="111"/>
      <c r="K563" s="112"/>
      <c r="L563" s="111"/>
      <c r="M563" s="115"/>
      <c r="N563" s="115"/>
      <c r="O563" s="115"/>
      <c r="Q563" s="83"/>
      <c r="R563" s="22" t="e">
        <f>VLOOKUP('Frese Valve Selection'!$Q563,'Partnumber data valves'!$B$4:$K$1001,2,FALSE)</f>
        <v>#N/A</v>
      </c>
      <c r="S563" s="23" t="e">
        <f>VLOOKUP('Frese Valve Selection'!$Q563,'Partnumber data valves'!$B$4:$K$1001,3,FALSE)</f>
        <v>#N/A</v>
      </c>
      <c r="T563" s="23" t="e">
        <f>VLOOKUP('Frese Valve Selection'!$Q563,'Partnumber data valves'!$B$4:$K$1001,4,FALSE)</f>
        <v>#N/A</v>
      </c>
      <c r="U563" s="23" t="e">
        <f>VLOOKUP('Frese Valve Selection'!$Q563,'Partnumber data valves'!$B$4:$K$1001,5,FALSE)</f>
        <v>#N/A</v>
      </c>
      <c r="V563" s="23" t="e">
        <f>VLOOKUP('Frese Valve Selection'!$Q563,'Partnumber data valves'!$B$4:$K$1001,6,FALSE)</f>
        <v>#N/A</v>
      </c>
      <c r="W563" s="23" t="e">
        <f>VLOOKUP('Frese Valve Selection'!$Q563,'Partnumber data valves'!$B$4:$K$1001,7,FALSE)</f>
        <v>#N/A</v>
      </c>
      <c r="X563" s="23" t="e">
        <f>VLOOKUP('Frese Valve Selection'!$Q563,'Partnumber data valves'!$B$4:$K$1001,8,FALSE)</f>
        <v>#N/A</v>
      </c>
      <c r="Y563" s="23" t="e">
        <f>VLOOKUP('Frese Valve Selection'!$Q563,'Partnumber data valves'!$B$4:$K$1001,9,FALSE)</f>
        <v>#N/A</v>
      </c>
      <c r="Z563" s="23" t="e">
        <f>VLOOKUP('Frese Valve Selection'!$Q563,'Partnumber data valves'!$B$4:$K$1001,10,FALSE)</f>
        <v>#N/A</v>
      </c>
      <c r="AA563" s="97">
        <f t="shared" si="87"/>
        <v>0</v>
      </c>
      <c r="AB563" s="98" t="e">
        <f t="shared" si="85"/>
        <v>#N/A</v>
      </c>
      <c r="AC563" s="99" t="e">
        <f t="shared" si="86"/>
        <v>#N/A</v>
      </c>
      <c r="AD563" s="23" t="e">
        <f>VLOOKUP(Q563,'Weight table'!$A$2:$C$10000,3,FALSE)</f>
        <v>#N/A</v>
      </c>
      <c r="AF563" s="83"/>
      <c r="AG563" s="23" t="str">
        <f>IF(OR(ISBLANK($AF563),$AF563="N/A"),"",VLOOKUP($AF563,'Part number data actuators'!$B$3:$H$202,2,FALSE))</f>
        <v/>
      </c>
      <c r="AH563" s="23" t="str">
        <f>IF(OR(ISBLANK($AF563),$AF563="N/A"),"",VLOOKUP($AF563,'Part number data actuators'!$B$3:$H$202,3,FALSE))</f>
        <v/>
      </c>
      <c r="AI563" s="23" t="str">
        <f>IF(OR(ISBLANK($AF563),$AF563="N/A"),"",VLOOKUP($AF563,'Part number data actuators'!$B$3:$H$202,4,FALSE))</f>
        <v/>
      </c>
      <c r="AJ563" s="23" t="str">
        <f>IF(OR(ISBLANK($AF563),$AF563="N/A"),"",VLOOKUP($AF563,'Part number data actuators'!$B$3:$H$202,5,FALSE))</f>
        <v/>
      </c>
      <c r="AK563" s="23" t="str">
        <f>IF(OR(ISBLANK($AF563),$AF563="N/A"),"",VLOOKUP($AF563,'Part number data actuators'!$B$3:$H$202,6,FALSE))</f>
        <v/>
      </c>
      <c r="AL563" s="23" t="str">
        <f>IF(OR(ISBLANK($AF563),$AF563="N/A"),"",VLOOKUP($AF563,'Part number data actuators'!$B$3:$H$202,7,FALSE))</f>
        <v/>
      </c>
      <c r="AM563" s="5" t="str">
        <f>IF(OR(ISBLANK($AF563),$AF563="N/A"),"",VLOOKUP(AF563,'Weight table'!$A$2:$C$10000,3,FALSE))</f>
        <v/>
      </c>
      <c r="AO563" s="86"/>
      <c r="AU563" s="66" t="e">
        <f t="shared" si="88"/>
        <v>#N/A</v>
      </c>
      <c r="AV563" s="66" t="e">
        <f t="shared" si="89"/>
        <v>#N/A</v>
      </c>
      <c r="AW563" t="e">
        <f t="shared" si="90"/>
        <v>#N/A</v>
      </c>
      <c r="AX563" s="66" t="e">
        <f t="shared" si="91"/>
        <v>#N/A</v>
      </c>
      <c r="AY563" s="66" t="e">
        <f t="shared" si="92"/>
        <v>#N/A</v>
      </c>
      <c r="BB563" s="6" t="e">
        <f>MATCH(Q563,'Partnumber data valves'!$B$4:$B$1001,0)</f>
        <v>#N/A</v>
      </c>
      <c r="BC563" s="6"/>
      <c r="BD563" t="e">
        <f>INDEX('Partnumber data valves'!$B$4:$AC$1001,$BB563,13)</f>
        <v>#N/A</v>
      </c>
      <c r="BE563" t="e">
        <f>INDEX('Partnumber data valves'!$B$4:$AC$1001,$BB563,14)</f>
        <v>#N/A</v>
      </c>
      <c r="BF563" t="e">
        <f>INDEX('Partnumber data valves'!$B$4:$AC$1001,$BB563,15)</f>
        <v>#N/A</v>
      </c>
      <c r="BG563" t="e">
        <f>INDEX('Partnumber data valves'!$B$4:$AC$1001,$BB563,16)</f>
        <v>#N/A</v>
      </c>
      <c r="BH563" t="e">
        <f>INDEX('Partnumber data valves'!$B$4:$AC$1001,$BB563,17)</f>
        <v>#N/A</v>
      </c>
      <c r="BI563" t="e">
        <f>INDEX('Partnumber data valves'!$B$4:$AC$1001,$BB563,18)</f>
        <v>#N/A</v>
      </c>
      <c r="BJ563" t="e">
        <f>INDEX('Partnumber data valves'!$B$4:$AC$1001,$BB563,19)</f>
        <v>#N/A</v>
      </c>
      <c r="BL563" t="e">
        <f>INDEX('Partnumber data valves'!$B$4:$AC$1001,$BB563,21)</f>
        <v>#N/A</v>
      </c>
      <c r="BM563" t="e">
        <f>INDEX('Partnumber data valves'!$B$4:$AC$1001,$BB563,22)</f>
        <v>#N/A</v>
      </c>
      <c r="BN563" t="e">
        <f>INDEX('Partnumber data valves'!$B$4:$AC$1001,$BB563,23)</f>
        <v>#N/A</v>
      </c>
      <c r="BO563" t="e">
        <f>INDEX('Partnumber data valves'!$B$4:$AC$1001,$BB563,24)</f>
        <v>#N/A</v>
      </c>
      <c r="BP563" t="e">
        <f>INDEX('Partnumber data valves'!$B$4:$AC$1001,$BB563,25)</f>
        <v>#N/A</v>
      </c>
      <c r="BQ563" t="e">
        <f>INDEX('Partnumber data valves'!$B$4:$AC$1001,$BB563,26)</f>
        <v>#N/A</v>
      </c>
      <c r="BR563" t="e">
        <f>INDEX('Partnumber data valves'!$B$4:$AC$1001,$BB563,27)</f>
        <v>#N/A</v>
      </c>
      <c r="BS563" t="e">
        <f>INDEX('Partnumber data valves'!$B$4:$AC$1001,$BB563,28)</f>
        <v>#N/A</v>
      </c>
      <c r="BU563" s="66" t="e">
        <f>INDEX('Partnumber data valves'!$B$4:$AC$1001,$BB563,5)</f>
        <v>#N/A</v>
      </c>
      <c r="BV563" s="66" t="e">
        <f>INDEX('Partnumber data valves'!$B$4:$AC$1001,$BB563,6)</f>
        <v>#N/A</v>
      </c>
    </row>
    <row r="564" spans="2:74" ht="15.75">
      <c r="B564" s="86"/>
      <c r="C564" s="108"/>
      <c r="D564" s="112"/>
      <c r="E564" s="124"/>
      <c r="F564" s="124"/>
      <c r="G564" s="109"/>
      <c r="H564" s="112"/>
      <c r="I564" s="110"/>
      <c r="J564" s="111"/>
      <c r="K564" s="112"/>
      <c r="L564" s="111"/>
      <c r="M564" s="115"/>
      <c r="N564" s="115"/>
      <c r="O564" s="115"/>
      <c r="Q564" s="83"/>
      <c r="R564" s="22" t="e">
        <f>VLOOKUP('Frese Valve Selection'!$Q564,'Partnumber data valves'!$B$4:$K$1001,2,FALSE)</f>
        <v>#N/A</v>
      </c>
      <c r="S564" s="23" t="e">
        <f>VLOOKUP('Frese Valve Selection'!$Q564,'Partnumber data valves'!$B$4:$K$1001,3,FALSE)</f>
        <v>#N/A</v>
      </c>
      <c r="T564" s="23" t="e">
        <f>VLOOKUP('Frese Valve Selection'!$Q564,'Partnumber data valves'!$B$4:$K$1001,4,FALSE)</f>
        <v>#N/A</v>
      </c>
      <c r="U564" s="23" t="e">
        <f>VLOOKUP('Frese Valve Selection'!$Q564,'Partnumber data valves'!$B$4:$K$1001,5,FALSE)</f>
        <v>#N/A</v>
      </c>
      <c r="V564" s="23" t="e">
        <f>VLOOKUP('Frese Valve Selection'!$Q564,'Partnumber data valves'!$B$4:$K$1001,6,FALSE)</f>
        <v>#N/A</v>
      </c>
      <c r="W564" s="23" t="e">
        <f>VLOOKUP('Frese Valve Selection'!$Q564,'Partnumber data valves'!$B$4:$K$1001,7,FALSE)</f>
        <v>#N/A</v>
      </c>
      <c r="X564" s="23" t="e">
        <f>VLOOKUP('Frese Valve Selection'!$Q564,'Partnumber data valves'!$B$4:$K$1001,8,FALSE)</f>
        <v>#N/A</v>
      </c>
      <c r="Y564" s="23" t="e">
        <f>VLOOKUP('Frese Valve Selection'!$Q564,'Partnumber data valves'!$B$4:$K$1001,9,FALSE)</f>
        <v>#N/A</v>
      </c>
      <c r="Z564" s="23" t="e">
        <f>VLOOKUP('Frese Valve Selection'!$Q564,'Partnumber data valves'!$B$4:$K$1001,10,FALSE)</f>
        <v>#N/A</v>
      </c>
      <c r="AA564" s="97">
        <f t="shared" si="87"/>
        <v>0</v>
      </c>
      <c r="AB564" s="98" t="e">
        <f t="shared" si="85"/>
        <v>#N/A</v>
      </c>
      <c r="AC564" s="99" t="e">
        <f t="shared" si="86"/>
        <v>#N/A</v>
      </c>
      <c r="AD564" s="23" t="e">
        <f>VLOOKUP(Q564,'Weight table'!$A$2:$C$10000,3,FALSE)</f>
        <v>#N/A</v>
      </c>
      <c r="AF564" s="83"/>
      <c r="AG564" s="23" t="str">
        <f>IF(OR(ISBLANK($AF564),$AF564="N/A"),"",VLOOKUP($AF564,'Part number data actuators'!$B$3:$H$202,2,FALSE))</f>
        <v/>
      </c>
      <c r="AH564" s="23" t="str">
        <f>IF(OR(ISBLANK($AF564),$AF564="N/A"),"",VLOOKUP($AF564,'Part number data actuators'!$B$3:$H$202,3,FALSE))</f>
        <v/>
      </c>
      <c r="AI564" s="23" t="str">
        <f>IF(OR(ISBLANK($AF564),$AF564="N/A"),"",VLOOKUP($AF564,'Part number data actuators'!$B$3:$H$202,4,FALSE))</f>
        <v/>
      </c>
      <c r="AJ564" s="23" t="str">
        <f>IF(OR(ISBLANK($AF564),$AF564="N/A"),"",VLOOKUP($AF564,'Part number data actuators'!$B$3:$H$202,5,FALSE))</f>
        <v/>
      </c>
      <c r="AK564" s="23" t="str">
        <f>IF(OR(ISBLANK($AF564),$AF564="N/A"),"",VLOOKUP($AF564,'Part number data actuators'!$B$3:$H$202,6,FALSE))</f>
        <v/>
      </c>
      <c r="AL564" s="23" t="str">
        <f>IF(OR(ISBLANK($AF564),$AF564="N/A"),"",VLOOKUP($AF564,'Part number data actuators'!$B$3:$H$202,7,FALSE))</f>
        <v/>
      </c>
      <c r="AM564" s="5" t="str">
        <f>IF(OR(ISBLANK($AF564),$AF564="N/A"),"",VLOOKUP(AF564,'Weight table'!$A$2:$C$10000,3,FALSE))</f>
        <v/>
      </c>
      <c r="AO564" s="86"/>
      <c r="AU564" s="66" t="e">
        <f t="shared" si="88"/>
        <v>#N/A</v>
      </c>
      <c r="AV564" s="66" t="e">
        <f t="shared" si="89"/>
        <v>#N/A</v>
      </c>
      <c r="AW564" t="e">
        <f t="shared" si="90"/>
        <v>#N/A</v>
      </c>
      <c r="AX564" s="66" t="e">
        <f t="shared" si="91"/>
        <v>#N/A</v>
      </c>
      <c r="AY564" s="66" t="e">
        <f t="shared" si="92"/>
        <v>#N/A</v>
      </c>
      <c r="BB564" s="6" t="e">
        <f>MATCH(Q564,'Partnumber data valves'!$B$4:$B$1001,0)</f>
        <v>#N/A</v>
      </c>
      <c r="BC564" s="6"/>
      <c r="BD564" t="e">
        <f>INDEX('Partnumber data valves'!$B$4:$AC$1001,$BB564,13)</f>
        <v>#N/A</v>
      </c>
      <c r="BE564" t="e">
        <f>INDEX('Partnumber data valves'!$B$4:$AC$1001,$BB564,14)</f>
        <v>#N/A</v>
      </c>
      <c r="BF564" t="e">
        <f>INDEX('Partnumber data valves'!$B$4:$AC$1001,$BB564,15)</f>
        <v>#N/A</v>
      </c>
      <c r="BG564" t="e">
        <f>INDEX('Partnumber data valves'!$B$4:$AC$1001,$BB564,16)</f>
        <v>#N/A</v>
      </c>
      <c r="BH564" t="e">
        <f>INDEX('Partnumber data valves'!$B$4:$AC$1001,$BB564,17)</f>
        <v>#N/A</v>
      </c>
      <c r="BI564" t="e">
        <f>INDEX('Partnumber data valves'!$B$4:$AC$1001,$BB564,18)</f>
        <v>#N/A</v>
      </c>
      <c r="BJ564" t="e">
        <f>INDEX('Partnumber data valves'!$B$4:$AC$1001,$BB564,19)</f>
        <v>#N/A</v>
      </c>
      <c r="BL564" t="e">
        <f>INDEX('Partnumber data valves'!$B$4:$AC$1001,$BB564,21)</f>
        <v>#N/A</v>
      </c>
      <c r="BM564" t="e">
        <f>INDEX('Partnumber data valves'!$B$4:$AC$1001,$BB564,22)</f>
        <v>#N/A</v>
      </c>
      <c r="BN564" t="e">
        <f>INDEX('Partnumber data valves'!$B$4:$AC$1001,$BB564,23)</f>
        <v>#N/A</v>
      </c>
      <c r="BO564" t="e">
        <f>INDEX('Partnumber data valves'!$B$4:$AC$1001,$BB564,24)</f>
        <v>#N/A</v>
      </c>
      <c r="BP564" t="e">
        <f>INDEX('Partnumber data valves'!$B$4:$AC$1001,$BB564,25)</f>
        <v>#N/A</v>
      </c>
      <c r="BQ564" t="e">
        <f>INDEX('Partnumber data valves'!$B$4:$AC$1001,$BB564,26)</f>
        <v>#N/A</v>
      </c>
      <c r="BR564" t="e">
        <f>INDEX('Partnumber data valves'!$B$4:$AC$1001,$BB564,27)</f>
        <v>#N/A</v>
      </c>
      <c r="BS564" t="e">
        <f>INDEX('Partnumber data valves'!$B$4:$AC$1001,$BB564,28)</f>
        <v>#N/A</v>
      </c>
      <c r="BU564" s="66" t="e">
        <f>INDEX('Partnumber data valves'!$B$4:$AC$1001,$BB564,5)</f>
        <v>#N/A</v>
      </c>
      <c r="BV564" s="66" t="e">
        <f>INDEX('Partnumber data valves'!$B$4:$AC$1001,$BB564,6)</f>
        <v>#N/A</v>
      </c>
    </row>
    <row r="565" spans="2:74" ht="15.75">
      <c r="B565" s="86"/>
      <c r="C565" s="108"/>
      <c r="D565" s="112"/>
      <c r="E565" s="124"/>
      <c r="F565" s="124"/>
      <c r="G565" s="109"/>
      <c r="H565" s="112"/>
      <c r="I565" s="110"/>
      <c r="J565" s="111"/>
      <c r="K565" s="112"/>
      <c r="L565" s="111"/>
      <c r="M565" s="115"/>
      <c r="N565" s="115"/>
      <c r="O565" s="115"/>
      <c r="Q565" s="83"/>
      <c r="R565" s="22" t="e">
        <f>VLOOKUP('Frese Valve Selection'!$Q565,'Partnumber data valves'!$B$4:$K$1001,2,FALSE)</f>
        <v>#N/A</v>
      </c>
      <c r="S565" s="23" t="e">
        <f>VLOOKUP('Frese Valve Selection'!$Q565,'Partnumber data valves'!$B$4:$K$1001,3,FALSE)</f>
        <v>#N/A</v>
      </c>
      <c r="T565" s="23" t="e">
        <f>VLOOKUP('Frese Valve Selection'!$Q565,'Partnumber data valves'!$B$4:$K$1001,4,FALSE)</f>
        <v>#N/A</v>
      </c>
      <c r="U565" s="23" t="e">
        <f>VLOOKUP('Frese Valve Selection'!$Q565,'Partnumber data valves'!$B$4:$K$1001,5,FALSE)</f>
        <v>#N/A</v>
      </c>
      <c r="V565" s="23" t="e">
        <f>VLOOKUP('Frese Valve Selection'!$Q565,'Partnumber data valves'!$B$4:$K$1001,6,FALSE)</f>
        <v>#N/A</v>
      </c>
      <c r="W565" s="23" t="e">
        <f>VLOOKUP('Frese Valve Selection'!$Q565,'Partnumber data valves'!$B$4:$K$1001,7,FALSE)</f>
        <v>#N/A</v>
      </c>
      <c r="X565" s="23" t="e">
        <f>VLOOKUP('Frese Valve Selection'!$Q565,'Partnumber data valves'!$B$4:$K$1001,8,FALSE)</f>
        <v>#N/A</v>
      </c>
      <c r="Y565" s="23" t="e">
        <f>VLOOKUP('Frese Valve Selection'!$Q565,'Partnumber data valves'!$B$4:$K$1001,9,FALSE)</f>
        <v>#N/A</v>
      </c>
      <c r="Z565" s="23" t="e">
        <f>VLOOKUP('Frese Valve Selection'!$Q565,'Partnumber data valves'!$B$4:$K$1001,10,FALSE)</f>
        <v>#N/A</v>
      </c>
      <c r="AA565" s="97">
        <f t="shared" si="87"/>
        <v>0</v>
      </c>
      <c r="AB565" s="98" t="e">
        <f t="shared" si="85"/>
        <v>#N/A</v>
      </c>
      <c r="AC565" s="99" t="e">
        <f t="shared" si="86"/>
        <v>#N/A</v>
      </c>
      <c r="AD565" s="23" t="e">
        <f>VLOOKUP(Q565,'Weight table'!$A$2:$C$10000,3,FALSE)</f>
        <v>#N/A</v>
      </c>
      <c r="AF565" s="83"/>
      <c r="AG565" s="23" t="str">
        <f>IF(OR(ISBLANK($AF565),$AF565="N/A"),"",VLOOKUP($AF565,'Part number data actuators'!$B$3:$H$202,2,FALSE))</f>
        <v/>
      </c>
      <c r="AH565" s="23" t="str">
        <f>IF(OR(ISBLANK($AF565),$AF565="N/A"),"",VLOOKUP($AF565,'Part number data actuators'!$B$3:$H$202,3,FALSE))</f>
        <v/>
      </c>
      <c r="AI565" s="23" t="str">
        <f>IF(OR(ISBLANK($AF565),$AF565="N/A"),"",VLOOKUP($AF565,'Part number data actuators'!$B$3:$H$202,4,FALSE))</f>
        <v/>
      </c>
      <c r="AJ565" s="23" t="str">
        <f>IF(OR(ISBLANK($AF565),$AF565="N/A"),"",VLOOKUP($AF565,'Part number data actuators'!$B$3:$H$202,5,FALSE))</f>
        <v/>
      </c>
      <c r="AK565" s="23" t="str">
        <f>IF(OR(ISBLANK($AF565),$AF565="N/A"),"",VLOOKUP($AF565,'Part number data actuators'!$B$3:$H$202,6,FALSE))</f>
        <v/>
      </c>
      <c r="AL565" s="23" t="str">
        <f>IF(OR(ISBLANK($AF565),$AF565="N/A"),"",VLOOKUP($AF565,'Part number data actuators'!$B$3:$H$202,7,FALSE))</f>
        <v/>
      </c>
      <c r="AM565" s="5" t="str">
        <f>IF(OR(ISBLANK($AF565),$AF565="N/A"),"",VLOOKUP(AF565,'Weight table'!$A$2:$C$10000,3,FALSE))</f>
        <v/>
      </c>
      <c r="AO565" s="86"/>
      <c r="AU565" s="66" t="e">
        <f t="shared" si="88"/>
        <v>#N/A</v>
      </c>
      <c r="AV565" s="66" t="e">
        <f t="shared" si="89"/>
        <v>#N/A</v>
      </c>
      <c r="AW565" t="e">
        <f t="shared" si="90"/>
        <v>#N/A</v>
      </c>
      <c r="AX565" s="66" t="e">
        <f t="shared" si="91"/>
        <v>#N/A</v>
      </c>
      <c r="AY565" s="66" t="e">
        <f t="shared" si="92"/>
        <v>#N/A</v>
      </c>
      <c r="BB565" s="6" t="e">
        <f>MATCH(Q565,'Partnumber data valves'!$B$4:$B$1001,0)</f>
        <v>#N/A</v>
      </c>
      <c r="BC565" s="6"/>
      <c r="BD565" t="e">
        <f>INDEX('Partnumber data valves'!$B$4:$AC$1001,$BB565,13)</f>
        <v>#N/A</v>
      </c>
      <c r="BE565" t="e">
        <f>INDEX('Partnumber data valves'!$B$4:$AC$1001,$BB565,14)</f>
        <v>#N/A</v>
      </c>
      <c r="BF565" t="e">
        <f>INDEX('Partnumber data valves'!$B$4:$AC$1001,$BB565,15)</f>
        <v>#N/A</v>
      </c>
      <c r="BG565" t="e">
        <f>INDEX('Partnumber data valves'!$B$4:$AC$1001,$BB565,16)</f>
        <v>#N/A</v>
      </c>
      <c r="BH565" t="e">
        <f>INDEX('Partnumber data valves'!$B$4:$AC$1001,$BB565,17)</f>
        <v>#N/A</v>
      </c>
      <c r="BI565" t="e">
        <f>INDEX('Partnumber data valves'!$B$4:$AC$1001,$BB565,18)</f>
        <v>#N/A</v>
      </c>
      <c r="BJ565" t="e">
        <f>INDEX('Partnumber data valves'!$B$4:$AC$1001,$BB565,19)</f>
        <v>#N/A</v>
      </c>
      <c r="BL565" t="e">
        <f>INDEX('Partnumber data valves'!$B$4:$AC$1001,$BB565,21)</f>
        <v>#N/A</v>
      </c>
      <c r="BM565" t="e">
        <f>INDEX('Partnumber data valves'!$B$4:$AC$1001,$BB565,22)</f>
        <v>#N/A</v>
      </c>
      <c r="BN565" t="e">
        <f>INDEX('Partnumber data valves'!$B$4:$AC$1001,$BB565,23)</f>
        <v>#N/A</v>
      </c>
      <c r="BO565" t="e">
        <f>INDEX('Partnumber data valves'!$B$4:$AC$1001,$BB565,24)</f>
        <v>#N/A</v>
      </c>
      <c r="BP565" t="e">
        <f>INDEX('Partnumber data valves'!$B$4:$AC$1001,$BB565,25)</f>
        <v>#N/A</v>
      </c>
      <c r="BQ565" t="e">
        <f>INDEX('Partnumber data valves'!$B$4:$AC$1001,$BB565,26)</f>
        <v>#N/A</v>
      </c>
      <c r="BR565" t="e">
        <f>INDEX('Partnumber data valves'!$B$4:$AC$1001,$BB565,27)</f>
        <v>#N/A</v>
      </c>
      <c r="BS565" t="e">
        <f>INDEX('Partnumber data valves'!$B$4:$AC$1001,$BB565,28)</f>
        <v>#N/A</v>
      </c>
      <c r="BU565" s="66" t="e">
        <f>INDEX('Partnumber data valves'!$B$4:$AC$1001,$BB565,5)</f>
        <v>#N/A</v>
      </c>
      <c r="BV565" s="66" t="e">
        <f>INDEX('Partnumber data valves'!$B$4:$AC$1001,$BB565,6)</f>
        <v>#N/A</v>
      </c>
    </row>
    <row r="566" spans="2:74" ht="15.75">
      <c r="B566" s="86"/>
      <c r="C566" s="108"/>
      <c r="D566" s="112"/>
      <c r="E566" s="124"/>
      <c r="F566" s="124"/>
      <c r="G566" s="109"/>
      <c r="H566" s="112"/>
      <c r="I566" s="110"/>
      <c r="J566" s="111"/>
      <c r="K566" s="112"/>
      <c r="L566" s="111"/>
      <c r="M566" s="115"/>
      <c r="N566" s="115"/>
      <c r="O566" s="115"/>
      <c r="Q566" s="83"/>
      <c r="R566" s="22" t="e">
        <f>VLOOKUP('Frese Valve Selection'!$Q566,'Partnumber data valves'!$B$4:$K$1001,2,FALSE)</f>
        <v>#N/A</v>
      </c>
      <c r="S566" s="23" t="e">
        <f>VLOOKUP('Frese Valve Selection'!$Q566,'Partnumber data valves'!$B$4:$K$1001,3,FALSE)</f>
        <v>#N/A</v>
      </c>
      <c r="T566" s="23" t="e">
        <f>VLOOKUP('Frese Valve Selection'!$Q566,'Partnumber data valves'!$B$4:$K$1001,4,FALSE)</f>
        <v>#N/A</v>
      </c>
      <c r="U566" s="23" t="e">
        <f>VLOOKUP('Frese Valve Selection'!$Q566,'Partnumber data valves'!$B$4:$K$1001,5,FALSE)</f>
        <v>#N/A</v>
      </c>
      <c r="V566" s="23" t="e">
        <f>VLOOKUP('Frese Valve Selection'!$Q566,'Partnumber data valves'!$B$4:$K$1001,6,FALSE)</f>
        <v>#N/A</v>
      </c>
      <c r="W566" s="23" t="e">
        <f>VLOOKUP('Frese Valve Selection'!$Q566,'Partnumber data valves'!$B$4:$K$1001,7,FALSE)</f>
        <v>#N/A</v>
      </c>
      <c r="X566" s="23" t="e">
        <f>VLOOKUP('Frese Valve Selection'!$Q566,'Partnumber data valves'!$B$4:$K$1001,8,FALSE)</f>
        <v>#N/A</v>
      </c>
      <c r="Y566" s="23" t="e">
        <f>VLOOKUP('Frese Valve Selection'!$Q566,'Partnumber data valves'!$B$4:$K$1001,9,FALSE)</f>
        <v>#N/A</v>
      </c>
      <c r="Z566" s="23" t="e">
        <f>VLOOKUP('Frese Valve Selection'!$Q566,'Partnumber data valves'!$B$4:$K$1001,10,FALSE)</f>
        <v>#N/A</v>
      </c>
      <c r="AA566" s="97">
        <f t="shared" si="87"/>
        <v>0</v>
      </c>
      <c r="AB566" s="98" t="e">
        <f t="shared" si="85"/>
        <v>#N/A</v>
      </c>
      <c r="AC566" s="99" t="e">
        <f t="shared" si="86"/>
        <v>#N/A</v>
      </c>
      <c r="AD566" s="23" t="e">
        <f>VLOOKUP(Q566,'Weight table'!$A$2:$C$10000,3,FALSE)</f>
        <v>#N/A</v>
      </c>
      <c r="AF566" s="83"/>
      <c r="AG566" s="23" t="str">
        <f>IF(OR(ISBLANK($AF566),$AF566="N/A"),"",VLOOKUP($AF566,'Part number data actuators'!$B$3:$H$202,2,FALSE))</f>
        <v/>
      </c>
      <c r="AH566" s="23" t="str">
        <f>IF(OR(ISBLANK($AF566),$AF566="N/A"),"",VLOOKUP($AF566,'Part number data actuators'!$B$3:$H$202,3,FALSE))</f>
        <v/>
      </c>
      <c r="AI566" s="23" t="str">
        <f>IF(OR(ISBLANK($AF566),$AF566="N/A"),"",VLOOKUP($AF566,'Part number data actuators'!$B$3:$H$202,4,FALSE))</f>
        <v/>
      </c>
      <c r="AJ566" s="23" t="str">
        <f>IF(OR(ISBLANK($AF566),$AF566="N/A"),"",VLOOKUP($AF566,'Part number data actuators'!$B$3:$H$202,5,FALSE))</f>
        <v/>
      </c>
      <c r="AK566" s="23" t="str">
        <f>IF(OR(ISBLANK($AF566),$AF566="N/A"),"",VLOOKUP($AF566,'Part number data actuators'!$B$3:$H$202,6,FALSE))</f>
        <v/>
      </c>
      <c r="AL566" s="23" t="str">
        <f>IF(OR(ISBLANK($AF566),$AF566="N/A"),"",VLOOKUP($AF566,'Part number data actuators'!$B$3:$H$202,7,FALSE))</f>
        <v/>
      </c>
      <c r="AM566" s="5" t="str">
        <f>IF(OR(ISBLANK($AF566),$AF566="N/A"),"",VLOOKUP(AF566,'Weight table'!$A$2:$C$10000,3,FALSE))</f>
        <v/>
      </c>
      <c r="AO566" s="86"/>
      <c r="AU566" s="66" t="e">
        <f t="shared" si="88"/>
        <v>#N/A</v>
      </c>
      <c r="AV566" s="66" t="e">
        <f t="shared" si="89"/>
        <v>#N/A</v>
      </c>
      <c r="AW566" t="e">
        <f t="shared" si="90"/>
        <v>#N/A</v>
      </c>
      <c r="AX566" s="66" t="e">
        <f t="shared" si="91"/>
        <v>#N/A</v>
      </c>
      <c r="AY566" s="66" t="e">
        <f t="shared" si="92"/>
        <v>#N/A</v>
      </c>
      <c r="BB566" s="6" t="e">
        <f>MATCH(Q566,'Partnumber data valves'!$B$4:$B$1001,0)</f>
        <v>#N/A</v>
      </c>
      <c r="BC566" s="6"/>
      <c r="BD566" t="e">
        <f>INDEX('Partnumber data valves'!$B$4:$AC$1001,$BB566,13)</f>
        <v>#N/A</v>
      </c>
      <c r="BE566" t="e">
        <f>INDEX('Partnumber data valves'!$B$4:$AC$1001,$BB566,14)</f>
        <v>#N/A</v>
      </c>
      <c r="BF566" t="e">
        <f>INDEX('Partnumber data valves'!$B$4:$AC$1001,$BB566,15)</f>
        <v>#N/A</v>
      </c>
      <c r="BG566" t="e">
        <f>INDEX('Partnumber data valves'!$B$4:$AC$1001,$BB566,16)</f>
        <v>#N/A</v>
      </c>
      <c r="BH566" t="e">
        <f>INDEX('Partnumber data valves'!$B$4:$AC$1001,$BB566,17)</f>
        <v>#N/A</v>
      </c>
      <c r="BI566" t="e">
        <f>INDEX('Partnumber data valves'!$B$4:$AC$1001,$BB566,18)</f>
        <v>#N/A</v>
      </c>
      <c r="BJ566" t="e">
        <f>INDEX('Partnumber data valves'!$B$4:$AC$1001,$BB566,19)</f>
        <v>#N/A</v>
      </c>
      <c r="BL566" t="e">
        <f>INDEX('Partnumber data valves'!$B$4:$AC$1001,$BB566,21)</f>
        <v>#N/A</v>
      </c>
      <c r="BM566" t="e">
        <f>INDEX('Partnumber data valves'!$B$4:$AC$1001,$BB566,22)</f>
        <v>#N/A</v>
      </c>
      <c r="BN566" t="e">
        <f>INDEX('Partnumber data valves'!$B$4:$AC$1001,$BB566,23)</f>
        <v>#N/A</v>
      </c>
      <c r="BO566" t="e">
        <f>INDEX('Partnumber data valves'!$B$4:$AC$1001,$BB566,24)</f>
        <v>#N/A</v>
      </c>
      <c r="BP566" t="e">
        <f>INDEX('Partnumber data valves'!$B$4:$AC$1001,$BB566,25)</f>
        <v>#N/A</v>
      </c>
      <c r="BQ566" t="e">
        <f>INDEX('Partnumber data valves'!$B$4:$AC$1001,$BB566,26)</f>
        <v>#N/A</v>
      </c>
      <c r="BR566" t="e">
        <f>INDEX('Partnumber data valves'!$B$4:$AC$1001,$BB566,27)</f>
        <v>#N/A</v>
      </c>
      <c r="BS566" t="e">
        <f>INDEX('Partnumber data valves'!$B$4:$AC$1001,$BB566,28)</f>
        <v>#N/A</v>
      </c>
      <c r="BU566" s="66" t="e">
        <f>INDEX('Partnumber data valves'!$B$4:$AC$1001,$BB566,5)</f>
        <v>#N/A</v>
      </c>
      <c r="BV566" s="66" t="e">
        <f>INDEX('Partnumber data valves'!$B$4:$AC$1001,$BB566,6)</f>
        <v>#N/A</v>
      </c>
    </row>
    <row r="567" spans="2:74" ht="15.75">
      <c r="B567" s="86"/>
      <c r="C567" s="108"/>
      <c r="D567" s="112"/>
      <c r="E567" s="124"/>
      <c r="F567" s="124"/>
      <c r="G567" s="109"/>
      <c r="H567" s="112"/>
      <c r="I567" s="110"/>
      <c r="J567" s="111"/>
      <c r="K567" s="112"/>
      <c r="L567" s="111"/>
      <c r="M567" s="115"/>
      <c r="N567" s="115"/>
      <c r="O567" s="115"/>
      <c r="Q567" s="83"/>
      <c r="R567" s="22" t="e">
        <f>VLOOKUP('Frese Valve Selection'!$Q567,'Partnumber data valves'!$B$4:$K$1001,2,FALSE)</f>
        <v>#N/A</v>
      </c>
      <c r="S567" s="23" t="e">
        <f>VLOOKUP('Frese Valve Selection'!$Q567,'Partnumber data valves'!$B$4:$K$1001,3,FALSE)</f>
        <v>#N/A</v>
      </c>
      <c r="T567" s="23" t="e">
        <f>VLOOKUP('Frese Valve Selection'!$Q567,'Partnumber data valves'!$B$4:$K$1001,4,FALSE)</f>
        <v>#N/A</v>
      </c>
      <c r="U567" s="23" t="e">
        <f>VLOOKUP('Frese Valve Selection'!$Q567,'Partnumber data valves'!$B$4:$K$1001,5,FALSE)</f>
        <v>#N/A</v>
      </c>
      <c r="V567" s="23" t="e">
        <f>VLOOKUP('Frese Valve Selection'!$Q567,'Partnumber data valves'!$B$4:$K$1001,6,FALSE)</f>
        <v>#N/A</v>
      </c>
      <c r="W567" s="23" t="e">
        <f>VLOOKUP('Frese Valve Selection'!$Q567,'Partnumber data valves'!$B$4:$K$1001,7,FALSE)</f>
        <v>#N/A</v>
      </c>
      <c r="X567" s="23" t="e">
        <f>VLOOKUP('Frese Valve Selection'!$Q567,'Partnumber data valves'!$B$4:$K$1001,8,FALSE)</f>
        <v>#N/A</v>
      </c>
      <c r="Y567" s="23" t="e">
        <f>VLOOKUP('Frese Valve Selection'!$Q567,'Partnumber data valves'!$B$4:$K$1001,9,FALSE)</f>
        <v>#N/A</v>
      </c>
      <c r="Z567" s="23" t="e">
        <f>VLOOKUP('Frese Valve Selection'!$Q567,'Partnumber data valves'!$B$4:$K$1001,10,FALSE)</f>
        <v>#N/A</v>
      </c>
      <c r="AA567" s="97">
        <f t="shared" si="87"/>
        <v>0</v>
      </c>
      <c r="AB567" s="98" t="e">
        <f t="shared" si="85"/>
        <v>#N/A</v>
      </c>
      <c r="AC567" s="99" t="e">
        <f t="shared" si="86"/>
        <v>#N/A</v>
      </c>
      <c r="AD567" s="23" t="e">
        <f>VLOOKUP(Q567,'Weight table'!$A$2:$C$10000,3,FALSE)</f>
        <v>#N/A</v>
      </c>
      <c r="AF567" s="83"/>
      <c r="AG567" s="23" t="str">
        <f>IF(OR(ISBLANK($AF567),$AF567="N/A"),"",VLOOKUP($AF567,'Part number data actuators'!$B$3:$H$202,2,FALSE))</f>
        <v/>
      </c>
      <c r="AH567" s="23" t="str">
        <f>IF(OR(ISBLANK($AF567),$AF567="N/A"),"",VLOOKUP($AF567,'Part number data actuators'!$B$3:$H$202,3,FALSE))</f>
        <v/>
      </c>
      <c r="AI567" s="23" t="str">
        <f>IF(OR(ISBLANK($AF567),$AF567="N/A"),"",VLOOKUP($AF567,'Part number data actuators'!$B$3:$H$202,4,FALSE))</f>
        <v/>
      </c>
      <c r="AJ567" s="23" t="str">
        <f>IF(OR(ISBLANK($AF567),$AF567="N/A"),"",VLOOKUP($AF567,'Part number data actuators'!$B$3:$H$202,5,FALSE))</f>
        <v/>
      </c>
      <c r="AK567" s="23" t="str">
        <f>IF(OR(ISBLANK($AF567),$AF567="N/A"),"",VLOOKUP($AF567,'Part number data actuators'!$B$3:$H$202,6,FALSE))</f>
        <v/>
      </c>
      <c r="AL567" s="23" t="str">
        <f>IF(OR(ISBLANK($AF567),$AF567="N/A"),"",VLOOKUP($AF567,'Part number data actuators'!$B$3:$H$202,7,FALSE))</f>
        <v/>
      </c>
      <c r="AM567" s="5" t="str">
        <f>IF(OR(ISBLANK($AF567),$AF567="N/A"),"",VLOOKUP(AF567,'Weight table'!$A$2:$C$10000,3,FALSE))</f>
        <v/>
      </c>
      <c r="AO567" s="86"/>
      <c r="AU567" s="66" t="e">
        <f t="shared" si="88"/>
        <v>#N/A</v>
      </c>
      <c r="AV567" s="66" t="e">
        <f t="shared" si="89"/>
        <v>#N/A</v>
      </c>
      <c r="AW567" t="e">
        <f t="shared" si="90"/>
        <v>#N/A</v>
      </c>
      <c r="AX567" s="66" t="e">
        <f t="shared" si="91"/>
        <v>#N/A</v>
      </c>
      <c r="AY567" s="66" t="e">
        <f t="shared" si="92"/>
        <v>#N/A</v>
      </c>
      <c r="BB567" s="6" t="e">
        <f>MATCH(Q567,'Partnumber data valves'!$B$4:$B$1001,0)</f>
        <v>#N/A</v>
      </c>
      <c r="BC567" s="6"/>
      <c r="BD567" t="e">
        <f>INDEX('Partnumber data valves'!$B$4:$AC$1001,$BB567,13)</f>
        <v>#N/A</v>
      </c>
      <c r="BE567" t="e">
        <f>INDEX('Partnumber data valves'!$B$4:$AC$1001,$BB567,14)</f>
        <v>#N/A</v>
      </c>
      <c r="BF567" t="e">
        <f>INDEX('Partnumber data valves'!$B$4:$AC$1001,$BB567,15)</f>
        <v>#N/A</v>
      </c>
      <c r="BG567" t="e">
        <f>INDEX('Partnumber data valves'!$B$4:$AC$1001,$BB567,16)</f>
        <v>#N/A</v>
      </c>
      <c r="BH567" t="e">
        <f>INDEX('Partnumber data valves'!$B$4:$AC$1001,$BB567,17)</f>
        <v>#N/A</v>
      </c>
      <c r="BI567" t="e">
        <f>INDEX('Partnumber data valves'!$B$4:$AC$1001,$BB567,18)</f>
        <v>#N/A</v>
      </c>
      <c r="BJ567" t="e">
        <f>INDEX('Partnumber data valves'!$B$4:$AC$1001,$BB567,19)</f>
        <v>#N/A</v>
      </c>
      <c r="BL567" t="e">
        <f>INDEX('Partnumber data valves'!$B$4:$AC$1001,$BB567,21)</f>
        <v>#N/A</v>
      </c>
      <c r="BM567" t="e">
        <f>INDEX('Partnumber data valves'!$B$4:$AC$1001,$BB567,22)</f>
        <v>#N/A</v>
      </c>
      <c r="BN567" t="e">
        <f>INDEX('Partnumber data valves'!$B$4:$AC$1001,$BB567,23)</f>
        <v>#N/A</v>
      </c>
      <c r="BO567" t="e">
        <f>INDEX('Partnumber data valves'!$B$4:$AC$1001,$BB567,24)</f>
        <v>#N/A</v>
      </c>
      <c r="BP567" t="e">
        <f>INDEX('Partnumber data valves'!$B$4:$AC$1001,$BB567,25)</f>
        <v>#N/A</v>
      </c>
      <c r="BQ567" t="e">
        <f>INDEX('Partnumber data valves'!$B$4:$AC$1001,$BB567,26)</f>
        <v>#N/A</v>
      </c>
      <c r="BR567" t="e">
        <f>INDEX('Partnumber data valves'!$B$4:$AC$1001,$BB567,27)</f>
        <v>#N/A</v>
      </c>
      <c r="BS567" t="e">
        <f>INDEX('Partnumber data valves'!$B$4:$AC$1001,$BB567,28)</f>
        <v>#N/A</v>
      </c>
      <c r="BU567" s="66" t="e">
        <f>INDEX('Partnumber data valves'!$B$4:$AC$1001,$BB567,5)</f>
        <v>#N/A</v>
      </c>
      <c r="BV567" s="66" t="e">
        <f>INDEX('Partnumber data valves'!$B$4:$AC$1001,$BB567,6)</f>
        <v>#N/A</v>
      </c>
    </row>
    <row r="568" spans="2:74" ht="15.75">
      <c r="B568" s="86"/>
      <c r="C568" s="108"/>
      <c r="D568" s="112"/>
      <c r="E568" s="124"/>
      <c r="F568" s="124"/>
      <c r="G568" s="109"/>
      <c r="H568" s="112"/>
      <c r="I568" s="110"/>
      <c r="J568" s="111"/>
      <c r="K568" s="112"/>
      <c r="L568" s="111"/>
      <c r="M568" s="115"/>
      <c r="N568" s="115"/>
      <c r="O568" s="115"/>
      <c r="Q568" s="83"/>
      <c r="R568" s="22" t="e">
        <f>VLOOKUP('Frese Valve Selection'!$Q568,'Partnumber data valves'!$B$4:$K$1001,2,FALSE)</f>
        <v>#N/A</v>
      </c>
      <c r="S568" s="23" t="e">
        <f>VLOOKUP('Frese Valve Selection'!$Q568,'Partnumber data valves'!$B$4:$K$1001,3,FALSE)</f>
        <v>#N/A</v>
      </c>
      <c r="T568" s="23" t="e">
        <f>VLOOKUP('Frese Valve Selection'!$Q568,'Partnumber data valves'!$B$4:$K$1001,4,FALSE)</f>
        <v>#N/A</v>
      </c>
      <c r="U568" s="23" t="e">
        <f>VLOOKUP('Frese Valve Selection'!$Q568,'Partnumber data valves'!$B$4:$K$1001,5,FALSE)</f>
        <v>#N/A</v>
      </c>
      <c r="V568" s="23" t="e">
        <f>VLOOKUP('Frese Valve Selection'!$Q568,'Partnumber data valves'!$B$4:$K$1001,6,FALSE)</f>
        <v>#N/A</v>
      </c>
      <c r="W568" s="23" t="e">
        <f>VLOOKUP('Frese Valve Selection'!$Q568,'Partnumber data valves'!$B$4:$K$1001,7,FALSE)</f>
        <v>#N/A</v>
      </c>
      <c r="X568" s="23" t="e">
        <f>VLOOKUP('Frese Valve Selection'!$Q568,'Partnumber data valves'!$B$4:$K$1001,8,FALSE)</f>
        <v>#N/A</v>
      </c>
      <c r="Y568" s="23" t="e">
        <f>VLOOKUP('Frese Valve Selection'!$Q568,'Partnumber data valves'!$B$4:$K$1001,9,FALSE)</f>
        <v>#N/A</v>
      </c>
      <c r="Z568" s="23" t="e">
        <f>VLOOKUP('Frese Valve Selection'!$Q568,'Partnumber data valves'!$B$4:$K$1001,10,FALSE)</f>
        <v>#N/A</v>
      </c>
      <c r="AA568" s="97">
        <f t="shared" si="87"/>
        <v>0</v>
      </c>
      <c r="AB568" s="98" t="e">
        <f t="shared" si="85"/>
        <v>#N/A</v>
      </c>
      <c r="AC568" s="99" t="e">
        <f t="shared" si="86"/>
        <v>#N/A</v>
      </c>
      <c r="AD568" s="23" t="e">
        <f>VLOOKUP(Q568,'Weight table'!$A$2:$C$10000,3,FALSE)</f>
        <v>#N/A</v>
      </c>
      <c r="AF568" s="83"/>
      <c r="AG568" s="23" t="str">
        <f>IF(OR(ISBLANK($AF568),$AF568="N/A"),"",VLOOKUP($AF568,'Part number data actuators'!$B$3:$H$202,2,FALSE))</f>
        <v/>
      </c>
      <c r="AH568" s="23" t="str">
        <f>IF(OR(ISBLANK($AF568),$AF568="N/A"),"",VLOOKUP($AF568,'Part number data actuators'!$B$3:$H$202,3,FALSE))</f>
        <v/>
      </c>
      <c r="AI568" s="23" t="str">
        <f>IF(OR(ISBLANK($AF568),$AF568="N/A"),"",VLOOKUP($AF568,'Part number data actuators'!$B$3:$H$202,4,FALSE))</f>
        <v/>
      </c>
      <c r="AJ568" s="23" t="str">
        <f>IF(OR(ISBLANK($AF568),$AF568="N/A"),"",VLOOKUP($AF568,'Part number data actuators'!$B$3:$H$202,5,FALSE))</f>
        <v/>
      </c>
      <c r="AK568" s="23" t="str">
        <f>IF(OR(ISBLANK($AF568),$AF568="N/A"),"",VLOOKUP($AF568,'Part number data actuators'!$B$3:$H$202,6,FALSE))</f>
        <v/>
      </c>
      <c r="AL568" s="23" t="str">
        <f>IF(OR(ISBLANK($AF568),$AF568="N/A"),"",VLOOKUP($AF568,'Part number data actuators'!$B$3:$H$202,7,FALSE))</f>
        <v/>
      </c>
      <c r="AM568" s="5" t="str">
        <f>IF(OR(ISBLANK($AF568),$AF568="N/A"),"",VLOOKUP(AF568,'Weight table'!$A$2:$C$10000,3,FALSE))</f>
        <v/>
      </c>
      <c r="AO568" s="86"/>
      <c r="AU568" s="66" t="e">
        <f t="shared" si="88"/>
        <v>#N/A</v>
      </c>
      <c r="AV568" s="66" t="e">
        <f t="shared" si="89"/>
        <v>#N/A</v>
      </c>
      <c r="AW568" t="e">
        <f t="shared" si="90"/>
        <v>#N/A</v>
      </c>
      <c r="AX568" s="66" t="e">
        <f t="shared" si="91"/>
        <v>#N/A</v>
      </c>
      <c r="AY568" s="66" t="e">
        <f t="shared" si="92"/>
        <v>#N/A</v>
      </c>
      <c r="BB568" s="6" t="e">
        <f>MATCH(Q568,'Partnumber data valves'!$B$4:$B$1001,0)</f>
        <v>#N/A</v>
      </c>
      <c r="BC568" s="6"/>
      <c r="BD568" t="e">
        <f>INDEX('Partnumber data valves'!$B$4:$AC$1001,$BB568,13)</f>
        <v>#N/A</v>
      </c>
      <c r="BE568" t="e">
        <f>INDEX('Partnumber data valves'!$B$4:$AC$1001,$BB568,14)</f>
        <v>#N/A</v>
      </c>
      <c r="BF568" t="e">
        <f>INDEX('Partnumber data valves'!$B$4:$AC$1001,$BB568,15)</f>
        <v>#N/A</v>
      </c>
      <c r="BG568" t="e">
        <f>INDEX('Partnumber data valves'!$B$4:$AC$1001,$BB568,16)</f>
        <v>#N/A</v>
      </c>
      <c r="BH568" t="e">
        <f>INDEX('Partnumber data valves'!$B$4:$AC$1001,$BB568,17)</f>
        <v>#N/A</v>
      </c>
      <c r="BI568" t="e">
        <f>INDEX('Partnumber data valves'!$B$4:$AC$1001,$BB568,18)</f>
        <v>#N/A</v>
      </c>
      <c r="BJ568" t="e">
        <f>INDEX('Partnumber data valves'!$B$4:$AC$1001,$BB568,19)</f>
        <v>#N/A</v>
      </c>
      <c r="BL568" t="e">
        <f>INDEX('Partnumber data valves'!$B$4:$AC$1001,$BB568,21)</f>
        <v>#N/A</v>
      </c>
      <c r="BM568" t="e">
        <f>INDEX('Partnumber data valves'!$B$4:$AC$1001,$BB568,22)</f>
        <v>#N/A</v>
      </c>
      <c r="BN568" t="e">
        <f>INDEX('Partnumber data valves'!$B$4:$AC$1001,$BB568,23)</f>
        <v>#N/A</v>
      </c>
      <c r="BO568" t="e">
        <f>INDEX('Partnumber data valves'!$B$4:$AC$1001,$BB568,24)</f>
        <v>#N/A</v>
      </c>
      <c r="BP568" t="e">
        <f>INDEX('Partnumber data valves'!$B$4:$AC$1001,$BB568,25)</f>
        <v>#N/A</v>
      </c>
      <c r="BQ568" t="e">
        <f>INDEX('Partnumber data valves'!$B$4:$AC$1001,$BB568,26)</f>
        <v>#N/A</v>
      </c>
      <c r="BR568" t="e">
        <f>INDEX('Partnumber data valves'!$B$4:$AC$1001,$BB568,27)</f>
        <v>#N/A</v>
      </c>
      <c r="BS568" t="e">
        <f>INDEX('Partnumber data valves'!$B$4:$AC$1001,$BB568,28)</f>
        <v>#N/A</v>
      </c>
      <c r="BU568" s="66" t="e">
        <f>INDEX('Partnumber data valves'!$B$4:$AC$1001,$BB568,5)</f>
        <v>#N/A</v>
      </c>
      <c r="BV568" s="66" t="e">
        <f>INDEX('Partnumber data valves'!$B$4:$AC$1001,$BB568,6)</f>
        <v>#N/A</v>
      </c>
    </row>
    <row r="569" spans="2:74" ht="15.75">
      <c r="B569" s="86"/>
      <c r="C569" s="108"/>
      <c r="D569" s="125"/>
      <c r="E569" s="124"/>
      <c r="F569" s="124"/>
      <c r="G569" s="109"/>
      <c r="H569" s="112"/>
      <c r="I569" s="110"/>
      <c r="J569" s="111"/>
      <c r="K569" s="112"/>
      <c r="L569" s="111"/>
      <c r="M569" s="115"/>
      <c r="N569" s="115"/>
      <c r="O569" s="115"/>
      <c r="Q569" s="83"/>
      <c r="R569" s="22" t="e">
        <f>VLOOKUP('Frese Valve Selection'!$Q569,'Partnumber data valves'!$B$4:$K$1001,2,FALSE)</f>
        <v>#N/A</v>
      </c>
      <c r="S569" s="23" t="e">
        <f>VLOOKUP('Frese Valve Selection'!$Q569,'Partnumber data valves'!$B$4:$K$1001,3,FALSE)</f>
        <v>#N/A</v>
      </c>
      <c r="T569" s="23" t="e">
        <f>VLOOKUP('Frese Valve Selection'!$Q569,'Partnumber data valves'!$B$4:$K$1001,4,FALSE)</f>
        <v>#N/A</v>
      </c>
      <c r="U569" s="23" t="e">
        <f>VLOOKUP('Frese Valve Selection'!$Q569,'Partnumber data valves'!$B$4:$K$1001,5,FALSE)</f>
        <v>#N/A</v>
      </c>
      <c r="V569" s="23" t="e">
        <f>VLOOKUP('Frese Valve Selection'!$Q569,'Partnumber data valves'!$B$4:$K$1001,6,FALSE)</f>
        <v>#N/A</v>
      </c>
      <c r="W569" s="23" t="e">
        <f>VLOOKUP('Frese Valve Selection'!$Q569,'Partnumber data valves'!$B$4:$K$1001,7,FALSE)</f>
        <v>#N/A</v>
      </c>
      <c r="X569" s="23" t="e">
        <f>VLOOKUP('Frese Valve Selection'!$Q569,'Partnumber data valves'!$B$4:$K$1001,8,FALSE)</f>
        <v>#N/A</v>
      </c>
      <c r="Y569" s="23" t="e">
        <f>VLOOKUP('Frese Valve Selection'!$Q569,'Partnumber data valves'!$B$4:$K$1001,9,FALSE)</f>
        <v>#N/A</v>
      </c>
      <c r="Z569" s="23" t="e">
        <f>VLOOKUP('Frese Valve Selection'!$Q569,'Partnumber data valves'!$B$4:$K$1001,10,FALSE)</f>
        <v>#N/A</v>
      </c>
      <c r="AA569" s="97">
        <f t="shared" si="87"/>
        <v>0</v>
      </c>
      <c r="AB569" s="98" t="e">
        <f t="shared" si="85"/>
        <v>#N/A</v>
      </c>
      <c r="AC569" s="99" t="e">
        <f t="shared" si="86"/>
        <v>#N/A</v>
      </c>
      <c r="AD569" s="23" t="e">
        <f>VLOOKUP(Q569,'Weight table'!$A$2:$C$10000,3,FALSE)</f>
        <v>#N/A</v>
      </c>
      <c r="AF569" s="83"/>
      <c r="AG569" s="23" t="str">
        <f>IF(OR(ISBLANK($AF569),$AF569="N/A"),"",VLOOKUP($AF569,'Part number data actuators'!$B$3:$H$202,2,FALSE))</f>
        <v/>
      </c>
      <c r="AH569" s="23" t="str">
        <f>IF(OR(ISBLANK($AF569),$AF569="N/A"),"",VLOOKUP($AF569,'Part number data actuators'!$B$3:$H$202,3,FALSE))</f>
        <v/>
      </c>
      <c r="AI569" s="23" t="str">
        <f>IF(OR(ISBLANK($AF569),$AF569="N/A"),"",VLOOKUP($AF569,'Part number data actuators'!$B$3:$H$202,4,FALSE))</f>
        <v/>
      </c>
      <c r="AJ569" s="23" t="str">
        <f>IF(OR(ISBLANK($AF569),$AF569="N/A"),"",VLOOKUP($AF569,'Part number data actuators'!$B$3:$H$202,5,FALSE))</f>
        <v/>
      </c>
      <c r="AK569" s="23" t="str">
        <f>IF(OR(ISBLANK($AF569),$AF569="N/A"),"",VLOOKUP($AF569,'Part number data actuators'!$B$3:$H$202,6,FALSE))</f>
        <v/>
      </c>
      <c r="AL569" s="23" t="str">
        <f>IF(OR(ISBLANK($AF569),$AF569="N/A"),"",VLOOKUP($AF569,'Part number data actuators'!$B$3:$H$202,7,FALSE))</f>
        <v/>
      </c>
      <c r="AM569" s="5" t="str">
        <f>IF(OR(ISBLANK($AF569),$AF569="N/A"),"",VLOOKUP(AF569,'Weight table'!$A$2:$C$10000,3,FALSE))</f>
        <v/>
      </c>
      <c r="AO569" s="86"/>
      <c r="AU569" s="66" t="e">
        <f t="shared" si="88"/>
        <v>#N/A</v>
      </c>
      <c r="AV569" s="66" t="e">
        <f t="shared" si="89"/>
        <v>#N/A</v>
      </c>
      <c r="AW569" t="e">
        <f t="shared" si="90"/>
        <v>#N/A</v>
      </c>
      <c r="AX569" s="66" t="e">
        <f t="shared" si="91"/>
        <v>#N/A</v>
      </c>
      <c r="AY569" s="66" t="e">
        <f t="shared" si="92"/>
        <v>#N/A</v>
      </c>
      <c r="BB569" s="6" t="e">
        <f>MATCH(Q569,'Partnumber data valves'!$B$4:$B$1001,0)</f>
        <v>#N/A</v>
      </c>
      <c r="BC569" s="6"/>
      <c r="BD569" t="e">
        <f>INDEX('Partnumber data valves'!$B$4:$AC$1001,$BB569,13)</f>
        <v>#N/A</v>
      </c>
      <c r="BE569" t="e">
        <f>INDEX('Partnumber data valves'!$B$4:$AC$1001,$BB569,14)</f>
        <v>#N/A</v>
      </c>
      <c r="BF569" t="e">
        <f>INDEX('Partnumber data valves'!$B$4:$AC$1001,$BB569,15)</f>
        <v>#N/A</v>
      </c>
      <c r="BG569" t="e">
        <f>INDEX('Partnumber data valves'!$B$4:$AC$1001,$BB569,16)</f>
        <v>#N/A</v>
      </c>
      <c r="BH569" t="e">
        <f>INDEX('Partnumber data valves'!$B$4:$AC$1001,$BB569,17)</f>
        <v>#N/A</v>
      </c>
      <c r="BI569" t="e">
        <f>INDEX('Partnumber data valves'!$B$4:$AC$1001,$BB569,18)</f>
        <v>#N/A</v>
      </c>
      <c r="BJ569" t="e">
        <f>INDEX('Partnumber data valves'!$B$4:$AC$1001,$BB569,19)</f>
        <v>#N/A</v>
      </c>
      <c r="BL569" t="e">
        <f>INDEX('Partnumber data valves'!$B$4:$AC$1001,$BB569,21)</f>
        <v>#N/A</v>
      </c>
      <c r="BM569" t="e">
        <f>INDEX('Partnumber data valves'!$B$4:$AC$1001,$BB569,22)</f>
        <v>#N/A</v>
      </c>
      <c r="BN569" t="e">
        <f>INDEX('Partnumber data valves'!$B$4:$AC$1001,$BB569,23)</f>
        <v>#N/A</v>
      </c>
      <c r="BO569" t="e">
        <f>INDEX('Partnumber data valves'!$B$4:$AC$1001,$BB569,24)</f>
        <v>#N/A</v>
      </c>
      <c r="BP569" t="e">
        <f>INDEX('Partnumber data valves'!$B$4:$AC$1001,$BB569,25)</f>
        <v>#N/A</v>
      </c>
      <c r="BQ569" t="e">
        <f>INDEX('Partnumber data valves'!$B$4:$AC$1001,$BB569,26)</f>
        <v>#N/A</v>
      </c>
      <c r="BR569" t="e">
        <f>INDEX('Partnumber data valves'!$B$4:$AC$1001,$BB569,27)</f>
        <v>#N/A</v>
      </c>
      <c r="BS569" t="e">
        <f>INDEX('Partnumber data valves'!$B$4:$AC$1001,$BB569,28)</f>
        <v>#N/A</v>
      </c>
      <c r="BU569" s="66" t="e">
        <f>INDEX('Partnumber data valves'!$B$4:$AC$1001,$BB569,5)</f>
        <v>#N/A</v>
      </c>
      <c r="BV569" s="66" t="e">
        <f>INDEX('Partnumber data valves'!$B$4:$AC$1001,$BB569,6)</f>
        <v>#N/A</v>
      </c>
    </row>
    <row r="570" spans="2:74" ht="15.75">
      <c r="B570" s="86"/>
      <c r="C570" s="108"/>
      <c r="D570" s="112"/>
      <c r="E570" s="124"/>
      <c r="F570" s="124"/>
      <c r="G570" s="109"/>
      <c r="H570" s="112"/>
      <c r="I570" s="110"/>
      <c r="J570" s="111"/>
      <c r="K570" s="112"/>
      <c r="L570" s="111"/>
      <c r="M570" s="115"/>
      <c r="N570" s="115"/>
      <c r="O570" s="115"/>
      <c r="Q570" s="83"/>
      <c r="R570" s="22" t="e">
        <f>VLOOKUP('Frese Valve Selection'!$Q570,'Partnumber data valves'!$B$4:$K$1001,2,FALSE)</f>
        <v>#N/A</v>
      </c>
      <c r="S570" s="23" t="e">
        <f>VLOOKUP('Frese Valve Selection'!$Q570,'Partnumber data valves'!$B$4:$K$1001,3,FALSE)</f>
        <v>#N/A</v>
      </c>
      <c r="T570" s="23" t="e">
        <f>VLOOKUP('Frese Valve Selection'!$Q570,'Partnumber data valves'!$B$4:$K$1001,4,FALSE)</f>
        <v>#N/A</v>
      </c>
      <c r="U570" s="23" t="e">
        <f>VLOOKUP('Frese Valve Selection'!$Q570,'Partnumber data valves'!$B$4:$K$1001,5,FALSE)</f>
        <v>#N/A</v>
      </c>
      <c r="V570" s="23" t="e">
        <f>VLOOKUP('Frese Valve Selection'!$Q570,'Partnumber data valves'!$B$4:$K$1001,6,FALSE)</f>
        <v>#N/A</v>
      </c>
      <c r="W570" s="23" t="e">
        <f>VLOOKUP('Frese Valve Selection'!$Q570,'Partnumber data valves'!$B$4:$K$1001,7,FALSE)</f>
        <v>#N/A</v>
      </c>
      <c r="X570" s="23" t="e">
        <f>VLOOKUP('Frese Valve Selection'!$Q570,'Partnumber data valves'!$B$4:$K$1001,8,FALSE)</f>
        <v>#N/A</v>
      </c>
      <c r="Y570" s="23" t="e">
        <f>VLOOKUP('Frese Valve Selection'!$Q570,'Partnumber data valves'!$B$4:$K$1001,9,FALSE)</f>
        <v>#N/A</v>
      </c>
      <c r="Z570" s="23" t="e">
        <f>VLOOKUP('Frese Valve Selection'!$Q570,'Partnumber data valves'!$B$4:$K$1001,10,FALSE)</f>
        <v>#N/A</v>
      </c>
      <c r="AA570" s="97">
        <f t="shared" si="87"/>
        <v>0</v>
      </c>
      <c r="AB570" s="98" t="e">
        <f t="shared" si="85"/>
        <v>#N/A</v>
      </c>
      <c r="AC570" s="99" t="e">
        <f t="shared" si="86"/>
        <v>#N/A</v>
      </c>
      <c r="AD570" s="23" t="e">
        <f>VLOOKUP(Q570,'Weight table'!$A$2:$C$10000,3,FALSE)</f>
        <v>#N/A</v>
      </c>
      <c r="AF570" s="83"/>
      <c r="AG570" s="23" t="str">
        <f>IF(OR(ISBLANK($AF570),$AF570="N/A"),"",VLOOKUP($AF570,'Part number data actuators'!$B$3:$H$202,2,FALSE))</f>
        <v/>
      </c>
      <c r="AH570" s="23" t="str">
        <f>IF(OR(ISBLANK($AF570),$AF570="N/A"),"",VLOOKUP($AF570,'Part number data actuators'!$B$3:$H$202,3,FALSE))</f>
        <v/>
      </c>
      <c r="AI570" s="23" t="str">
        <f>IF(OR(ISBLANK($AF570),$AF570="N/A"),"",VLOOKUP($AF570,'Part number data actuators'!$B$3:$H$202,4,FALSE))</f>
        <v/>
      </c>
      <c r="AJ570" s="23" t="str">
        <f>IF(OR(ISBLANK($AF570),$AF570="N/A"),"",VLOOKUP($AF570,'Part number data actuators'!$B$3:$H$202,5,FALSE))</f>
        <v/>
      </c>
      <c r="AK570" s="23" t="str">
        <f>IF(OR(ISBLANK($AF570),$AF570="N/A"),"",VLOOKUP($AF570,'Part number data actuators'!$B$3:$H$202,6,FALSE))</f>
        <v/>
      </c>
      <c r="AL570" s="23" t="str">
        <f>IF(OR(ISBLANK($AF570),$AF570="N/A"),"",VLOOKUP($AF570,'Part number data actuators'!$B$3:$H$202,7,FALSE))</f>
        <v/>
      </c>
      <c r="AM570" s="5" t="str">
        <f>IF(OR(ISBLANK($AF570),$AF570="N/A"),"",VLOOKUP(AF570,'Weight table'!$A$2:$C$10000,3,FALSE))</f>
        <v/>
      </c>
      <c r="AO570" s="86"/>
      <c r="AU570" s="66" t="e">
        <f t="shared" si="88"/>
        <v>#N/A</v>
      </c>
      <c r="AV570" s="66" t="e">
        <f t="shared" si="89"/>
        <v>#N/A</v>
      </c>
      <c r="AW570" t="e">
        <f t="shared" si="90"/>
        <v>#N/A</v>
      </c>
      <c r="AX570" s="66" t="e">
        <f t="shared" si="91"/>
        <v>#N/A</v>
      </c>
      <c r="AY570" s="66" t="e">
        <f t="shared" si="92"/>
        <v>#N/A</v>
      </c>
      <c r="BB570" s="6" t="e">
        <f>MATCH(Q570,'Partnumber data valves'!$B$4:$B$1001,0)</f>
        <v>#N/A</v>
      </c>
      <c r="BC570" s="6"/>
      <c r="BD570" t="e">
        <f>INDEX('Partnumber data valves'!$B$4:$AC$1001,$BB570,13)</f>
        <v>#N/A</v>
      </c>
      <c r="BE570" t="e">
        <f>INDEX('Partnumber data valves'!$B$4:$AC$1001,$BB570,14)</f>
        <v>#N/A</v>
      </c>
      <c r="BF570" t="e">
        <f>INDEX('Partnumber data valves'!$B$4:$AC$1001,$BB570,15)</f>
        <v>#N/A</v>
      </c>
      <c r="BG570" t="e">
        <f>INDEX('Partnumber data valves'!$B$4:$AC$1001,$BB570,16)</f>
        <v>#N/A</v>
      </c>
      <c r="BH570" t="e">
        <f>INDEX('Partnumber data valves'!$B$4:$AC$1001,$BB570,17)</f>
        <v>#N/A</v>
      </c>
      <c r="BI570" t="e">
        <f>INDEX('Partnumber data valves'!$B$4:$AC$1001,$BB570,18)</f>
        <v>#N/A</v>
      </c>
      <c r="BJ570" t="e">
        <f>INDEX('Partnumber data valves'!$B$4:$AC$1001,$BB570,19)</f>
        <v>#N/A</v>
      </c>
      <c r="BL570" t="e">
        <f>INDEX('Partnumber data valves'!$B$4:$AC$1001,$BB570,21)</f>
        <v>#N/A</v>
      </c>
      <c r="BM570" t="e">
        <f>INDEX('Partnumber data valves'!$B$4:$AC$1001,$BB570,22)</f>
        <v>#N/A</v>
      </c>
      <c r="BN570" t="e">
        <f>INDEX('Partnumber data valves'!$B$4:$AC$1001,$BB570,23)</f>
        <v>#N/A</v>
      </c>
      <c r="BO570" t="e">
        <f>INDEX('Partnumber data valves'!$B$4:$AC$1001,$BB570,24)</f>
        <v>#N/A</v>
      </c>
      <c r="BP570" t="e">
        <f>INDEX('Partnumber data valves'!$B$4:$AC$1001,$BB570,25)</f>
        <v>#N/A</v>
      </c>
      <c r="BQ570" t="e">
        <f>INDEX('Partnumber data valves'!$B$4:$AC$1001,$BB570,26)</f>
        <v>#N/A</v>
      </c>
      <c r="BR570" t="e">
        <f>INDEX('Partnumber data valves'!$B$4:$AC$1001,$BB570,27)</f>
        <v>#N/A</v>
      </c>
      <c r="BS570" t="e">
        <f>INDEX('Partnumber data valves'!$B$4:$AC$1001,$BB570,28)</f>
        <v>#N/A</v>
      </c>
      <c r="BU570" s="66" t="e">
        <f>INDEX('Partnumber data valves'!$B$4:$AC$1001,$BB570,5)</f>
        <v>#N/A</v>
      </c>
      <c r="BV570" s="66" t="e">
        <f>INDEX('Partnumber data valves'!$B$4:$AC$1001,$BB570,6)</f>
        <v>#N/A</v>
      </c>
    </row>
    <row r="571" spans="2:74" ht="15.75">
      <c r="B571" s="86"/>
      <c r="C571" s="108"/>
      <c r="D571" s="112"/>
      <c r="E571" s="124"/>
      <c r="F571" s="124"/>
      <c r="G571" s="109"/>
      <c r="H571" s="112"/>
      <c r="I571" s="110"/>
      <c r="J571" s="111"/>
      <c r="K571" s="112"/>
      <c r="L571" s="111"/>
      <c r="M571" s="115"/>
      <c r="N571" s="115"/>
      <c r="O571" s="115"/>
      <c r="Q571" s="83"/>
      <c r="R571" s="22" t="e">
        <f>VLOOKUP('Frese Valve Selection'!$Q571,'Partnumber data valves'!$B$4:$K$1001,2,FALSE)</f>
        <v>#N/A</v>
      </c>
      <c r="S571" s="23" t="e">
        <f>VLOOKUP('Frese Valve Selection'!$Q571,'Partnumber data valves'!$B$4:$K$1001,3,FALSE)</f>
        <v>#N/A</v>
      </c>
      <c r="T571" s="23" t="e">
        <f>VLOOKUP('Frese Valve Selection'!$Q571,'Partnumber data valves'!$B$4:$K$1001,4,FALSE)</f>
        <v>#N/A</v>
      </c>
      <c r="U571" s="23" t="e">
        <f>VLOOKUP('Frese Valve Selection'!$Q571,'Partnumber data valves'!$B$4:$K$1001,5,FALSE)</f>
        <v>#N/A</v>
      </c>
      <c r="V571" s="23" t="e">
        <f>VLOOKUP('Frese Valve Selection'!$Q571,'Partnumber data valves'!$B$4:$K$1001,6,FALSE)</f>
        <v>#N/A</v>
      </c>
      <c r="W571" s="23" t="e">
        <f>VLOOKUP('Frese Valve Selection'!$Q571,'Partnumber data valves'!$B$4:$K$1001,7,FALSE)</f>
        <v>#N/A</v>
      </c>
      <c r="X571" s="23" t="e">
        <f>VLOOKUP('Frese Valve Selection'!$Q571,'Partnumber data valves'!$B$4:$K$1001,8,FALSE)</f>
        <v>#N/A</v>
      </c>
      <c r="Y571" s="23" t="e">
        <f>VLOOKUP('Frese Valve Selection'!$Q571,'Partnumber data valves'!$B$4:$K$1001,9,FALSE)</f>
        <v>#N/A</v>
      </c>
      <c r="Z571" s="23" t="e">
        <f>VLOOKUP('Frese Valve Selection'!$Q571,'Partnumber data valves'!$B$4:$K$1001,10,FALSE)</f>
        <v>#N/A</v>
      </c>
      <c r="AA571" s="97">
        <f t="shared" si="87"/>
        <v>0</v>
      </c>
      <c r="AB571" s="98" t="e">
        <f t="shared" si="85"/>
        <v>#N/A</v>
      </c>
      <c r="AC571" s="99" t="e">
        <f t="shared" si="86"/>
        <v>#N/A</v>
      </c>
      <c r="AD571" s="23" t="e">
        <f>VLOOKUP(Q571,'Weight table'!$A$2:$C$10000,3,FALSE)</f>
        <v>#N/A</v>
      </c>
      <c r="AF571" s="83"/>
      <c r="AG571" s="23" t="str">
        <f>IF(OR(ISBLANK($AF571),$AF571="N/A"),"",VLOOKUP($AF571,'Part number data actuators'!$B$3:$H$202,2,FALSE))</f>
        <v/>
      </c>
      <c r="AH571" s="23" t="str">
        <f>IF(OR(ISBLANK($AF571),$AF571="N/A"),"",VLOOKUP($AF571,'Part number data actuators'!$B$3:$H$202,3,FALSE))</f>
        <v/>
      </c>
      <c r="AI571" s="23" t="str">
        <f>IF(OR(ISBLANK($AF571),$AF571="N/A"),"",VLOOKUP($AF571,'Part number data actuators'!$B$3:$H$202,4,FALSE))</f>
        <v/>
      </c>
      <c r="AJ571" s="23" t="str">
        <f>IF(OR(ISBLANK($AF571),$AF571="N/A"),"",VLOOKUP($AF571,'Part number data actuators'!$B$3:$H$202,5,FALSE))</f>
        <v/>
      </c>
      <c r="AK571" s="23" t="str">
        <f>IF(OR(ISBLANK($AF571),$AF571="N/A"),"",VLOOKUP($AF571,'Part number data actuators'!$B$3:$H$202,6,FALSE))</f>
        <v/>
      </c>
      <c r="AL571" s="23" t="str">
        <f>IF(OR(ISBLANK($AF571),$AF571="N/A"),"",VLOOKUP($AF571,'Part number data actuators'!$B$3:$H$202,7,FALSE))</f>
        <v/>
      </c>
      <c r="AM571" s="5" t="str">
        <f>IF(OR(ISBLANK($AF571),$AF571="N/A"),"",VLOOKUP(AF571,'Weight table'!$A$2:$C$10000,3,FALSE))</f>
        <v/>
      </c>
      <c r="AO571" s="86"/>
      <c r="AU571" s="66" t="e">
        <f t="shared" si="88"/>
        <v>#N/A</v>
      </c>
      <c r="AV571" s="66" t="e">
        <f t="shared" si="89"/>
        <v>#N/A</v>
      </c>
      <c r="AW571" t="e">
        <f t="shared" si="90"/>
        <v>#N/A</v>
      </c>
      <c r="AX571" s="66" t="e">
        <f t="shared" si="91"/>
        <v>#N/A</v>
      </c>
      <c r="AY571" s="66" t="e">
        <f t="shared" si="92"/>
        <v>#N/A</v>
      </c>
      <c r="BB571" s="6" t="e">
        <f>MATCH(Q571,'Partnumber data valves'!$B$4:$B$1001,0)</f>
        <v>#N/A</v>
      </c>
      <c r="BC571" s="6"/>
      <c r="BD571" t="e">
        <f>INDEX('Partnumber data valves'!$B$4:$AC$1001,$BB571,13)</f>
        <v>#N/A</v>
      </c>
      <c r="BE571" t="e">
        <f>INDEX('Partnumber data valves'!$B$4:$AC$1001,$BB571,14)</f>
        <v>#N/A</v>
      </c>
      <c r="BF571" t="e">
        <f>INDEX('Partnumber data valves'!$B$4:$AC$1001,$BB571,15)</f>
        <v>#N/A</v>
      </c>
      <c r="BG571" t="e">
        <f>INDEX('Partnumber data valves'!$B$4:$AC$1001,$BB571,16)</f>
        <v>#N/A</v>
      </c>
      <c r="BH571" t="e">
        <f>INDEX('Partnumber data valves'!$B$4:$AC$1001,$BB571,17)</f>
        <v>#N/A</v>
      </c>
      <c r="BI571" t="e">
        <f>INDEX('Partnumber data valves'!$B$4:$AC$1001,$BB571,18)</f>
        <v>#N/A</v>
      </c>
      <c r="BJ571" t="e">
        <f>INDEX('Partnumber data valves'!$B$4:$AC$1001,$BB571,19)</f>
        <v>#N/A</v>
      </c>
      <c r="BL571" t="e">
        <f>INDEX('Partnumber data valves'!$B$4:$AC$1001,$BB571,21)</f>
        <v>#N/A</v>
      </c>
      <c r="BM571" t="e">
        <f>INDEX('Partnumber data valves'!$B$4:$AC$1001,$BB571,22)</f>
        <v>#N/A</v>
      </c>
      <c r="BN571" t="e">
        <f>INDEX('Partnumber data valves'!$B$4:$AC$1001,$BB571,23)</f>
        <v>#N/A</v>
      </c>
      <c r="BO571" t="e">
        <f>INDEX('Partnumber data valves'!$B$4:$AC$1001,$BB571,24)</f>
        <v>#N/A</v>
      </c>
      <c r="BP571" t="e">
        <f>INDEX('Partnumber data valves'!$B$4:$AC$1001,$BB571,25)</f>
        <v>#N/A</v>
      </c>
      <c r="BQ571" t="e">
        <f>INDEX('Partnumber data valves'!$B$4:$AC$1001,$BB571,26)</f>
        <v>#N/A</v>
      </c>
      <c r="BR571" t="e">
        <f>INDEX('Partnumber data valves'!$B$4:$AC$1001,$BB571,27)</f>
        <v>#N/A</v>
      </c>
      <c r="BS571" t="e">
        <f>INDEX('Partnumber data valves'!$B$4:$AC$1001,$BB571,28)</f>
        <v>#N/A</v>
      </c>
      <c r="BU571" s="66" t="e">
        <f>INDEX('Partnumber data valves'!$B$4:$AC$1001,$BB571,5)</f>
        <v>#N/A</v>
      </c>
      <c r="BV571" s="66" t="e">
        <f>INDEX('Partnumber data valves'!$B$4:$AC$1001,$BB571,6)</f>
        <v>#N/A</v>
      </c>
    </row>
    <row r="572" spans="2:74" ht="15.75">
      <c r="B572" s="86"/>
      <c r="C572" s="108"/>
      <c r="D572" s="112"/>
      <c r="E572" s="124"/>
      <c r="F572" s="124"/>
      <c r="G572" s="109"/>
      <c r="H572" s="112"/>
      <c r="I572" s="110"/>
      <c r="J572" s="111"/>
      <c r="K572" s="112"/>
      <c r="L572" s="111"/>
      <c r="M572" s="115"/>
      <c r="N572" s="115"/>
      <c r="O572" s="115"/>
      <c r="Q572" s="83"/>
      <c r="R572" s="22" t="e">
        <f>VLOOKUP('Frese Valve Selection'!$Q572,'Partnumber data valves'!$B$4:$K$1001,2,FALSE)</f>
        <v>#N/A</v>
      </c>
      <c r="S572" s="23" t="e">
        <f>VLOOKUP('Frese Valve Selection'!$Q572,'Partnumber data valves'!$B$4:$K$1001,3,FALSE)</f>
        <v>#N/A</v>
      </c>
      <c r="T572" s="23" t="e">
        <f>VLOOKUP('Frese Valve Selection'!$Q572,'Partnumber data valves'!$B$4:$K$1001,4,FALSE)</f>
        <v>#N/A</v>
      </c>
      <c r="U572" s="23" t="e">
        <f>VLOOKUP('Frese Valve Selection'!$Q572,'Partnumber data valves'!$B$4:$K$1001,5,FALSE)</f>
        <v>#N/A</v>
      </c>
      <c r="V572" s="23" t="e">
        <f>VLOOKUP('Frese Valve Selection'!$Q572,'Partnumber data valves'!$B$4:$K$1001,6,FALSE)</f>
        <v>#N/A</v>
      </c>
      <c r="W572" s="23" t="e">
        <f>VLOOKUP('Frese Valve Selection'!$Q572,'Partnumber data valves'!$B$4:$K$1001,7,FALSE)</f>
        <v>#N/A</v>
      </c>
      <c r="X572" s="23" t="e">
        <f>VLOOKUP('Frese Valve Selection'!$Q572,'Partnumber data valves'!$B$4:$K$1001,8,FALSE)</f>
        <v>#N/A</v>
      </c>
      <c r="Y572" s="23" t="e">
        <f>VLOOKUP('Frese Valve Selection'!$Q572,'Partnumber data valves'!$B$4:$K$1001,9,FALSE)</f>
        <v>#N/A</v>
      </c>
      <c r="Z572" s="23" t="e">
        <f>VLOOKUP('Frese Valve Selection'!$Q572,'Partnumber data valves'!$B$4:$K$1001,10,FALSE)</f>
        <v>#N/A</v>
      </c>
      <c r="AA572" s="97">
        <f t="shared" si="87"/>
        <v>0</v>
      </c>
      <c r="AB572" s="98" t="e">
        <f t="shared" si="85"/>
        <v>#N/A</v>
      </c>
      <c r="AC572" s="99" t="e">
        <f t="shared" si="86"/>
        <v>#N/A</v>
      </c>
      <c r="AD572" s="23" t="e">
        <f>VLOOKUP(Q572,'Weight table'!$A$2:$C$10000,3,FALSE)</f>
        <v>#N/A</v>
      </c>
      <c r="AF572" s="83"/>
      <c r="AG572" s="23" t="str">
        <f>IF(OR(ISBLANK($AF572),$AF572="N/A"),"",VLOOKUP($AF572,'Part number data actuators'!$B$3:$H$202,2,FALSE))</f>
        <v/>
      </c>
      <c r="AH572" s="23" t="str">
        <f>IF(OR(ISBLANK($AF572),$AF572="N/A"),"",VLOOKUP($AF572,'Part number data actuators'!$B$3:$H$202,3,FALSE))</f>
        <v/>
      </c>
      <c r="AI572" s="23" t="str">
        <f>IF(OR(ISBLANK($AF572),$AF572="N/A"),"",VLOOKUP($AF572,'Part number data actuators'!$B$3:$H$202,4,FALSE))</f>
        <v/>
      </c>
      <c r="AJ572" s="23" t="str">
        <f>IF(OR(ISBLANK($AF572),$AF572="N/A"),"",VLOOKUP($AF572,'Part number data actuators'!$B$3:$H$202,5,FALSE))</f>
        <v/>
      </c>
      <c r="AK572" s="23" t="str">
        <f>IF(OR(ISBLANK($AF572),$AF572="N/A"),"",VLOOKUP($AF572,'Part number data actuators'!$B$3:$H$202,6,FALSE))</f>
        <v/>
      </c>
      <c r="AL572" s="23" t="str">
        <f>IF(OR(ISBLANK($AF572),$AF572="N/A"),"",VLOOKUP($AF572,'Part number data actuators'!$B$3:$H$202,7,FALSE))</f>
        <v/>
      </c>
      <c r="AM572" s="5" t="str">
        <f>IF(OR(ISBLANK($AF572),$AF572="N/A"),"",VLOOKUP(AF572,'Weight table'!$A$2:$C$10000,3,FALSE))</f>
        <v/>
      </c>
      <c r="AO572" s="86"/>
      <c r="AU572" s="66" t="e">
        <f t="shared" si="88"/>
        <v>#N/A</v>
      </c>
      <c r="AV572" s="66" t="e">
        <f t="shared" si="89"/>
        <v>#N/A</v>
      </c>
      <c r="AW572" t="e">
        <f t="shared" si="90"/>
        <v>#N/A</v>
      </c>
      <c r="AX572" s="66" t="e">
        <f t="shared" si="91"/>
        <v>#N/A</v>
      </c>
      <c r="AY572" s="66" t="e">
        <f t="shared" si="92"/>
        <v>#N/A</v>
      </c>
      <c r="BB572" s="6" t="e">
        <f>MATCH(Q572,'Partnumber data valves'!$B$4:$B$1001,0)</f>
        <v>#N/A</v>
      </c>
      <c r="BC572" s="6"/>
      <c r="BD572" t="e">
        <f>INDEX('Partnumber data valves'!$B$4:$AC$1001,$BB572,13)</f>
        <v>#N/A</v>
      </c>
      <c r="BE572" t="e">
        <f>INDEX('Partnumber data valves'!$B$4:$AC$1001,$BB572,14)</f>
        <v>#N/A</v>
      </c>
      <c r="BF572" t="e">
        <f>INDEX('Partnumber data valves'!$B$4:$AC$1001,$BB572,15)</f>
        <v>#N/A</v>
      </c>
      <c r="BG572" t="e">
        <f>INDEX('Partnumber data valves'!$B$4:$AC$1001,$BB572,16)</f>
        <v>#N/A</v>
      </c>
      <c r="BH572" t="e">
        <f>INDEX('Partnumber data valves'!$B$4:$AC$1001,$BB572,17)</f>
        <v>#N/A</v>
      </c>
      <c r="BI572" t="e">
        <f>INDEX('Partnumber data valves'!$B$4:$AC$1001,$BB572,18)</f>
        <v>#N/A</v>
      </c>
      <c r="BJ572" t="e">
        <f>INDEX('Partnumber data valves'!$B$4:$AC$1001,$BB572,19)</f>
        <v>#N/A</v>
      </c>
      <c r="BL572" t="e">
        <f>INDEX('Partnumber data valves'!$B$4:$AC$1001,$BB572,21)</f>
        <v>#N/A</v>
      </c>
      <c r="BM572" t="e">
        <f>INDEX('Partnumber data valves'!$B$4:$AC$1001,$BB572,22)</f>
        <v>#N/A</v>
      </c>
      <c r="BN572" t="e">
        <f>INDEX('Partnumber data valves'!$B$4:$AC$1001,$BB572,23)</f>
        <v>#N/A</v>
      </c>
      <c r="BO572" t="e">
        <f>INDEX('Partnumber data valves'!$B$4:$AC$1001,$BB572,24)</f>
        <v>#N/A</v>
      </c>
      <c r="BP572" t="e">
        <f>INDEX('Partnumber data valves'!$B$4:$AC$1001,$BB572,25)</f>
        <v>#N/A</v>
      </c>
      <c r="BQ572" t="e">
        <f>INDEX('Partnumber data valves'!$B$4:$AC$1001,$BB572,26)</f>
        <v>#N/A</v>
      </c>
      <c r="BR572" t="e">
        <f>INDEX('Partnumber data valves'!$B$4:$AC$1001,$BB572,27)</f>
        <v>#N/A</v>
      </c>
      <c r="BS572" t="e">
        <f>INDEX('Partnumber data valves'!$B$4:$AC$1001,$BB572,28)</f>
        <v>#N/A</v>
      </c>
      <c r="BU572" s="66" t="e">
        <f>INDEX('Partnumber data valves'!$B$4:$AC$1001,$BB572,5)</f>
        <v>#N/A</v>
      </c>
      <c r="BV572" s="66" t="e">
        <f>INDEX('Partnumber data valves'!$B$4:$AC$1001,$BB572,6)</f>
        <v>#N/A</v>
      </c>
    </row>
    <row r="573" spans="2:74" ht="15.75">
      <c r="B573" s="86"/>
      <c r="C573" s="108"/>
      <c r="D573" s="112"/>
      <c r="E573" s="124"/>
      <c r="F573" s="124"/>
      <c r="G573" s="109"/>
      <c r="H573" s="112"/>
      <c r="I573" s="110"/>
      <c r="J573" s="111"/>
      <c r="K573" s="112"/>
      <c r="L573" s="111"/>
      <c r="M573" s="115"/>
      <c r="N573" s="115"/>
      <c r="O573" s="115"/>
      <c r="Q573" s="83"/>
      <c r="R573" s="22" t="e">
        <f>VLOOKUP('Frese Valve Selection'!$Q573,'Partnumber data valves'!$B$4:$K$1001,2,FALSE)</f>
        <v>#N/A</v>
      </c>
      <c r="S573" s="23" t="e">
        <f>VLOOKUP('Frese Valve Selection'!$Q573,'Partnumber data valves'!$B$4:$K$1001,3,FALSE)</f>
        <v>#N/A</v>
      </c>
      <c r="T573" s="23" t="e">
        <f>VLOOKUP('Frese Valve Selection'!$Q573,'Partnumber data valves'!$B$4:$K$1001,4,FALSE)</f>
        <v>#N/A</v>
      </c>
      <c r="U573" s="23" t="e">
        <f>VLOOKUP('Frese Valve Selection'!$Q573,'Partnumber data valves'!$B$4:$K$1001,5,FALSE)</f>
        <v>#N/A</v>
      </c>
      <c r="V573" s="23" t="e">
        <f>VLOOKUP('Frese Valve Selection'!$Q573,'Partnumber data valves'!$B$4:$K$1001,6,FALSE)</f>
        <v>#N/A</v>
      </c>
      <c r="W573" s="23" t="e">
        <f>VLOOKUP('Frese Valve Selection'!$Q573,'Partnumber data valves'!$B$4:$K$1001,7,FALSE)</f>
        <v>#N/A</v>
      </c>
      <c r="X573" s="23" t="e">
        <f>VLOOKUP('Frese Valve Selection'!$Q573,'Partnumber data valves'!$B$4:$K$1001,8,FALSE)</f>
        <v>#N/A</v>
      </c>
      <c r="Y573" s="23" t="e">
        <f>VLOOKUP('Frese Valve Selection'!$Q573,'Partnumber data valves'!$B$4:$K$1001,9,FALSE)</f>
        <v>#N/A</v>
      </c>
      <c r="Z573" s="23" t="e">
        <f>VLOOKUP('Frese Valve Selection'!$Q573,'Partnumber data valves'!$B$4:$K$1001,10,FALSE)</f>
        <v>#N/A</v>
      </c>
      <c r="AA573" s="97">
        <f t="shared" si="87"/>
        <v>0</v>
      </c>
      <c r="AB573" s="98" t="e">
        <f t="shared" si="85"/>
        <v>#N/A</v>
      </c>
      <c r="AC573" s="99" t="e">
        <f t="shared" si="86"/>
        <v>#N/A</v>
      </c>
      <c r="AD573" s="23" t="e">
        <f>VLOOKUP(Q573,'Weight table'!$A$2:$C$10000,3,FALSE)</f>
        <v>#N/A</v>
      </c>
      <c r="AF573" s="83"/>
      <c r="AG573" s="23" t="str">
        <f>IF(OR(ISBLANK($AF573),$AF573="N/A"),"",VLOOKUP($AF573,'Part number data actuators'!$B$3:$H$202,2,FALSE))</f>
        <v/>
      </c>
      <c r="AH573" s="23" t="str">
        <f>IF(OR(ISBLANK($AF573),$AF573="N/A"),"",VLOOKUP($AF573,'Part number data actuators'!$B$3:$H$202,3,FALSE))</f>
        <v/>
      </c>
      <c r="AI573" s="23" t="str">
        <f>IF(OR(ISBLANK($AF573),$AF573="N/A"),"",VLOOKUP($AF573,'Part number data actuators'!$B$3:$H$202,4,FALSE))</f>
        <v/>
      </c>
      <c r="AJ573" s="23" t="str">
        <f>IF(OR(ISBLANK($AF573),$AF573="N/A"),"",VLOOKUP($AF573,'Part number data actuators'!$B$3:$H$202,5,FALSE))</f>
        <v/>
      </c>
      <c r="AK573" s="23" t="str">
        <f>IF(OR(ISBLANK($AF573),$AF573="N/A"),"",VLOOKUP($AF573,'Part number data actuators'!$B$3:$H$202,6,FALSE))</f>
        <v/>
      </c>
      <c r="AL573" s="23" t="str">
        <f>IF(OR(ISBLANK($AF573),$AF573="N/A"),"",VLOOKUP($AF573,'Part number data actuators'!$B$3:$H$202,7,FALSE))</f>
        <v/>
      </c>
      <c r="AM573" s="5" t="str">
        <f>IF(OR(ISBLANK($AF573),$AF573="N/A"),"",VLOOKUP(AF573,'Weight table'!$A$2:$C$10000,3,FALSE))</f>
        <v/>
      </c>
      <c r="AO573" s="86"/>
      <c r="AU573" s="66" t="e">
        <f t="shared" si="88"/>
        <v>#N/A</v>
      </c>
      <c r="AV573" s="66" t="e">
        <f t="shared" si="89"/>
        <v>#N/A</v>
      </c>
      <c r="AW573" t="e">
        <f t="shared" si="90"/>
        <v>#N/A</v>
      </c>
      <c r="AX573" s="66" t="e">
        <f t="shared" si="91"/>
        <v>#N/A</v>
      </c>
      <c r="AY573" s="66" t="e">
        <f t="shared" si="92"/>
        <v>#N/A</v>
      </c>
      <c r="BB573" s="6" t="e">
        <f>MATCH(Q573,'Partnumber data valves'!$B$4:$B$1001,0)</f>
        <v>#N/A</v>
      </c>
      <c r="BC573" s="6"/>
      <c r="BD573" t="e">
        <f>INDEX('Partnumber data valves'!$B$4:$AC$1001,$BB573,13)</f>
        <v>#N/A</v>
      </c>
      <c r="BE573" t="e">
        <f>INDEX('Partnumber data valves'!$B$4:$AC$1001,$BB573,14)</f>
        <v>#N/A</v>
      </c>
      <c r="BF573" t="e">
        <f>INDEX('Partnumber data valves'!$B$4:$AC$1001,$BB573,15)</f>
        <v>#N/A</v>
      </c>
      <c r="BG573" t="e">
        <f>INDEX('Partnumber data valves'!$B$4:$AC$1001,$BB573,16)</f>
        <v>#N/A</v>
      </c>
      <c r="BH573" t="e">
        <f>INDEX('Partnumber data valves'!$B$4:$AC$1001,$BB573,17)</f>
        <v>#N/A</v>
      </c>
      <c r="BI573" t="e">
        <f>INDEX('Partnumber data valves'!$B$4:$AC$1001,$BB573,18)</f>
        <v>#N/A</v>
      </c>
      <c r="BJ573" t="e">
        <f>INDEX('Partnumber data valves'!$B$4:$AC$1001,$BB573,19)</f>
        <v>#N/A</v>
      </c>
      <c r="BL573" t="e">
        <f>INDEX('Partnumber data valves'!$B$4:$AC$1001,$BB573,21)</f>
        <v>#N/A</v>
      </c>
      <c r="BM573" t="e">
        <f>INDEX('Partnumber data valves'!$B$4:$AC$1001,$BB573,22)</f>
        <v>#N/A</v>
      </c>
      <c r="BN573" t="e">
        <f>INDEX('Partnumber data valves'!$B$4:$AC$1001,$BB573,23)</f>
        <v>#N/A</v>
      </c>
      <c r="BO573" t="e">
        <f>INDEX('Partnumber data valves'!$B$4:$AC$1001,$BB573,24)</f>
        <v>#N/A</v>
      </c>
      <c r="BP573" t="e">
        <f>INDEX('Partnumber data valves'!$B$4:$AC$1001,$BB573,25)</f>
        <v>#N/A</v>
      </c>
      <c r="BQ573" t="e">
        <f>INDEX('Partnumber data valves'!$B$4:$AC$1001,$BB573,26)</f>
        <v>#N/A</v>
      </c>
      <c r="BR573" t="e">
        <f>INDEX('Partnumber data valves'!$B$4:$AC$1001,$BB573,27)</f>
        <v>#N/A</v>
      </c>
      <c r="BS573" t="e">
        <f>INDEX('Partnumber data valves'!$B$4:$AC$1001,$BB573,28)</f>
        <v>#N/A</v>
      </c>
      <c r="BU573" s="66" t="e">
        <f>INDEX('Partnumber data valves'!$B$4:$AC$1001,$BB573,5)</f>
        <v>#N/A</v>
      </c>
      <c r="BV573" s="66" t="e">
        <f>INDEX('Partnumber data valves'!$B$4:$AC$1001,$BB573,6)</f>
        <v>#N/A</v>
      </c>
    </row>
    <row r="574" spans="2:74" ht="15.75">
      <c r="B574" s="86"/>
      <c r="C574" s="108"/>
      <c r="D574" s="112"/>
      <c r="E574" s="124"/>
      <c r="F574" s="124"/>
      <c r="G574" s="109"/>
      <c r="H574" s="112"/>
      <c r="I574" s="110"/>
      <c r="J574" s="111"/>
      <c r="K574" s="112"/>
      <c r="L574" s="111"/>
      <c r="M574" s="115"/>
      <c r="N574" s="115"/>
      <c r="O574" s="115"/>
      <c r="Q574" s="83"/>
      <c r="R574" s="22" t="e">
        <f>VLOOKUP('Frese Valve Selection'!$Q574,'Partnumber data valves'!$B$4:$K$1001,2,FALSE)</f>
        <v>#N/A</v>
      </c>
      <c r="S574" s="23" t="e">
        <f>VLOOKUP('Frese Valve Selection'!$Q574,'Partnumber data valves'!$B$4:$K$1001,3,FALSE)</f>
        <v>#N/A</v>
      </c>
      <c r="T574" s="23" t="e">
        <f>VLOOKUP('Frese Valve Selection'!$Q574,'Partnumber data valves'!$B$4:$K$1001,4,FALSE)</f>
        <v>#N/A</v>
      </c>
      <c r="U574" s="23" t="e">
        <f>VLOOKUP('Frese Valve Selection'!$Q574,'Partnumber data valves'!$B$4:$K$1001,5,FALSE)</f>
        <v>#N/A</v>
      </c>
      <c r="V574" s="23" t="e">
        <f>VLOOKUP('Frese Valve Selection'!$Q574,'Partnumber data valves'!$B$4:$K$1001,6,FALSE)</f>
        <v>#N/A</v>
      </c>
      <c r="W574" s="23" t="e">
        <f>VLOOKUP('Frese Valve Selection'!$Q574,'Partnumber data valves'!$B$4:$K$1001,7,FALSE)</f>
        <v>#N/A</v>
      </c>
      <c r="X574" s="23" t="e">
        <f>VLOOKUP('Frese Valve Selection'!$Q574,'Partnumber data valves'!$B$4:$K$1001,8,FALSE)</f>
        <v>#N/A</v>
      </c>
      <c r="Y574" s="23" t="e">
        <f>VLOOKUP('Frese Valve Selection'!$Q574,'Partnumber data valves'!$B$4:$K$1001,9,FALSE)</f>
        <v>#N/A</v>
      </c>
      <c r="Z574" s="23" t="e">
        <f>VLOOKUP('Frese Valve Selection'!$Q574,'Partnumber data valves'!$B$4:$K$1001,10,FALSE)</f>
        <v>#N/A</v>
      </c>
      <c r="AA574" s="97">
        <f t="shared" si="87"/>
        <v>0</v>
      </c>
      <c r="AB574" s="98" t="e">
        <f t="shared" si="85"/>
        <v>#N/A</v>
      </c>
      <c r="AC574" s="99" t="e">
        <f t="shared" si="86"/>
        <v>#N/A</v>
      </c>
      <c r="AD574" s="23" t="e">
        <f>VLOOKUP(Q574,'Weight table'!$A$2:$C$10000,3,FALSE)</f>
        <v>#N/A</v>
      </c>
      <c r="AF574" s="83"/>
      <c r="AG574" s="23" t="str">
        <f>IF(OR(ISBLANK($AF574),$AF574="N/A"),"",VLOOKUP($AF574,'Part number data actuators'!$B$3:$H$202,2,FALSE))</f>
        <v/>
      </c>
      <c r="AH574" s="23" t="str">
        <f>IF(OR(ISBLANK($AF574),$AF574="N/A"),"",VLOOKUP($AF574,'Part number data actuators'!$B$3:$H$202,3,FALSE))</f>
        <v/>
      </c>
      <c r="AI574" s="23" t="str">
        <f>IF(OR(ISBLANK($AF574),$AF574="N/A"),"",VLOOKUP($AF574,'Part number data actuators'!$B$3:$H$202,4,FALSE))</f>
        <v/>
      </c>
      <c r="AJ574" s="23" t="str">
        <f>IF(OR(ISBLANK($AF574),$AF574="N/A"),"",VLOOKUP($AF574,'Part number data actuators'!$B$3:$H$202,5,FALSE))</f>
        <v/>
      </c>
      <c r="AK574" s="23" t="str">
        <f>IF(OR(ISBLANK($AF574),$AF574="N/A"),"",VLOOKUP($AF574,'Part number data actuators'!$B$3:$H$202,6,FALSE))</f>
        <v/>
      </c>
      <c r="AL574" s="23" t="str">
        <f>IF(OR(ISBLANK($AF574),$AF574="N/A"),"",VLOOKUP($AF574,'Part number data actuators'!$B$3:$H$202,7,FALSE))</f>
        <v/>
      </c>
      <c r="AM574" s="5" t="str">
        <f>IF(OR(ISBLANK($AF574),$AF574="N/A"),"",VLOOKUP(AF574,'Weight table'!$A$2:$C$10000,3,FALSE))</f>
        <v/>
      </c>
      <c r="AO574" s="86"/>
      <c r="AU574" s="66" t="e">
        <f t="shared" si="88"/>
        <v>#N/A</v>
      </c>
      <c r="AV574" s="66" t="e">
        <f t="shared" si="89"/>
        <v>#N/A</v>
      </c>
      <c r="AW574" t="e">
        <f t="shared" si="90"/>
        <v>#N/A</v>
      </c>
      <c r="AX574" s="66" t="e">
        <f t="shared" si="91"/>
        <v>#N/A</v>
      </c>
      <c r="AY574" s="66" t="e">
        <f t="shared" si="92"/>
        <v>#N/A</v>
      </c>
      <c r="BB574" s="6" t="e">
        <f>MATCH(Q574,'Partnumber data valves'!$B$4:$B$1001,0)</f>
        <v>#N/A</v>
      </c>
      <c r="BC574" s="6"/>
      <c r="BD574" t="e">
        <f>INDEX('Partnumber data valves'!$B$4:$AC$1001,$BB574,13)</f>
        <v>#N/A</v>
      </c>
      <c r="BE574" t="e">
        <f>INDEX('Partnumber data valves'!$B$4:$AC$1001,$BB574,14)</f>
        <v>#N/A</v>
      </c>
      <c r="BF574" t="e">
        <f>INDEX('Partnumber data valves'!$B$4:$AC$1001,$BB574,15)</f>
        <v>#N/A</v>
      </c>
      <c r="BG574" t="e">
        <f>INDEX('Partnumber data valves'!$B$4:$AC$1001,$BB574,16)</f>
        <v>#N/A</v>
      </c>
      <c r="BH574" t="e">
        <f>INDEX('Partnumber data valves'!$B$4:$AC$1001,$BB574,17)</f>
        <v>#N/A</v>
      </c>
      <c r="BI574" t="e">
        <f>INDEX('Partnumber data valves'!$B$4:$AC$1001,$BB574,18)</f>
        <v>#N/A</v>
      </c>
      <c r="BJ574" t="e">
        <f>INDEX('Partnumber data valves'!$B$4:$AC$1001,$BB574,19)</f>
        <v>#N/A</v>
      </c>
      <c r="BL574" t="e">
        <f>INDEX('Partnumber data valves'!$B$4:$AC$1001,$BB574,21)</f>
        <v>#N/A</v>
      </c>
      <c r="BM574" t="e">
        <f>INDEX('Partnumber data valves'!$B$4:$AC$1001,$BB574,22)</f>
        <v>#N/A</v>
      </c>
      <c r="BN574" t="e">
        <f>INDEX('Partnumber data valves'!$B$4:$AC$1001,$BB574,23)</f>
        <v>#N/A</v>
      </c>
      <c r="BO574" t="e">
        <f>INDEX('Partnumber data valves'!$B$4:$AC$1001,$BB574,24)</f>
        <v>#N/A</v>
      </c>
      <c r="BP574" t="e">
        <f>INDEX('Partnumber data valves'!$B$4:$AC$1001,$BB574,25)</f>
        <v>#N/A</v>
      </c>
      <c r="BQ574" t="e">
        <f>INDEX('Partnumber data valves'!$B$4:$AC$1001,$BB574,26)</f>
        <v>#N/A</v>
      </c>
      <c r="BR574" t="e">
        <f>INDEX('Partnumber data valves'!$B$4:$AC$1001,$BB574,27)</f>
        <v>#N/A</v>
      </c>
      <c r="BS574" t="e">
        <f>INDEX('Partnumber data valves'!$B$4:$AC$1001,$BB574,28)</f>
        <v>#N/A</v>
      </c>
      <c r="BU574" s="66" t="e">
        <f>INDEX('Partnumber data valves'!$B$4:$AC$1001,$BB574,5)</f>
        <v>#N/A</v>
      </c>
      <c r="BV574" s="66" t="e">
        <f>INDEX('Partnumber data valves'!$B$4:$AC$1001,$BB574,6)</f>
        <v>#N/A</v>
      </c>
    </row>
    <row r="575" spans="2:74" ht="15.75">
      <c r="B575" s="86"/>
      <c r="C575" s="108"/>
      <c r="D575" s="125"/>
      <c r="E575" s="124"/>
      <c r="F575" s="124"/>
      <c r="G575" s="109"/>
      <c r="H575" s="112"/>
      <c r="I575" s="110"/>
      <c r="J575" s="111"/>
      <c r="K575" s="112"/>
      <c r="L575" s="111"/>
      <c r="M575" s="115"/>
      <c r="N575" s="115"/>
      <c r="O575" s="115"/>
      <c r="Q575" s="83"/>
      <c r="R575" s="22" t="e">
        <f>VLOOKUP('Frese Valve Selection'!$Q575,'Partnumber data valves'!$B$4:$K$1001,2,FALSE)</f>
        <v>#N/A</v>
      </c>
      <c r="S575" s="23" t="e">
        <f>VLOOKUP('Frese Valve Selection'!$Q575,'Partnumber data valves'!$B$4:$K$1001,3,FALSE)</f>
        <v>#N/A</v>
      </c>
      <c r="T575" s="23" t="e">
        <f>VLOOKUP('Frese Valve Selection'!$Q575,'Partnumber data valves'!$B$4:$K$1001,4,FALSE)</f>
        <v>#N/A</v>
      </c>
      <c r="U575" s="23" t="e">
        <f>VLOOKUP('Frese Valve Selection'!$Q575,'Partnumber data valves'!$B$4:$K$1001,5,FALSE)</f>
        <v>#N/A</v>
      </c>
      <c r="V575" s="23" t="e">
        <f>VLOOKUP('Frese Valve Selection'!$Q575,'Partnumber data valves'!$B$4:$K$1001,6,FALSE)</f>
        <v>#N/A</v>
      </c>
      <c r="W575" s="23" t="e">
        <f>VLOOKUP('Frese Valve Selection'!$Q575,'Partnumber data valves'!$B$4:$K$1001,7,FALSE)</f>
        <v>#N/A</v>
      </c>
      <c r="X575" s="23" t="e">
        <f>VLOOKUP('Frese Valve Selection'!$Q575,'Partnumber data valves'!$B$4:$K$1001,8,FALSE)</f>
        <v>#N/A</v>
      </c>
      <c r="Y575" s="23" t="e">
        <f>VLOOKUP('Frese Valve Selection'!$Q575,'Partnumber data valves'!$B$4:$K$1001,9,FALSE)</f>
        <v>#N/A</v>
      </c>
      <c r="Z575" s="23" t="e">
        <f>VLOOKUP('Frese Valve Selection'!$Q575,'Partnumber data valves'!$B$4:$K$1001,10,FALSE)</f>
        <v>#N/A</v>
      </c>
      <c r="AA575" s="97">
        <f t="shared" si="87"/>
        <v>0</v>
      </c>
      <c r="AB575" s="98" t="e">
        <f t="shared" si="85"/>
        <v>#N/A</v>
      </c>
      <c r="AC575" s="99" t="e">
        <f t="shared" si="86"/>
        <v>#N/A</v>
      </c>
      <c r="AD575" s="23" t="e">
        <f>VLOOKUP(Q575,'Weight table'!$A$2:$C$10000,3,FALSE)</f>
        <v>#N/A</v>
      </c>
      <c r="AF575" s="83"/>
      <c r="AG575" s="23" t="str">
        <f>IF(OR(ISBLANK($AF575),$AF575="N/A"),"",VLOOKUP($AF575,'Part number data actuators'!$B$3:$H$202,2,FALSE))</f>
        <v/>
      </c>
      <c r="AH575" s="23" t="str">
        <f>IF(OR(ISBLANK($AF575),$AF575="N/A"),"",VLOOKUP($AF575,'Part number data actuators'!$B$3:$H$202,3,FALSE))</f>
        <v/>
      </c>
      <c r="AI575" s="23" t="str">
        <f>IF(OR(ISBLANK($AF575),$AF575="N/A"),"",VLOOKUP($AF575,'Part number data actuators'!$B$3:$H$202,4,FALSE))</f>
        <v/>
      </c>
      <c r="AJ575" s="23" t="str">
        <f>IF(OR(ISBLANK($AF575),$AF575="N/A"),"",VLOOKUP($AF575,'Part number data actuators'!$B$3:$H$202,5,FALSE))</f>
        <v/>
      </c>
      <c r="AK575" s="23" t="str">
        <f>IF(OR(ISBLANK($AF575),$AF575="N/A"),"",VLOOKUP($AF575,'Part number data actuators'!$B$3:$H$202,6,FALSE))</f>
        <v/>
      </c>
      <c r="AL575" s="23" t="str">
        <f>IF(OR(ISBLANK($AF575),$AF575="N/A"),"",VLOOKUP($AF575,'Part number data actuators'!$B$3:$H$202,7,FALSE))</f>
        <v/>
      </c>
      <c r="AM575" s="5" t="str">
        <f>IF(OR(ISBLANK($AF575),$AF575="N/A"),"",VLOOKUP(AF575,'Weight table'!$A$2:$C$10000,3,FALSE))</f>
        <v/>
      </c>
      <c r="AO575" s="86"/>
      <c r="AU575" s="66" t="e">
        <f t="shared" si="88"/>
        <v>#N/A</v>
      </c>
      <c r="AV575" s="66" t="e">
        <f t="shared" si="89"/>
        <v>#N/A</v>
      </c>
      <c r="AW575" t="e">
        <f t="shared" si="90"/>
        <v>#N/A</v>
      </c>
      <c r="AX575" s="66" t="e">
        <f t="shared" si="91"/>
        <v>#N/A</v>
      </c>
      <c r="AY575" s="66" t="e">
        <f t="shared" si="92"/>
        <v>#N/A</v>
      </c>
      <c r="BB575" s="6" t="e">
        <f>MATCH(Q575,'Partnumber data valves'!$B$4:$B$1001,0)</f>
        <v>#N/A</v>
      </c>
      <c r="BC575" s="6"/>
      <c r="BD575" t="e">
        <f>INDEX('Partnumber data valves'!$B$4:$AC$1001,$BB575,13)</f>
        <v>#N/A</v>
      </c>
      <c r="BE575" t="e">
        <f>INDEX('Partnumber data valves'!$B$4:$AC$1001,$BB575,14)</f>
        <v>#N/A</v>
      </c>
      <c r="BF575" t="e">
        <f>INDEX('Partnumber data valves'!$B$4:$AC$1001,$BB575,15)</f>
        <v>#N/A</v>
      </c>
      <c r="BG575" t="e">
        <f>INDEX('Partnumber data valves'!$B$4:$AC$1001,$BB575,16)</f>
        <v>#N/A</v>
      </c>
      <c r="BH575" t="e">
        <f>INDEX('Partnumber data valves'!$B$4:$AC$1001,$BB575,17)</f>
        <v>#N/A</v>
      </c>
      <c r="BI575" t="e">
        <f>INDEX('Partnumber data valves'!$B$4:$AC$1001,$BB575,18)</f>
        <v>#N/A</v>
      </c>
      <c r="BJ575" t="e">
        <f>INDEX('Partnumber data valves'!$B$4:$AC$1001,$BB575,19)</f>
        <v>#N/A</v>
      </c>
      <c r="BL575" t="e">
        <f>INDEX('Partnumber data valves'!$B$4:$AC$1001,$BB575,21)</f>
        <v>#N/A</v>
      </c>
      <c r="BM575" t="e">
        <f>INDEX('Partnumber data valves'!$B$4:$AC$1001,$BB575,22)</f>
        <v>#N/A</v>
      </c>
      <c r="BN575" t="e">
        <f>INDEX('Partnumber data valves'!$B$4:$AC$1001,$BB575,23)</f>
        <v>#N/A</v>
      </c>
      <c r="BO575" t="e">
        <f>INDEX('Partnumber data valves'!$B$4:$AC$1001,$BB575,24)</f>
        <v>#N/A</v>
      </c>
      <c r="BP575" t="e">
        <f>INDEX('Partnumber data valves'!$B$4:$AC$1001,$BB575,25)</f>
        <v>#N/A</v>
      </c>
      <c r="BQ575" t="e">
        <f>INDEX('Partnumber data valves'!$B$4:$AC$1001,$BB575,26)</f>
        <v>#N/A</v>
      </c>
      <c r="BR575" t="e">
        <f>INDEX('Partnumber data valves'!$B$4:$AC$1001,$BB575,27)</f>
        <v>#N/A</v>
      </c>
      <c r="BS575" t="e">
        <f>INDEX('Partnumber data valves'!$B$4:$AC$1001,$BB575,28)</f>
        <v>#N/A</v>
      </c>
      <c r="BU575" s="66" t="e">
        <f>INDEX('Partnumber data valves'!$B$4:$AC$1001,$BB575,5)</f>
        <v>#N/A</v>
      </c>
      <c r="BV575" s="66" t="e">
        <f>INDEX('Partnumber data valves'!$B$4:$AC$1001,$BB575,6)</f>
        <v>#N/A</v>
      </c>
    </row>
    <row r="576" spans="2:74" ht="15.75">
      <c r="B576" s="86"/>
      <c r="C576" s="108"/>
      <c r="D576" s="112"/>
      <c r="E576" s="124"/>
      <c r="F576" s="124"/>
      <c r="G576" s="109"/>
      <c r="H576" s="112"/>
      <c r="I576" s="110"/>
      <c r="J576" s="111"/>
      <c r="K576" s="112"/>
      <c r="L576" s="111"/>
      <c r="M576" s="115"/>
      <c r="N576" s="115"/>
      <c r="O576" s="115"/>
      <c r="Q576" s="83"/>
      <c r="R576" s="22" t="e">
        <f>VLOOKUP('Frese Valve Selection'!$Q576,'Partnumber data valves'!$B$4:$K$1001,2,FALSE)</f>
        <v>#N/A</v>
      </c>
      <c r="S576" s="23" t="e">
        <f>VLOOKUP('Frese Valve Selection'!$Q576,'Partnumber data valves'!$B$4:$K$1001,3,FALSE)</f>
        <v>#N/A</v>
      </c>
      <c r="T576" s="23" t="e">
        <f>VLOOKUP('Frese Valve Selection'!$Q576,'Partnumber data valves'!$B$4:$K$1001,4,FALSE)</f>
        <v>#N/A</v>
      </c>
      <c r="U576" s="23" t="e">
        <f>VLOOKUP('Frese Valve Selection'!$Q576,'Partnumber data valves'!$B$4:$K$1001,5,FALSE)</f>
        <v>#N/A</v>
      </c>
      <c r="V576" s="23" t="e">
        <f>VLOOKUP('Frese Valve Selection'!$Q576,'Partnumber data valves'!$B$4:$K$1001,6,FALSE)</f>
        <v>#N/A</v>
      </c>
      <c r="W576" s="23" t="e">
        <f>VLOOKUP('Frese Valve Selection'!$Q576,'Partnumber data valves'!$B$4:$K$1001,7,FALSE)</f>
        <v>#N/A</v>
      </c>
      <c r="X576" s="23" t="e">
        <f>VLOOKUP('Frese Valve Selection'!$Q576,'Partnumber data valves'!$B$4:$K$1001,8,FALSE)</f>
        <v>#N/A</v>
      </c>
      <c r="Y576" s="23" t="e">
        <f>VLOOKUP('Frese Valve Selection'!$Q576,'Partnumber data valves'!$B$4:$K$1001,9,FALSE)</f>
        <v>#N/A</v>
      </c>
      <c r="Z576" s="23" t="e">
        <f>VLOOKUP('Frese Valve Selection'!$Q576,'Partnumber data valves'!$B$4:$K$1001,10,FALSE)</f>
        <v>#N/A</v>
      </c>
      <c r="AA576" s="97">
        <f t="shared" si="87"/>
        <v>0</v>
      </c>
      <c r="AB576" s="98" t="e">
        <f t="shared" si="85"/>
        <v>#N/A</v>
      </c>
      <c r="AC576" s="99" t="e">
        <f t="shared" si="86"/>
        <v>#N/A</v>
      </c>
      <c r="AD576" s="23" t="e">
        <f>VLOOKUP(Q576,'Weight table'!$A$2:$C$10000,3,FALSE)</f>
        <v>#N/A</v>
      </c>
      <c r="AF576" s="83"/>
      <c r="AG576" s="23" t="str">
        <f>IF(OR(ISBLANK($AF576),$AF576="N/A"),"",VLOOKUP($AF576,'Part number data actuators'!$B$3:$H$202,2,FALSE))</f>
        <v/>
      </c>
      <c r="AH576" s="23" t="str">
        <f>IF(OR(ISBLANK($AF576),$AF576="N/A"),"",VLOOKUP($AF576,'Part number data actuators'!$B$3:$H$202,3,FALSE))</f>
        <v/>
      </c>
      <c r="AI576" s="23" t="str">
        <f>IF(OR(ISBLANK($AF576),$AF576="N/A"),"",VLOOKUP($AF576,'Part number data actuators'!$B$3:$H$202,4,FALSE))</f>
        <v/>
      </c>
      <c r="AJ576" s="23" t="str">
        <f>IF(OR(ISBLANK($AF576),$AF576="N/A"),"",VLOOKUP($AF576,'Part number data actuators'!$B$3:$H$202,5,FALSE))</f>
        <v/>
      </c>
      <c r="AK576" s="23" t="str">
        <f>IF(OR(ISBLANK($AF576),$AF576="N/A"),"",VLOOKUP($AF576,'Part number data actuators'!$B$3:$H$202,6,FALSE))</f>
        <v/>
      </c>
      <c r="AL576" s="23" t="str">
        <f>IF(OR(ISBLANK($AF576),$AF576="N/A"),"",VLOOKUP($AF576,'Part number data actuators'!$B$3:$H$202,7,FALSE))</f>
        <v/>
      </c>
      <c r="AM576" s="5" t="str">
        <f>IF(OR(ISBLANK($AF576),$AF576="N/A"),"",VLOOKUP(AF576,'Weight table'!$A$2:$C$10000,3,FALSE))</f>
        <v/>
      </c>
      <c r="AO576" s="86"/>
      <c r="AU576" s="66" t="e">
        <f t="shared" si="88"/>
        <v>#N/A</v>
      </c>
      <c r="AV576" s="66" t="e">
        <f t="shared" si="89"/>
        <v>#N/A</v>
      </c>
      <c r="AW576" t="e">
        <f t="shared" si="90"/>
        <v>#N/A</v>
      </c>
      <c r="AX576" s="66" t="e">
        <f t="shared" si="91"/>
        <v>#N/A</v>
      </c>
      <c r="AY576" s="66" t="e">
        <f t="shared" si="92"/>
        <v>#N/A</v>
      </c>
      <c r="BB576" s="6" t="e">
        <f>MATCH(Q576,'Partnumber data valves'!$B$4:$B$1001,0)</f>
        <v>#N/A</v>
      </c>
      <c r="BC576" s="6"/>
      <c r="BD576" t="e">
        <f>INDEX('Partnumber data valves'!$B$4:$AC$1001,$BB576,13)</f>
        <v>#N/A</v>
      </c>
      <c r="BE576" t="e">
        <f>INDEX('Partnumber data valves'!$B$4:$AC$1001,$BB576,14)</f>
        <v>#N/A</v>
      </c>
      <c r="BF576" t="e">
        <f>INDEX('Partnumber data valves'!$B$4:$AC$1001,$BB576,15)</f>
        <v>#N/A</v>
      </c>
      <c r="BG576" t="e">
        <f>INDEX('Partnumber data valves'!$B$4:$AC$1001,$BB576,16)</f>
        <v>#N/A</v>
      </c>
      <c r="BH576" t="e">
        <f>INDEX('Partnumber data valves'!$B$4:$AC$1001,$BB576,17)</f>
        <v>#N/A</v>
      </c>
      <c r="BI576" t="e">
        <f>INDEX('Partnumber data valves'!$B$4:$AC$1001,$BB576,18)</f>
        <v>#N/A</v>
      </c>
      <c r="BJ576" t="e">
        <f>INDEX('Partnumber data valves'!$B$4:$AC$1001,$BB576,19)</f>
        <v>#N/A</v>
      </c>
      <c r="BL576" t="e">
        <f>INDEX('Partnumber data valves'!$B$4:$AC$1001,$BB576,21)</f>
        <v>#N/A</v>
      </c>
      <c r="BM576" t="e">
        <f>INDEX('Partnumber data valves'!$B$4:$AC$1001,$BB576,22)</f>
        <v>#N/A</v>
      </c>
      <c r="BN576" t="e">
        <f>INDEX('Partnumber data valves'!$B$4:$AC$1001,$BB576,23)</f>
        <v>#N/A</v>
      </c>
      <c r="BO576" t="e">
        <f>INDEX('Partnumber data valves'!$B$4:$AC$1001,$BB576,24)</f>
        <v>#N/A</v>
      </c>
      <c r="BP576" t="e">
        <f>INDEX('Partnumber data valves'!$B$4:$AC$1001,$BB576,25)</f>
        <v>#N/A</v>
      </c>
      <c r="BQ576" t="e">
        <f>INDEX('Partnumber data valves'!$B$4:$AC$1001,$BB576,26)</f>
        <v>#N/A</v>
      </c>
      <c r="BR576" t="e">
        <f>INDEX('Partnumber data valves'!$B$4:$AC$1001,$BB576,27)</f>
        <v>#N/A</v>
      </c>
      <c r="BS576" t="e">
        <f>INDEX('Partnumber data valves'!$B$4:$AC$1001,$BB576,28)</f>
        <v>#N/A</v>
      </c>
      <c r="BU576" s="66" t="e">
        <f>INDEX('Partnumber data valves'!$B$4:$AC$1001,$BB576,5)</f>
        <v>#N/A</v>
      </c>
      <c r="BV576" s="66" t="e">
        <f>INDEX('Partnumber data valves'!$B$4:$AC$1001,$BB576,6)</f>
        <v>#N/A</v>
      </c>
    </row>
    <row r="577" spans="2:74" ht="15.75">
      <c r="B577" s="86"/>
      <c r="C577" s="108"/>
      <c r="D577" s="112"/>
      <c r="E577" s="124"/>
      <c r="F577" s="124"/>
      <c r="G577" s="109"/>
      <c r="H577" s="112"/>
      <c r="I577" s="110"/>
      <c r="J577" s="111"/>
      <c r="K577" s="112"/>
      <c r="L577" s="111"/>
      <c r="M577" s="115"/>
      <c r="N577" s="115"/>
      <c r="O577" s="115"/>
      <c r="Q577" s="83"/>
      <c r="R577" s="22" t="e">
        <f>VLOOKUP('Frese Valve Selection'!$Q577,'Partnumber data valves'!$B$4:$K$1001,2,FALSE)</f>
        <v>#N/A</v>
      </c>
      <c r="S577" s="23" t="e">
        <f>VLOOKUP('Frese Valve Selection'!$Q577,'Partnumber data valves'!$B$4:$K$1001,3,FALSE)</f>
        <v>#N/A</v>
      </c>
      <c r="T577" s="23" t="e">
        <f>VLOOKUP('Frese Valve Selection'!$Q577,'Partnumber data valves'!$B$4:$K$1001,4,FALSE)</f>
        <v>#N/A</v>
      </c>
      <c r="U577" s="23" t="e">
        <f>VLOOKUP('Frese Valve Selection'!$Q577,'Partnumber data valves'!$B$4:$K$1001,5,FALSE)</f>
        <v>#N/A</v>
      </c>
      <c r="V577" s="23" t="e">
        <f>VLOOKUP('Frese Valve Selection'!$Q577,'Partnumber data valves'!$B$4:$K$1001,6,FALSE)</f>
        <v>#N/A</v>
      </c>
      <c r="W577" s="23" t="e">
        <f>VLOOKUP('Frese Valve Selection'!$Q577,'Partnumber data valves'!$B$4:$K$1001,7,FALSE)</f>
        <v>#N/A</v>
      </c>
      <c r="X577" s="23" t="e">
        <f>VLOOKUP('Frese Valve Selection'!$Q577,'Partnumber data valves'!$B$4:$K$1001,8,FALSE)</f>
        <v>#N/A</v>
      </c>
      <c r="Y577" s="23" t="e">
        <f>VLOOKUP('Frese Valve Selection'!$Q577,'Partnumber data valves'!$B$4:$K$1001,9,FALSE)</f>
        <v>#N/A</v>
      </c>
      <c r="Z577" s="23" t="e">
        <f>VLOOKUP('Frese Valve Selection'!$Q577,'Partnumber data valves'!$B$4:$K$1001,10,FALSE)</f>
        <v>#N/A</v>
      </c>
      <c r="AA577" s="97">
        <f t="shared" si="87"/>
        <v>0</v>
      </c>
      <c r="AB577" s="98" t="e">
        <f t="shared" si="85"/>
        <v>#N/A</v>
      </c>
      <c r="AC577" s="99" t="e">
        <f t="shared" si="86"/>
        <v>#N/A</v>
      </c>
      <c r="AD577" s="23" t="e">
        <f>VLOOKUP(Q577,'Weight table'!$A$2:$C$10000,3,FALSE)</f>
        <v>#N/A</v>
      </c>
      <c r="AF577" s="83"/>
      <c r="AG577" s="23" t="str">
        <f>IF(OR(ISBLANK($AF577),$AF577="N/A"),"",VLOOKUP($AF577,'Part number data actuators'!$B$3:$H$202,2,FALSE))</f>
        <v/>
      </c>
      <c r="AH577" s="23" t="str">
        <f>IF(OR(ISBLANK($AF577),$AF577="N/A"),"",VLOOKUP($AF577,'Part number data actuators'!$B$3:$H$202,3,FALSE))</f>
        <v/>
      </c>
      <c r="AI577" s="23" t="str">
        <f>IF(OR(ISBLANK($AF577),$AF577="N/A"),"",VLOOKUP($AF577,'Part number data actuators'!$B$3:$H$202,4,FALSE))</f>
        <v/>
      </c>
      <c r="AJ577" s="23" t="str">
        <f>IF(OR(ISBLANK($AF577),$AF577="N/A"),"",VLOOKUP($AF577,'Part number data actuators'!$B$3:$H$202,5,FALSE))</f>
        <v/>
      </c>
      <c r="AK577" s="23" t="str">
        <f>IF(OR(ISBLANK($AF577),$AF577="N/A"),"",VLOOKUP($AF577,'Part number data actuators'!$B$3:$H$202,6,FALSE))</f>
        <v/>
      </c>
      <c r="AL577" s="23" t="str">
        <f>IF(OR(ISBLANK($AF577),$AF577="N/A"),"",VLOOKUP($AF577,'Part number data actuators'!$B$3:$H$202,7,FALSE))</f>
        <v/>
      </c>
      <c r="AM577" s="5" t="str">
        <f>IF(OR(ISBLANK($AF577),$AF577="N/A"),"",VLOOKUP(AF577,'Weight table'!$A$2:$C$10000,3,FALSE))</f>
        <v/>
      </c>
      <c r="AO577" s="86"/>
      <c r="AU577" s="66" t="e">
        <f t="shared" si="88"/>
        <v>#N/A</v>
      </c>
      <c r="AV577" s="66" t="e">
        <f t="shared" si="89"/>
        <v>#N/A</v>
      </c>
      <c r="AW577" t="e">
        <f t="shared" si="90"/>
        <v>#N/A</v>
      </c>
      <c r="AX577" s="66" t="e">
        <f t="shared" si="91"/>
        <v>#N/A</v>
      </c>
      <c r="AY577" s="66" t="e">
        <f t="shared" si="92"/>
        <v>#N/A</v>
      </c>
      <c r="BB577" s="6" t="e">
        <f>MATCH(Q577,'Partnumber data valves'!$B$4:$B$1001,0)</f>
        <v>#N/A</v>
      </c>
      <c r="BC577" s="6"/>
      <c r="BD577" t="e">
        <f>INDEX('Partnumber data valves'!$B$4:$AC$1001,$BB577,13)</f>
        <v>#N/A</v>
      </c>
      <c r="BE577" t="e">
        <f>INDEX('Partnumber data valves'!$B$4:$AC$1001,$BB577,14)</f>
        <v>#N/A</v>
      </c>
      <c r="BF577" t="e">
        <f>INDEX('Partnumber data valves'!$B$4:$AC$1001,$BB577,15)</f>
        <v>#N/A</v>
      </c>
      <c r="BG577" t="e">
        <f>INDEX('Partnumber data valves'!$B$4:$AC$1001,$BB577,16)</f>
        <v>#N/A</v>
      </c>
      <c r="BH577" t="e">
        <f>INDEX('Partnumber data valves'!$B$4:$AC$1001,$BB577,17)</f>
        <v>#N/A</v>
      </c>
      <c r="BI577" t="e">
        <f>INDEX('Partnumber data valves'!$B$4:$AC$1001,$BB577,18)</f>
        <v>#N/A</v>
      </c>
      <c r="BJ577" t="e">
        <f>INDEX('Partnumber data valves'!$B$4:$AC$1001,$BB577,19)</f>
        <v>#N/A</v>
      </c>
      <c r="BL577" t="e">
        <f>INDEX('Partnumber data valves'!$B$4:$AC$1001,$BB577,21)</f>
        <v>#N/A</v>
      </c>
      <c r="BM577" t="e">
        <f>INDEX('Partnumber data valves'!$B$4:$AC$1001,$BB577,22)</f>
        <v>#N/A</v>
      </c>
      <c r="BN577" t="e">
        <f>INDEX('Partnumber data valves'!$B$4:$AC$1001,$BB577,23)</f>
        <v>#N/A</v>
      </c>
      <c r="BO577" t="e">
        <f>INDEX('Partnumber data valves'!$B$4:$AC$1001,$BB577,24)</f>
        <v>#N/A</v>
      </c>
      <c r="BP577" t="e">
        <f>INDEX('Partnumber data valves'!$B$4:$AC$1001,$BB577,25)</f>
        <v>#N/A</v>
      </c>
      <c r="BQ577" t="e">
        <f>INDEX('Partnumber data valves'!$B$4:$AC$1001,$BB577,26)</f>
        <v>#N/A</v>
      </c>
      <c r="BR577" t="e">
        <f>INDEX('Partnumber data valves'!$B$4:$AC$1001,$BB577,27)</f>
        <v>#N/A</v>
      </c>
      <c r="BS577" t="e">
        <f>INDEX('Partnumber data valves'!$B$4:$AC$1001,$BB577,28)</f>
        <v>#N/A</v>
      </c>
      <c r="BU577" s="66" t="e">
        <f>INDEX('Partnumber data valves'!$B$4:$AC$1001,$BB577,5)</f>
        <v>#N/A</v>
      </c>
      <c r="BV577" s="66" t="e">
        <f>INDEX('Partnumber data valves'!$B$4:$AC$1001,$BB577,6)</f>
        <v>#N/A</v>
      </c>
    </row>
    <row r="578" spans="2:74" ht="15.75">
      <c r="B578" s="86"/>
      <c r="C578" s="108"/>
      <c r="D578" s="112"/>
      <c r="E578" s="124"/>
      <c r="F578" s="124"/>
      <c r="G578" s="109"/>
      <c r="H578" s="112"/>
      <c r="I578" s="110"/>
      <c r="J578" s="111"/>
      <c r="K578" s="112"/>
      <c r="L578" s="111"/>
      <c r="M578" s="115"/>
      <c r="N578" s="115"/>
      <c r="O578" s="115"/>
      <c r="Q578" s="83"/>
      <c r="R578" s="22" t="e">
        <f>VLOOKUP('Frese Valve Selection'!$Q578,'Partnumber data valves'!$B$4:$K$1001,2,FALSE)</f>
        <v>#N/A</v>
      </c>
      <c r="S578" s="23" t="e">
        <f>VLOOKUP('Frese Valve Selection'!$Q578,'Partnumber data valves'!$B$4:$K$1001,3,FALSE)</f>
        <v>#N/A</v>
      </c>
      <c r="T578" s="23" t="e">
        <f>VLOOKUP('Frese Valve Selection'!$Q578,'Partnumber data valves'!$B$4:$K$1001,4,FALSE)</f>
        <v>#N/A</v>
      </c>
      <c r="U578" s="23" t="e">
        <f>VLOOKUP('Frese Valve Selection'!$Q578,'Partnumber data valves'!$B$4:$K$1001,5,FALSE)</f>
        <v>#N/A</v>
      </c>
      <c r="V578" s="23" t="e">
        <f>VLOOKUP('Frese Valve Selection'!$Q578,'Partnumber data valves'!$B$4:$K$1001,6,FALSE)</f>
        <v>#N/A</v>
      </c>
      <c r="W578" s="23" t="e">
        <f>VLOOKUP('Frese Valve Selection'!$Q578,'Partnumber data valves'!$B$4:$K$1001,7,FALSE)</f>
        <v>#N/A</v>
      </c>
      <c r="X578" s="23" t="e">
        <f>VLOOKUP('Frese Valve Selection'!$Q578,'Partnumber data valves'!$B$4:$K$1001,8,FALSE)</f>
        <v>#N/A</v>
      </c>
      <c r="Y578" s="23" t="e">
        <f>VLOOKUP('Frese Valve Selection'!$Q578,'Partnumber data valves'!$B$4:$K$1001,9,FALSE)</f>
        <v>#N/A</v>
      </c>
      <c r="Z578" s="23" t="e">
        <f>VLOOKUP('Frese Valve Selection'!$Q578,'Partnumber data valves'!$B$4:$K$1001,10,FALSE)</f>
        <v>#N/A</v>
      </c>
      <c r="AA578" s="97">
        <f t="shared" si="87"/>
        <v>0</v>
      </c>
      <c r="AB578" s="98" t="e">
        <f t="shared" si="85"/>
        <v>#N/A</v>
      </c>
      <c r="AC578" s="99" t="e">
        <f t="shared" si="86"/>
        <v>#N/A</v>
      </c>
      <c r="AD578" s="23" t="e">
        <f>VLOOKUP(Q578,'Weight table'!$A$2:$C$10000,3,FALSE)</f>
        <v>#N/A</v>
      </c>
      <c r="AF578" s="83"/>
      <c r="AG578" s="23" t="str">
        <f>IF(OR(ISBLANK($AF578),$AF578="N/A"),"",VLOOKUP($AF578,'Part number data actuators'!$B$3:$H$202,2,FALSE))</f>
        <v/>
      </c>
      <c r="AH578" s="23" t="str">
        <f>IF(OR(ISBLANK($AF578),$AF578="N/A"),"",VLOOKUP($AF578,'Part number data actuators'!$B$3:$H$202,3,FALSE))</f>
        <v/>
      </c>
      <c r="AI578" s="23" t="str">
        <f>IF(OR(ISBLANK($AF578),$AF578="N/A"),"",VLOOKUP($AF578,'Part number data actuators'!$B$3:$H$202,4,FALSE))</f>
        <v/>
      </c>
      <c r="AJ578" s="23" t="str">
        <f>IF(OR(ISBLANK($AF578),$AF578="N/A"),"",VLOOKUP($AF578,'Part number data actuators'!$B$3:$H$202,5,FALSE))</f>
        <v/>
      </c>
      <c r="AK578" s="23" t="str">
        <f>IF(OR(ISBLANK($AF578),$AF578="N/A"),"",VLOOKUP($AF578,'Part number data actuators'!$B$3:$H$202,6,FALSE))</f>
        <v/>
      </c>
      <c r="AL578" s="23" t="str">
        <f>IF(OR(ISBLANK($AF578),$AF578="N/A"),"",VLOOKUP($AF578,'Part number data actuators'!$B$3:$H$202,7,FALSE))</f>
        <v/>
      </c>
      <c r="AM578" s="5" t="str">
        <f>IF(OR(ISBLANK($AF578),$AF578="N/A"),"",VLOOKUP(AF578,'Weight table'!$A$2:$C$10000,3,FALSE))</f>
        <v/>
      </c>
      <c r="AO578" s="86"/>
      <c r="AU578" s="66" t="e">
        <f t="shared" si="88"/>
        <v>#N/A</v>
      </c>
      <c r="AV578" s="66" t="e">
        <f t="shared" si="89"/>
        <v>#N/A</v>
      </c>
      <c r="AW578" t="e">
        <f t="shared" si="90"/>
        <v>#N/A</v>
      </c>
      <c r="AX578" s="66" t="e">
        <f t="shared" si="91"/>
        <v>#N/A</v>
      </c>
      <c r="AY578" s="66" t="e">
        <f t="shared" si="92"/>
        <v>#N/A</v>
      </c>
      <c r="BB578" s="6" t="e">
        <f>MATCH(Q578,'Partnumber data valves'!$B$4:$B$1001,0)</f>
        <v>#N/A</v>
      </c>
      <c r="BC578" s="6"/>
      <c r="BD578" t="e">
        <f>INDEX('Partnumber data valves'!$B$4:$AC$1001,$BB578,13)</f>
        <v>#N/A</v>
      </c>
      <c r="BE578" t="e">
        <f>INDEX('Partnumber data valves'!$B$4:$AC$1001,$BB578,14)</f>
        <v>#N/A</v>
      </c>
      <c r="BF578" t="e">
        <f>INDEX('Partnumber data valves'!$B$4:$AC$1001,$BB578,15)</f>
        <v>#N/A</v>
      </c>
      <c r="BG578" t="e">
        <f>INDEX('Partnumber data valves'!$B$4:$AC$1001,$BB578,16)</f>
        <v>#N/A</v>
      </c>
      <c r="BH578" t="e">
        <f>INDEX('Partnumber data valves'!$B$4:$AC$1001,$BB578,17)</f>
        <v>#N/A</v>
      </c>
      <c r="BI578" t="e">
        <f>INDEX('Partnumber data valves'!$B$4:$AC$1001,$BB578,18)</f>
        <v>#N/A</v>
      </c>
      <c r="BJ578" t="e">
        <f>INDEX('Partnumber data valves'!$B$4:$AC$1001,$BB578,19)</f>
        <v>#N/A</v>
      </c>
      <c r="BL578" t="e">
        <f>INDEX('Partnumber data valves'!$B$4:$AC$1001,$BB578,21)</f>
        <v>#N/A</v>
      </c>
      <c r="BM578" t="e">
        <f>INDEX('Partnumber data valves'!$B$4:$AC$1001,$BB578,22)</f>
        <v>#N/A</v>
      </c>
      <c r="BN578" t="e">
        <f>INDEX('Partnumber data valves'!$B$4:$AC$1001,$BB578,23)</f>
        <v>#N/A</v>
      </c>
      <c r="BO578" t="e">
        <f>INDEX('Partnumber data valves'!$B$4:$AC$1001,$BB578,24)</f>
        <v>#N/A</v>
      </c>
      <c r="BP578" t="e">
        <f>INDEX('Partnumber data valves'!$B$4:$AC$1001,$BB578,25)</f>
        <v>#N/A</v>
      </c>
      <c r="BQ578" t="e">
        <f>INDEX('Partnumber data valves'!$B$4:$AC$1001,$BB578,26)</f>
        <v>#N/A</v>
      </c>
      <c r="BR578" t="e">
        <f>INDEX('Partnumber data valves'!$B$4:$AC$1001,$BB578,27)</f>
        <v>#N/A</v>
      </c>
      <c r="BS578" t="e">
        <f>INDEX('Partnumber data valves'!$B$4:$AC$1001,$BB578,28)</f>
        <v>#N/A</v>
      </c>
      <c r="BU578" s="66" t="e">
        <f>INDEX('Partnumber data valves'!$B$4:$AC$1001,$BB578,5)</f>
        <v>#N/A</v>
      </c>
      <c r="BV578" s="66" t="e">
        <f>INDEX('Partnumber data valves'!$B$4:$AC$1001,$BB578,6)</f>
        <v>#N/A</v>
      </c>
    </row>
    <row r="579" spans="2:74" ht="15.75">
      <c r="B579" s="86"/>
      <c r="C579" s="108"/>
      <c r="D579" s="112"/>
      <c r="E579" s="124"/>
      <c r="F579" s="124"/>
      <c r="G579" s="109"/>
      <c r="H579" s="112"/>
      <c r="I579" s="110"/>
      <c r="J579" s="111"/>
      <c r="K579" s="112"/>
      <c r="L579" s="111"/>
      <c r="M579" s="115"/>
      <c r="N579" s="115"/>
      <c r="O579" s="115"/>
      <c r="Q579" s="83"/>
      <c r="R579" s="22" t="e">
        <f>VLOOKUP('Frese Valve Selection'!$Q579,'Partnumber data valves'!$B$4:$K$1001,2,FALSE)</f>
        <v>#N/A</v>
      </c>
      <c r="S579" s="23" t="e">
        <f>VLOOKUP('Frese Valve Selection'!$Q579,'Partnumber data valves'!$B$4:$K$1001,3,FALSE)</f>
        <v>#N/A</v>
      </c>
      <c r="T579" s="23" t="e">
        <f>VLOOKUP('Frese Valve Selection'!$Q579,'Partnumber data valves'!$B$4:$K$1001,4,FALSE)</f>
        <v>#N/A</v>
      </c>
      <c r="U579" s="23" t="e">
        <f>VLOOKUP('Frese Valve Selection'!$Q579,'Partnumber data valves'!$B$4:$K$1001,5,FALSE)</f>
        <v>#N/A</v>
      </c>
      <c r="V579" s="23" t="e">
        <f>VLOOKUP('Frese Valve Selection'!$Q579,'Partnumber data valves'!$B$4:$K$1001,6,FALSE)</f>
        <v>#N/A</v>
      </c>
      <c r="W579" s="23" t="e">
        <f>VLOOKUP('Frese Valve Selection'!$Q579,'Partnumber data valves'!$B$4:$K$1001,7,FALSE)</f>
        <v>#N/A</v>
      </c>
      <c r="X579" s="23" t="e">
        <f>VLOOKUP('Frese Valve Selection'!$Q579,'Partnumber data valves'!$B$4:$K$1001,8,FALSE)</f>
        <v>#N/A</v>
      </c>
      <c r="Y579" s="23" t="e">
        <f>VLOOKUP('Frese Valve Selection'!$Q579,'Partnumber data valves'!$B$4:$K$1001,9,FALSE)</f>
        <v>#N/A</v>
      </c>
      <c r="Z579" s="23" t="e">
        <f>VLOOKUP('Frese Valve Selection'!$Q579,'Partnumber data valves'!$B$4:$K$1001,10,FALSE)</f>
        <v>#N/A</v>
      </c>
      <c r="AA579" s="97">
        <f t="shared" si="87"/>
        <v>0</v>
      </c>
      <c r="AB579" s="98" t="e">
        <f t="shared" si="85"/>
        <v>#N/A</v>
      </c>
      <c r="AC579" s="99" t="e">
        <f t="shared" si="86"/>
        <v>#N/A</v>
      </c>
      <c r="AD579" s="23" t="e">
        <f>VLOOKUP(Q579,'Weight table'!$A$2:$C$10000,3,FALSE)</f>
        <v>#N/A</v>
      </c>
      <c r="AF579" s="83"/>
      <c r="AG579" s="23" t="str">
        <f>IF(OR(ISBLANK($AF579),$AF579="N/A"),"",VLOOKUP($AF579,'Part number data actuators'!$B$3:$H$202,2,FALSE))</f>
        <v/>
      </c>
      <c r="AH579" s="23" t="str">
        <f>IF(OR(ISBLANK($AF579),$AF579="N/A"),"",VLOOKUP($AF579,'Part number data actuators'!$B$3:$H$202,3,FALSE))</f>
        <v/>
      </c>
      <c r="AI579" s="23" t="str">
        <f>IF(OR(ISBLANK($AF579),$AF579="N/A"),"",VLOOKUP($AF579,'Part number data actuators'!$B$3:$H$202,4,FALSE))</f>
        <v/>
      </c>
      <c r="AJ579" s="23" t="str">
        <f>IF(OR(ISBLANK($AF579),$AF579="N/A"),"",VLOOKUP($AF579,'Part number data actuators'!$B$3:$H$202,5,FALSE))</f>
        <v/>
      </c>
      <c r="AK579" s="23" t="str">
        <f>IF(OR(ISBLANK($AF579),$AF579="N/A"),"",VLOOKUP($AF579,'Part number data actuators'!$B$3:$H$202,6,FALSE))</f>
        <v/>
      </c>
      <c r="AL579" s="23" t="str">
        <f>IF(OR(ISBLANK($AF579),$AF579="N/A"),"",VLOOKUP($AF579,'Part number data actuators'!$B$3:$H$202,7,FALSE))</f>
        <v/>
      </c>
      <c r="AM579" s="5" t="str">
        <f>IF(OR(ISBLANK($AF579),$AF579="N/A"),"",VLOOKUP(AF579,'Weight table'!$A$2:$C$10000,3,FALSE))</f>
        <v/>
      </c>
      <c r="AO579" s="86"/>
      <c r="AU579" s="66" t="e">
        <f t="shared" si="88"/>
        <v>#N/A</v>
      </c>
      <c r="AV579" s="66" t="e">
        <f t="shared" si="89"/>
        <v>#N/A</v>
      </c>
      <c r="AW579" t="e">
        <f t="shared" si="90"/>
        <v>#N/A</v>
      </c>
      <c r="AX579" s="66" t="e">
        <f t="shared" si="91"/>
        <v>#N/A</v>
      </c>
      <c r="AY579" s="66" t="e">
        <f t="shared" si="92"/>
        <v>#N/A</v>
      </c>
      <c r="BB579" s="6" t="e">
        <f>MATCH(Q579,'Partnumber data valves'!$B$4:$B$1001,0)</f>
        <v>#N/A</v>
      </c>
      <c r="BC579" s="6"/>
      <c r="BD579" t="e">
        <f>INDEX('Partnumber data valves'!$B$4:$AC$1001,$BB579,13)</f>
        <v>#N/A</v>
      </c>
      <c r="BE579" t="e">
        <f>INDEX('Partnumber data valves'!$B$4:$AC$1001,$BB579,14)</f>
        <v>#N/A</v>
      </c>
      <c r="BF579" t="e">
        <f>INDEX('Partnumber data valves'!$B$4:$AC$1001,$BB579,15)</f>
        <v>#N/A</v>
      </c>
      <c r="BG579" t="e">
        <f>INDEX('Partnumber data valves'!$B$4:$AC$1001,$BB579,16)</f>
        <v>#N/A</v>
      </c>
      <c r="BH579" t="e">
        <f>INDEX('Partnumber data valves'!$B$4:$AC$1001,$BB579,17)</f>
        <v>#N/A</v>
      </c>
      <c r="BI579" t="e">
        <f>INDEX('Partnumber data valves'!$B$4:$AC$1001,$BB579,18)</f>
        <v>#N/A</v>
      </c>
      <c r="BJ579" t="e">
        <f>INDEX('Partnumber data valves'!$B$4:$AC$1001,$BB579,19)</f>
        <v>#N/A</v>
      </c>
      <c r="BL579" t="e">
        <f>INDEX('Partnumber data valves'!$B$4:$AC$1001,$BB579,21)</f>
        <v>#N/A</v>
      </c>
      <c r="BM579" t="e">
        <f>INDEX('Partnumber data valves'!$B$4:$AC$1001,$BB579,22)</f>
        <v>#N/A</v>
      </c>
      <c r="BN579" t="e">
        <f>INDEX('Partnumber data valves'!$B$4:$AC$1001,$BB579,23)</f>
        <v>#N/A</v>
      </c>
      <c r="BO579" t="e">
        <f>INDEX('Partnumber data valves'!$B$4:$AC$1001,$BB579,24)</f>
        <v>#N/A</v>
      </c>
      <c r="BP579" t="e">
        <f>INDEX('Partnumber data valves'!$B$4:$AC$1001,$BB579,25)</f>
        <v>#N/A</v>
      </c>
      <c r="BQ579" t="e">
        <f>INDEX('Partnumber data valves'!$B$4:$AC$1001,$BB579,26)</f>
        <v>#N/A</v>
      </c>
      <c r="BR579" t="e">
        <f>INDEX('Partnumber data valves'!$B$4:$AC$1001,$BB579,27)</f>
        <v>#N/A</v>
      </c>
      <c r="BS579" t="e">
        <f>INDEX('Partnumber data valves'!$B$4:$AC$1001,$BB579,28)</f>
        <v>#N/A</v>
      </c>
      <c r="BU579" s="66" t="e">
        <f>INDEX('Partnumber data valves'!$B$4:$AC$1001,$BB579,5)</f>
        <v>#N/A</v>
      </c>
      <c r="BV579" s="66" t="e">
        <f>INDEX('Partnumber data valves'!$B$4:$AC$1001,$BB579,6)</f>
        <v>#N/A</v>
      </c>
    </row>
    <row r="580" spans="2:74" ht="15.75">
      <c r="B580" s="86"/>
      <c r="C580" s="108"/>
      <c r="D580" s="112"/>
      <c r="E580" s="124"/>
      <c r="F580" s="124"/>
      <c r="G580" s="109"/>
      <c r="H580" s="112"/>
      <c r="I580" s="110"/>
      <c r="J580" s="111"/>
      <c r="K580" s="112"/>
      <c r="L580" s="111"/>
      <c r="M580" s="115"/>
      <c r="N580" s="115"/>
      <c r="O580" s="115"/>
      <c r="Q580" s="83"/>
      <c r="R580" s="22" t="e">
        <f>VLOOKUP('Frese Valve Selection'!$Q580,'Partnumber data valves'!$B$4:$K$1001,2,FALSE)</f>
        <v>#N/A</v>
      </c>
      <c r="S580" s="23" t="e">
        <f>VLOOKUP('Frese Valve Selection'!$Q580,'Partnumber data valves'!$B$4:$K$1001,3,FALSE)</f>
        <v>#N/A</v>
      </c>
      <c r="T580" s="23" t="e">
        <f>VLOOKUP('Frese Valve Selection'!$Q580,'Partnumber data valves'!$B$4:$K$1001,4,FALSE)</f>
        <v>#N/A</v>
      </c>
      <c r="U580" s="23" t="e">
        <f>VLOOKUP('Frese Valve Selection'!$Q580,'Partnumber data valves'!$B$4:$K$1001,5,FALSE)</f>
        <v>#N/A</v>
      </c>
      <c r="V580" s="23" t="e">
        <f>VLOOKUP('Frese Valve Selection'!$Q580,'Partnumber data valves'!$B$4:$K$1001,6,FALSE)</f>
        <v>#N/A</v>
      </c>
      <c r="W580" s="23" t="e">
        <f>VLOOKUP('Frese Valve Selection'!$Q580,'Partnumber data valves'!$B$4:$K$1001,7,FALSE)</f>
        <v>#N/A</v>
      </c>
      <c r="X580" s="23" t="e">
        <f>VLOOKUP('Frese Valve Selection'!$Q580,'Partnumber data valves'!$B$4:$K$1001,8,FALSE)</f>
        <v>#N/A</v>
      </c>
      <c r="Y580" s="23" t="e">
        <f>VLOOKUP('Frese Valve Selection'!$Q580,'Partnumber data valves'!$B$4:$K$1001,9,FALSE)</f>
        <v>#N/A</v>
      </c>
      <c r="Z580" s="23" t="e">
        <f>VLOOKUP('Frese Valve Selection'!$Q580,'Partnumber data valves'!$B$4:$K$1001,10,FALSE)</f>
        <v>#N/A</v>
      </c>
      <c r="AA580" s="97">
        <f t="shared" si="87"/>
        <v>0</v>
      </c>
      <c r="AB580" s="98" t="e">
        <f t="shared" si="85"/>
        <v>#N/A</v>
      </c>
      <c r="AC580" s="99" t="e">
        <f t="shared" si="86"/>
        <v>#N/A</v>
      </c>
      <c r="AD580" s="23" t="e">
        <f>VLOOKUP(Q580,'Weight table'!$A$2:$C$10000,3,FALSE)</f>
        <v>#N/A</v>
      </c>
      <c r="AF580" s="83"/>
      <c r="AG580" s="23" t="str">
        <f>IF(OR(ISBLANK($AF580),$AF580="N/A"),"",VLOOKUP($AF580,'Part number data actuators'!$B$3:$H$202,2,FALSE))</f>
        <v/>
      </c>
      <c r="AH580" s="23" t="str">
        <f>IF(OR(ISBLANK($AF580),$AF580="N/A"),"",VLOOKUP($AF580,'Part number data actuators'!$B$3:$H$202,3,FALSE))</f>
        <v/>
      </c>
      <c r="AI580" s="23" t="str">
        <f>IF(OR(ISBLANK($AF580),$AF580="N/A"),"",VLOOKUP($AF580,'Part number data actuators'!$B$3:$H$202,4,FALSE))</f>
        <v/>
      </c>
      <c r="AJ580" s="23" t="str">
        <f>IF(OR(ISBLANK($AF580),$AF580="N/A"),"",VLOOKUP($AF580,'Part number data actuators'!$B$3:$H$202,5,FALSE))</f>
        <v/>
      </c>
      <c r="AK580" s="23" t="str">
        <f>IF(OR(ISBLANK($AF580),$AF580="N/A"),"",VLOOKUP($AF580,'Part number data actuators'!$B$3:$H$202,6,FALSE))</f>
        <v/>
      </c>
      <c r="AL580" s="23" t="str">
        <f>IF(OR(ISBLANK($AF580),$AF580="N/A"),"",VLOOKUP($AF580,'Part number data actuators'!$B$3:$H$202,7,FALSE))</f>
        <v/>
      </c>
      <c r="AM580" s="5" t="str">
        <f>IF(OR(ISBLANK($AF580),$AF580="N/A"),"",VLOOKUP(AF580,'Weight table'!$A$2:$C$10000,3,FALSE))</f>
        <v/>
      </c>
      <c r="AO580" s="86"/>
      <c r="AU580" s="66" t="e">
        <f t="shared" si="88"/>
        <v>#N/A</v>
      </c>
      <c r="AV580" s="66" t="e">
        <f t="shared" si="89"/>
        <v>#N/A</v>
      </c>
      <c r="AW580" t="e">
        <f t="shared" si="90"/>
        <v>#N/A</v>
      </c>
      <c r="AX580" s="66" t="e">
        <f t="shared" si="91"/>
        <v>#N/A</v>
      </c>
      <c r="AY580" s="66" t="e">
        <f t="shared" si="92"/>
        <v>#N/A</v>
      </c>
      <c r="BB580" s="6" t="e">
        <f>MATCH(Q580,'Partnumber data valves'!$B$4:$B$1001,0)</f>
        <v>#N/A</v>
      </c>
      <c r="BC580" s="6"/>
      <c r="BD580" t="e">
        <f>INDEX('Partnumber data valves'!$B$4:$AC$1001,$BB580,13)</f>
        <v>#N/A</v>
      </c>
      <c r="BE580" t="e">
        <f>INDEX('Partnumber data valves'!$B$4:$AC$1001,$BB580,14)</f>
        <v>#N/A</v>
      </c>
      <c r="BF580" t="e">
        <f>INDEX('Partnumber data valves'!$B$4:$AC$1001,$BB580,15)</f>
        <v>#N/A</v>
      </c>
      <c r="BG580" t="e">
        <f>INDEX('Partnumber data valves'!$B$4:$AC$1001,$BB580,16)</f>
        <v>#N/A</v>
      </c>
      <c r="BH580" t="e">
        <f>INDEX('Partnumber data valves'!$B$4:$AC$1001,$BB580,17)</f>
        <v>#N/A</v>
      </c>
      <c r="BI580" t="e">
        <f>INDEX('Partnumber data valves'!$B$4:$AC$1001,$BB580,18)</f>
        <v>#N/A</v>
      </c>
      <c r="BJ580" t="e">
        <f>INDEX('Partnumber data valves'!$B$4:$AC$1001,$BB580,19)</f>
        <v>#N/A</v>
      </c>
      <c r="BL580" t="e">
        <f>INDEX('Partnumber data valves'!$B$4:$AC$1001,$BB580,21)</f>
        <v>#N/A</v>
      </c>
      <c r="BM580" t="e">
        <f>INDEX('Partnumber data valves'!$B$4:$AC$1001,$BB580,22)</f>
        <v>#N/A</v>
      </c>
      <c r="BN580" t="e">
        <f>INDEX('Partnumber data valves'!$B$4:$AC$1001,$BB580,23)</f>
        <v>#N/A</v>
      </c>
      <c r="BO580" t="e">
        <f>INDEX('Partnumber data valves'!$B$4:$AC$1001,$BB580,24)</f>
        <v>#N/A</v>
      </c>
      <c r="BP580" t="e">
        <f>INDEX('Partnumber data valves'!$B$4:$AC$1001,$BB580,25)</f>
        <v>#N/A</v>
      </c>
      <c r="BQ580" t="e">
        <f>INDEX('Partnumber data valves'!$B$4:$AC$1001,$BB580,26)</f>
        <v>#N/A</v>
      </c>
      <c r="BR580" t="e">
        <f>INDEX('Partnumber data valves'!$B$4:$AC$1001,$BB580,27)</f>
        <v>#N/A</v>
      </c>
      <c r="BS580" t="e">
        <f>INDEX('Partnumber data valves'!$B$4:$AC$1001,$BB580,28)</f>
        <v>#N/A</v>
      </c>
      <c r="BU580" s="66" t="e">
        <f>INDEX('Partnumber data valves'!$B$4:$AC$1001,$BB580,5)</f>
        <v>#N/A</v>
      </c>
      <c r="BV580" s="66" t="e">
        <f>INDEX('Partnumber data valves'!$B$4:$AC$1001,$BB580,6)</f>
        <v>#N/A</v>
      </c>
    </row>
    <row r="581" spans="2:74" ht="15.75">
      <c r="B581" s="86"/>
      <c r="C581" s="108"/>
      <c r="D581" s="125"/>
      <c r="E581" s="124"/>
      <c r="F581" s="124"/>
      <c r="G581" s="109"/>
      <c r="H581" s="112"/>
      <c r="I581" s="110"/>
      <c r="J581" s="111"/>
      <c r="K581" s="112"/>
      <c r="L581" s="111"/>
      <c r="M581" s="115"/>
      <c r="N581" s="115"/>
      <c r="O581" s="115"/>
      <c r="Q581" s="83"/>
      <c r="R581" s="22" t="e">
        <f>VLOOKUP('Frese Valve Selection'!$Q581,'Partnumber data valves'!$B$4:$K$1001,2,FALSE)</f>
        <v>#N/A</v>
      </c>
      <c r="S581" s="23" t="e">
        <f>VLOOKUP('Frese Valve Selection'!$Q581,'Partnumber data valves'!$B$4:$K$1001,3,FALSE)</f>
        <v>#N/A</v>
      </c>
      <c r="T581" s="23" t="e">
        <f>VLOOKUP('Frese Valve Selection'!$Q581,'Partnumber data valves'!$B$4:$K$1001,4,FALSE)</f>
        <v>#N/A</v>
      </c>
      <c r="U581" s="23" t="e">
        <f>VLOOKUP('Frese Valve Selection'!$Q581,'Partnumber data valves'!$B$4:$K$1001,5,FALSE)</f>
        <v>#N/A</v>
      </c>
      <c r="V581" s="23" t="e">
        <f>VLOOKUP('Frese Valve Selection'!$Q581,'Partnumber data valves'!$B$4:$K$1001,6,FALSE)</f>
        <v>#N/A</v>
      </c>
      <c r="W581" s="23" t="e">
        <f>VLOOKUP('Frese Valve Selection'!$Q581,'Partnumber data valves'!$B$4:$K$1001,7,FALSE)</f>
        <v>#N/A</v>
      </c>
      <c r="X581" s="23" t="e">
        <f>VLOOKUP('Frese Valve Selection'!$Q581,'Partnumber data valves'!$B$4:$K$1001,8,FALSE)</f>
        <v>#N/A</v>
      </c>
      <c r="Y581" s="23" t="e">
        <f>VLOOKUP('Frese Valve Selection'!$Q581,'Partnumber data valves'!$B$4:$K$1001,9,FALSE)</f>
        <v>#N/A</v>
      </c>
      <c r="Z581" s="23" t="e">
        <f>VLOOKUP('Frese Valve Selection'!$Q581,'Partnumber data valves'!$B$4:$K$1001,10,FALSE)</f>
        <v>#N/A</v>
      </c>
      <c r="AA581" s="97">
        <f t="shared" si="87"/>
        <v>0</v>
      </c>
      <c r="AB581" s="98" t="e">
        <f t="shared" si="85"/>
        <v>#N/A</v>
      </c>
      <c r="AC581" s="99" t="e">
        <f t="shared" si="86"/>
        <v>#N/A</v>
      </c>
      <c r="AD581" s="23" t="e">
        <f>VLOOKUP(Q581,'Weight table'!$A$2:$C$10000,3,FALSE)</f>
        <v>#N/A</v>
      </c>
      <c r="AF581" s="83"/>
      <c r="AG581" s="23" t="str">
        <f>IF(OR(ISBLANK($AF581),$AF581="N/A"),"",VLOOKUP($AF581,'Part number data actuators'!$B$3:$H$202,2,FALSE))</f>
        <v/>
      </c>
      <c r="AH581" s="23" t="str">
        <f>IF(OR(ISBLANK($AF581),$AF581="N/A"),"",VLOOKUP($AF581,'Part number data actuators'!$B$3:$H$202,3,FALSE))</f>
        <v/>
      </c>
      <c r="AI581" s="23" t="str">
        <f>IF(OR(ISBLANK($AF581),$AF581="N/A"),"",VLOOKUP($AF581,'Part number data actuators'!$B$3:$H$202,4,FALSE))</f>
        <v/>
      </c>
      <c r="AJ581" s="23" t="str">
        <f>IF(OR(ISBLANK($AF581),$AF581="N/A"),"",VLOOKUP($AF581,'Part number data actuators'!$B$3:$H$202,5,FALSE))</f>
        <v/>
      </c>
      <c r="AK581" s="23" t="str">
        <f>IF(OR(ISBLANK($AF581),$AF581="N/A"),"",VLOOKUP($AF581,'Part number data actuators'!$B$3:$H$202,6,FALSE))</f>
        <v/>
      </c>
      <c r="AL581" s="23" t="str">
        <f>IF(OR(ISBLANK($AF581),$AF581="N/A"),"",VLOOKUP($AF581,'Part number data actuators'!$B$3:$H$202,7,FALSE))</f>
        <v/>
      </c>
      <c r="AM581" s="5" t="str">
        <f>IF(OR(ISBLANK($AF581),$AF581="N/A"),"",VLOOKUP(AF581,'Weight table'!$A$2:$C$10000,3,FALSE))</f>
        <v/>
      </c>
      <c r="AO581" s="86"/>
      <c r="AU581" s="66" t="e">
        <f t="shared" si="88"/>
        <v>#N/A</v>
      </c>
      <c r="AV581" s="66" t="e">
        <f t="shared" si="89"/>
        <v>#N/A</v>
      </c>
      <c r="AW581" t="e">
        <f t="shared" si="90"/>
        <v>#N/A</v>
      </c>
      <c r="AX581" s="66" t="e">
        <f t="shared" si="91"/>
        <v>#N/A</v>
      </c>
      <c r="AY581" s="66" t="e">
        <f t="shared" si="92"/>
        <v>#N/A</v>
      </c>
      <c r="BB581" s="6" t="e">
        <f>MATCH(Q581,'Partnumber data valves'!$B$4:$B$1001,0)</f>
        <v>#N/A</v>
      </c>
      <c r="BC581" s="6"/>
      <c r="BD581" t="e">
        <f>INDEX('Partnumber data valves'!$B$4:$AC$1001,$BB581,13)</f>
        <v>#N/A</v>
      </c>
      <c r="BE581" t="e">
        <f>INDEX('Partnumber data valves'!$B$4:$AC$1001,$BB581,14)</f>
        <v>#N/A</v>
      </c>
      <c r="BF581" t="e">
        <f>INDEX('Partnumber data valves'!$B$4:$AC$1001,$BB581,15)</f>
        <v>#N/A</v>
      </c>
      <c r="BG581" t="e">
        <f>INDEX('Partnumber data valves'!$B$4:$AC$1001,$BB581,16)</f>
        <v>#N/A</v>
      </c>
      <c r="BH581" t="e">
        <f>INDEX('Partnumber data valves'!$B$4:$AC$1001,$BB581,17)</f>
        <v>#N/A</v>
      </c>
      <c r="BI581" t="e">
        <f>INDEX('Partnumber data valves'!$B$4:$AC$1001,$BB581,18)</f>
        <v>#N/A</v>
      </c>
      <c r="BJ581" t="e">
        <f>INDEX('Partnumber data valves'!$B$4:$AC$1001,$BB581,19)</f>
        <v>#N/A</v>
      </c>
      <c r="BL581" t="e">
        <f>INDEX('Partnumber data valves'!$B$4:$AC$1001,$BB581,21)</f>
        <v>#N/A</v>
      </c>
      <c r="BM581" t="e">
        <f>INDEX('Partnumber data valves'!$B$4:$AC$1001,$BB581,22)</f>
        <v>#N/A</v>
      </c>
      <c r="BN581" t="e">
        <f>INDEX('Partnumber data valves'!$B$4:$AC$1001,$BB581,23)</f>
        <v>#N/A</v>
      </c>
      <c r="BO581" t="e">
        <f>INDEX('Partnumber data valves'!$B$4:$AC$1001,$BB581,24)</f>
        <v>#N/A</v>
      </c>
      <c r="BP581" t="e">
        <f>INDEX('Partnumber data valves'!$B$4:$AC$1001,$BB581,25)</f>
        <v>#N/A</v>
      </c>
      <c r="BQ581" t="e">
        <f>INDEX('Partnumber data valves'!$B$4:$AC$1001,$BB581,26)</f>
        <v>#N/A</v>
      </c>
      <c r="BR581" t="e">
        <f>INDEX('Partnumber data valves'!$B$4:$AC$1001,$BB581,27)</f>
        <v>#N/A</v>
      </c>
      <c r="BS581" t="e">
        <f>INDEX('Partnumber data valves'!$B$4:$AC$1001,$BB581,28)</f>
        <v>#N/A</v>
      </c>
      <c r="BU581" s="66" t="e">
        <f>INDEX('Partnumber data valves'!$B$4:$AC$1001,$BB581,5)</f>
        <v>#N/A</v>
      </c>
      <c r="BV581" s="66" t="e">
        <f>INDEX('Partnumber data valves'!$B$4:$AC$1001,$BB581,6)</f>
        <v>#N/A</v>
      </c>
    </row>
    <row r="582" spans="2:74" ht="15.75">
      <c r="B582" s="86"/>
      <c r="C582" s="108"/>
      <c r="D582" s="112"/>
      <c r="E582" s="124"/>
      <c r="F582" s="124"/>
      <c r="G582" s="109"/>
      <c r="H582" s="112"/>
      <c r="I582" s="110"/>
      <c r="J582" s="111"/>
      <c r="K582" s="112"/>
      <c r="L582" s="111"/>
      <c r="M582" s="115"/>
      <c r="N582" s="115"/>
      <c r="O582" s="115"/>
      <c r="Q582" s="83"/>
      <c r="R582" s="22" t="e">
        <f>VLOOKUP('Frese Valve Selection'!$Q582,'Partnumber data valves'!$B$4:$K$1001,2,FALSE)</f>
        <v>#N/A</v>
      </c>
      <c r="S582" s="23" t="e">
        <f>VLOOKUP('Frese Valve Selection'!$Q582,'Partnumber data valves'!$B$4:$K$1001,3,FALSE)</f>
        <v>#N/A</v>
      </c>
      <c r="T582" s="23" t="e">
        <f>VLOOKUP('Frese Valve Selection'!$Q582,'Partnumber data valves'!$B$4:$K$1001,4,FALSE)</f>
        <v>#N/A</v>
      </c>
      <c r="U582" s="23" t="e">
        <f>VLOOKUP('Frese Valve Selection'!$Q582,'Partnumber data valves'!$B$4:$K$1001,5,FALSE)</f>
        <v>#N/A</v>
      </c>
      <c r="V582" s="23" t="e">
        <f>VLOOKUP('Frese Valve Selection'!$Q582,'Partnumber data valves'!$B$4:$K$1001,6,FALSE)</f>
        <v>#N/A</v>
      </c>
      <c r="W582" s="23" t="e">
        <f>VLOOKUP('Frese Valve Selection'!$Q582,'Partnumber data valves'!$B$4:$K$1001,7,FALSE)</f>
        <v>#N/A</v>
      </c>
      <c r="X582" s="23" t="e">
        <f>VLOOKUP('Frese Valve Selection'!$Q582,'Partnumber data valves'!$B$4:$K$1001,8,FALSE)</f>
        <v>#N/A</v>
      </c>
      <c r="Y582" s="23" t="e">
        <f>VLOOKUP('Frese Valve Selection'!$Q582,'Partnumber data valves'!$B$4:$K$1001,9,FALSE)</f>
        <v>#N/A</v>
      </c>
      <c r="Z582" s="23" t="e">
        <f>VLOOKUP('Frese Valve Selection'!$Q582,'Partnumber data valves'!$B$4:$K$1001,10,FALSE)</f>
        <v>#N/A</v>
      </c>
      <c r="AA582" s="97">
        <f t="shared" si="87"/>
        <v>0</v>
      </c>
      <c r="AB582" s="98" t="e">
        <f t="shared" si="85"/>
        <v>#N/A</v>
      </c>
      <c r="AC582" s="99" t="e">
        <f t="shared" si="86"/>
        <v>#N/A</v>
      </c>
      <c r="AD582" s="23" t="e">
        <f>VLOOKUP(Q582,'Weight table'!$A$2:$C$10000,3,FALSE)</f>
        <v>#N/A</v>
      </c>
      <c r="AF582" s="83"/>
      <c r="AG582" s="23" t="str">
        <f>IF(OR(ISBLANK($AF582),$AF582="N/A"),"",VLOOKUP($AF582,'Part number data actuators'!$B$3:$H$202,2,FALSE))</f>
        <v/>
      </c>
      <c r="AH582" s="23" t="str">
        <f>IF(OR(ISBLANK($AF582),$AF582="N/A"),"",VLOOKUP($AF582,'Part number data actuators'!$B$3:$H$202,3,FALSE))</f>
        <v/>
      </c>
      <c r="AI582" s="23" t="str">
        <f>IF(OR(ISBLANK($AF582),$AF582="N/A"),"",VLOOKUP($AF582,'Part number data actuators'!$B$3:$H$202,4,FALSE))</f>
        <v/>
      </c>
      <c r="AJ582" s="23" t="str">
        <f>IF(OR(ISBLANK($AF582),$AF582="N/A"),"",VLOOKUP($AF582,'Part number data actuators'!$B$3:$H$202,5,FALSE))</f>
        <v/>
      </c>
      <c r="AK582" s="23" t="str">
        <f>IF(OR(ISBLANK($AF582),$AF582="N/A"),"",VLOOKUP($AF582,'Part number data actuators'!$B$3:$H$202,6,FALSE))</f>
        <v/>
      </c>
      <c r="AL582" s="23" t="str">
        <f>IF(OR(ISBLANK($AF582),$AF582="N/A"),"",VLOOKUP($AF582,'Part number data actuators'!$B$3:$H$202,7,FALSE))</f>
        <v/>
      </c>
      <c r="AM582" s="5" t="str">
        <f>IF(OR(ISBLANK($AF582),$AF582="N/A"),"",VLOOKUP(AF582,'Weight table'!$A$2:$C$10000,3,FALSE))</f>
        <v/>
      </c>
      <c r="AO582" s="86"/>
      <c r="AU582" s="66" t="e">
        <f t="shared" si="88"/>
        <v>#N/A</v>
      </c>
      <c r="AV582" s="66" t="e">
        <f t="shared" si="89"/>
        <v>#N/A</v>
      </c>
      <c r="AW582" t="e">
        <f t="shared" si="90"/>
        <v>#N/A</v>
      </c>
      <c r="AX582" s="66" t="e">
        <f t="shared" si="91"/>
        <v>#N/A</v>
      </c>
      <c r="AY582" s="66" t="e">
        <f t="shared" si="92"/>
        <v>#N/A</v>
      </c>
      <c r="BB582" s="6" t="e">
        <f>MATCH(Q582,'Partnumber data valves'!$B$4:$B$1001,0)</f>
        <v>#N/A</v>
      </c>
      <c r="BC582" s="6"/>
      <c r="BD582" t="e">
        <f>INDEX('Partnumber data valves'!$B$4:$AC$1001,$BB582,13)</f>
        <v>#N/A</v>
      </c>
      <c r="BE582" t="e">
        <f>INDEX('Partnumber data valves'!$B$4:$AC$1001,$BB582,14)</f>
        <v>#N/A</v>
      </c>
      <c r="BF582" t="e">
        <f>INDEX('Partnumber data valves'!$B$4:$AC$1001,$BB582,15)</f>
        <v>#N/A</v>
      </c>
      <c r="BG582" t="e">
        <f>INDEX('Partnumber data valves'!$B$4:$AC$1001,$BB582,16)</f>
        <v>#N/A</v>
      </c>
      <c r="BH582" t="e">
        <f>INDEX('Partnumber data valves'!$B$4:$AC$1001,$BB582,17)</f>
        <v>#N/A</v>
      </c>
      <c r="BI582" t="e">
        <f>INDEX('Partnumber data valves'!$B$4:$AC$1001,$BB582,18)</f>
        <v>#N/A</v>
      </c>
      <c r="BJ582" t="e">
        <f>INDEX('Partnumber data valves'!$B$4:$AC$1001,$BB582,19)</f>
        <v>#N/A</v>
      </c>
      <c r="BL582" t="e">
        <f>INDEX('Partnumber data valves'!$B$4:$AC$1001,$BB582,21)</f>
        <v>#N/A</v>
      </c>
      <c r="BM582" t="e">
        <f>INDEX('Partnumber data valves'!$B$4:$AC$1001,$BB582,22)</f>
        <v>#N/A</v>
      </c>
      <c r="BN582" t="e">
        <f>INDEX('Partnumber data valves'!$B$4:$AC$1001,$BB582,23)</f>
        <v>#N/A</v>
      </c>
      <c r="BO582" t="e">
        <f>INDEX('Partnumber data valves'!$B$4:$AC$1001,$BB582,24)</f>
        <v>#N/A</v>
      </c>
      <c r="BP582" t="e">
        <f>INDEX('Partnumber data valves'!$B$4:$AC$1001,$BB582,25)</f>
        <v>#N/A</v>
      </c>
      <c r="BQ582" t="e">
        <f>INDEX('Partnumber data valves'!$B$4:$AC$1001,$BB582,26)</f>
        <v>#N/A</v>
      </c>
      <c r="BR582" t="e">
        <f>INDEX('Partnumber data valves'!$B$4:$AC$1001,$BB582,27)</f>
        <v>#N/A</v>
      </c>
      <c r="BS582" t="e">
        <f>INDEX('Partnumber data valves'!$B$4:$AC$1001,$BB582,28)</f>
        <v>#N/A</v>
      </c>
      <c r="BU582" s="66" t="e">
        <f>INDEX('Partnumber data valves'!$B$4:$AC$1001,$BB582,5)</f>
        <v>#N/A</v>
      </c>
      <c r="BV582" s="66" t="e">
        <f>INDEX('Partnumber data valves'!$B$4:$AC$1001,$BB582,6)</f>
        <v>#N/A</v>
      </c>
    </row>
    <row r="583" spans="2:74" ht="15.75">
      <c r="B583" s="86"/>
      <c r="C583" s="108"/>
      <c r="D583" s="112"/>
      <c r="E583" s="124"/>
      <c r="F583" s="124"/>
      <c r="G583" s="109"/>
      <c r="H583" s="112"/>
      <c r="I583" s="110"/>
      <c r="J583" s="111"/>
      <c r="K583" s="112"/>
      <c r="L583" s="111"/>
      <c r="M583" s="115"/>
      <c r="N583" s="115"/>
      <c r="O583" s="115"/>
      <c r="Q583" s="83"/>
      <c r="R583" s="22" t="e">
        <f>VLOOKUP('Frese Valve Selection'!$Q583,'Partnumber data valves'!$B$4:$K$1001,2,FALSE)</f>
        <v>#N/A</v>
      </c>
      <c r="S583" s="23" t="e">
        <f>VLOOKUP('Frese Valve Selection'!$Q583,'Partnumber data valves'!$B$4:$K$1001,3,FALSE)</f>
        <v>#N/A</v>
      </c>
      <c r="T583" s="23" t="e">
        <f>VLOOKUP('Frese Valve Selection'!$Q583,'Partnumber data valves'!$B$4:$K$1001,4,FALSE)</f>
        <v>#N/A</v>
      </c>
      <c r="U583" s="23" t="e">
        <f>VLOOKUP('Frese Valve Selection'!$Q583,'Partnumber data valves'!$B$4:$K$1001,5,FALSE)</f>
        <v>#N/A</v>
      </c>
      <c r="V583" s="23" t="e">
        <f>VLOOKUP('Frese Valve Selection'!$Q583,'Partnumber data valves'!$B$4:$K$1001,6,FALSE)</f>
        <v>#N/A</v>
      </c>
      <c r="W583" s="23" t="e">
        <f>VLOOKUP('Frese Valve Selection'!$Q583,'Partnumber data valves'!$B$4:$K$1001,7,FALSE)</f>
        <v>#N/A</v>
      </c>
      <c r="X583" s="23" t="e">
        <f>VLOOKUP('Frese Valve Selection'!$Q583,'Partnumber data valves'!$B$4:$K$1001,8,FALSE)</f>
        <v>#N/A</v>
      </c>
      <c r="Y583" s="23" t="e">
        <f>VLOOKUP('Frese Valve Selection'!$Q583,'Partnumber data valves'!$B$4:$K$1001,9,FALSE)</f>
        <v>#N/A</v>
      </c>
      <c r="Z583" s="23" t="e">
        <f>VLOOKUP('Frese Valve Selection'!$Q583,'Partnumber data valves'!$B$4:$K$1001,10,FALSE)</f>
        <v>#N/A</v>
      </c>
      <c r="AA583" s="97">
        <f t="shared" si="87"/>
        <v>0</v>
      </c>
      <c r="AB583" s="98" t="e">
        <f t="shared" ref="AB583:AB646" si="93">ROUND(AU583,1)</f>
        <v>#N/A</v>
      </c>
      <c r="AC583" s="99" t="e">
        <f t="shared" ref="AC583:AC646" si="94">ROUND(AV583,0)</f>
        <v>#N/A</v>
      </c>
      <c r="AD583" s="23" t="e">
        <f>VLOOKUP(Q583,'Weight table'!$A$2:$C$10000,3,FALSE)</f>
        <v>#N/A</v>
      </c>
      <c r="AF583" s="83"/>
      <c r="AG583" s="23" t="str">
        <f>IF(OR(ISBLANK($AF583),$AF583="N/A"),"",VLOOKUP($AF583,'Part number data actuators'!$B$3:$H$202,2,FALSE))</f>
        <v/>
      </c>
      <c r="AH583" s="23" t="str">
        <f>IF(OR(ISBLANK($AF583),$AF583="N/A"),"",VLOOKUP($AF583,'Part number data actuators'!$B$3:$H$202,3,FALSE))</f>
        <v/>
      </c>
      <c r="AI583" s="23" t="str">
        <f>IF(OR(ISBLANK($AF583),$AF583="N/A"),"",VLOOKUP($AF583,'Part number data actuators'!$B$3:$H$202,4,FALSE))</f>
        <v/>
      </c>
      <c r="AJ583" s="23" t="str">
        <f>IF(OR(ISBLANK($AF583),$AF583="N/A"),"",VLOOKUP($AF583,'Part number data actuators'!$B$3:$H$202,5,FALSE))</f>
        <v/>
      </c>
      <c r="AK583" s="23" t="str">
        <f>IF(OR(ISBLANK($AF583),$AF583="N/A"),"",VLOOKUP($AF583,'Part number data actuators'!$B$3:$H$202,6,FALSE))</f>
        <v/>
      </c>
      <c r="AL583" s="23" t="str">
        <f>IF(OR(ISBLANK($AF583),$AF583="N/A"),"",VLOOKUP($AF583,'Part number data actuators'!$B$3:$H$202,7,FALSE))</f>
        <v/>
      </c>
      <c r="AM583" s="5" t="str">
        <f>IF(OR(ISBLANK($AF583),$AF583="N/A"),"",VLOOKUP(AF583,'Weight table'!$A$2:$C$10000,3,FALSE))</f>
        <v/>
      </c>
      <c r="AO583" s="86"/>
      <c r="AU583" s="66" t="e">
        <f t="shared" si="88"/>
        <v>#N/A</v>
      </c>
      <c r="AV583" s="66" t="e">
        <f t="shared" si="89"/>
        <v>#N/A</v>
      </c>
      <c r="AW583" t="e">
        <f t="shared" si="90"/>
        <v>#N/A</v>
      </c>
      <c r="AX583" s="66" t="e">
        <f t="shared" si="91"/>
        <v>#N/A</v>
      </c>
      <c r="AY583" s="66" t="e">
        <f t="shared" si="92"/>
        <v>#N/A</v>
      </c>
      <c r="BB583" s="6" t="e">
        <f>MATCH(Q583,'Partnumber data valves'!$B$4:$B$1001,0)</f>
        <v>#N/A</v>
      </c>
      <c r="BC583" s="6"/>
      <c r="BD583" t="e">
        <f>INDEX('Partnumber data valves'!$B$4:$AC$1001,$BB583,13)</f>
        <v>#N/A</v>
      </c>
      <c r="BE583" t="e">
        <f>INDEX('Partnumber data valves'!$B$4:$AC$1001,$BB583,14)</f>
        <v>#N/A</v>
      </c>
      <c r="BF583" t="e">
        <f>INDEX('Partnumber data valves'!$B$4:$AC$1001,$BB583,15)</f>
        <v>#N/A</v>
      </c>
      <c r="BG583" t="e">
        <f>INDEX('Partnumber data valves'!$B$4:$AC$1001,$BB583,16)</f>
        <v>#N/A</v>
      </c>
      <c r="BH583" t="e">
        <f>INDEX('Partnumber data valves'!$B$4:$AC$1001,$BB583,17)</f>
        <v>#N/A</v>
      </c>
      <c r="BI583" t="e">
        <f>INDEX('Partnumber data valves'!$B$4:$AC$1001,$BB583,18)</f>
        <v>#N/A</v>
      </c>
      <c r="BJ583" t="e">
        <f>INDEX('Partnumber data valves'!$B$4:$AC$1001,$BB583,19)</f>
        <v>#N/A</v>
      </c>
      <c r="BL583" t="e">
        <f>INDEX('Partnumber data valves'!$B$4:$AC$1001,$BB583,21)</f>
        <v>#N/A</v>
      </c>
      <c r="BM583" t="e">
        <f>INDEX('Partnumber data valves'!$B$4:$AC$1001,$BB583,22)</f>
        <v>#N/A</v>
      </c>
      <c r="BN583" t="e">
        <f>INDEX('Partnumber data valves'!$B$4:$AC$1001,$BB583,23)</f>
        <v>#N/A</v>
      </c>
      <c r="BO583" t="e">
        <f>INDEX('Partnumber data valves'!$B$4:$AC$1001,$BB583,24)</f>
        <v>#N/A</v>
      </c>
      <c r="BP583" t="e">
        <f>INDEX('Partnumber data valves'!$B$4:$AC$1001,$BB583,25)</f>
        <v>#N/A</v>
      </c>
      <c r="BQ583" t="e">
        <f>INDEX('Partnumber data valves'!$B$4:$AC$1001,$BB583,26)</f>
        <v>#N/A</v>
      </c>
      <c r="BR583" t="e">
        <f>INDEX('Partnumber data valves'!$B$4:$AC$1001,$BB583,27)</f>
        <v>#N/A</v>
      </c>
      <c r="BS583" t="e">
        <f>INDEX('Partnumber data valves'!$B$4:$AC$1001,$BB583,28)</f>
        <v>#N/A</v>
      </c>
      <c r="BU583" s="66" t="e">
        <f>INDEX('Partnumber data valves'!$B$4:$AC$1001,$BB583,5)</f>
        <v>#N/A</v>
      </c>
      <c r="BV583" s="66" t="e">
        <f>INDEX('Partnumber data valves'!$B$4:$AC$1001,$BB583,6)</f>
        <v>#N/A</v>
      </c>
    </row>
    <row r="584" spans="2:74" ht="15.75">
      <c r="B584" s="86"/>
      <c r="C584" s="108"/>
      <c r="D584" s="112"/>
      <c r="E584" s="124"/>
      <c r="F584" s="124"/>
      <c r="G584" s="109"/>
      <c r="H584" s="112"/>
      <c r="I584" s="110"/>
      <c r="J584" s="111"/>
      <c r="K584" s="112"/>
      <c r="L584" s="111"/>
      <c r="M584" s="115"/>
      <c r="N584" s="115"/>
      <c r="O584" s="115"/>
      <c r="Q584" s="83"/>
      <c r="R584" s="22" t="e">
        <f>VLOOKUP('Frese Valve Selection'!$Q584,'Partnumber data valves'!$B$4:$K$1001,2,FALSE)</f>
        <v>#N/A</v>
      </c>
      <c r="S584" s="23" t="e">
        <f>VLOOKUP('Frese Valve Selection'!$Q584,'Partnumber data valves'!$B$4:$K$1001,3,FALSE)</f>
        <v>#N/A</v>
      </c>
      <c r="T584" s="23" t="e">
        <f>VLOOKUP('Frese Valve Selection'!$Q584,'Partnumber data valves'!$B$4:$K$1001,4,FALSE)</f>
        <v>#N/A</v>
      </c>
      <c r="U584" s="23" t="e">
        <f>VLOOKUP('Frese Valve Selection'!$Q584,'Partnumber data valves'!$B$4:$K$1001,5,FALSE)</f>
        <v>#N/A</v>
      </c>
      <c r="V584" s="23" t="e">
        <f>VLOOKUP('Frese Valve Selection'!$Q584,'Partnumber data valves'!$B$4:$K$1001,6,FALSE)</f>
        <v>#N/A</v>
      </c>
      <c r="W584" s="23" t="e">
        <f>VLOOKUP('Frese Valve Selection'!$Q584,'Partnumber data valves'!$B$4:$K$1001,7,FALSE)</f>
        <v>#N/A</v>
      </c>
      <c r="X584" s="23" t="e">
        <f>VLOOKUP('Frese Valve Selection'!$Q584,'Partnumber data valves'!$B$4:$K$1001,8,FALSE)</f>
        <v>#N/A</v>
      </c>
      <c r="Y584" s="23" t="e">
        <f>VLOOKUP('Frese Valve Selection'!$Q584,'Partnumber data valves'!$B$4:$K$1001,9,FALSE)</f>
        <v>#N/A</v>
      </c>
      <c r="Z584" s="23" t="e">
        <f>VLOOKUP('Frese Valve Selection'!$Q584,'Partnumber data valves'!$B$4:$K$1001,10,FALSE)</f>
        <v>#N/A</v>
      </c>
      <c r="AA584" s="97">
        <f t="shared" si="87"/>
        <v>0</v>
      </c>
      <c r="AB584" s="98" t="e">
        <f t="shared" si="93"/>
        <v>#N/A</v>
      </c>
      <c r="AC584" s="99" t="e">
        <f t="shared" si="94"/>
        <v>#N/A</v>
      </c>
      <c r="AD584" s="23" t="e">
        <f>VLOOKUP(Q584,'Weight table'!$A$2:$C$10000,3,FALSE)</f>
        <v>#N/A</v>
      </c>
      <c r="AF584" s="83"/>
      <c r="AG584" s="23" t="str">
        <f>IF(OR(ISBLANK($AF584),$AF584="N/A"),"",VLOOKUP($AF584,'Part number data actuators'!$B$3:$H$202,2,FALSE))</f>
        <v/>
      </c>
      <c r="AH584" s="23" t="str">
        <f>IF(OR(ISBLANK($AF584),$AF584="N/A"),"",VLOOKUP($AF584,'Part number data actuators'!$B$3:$H$202,3,FALSE))</f>
        <v/>
      </c>
      <c r="AI584" s="23" t="str">
        <f>IF(OR(ISBLANK($AF584),$AF584="N/A"),"",VLOOKUP($AF584,'Part number data actuators'!$B$3:$H$202,4,FALSE))</f>
        <v/>
      </c>
      <c r="AJ584" s="23" t="str">
        <f>IF(OR(ISBLANK($AF584),$AF584="N/A"),"",VLOOKUP($AF584,'Part number data actuators'!$B$3:$H$202,5,FALSE))</f>
        <v/>
      </c>
      <c r="AK584" s="23" t="str">
        <f>IF(OR(ISBLANK($AF584),$AF584="N/A"),"",VLOOKUP($AF584,'Part number data actuators'!$B$3:$H$202,6,FALSE))</f>
        <v/>
      </c>
      <c r="AL584" s="23" t="str">
        <f>IF(OR(ISBLANK($AF584),$AF584="N/A"),"",VLOOKUP($AF584,'Part number data actuators'!$B$3:$H$202,7,FALSE))</f>
        <v/>
      </c>
      <c r="AM584" s="5" t="str">
        <f>IF(OR(ISBLANK($AF584),$AF584="N/A"),"",VLOOKUP(AF584,'Weight table'!$A$2:$C$10000,3,FALSE))</f>
        <v/>
      </c>
      <c r="AO584" s="86"/>
      <c r="AU584" s="66" t="e">
        <f t="shared" si="88"/>
        <v>#N/A</v>
      </c>
      <c r="AV584" s="66" t="e">
        <f t="shared" si="89"/>
        <v>#N/A</v>
      </c>
      <c r="AW584" t="e">
        <f t="shared" si="90"/>
        <v>#N/A</v>
      </c>
      <c r="AX584" s="66" t="e">
        <f t="shared" si="91"/>
        <v>#N/A</v>
      </c>
      <c r="AY584" s="66" t="e">
        <f t="shared" si="92"/>
        <v>#N/A</v>
      </c>
      <c r="BB584" s="6" t="e">
        <f>MATCH(Q584,'Partnumber data valves'!$B$4:$B$1001,0)</f>
        <v>#N/A</v>
      </c>
      <c r="BC584" s="6"/>
      <c r="BD584" t="e">
        <f>INDEX('Partnumber data valves'!$B$4:$AC$1001,$BB584,13)</f>
        <v>#N/A</v>
      </c>
      <c r="BE584" t="e">
        <f>INDEX('Partnumber data valves'!$B$4:$AC$1001,$BB584,14)</f>
        <v>#N/A</v>
      </c>
      <c r="BF584" t="e">
        <f>INDEX('Partnumber data valves'!$B$4:$AC$1001,$BB584,15)</f>
        <v>#N/A</v>
      </c>
      <c r="BG584" t="e">
        <f>INDEX('Partnumber data valves'!$B$4:$AC$1001,$BB584,16)</f>
        <v>#N/A</v>
      </c>
      <c r="BH584" t="e">
        <f>INDEX('Partnumber data valves'!$B$4:$AC$1001,$BB584,17)</f>
        <v>#N/A</v>
      </c>
      <c r="BI584" t="e">
        <f>INDEX('Partnumber data valves'!$B$4:$AC$1001,$BB584,18)</f>
        <v>#N/A</v>
      </c>
      <c r="BJ584" t="e">
        <f>INDEX('Partnumber data valves'!$B$4:$AC$1001,$BB584,19)</f>
        <v>#N/A</v>
      </c>
      <c r="BL584" t="e">
        <f>INDEX('Partnumber data valves'!$B$4:$AC$1001,$BB584,21)</f>
        <v>#N/A</v>
      </c>
      <c r="BM584" t="e">
        <f>INDEX('Partnumber data valves'!$B$4:$AC$1001,$BB584,22)</f>
        <v>#N/A</v>
      </c>
      <c r="BN584" t="e">
        <f>INDEX('Partnumber data valves'!$B$4:$AC$1001,$BB584,23)</f>
        <v>#N/A</v>
      </c>
      <c r="BO584" t="e">
        <f>INDEX('Partnumber data valves'!$B$4:$AC$1001,$BB584,24)</f>
        <v>#N/A</v>
      </c>
      <c r="BP584" t="e">
        <f>INDEX('Partnumber data valves'!$B$4:$AC$1001,$BB584,25)</f>
        <v>#N/A</v>
      </c>
      <c r="BQ584" t="e">
        <f>INDEX('Partnumber data valves'!$B$4:$AC$1001,$BB584,26)</f>
        <v>#N/A</v>
      </c>
      <c r="BR584" t="e">
        <f>INDEX('Partnumber data valves'!$B$4:$AC$1001,$BB584,27)</f>
        <v>#N/A</v>
      </c>
      <c r="BS584" t="e">
        <f>INDEX('Partnumber data valves'!$B$4:$AC$1001,$BB584,28)</f>
        <v>#N/A</v>
      </c>
      <c r="BU584" s="66" t="e">
        <f>INDEX('Partnumber data valves'!$B$4:$AC$1001,$BB584,5)</f>
        <v>#N/A</v>
      </c>
      <c r="BV584" s="66" t="e">
        <f>INDEX('Partnumber data valves'!$B$4:$AC$1001,$BB584,6)</f>
        <v>#N/A</v>
      </c>
    </row>
    <row r="585" spans="2:74" ht="15.75">
      <c r="B585" s="86"/>
      <c r="C585" s="108"/>
      <c r="D585" s="112"/>
      <c r="E585" s="124"/>
      <c r="F585" s="124"/>
      <c r="G585" s="109"/>
      <c r="H585" s="112"/>
      <c r="I585" s="110"/>
      <c r="J585" s="111"/>
      <c r="K585" s="112"/>
      <c r="L585" s="111"/>
      <c r="M585" s="115"/>
      <c r="N585" s="115"/>
      <c r="O585" s="115"/>
      <c r="Q585" s="83"/>
      <c r="R585" s="22" t="e">
        <f>VLOOKUP('Frese Valve Selection'!$Q585,'Partnumber data valves'!$B$4:$K$1001,2,FALSE)</f>
        <v>#N/A</v>
      </c>
      <c r="S585" s="23" t="e">
        <f>VLOOKUP('Frese Valve Selection'!$Q585,'Partnumber data valves'!$B$4:$K$1001,3,FALSE)</f>
        <v>#N/A</v>
      </c>
      <c r="T585" s="23" t="e">
        <f>VLOOKUP('Frese Valve Selection'!$Q585,'Partnumber data valves'!$B$4:$K$1001,4,FALSE)</f>
        <v>#N/A</v>
      </c>
      <c r="U585" s="23" t="e">
        <f>VLOOKUP('Frese Valve Selection'!$Q585,'Partnumber data valves'!$B$4:$K$1001,5,FALSE)</f>
        <v>#N/A</v>
      </c>
      <c r="V585" s="23" t="e">
        <f>VLOOKUP('Frese Valve Selection'!$Q585,'Partnumber data valves'!$B$4:$K$1001,6,FALSE)</f>
        <v>#N/A</v>
      </c>
      <c r="W585" s="23" t="e">
        <f>VLOOKUP('Frese Valve Selection'!$Q585,'Partnumber data valves'!$B$4:$K$1001,7,FALSE)</f>
        <v>#N/A</v>
      </c>
      <c r="X585" s="23" t="e">
        <f>VLOOKUP('Frese Valve Selection'!$Q585,'Partnumber data valves'!$B$4:$K$1001,8,FALSE)</f>
        <v>#N/A</v>
      </c>
      <c r="Y585" s="23" t="e">
        <f>VLOOKUP('Frese Valve Selection'!$Q585,'Partnumber data valves'!$B$4:$K$1001,9,FALSE)</f>
        <v>#N/A</v>
      </c>
      <c r="Z585" s="23" t="e">
        <f>VLOOKUP('Frese Valve Selection'!$Q585,'Partnumber data valves'!$B$4:$K$1001,10,FALSE)</f>
        <v>#N/A</v>
      </c>
      <c r="AA585" s="97">
        <f t="shared" si="87"/>
        <v>0</v>
      </c>
      <c r="AB585" s="98" t="e">
        <f t="shared" si="93"/>
        <v>#N/A</v>
      </c>
      <c r="AC585" s="99" t="e">
        <f t="shared" si="94"/>
        <v>#N/A</v>
      </c>
      <c r="AD585" s="23" t="e">
        <f>VLOOKUP(Q585,'Weight table'!$A$2:$C$10000,3,FALSE)</f>
        <v>#N/A</v>
      </c>
      <c r="AF585" s="83"/>
      <c r="AG585" s="23" t="str">
        <f>IF(OR(ISBLANK($AF585),$AF585="N/A"),"",VLOOKUP($AF585,'Part number data actuators'!$B$3:$H$202,2,FALSE))</f>
        <v/>
      </c>
      <c r="AH585" s="23" t="str">
        <f>IF(OR(ISBLANK($AF585),$AF585="N/A"),"",VLOOKUP($AF585,'Part number data actuators'!$B$3:$H$202,3,FALSE))</f>
        <v/>
      </c>
      <c r="AI585" s="23" t="str">
        <f>IF(OR(ISBLANK($AF585),$AF585="N/A"),"",VLOOKUP($AF585,'Part number data actuators'!$B$3:$H$202,4,FALSE))</f>
        <v/>
      </c>
      <c r="AJ585" s="23" t="str">
        <f>IF(OR(ISBLANK($AF585),$AF585="N/A"),"",VLOOKUP($AF585,'Part number data actuators'!$B$3:$H$202,5,FALSE))</f>
        <v/>
      </c>
      <c r="AK585" s="23" t="str">
        <f>IF(OR(ISBLANK($AF585),$AF585="N/A"),"",VLOOKUP($AF585,'Part number data actuators'!$B$3:$H$202,6,FALSE))</f>
        <v/>
      </c>
      <c r="AL585" s="23" t="str">
        <f>IF(OR(ISBLANK($AF585),$AF585="N/A"),"",VLOOKUP($AF585,'Part number data actuators'!$B$3:$H$202,7,FALSE))</f>
        <v/>
      </c>
      <c r="AM585" s="5" t="str">
        <f>IF(OR(ISBLANK($AF585),$AF585="N/A"),"",VLOOKUP(AF585,'Weight table'!$A$2:$C$10000,3,FALSE))</f>
        <v/>
      </c>
      <c r="AO585" s="86"/>
      <c r="AU585" s="66" t="e">
        <f t="shared" si="88"/>
        <v>#N/A</v>
      </c>
      <c r="AV585" s="66" t="e">
        <f t="shared" si="89"/>
        <v>#N/A</v>
      </c>
      <c r="AW585" t="e">
        <f t="shared" si="90"/>
        <v>#N/A</v>
      </c>
      <c r="AX585" s="66" t="e">
        <f t="shared" si="91"/>
        <v>#N/A</v>
      </c>
      <c r="AY585" s="66" t="e">
        <f t="shared" si="92"/>
        <v>#N/A</v>
      </c>
      <c r="BB585" s="6" t="e">
        <f>MATCH(Q585,'Partnumber data valves'!$B$4:$B$1001,0)</f>
        <v>#N/A</v>
      </c>
      <c r="BC585" s="6"/>
      <c r="BD585" t="e">
        <f>INDEX('Partnumber data valves'!$B$4:$AC$1001,$BB585,13)</f>
        <v>#N/A</v>
      </c>
      <c r="BE585" t="e">
        <f>INDEX('Partnumber data valves'!$B$4:$AC$1001,$BB585,14)</f>
        <v>#N/A</v>
      </c>
      <c r="BF585" t="e">
        <f>INDEX('Partnumber data valves'!$B$4:$AC$1001,$BB585,15)</f>
        <v>#N/A</v>
      </c>
      <c r="BG585" t="e">
        <f>INDEX('Partnumber data valves'!$B$4:$AC$1001,$BB585,16)</f>
        <v>#N/A</v>
      </c>
      <c r="BH585" t="e">
        <f>INDEX('Partnumber data valves'!$B$4:$AC$1001,$BB585,17)</f>
        <v>#N/A</v>
      </c>
      <c r="BI585" t="e">
        <f>INDEX('Partnumber data valves'!$B$4:$AC$1001,$BB585,18)</f>
        <v>#N/A</v>
      </c>
      <c r="BJ585" t="e">
        <f>INDEX('Partnumber data valves'!$B$4:$AC$1001,$BB585,19)</f>
        <v>#N/A</v>
      </c>
      <c r="BL585" t="e">
        <f>INDEX('Partnumber data valves'!$B$4:$AC$1001,$BB585,21)</f>
        <v>#N/A</v>
      </c>
      <c r="BM585" t="e">
        <f>INDEX('Partnumber data valves'!$B$4:$AC$1001,$BB585,22)</f>
        <v>#N/A</v>
      </c>
      <c r="BN585" t="e">
        <f>INDEX('Partnumber data valves'!$B$4:$AC$1001,$BB585,23)</f>
        <v>#N/A</v>
      </c>
      <c r="BO585" t="e">
        <f>INDEX('Partnumber data valves'!$B$4:$AC$1001,$BB585,24)</f>
        <v>#N/A</v>
      </c>
      <c r="BP585" t="e">
        <f>INDEX('Partnumber data valves'!$B$4:$AC$1001,$BB585,25)</f>
        <v>#N/A</v>
      </c>
      <c r="BQ585" t="e">
        <f>INDEX('Partnumber data valves'!$B$4:$AC$1001,$BB585,26)</f>
        <v>#N/A</v>
      </c>
      <c r="BR585" t="e">
        <f>INDEX('Partnumber data valves'!$B$4:$AC$1001,$BB585,27)</f>
        <v>#N/A</v>
      </c>
      <c r="BS585" t="e">
        <f>INDEX('Partnumber data valves'!$B$4:$AC$1001,$BB585,28)</f>
        <v>#N/A</v>
      </c>
      <c r="BU585" s="66" t="e">
        <f>INDEX('Partnumber data valves'!$B$4:$AC$1001,$BB585,5)</f>
        <v>#N/A</v>
      </c>
      <c r="BV585" s="66" t="e">
        <f>INDEX('Partnumber data valves'!$B$4:$AC$1001,$BB585,6)</f>
        <v>#N/A</v>
      </c>
    </row>
    <row r="586" spans="2:74" ht="15.75">
      <c r="B586" s="86"/>
      <c r="C586" s="108"/>
      <c r="D586" s="112"/>
      <c r="E586" s="124"/>
      <c r="F586" s="124"/>
      <c r="G586" s="109"/>
      <c r="H586" s="112"/>
      <c r="I586" s="110"/>
      <c r="J586" s="111"/>
      <c r="K586" s="112"/>
      <c r="L586" s="111"/>
      <c r="M586" s="115"/>
      <c r="N586" s="115"/>
      <c r="O586" s="115"/>
      <c r="Q586" s="83"/>
      <c r="R586" s="22" t="e">
        <f>VLOOKUP('Frese Valve Selection'!$Q586,'Partnumber data valves'!$B$4:$K$1001,2,FALSE)</f>
        <v>#N/A</v>
      </c>
      <c r="S586" s="23" t="e">
        <f>VLOOKUP('Frese Valve Selection'!$Q586,'Partnumber data valves'!$B$4:$K$1001,3,FALSE)</f>
        <v>#N/A</v>
      </c>
      <c r="T586" s="23" t="e">
        <f>VLOOKUP('Frese Valve Selection'!$Q586,'Partnumber data valves'!$B$4:$K$1001,4,FALSE)</f>
        <v>#N/A</v>
      </c>
      <c r="U586" s="23" t="e">
        <f>VLOOKUP('Frese Valve Selection'!$Q586,'Partnumber data valves'!$B$4:$K$1001,5,FALSE)</f>
        <v>#N/A</v>
      </c>
      <c r="V586" s="23" t="e">
        <f>VLOOKUP('Frese Valve Selection'!$Q586,'Partnumber data valves'!$B$4:$K$1001,6,FALSE)</f>
        <v>#N/A</v>
      </c>
      <c r="W586" s="23" t="e">
        <f>VLOOKUP('Frese Valve Selection'!$Q586,'Partnumber data valves'!$B$4:$K$1001,7,FALSE)</f>
        <v>#N/A</v>
      </c>
      <c r="X586" s="23" t="e">
        <f>VLOOKUP('Frese Valve Selection'!$Q586,'Partnumber data valves'!$B$4:$K$1001,8,FALSE)</f>
        <v>#N/A</v>
      </c>
      <c r="Y586" s="23" t="e">
        <f>VLOOKUP('Frese Valve Selection'!$Q586,'Partnumber data valves'!$B$4:$K$1001,9,FALSE)</f>
        <v>#N/A</v>
      </c>
      <c r="Z586" s="23" t="e">
        <f>VLOOKUP('Frese Valve Selection'!$Q586,'Partnumber data valves'!$B$4:$K$1001,10,FALSE)</f>
        <v>#N/A</v>
      </c>
      <c r="AA586" s="97">
        <f t="shared" si="87"/>
        <v>0</v>
      </c>
      <c r="AB586" s="98" t="e">
        <f t="shared" si="93"/>
        <v>#N/A</v>
      </c>
      <c r="AC586" s="99" t="e">
        <f t="shared" si="94"/>
        <v>#N/A</v>
      </c>
      <c r="AD586" s="23" t="e">
        <f>VLOOKUP(Q586,'Weight table'!$A$2:$C$10000,3,FALSE)</f>
        <v>#N/A</v>
      </c>
      <c r="AF586" s="83"/>
      <c r="AG586" s="23" t="str">
        <f>IF(OR(ISBLANK($AF586),$AF586="N/A"),"",VLOOKUP($AF586,'Part number data actuators'!$B$3:$H$202,2,FALSE))</f>
        <v/>
      </c>
      <c r="AH586" s="23" t="str">
        <f>IF(OR(ISBLANK($AF586),$AF586="N/A"),"",VLOOKUP($AF586,'Part number data actuators'!$B$3:$H$202,3,FALSE))</f>
        <v/>
      </c>
      <c r="AI586" s="23" t="str">
        <f>IF(OR(ISBLANK($AF586),$AF586="N/A"),"",VLOOKUP($AF586,'Part number data actuators'!$B$3:$H$202,4,FALSE))</f>
        <v/>
      </c>
      <c r="AJ586" s="23" t="str">
        <f>IF(OR(ISBLANK($AF586),$AF586="N/A"),"",VLOOKUP($AF586,'Part number data actuators'!$B$3:$H$202,5,FALSE))</f>
        <v/>
      </c>
      <c r="AK586" s="23" t="str">
        <f>IF(OR(ISBLANK($AF586),$AF586="N/A"),"",VLOOKUP($AF586,'Part number data actuators'!$B$3:$H$202,6,FALSE))</f>
        <v/>
      </c>
      <c r="AL586" s="23" t="str">
        <f>IF(OR(ISBLANK($AF586),$AF586="N/A"),"",VLOOKUP($AF586,'Part number data actuators'!$B$3:$H$202,7,FALSE))</f>
        <v/>
      </c>
      <c r="AM586" s="5" t="str">
        <f>IF(OR(ISBLANK($AF586),$AF586="N/A"),"",VLOOKUP(AF586,'Weight table'!$A$2:$C$10000,3,FALSE))</f>
        <v/>
      </c>
      <c r="AO586" s="86"/>
      <c r="AU586" s="66" t="e">
        <f t="shared" si="88"/>
        <v>#N/A</v>
      </c>
      <c r="AV586" s="66" t="e">
        <f t="shared" si="89"/>
        <v>#N/A</v>
      </c>
      <c r="AW586" t="e">
        <f t="shared" si="90"/>
        <v>#N/A</v>
      </c>
      <c r="AX586" s="66" t="e">
        <f t="shared" si="91"/>
        <v>#N/A</v>
      </c>
      <c r="AY586" s="66" t="e">
        <f t="shared" si="92"/>
        <v>#N/A</v>
      </c>
      <c r="BB586" s="6" t="e">
        <f>MATCH(Q586,'Partnumber data valves'!$B$4:$B$1001,0)</f>
        <v>#N/A</v>
      </c>
      <c r="BC586" s="6"/>
      <c r="BD586" t="e">
        <f>INDEX('Partnumber data valves'!$B$4:$AC$1001,$BB586,13)</f>
        <v>#N/A</v>
      </c>
      <c r="BE586" t="e">
        <f>INDEX('Partnumber data valves'!$B$4:$AC$1001,$BB586,14)</f>
        <v>#N/A</v>
      </c>
      <c r="BF586" t="e">
        <f>INDEX('Partnumber data valves'!$B$4:$AC$1001,$BB586,15)</f>
        <v>#N/A</v>
      </c>
      <c r="BG586" t="e">
        <f>INDEX('Partnumber data valves'!$B$4:$AC$1001,$BB586,16)</f>
        <v>#N/A</v>
      </c>
      <c r="BH586" t="e">
        <f>INDEX('Partnumber data valves'!$B$4:$AC$1001,$BB586,17)</f>
        <v>#N/A</v>
      </c>
      <c r="BI586" t="e">
        <f>INDEX('Partnumber data valves'!$B$4:$AC$1001,$BB586,18)</f>
        <v>#N/A</v>
      </c>
      <c r="BJ586" t="e">
        <f>INDEX('Partnumber data valves'!$B$4:$AC$1001,$BB586,19)</f>
        <v>#N/A</v>
      </c>
      <c r="BL586" t="e">
        <f>INDEX('Partnumber data valves'!$B$4:$AC$1001,$BB586,21)</f>
        <v>#N/A</v>
      </c>
      <c r="BM586" t="e">
        <f>INDEX('Partnumber data valves'!$B$4:$AC$1001,$BB586,22)</f>
        <v>#N/A</v>
      </c>
      <c r="BN586" t="e">
        <f>INDEX('Partnumber data valves'!$B$4:$AC$1001,$BB586,23)</f>
        <v>#N/A</v>
      </c>
      <c r="BO586" t="e">
        <f>INDEX('Partnumber data valves'!$B$4:$AC$1001,$BB586,24)</f>
        <v>#N/A</v>
      </c>
      <c r="BP586" t="e">
        <f>INDEX('Partnumber data valves'!$B$4:$AC$1001,$BB586,25)</f>
        <v>#N/A</v>
      </c>
      <c r="BQ586" t="e">
        <f>INDEX('Partnumber data valves'!$B$4:$AC$1001,$BB586,26)</f>
        <v>#N/A</v>
      </c>
      <c r="BR586" t="e">
        <f>INDEX('Partnumber data valves'!$B$4:$AC$1001,$BB586,27)</f>
        <v>#N/A</v>
      </c>
      <c r="BS586" t="e">
        <f>INDEX('Partnumber data valves'!$B$4:$AC$1001,$BB586,28)</f>
        <v>#N/A</v>
      </c>
      <c r="BU586" s="66" t="e">
        <f>INDEX('Partnumber data valves'!$B$4:$AC$1001,$BB586,5)</f>
        <v>#N/A</v>
      </c>
      <c r="BV586" s="66" t="e">
        <f>INDEX('Partnumber data valves'!$B$4:$AC$1001,$BB586,6)</f>
        <v>#N/A</v>
      </c>
    </row>
    <row r="587" spans="2:74" ht="15.75">
      <c r="B587" s="86"/>
      <c r="C587" s="108"/>
      <c r="D587" s="125"/>
      <c r="E587" s="124"/>
      <c r="F587" s="124"/>
      <c r="G587" s="109"/>
      <c r="H587" s="112"/>
      <c r="I587" s="110"/>
      <c r="J587" s="111"/>
      <c r="K587" s="112"/>
      <c r="L587" s="111"/>
      <c r="M587" s="115"/>
      <c r="N587" s="115"/>
      <c r="O587" s="115"/>
      <c r="Q587" s="83"/>
      <c r="R587" s="22" t="e">
        <f>VLOOKUP('Frese Valve Selection'!$Q587,'Partnumber data valves'!$B$4:$K$1001,2,FALSE)</f>
        <v>#N/A</v>
      </c>
      <c r="S587" s="23" t="e">
        <f>VLOOKUP('Frese Valve Selection'!$Q587,'Partnumber data valves'!$B$4:$K$1001,3,FALSE)</f>
        <v>#N/A</v>
      </c>
      <c r="T587" s="23" t="e">
        <f>VLOOKUP('Frese Valve Selection'!$Q587,'Partnumber data valves'!$B$4:$K$1001,4,FALSE)</f>
        <v>#N/A</v>
      </c>
      <c r="U587" s="23" t="e">
        <f>VLOOKUP('Frese Valve Selection'!$Q587,'Partnumber data valves'!$B$4:$K$1001,5,FALSE)</f>
        <v>#N/A</v>
      </c>
      <c r="V587" s="23" t="e">
        <f>VLOOKUP('Frese Valve Selection'!$Q587,'Partnumber data valves'!$B$4:$K$1001,6,FALSE)</f>
        <v>#N/A</v>
      </c>
      <c r="W587" s="23" t="e">
        <f>VLOOKUP('Frese Valve Selection'!$Q587,'Partnumber data valves'!$B$4:$K$1001,7,FALSE)</f>
        <v>#N/A</v>
      </c>
      <c r="X587" s="23" t="e">
        <f>VLOOKUP('Frese Valve Selection'!$Q587,'Partnumber data valves'!$B$4:$K$1001,8,FALSE)</f>
        <v>#N/A</v>
      </c>
      <c r="Y587" s="23" t="e">
        <f>VLOOKUP('Frese Valve Selection'!$Q587,'Partnumber data valves'!$B$4:$K$1001,9,FALSE)</f>
        <v>#N/A</v>
      </c>
      <c r="Z587" s="23" t="e">
        <f>VLOOKUP('Frese Valve Selection'!$Q587,'Partnumber data valves'!$B$4:$K$1001,10,FALSE)</f>
        <v>#N/A</v>
      </c>
      <c r="AA587" s="97">
        <f t="shared" si="87"/>
        <v>0</v>
      </c>
      <c r="AB587" s="98" t="e">
        <f t="shared" si="93"/>
        <v>#N/A</v>
      </c>
      <c r="AC587" s="99" t="e">
        <f t="shared" si="94"/>
        <v>#N/A</v>
      </c>
      <c r="AD587" s="23" t="e">
        <f>VLOOKUP(Q587,'Weight table'!$A$2:$C$10000,3,FALSE)</f>
        <v>#N/A</v>
      </c>
      <c r="AF587" s="83"/>
      <c r="AG587" s="23" t="str">
        <f>IF(OR(ISBLANK($AF587),$AF587="N/A"),"",VLOOKUP($AF587,'Part number data actuators'!$B$3:$H$202,2,FALSE))</f>
        <v/>
      </c>
      <c r="AH587" s="23" t="str">
        <f>IF(OR(ISBLANK($AF587),$AF587="N/A"),"",VLOOKUP($AF587,'Part number data actuators'!$B$3:$H$202,3,FALSE))</f>
        <v/>
      </c>
      <c r="AI587" s="23" t="str">
        <f>IF(OR(ISBLANK($AF587),$AF587="N/A"),"",VLOOKUP($AF587,'Part number data actuators'!$B$3:$H$202,4,FALSE))</f>
        <v/>
      </c>
      <c r="AJ587" s="23" t="str">
        <f>IF(OR(ISBLANK($AF587),$AF587="N/A"),"",VLOOKUP($AF587,'Part number data actuators'!$B$3:$H$202,5,FALSE))</f>
        <v/>
      </c>
      <c r="AK587" s="23" t="str">
        <f>IF(OR(ISBLANK($AF587),$AF587="N/A"),"",VLOOKUP($AF587,'Part number data actuators'!$B$3:$H$202,6,FALSE))</f>
        <v/>
      </c>
      <c r="AL587" s="23" t="str">
        <f>IF(OR(ISBLANK($AF587),$AF587="N/A"),"",VLOOKUP($AF587,'Part number data actuators'!$B$3:$H$202,7,FALSE))</f>
        <v/>
      </c>
      <c r="AM587" s="5" t="str">
        <f>IF(OR(ISBLANK($AF587),$AF587="N/A"),"",VLOOKUP(AF587,'Weight table'!$A$2:$C$10000,3,FALSE))</f>
        <v/>
      </c>
      <c r="AO587" s="86"/>
      <c r="AU587" s="66" t="e">
        <f t="shared" si="88"/>
        <v>#N/A</v>
      </c>
      <c r="AV587" s="66" t="e">
        <f t="shared" si="89"/>
        <v>#N/A</v>
      </c>
      <c r="AW587" t="e">
        <f t="shared" si="90"/>
        <v>#N/A</v>
      </c>
      <c r="AX587" s="66" t="e">
        <f t="shared" si="91"/>
        <v>#N/A</v>
      </c>
      <c r="AY587" s="66" t="e">
        <f t="shared" si="92"/>
        <v>#N/A</v>
      </c>
      <c r="BB587" s="6" t="e">
        <f>MATCH(Q587,'Partnumber data valves'!$B$4:$B$1001,0)</f>
        <v>#N/A</v>
      </c>
      <c r="BC587" s="6"/>
      <c r="BD587" t="e">
        <f>INDEX('Partnumber data valves'!$B$4:$AC$1001,$BB587,13)</f>
        <v>#N/A</v>
      </c>
      <c r="BE587" t="e">
        <f>INDEX('Partnumber data valves'!$B$4:$AC$1001,$BB587,14)</f>
        <v>#N/A</v>
      </c>
      <c r="BF587" t="e">
        <f>INDEX('Partnumber data valves'!$B$4:$AC$1001,$BB587,15)</f>
        <v>#N/A</v>
      </c>
      <c r="BG587" t="e">
        <f>INDEX('Partnumber data valves'!$B$4:$AC$1001,$BB587,16)</f>
        <v>#N/A</v>
      </c>
      <c r="BH587" t="e">
        <f>INDEX('Partnumber data valves'!$B$4:$AC$1001,$BB587,17)</f>
        <v>#N/A</v>
      </c>
      <c r="BI587" t="e">
        <f>INDEX('Partnumber data valves'!$B$4:$AC$1001,$BB587,18)</f>
        <v>#N/A</v>
      </c>
      <c r="BJ587" t="e">
        <f>INDEX('Partnumber data valves'!$B$4:$AC$1001,$BB587,19)</f>
        <v>#N/A</v>
      </c>
      <c r="BL587" t="e">
        <f>INDEX('Partnumber data valves'!$B$4:$AC$1001,$BB587,21)</f>
        <v>#N/A</v>
      </c>
      <c r="BM587" t="e">
        <f>INDEX('Partnumber data valves'!$B$4:$AC$1001,$BB587,22)</f>
        <v>#N/A</v>
      </c>
      <c r="BN587" t="e">
        <f>INDEX('Partnumber data valves'!$B$4:$AC$1001,$BB587,23)</f>
        <v>#N/A</v>
      </c>
      <c r="BO587" t="e">
        <f>INDEX('Partnumber data valves'!$B$4:$AC$1001,$BB587,24)</f>
        <v>#N/A</v>
      </c>
      <c r="BP587" t="e">
        <f>INDEX('Partnumber data valves'!$B$4:$AC$1001,$BB587,25)</f>
        <v>#N/A</v>
      </c>
      <c r="BQ587" t="e">
        <f>INDEX('Partnumber data valves'!$B$4:$AC$1001,$BB587,26)</f>
        <v>#N/A</v>
      </c>
      <c r="BR587" t="e">
        <f>INDEX('Partnumber data valves'!$B$4:$AC$1001,$BB587,27)</f>
        <v>#N/A</v>
      </c>
      <c r="BS587" t="e">
        <f>INDEX('Partnumber data valves'!$B$4:$AC$1001,$BB587,28)</f>
        <v>#N/A</v>
      </c>
      <c r="BU587" s="66" t="e">
        <f>INDEX('Partnumber data valves'!$B$4:$AC$1001,$BB587,5)</f>
        <v>#N/A</v>
      </c>
      <c r="BV587" s="66" t="e">
        <f>INDEX('Partnumber data valves'!$B$4:$AC$1001,$BB587,6)</f>
        <v>#N/A</v>
      </c>
    </row>
    <row r="588" spans="2:74" ht="15.75">
      <c r="B588" s="86"/>
      <c r="C588" s="108"/>
      <c r="D588" s="112"/>
      <c r="E588" s="124"/>
      <c r="F588" s="124"/>
      <c r="G588" s="109"/>
      <c r="H588" s="112"/>
      <c r="I588" s="110"/>
      <c r="J588" s="111"/>
      <c r="K588" s="112"/>
      <c r="L588" s="111"/>
      <c r="M588" s="115"/>
      <c r="N588" s="115"/>
      <c r="O588" s="115"/>
      <c r="Q588" s="83"/>
      <c r="R588" s="22" t="e">
        <f>VLOOKUP('Frese Valve Selection'!$Q588,'Partnumber data valves'!$B$4:$K$1001,2,FALSE)</f>
        <v>#N/A</v>
      </c>
      <c r="S588" s="23" t="e">
        <f>VLOOKUP('Frese Valve Selection'!$Q588,'Partnumber data valves'!$B$4:$K$1001,3,FALSE)</f>
        <v>#N/A</v>
      </c>
      <c r="T588" s="23" t="e">
        <f>VLOOKUP('Frese Valve Selection'!$Q588,'Partnumber data valves'!$B$4:$K$1001,4,FALSE)</f>
        <v>#N/A</v>
      </c>
      <c r="U588" s="23" t="e">
        <f>VLOOKUP('Frese Valve Selection'!$Q588,'Partnumber data valves'!$B$4:$K$1001,5,FALSE)</f>
        <v>#N/A</v>
      </c>
      <c r="V588" s="23" t="e">
        <f>VLOOKUP('Frese Valve Selection'!$Q588,'Partnumber data valves'!$B$4:$K$1001,6,FALSE)</f>
        <v>#N/A</v>
      </c>
      <c r="W588" s="23" t="e">
        <f>VLOOKUP('Frese Valve Selection'!$Q588,'Partnumber data valves'!$B$4:$K$1001,7,FALSE)</f>
        <v>#N/A</v>
      </c>
      <c r="X588" s="23" t="e">
        <f>VLOOKUP('Frese Valve Selection'!$Q588,'Partnumber data valves'!$B$4:$K$1001,8,FALSE)</f>
        <v>#N/A</v>
      </c>
      <c r="Y588" s="23" t="e">
        <f>VLOOKUP('Frese Valve Selection'!$Q588,'Partnumber data valves'!$B$4:$K$1001,9,FALSE)</f>
        <v>#N/A</v>
      </c>
      <c r="Z588" s="23" t="e">
        <f>VLOOKUP('Frese Valve Selection'!$Q588,'Partnumber data valves'!$B$4:$K$1001,10,FALSE)</f>
        <v>#N/A</v>
      </c>
      <c r="AA588" s="97">
        <f t="shared" si="87"/>
        <v>0</v>
      </c>
      <c r="AB588" s="98" t="e">
        <f t="shared" si="93"/>
        <v>#N/A</v>
      </c>
      <c r="AC588" s="99" t="e">
        <f t="shared" si="94"/>
        <v>#N/A</v>
      </c>
      <c r="AD588" s="23" t="e">
        <f>VLOOKUP(Q588,'Weight table'!$A$2:$C$10000,3,FALSE)</f>
        <v>#N/A</v>
      </c>
      <c r="AF588" s="83"/>
      <c r="AG588" s="23" t="str">
        <f>IF(OR(ISBLANK($AF588),$AF588="N/A"),"",VLOOKUP($AF588,'Part number data actuators'!$B$3:$H$202,2,FALSE))</f>
        <v/>
      </c>
      <c r="AH588" s="23" t="str">
        <f>IF(OR(ISBLANK($AF588),$AF588="N/A"),"",VLOOKUP($AF588,'Part number data actuators'!$B$3:$H$202,3,FALSE))</f>
        <v/>
      </c>
      <c r="AI588" s="23" t="str">
        <f>IF(OR(ISBLANK($AF588),$AF588="N/A"),"",VLOOKUP($AF588,'Part number data actuators'!$B$3:$H$202,4,FALSE))</f>
        <v/>
      </c>
      <c r="AJ588" s="23" t="str">
        <f>IF(OR(ISBLANK($AF588),$AF588="N/A"),"",VLOOKUP($AF588,'Part number data actuators'!$B$3:$H$202,5,FALSE))</f>
        <v/>
      </c>
      <c r="AK588" s="23" t="str">
        <f>IF(OR(ISBLANK($AF588),$AF588="N/A"),"",VLOOKUP($AF588,'Part number data actuators'!$B$3:$H$202,6,FALSE))</f>
        <v/>
      </c>
      <c r="AL588" s="23" t="str">
        <f>IF(OR(ISBLANK($AF588),$AF588="N/A"),"",VLOOKUP($AF588,'Part number data actuators'!$B$3:$H$202,7,FALSE))</f>
        <v/>
      </c>
      <c r="AM588" s="5" t="str">
        <f>IF(OR(ISBLANK($AF588),$AF588="N/A"),"",VLOOKUP(AF588,'Weight table'!$A$2:$C$10000,3,FALSE))</f>
        <v/>
      </c>
      <c r="AO588" s="86"/>
      <c r="AU588" s="66" t="e">
        <f t="shared" si="88"/>
        <v>#N/A</v>
      </c>
      <c r="AV588" s="66" t="e">
        <f t="shared" si="89"/>
        <v>#N/A</v>
      </c>
      <c r="AW588" t="e">
        <f t="shared" si="90"/>
        <v>#N/A</v>
      </c>
      <c r="AX588" s="66" t="e">
        <f t="shared" si="91"/>
        <v>#N/A</v>
      </c>
      <c r="AY588" s="66" t="e">
        <f t="shared" si="92"/>
        <v>#N/A</v>
      </c>
      <c r="BB588" s="6" t="e">
        <f>MATCH(Q588,'Partnumber data valves'!$B$4:$B$1001,0)</f>
        <v>#N/A</v>
      </c>
      <c r="BC588" s="6"/>
      <c r="BD588" t="e">
        <f>INDEX('Partnumber data valves'!$B$4:$AC$1001,$BB588,13)</f>
        <v>#N/A</v>
      </c>
      <c r="BE588" t="e">
        <f>INDEX('Partnumber data valves'!$B$4:$AC$1001,$BB588,14)</f>
        <v>#N/A</v>
      </c>
      <c r="BF588" t="e">
        <f>INDEX('Partnumber data valves'!$B$4:$AC$1001,$BB588,15)</f>
        <v>#N/A</v>
      </c>
      <c r="BG588" t="e">
        <f>INDEX('Partnumber data valves'!$B$4:$AC$1001,$BB588,16)</f>
        <v>#N/A</v>
      </c>
      <c r="BH588" t="e">
        <f>INDEX('Partnumber data valves'!$B$4:$AC$1001,$BB588,17)</f>
        <v>#N/A</v>
      </c>
      <c r="BI588" t="e">
        <f>INDEX('Partnumber data valves'!$B$4:$AC$1001,$BB588,18)</f>
        <v>#N/A</v>
      </c>
      <c r="BJ588" t="e">
        <f>INDEX('Partnumber data valves'!$B$4:$AC$1001,$BB588,19)</f>
        <v>#N/A</v>
      </c>
      <c r="BL588" t="e">
        <f>INDEX('Partnumber data valves'!$B$4:$AC$1001,$BB588,21)</f>
        <v>#N/A</v>
      </c>
      <c r="BM588" t="e">
        <f>INDEX('Partnumber data valves'!$B$4:$AC$1001,$BB588,22)</f>
        <v>#N/A</v>
      </c>
      <c r="BN588" t="e">
        <f>INDEX('Partnumber data valves'!$B$4:$AC$1001,$BB588,23)</f>
        <v>#N/A</v>
      </c>
      <c r="BO588" t="e">
        <f>INDEX('Partnumber data valves'!$B$4:$AC$1001,$BB588,24)</f>
        <v>#N/A</v>
      </c>
      <c r="BP588" t="e">
        <f>INDEX('Partnumber data valves'!$B$4:$AC$1001,$BB588,25)</f>
        <v>#N/A</v>
      </c>
      <c r="BQ588" t="e">
        <f>INDEX('Partnumber data valves'!$B$4:$AC$1001,$BB588,26)</f>
        <v>#N/A</v>
      </c>
      <c r="BR588" t="e">
        <f>INDEX('Partnumber data valves'!$B$4:$AC$1001,$BB588,27)</f>
        <v>#N/A</v>
      </c>
      <c r="BS588" t="e">
        <f>INDEX('Partnumber data valves'!$B$4:$AC$1001,$BB588,28)</f>
        <v>#N/A</v>
      </c>
      <c r="BU588" s="66" t="e">
        <f>INDEX('Partnumber data valves'!$B$4:$AC$1001,$BB588,5)</f>
        <v>#N/A</v>
      </c>
      <c r="BV588" s="66" t="e">
        <f>INDEX('Partnumber data valves'!$B$4:$AC$1001,$BB588,6)</f>
        <v>#N/A</v>
      </c>
    </row>
    <row r="589" spans="2:74" ht="15.75">
      <c r="B589" s="86"/>
      <c r="C589" s="108"/>
      <c r="D589" s="112"/>
      <c r="E589" s="124"/>
      <c r="F589" s="124"/>
      <c r="G589" s="109"/>
      <c r="H589" s="112"/>
      <c r="I589" s="110"/>
      <c r="J589" s="111"/>
      <c r="K589" s="112"/>
      <c r="L589" s="111"/>
      <c r="M589" s="115"/>
      <c r="N589" s="115"/>
      <c r="O589" s="115"/>
      <c r="Q589" s="83"/>
      <c r="R589" s="22" t="e">
        <f>VLOOKUP('Frese Valve Selection'!$Q589,'Partnumber data valves'!$B$4:$K$1001,2,FALSE)</f>
        <v>#N/A</v>
      </c>
      <c r="S589" s="23" t="e">
        <f>VLOOKUP('Frese Valve Selection'!$Q589,'Partnumber data valves'!$B$4:$K$1001,3,FALSE)</f>
        <v>#N/A</v>
      </c>
      <c r="T589" s="23" t="e">
        <f>VLOOKUP('Frese Valve Selection'!$Q589,'Partnumber data valves'!$B$4:$K$1001,4,FALSE)</f>
        <v>#N/A</v>
      </c>
      <c r="U589" s="23" t="e">
        <f>VLOOKUP('Frese Valve Selection'!$Q589,'Partnumber data valves'!$B$4:$K$1001,5,FALSE)</f>
        <v>#N/A</v>
      </c>
      <c r="V589" s="23" t="e">
        <f>VLOOKUP('Frese Valve Selection'!$Q589,'Partnumber data valves'!$B$4:$K$1001,6,FALSE)</f>
        <v>#N/A</v>
      </c>
      <c r="W589" s="23" t="e">
        <f>VLOOKUP('Frese Valve Selection'!$Q589,'Partnumber data valves'!$B$4:$K$1001,7,FALSE)</f>
        <v>#N/A</v>
      </c>
      <c r="X589" s="23" t="e">
        <f>VLOOKUP('Frese Valve Selection'!$Q589,'Partnumber data valves'!$B$4:$K$1001,8,FALSE)</f>
        <v>#N/A</v>
      </c>
      <c r="Y589" s="23" t="e">
        <f>VLOOKUP('Frese Valve Selection'!$Q589,'Partnumber data valves'!$B$4:$K$1001,9,FALSE)</f>
        <v>#N/A</v>
      </c>
      <c r="Z589" s="23" t="e">
        <f>VLOOKUP('Frese Valve Selection'!$Q589,'Partnumber data valves'!$B$4:$K$1001,10,FALSE)</f>
        <v>#N/A</v>
      </c>
      <c r="AA589" s="97">
        <f t="shared" si="87"/>
        <v>0</v>
      </c>
      <c r="AB589" s="98" t="e">
        <f t="shared" si="93"/>
        <v>#N/A</v>
      </c>
      <c r="AC589" s="99" t="e">
        <f t="shared" si="94"/>
        <v>#N/A</v>
      </c>
      <c r="AD589" s="23" t="e">
        <f>VLOOKUP(Q589,'Weight table'!$A$2:$C$10000,3,FALSE)</f>
        <v>#N/A</v>
      </c>
      <c r="AF589" s="83"/>
      <c r="AG589" s="23" t="str">
        <f>IF(OR(ISBLANK($AF589),$AF589="N/A"),"",VLOOKUP($AF589,'Part number data actuators'!$B$3:$H$202,2,FALSE))</f>
        <v/>
      </c>
      <c r="AH589" s="23" t="str">
        <f>IF(OR(ISBLANK($AF589),$AF589="N/A"),"",VLOOKUP($AF589,'Part number data actuators'!$B$3:$H$202,3,FALSE))</f>
        <v/>
      </c>
      <c r="AI589" s="23" t="str">
        <f>IF(OR(ISBLANK($AF589),$AF589="N/A"),"",VLOOKUP($AF589,'Part number data actuators'!$B$3:$H$202,4,FALSE))</f>
        <v/>
      </c>
      <c r="AJ589" s="23" t="str">
        <f>IF(OR(ISBLANK($AF589),$AF589="N/A"),"",VLOOKUP($AF589,'Part number data actuators'!$B$3:$H$202,5,FALSE))</f>
        <v/>
      </c>
      <c r="AK589" s="23" t="str">
        <f>IF(OR(ISBLANK($AF589),$AF589="N/A"),"",VLOOKUP($AF589,'Part number data actuators'!$B$3:$H$202,6,FALSE))</f>
        <v/>
      </c>
      <c r="AL589" s="23" t="str">
        <f>IF(OR(ISBLANK($AF589),$AF589="N/A"),"",VLOOKUP($AF589,'Part number data actuators'!$B$3:$H$202,7,FALSE))</f>
        <v/>
      </c>
      <c r="AM589" s="5" t="str">
        <f>IF(OR(ISBLANK($AF589),$AF589="N/A"),"",VLOOKUP(AF589,'Weight table'!$A$2:$C$10000,3,FALSE))</f>
        <v/>
      </c>
      <c r="AO589" s="86"/>
      <c r="AU589" s="66" t="e">
        <f t="shared" si="88"/>
        <v>#N/A</v>
      </c>
      <c r="AV589" s="66" t="e">
        <f t="shared" si="89"/>
        <v>#N/A</v>
      </c>
      <c r="AW589" t="e">
        <f t="shared" si="90"/>
        <v>#N/A</v>
      </c>
      <c r="AX589" s="66" t="e">
        <f t="shared" si="91"/>
        <v>#N/A</v>
      </c>
      <c r="AY589" s="66" t="e">
        <f t="shared" si="92"/>
        <v>#N/A</v>
      </c>
      <c r="BB589" s="6" t="e">
        <f>MATCH(Q589,'Partnumber data valves'!$B$4:$B$1001,0)</f>
        <v>#N/A</v>
      </c>
      <c r="BC589" s="6"/>
      <c r="BD589" t="e">
        <f>INDEX('Partnumber data valves'!$B$4:$AC$1001,$BB589,13)</f>
        <v>#N/A</v>
      </c>
      <c r="BE589" t="e">
        <f>INDEX('Partnumber data valves'!$B$4:$AC$1001,$BB589,14)</f>
        <v>#N/A</v>
      </c>
      <c r="BF589" t="e">
        <f>INDEX('Partnumber data valves'!$B$4:$AC$1001,$BB589,15)</f>
        <v>#N/A</v>
      </c>
      <c r="BG589" t="e">
        <f>INDEX('Partnumber data valves'!$B$4:$AC$1001,$BB589,16)</f>
        <v>#N/A</v>
      </c>
      <c r="BH589" t="e">
        <f>INDEX('Partnumber data valves'!$B$4:$AC$1001,$BB589,17)</f>
        <v>#N/A</v>
      </c>
      <c r="BI589" t="e">
        <f>INDEX('Partnumber data valves'!$B$4:$AC$1001,$BB589,18)</f>
        <v>#N/A</v>
      </c>
      <c r="BJ589" t="e">
        <f>INDEX('Partnumber data valves'!$B$4:$AC$1001,$BB589,19)</f>
        <v>#N/A</v>
      </c>
      <c r="BL589" t="e">
        <f>INDEX('Partnumber data valves'!$B$4:$AC$1001,$BB589,21)</f>
        <v>#N/A</v>
      </c>
      <c r="BM589" t="e">
        <f>INDEX('Partnumber data valves'!$B$4:$AC$1001,$BB589,22)</f>
        <v>#N/A</v>
      </c>
      <c r="BN589" t="e">
        <f>INDEX('Partnumber data valves'!$B$4:$AC$1001,$BB589,23)</f>
        <v>#N/A</v>
      </c>
      <c r="BO589" t="e">
        <f>INDEX('Partnumber data valves'!$B$4:$AC$1001,$BB589,24)</f>
        <v>#N/A</v>
      </c>
      <c r="BP589" t="e">
        <f>INDEX('Partnumber data valves'!$B$4:$AC$1001,$BB589,25)</f>
        <v>#N/A</v>
      </c>
      <c r="BQ589" t="e">
        <f>INDEX('Partnumber data valves'!$B$4:$AC$1001,$BB589,26)</f>
        <v>#N/A</v>
      </c>
      <c r="BR589" t="e">
        <f>INDEX('Partnumber data valves'!$B$4:$AC$1001,$BB589,27)</f>
        <v>#N/A</v>
      </c>
      <c r="BS589" t="e">
        <f>INDEX('Partnumber data valves'!$B$4:$AC$1001,$BB589,28)</f>
        <v>#N/A</v>
      </c>
      <c r="BU589" s="66" t="e">
        <f>INDEX('Partnumber data valves'!$B$4:$AC$1001,$BB589,5)</f>
        <v>#N/A</v>
      </c>
      <c r="BV589" s="66" t="e">
        <f>INDEX('Partnumber data valves'!$B$4:$AC$1001,$BB589,6)</f>
        <v>#N/A</v>
      </c>
    </row>
    <row r="590" spans="2:74" ht="15.75">
      <c r="B590" s="86"/>
      <c r="C590" s="108"/>
      <c r="D590" s="112"/>
      <c r="E590" s="124"/>
      <c r="F590" s="124"/>
      <c r="G590" s="109"/>
      <c r="H590" s="112"/>
      <c r="I590" s="110"/>
      <c r="J590" s="111"/>
      <c r="K590" s="112"/>
      <c r="L590" s="111"/>
      <c r="M590" s="115"/>
      <c r="N590" s="115"/>
      <c r="O590" s="115"/>
      <c r="Q590" s="83"/>
      <c r="R590" s="22" t="e">
        <f>VLOOKUP('Frese Valve Selection'!$Q590,'Partnumber data valves'!$B$4:$K$1001,2,FALSE)</f>
        <v>#N/A</v>
      </c>
      <c r="S590" s="23" t="e">
        <f>VLOOKUP('Frese Valve Selection'!$Q590,'Partnumber data valves'!$B$4:$K$1001,3,FALSE)</f>
        <v>#N/A</v>
      </c>
      <c r="T590" s="23" t="e">
        <f>VLOOKUP('Frese Valve Selection'!$Q590,'Partnumber data valves'!$B$4:$K$1001,4,FALSE)</f>
        <v>#N/A</v>
      </c>
      <c r="U590" s="23" t="e">
        <f>VLOOKUP('Frese Valve Selection'!$Q590,'Partnumber data valves'!$B$4:$K$1001,5,FALSE)</f>
        <v>#N/A</v>
      </c>
      <c r="V590" s="23" t="e">
        <f>VLOOKUP('Frese Valve Selection'!$Q590,'Partnumber data valves'!$B$4:$K$1001,6,FALSE)</f>
        <v>#N/A</v>
      </c>
      <c r="W590" s="23" t="e">
        <f>VLOOKUP('Frese Valve Selection'!$Q590,'Partnumber data valves'!$B$4:$K$1001,7,FALSE)</f>
        <v>#N/A</v>
      </c>
      <c r="X590" s="23" t="e">
        <f>VLOOKUP('Frese Valve Selection'!$Q590,'Partnumber data valves'!$B$4:$K$1001,8,FALSE)</f>
        <v>#N/A</v>
      </c>
      <c r="Y590" s="23" t="e">
        <f>VLOOKUP('Frese Valve Selection'!$Q590,'Partnumber data valves'!$B$4:$K$1001,9,FALSE)</f>
        <v>#N/A</v>
      </c>
      <c r="Z590" s="23" t="e">
        <f>VLOOKUP('Frese Valve Selection'!$Q590,'Partnumber data valves'!$B$4:$K$1001,10,FALSE)</f>
        <v>#N/A</v>
      </c>
      <c r="AA590" s="97">
        <f t="shared" si="87"/>
        <v>0</v>
      </c>
      <c r="AB590" s="98" t="e">
        <f t="shared" si="93"/>
        <v>#N/A</v>
      </c>
      <c r="AC590" s="99" t="e">
        <f t="shared" si="94"/>
        <v>#N/A</v>
      </c>
      <c r="AD590" s="23" t="e">
        <f>VLOOKUP(Q590,'Weight table'!$A$2:$C$10000,3,FALSE)</f>
        <v>#N/A</v>
      </c>
      <c r="AF590" s="83"/>
      <c r="AG590" s="23" t="str">
        <f>IF(OR(ISBLANK($AF590),$AF590="N/A"),"",VLOOKUP($AF590,'Part number data actuators'!$B$3:$H$202,2,FALSE))</f>
        <v/>
      </c>
      <c r="AH590" s="23" t="str">
        <f>IF(OR(ISBLANK($AF590),$AF590="N/A"),"",VLOOKUP($AF590,'Part number data actuators'!$B$3:$H$202,3,FALSE))</f>
        <v/>
      </c>
      <c r="AI590" s="23" t="str">
        <f>IF(OR(ISBLANK($AF590),$AF590="N/A"),"",VLOOKUP($AF590,'Part number data actuators'!$B$3:$H$202,4,FALSE))</f>
        <v/>
      </c>
      <c r="AJ590" s="23" t="str">
        <f>IF(OR(ISBLANK($AF590),$AF590="N/A"),"",VLOOKUP($AF590,'Part number data actuators'!$B$3:$H$202,5,FALSE))</f>
        <v/>
      </c>
      <c r="AK590" s="23" t="str">
        <f>IF(OR(ISBLANK($AF590),$AF590="N/A"),"",VLOOKUP($AF590,'Part number data actuators'!$B$3:$H$202,6,FALSE))</f>
        <v/>
      </c>
      <c r="AL590" s="23" t="str">
        <f>IF(OR(ISBLANK($AF590),$AF590="N/A"),"",VLOOKUP($AF590,'Part number data actuators'!$B$3:$H$202,7,FALSE))</f>
        <v/>
      </c>
      <c r="AM590" s="5" t="str">
        <f>IF(OR(ISBLANK($AF590),$AF590="N/A"),"",VLOOKUP(AF590,'Weight table'!$A$2:$C$10000,3,FALSE))</f>
        <v/>
      </c>
      <c r="AO590" s="86"/>
      <c r="AU590" s="66" t="e">
        <f t="shared" si="88"/>
        <v>#N/A</v>
      </c>
      <c r="AV590" s="66" t="e">
        <f t="shared" si="89"/>
        <v>#N/A</v>
      </c>
      <c r="AW590" t="e">
        <f t="shared" si="90"/>
        <v>#N/A</v>
      </c>
      <c r="AX590" s="66" t="e">
        <f t="shared" si="91"/>
        <v>#N/A</v>
      </c>
      <c r="AY590" s="66" t="e">
        <f t="shared" si="92"/>
        <v>#N/A</v>
      </c>
      <c r="BB590" s="6" t="e">
        <f>MATCH(Q590,'Partnumber data valves'!$B$4:$B$1001,0)</f>
        <v>#N/A</v>
      </c>
      <c r="BC590" s="6"/>
      <c r="BD590" t="e">
        <f>INDEX('Partnumber data valves'!$B$4:$AC$1001,$BB590,13)</f>
        <v>#N/A</v>
      </c>
      <c r="BE590" t="e">
        <f>INDEX('Partnumber data valves'!$B$4:$AC$1001,$BB590,14)</f>
        <v>#N/A</v>
      </c>
      <c r="BF590" t="e">
        <f>INDEX('Partnumber data valves'!$B$4:$AC$1001,$BB590,15)</f>
        <v>#N/A</v>
      </c>
      <c r="BG590" t="e">
        <f>INDEX('Partnumber data valves'!$B$4:$AC$1001,$BB590,16)</f>
        <v>#N/A</v>
      </c>
      <c r="BH590" t="e">
        <f>INDEX('Partnumber data valves'!$B$4:$AC$1001,$BB590,17)</f>
        <v>#N/A</v>
      </c>
      <c r="BI590" t="e">
        <f>INDEX('Partnumber data valves'!$B$4:$AC$1001,$BB590,18)</f>
        <v>#N/A</v>
      </c>
      <c r="BJ590" t="e">
        <f>INDEX('Partnumber data valves'!$B$4:$AC$1001,$BB590,19)</f>
        <v>#N/A</v>
      </c>
      <c r="BL590" t="e">
        <f>INDEX('Partnumber data valves'!$B$4:$AC$1001,$BB590,21)</f>
        <v>#N/A</v>
      </c>
      <c r="BM590" t="e">
        <f>INDEX('Partnumber data valves'!$B$4:$AC$1001,$BB590,22)</f>
        <v>#N/A</v>
      </c>
      <c r="BN590" t="e">
        <f>INDEX('Partnumber data valves'!$B$4:$AC$1001,$BB590,23)</f>
        <v>#N/A</v>
      </c>
      <c r="BO590" t="e">
        <f>INDEX('Partnumber data valves'!$B$4:$AC$1001,$BB590,24)</f>
        <v>#N/A</v>
      </c>
      <c r="BP590" t="e">
        <f>INDEX('Partnumber data valves'!$B$4:$AC$1001,$BB590,25)</f>
        <v>#N/A</v>
      </c>
      <c r="BQ590" t="e">
        <f>INDEX('Partnumber data valves'!$B$4:$AC$1001,$BB590,26)</f>
        <v>#N/A</v>
      </c>
      <c r="BR590" t="e">
        <f>INDEX('Partnumber data valves'!$B$4:$AC$1001,$BB590,27)</f>
        <v>#N/A</v>
      </c>
      <c r="BS590" t="e">
        <f>INDEX('Partnumber data valves'!$B$4:$AC$1001,$BB590,28)</f>
        <v>#N/A</v>
      </c>
      <c r="BU590" s="66" t="e">
        <f>INDEX('Partnumber data valves'!$B$4:$AC$1001,$BB590,5)</f>
        <v>#N/A</v>
      </c>
      <c r="BV590" s="66" t="e">
        <f>INDEX('Partnumber data valves'!$B$4:$AC$1001,$BB590,6)</f>
        <v>#N/A</v>
      </c>
    </row>
    <row r="591" spans="2:74" ht="15.75">
      <c r="B591" s="86"/>
      <c r="C591" s="108"/>
      <c r="D591" s="112"/>
      <c r="E591" s="124"/>
      <c r="F591" s="124"/>
      <c r="G591" s="109"/>
      <c r="H591" s="112"/>
      <c r="I591" s="110"/>
      <c r="J591" s="111"/>
      <c r="K591" s="112"/>
      <c r="L591" s="111"/>
      <c r="M591" s="115"/>
      <c r="N591" s="115"/>
      <c r="O591" s="115"/>
      <c r="Q591" s="83"/>
      <c r="R591" s="22" t="e">
        <f>VLOOKUP('Frese Valve Selection'!$Q591,'Partnumber data valves'!$B$4:$K$1001,2,FALSE)</f>
        <v>#N/A</v>
      </c>
      <c r="S591" s="23" t="e">
        <f>VLOOKUP('Frese Valve Selection'!$Q591,'Partnumber data valves'!$B$4:$K$1001,3,FALSE)</f>
        <v>#N/A</v>
      </c>
      <c r="T591" s="23" t="e">
        <f>VLOOKUP('Frese Valve Selection'!$Q591,'Partnumber data valves'!$B$4:$K$1001,4,FALSE)</f>
        <v>#N/A</v>
      </c>
      <c r="U591" s="23" t="e">
        <f>VLOOKUP('Frese Valve Selection'!$Q591,'Partnumber data valves'!$B$4:$K$1001,5,FALSE)</f>
        <v>#N/A</v>
      </c>
      <c r="V591" s="23" t="e">
        <f>VLOOKUP('Frese Valve Selection'!$Q591,'Partnumber data valves'!$B$4:$K$1001,6,FALSE)</f>
        <v>#N/A</v>
      </c>
      <c r="W591" s="23" t="e">
        <f>VLOOKUP('Frese Valve Selection'!$Q591,'Partnumber data valves'!$B$4:$K$1001,7,FALSE)</f>
        <v>#N/A</v>
      </c>
      <c r="X591" s="23" t="e">
        <f>VLOOKUP('Frese Valve Selection'!$Q591,'Partnumber data valves'!$B$4:$K$1001,8,FALSE)</f>
        <v>#N/A</v>
      </c>
      <c r="Y591" s="23" t="e">
        <f>VLOOKUP('Frese Valve Selection'!$Q591,'Partnumber data valves'!$B$4:$K$1001,9,FALSE)</f>
        <v>#N/A</v>
      </c>
      <c r="Z591" s="23" t="e">
        <f>VLOOKUP('Frese Valve Selection'!$Q591,'Partnumber data valves'!$B$4:$K$1001,10,FALSE)</f>
        <v>#N/A</v>
      </c>
      <c r="AA591" s="97">
        <f t="shared" si="87"/>
        <v>0</v>
      </c>
      <c r="AB591" s="98" t="e">
        <f t="shared" si="93"/>
        <v>#N/A</v>
      </c>
      <c r="AC591" s="99" t="e">
        <f t="shared" si="94"/>
        <v>#N/A</v>
      </c>
      <c r="AD591" s="23" t="e">
        <f>VLOOKUP(Q591,'Weight table'!$A$2:$C$10000,3,FALSE)</f>
        <v>#N/A</v>
      </c>
      <c r="AF591" s="83"/>
      <c r="AG591" s="23" t="str">
        <f>IF(OR(ISBLANK($AF591),$AF591="N/A"),"",VLOOKUP($AF591,'Part number data actuators'!$B$3:$H$202,2,FALSE))</f>
        <v/>
      </c>
      <c r="AH591" s="23" t="str">
        <f>IF(OR(ISBLANK($AF591),$AF591="N/A"),"",VLOOKUP($AF591,'Part number data actuators'!$B$3:$H$202,3,FALSE))</f>
        <v/>
      </c>
      <c r="AI591" s="23" t="str">
        <f>IF(OR(ISBLANK($AF591),$AF591="N/A"),"",VLOOKUP($AF591,'Part number data actuators'!$B$3:$H$202,4,FALSE))</f>
        <v/>
      </c>
      <c r="AJ591" s="23" t="str">
        <f>IF(OR(ISBLANK($AF591),$AF591="N/A"),"",VLOOKUP($AF591,'Part number data actuators'!$B$3:$H$202,5,FALSE))</f>
        <v/>
      </c>
      <c r="AK591" s="23" t="str">
        <f>IF(OR(ISBLANK($AF591),$AF591="N/A"),"",VLOOKUP($AF591,'Part number data actuators'!$B$3:$H$202,6,FALSE))</f>
        <v/>
      </c>
      <c r="AL591" s="23" t="str">
        <f>IF(OR(ISBLANK($AF591),$AF591="N/A"),"",VLOOKUP($AF591,'Part number data actuators'!$B$3:$H$202,7,FALSE))</f>
        <v/>
      </c>
      <c r="AM591" s="5" t="str">
        <f>IF(OR(ISBLANK($AF591),$AF591="N/A"),"",VLOOKUP(AF591,'Weight table'!$A$2:$C$10000,3,FALSE))</f>
        <v/>
      </c>
      <c r="AO591" s="86"/>
      <c r="AU591" s="66" t="e">
        <f t="shared" si="88"/>
        <v>#N/A</v>
      </c>
      <c r="AV591" s="66" t="e">
        <f t="shared" si="89"/>
        <v>#N/A</v>
      </c>
      <c r="AW591" t="e">
        <f t="shared" si="90"/>
        <v>#N/A</v>
      </c>
      <c r="AX591" s="66" t="e">
        <f t="shared" si="91"/>
        <v>#N/A</v>
      </c>
      <c r="AY591" s="66" t="e">
        <f t="shared" si="92"/>
        <v>#N/A</v>
      </c>
      <c r="BB591" s="6" t="e">
        <f>MATCH(Q591,'Partnumber data valves'!$B$4:$B$1001,0)</f>
        <v>#N/A</v>
      </c>
      <c r="BC591" s="6"/>
      <c r="BD591" t="e">
        <f>INDEX('Partnumber data valves'!$B$4:$AC$1001,$BB591,13)</f>
        <v>#N/A</v>
      </c>
      <c r="BE591" t="e">
        <f>INDEX('Partnumber data valves'!$B$4:$AC$1001,$BB591,14)</f>
        <v>#N/A</v>
      </c>
      <c r="BF591" t="e">
        <f>INDEX('Partnumber data valves'!$B$4:$AC$1001,$BB591,15)</f>
        <v>#N/A</v>
      </c>
      <c r="BG591" t="e">
        <f>INDEX('Partnumber data valves'!$B$4:$AC$1001,$BB591,16)</f>
        <v>#N/A</v>
      </c>
      <c r="BH591" t="e">
        <f>INDEX('Partnumber data valves'!$B$4:$AC$1001,$BB591,17)</f>
        <v>#N/A</v>
      </c>
      <c r="BI591" t="e">
        <f>INDEX('Partnumber data valves'!$B$4:$AC$1001,$BB591,18)</f>
        <v>#N/A</v>
      </c>
      <c r="BJ591" t="e">
        <f>INDEX('Partnumber data valves'!$B$4:$AC$1001,$BB591,19)</f>
        <v>#N/A</v>
      </c>
      <c r="BL591" t="e">
        <f>INDEX('Partnumber data valves'!$B$4:$AC$1001,$BB591,21)</f>
        <v>#N/A</v>
      </c>
      <c r="BM591" t="e">
        <f>INDEX('Partnumber data valves'!$B$4:$AC$1001,$BB591,22)</f>
        <v>#N/A</v>
      </c>
      <c r="BN591" t="e">
        <f>INDEX('Partnumber data valves'!$B$4:$AC$1001,$BB591,23)</f>
        <v>#N/A</v>
      </c>
      <c r="BO591" t="e">
        <f>INDEX('Partnumber data valves'!$B$4:$AC$1001,$BB591,24)</f>
        <v>#N/A</v>
      </c>
      <c r="BP591" t="e">
        <f>INDEX('Partnumber data valves'!$B$4:$AC$1001,$BB591,25)</f>
        <v>#N/A</v>
      </c>
      <c r="BQ591" t="e">
        <f>INDEX('Partnumber data valves'!$B$4:$AC$1001,$BB591,26)</f>
        <v>#N/A</v>
      </c>
      <c r="BR591" t="e">
        <f>INDEX('Partnumber data valves'!$B$4:$AC$1001,$BB591,27)</f>
        <v>#N/A</v>
      </c>
      <c r="BS591" t="e">
        <f>INDEX('Partnumber data valves'!$B$4:$AC$1001,$BB591,28)</f>
        <v>#N/A</v>
      </c>
      <c r="BU591" s="66" t="e">
        <f>INDEX('Partnumber data valves'!$B$4:$AC$1001,$BB591,5)</f>
        <v>#N/A</v>
      </c>
      <c r="BV591" s="66" t="e">
        <f>INDEX('Partnumber data valves'!$B$4:$AC$1001,$BB591,6)</f>
        <v>#N/A</v>
      </c>
    </row>
    <row r="592" spans="2:74" ht="15.75">
      <c r="B592" s="86"/>
      <c r="C592" s="108"/>
      <c r="D592" s="112"/>
      <c r="E592" s="124"/>
      <c r="F592" s="124"/>
      <c r="G592" s="109"/>
      <c r="H592" s="112"/>
      <c r="I592" s="110"/>
      <c r="J592" s="111"/>
      <c r="K592" s="112"/>
      <c r="L592" s="111"/>
      <c r="M592" s="115"/>
      <c r="N592" s="115"/>
      <c r="O592" s="115"/>
      <c r="Q592" s="83"/>
      <c r="R592" s="22" t="e">
        <f>VLOOKUP('Frese Valve Selection'!$Q592,'Partnumber data valves'!$B$4:$K$1001,2,FALSE)</f>
        <v>#N/A</v>
      </c>
      <c r="S592" s="23" t="e">
        <f>VLOOKUP('Frese Valve Selection'!$Q592,'Partnumber data valves'!$B$4:$K$1001,3,FALSE)</f>
        <v>#N/A</v>
      </c>
      <c r="T592" s="23" t="e">
        <f>VLOOKUP('Frese Valve Selection'!$Q592,'Partnumber data valves'!$B$4:$K$1001,4,FALSE)</f>
        <v>#N/A</v>
      </c>
      <c r="U592" s="23" t="e">
        <f>VLOOKUP('Frese Valve Selection'!$Q592,'Partnumber data valves'!$B$4:$K$1001,5,FALSE)</f>
        <v>#N/A</v>
      </c>
      <c r="V592" s="23" t="e">
        <f>VLOOKUP('Frese Valve Selection'!$Q592,'Partnumber data valves'!$B$4:$K$1001,6,FALSE)</f>
        <v>#N/A</v>
      </c>
      <c r="W592" s="23" t="e">
        <f>VLOOKUP('Frese Valve Selection'!$Q592,'Partnumber data valves'!$B$4:$K$1001,7,FALSE)</f>
        <v>#N/A</v>
      </c>
      <c r="X592" s="23" t="e">
        <f>VLOOKUP('Frese Valve Selection'!$Q592,'Partnumber data valves'!$B$4:$K$1001,8,FALSE)</f>
        <v>#N/A</v>
      </c>
      <c r="Y592" s="23" t="e">
        <f>VLOOKUP('Frese Valve Selection'!$Q592,'Partnumber data valves'!$B$4:$K$1001,9,FALSE)</f>
        <v>#N/A</v>
      </c>
      <c r="Z592" s="23" t="e">
        <f>VLOOKUP('Frese Valve Selection'!$Q592,'Partnumber data valves'!$B$4:$K$1001,10,FALSE)</f>
        <v>#N/A</v>
      </c>
      <c r="AA592" s="97">
        <f t="shared" ref="AA592:AA655" si="95">I592</f>
        <v>0</v>
      </c>
      <c r="AB592" s="98" t="e">
        <f t="shared" si="93"/>
        <v>#N/A</v>
      </c>
      <c r="AC592" s="99" t="e">
        <f t="shared" si="94"/>
        <v>#N/A</v>
      </c>
      <c r="AD592" s="23" t="e">
        <f>VLOOKUP(Q592,'Weight table'!$A$2:$C$10000,3,FALSE)</f>
        <v>#N/A</v>
      </c>
      <c r="AF592" s="83"/>
      <c r="AG592" s="23" t="str">
        <f>IF(OR(ISBLANK($AF592),$AF592="N/A"),"",VLOOKUP($AF592,'Part number data actuators'!$B$3:$H$202,2,FALSE))</f>
        <v/>
      </c>
      <c r="AH592" s="23" t="str">
        <f>IF(OR(ISBLANK($AF592),$AF592="N/A"),"",VLOOKUP($AF592,'Part number data actuators'!$B$3:$H$202,3,FALSE))</f>
        <v/>
      </c>
      <c r="AI592" s="23" t="str">
        <f>IF(OR(ISBLANK($AF592),$AF592="N/A"),"",VLOOKUP($AF592,'Part number data actuators'!$B$3:$H$202,4,FALSE))</f>
        <v/>
      </c>
      <c r="AJ592" s="23" t="str">
        <f>IF(OR(ISBLANK($AF592),$AF592="N/A"),"",VLOOKUP($AF592,'Part number data actuators'!$B$3:$H$202,5,FALSE))</f>
        <v/>
      </c>
      <c r="AK592" s="23" t="str">
        <f>IF(OR(ISBLANK($AF592),$AF592="N/A"),"",VLOOKUP($AF592,'Part number data actuators'!$B$3:$H$202,6,FALSE))</f>
        <v/>
      </c>
      <c r="AL592" s="23" t="str">
        <f>IF(OR(ISBLANK($AF592),$AF592="N/A"),"",VLOOKUP($AF592,'Part number data actuators'!$B$3:$H$202,7,FALSE))</f>
        <v/>
      </c>
      <c r="AM592" s="5" t="str">
        <f>IF(OR(ISBLANK($AF592),$AF592="N/A"),"",VLOOKUP(AF592,'Weight table'!$A$2:$C$10000,3,FALSE))</f>
        <v/>
      </c>
      <c r="AO592" s="86"/>
      <c r="AU592" s="66" t="e">
        <f t="shared" si="88"/>
        <v>#N/A</v>
      </c>
      <c r="AV592" s="66" t="e">
        <f t="shared" si="89"/>
        <v>#N/A</v>
      </c>
      <c r="AW592" t="e">
        <f t="shared" si="90"/>
        <v>#N/A</v>
      </c>
      <c r="AX592" s="66" t="e">
        <f t="shared" si="91"/>
        <v>#N/A</v>
      </c>
      <c r="AY592" s="66" t="e">
        <f t="shared" si="92"/>
        <v>#N/A</v>
      </c>
      <c r="BB592" s="6" t="e">
        <f>MATCH(Q592,'Partnumber data valves'!$B$4:$B$1001,0)</f>
        <v>#N/A</v>
      </c>
      <c r="BC592" s="6"/>
      <c r="BD592" t="e">
        <f>INDEX('Partnumber data valves'!$B$4:$AC$1001,$BB592,13)</f>
        <v>#N/A</v>
      </c>
      <c r="BE592" t="e">
        <f>INDEX('Partnumber data valves'!$B$4:$AC$1001,$BB592,14)</f>
        <v>#N/A</v>
      </c>
      <c r="BF592" t="e">
        <f>INDEX('Partnumber data valves'!$B$4:$AC$1001,$BB592,15)</f>
        <v>#N/A</v>
      </c>
      <c r="BG592" t="e">
        <f>INDEX('Partnumber data valves'!$B$4:$AC$1001,$BB592,16)</f>
        <v>#N/A</v>
      </c>
      <c r="BH592" t="e">
        <f>INDEX('Partnumber data valves'!$B$4:$AC$1001,$BB592,17)</f>
        <v>#N/A</v>
      </c>
      <c r="BI592" t="e">
        <f>INDEX('Partnumber data valves'!$B$4:$AC$1001,$BB592,18)</f>
        <v>#N/A</v>
      </c>
      <c r="BJ592" t="e">
        <f>INDEX('Partnumber data valves'!$B$4:$AC$1001,$BB592,19)</f>
        <v>#N/A</v>
      </c>
      <c r="BL592" t="e">
        <f>INDEX('Partnumber data valves'!$B$4:$AC$1001,$BB592,21)</f>
        <v>#N/A</v>
      </c>
      <c r="BM592" t="e">
        <f>INDEX('Partnumber data valves'!$B$4:$AC$1001,$BB592,22)</f>
        <v>#N/A</v>
      </c>
      <c r="BN592" t="e">
        <f>INDEX('Partnumber data valves'!$B$4:$AC$1001,$BB592,23)</f>
        <v>#N/A</v>
      </c>
      <c r="BO592" t="e">
        <f>INDEX('Partnumber data valves'!$B$4:$AC$1001,$BB592,24)</f>
        <v>#N/A</v>
      </c>
      <c r="BP592" t="e">
        <f>INDEX('Partnumber data valves'!$B$4:$AC$1001,$BB592,25)</f>
        <v>#N/A</v>
      </c>
      <c r="BQ592" t="e">
        <f>INDEX('Partnumber data valves'!$B$4:$AC$1001,$BB592,26)</f>
        <v>#N/A</v>
      </c>
      <c r="BR592" t="e">
        <f>INDEX('Partnumber data valves'!$B$4:$AC$1001,$BB592,27)</f>
        <v>#N/A</v>
      </c>
      <c r="BS592" t="e">
        <f>INDEX('Partnumber data valves'!$B$4:$AC$1001,$BB592,28)</f>
        <v>#N/A</v>
      </c>
      <c r="BU592" s="66" t="e">
        <f>INDEX('Partnumber data valves'!$B$4:$AC$1001,$BB592,5)</f>
        <v>#N/A</v>
      </c>
      <c r="BV592" s="66" t="e">
        <f>INDEX('Partnumber data valves'!$B$4:$AC$1001,$BB592,6)</f>
        <v>#N/A</v>
      </c>
    </row>
    <row r="593" spans="2:74" ht="15.75">
      <c r="B593" s="86"/>
      <c r="C593" s="108"/>
      <c r="D593" s="125"/>
      <c r="E593" s="124"/>
      <c r="F593" s="124"/>
      <c r="G593" s="109"/>
      <c r="H593" s="112"/>
      <c r="I593" s="110"/>
      <c r="J593" s="111"/>
      <c r="K593" s="112"/>
      <c r="L593" s="111"/>
      <c r="M593" s="115"/>
      <c r="N593" s="115"/>
      <c r="O593" s="115"/>
      <c r="Q593" s="83"/>
      <c r="R593" s="22" t="e">
        <f>VLOOKUP('Frese Valve Selection'!$Q593,'Partnumber data valves'!$B$4:$K$1001,2,FALSE)</f>
        <v>#N/A</v>
      </c>
      <c r="S593" s="23" t="e">
        <f>VLOOKUP('Frese Valve Selection'!$Q593,'Partnumber data valves'!$B$4:$K$1001,3,FALSE)</f>
        <v>#N/A</v>
      </c>
      <c r="T593" s="23" t="e">
        <f>VLOOKUP('Frese Valve Selection'!$Q593,'Partnumber data valves'!$B$4:$K$1001,4,FALSE)</f>
        <v>#N/A</v>
      </c>
      <c r="U593" s="23" t="e">
        <f>VLOOKUP('Frese Valve Selection'!$Q593,'Partnumber data valves'!$B$4:$K$1001,5,FALSE)</f>
        <v>#N/A</v>
      </c>
      <c r="V593" s="23" t="e">
        <f>VLOOKUP('Frese Valve Selection'!$Q593,'Partnumber data valves'!$B$4:$K$1001,6,FALSE)</f>
        <v>#N/A</v>
      </c>
      <c r="W593" s="23" t="e">
        <f>VLOOKUP('Frese Valve Selection'!$Q593,'Partnumber data valves'!$B$4:$K$1001,7,FALSE)</f>
        <v>#N/A</v>
      </c>
      <c r="X593" s="23" t="e">
        <f>VLOOKUP('Frese Valve Selection'!$Q593,'Partnumber data valves'!$B$4:$K$1001,8,FALSE)</f>
        <v>#N/A</v>
      </c>
      <c r="Y593" s="23" t="e">
        <f>VLOOKUP('Frese Valve Selection'!$Q593,'Partnumber data valves'!$B$4:$K$1001,9,FALSE)</f>
        <v>#N/A</v>
      </c>
      <c r="Z593" s="23" t="e">
        <f>VLOOKUP('Frese Valve Selection'!$Q593,'Partnumber data valves'!$B$4:$K$1001,10,FALSE)</f>
        <v>#N/A</v>
      </c>
      <c r="AA593" s="97">
        <f t="shared" si="95"/>
        <v>0</v>
      </c>
      <c r="AB593" s="98" t="e">
        <f t="shared" si="93"/>
        <v>#N/A</v>
      </c>
      <c r="AC593" s="99" t="e">
        <f t="shared" si="94"/>
        <v>#N/A</v>
      </c>
      <c r="AD593" s="23" t="e">
        <f>VLOOKUP(Q593,'Weight table'!$A$2:$C$10000,3,FALSE)</f>
        <v>#N/A</v>
      </c>
      <c r="AF593" s="83"/>
      <c r="AG593" s="23" t="str">
        <f>IF(OR(ISBLANK($AF593),$AF593="N/A"),"",VLOOKUP($AF593,'Part number data actuators'!$B$3:$H$202,2,FALSE))</f>
        <v/>
      </c>
      <c r="AH593" s="23" t="str">
        <f>IF(OR(ISBLANK($AF593),$AF593="N/A"),"",VLOOKUP($AF593,'Part number data actuators'!$B$3:$H$202,3,FALSE))</f>
        <v/>
      </c>
      <c r="AI593" s="23" t="str">
        <f>IF(OR(ISBLANK($AF593),$AF593="N/A"),"",VLOOKUP($AF593,'Part number data actuators'!$B$3:$H$202,4,FALSE))</f>
        <v/>
      </c>
      <c r="AJ593" s="23" t="str">
        <f>IF(OR(ISBLANK($AF593),$AF593="N/A"),"",VLOOKUP($AF593,'Part number data actuators'!$B$3:$H$202,5,FALSE))</f>
        <v/>
      </c>
      <c r="AK593" s="23" t="str">
        <f>IF(OR(ISBLANK($AF593),$AF593="N/A"),"",VLOOKUP($AF593,'Part number data actuators'!$B$3:$H$202,6,FALSE))</f>
        <v/>
      </c>
      <c r="AL593" s="23" t="str">
        <f>IF(OR(ISBLANK($AF593),$AF593="N/A"),"",VLOOKUP($AF593,'Part number data actuators'!$B$3:$H$202,7,FALSE))</f>
        <v/>
      </c>
      <c r="AM593" s="5" t="str">
        <f>IF(OR(ISBLANK($AF593),$AF593="N/A"),"",VLOOKUP(AF593,'Weight table'!$A$2:$C$10000,3,FALSE))</f>
        <v/>
      </c>
      <c r="AO593" s="86"/>
      <c r="AU593" s="66" t="e">
        <f t="shared" ref="AU593:AU656" si="96">IF(AW593,
BD593*AA593^6+BE593*AA593^5+BF593*AA593^4+BG593*AA593^3+BH593*AA593^2+BI593*AA593+BJ593,
"Out of flow range")</f>
        <v>#N/A</v>
      </c>
      <c r="AV593" s="66" t="e">
        <f t="shared" ref="AV593:AV656" si="97">IF(AW593,
IF(AA593&lt;BL593,BM593,IF(BN593="flow",AX593,IF(BN593="preset",AY593,"not available"))),
"Out of flow range")</f>
        <v>#N/A</v>
      </c>
      <c r="AW593" t="e">
        <f t="shared" ref="AW593:AW656" si="98">IF(AND(AA593&gt;=BU593,AA593&lt;=BV593),TRUE,FALSE)</f>
        <v>#N/A</v>
      </c>
      <c r="AX593" s="66" t="e">
        <f t="shared" ref="AX593:AX656" si="99">BO593*AA593^4+BP593*AA593^3+BQ593*AA593^2+BR593*AA593+BS593</f>
        <v>#N/A</v>
      </c>
      <c r="AY593" s="66" t="e">
        <f t="shared" ref="AY593:AY656" si="100">BO593*AU593^4+BP593*AU593^3+BQ593*AU593^2+BR593*AU593+BS593</f>
        <v>#N/A</v>
      </c>
      <c r="BB593" s="6" t="e">
        <f>MATCH(Q593,'Partnumber data valves'!$B$4:$B$1001,0)</f>
        <v>#N/A</v>
      </c>
      <c r="BC593" s="6"/>
      <c r="BD593" t="e">
        <f>INDEX('Partnumber data valves'!$B$4:$AC$1001,$BB593,13)</f>
        <v>#N/A</v>
      </c>
      <c r="BE593" t="e">
        <f>INDEX('Partnumber data valves'!$B$4:$AC$1001,$BB593,14)</f>
        <v>#N/A</v>
      </c>
      <c r="BF593" t="e">
        <f>INDEX('Partnumber data valves'!$B$4:$AC$1001,$BB593,15)</f>
        <v>#N/A</v>
      </c>
      <c r="BG593" t="e">
        <f>INDEX('Partnumber data valves'!$B$4:$AC$1001,$BB593,16)</f>
        <v>#N/A</v>
      </c>
      <c r="BH593" t="e">
        <f>INDEX('Partnumber data valves'!$B$4:$AC$1001,$BB593,17)</f>
        <v>#N/A</v>
      </c>
      <c r="BI593" t="e">
        <f>INDEX('Partnumber data valves'!$B$4:$AC$1001,$BB593,18)</f>
        <v>#N/A</v>
      </c>
      <c r="BJ593" t="e">
        <f>INDEX('Partnumber data valves'!$B$4:$AC$1001,$BB593,19)</f>
        <v>#N/A</v>
      </c>
      <c r="BL593" t="e">
        <f>INDEX('Partnumber data valves'!$B$4:$AC$1001,$BB593,21)</f>
        <v>#N/A</v>
      </c>
      <c r="BM593" t="e">
        <f>INDEX('Partnumber data valves'!$B$4:$AC$1001,$BB593,22)</f>
        <v>#N/A</v>
      </c>
      <c r="BN593" t="e">
        <f>INDEX('Partnumber data valves'!$B$4:$AC$1001,$BB593,23)</f>
        <v>#N/A</v>
      </c>
      <c r="BO593" t="e">
        <f>INDEX('Partnumber data valves'!$B$4:$AC$1001,$BB593,24)</f>
        <v>#N/A</v>
      </c>
      <c r="BP593" t="e">
        <f>INDEX('Partnumber data valves'!$B$4:$AC$1001,$BB593,25)</f>
        <v>#N/A</v>
      </c>
      <c r="BQ593" t="e">
        <f>INDEX('Partnumber data valves'!$B$4:$AC$1001,$BB593,26)</f>
        <v>#N/A</v>
      </c>
      <c r="BR593" t="e">
        <f>INDEX('Partnumber data valves'!$B$4:$AC$1001,$BB593,27)</f>
        <v>#N/A</v>
      </c>
      <c r="BS593" t="e">
        <f>INDEX('Partnumber data valves'!$B$4:$AC$1001,$BB593,28)</f>
        <v>#N/A</v>
      </c>
      <c r="BU593" s="66" t="e">
        <f>INDEX('Partnumber data valves'!$B$4:$AC$1001,$BB593,5)</f>
        <v>#N/A</v>
      </c>
      <c r="BV593" s="66" t="e">
        <f>INDEX('Partnumber data valves'!$B$4:$AC$1001,$BB593,6)</f>
        <v>#N/A</v>
      </c>
    </row>
    <row r="594" spans="2:74" ht="15.75">
      <c r="B594" s="86"/>
      <c r="C594" s="108"/>
      <c r="D594" s="112"/>
      <c r="E594" s="124"/>
      <c r="F594" s="124"/>
      <c r="G594" s="109"/>
      <c r="H594" s="112"/>
      <c r="I594" s="110"/>
      <c r="J594" s="111"/>
      <c r="K594" s="112"/>
      <c r="L594" s="111"/>
      <c r="M594" s="115"/>
      <c r="N594" s="115"/>
      <c r="O594" s="115"/>
      <c r="Q594" s="83"/>
      <c r="R594" s="22" t="e">
        <f>VLOOKUP('Frese Valve Selection'!$Q594,'Partnumber data valves'!$B$4:$K$1001,2,FALSE)</f>
        <v>#N/A</v>
      </c>
      <c r="S594" s="23" t="e">
        <f>VLOOKUP('Frese Valve Selection'!$Q594,'Partnumber data valves'!$B$4:$K$1001,3,FALSE)</f>
        <v>#N/A</v>
      </c>
      <c r="T594" s="23" t="e">
        <f>VLOOKUP('Frese Valve Selection'!$Q594,'Partnumber data valves'!$B$4:$K$1001,4,FALSE)</f>
        <v>#N/A</v>
      </c>
      <c r="U594" s="23" t="e">
        <f>VLOOKUP('Frese Valve Selection'!$Q594,'Partnumber data valves'!$B$4:$K$1001,5,FALSE)</f>
        <v>#N/A</v>
      </c>
      <c r="V594" s="23" t="e">
        <f>VLOOKUP('Frese Valve Selection'!$Q594,'Partnumber data valves'!$B$4:$K$1001,6,FALSE)</f>
        <v>#N/A</v>
      </c>
      <c r="W594" s="23" t="e">
        <f>VLOOKUP('Frese Valve Selection'!$Q594,'Partnumber data valves'!$B$4:$K$1001,7,FALSE)</f>
        <v>#N/A</v>
      </c>
      <c r="X594" s="23" t="e">
        <f>VLOOKUP('Frese Valve Selection'!$Q594,'Partnumber data valves'!$B$4:$K$1001,8,FALSE)</f>
        <v>#N/A</v>
      </c>
      <c r="Y594" s="23" t="e">
        <f>VLOOKUP('Frese Valve Selection'!$Q594,'Partnumber data valves'!$B$4:$K$1001,9,FALSE)</f>
        <v>#N/A</v>
      </c>
      <c r="Z594" s="23" t="e">
        <f>VLOOKUP('Frese Valve Selection'!$Q594,'Partnumber data valves'!$B$4:$K$1001,10,FALSE)</f>
        <v>#N/A</v>
      </c>
      <c r="AA594" s="97">
        <f t="shared" si="95"/>
        <v>0</v>
      </c>
      <c r="AB594" s="98" t="e">
        <f t="shared" si="93"/>
        <v>#N/A</v>
      </c>
      <c r="AC594" s="99" t="e">
        <f t="shared" si="94"/>
        <v>#N/A</v>
      </c>
      <c r="AD594" s="23" t="e">
        <f>VLOOKUP(Q594,'Weight table'!$A$2:$C$10000,3,FALSE)</f>
        <v>#N/A</v>
      </c>
      <c r="AF594" s="83"/>
      <c r="AG594" s="23" t="str">
        <f>IF(OR(ISBLANK($AF594),$AF594="N/A"),"",VLOOKUP($AF594,'Part number data actuators'!$B$3:$H$202,2,FALSE))</f>
        <v/>
      </c>
      <c r="AH594" s="23" t="str">
        <f>IF(OR(ISBLANK($AF594),$AF594="N/A"),"",VLOOKUP($AF594,'Part number data actuators'!$B$3:$H$202,3,FALSE))</f>
        <v/>
      </c>
      <c r="AI594" s="23" t="str">
        <f>IF(OR(ISBLANK($AF594),$AF594="N/A"),"",VLOOKUP($AF594,'Part number data actuators'!$B$3:$H$202,4,FALSE))</f>
        <v/>
      </c>
      <c r="AJ594" s="23" t="str">
        <f>IF(OR(ISBLANK($AF594),$AF594="N/A"),"",VLOOKUP($AF594,'Part number data actuators'!$B$3:$H$202,5,FALSE))</f>
        <v/>
      </c>
      <c r="AK594" s="23" t="str">
        <f>IF(OR(ISBLANK($AF594),$AF594="N/A"),"",VLOOKUP($AF594,'Part number data actuators'!$B$3:$H$202,6,FALSE))</f>
        <v/>
      </c>
      <c r="AL594" s="23" t="str">
        <f>IF(OR(ISBLANK($AF594),$AF594="N/A"),"",VLOOKUP($AF594,'Part number data actuators'!$B$3:$H$202,7,FALSE))</f>
        <v/>
      </c>
      <c r="AM594" s="5" t="str">
        <f>IF(OR(ISBLANK($AF594),$AF594="N/A"),"",VLOOKUP(AF594,'Weight table'!$A$2:$C$10000,3,FALSE))</f>
        <v/>
      </c>
      <c r="AO594" s="86"/>
      <c r="AU594" s="66" t="e">
        <f t="shared" si="96"/>
        <v>#N/A</v>
      </c>
      <c r="AV594" s="66" t="e">
        <f t="shared" si="97"/>
        <v>#N/A</v>
      </c>
      <c r="AW594" t="e">
        <f t="shared" si="98"/>
        <v>#N/A</v>
      </c>
      <c r="AX594" s="66" t="e">
        <f t="shared" si="99"/>
        <v>#N/A</v>
      </c>
      <c r="AY594" s="66" t="e">
        <f t="shared" si="100"/>
        <v>#N/A</v>
      </c>
      <c r="BB594" s="6" t="e">
        <f>MATCH(Q594,'Partnumber data valves'!$B$4:$B$1001,0)</f>
        <v>#N/A</v>
      </c>
      <c r="BC594" s="6"/>
      <c r="BD594" t="e">
        <f>INDEX('Partnumber data valves'!$B$4:$AC$1001,$BB594,13)</f>
        <v>#N/A</v>
      </c>
      <c r="BE594" t="e">
        <f>INDEX('Partnumber data valves'!$B$4:$AC$1001,$BB594,14)</f>
        <v>#N/A</v>
      </c>
      <c r="BF594" t="e">
        <f>INDEX('Partnumber data valves'!$B$4:$AC$1001,$BB594,15)</f>
        <v>#N/A</v>
      </c>
      <c r="BG594" t="e">
        <f>INDEX('Partnumber data valves'!$B$4:$AC$1001,$BB594,16)</f>
        <v>#N/A</v>
      </c>
      <c r="BH594" t="e">
        <f>INDEX('Partnumber data valves'!$B$4:$AC$1001,$BB594,17)</f>
        <v>#N/A</v>
      </c>
      <c r="BI594" t="e">
        <f>INDEX('Partnumber data valves'!$B$4:$AC$1001,$BB594,18)</f>
        <v>#N/A</v>
      </c>
      <c r="BJ594" t="e">
        <f>INDEX('Partnumber data valves'!$B$4:$AC$1001,$BB594,19)</f>
        <v>#N/A</v>
      </c>
      <c r="BL594" t="e">
        <f>INDEX('Partnumber data valves'!$B$4:$AC$1001,$BB594,21)</f>
        <v>#N/A</v>
      </c>
      <c r="BM594" t="e">
        <f>INDEX('Partnumber data valves'!$B$4:$AC$1001,$BB594,22)</f>
        <v>#N/A</v>
      </c>
      <c r="BN594" t="e">
        <f>INDEX('Partnumber data valves'!$B$4:$AC$1001,$BB594,23)</f>
        <v>#N/A</v>
      </c>
      <c r="BO594" t="e">
        <f>INDEX('Partnumber data valves'!$B$4:$AC$1001,$BB594,24)</f>
        <v>#N/A</v>
      </c>
      <c r="BP594" t="e">
        <f>INDEX('Partnumber data valves'!$B$4:$AC$1001,$BB594,25)</f>
        <v>#N/A</v>
      </c>
      <c r="BQ594" t="e">
        <f>INDEX('Partnumber data valves'!$B$4:$AC$1001,$BB594,26)</f>
        <v>#N/A</v>
      </c>
      <c r="BR594" t="e">
        <f>INDEX('Partnumber data valves'!$B$4:$AC$1001,$BB594,27)</f>
        <v>#N/A</v>
      </c>
      <c r="BS594" t="e">
        <f>INDEX('Partnumber data valves'!$B$4:$AC$1001,$BB594,28)</f>
        <v>#N/A</v>
      </c>
      <c r="BU594" s="66" t="e">
        <f>INDEX('Partnumber data valves'!$B$4:$AC$1001,$BB594,5)</f>
        <v>#N/A</v>
      </c>
      <c r="BV594" s="66" t="e">
        <f>INDEX('Partnumber data valves'!$B$4:$AC$1001,$BB594,6)</f>
        <v>#N/A</v>
      </c>
    </row>
    <row r="595" spans="2:74" ht="15.75">
      <c r="B595" s="86"/>
      <c r="C595" s="108"/>
      <c r="D595" s="112"/>
      <c r="E595" s="124"/>
      <c r="F595" s="124"/>
      <c r="G595" s="109"/>
      <c r="H595" s="112"/>
      <c r="I595" s="110"/>
      <c r="J595" s="111"/>
      <c r="K595" s="112"/>
      <c r="L595" s="111"/>
      <c r="M595" s="115"/>
      <c r="N595" s="115"/>
      <c r="O595" s="115"/>
      <c r="Q595" s="83"/>
      <c r="R595" s="22" t="e">
        <f>VLOOKUP('Frese Valve Selection'!$Q595,'Partnumber data valves'!$B$4:$K$1001,2,FALSE)</f>
        <v>#N/A</v>
      </c>
      <c r="S595" s="23" t="e">
        <f>VLOOKUP('Frese Valve Selection'!$Q595,'Partnumber data valves'!$B$4:$K$1001,3,FALSE)</f>
        <v>#N/A</v>
      </c>
      <c r="T595" s="23" t="e">
        <f>VLOOKUP('Frese Valve Selection'!$Q595,'Partnumber data valves'!$B$4:$K$1001,4,FALSE)</f>
        <v>#N/A</v>
      </c>
      <c r="U595" s="23" t="e">
        <f>VLOOKUP('Frese Valve Selection'!$Q595,'Partnumber data valves'!$B$4:$K$1001,5,FALSE)</f>
        <v>#N/A</v>
      </c>
      <c r="V595" s="23" t="e">
        <f>VLOOKUP('Frese Valve Selection'!$Q595,'Partnumber data valves'!$B$4:$K$1001,6,FALSE)</f>
        <v>#N/A</v>
      </c>
      <c r="W595" s="23" t="e">
        <f>VLOOKUP('Frese Valve Selection'!$Q595,'Partnumber data valves'!$B$4:$K$1001,7,FALSE)</f>
        <v>#N/A</v>
      </c>
      <c r="X595" s="23" t="e">
        <f>VLOOKUP('Frese Valve Selection'!$Q595,'Partnumber data valves'!$B$4:$K$1001,8,FALSE)</f>
        <v>#N/A</v>
      </c>
      <c r="Y595" s="23" t="e">
        <f>VLOOKUP('Frese Valve Selection'!$Q595,'Partnumber data valves'!$B$4:$K$1001,9,FALSE)</f>
        <v>#N/A</v>
      </c>
      <c r="Z595" s="23" t="e">
        <f>VLOOKUP('Frese Valve Selection'!$Q595,'Partnumber data valves'!$B$4:$K$1001,10,FALSE)</f>
        <v>#N/A</v>
      </c>
      <c r="AA595" s="97">
        <f t="shared" si="95"/>
        <v>0</v>
      </c>
      <c r="AB595" s="98" t="e">
        <f t="shared" si="93"/>
        <v>#N/A</v>
      </c>
      <c r="AC595" s="99" t="e">
        <f t="shared" si="94"/>
        <v>#N/A</v>
      </c>
      <c r="AD595" s="23" t="e">
        <f>VLOOKUP(Q595,'Weight table'!$A$2:$C$10000,3,FALSE)</f>
        <v>#N/A</v>
      </c>
      <c r="AF595" s="83"/>
      <c r="AG595" s="23" t="str">
        <f>IF(OR(ISBLANK($AF595),$AF595="N/A"),"",VLOOKUP($AF595,'Part number data actuators'!$B$3:$H$202,2,FALSE))</f>
        <v/>
      </c>
      <c r="AH595" s="23" t="str">
        <f>IF(OR(ISBLANK($AF595),$AF595="N/A"),"",VLOOKUP($AF595,'Part number data actuators'!$B$3:$H$202,3,FALSE))</f>
        <v/>
      </c>
      <c r="AI595" s="23" t="str">
        <f>IF(OR(ISBLANK($AF595),$AF595="N/A"),"",VLOOKUP($AF595,'Part number data actuators'!$B$3:$H$202,4,FALSE))</f>
        <v/>
      </c>
      <c r="AJ595" s="23" t="str">
        <f>IF(OR(ISBLANK($AF595),$AF595="N/A"),"",VLOOKUP($AF595,'Part number data actuators'!$B$3:$H$202,5,FALSE))</f>
        <v/>
      </c>
      <c r="AK595" s="23" t="str">
        <f>IF(OR(ISBLANK($AF595),$AF595="N/A"),"",VLOOKUP($AF595,'Part number data actuators'!$B$3:$H$202,6,FALSE))</f>
        <v/>
      </c>
      <c r="AL595" s="23" t="str">
        <f>IF(OR(ISBLANK($AF595),$AF595="N/A"),"",VLOOKUP($AF595,'Part number data actuators'!$B$3:$H$202,7,FALSE))</f>
        <v/>
      </c>
      <c r="AM595" s="5" t="str">
        <f>IF(OR(ISBLANK($AF595),$AF595="N/A"),"",VLOOKUP(AF595,'Weight table'!$A$2:$C$10000,3,FALSE))</f>
        <v/>
      </c>
      <c r="AO595" s="86"/>
      <c r="AU595" s="66" t="e">
        <f t="shared" si="96"/>
        <v>#N/A</v>
      </c>
      <c r="AV595" s="66" t="e">
        <f t="shared" si="97"/>
        <v>#N/A</v>
      </c>
      <c r="AW595" t="e">
        <f t="shared" si="98"/>
        <v>#N/A</v>
      </c>
      <c r="AX595" s="66" t="e">
        <f t="shared" si="99"/>
        <v>#N/A</v>
      </c>
      <c r="AY595" s="66" t="e">
        <f t="shared" si="100"/>
        <v>#N/A</v>
      </c>
      <c r="BB595" s="6" t="e">
        <f>MATCH(Q595,'Partnumber data valves'!$B$4:$B$1001,0)</f>
        <v>#N/A</v>
      </c>
      <c r="BC595" s="6"/>
      <c r="BD595" t="e">
        <f>INDEX('Partnumber data valves'!$B$4:$AC$1001,$BB595,13)</f>
        <v>#N/A</v>
      </c>
      <c r="BE595" t="e">
        <f>INDEX('Partnumber data valves'!$B$4:$AC$1001,$BB595,14)</f>
        <v>#N/A</v>
      </c>
      <c r="BF595" t="e">
        <f>INDEX('Partnumber data valves'!$B$4:$AC$1001,$BB595,15)</f>
        <v>#N/A</v>
      </c>
      <c r="BG595" t="e">
        <f>INDEX('Partnumber data valves'!$B$4:$AC$1001,$BB595,16)</f>
        <v>#N/A</v>
      </c>
      <c r="BH595" t="e">
        <f>INDEX('Partnumber data valves'!$B$4:$AC$1001,$BB595,17)</f>
        <v>#N/A</v>
      </c>
      <c r="BI595" t="e">
        <f>INDEX('Partnumber data valves'!$B$4:$AC$1001,$BB595,18)</f>
        <v>#N/A</v>
      </c>
      <c r="BJ595" t="e">
        <f>INDEX('Partnumber data valves'!$B$4:$AC$1001,$BB595,19)</f>
        <v>#N/A</v>
      </c>
      <c r="BL595" t="e">
        <f>INDEX('Partnumber data valves'!$B$4:$AC$1001,$BB595,21)</f>
        <v>#N/A</v>
      </c>
      <c r="BM595" t="e">
        <f>INDEX('Partnumber data valves'!$B$4:$AC$1001,$BB595,22)</f>
        <v>#N/A</v>
      </c>
      <c r="BN595" t="e">
        <f>INDEX('Partnumber data valves'!$B$4:$AC$1001,$BB595,23)</f>
        <v>#N/A</v>
      </c>
      <c r="BO595" t="e">
        <f>INDEX('Partnumber data valves'!$B$4:$AC$1001,$BB595,24)</f>
        <v>#N/A</v>
      </c>
      <c r="BP595" t="e">
        <f>INDEX('Partnumber data valves'!$B$4:$AC$1001,$BB595,25)</f>
        <v>#N/A</v>
      </c>
      <c r="BQ595" t="e">
        <f>INDEX('Partnumber data valves'!$B$4:$AC$1001,$BB595,26)</f>
        <v>#N/A</v>
      </c>
      <c r="BR595" t="e">
        <f>INDEX('Partnumber data valves'!$B$4:$AC$1001,$BB595,27)</f>
        <v>#N/A</v>
      </c>
      <c r="BS595" t="e">
        <f>INDEX('Partnumber data valves'!$B$4:$AC$1001,$BB595,28)</f>
        <v>#N/A</v>
      </c>
      <c r="BU595" s="66" t="e">
        <f>INDEX('Partnumber data valves'!$B$4:$AC$1001,$BB595,5)</f>
        <v>#N/A</v>
      </c>
      <c r="BV595" s="66" t="e">
        <f>INDEX('Partnumber data valves'!$B$4:$AC$1001,$BB595,6)</f>
        <v>#N/A</v>
      </c>
    </row>
    <row r="596" spans="2:74" ht="15.75">
      <c r="B596" s="86"/>
      <c r="C596" s="108"/>
      <c r="D596" s="112"/>
      <c r="E596" s="124"/>
      <c r="F596" s="124"/>
      <c r="G596" s="109"/>
      <c r="H596" s="112"/>
      <c r="I596" s="110"/>
      <c r="J596" s="111"/>
      <c r="K596" s="112"/>
      <c r="L596" s="111"/>
      <c r="M596" s="115"/>
      <c r="N596" s="115"/>
      <c r="O596" s="115"/>
      <c r="Q596" s="83"/>
      <c r="R596" s="22" t="e">
        <f>VLOOKUP('Frese Valve Selection'!$Q596,'Partnumber data valves'!$B$4:$K$1001,2,FALSE)</f>
        <v>#N/A</v>
      </c>
      <c r="S596" s="23" t="e">
        <f>VLOOKUP('Frese Valve Selection'!$Q596,'Partnumber data valves'!$B$4:$K$1001,3,FALSE)</f>
        <v>#N/A</v>
      </c>
      <c r="T596" s="23" t="e">
        <f>VLOOKUP('Frese Valve Selection'!$Q596,'Partnumber data valves'!$B$4:$K$1001,4,FALSE)</f>
        <v>#N/A</v>
      </c>
      <c r="U596" s="23" t="e">
        <f>VLOOKUP('Frese Valve Selection'!$Q596,'Partnumber data valves'!$B$4:$K$1001,5,FALSE)</f>
        <v>#N/A</v>
      </c>
      <c r="V596" s="23" t="e">
        <f>VLOOKUP('Frese Valve Selection'!$Q596,'Partnumber data valves'!$B$4:$K$1001,6,FALSE)</f>
        <v>#N/A</v>
      </c>
      <c r="W596" s="23" t="e">
        <f>VLOOKUP('Frese Valve Selection'!$Q596,'Partnumber data valves'!$B$4:$K$1001,7,FALSE)</f>
        <v>#N/A</v>
      </c>
      <c r="X596" s="23" t="e">
        <f>VLOOKUP('Frese Valve Selection'!$Q596,'Partnumber data valves'!$B$4:$K$1001,8,FALSE)</f>
        <v>#N/A</v>
      </c>
      <c r="Y596" s="23" t="e">
        <f>VLOOKUP('Frese Valve Selection'!$Q596,'Partnumber data valves'!$B$4:$K$1001,9,FALSE)</f>
        <v>#N/A</v>
      </c>
      <c r="Z596" s="23" t="e">
        <f>VLOOKUP('Frese Valve Selection'!$Q596,'Partnumber data valves'!$B$4:$K$1001,10,FALSE)</f>
        <v>#N/A</v>
      </c>
      <c r="AA596" s="97">
        <f t="shared" si="95"/>
        <v>0</v>
      </c>
      <c r="AB596" s="98" t="e">
        <f t="shared" si="93"/>
        <v>#N/A</v>
      </c>
      <c r="AC596" s="99" t="e">
        <f t="shared" si="94"/>
        <v>#N/A</v>
      </c>
      <c r="AD596" s="23" t="e">
        <f>VLOOKUP(Q596,'Weight table'!$A$2:$C$10000,3,FALSE)</f>
        <v>#N/A</v>
      </c>
      <c r="AF596" s="83"/>
      <c r="AG596" s="23" t="str">
        <f>IF(OR(ISBLANK($AF596),$AF596="N/A"),"",VLOOKUP($AF596,'Part number data actuators'!$B$3:$H$202,2,FALSE))</f>
        <v/>
      </c>
      <c r="AH596" s="23" t="str">
        <f>IF(OR(ISBLANK($AF596),$AF596="N/A"),"",VLOOKUP($AF596,'Part number data actuators'!$B$3:$H$202,3,FALSE))</f>
        <v/>
      </c>
      <c r="AI596" s="23" t="str">
        <f>IF(OR(ISBLANK($AF596),$AF596="N/A"),"",VLOOKUP($AF596,'Part number data actuators'!$B$3:$H$202,4,FALSE))</f>
        <v/>
      </c>
      <c r="AJ596" s="23" t="str">
        <f>IF(OR(ISBLANK($AF596),$AF596="N/A"),"",VLOOKUP($AF596,'Part number data actuators'!$B$3:$H$202,5,FALSE))</f>
        <v/>
      </c>
      <c r="AK596" s="23" t="str">
        <f>IF(OR(ISBLANK($AF596),$AF596="N/A"),"",VLOOKUP($AF596,'Part number data actuators'!$B$3:$H$202,6,FALSE))</f>
        <v/>
      </c>
      <c r="AL596" s="23" t="str">
        <f>IF(OR(ISBLANK($AF596),$AF596="N/A"),"",VLOOKUP($AF596,'Part number data actuators'!$B$3:$H$202,7,FALSE))</f>
        <v/>
      </c>
      <c r="AM596" s="5" t="str">
        <f>IF(OR(ISBLANK($AF596),$AF596="N/A"),"",VLOOKUP(AF596,'Weight table'!$A$2:$C$10000,3,FALSE))</f>
        <v/>
      </c>
      <c r="AO596" s="86"/>
      <c r="AU596" s="66" t="e">
        <f t="shared" si="96"/>
        <v>#N/A</v>
      </c>
      <c r="AV596" s="66" t="e">
        <f t="shared" si="97"/>
        <v>#N/A</v>
      </c>
      <c r="AW596" t="e">
        <f t="shared" si="98"/>
        <v>#N/A</v>
      </c>
      <c r="AX596" s="66" t="e">
        <f t="shared" si="99"/>
        <v>#N/A</v>
      </c>
      <c r="AY596" s="66" t="e">
        <f t="shared" si="100"/>
        <v>#N/A</v>
      </c>
      <c r="BB596" s="6" t="e">
        <f>MATCH(Q596,'Partnumber data valves'!$B$4:$B$1001,0)</f>
        <v>#N/A</v>
      </c>
      <c r="BC596" s="6"/>
      <c r="BD596" t="e">
        <f>INDEX('Partnumber data valves'!$B$4:$AC$1001,$BB596,13)</f>
        <v>#N/A</v>
      </c>
      <c r="BE596" t="e">
        <f>INDEX('Partnumber data valves'!$B$4:$AC$1001,$BB596,14)</f>
        <v>#N/A</v>
      </c>
      <c r="BF596" t="e">
        <f>INDEX('Partnumber data valves'!$B$4:$AC$1001,$BB596,15)</f>
        <v>#N/A</v>
      </c>
      <c r="BG596" t="e">
        <f>INDEX('Partnumber data valves'!$B$4:$AC$1001,$BB596,16)</f>
        <v>#N/A</v>
      </c>
      <c r="BH596" t="e">
        <f>INDEX('Partnumber data valves'!$B$4:$AC$1001,$BB596,17)</f>
        <v>#N/A</v>
      </c>
      <c r="BI596" t="e">
        <f>INDEX('Partnumber data valves'!$B$4:$AC$1001,$BB596,18)</f>
        <v>#N/A</v>
      </c>
      <c r="BJ596" t="e">
        <f>INDEX('Partnumber data valves'!$B$4:$AC$1001,$BB596,19)</f>
        <v>#N/A</v>
      </c>
      <c r="BL596" t="e">
        <f>INDEX('Partnumber data valves'!$B$4:$AC$1001,$BB596,21)</f>
        <v>#N/A</v>
      </c>
      <c r="BM596" t="e">
        <f>INDEX('Partnumber data valves'!$B$4:$AC$1001,$BB596,22)</f>
        <v>#N/A</v>
      </c>
      <c r="BN596" t="e">
        <f>INDEX('Partnumber data valves'!$B$4:$AC$1001,$BB596,23)</f>
        <v>#N/A</v>
      </c>
      <c r="BO596" t="e">
        <f>INDEX('Partnumber data valves'!$B$4:$AC$1001,$BB596,24)</f>
        <v>#N/A</v>
      </c>
      <c r="BP596" t="e">
        <f>INDEX('Partnumber data valves'!$B$4:$AC$1001,$BB596,25)</f>
        <v>#N/A</v>
      </c>
      <c r="BQ596" t="e">
        <f>INDEX('Partnumber data valves'!$B$4:$AC$1001,$BB596,26)</f>
        <v>#N/A</v>
      </c>
      <c r="BR596" t="e">
        <f>INDEX('Partnumber data valves'!$B$4:$AC$1001,$BB596,27)</f>
        <v>#N/A</v>
      </c>
      <c r="BS596" t="e">
        <f>INDEX('Partnumber data valves'!$B$4:$AC$1001,$BB596,28)</f>
        <v>#N/A</v>
      </c>
      <c r="BU596" s="66" t="e">
        <f>INDEX('Partnumber data valves'!$B$4:$AC$1001,$BB596,5)</f>
        <v>#N/A</v>
      </c>
      <c r="BV596" s="66" t="e">
        <f>INDEX('Partnumber data valves'!$B$4:$AC$1001,$BB596,6)</f>
        <v>#N/A</v>
      </c>
    </row>
    <row r="597" spans="2:74" ht="15.75">
      <c r="B597" s="86"/>
      <c r="C597" s="108"/>
      <c r="D597" s="112"/>
      <c r="E597" s="124"/>
      <c r="F597" s="124"/>
      <c r="G597" s="109"/>
      <c r="H597" s="112"/>
      <c r="I597" s="110"/>
      <c r="J597" s="111"/>
      <c r="K597" s="112"/>
      <c r="L597" s="111"/>
      <c r="M597" s="115"/>
      <c r="N597" s="115"/>
      <c r="O597" s="115"/>
      <c r="Q597" s="83"/>
      <c r="R597" s="22" t="e">
        <f>VLOOKUP('Frese Valve Selection'!$Q597,'Partnumber data valves'!$B$4:$K$1001,2,FALSE)</f>
        <v>#N/A</v>
      </c>
      <c r="S597" s="23" t="e">
        <f>VLOOKUP('Frese Valve Selection'!$Q597,'Partnumber data valves'!$B$4:$K$1001,3,FALSE)</f>
        <v>#N/A</v>
      </c>
      <c r="T597" s="23" t="e">
        <f>VLOOKUP('Frese Valve Selection'!$Q597,'Partnumber data valves'!$B$4:$K$1001,4,FALSE)</f>
        <v>#N/A</v>
      </c>
      <c r="U597" s="23" t="e">
        <f>VLOOKUP('Frese Valve Selection'!$Q597,'Partnumber data valves'!$B$4:$K$1001,5,FALSE)</f>
        <v>#N/A</v>
      </c>
      <c r="V597" s="23" t="e">
        <f>VLOOKUP('Frese Valve Selection'!$Q597,'Partnumber data valves'!$B$4:$K$1001,6,FALSE)</f>
        <v>#N/A</v>
      </c>
      <c r="W597" s="23" t="e">
        <f>VLOOKUP('Frese Valve Selection'!$Q597,'Partnumber data valves'!$B$4:$K$1001,7,FALSE)</f>
        <v>#N/A</v>
      </c>
      <c r="X597" s="23" t="e">
        <f>VLOOKUP('Frese Valve Selection'!$Q597,'Partnumber data valves'!$B$4:$K$1001,8,FALSE)</f>
        <v>#N/A</v>
      </c>
      <c r="Y597" s="23" t="e">
        <f>VLOOKUP('Frese Valve Selection'!$Q597,'Partnumber data valves'!$B$4:$K$1001,9,FALSE)</f>
        <v>#N/A</v>
      </c>
      <c r="Z597" s="23" t="e">
        <f>VLOOKUP('Frese Valve Selection'!$Q597,'Partnumber data valves'!$B$4:$K$1001,10,FALSE)</f>
        <v>#N/A</v>
      </c>
      <c r="AA597" s="97">
        <f t="shared" si="95"/>
        <v>0</v>
      </c>
      <c r="AB597" s="98" t="e">
        <f t="shared" si="93"/>
        <v>#N/A</v>
      </c>
      <c r="AC597" s="99" t="e">
        <f t="shared" si="94"/>
        <v>#N/A</v>
      </c>
      <c r="AD597" s="23" t="e">
        <f>VLOOKUP(Q597,'Weight table'!$A$2:$C$10000,3,FALSE)</f>
        <v>#N/A</v>
      </c>
      <c r="AF597" s="83"/>
      <c r="AG597" s="23" t="str">
        <f>IF(OR(ISBLANK($AF597),$AF597="N/A"),"",VLOOKUP($AF597,'Part number data actuators'!$B$3:$H$202,2,FALSE))</f>
        <v/>
      </c>
      <c r="AH597" s="23" t="str">
        <f>IF(OR(ISBLANK($AF597),$AF597="N/A"),"",VLOOKUP($AF597,'Part number data actuators'!$B$3:$H$202,3,FALSE))</f>
        <v/>
      </c>
      <c r="AI597" s="23" t="str">
        <f>IF(OR(ISBLANK($AF597),$AF597="N/A"),"",VLOOKUP($AF597,'Part number data actuators'!$B$3:$H$202,4,FALSE))</f>
        <v/>
      </c>
      <c r="AJ597" s="23" t="str">
        <f>IF(OR(ISBLANK($AF597),$AF597="N/A"),"",VLOOKUP($AF597,'Part number data actuators'!$B$3:$H$202,5,FALSE))</f>
        <v/>
      </c>
      <c r="AK597" s="23" t="str">
        <f>IF(OR(ISBLANK($AF597),$AF597="N/A"),"",VLOOKUP($AF597,'Part number data actuators'!$B$3:$H$202,6,FALSE))</f>
        <v/>
      </c>
      <c r="AL597" s="23" t="str">
        <f>IF(OR(ISBLANK($AF597),$AF597="N/A"),"",VLOOKUP($AF597,'Part number data actuators'!$B$3:$H$202,7,FALSE))</f>
        <v/>
      </c>
      <c r="AM597" s="5" t="str">
        <f>IF(OR(ISBLANK($AF597),$AF597="N/A"),"",VLOOKUP(AF597,'Weight table'!$A$2:$C$10000,3,FALSE))</f>
        <v/>
      </c>
      <c r="AO597" s="86"/>
      <c r="AU597" s="66" t="e">
        <f t="shared" si="96"/>
        <v>#N/A</v>
      </c>
      <c r="AV597" s="66" t="e">
        <f t="shared" si="97"/>
        <v>#N/A</v>
      </c>
      <c r="AW597" t="e">
        <f t="shared" si="98"/>
        <v>#N/A</v>
      </c>
      <c r="AX597" s="66" t="e">
        <f t="shared" si="99"/>
        <v>#N/A</v>
      </c>
      <c r="AY597" s="66" t="e">
        <f t="shared" si="100"/>
        <v>#N/A</v>
      </c>
      <c r="BB597" s="6" t="e">
        <f>MATCH(Q597,'Partnumber data valves'!$B$4:$B$1001,0)</f>
        <v>#N/A</v>
      </c>
      <c r="BC597" s="6"/>
      <c r="BD597" t="e">
        <f>INDEX('Partnumber data valves'!$B$4:$AC$1001,$BB597,13)</f>
        <v>#N/A</v>
      </c>
      <c r="BE597" t="e">
        <f>INDEX('Partnumber data valves'!$B$4:$AC$1001,$BB597,14)</f>
        <v>#N/A</v>
      </c>
      <c r="BF597" t="e">
        <f>INDEX('Partnumber data valves'!$B$4:$AC$1001,$BB597,15)</f>
        <v>#N/A</v>
      </c>
      <c r="BG597" t="e">
        <f>INDEX('Partnumber data valves'!$B$4:$AC$1001,$BB597,16)</f>
        <v>#N/A</v>
      </c>
      <c r="BH597" t="e">
        <f>INDEX('Partnumber data valves'!$B$4:$AC$1001,$BB597,17)</f>
        <v>#N/A</v>
      </c>
      <c r="BI597" t="e">
        <f>INDEX('Partnumber data valves'!$B$4:$AC$1001,$BB597,18)</f>
        <v>#N/A</v>
      </c>
      <c r="BJ597" t="e">
        <f>INDEX('Partnumber data valves'!$B$4:$AC$1001,$BB597,19)</f>
        <v>#N/A</v>
      </c>
      <c r="BL597" t="e">
        <f>INDEX('Partnumber data valves'!$B$4:$AC$1001,$BB597,21)</f>
        <v>#N/A</v>
      </c>
      <c r="BM597" t="e">
        <f>INDEX('Partnumber data valves'!$B$4:$AC$1001,$BB597,22)</f>
        <v>#N/A</v>
      </c>
      <c r="BN597" t="e">
        <f>INDEX('Partnumber data valves'!$B$4:$AC$1001,$BB597,23)</f>
        <v>#N/A</v>
      </c>
      <c r="BO597" t="e">
        <f>INDEX('Partnumber data valves'!$B$4:$AC$1001,$BB597,24)</f>
        <v>#N/A</v>
      </c>
      <c r="BP597" t="e">
        <f>INDEX('Partnumber data valves'!$B$4:$AC$1001,$BB597,25)</f>
        <v>#N/A</v>
      </c>
      <c r="BQ597" t="e">
        <f>INDEX('Partnumber data valves'!$B$4:$AC$1001,$BB597,26)</f>
        <v>#N/A</v>
      </c>
      <c r="BR597" t="e">
        <f>INDEX('Partnumber data valves'!$B$4:$AC$1001,$BB597,27)</f>
        <v>#N/A</v>
      </c>
      <c r="BS597" t="e">
        <f>INDEX('Partnumber data valves'!$B$4:$AC$1001,$BB597,28)</f>
        <v>#N/A</v>
      </c>
      <c r="BU597" s="66" t="e">
        <f>INDEX('Partnumber data valves'!$B$4:$AC$1001,$BB597,5)</f>
        <v>#N/A</v>
      </c>
      <c r="BV597" s="66" t="e">
        <f>INDEX('Partnumber data valves'!$B$4:$AC$1001,$BB597,6)</f>
        <v>#N/A</v>
      </c>
    </row>
    <row r="598" spans="2:74" ht="15.75">
      <c r="B598" s="86"/>
      <c r="C598" s="108"/>
      <c r="D598" s="112"/>
      <c r="E598" s="124"/>
      <c r="F598" s="124"/>
      <c r="G598" s="109"/>
      <c r="H598" s="112"/>
      <c r="I598" s="110"/>
      <c r="J598" s="111"/>
      <c r="K598" s="112"/>
      <c r="L598" s="111"/>
      <c r="M598" s="115"/>
      <c r="N598" s="115"/>
      <c r="O598" s="115"/>
      <c r="Q598" s="83"/>
      <c r="R598" s="22" t="e">
        <f>VLOOKUP('Frese Valve Selection'!$Q598,'Partnumber data valves'!$B$4:$K$1001,2,FALSE)</f>
        <v>#N/A</v>
      </c>
      <c r="S598" s="23" t="e">
        <f>VLOOKUP('Frese Valve Selection'!$Q598,'Partnumber data valves'!$B$4:$K$1001,3,FALSE)</f>
        <v>#N/A</v>
      </c>
      <c r="T598" s="23" t="e">
        <f>VLOOKUP('Frese Valve Selection'!$Q598,'Partnumber data valves'!$B$4:$K$1001,4,FALSE)</f>
        <v>#N/A</v>
      </c>
      <c r="U598" s="23" t="e">
        <f>VLOOKUP('Frese Valve Selection'!$Q598,'Partnumber data valves'!$B$4:$K$1001,5,FALSE)</f>
        <v>#N/A</v>
      </c>
      <c r="V598" s="23" t="e">
        <f>VLOOKUP('Frese Valve Selection'!$Q598,'Partnumber data valves'!$B$4:$K$1001,6,FALSE)</f>
        <v>#N/A</v>
      </c>
      <c r="W598" s="23" t="e">
        <f>VLOOKUP('Frese Valve Selection'!$Q598,'Partnumber data valves'!$B$4:$K$1001,7,FALSE)</f>
        <v>#N/A</v>
      </c>
      <c r="X598" s="23" t="e">
        <f>VLOOKUP('Frese Valve Selection'!$Q598,'Partnumber data valves'!$B$4:$K$1001,8,FALSE)</f>
        <v>#N/A</v>
      </c>
      <c r="Y598" s="23" t="e">
        <f>VLOOKUP('Frese Valve Selection'!$Q598,'Partnumber data valves'!$B$4:$K$1001,9,FALSE)</f>
        <v>#N/A</v>
      </c>
      <c r="Z598" s="23" t="e">
        <f>VLOOKUP('Frese Valve Selection'!$Q598,'Partnumber data valves'!$B$4:$K$1001,10,FALSE)</f>
        <v>#N/A</v>
      </c>
      <c r="AA598" s="97">
        <f t="shared" si="95"/>
        <v>0</v>
      </c>
      <c r="AB598" s="98" t="e">
        <f t="shared" si="93"/>
        <v>#N/A</v>
      </c>
      <c r="AC598" s="99" t="e">
        <f t="shared" si="94"/>
        <v>#N/A</v>
      </c>
      <c r="AD598" s="23" t="e">
        <f>VLOOKUP(Q598,'Weight table'!$A$2:$C$10000,3,FALSE)</f>
        <v>#N/A</v>
      </c>
      <c r="AF598" s="83"/>
      <c r="AG598" s="23" t="str">
        <f>IF(OR(ISBLANK($AF598),$AF598="N/A"),"",VLOOKUP($AF598,'Part number data actuators'!$B$3:$H$202,2,FALSE))</f>
        <v/>
      </c>
      <c r="AH598" s="23" t="str">
        <f>IF(OR(ISBLANK($AF598),$AF598="N/A"),"",VLOOKUP($AF598,'Part number data actuators'!$B$3:$H$202,3,FALSE))</f>
        <v/>
      </c>
      <c r="AI598" s="23" t="str">
        <f>IF(OR(ISBLANK($AF598),$AF598="N/A"),"",VLOOKUP($AF598,'Part number data actuators'!$B$3:$H$202,4,FALSE))</f>
        <v/>
      </c>
      <c r="AJ598" s="23" t="str">
        <f>IF(OR(ISBLANK($AF598),$AF598="N/A"),"",VLOOKUP($AF598,'Part number data actuators'!$B$3:$H$202,5,FALSE))</f>
        <v/>
      </c>
      <c r="AK598" s="23" t="str">
        <f>IF(OR(ISBLANK($AF598),$AF598="N/A"),"",VLOOKUP($AF598,'Part number data actuators'!$B$3:$H$202,6,FALSE))</f>
        <v/>
      </c>
      <c r="AL598" s="23" t="str">
        <f>IF(OR(ISBLANK($AF598),$AF598="N/A"),"",VLOOKUP($AF598,'Part number data actuators'!$B$3:$H$202,7,FALSE))</f>
        <v/>
      </c>
      <c r="AM598" s="5" t="str">
        <f>IF(OR(ISBLANK($AF598),$AF598="N/A"),"",VLOOKUP(AF598,'Weight table'!$A$2:$C$10000,3,FALSE))</f>
        <v/>
      </c>
      <c r="AO598" s="86"/>
      <c r="AU598" s="66" t="e">
        <f t="shared" si="96"/>
        <v>#N/A</v>
      </c>
      <c r="AV598" s="66" t="e">
        <f t="shared" si="97"/>
        <v>#N/A</v>
      </c>
      <c r="AW598" t="e">
        <f t="shared" si="98"/>
        <v>#N/A</v>
      </c>
      <c r="AX598" s="66" t="e">
        <f t="shared" si="99"/>
        <v>#N/A</v>
      </c>
      <c r="AY598" s="66" t="e">
        <f t="shared" si="100"/>
        <v>#N/A</v>
      </c>
      <c r="BB598" s="6" t="e">
        <f>MATCH(Q598,'Partnumber data valves'!$B$4:$B$1001,0)</f>
        <v>#N/A</v>
      </c>
      <c r="BC598" s="6"/>
      <c r="BD598" t="e">
        <f>INDEX('Partnumber data valves'!$B$4:$AC$1001,$BB598,13)</f>
        <v>#N/A</v>
      </c>
      <c r="BE598" t="e">
        <f>INDEX('Partnumber data valves'!$B$4:$AC$1001,$BB598,14)</f>
        <v>#N/A</v>
      </c>
      <c r="BF598" t="e">
        <f>INDEX('Partnumber data valves'!$B$4:$AC$1001,$BB598,15)</f>
        <v>#N/A</v>
      </c>
      <c r="BG598" t="e">
        <f>INDEX('Partnumber data valves'!$B$4:$AC$1001,$BB598,16)</f>
        <v>#N/A</v>
      </c>
      <c r="BH598" t="e">
        <f>INDEX('Partnumber data valves'!$B$4:$AC$1001,$BB598,17)</f>
        <v>#N/A</v>
      </c>
      <c r="BI598" t="e">
        <f>INDEX('Partnumber data valves'!$B$4:$AC$1001,$BB598,18)</f>
        <v>#N/A</v>
      </c>
      <c r="BJ598" t="e">
        <f>INDEX('Partnumber data valves'!$B$4:$AC$1001,$BB598,19)</f>
        <v>#N/A</v>
      </c>
      <c r="BL598" t="e">
        <f>INDEX('Partnumber data valves'!$B$4:$AC$1001,$BB598,21)</f>
        <v>#N/A</v>
      </c>
      <c r="BM598" t="e">
        <f>INDEX('Partnumber data valves'!$B$4:$AC$1001,$BB598,22)</f>
        <v>#N/A</v>
      </c>
      <c r="BN598" t="e">
        <f>INDEX('Partnumber data valves'!$B$4:$AC$1001,$BB598,23)</f>
        <v>#N/A</v>
      </c>
      <c r="BO598" t="e">
        <f>INDEX('Partnumber data valves'!$B$4:$AC$1001,$BB598,24)</f>
        <v>#N/A</v>
      </c>
      <c r="BP598" t="e">
        <f>INDEX('Partnumber data valves'!$B$4:$AC$1001,$BB598,25)</f>
        <v>#N/A</v>
      </c>
      <c r="BQ598" t="e">
        <f>INDEX('Partnumber data valves'!$B$4:$AC$1001,$BB598,26)</f>
        <v>#N/A</v>
      </c>
      <c r="BR598" t="e">
        <f>INDEX('Partnumber data valves'!$B$4:$AC$1001,$BB598,27)</f>
        <v>#N/A</v>
      </c>
      <c r="BS598" t="e">
        <f>INDEX('Partnumber data valves'!$B$4:$AC$1001,$BB598,28)</f>
        <v>#N/A</v>
      </c>
      <c r="BU598" s="66" t="e">
        <f>INDEX('Partnumber data valves'!$B$4:$AC$1001,$BB598,5)</f>
        <v>#N/A</v>
      </c>
      <c r="BV598" s="66" t="e">
        <f>INDEX('Partnumber data valves'!$B$4:$AC$1001,$BB598,6)</f>
        <v>#N/A</v>
      </c>
    </row>
    <row r="599" spans="2:74" ht="15.75">
      <c r="B599" s="86"/>
      <c r="C599" s="108"/>
      <c r="D599" s="125"/>
      <c r="E599" s="124"/>
      <c r="F599" s="124"/>
      <c r="G599" s="109"/>
      <c r="H599" s="112"/>
      <c r="I599" s="110"/>
      <c r="J599" s="111"/>
      <c r="K599" s="112"/>
      <c r="L599" s="111"/>
      <c r="M599" s="115"/>
      <c r="N599" s="115"/>
      <c r="O599" s="115"/>
      <c r="Q599" s="83"/>
      <c r="R599" s="22" t="e">
        <f>VLOOKUP('Frese Valve Selection'!$Q599,'Partnumber data valves'!$B$4:$K$1001,2,FALSE)</f>
        <v>#N/A</v>
      </c>
      <c r="S599" s="23" t="e">
        <f>VLOOKUP('Frese Valve Selection'!$Q599,'Partnumber data valves'!$B$4:$K$1001,3,FALSE)</f>
        <v>#N/A</v>
      </c>
      <c r="T599" s="23" t="e">
        <f>VLOOKUP('Frese Valve Selection'!$Q599,'Partnumber data valves'!$B$4:$K$1001,4,FALSE)</f>
        <v>#N/A</v>
      </c>
      <c r="U599" s="23" t="e">
        <f>VLOOKUP('Frese Valve Selection'!$Q599,'Partnumber data valves'!$B$4:$K$1001,5,FALSE)</f>
        <v>#N/A</v>
      </c>
      <c r="V599" s="23" t="e">
        <f>VLOOKUP('Frese Valve Selection'!$Q599,'Partnumber data valves'!$B$4:$K$1001,6,FALSE)</f>
        <v>#N/A</v>
      </c>
      <c r="W599" s="23" t="e">
        <f>VLOOKUP('Frese Valve Selection'!$Q599,'Partnumber data valves'!$B$4:$K$1001,7,FALSE)</f>
        <v>#N/A</v>
      </c>
      <c r="X599" s="23" t="e">
        <f>VLOOKUP('Frese Valve Selection'!$Q599,'Partnumber data valves'!$B$4:$K$1001,8,FALSE)</f>
        <v>#N/A</v>
      </c>
      <c r="Y599" s="23" t="e">
        <f>VLOOKUP('Frese Valve Selection'!$Q599,'Partnumber data valves'!$B$4:$K$1001,9,FALSE)</f>
        <v>#N/A</v>
      </c>
      <c r="Z599" s="23" t="e">
        <f>VLOOKUP('Frese Valve Selection'!$Q599,'Partnumber data valves'!$B$4:$K$1001,10,FALSE)</f>
        <v>#N/A</v>
      </c>
      <c r="AA599" s="97">
        <f t="shared" si="95"/>
        <v>0</v>
      </c>
      <c r="AB599" s="98" t="e">
        <f t="shared" si="93"/>
        <v>#N/A</v>
      </c>
      <c r="AC599" s="99" t="e">
        <f t="shared" si="94"/>
        <v>#N/A</v>
      </c>
      <c r="AD599" s="23" t="e">
        <f>VLOOKUP(Q599,'Weight table'!$A$2:$C$10000,3,FALSE)</f>
        <v>#N/A</v>
      </c>
      <c r="AF599" s="83"/>
      <c r="AG599" s="23" t="str">
        <f>IF(OR(ISBLANK($AF599),$AF599="N/A"),"",VLOOKUP($AF599,'Part number data actuators'!$B$3:$H$202,2,FALSE))</f>
        <v/>
      </c>
      <c r="AH599" s="23" t="str">
        <f>IF(OR(ISBLANK($AF599),$AF599="N/A"),"",VLOOKUP($AF599,'Part number data actuators'!$B$3:$H$202,3,FALSE))</f>
        <v/>
      </c>
      <c r="AI599" s="23" t="str">
        <f>IF(OR(ISBLANK($AF599),$AF599="N/A"),"",VLOOKUP($AF599,'Part number data actuators'!$B$3:$H$202,4,FALSE))</f>
        <v/>
      </c>
      <c r="AJ599" s="23" t="str">
        <f>IF(OR(ISBLANK($AF599),$AF599="N/A"),"",VLOOKUP($AF599,'Part number data actuators'!$B$3:$H$202,5,FALSE))</f>
        <v/>
      </c>
      <c r="AK599" s="23" t="str">
        <f>IF(OR(ISBLANK($AF599),$AF599="N/A"),"",VLOOKUP($AF599,'Part number data actuators'!$B$3:$H$202,6,FALSE))</f>
        <v/>
      </c>
      <c r="AL599" s="23" t="str">
        <f>IF(OR(ISBLANK($AF599),$AF599="N/A"),"",VLOOKUP($AF599,'Part number data actuators'!$B$3:$H$202,7,FALSE))</f>
        <v/>
      </c>
      <c r="AM599" s="5" t="str">
        <f>IF(OR(ISBLANK($AF599),$AF599="N/A"),"",VLOOKUP(AF599,'Weight table'!$A$2:$C$10000,3,FALSE))</f>
        <v/>
      </c>
      <c r="AO599" s="86"/>
      <c r="AU599" s="66" t="e">
        <f t="shared" si="96"/>
        <v>#N/A</v>
      </c>
      <c r="AV599" s="66" t="e">
        <f t="shared" si="97"/>
        <v>#N/A</v>
      </c>
      <c r="AW599" t="e">
        <f t="shared" si="98"/>
        <v>#N/A</v>
      </c>
      <c r="AX599" s="66" t="e">
        <f t="shared" si="99"/>
        <v>#N/A</v>
      </c>
      <c r="AY599" s="66" t="e">
        <f t="shared" si="100"/>
        <v>#N/A</v>
      </c>
      <c r="BB599" s="6" t="e">
        <f>MATCH(Q599,'Partnumber data valves'!$B$4:$B$1001,0)</f>
        <v>#N/A</v>
      </c>
      <c r="BC599" s="6"/>
      <c r="BD599" t="e">
        <f>INDEX('Partnumber data valves'!$B$4:$AC$1001,$BB599,13)</f>
        <v>#N/A</v>
      </c>
      <c r="BE599" t="e">
        <f>INDEX('Partnumber data valves'!$B$4:$AC$1001,$BB599,14)</f>
        <v>#N/A</v>
      </c>
      <c r="BF599" t="e">
        <f>INDEX('Partnumber data valves'!$B$4:$AC$1001,$BB599,15)</f>
        <v>#N/A</v>
      </c>
      <c r="BG599" t="e">
        <f>INDEX('Partnumber data valves'!$B$4:$AC$1001,$BB599,16)</f>
        <v>#N/A</v>
      </c>
      <c r="BH599" t="e">
        <f>INDEX('Partnumber data valves'!$B$4:$AC$1001,$BB599,17)</f>
        <v>#N/A</v>
      </c>
      <c r="BI599" t="e">
        <f>INDEX('Partnumber data valves'!$B$4:$AC$1001,$BB599,18)</f>
        <v>#N/A</v>
      </c>
      <c r="BJ599" t="e">
        <f>INDEX('Partnumber data valves'!$B$4:$AC$1001,$BB599,19)</f>
        <v>#N/A</v>
      </c>
      <c r="BL599" t="e">
        <f>INDEX('Partnumber data valves'!$B$4:$AC$1001,$BB599,21)</f>
        <v>#N/A</v>
      </c>
      <c r="BM599" t="e">
        <f>INDEX('Partnumber data valves'!$B$4:$AC$1001,$BB599,22)</f>
        <v>#N/A</v>
      </c>
      <c r="BN599" t="e">
        <f>INDEX('Partnumber data valves'!$B$4:$AC$1001,$BB599,23)</f>
        <v>#N/A</v>
      </c>
      <c r="BO599" t="e">
        <f>INDEX('Partnumber data valves'!$B$4:$AC$1001,$BB599,24)</f>
        <v>#N/A</v>
      </c>
      <c r="BP599" t="e">
        <f>INDEX('Partnumber data valves'!$B$4:$AC$1001,$BB599,25)</f>
        <v>#N/A</v>
      </c>
      <c r="BQ599" t="e">
        <f>INDEX('Partnumber data valves'!$B$4:$AC$1001,$BB599,26)</f>
        <v>#N/A</v>
      </c>
      <c r="BR599" t="e">
        <f>INDEX('Partnumber data valves'!$B$4:$AC$1001,$BB599,27)</f>
        <v>#N/A</v>
      </c>
      <c r="BS599" t="e">
        <f>INDEX('Partnumber data valves'!$B$4:$AC$1001,$BB599,28)</f>
        <v>#N/A</v>
      </c>
      <c r="BU599" s="66" t="e">
        <f>INDEX('Partnumber data valves'!$B$4:$AC$1001,$BB599,5)</f>
        <v>#N/A</v>
      </c>
      <c r="BV599" s="66" t="e">
        <f>INDEX('Partnumber data valves'!$B$4:$AC$1001,$BB599,6)</f>
        <v>#N/A</v>
      </c>
    </row>
    <row r="600" spans="2:74" ht="15.75">
      <c r="B600" s="86"/>
      <c r="C600" s="108"/>
      <c r="D600" s="112"/>
      <c r="E600" s="124"/>
      <c r="F600" s="124"/>
      <c r="G600" s="109"/>
      <c r="H600" s="112"/>
      <c r="I600" s="110"/>
      <c r="J600" s="111"/>
      <c r="K600" s="112"/>
      <c r="L600" s="111"/>
      <c r="M600" s="115"/>
      <c r="N600" s="115"/>
      <c r="O600" s="115"/>
      <c r="Q600" s="83"/>
      <c r="R600" s="22" t="e">
        <f>VLOOKUP('Frese Valve Selection'!$Q600,'Partnumber data valves'!$B$4:$K$1001,2,FALSE)</f>
        <v>#N/A</v>
      </c>
      <c r="S600" s="23" t="e">
        <f>VLOOKUP('Frese Valve Selection'!$Q600,'Partnumber data valves'!$B$4:$K$1001,3,FALSE)</f>
        <v>#N/A</v>
      </c>
      <c r="T600" s="23" t="e">
        <f>VLOOKUP('Frese Valve Selection'!$Q600,'Partnumber data valves'!$B$4:$K$1001,4,FALSE)</f>
        <v>#N/A</v>
      </c>
      <c r="U600" s="23" t="e">
        <f>VLOOKUP('Frese Valve Selection'!$Q600,'Partnumber data valves'!$B$4:$K$1001,5,FALSE)</f>
        <v>#N/A</v>
      </c>
      <c r="V600" s="23" t="e">
        <f>VLOOKUP('Frese Valve Selection'!$Q600,'Partnumber data valves'!$B$4:$K$1001,6,FALSE)</f>
        <v>#N/A</v>
      </c>
      <c r="W600" s="23" t="e">
        <f>VLOOKUP('Frese Valve Selection'!$Q600,'Partnumber data valves'!$B$4:$K$1001,7,FALSE)</f>
        <v>#N/A</v>
      </c>
      <c r="X600" s="23" t="e">
        <f>VLOOKUP('Frese Valve Selection'!$Q600,'Partnumber data valves'!$B$4:$K$1001,8,FALSE)</f>
        <v>#N/A</v>
      </c>
      <c r="Y600" s="23" t="e">
        <f>VLOOKUP('Frese Valve Selection'!$Q600,'Partnumber data valves'!$B$4:$K$1001,9,FALSE)</f>
        <v>#N/A</v>
      </c>
      <c r="Z600" s="23" t="e">
        <f>VLOOKUP('Frese Valve Selection'!$Q600,'Partnumber data valves'!$B$4:$K$1001,10,FALSE)</f>
        <v>#N/A</v>
      </c>
      <c r="AA600" s="97">
        <f t="shared" si="95"/>
        <v>0</v>
      </c>
      <c r="AB600" s="98" t="e">
        <f t="shared" si="93"/>
        <v>#N/A</v>
      </c>
      <c r="AC600" s="99" t="e">
        <f t="shared" si="94"/>
        <v>#N/A</v>
      </c>
      <c r="AD600" s="23" t="e">
        <f>VLOOKUP(Q600,'Weight table'!$A$2:$C$10000,3,FALSE)</f>
        <v>#N/A</v>
      </c>
      <c r="AF600" s="83"/>
      <c r="AG600" s="23" t="str">
        <f>IF(OR(ISBLANK($AF600),$AF600="N/A"),"",VLOOKUP($AF600,'Part number data actuators'!$B$3:$H$202,2,FALSE))</f>
        <v/>
      </c>
      <c r="AH600" s="23" t="str">
        <f>IF(OR(ISBLANK($AF600),$AF600="N/A"),"",VLOOKUP($AF600,'Part number data actuators'!$B$3:$H$202,3,FALSE))</f>
        <v/>
      </c>
      <c r="AI600" s="23" t="str">
        <f>IF(OR(ISBLANK($AF600),$AF600="N/A"),"",VLOOKUP($AF600,'Part number data actuators'!$B$3:$H$202,4,FALSE))</f>
        <v/>
      </c>
      <c r="AJ600" s="23" t="str">
        <f>IF(OR(ISBLANK($AF600),$AF600="N/A"),"",VLOOKUP($AF600,'Part number data actuators'!$B$3:$H$202,5,FALSE))</f>
        <v/>
      </c>
      <c r="AK600" s="23" t="str">
        <f>IF(OR(ISBLANK($AF600),$AF600="N/A"),"",VLOOKUP($AF600,'Part number data actuators'!$B$3:$H$202,6,FALSE))</f>
        <v/>
      </c>
      <c r="AL600" s="23" t="str">
        <f>IF(OR(ISBLANK($AF600),$AF600="N/A"),"",VLOOKUP($AF600,'Part number data actuators'!$B$3:$H$202,7,FALSE))</f>
        <v/>
      </c>
      <c r="AM600" s="5" t="str">
        <f>IF(OR(ISBLANK($AF600),$AF600="N/A"),"",VLOOKUP(AF600,'Weight table'!$A$2:$C$10000,3,FALSE))</f>
        <v/>
      </c>
      <c r="AO600" s="86"/>
      <c r="AU600" s="66" t="e">
        <f t="shared" si="96"/>
        <v>#N/A</v>
      </c>
      <c r="AV600" s="66" t="e">
        <f t="shared" si="97"/>
        <v>#N/A</v>
      </c>
      <c r="AW600" t="e">
        <f t="shared" si="98"/>
        <v>#N/A</v>
      </c>
      <c r="AX600" s="66" t="e">
        <f t="shared" si="99"/>
        <v>#N/A</v>
      </c>
      <c r="AY600" s="66" t="e">
        <f t="shared" si="100"/>
        <v>#N/A</v>
      </c>
      <c r="BB600" s="6" t="e">
        <f>MATCH(Q600,'Partnumber data valves'!$B$4:$B$1001,0)</f>
        <v>#N/A</v>
      </c>
      <c r="BC600" s="6"/>
      <c r="BD600" t="e">
        <f>INDEX('Partnumber data valves'!$B$4:$AC$1001,$BB600,13)</f>
        <v>#N/A</v>
      </c>
      <c r="BE600" t="e">
        <f>INDEX('Partnumber data valves'!$B$4:$AC$1001,$BB600,14)</f>
        <v>#N/A</v>
      </c>
      <c r="BF600" t="e">
        <f>INDEX('Partnumber data valves'!$B$4:$AC$1001,$BB600,15)</f>
        <v>#N/A</v>
      </c>
      <c r="BG600" t="e">
        <f>INDEX('Partnumber data valves'!$B$4:$AC$1001,$BB600,16)</f>
        <v>#N/A</v>
      </c>
      <c r="BH600" t="e">
        <f>INDEX('Partnumber data valves'!$B$4:$AC$1001,$BB600,17)</f>
        <v>#N/A</v>
      </c>
      <c r="BI600" t="e">
        <f>INDEX('Partnumber data valves'!$B$4:$AC$1001,$BB600,18)</f>
        <v>#N/A</v>
      </c>
      <c r="BJ600" t="e">
        <f>INDEX('Partnumber data valves'!$B$4:$AC$1001,$BB600,19)</f>
        <v>#N/A</v>
      </c>
      <c r="BL600" t="e">
        <f>INDEX('Partnumber data valves'!$B$4:$AC$1001,$BB600,21)</f>
        <v>#N/A</v>
      </c>
      <c r="BM600" t="e">
        <f>INDEX('Partnumber data valves'!$B$4:$AC$1001,$BB600,22)</f>
        <v>#N/A</v>
      </c>
      <c r="BN600" t="e">
        <f>INDEX('Partnumber data valves'!$B$4:$AC$1001,$BB600,23)</f>
        <v>#N/A</v>
      </c>
      <c r="BO600" t="e">
        <f>INDEX('Partnumber data valves'!$B$4:$AC$1001,$BB600,24)</f>
        <v>#N/A</v>
      </c>
      <c r="BP600" t="e">
        <f>INDEX('Partnumber data valves'!$B$4:$AC$1001,$BB600,25)</f>
        <v>#N/A</v>
      </c>
      <c r="BQ600" t="e">
        <f>INDEX('Partnumber data valves'!$B$4:$AC$1001,$BB600,26)</f>
        <v>#N/A</v>
      </c>
      <c r="BR600" t="e">
        <f>INDEX('Partnumber data valves'!$B$4:$AC$1001,$BB600,27)</f>
        <v>#N/A</v>
      </c>
      <c r="BS600" t="e">
        <f>INDEX('Partnumber data valves'!$B$4:$AC$1001,$BB600,28)</f>
        <v>#N/A</v>
      </c>
      <c r="BU600" s="66" t="e">
        <f>INDEX('Partnumber data valves'!$B$4:$AC$1001,$BB600,5)</f>
        <v>#N/A</v>
      </c>
      <c r="BV600" s="66" t="e">
        <f>INDEX('Partnumber data valves'!$B$4:$AC$1001,$BB600,6)</f>
        <v>#N/A</v>
      </c>
    </row>
    <row r="601" spans="2:74" ht="15.75">
      <c r="B601" s="86"/>
      <c r="C601" s="108"/>
      <c r="D601" s="112"/>
      <c r="E601" s="124"/>
      <c r="F601" s="124"/>
      <c r="G601" s="109"/>
      <c r="H601" s="112"/>
      <c r="I601" s="110"/>
      <c r="J601" s="111"/>
      <c r="K601" s="112"/>
      <c r="L601" s="111"/>
      <c r="M601" s="115"/>
      <c r="N601" s="115"/>
      <c r="O601" s="115"/>
      <c r="Q601" s="83"/>
      <c r="R601" s="22" t="e">
        <f>VLOOKUP('Frese Valve Selection'!$Q601,'Partnumber data valves'!$B$4:$K$1001,2,FALSE)</f>
        <v>#N/A</v>
      </c>
      <c r="S601" s="23" t="e">
        <f>VLOOKUP('Frese Valve Selection'!$Q601,'Partnumber data valves'!$B$4:$K$1001,3,FALSE)</f>
        <v>#N/A</v>
      </c>
      <c r="T601" s="23" t="e">
        <f>VLOOKUP('Frese Valve Selection'!$Q601,'Partnumber data valves'!$B$4:$K$1001,4,FALSE)</f>
        <v>#N/A</v>
      </c>
      <c r="U601" s="23" t="e">
        <f>VLOOKUP('Frese Valve Selection'!$Q601,'Partnumber data valves'!$B$4:$K$1001,5,FALSE)</f>
        <v>#N/A</v>
      </c>
      <c r="V601" s="23" t="e">
        <f>VLOOKUP('Frese Valve Selection'!$Q601,'Partnumber data valves'!$B$4:$K$1001,6,FALSE)</f>
        <v>#N/A</v>
      </c>
      <c r="W601" s="23" t="e">
        <f>VLOOKUP('Frese Valve Selection'!$Q601,'Partnumber data valves'!$B$4:$K$1001,7,FALSE)</f>
        <v>#N/A</v>
      </c>
      <c r="X601" s="23" t="e">
        <f>VLOOKUP('Frese Valve Selection'!$Q601,'Partnumber data valves'!$B$4:$K$1001,8,FALSE)</f>
        <v>#N/A</v>
      </c>
      <c r="Y601" s="23" t="e">
        <f>VLOOKUP('Frese Valve Selection'!$Q601,'Partnumber data valves'!$B$4:$K$1001,9,FALSE)</f>
        <v>#N/A</v>
      </c>
      <c r="Z601" s="23" t="e">
        <f>VLOOKUP('Frese Valve Selection'!$Q601,'Partnumber data valves'!$B$4:$K$1001,10,FALSE)</f>
        <v>#N/A</v>
      </c>
      <c r="AA601" s="97">
        <f t="shared" si="95"/>
        <v>0</v>
      </c>
      <c r="AB601" s="98" t="e">
        <f t="shared" si="93"/>
        <v>#N/A</v>
      </c>
      <c r="AC601" s="99" t="e">
        <f t="shared" si="94"/>
        <v>#N/A</v>
      </c>
      <c r="AD601" s="23" t="e">
        <f>VLOOKUP(Q601,'Weight table'!$A$2:$C$10000,3,FALSE)</f>
        <v>#N/A</v>
      </c>
      <c r="AF601" s="83"/>
      <c r="AG601" s="23" t="str">
        <f>IF(OR(ISBLANK($AF601),$AF601="N/A"),"",VLOOKUP($AF601,'Part number data actuators'!$B$3:$H$202,2,FALSE))</f>
        <v/>
      </c>
      <c r="AH601" s="23" t="str">
        <f>IF(OR(ISBLANK($AF601),$AF601="N/A"),"",VLOOKUP($AF601,'Part number data actuators'!$B$3:$H$202,3,FALSE))</f>
        <v/>
      </c>
      <c r="AI601" s="23" t="str">
        <f>IF(OR(ISBLANK($AF601),$AF601="N/A"),"",VLOOKUP($AF601,'Part number data actuators'!$B$3:$H$202,4,FALSE))</f>
        <v/>
      </c>
      <c r="AJ601" s="23" t="str">
        <f>IF(OR(ISBLANK($AF601),$AF601="N/A"),"",VLOOKUP($AF601,'Part number data actuators'!$B$3:$H$202,5,FALSE))</f>
        <v/>
      </c>
      <c r="AK601" s="23" t="str">
        <f>IF(OR(ISBLANK($AF601),$AF601="N/A"),"",VLOOKUP($AF601,'Part number data actuators'!$B$3:$H$202,6,FALSE))</f>
        <v/>
      </c>
      <c r="AL601" s="23" t="str">
        <f>IF(OR(ISBLANK($AF601),$AF601="N/A"),"",VLOOKUP($AF601,'Part number data actuators'!$B$3:$H$202,7,FALSE))</f>
        <v/>
      </c>
      <c r="AM601" s="5" t="str">
        <f>IF(OR(ISBLANK($AF601),$AF601="N/A"),"",VLOOKUP(AF601,'Weight table'!$A$2:$C$10000,3,FALSE))</f>
        <v/>
      </c>
      <c r="AO601" s="86"/>
      <c r="AU601" s="66" t="e">
        <f t="shared" si="96"/>
        <v>#N/A</v>
      </c>
      <c r="AV601" s="66" t="e">
        <f t="shared" si="97"/>
        <v>#N/A</v>
      </c>
      <c r="AW601" t="e">
        <f t="shared" si="98"/>
        <v>#N/A</v>
      </c>
      <c r="AX601" s="66" t="e">
        <f t="shared" si="99"/>
        <v>#N/A</v>
      </c>
      <c r="AY601" s="66" t="e">
        <f t="shared" si="100"/>
        <v>#N/A</v>
      </c>
      <c r="BB601" s="6" t="e">
        <f>MATCH(Q601,'Partnumber data valves'!$B$4:$B$1001,0)</f>
        <v>#N/A</v>
      </c>
      <c r="BC601" s="6"/>
      <c r="BD601" t="e">
        <f>INDEX('Partnumber data valves'!$B$4:$AC$1001,$BB601,13)</f>
        <v>#N/A</v>
      </c>
      <c r="BE601" t="e">
        <f>INDEX('Partnumber data valves'!$B$4:$AC$1001,$BB601,14)</f>
        <v>#N/A</v>
      </c>
      <c r="BF601" t="e">
        <f>INDEX('Partnumber data valves'!$B$4:$AC$1001,$BB601,15)</f>
        <v>#N/A</v>
      </c>
      <c r="BG601" t="e">
        <f>INDEX('Partnumber data valves'!$B$4:$AC$1001,$BB601,16)</f>
        <v>#N/A</v>
      </c>
      <c r="BH601" t="e">
        <f>INDEX('Partnumber data valves'!$B$4:$AC$1001,$BB601,17)</f>
        <v>#N/A</v>
      </c>
      <c r="BI601" t="e">
        <f>INDEX('Partnumber data valves'!$B$4:$AC$1001,$BB601,18)</f>
        <v>#N/A</v>
      </c>
      <c r="BJ601" t="e">
        <f>INDEX('Partnumber data valves'!$B$4:$AC$1001,$BB601,19)</f>
        <v>#N/A</v>
      </c>
      <c r="BL601" t="e">
        <f>INDEX('Partnumber data valves'!$B$4:$AC$1001,$BB601,21)</f>
        <v>#N/A</v>
      </c>
      <c r="BM601" t="e">
        <f>INDEX('Partnumber data valves'!$B$4:$AC$1001,$BB601,22)</f>
        <v>#N/A</v>
      </c>
      <c r="BN601" t="e">
        <f>INDEX('Partnumber data valves'!$B$4:$AC$1001,$BB601,23)</f>
        <v>#N/A</v>
      </c>
      <c r="BO601" t="e">
        <f>INDEX('Partnumber data valves'!$B$4:$AC$1001,$BB601,24)</f>
        <v>#N/A</v>
      </c>
      <c r="BP601" t="e">
        <f>INDEX('Partnumber data valves'!$B$4:$AC$1001,$BB601,25)</f>
        <v>#N/A</v>
      </c>
      <c r="BQ601" t="e">
        <f>INDEX('Partnumber data valves'!$B$4:$AC$1001,$BB601,26)</f>
        <v>#N/A</v>
      </c>
      <c r="BR601" t="e">
        <f>INDEX('Partnumber data valves'!$B$4:$AC$1001,$BB601,27)</f>
        <v>#N/A</v>
      </c>
      <c r="BS601" t="e">
        <f>INDEX('Partnumber data valves'!$B$4:$AC$1001,$BB601,28)</f>
        <v>#N/A</v>
      </c>
      <c r="BU601" s="66" t="e">
        <f>INDEX('Partnumber data valves'!$B$4:$AC$1001,$BB601,5)</f>
        <v>#N/A</v>
      </c>
      <c r="BV601" s="66" t="e">
        <f>INDEX('Partnumber data valves'!$B$4:$AC$1001,$BB601,6)</f>
        <v>#N/A</v>
      </c>
    </row>
    <row r="602" spans="2:74" ht="15.75">
      <c r="B602" s="86"/>
      <c r="C602" s="108"/>
      <c r="D602" s="112"/>
      <c r="E602" s="124"/>
      <c r="F602" s="124"/>
      <c r="G602" s="109"/>
      <c r="H602" s="112"/>
      <c r="I602" s="110"/>
      <c r="J602" s="111"/>
      <c r="K602" s="112"/>
      <c r="L602" s="111"/>
      <c r="M602" s="115"/>
      <c r="N602" s="115"/>
      <c r="O602" s="115"/>
      <c r="Q602" s="83"/>
      <c r="R602" s="22" t="e">
        <f>VLOOKUP('Frese Valve Selection'!$Q602,'Partnumber data valves'!$B$4:$K$1001,2,FALSE)</f>
        <v>#N/A</v>
      </c>
      <c r="S602" s="23" t="e">
        <f>VLOOKUP('Frese Valve Selection'!$Q602,'Partnumber data valves'!$B$4:$K$1001,3,FALSE)</f>
        <v>#N/A</v>
      </c>
      <c r="T602" s="23" t="e">
        <f>VLOOKUP('Frese Valve Selection'!$Q602,'Partnumber data valves'!$B$4:$K$1001,4,FALSE)</f>
        <v>#N/A</v>
      </c>
      <c r="U602" s="23" t="e">
        <f>VLOOKUP('Frese Valve Selection'!$Q602,'Partnumber data valves'!$B$4:$K$1001,5,FALSE)</f>
        <v>#N/A</v>
      </c>
      <c r="V602" s="23" t="e">
        <f>VLOOKUP('Frese Valve Selection'!$Q602,'Partnumber data valves'!$B$4:$K$1001,6,FALSE)</f>
        <v>#N/A</v>
      </c>
      <c r="W602" s="23" t="e">
        <f>VLOOKUP('Frese Valve Selection'!$Q602,'Partnumber data valves'!$B$4:$K$1001,7,FALSE)</f>
        <v>#N/A</v>
      </c>
      <c r="X602" s="23" t="e">
        <f>VLOOKUP('Frese Valve Selection'!$Q602,'Partnumber data valves'!$B$4:$K$1001,8,FALSE)</f>
        <v>#N/A</v>
      </c>
      <c r="Y602" s="23" t="e">
        <f>VLOOKUP('Frese Valve Selection'!$Q602,'Partnumber data valves'!$B$4:$K$1001,9,FALSE)</f>
        <v>#N/A</v>
      </c>
      <c r="Z602" s="23" t="e">
        <f>VLOOKUP('Frese Valve Selection'!$Q602,'Partnumber data valves'!$B$4:$K$1001,10,FALSE)</f>
        <v>#N/A</v>
      </c>
      <c r="AA602" s="97">
        <f t="shared" si="95"/>
        <v>0</v>
      </c>
      <c r="AB602" s="98" t="e">
        <f t="shared" si="93"/>
        <v>#N/A</v>
      </c>
      <c r="AC602" s="99" t="e">
        <f t="shared" si="94"/>
        <v>#N/A</v>
      </c>
      <c r="AD602" s="23" t="e">
        <f>VLOOKUP(Q602,'Weight table'!$A$2:$C$10000,3,FALSE)</f>
        <v>#N/A</v>
      </c>
      <c r="AF602" s="83"/>
      <c r="AG602" s="23" t="str">
        <f>IF(OR(ISBLANK($AF602),$AF602="N/A"),"",VLOOKUP($AF602,'Part number data actuators'!$B$3:$H$202,2,FALSE))</f>
        <v/>
      </c>
      <c r="AH602" s="23" t="str">
        <f>IF(OR(ISBLANK($AF602),$AF602="N/A"),"",VLOOKUP($AF602,'Part number data actuators'!$B$3:$H$202,3,FALSE))</f>
        <v/>
      </c>
      <c r="AI602" s="23" t="str">
        <f>IF(OR(ISBLANK($AF602),$AF602="N/A"),"",VLOOKUP($AF602,'Part number data actuators'!$B$3:$H$202,4,FALSE))</f>
        <v/>
      </c>
      <c r="AJ602" s="23" t="str">
        <f>IF(OR(ISBLANK($AF602),$AF602="N/A"),"",VLOOKUP($AF602,'Part number data actuators'!$B$3:$H$202,5,FALSE))</f>
        <v/>
      </c>
      <c r="AK602" s="23" t="str">
        <f>IF(OR(ISBLANK($AF602),$AF602="N/A"),"",VLOOKUP($AF602,'Part number data actuators'!$B$3:$H$202,6,FALSE))</f>
        <v/>
      </c>
      <c r="AL602" s="23" t="str">
        <f>IF(OR(ISBLANK($AF602),$AF602="N/A"),"",VLOOKUP($AF602,'Part number data actuators'!$B$3:$H$202,7,FALSE))</f>
        <v/>
      </c>
      <c r="AM602" s="5" t="str">
        <f>IF(OR(ISBLANK($AF602),$AF602="N/A"),"",VLOOKUP(AF602,'Weight table'!$A$2:$C$10000,3,FALSE))</f>
        <v/>
      </c>
      <c r="AO602" s="86"/>
      <c r="AU602" s="66" t="e">
        <f t="shared" si="96"/>
        <v>#N/A</v>
      </c>
      <c r="AV602" s="66" t="e">
        <f t="shared" si="97"/>
        <v>#N/A</v>
      </c>
      <c r="AW602" t="e">
        <f t="shared" si="98"/>
        <v>#N/A</v>
      </c>
      <c r="AX602" s="66" t="e">
        <f t="shared" si="99"/>
        <v>#N/A</v>
      </c>
      <c r="AY602" s="66" t="e">
        <f t="shared" si="100"/>
        <v>#N/A</v>
      </c>
      <c r="BB602" s="6" t="e">
        <f>MATCH(Q602,'Partnumber data valves'!$B$4:$B$1001,0)</f>
        <v>#N/A</v>
      </c>
      <c r="BC602" s="6"/>
      <c r="BD602" t="e">
        <f>INDEX('Partnumber data valves'!$B$4:$AC$1001,$BB602,13)</f>
        <v>#N/A</v>
      </c>
      <c r="BE602" t="e">
        <f>INDEX('Partnumber data valves'!$B$4:$AC$1001,$BB602,14)</f>
        <v>#N/A</v>
      </c>
      <c r="BF602" t="e">
        <f>INDEX('Partnumber data valves'!$B$4:$AC$1001,$BB602,15)</f>
        <v>#N/A</v>
      </c>
      <c r="BG602" t="e">
        <f>INDEX('Partnumber data valves'!$B$4:$AC$1001,$BB602,16)</f>
        <v>#N/A</v>
      </c>
      <c r="BH602" t="e">
        <f>INDEX('Partnumber data valves'!$B$4:$AC$1001,$BB602,17)</f>
        <v>#N/A</v>
      </c>
      <c r="BI602" t="e">
        <f>INDEX('Partnumber data valves'!$B$4:$AC$1001,$BB602,18)</f>
        <v>#N/A</v>
      </c>
      <c r="BJ602" t="e">
        <f>INDEX('Partnumber data valves'!$B$4:$AC$1001,$BB602,19)</f>
        <v>#N/A</v>
      </c>
      <c r="BL602" t="e">
        <f>INDEX('Partnumber data valves'!$B$4:$AC$1001,$BB602,21)</f>
        <v>#N/A</v>
      </c>
      <c r="BM602" t="e">
        <f>INDEX('Partnumber data valves'!$B$4:$AC$1001,$BB602,22)</f>
        <v>#N/A</v>
      </c>
      <c r="BN602" t="e">
        <f>INDEX('Partnumber data valves'!$B$4:$AC$1001,$BB602,23)</f>
        <v>#N/A</v>
      </c>
      <c r="BO602" t="e">
        <f>INDEX('Partnumber data valves'!$B$4:$AC$1001,$BB602,24)</f>
        <v>#N/A</v>
      </c>
      <c r="BP602" t="e">
        <f>INDEX('Partnumber data valves'!$B$4:$AC$1001,$BB602,25)</f>
        <v>#N/A</v>
      </c>
      <c r="BQ602" t="e">
        <f>INDEX('Partnumber data valves'!$B$4:$AC$1001,$BB602,26)</f>
        <v>#N/A</v>
      </c>
      <c r="BR602" t="e">
        <f>INDEX('Partnumber data valves'!$B$4:$AC$1001,$BB602,27)</f>
        <v>#N/A</v>
      </c>
      <c r="BS602" t="e">
        <f>INDEX('Partnumber data valves'!$B$4:$AC$1001,$BB602,28)</f>
        <v>#N/A</v>
      </c>
      <c r="BU602" s="66" t="e">
        <f>INDEX('Partnumber data valves'!$B$4:$AC$1001,$BB602,5)</f>
        <v>#N/A</v>
      </c>
      <c r="BV602" s="66" t="e">
        <f>INDEX('Partnumber data valves'!$B$4:$AC$1001,$BB602,6)</f>
        <v>#N/A</v>
      </c>
    </row>
    <row r="603" spans="2:74" ht="15.75">
      <c r="B603" s="86"/>
      <c r="C603" s="108"/>
      <c r="D603" s="112"/>
      <c r="E603" s="124"/>
      <c r="F603" s="124"/>
      <c r="G603" s="109"/>
      <c r="H603" s="112"/>
      <c r="I603" s="110"/>
      <c r="J603" s="111"/>
      <c r="K603" s="112"/>
      <c r="L603" s="111"/>
      <c r="M603" s="115"/>
      <c r="N603" s="115"/>
      <c r="O603" s="115"/>
      <c r="Q603" s="83"/>
      <c r="R603" s="22" t="e">
        <f>VLOOKUP('Frese Valve Selection'!$Q603,'Partnumber data valves'!$B$4:$K$1001,2,FALSE)</f>
        <v>#N/A</v>
      </c>
      <c r="S603" s="23" t="e">
        <f>VLOOKUP('Frese Valve Selection'!$Q603,'Partnumber data valves'!$B$4:$K$1001,3,FALSE)</f>
        <v>#N/A</v>
      </c>
      <c r="T603" s="23" t="e">
        <f>VLOOKUP('Frese Valve Selection'!$Q603,'Partnumber data valves'!$B$4:$K$1001,4,FALSE)</f>
        <v>#N/A</v>
      </c>
      <c r="U603" s="23" t="e">
        <f>VLOOKUP('Frese Valve Selection'!$Q603,'Partnumber data valves'!$B$4:$K$1001,5,FALSE)</f>
        <v>#N/A</v>
      </c>
      <c r="V603" s="23" t="e">
        <f>VLOOKUP('Frese Valve Selection'!$Q603,'Partnumber data valves'!$B$4:$K$1001,6,FALSE)</f>
        <v>#N/A</v>
      </c>
      <c r="W603" s="23" t="e">
        <f>VLOOKUP('Frese Valve Selection'!$Q603,'Partnumber data valves'!$B$4:$K$1001,7,FALSE)</f>
        <v>#N/A</v>
      </c>
      <c r="X603" s="23" t="e">
        <f>VLOOKUP('Frese Valve Selection'!$Q603,'Partnumber data valves'!$B$4:$K$1001,8,FALSE)</f>
        <v>#N/A</v>
      </c>
      <c r="Y603" s="23" t="e">
        <f>VLOOKUP('Frese Valve Selection'!$Q603,'Partnumber data valves'!$B$4:$K$1001,9,FALSE)</f>
        <v>#N/A</v>
      </c>
      <c r="Z603" s="23" t="e">
        <f>VLOOKUP('Frese Valve Selection'!$Q603,'Partnumber data valves'!$B$4:$K$1001,10,FALSE)</f>
        <v>#N/A</v>
      </c>
      <c r="AA603" s="97">
        <f t="shared" si="95"/>
        <v>0</v>
      </c>
      <c r="AB603" s="98" t="e">
        <f t="shared" si="93"/>
        <v>#N/A</v>
      </c>
      <c r="AC603" s="99" t="e">
        <f t="shared" si="94"/>
        <v>#N/A</v>
      </c>
      <c r="AD603" s="23" t="e">
        <f>VLOOKUP(Q603,'Weight table'!$A$2:$C$10000,3,FALSE)</f>
        <v>#N/A</v>
      </c>
      <c r="AF603" s="83"/>
      <c r="AG603" s="23" t="str">
        <f>IF(OR(ISBLANK($AF603),$AF603="N/A"),"",VLOOKUP($AF603,'Part number data actuators'!$B$3:$H$202,2,FALSE))</f>
        <v/>
      </c>
      <c r="AH603" s="23" t="str">
        <f>IF(OR(ISBLANK($AF603),$AF603="N/A"),"",VLOOKUP($AF603,'Part number data actuators'!$B$3:$H$202,3,FALSE))</f>
        <v/>
      </c>
      <c r="AI603" s="23" t="str">
        <f>IF(OR(ISBLANK($AF603),$AF603="N/A"),"",VLOOKUP($AF603,'Part number data actuators'!$B$3:$H$202,4,FALSE))</f>
        <v/>
      </c>
      <c r="AJ603" s="23" t="str">
        <f>IF(OR(ISBLANK($AF603),$AF603="N/A"),"",VLOOKUP($AF603,'Part number data actuators'!$B$3:$H$202,5,FALSE))</f>
        <v/>
      </c>
      <c r="AK603" s="23" t="str">
        <f>IF(OR(ISBLANK($AF603),$AF603="N/A"),"",VLOOKUP($AF603,'Part number data actuators'!$B$3:$H$202,6,FALSE))</f>
        <v/>
      </c>
      <c r="AL603" s="23" t="str">
        <f>IF(OR(ISBLANK($AF603),$AF603="N/A"),"",VLOOKUP($AF603,'Part number data actuators'!$B$3:$H$202,7,FALSE))</f>
        <v/>
      </c>
      <c r="AM603" s="5" t="str">
        <f>IF(OR(ISBLANK($AF603),$AF603="N/A"),"",VLOOKUP(AF603,'Weight table'!$A$2:$C$10000,3,FALSE))</f>
        <v/>
      </c>
      <c r="AO603" s="86"/>
      <c r="AU603" s="66" t="e">
        <f t="shared" si="96"/>
        <v>#N/A</v>
      </c>
      <c r="AV603" s="66" t="e">
        <f t="shared" si="97"/>
        <v>#N/A</v>
      </c>
      <c r="AW603" t="e">
        <f t="shared" si="98"/>
        <v>#N/A</v>
      </c>
      <c r="AX603" s="66" t="e">
        <f t="shared" si="99"/>
        <v>#N/A</v>
      </c>
      <c r="AY603" s="66" t="e">
        <f t="shared" si="100"/>
        <v>#N/A</v>
      </c>
      <c r="BB603" s="6" t="e">
        <f>MATCH(Q603,'Partnumber data valves'!$B$4:$B$1001,0)</f>
        <v>#N/A</v>
      </c>
      <c r="BC603" s="6"/>
      <c r="BD603" t="e">
        <f>INDEX('Partnumber data valves'!$B$4:$AC$1001,$BB603,13)</f>
        <v>#N/A</v>
      </c>
      <c r="BE603" t="e">
        <f>INDEX('Partnumber data valves'!$B$4:$AC$1001,$BB603,14)</f>
        <v>#N/A</v>
      </c>
      <c r="BF603" t="e">
        <f>INDEX('Partnumber data valves'!$B$4:$AC$1001,$BB603,15)</f>
        <v>#N/A</v>
      </c>
      <c r="BG603" t="e">
        <f>INDEX('Partnumber data valves'!$B$4:$AC$1001,$BB603,16)</f>
        <v>#N/A</v>
      </c>
      <c r="BH603" t="e">
        <f>INDEX('Partnumber data valves'!$B$4:$AC$1001,$BB603,17)</f>
        <v>#N/A</v>
      </c>
      <c r="BI603" t="e">
        <f>INDEX('Partnumber data valves'!$B$4:$AC$1001,$BB603,18)</f>
        <v>#N/A</v>
      </c>
      <c r="BJ603" t="e">
        <f>INDEX('Partnumber data valves'!$B$4:$AC$1001,$BB603,19)</f>
        <v>#N/A</v>
      </c>
      <c r="BL603" t="e">
        <f>INDEX('Partnumber data valves'!$B$4:$AC$1001,$BB603,21)</f>
        <v>#N/A</v>
      </c>
      <c r="BM603" t="e">
        <f>INDEX('Partnumber data valves'!$B$4:$AC$1001,$BB603,22)</f>
        <v>#N/A</v>
      </c>
      <c r="BN603" t="e">
        <f>INDEX('Partnumber data valves'!$B$4:$AC$1001,$BB603,23)</f>
        <v>#N/A</v>
      </c>
      <c r="BO603" t="e">
        <f>INDEX('Partnumber data valves'!$B$4:$AC$1001,$BB603,24)</f>
        <v>#N/A</v>
      </c>
      <c r="BP603" t="e">
        <f>INDEX('Partnumber data valves'!$B$4:$AC$1001,$BB603,25)</f>
        <v>#N/A</v>
      </c>
      <c r="BQ603" t="e">
        <f>INDEX('Partnumber data valves'!$B$4:$AC$1001,$BB603,26)</f>
        <v>#N/A</v>
      </c>
      <c r="BR603" t="e">
        <f>INDEX('Partnumber data valves'!$B$4:$AC$1001,$BB603,27)</f>
        <v>#N/A</v>
      </c>
      <c r="BS603" t="e">
        <f>INDEX('Partnumber data valves'!$B$4:$AC$1001,$BB603,28)</f>
        <v>#N/A</v>
      </c>
      <c r="BU603" s="66" t="e">
        <f>INDEX('Partnumber data valves'!$B$4:$AC$1001,$BB603,5)</f>
        <v>#N/A</v>
      </c>
      <c r="BV603" s="66" t="e">
        <f>INDEX('Partnumber data valves'!$B$4:$AC$1001,$BB603,6)</f>
        <v>#N/A</v>
      </c>
    </row>
    <row r="604" spans="2:74" ht="15.75">
      <c r="B604" s="86"/>
      <c r="C604" s="108"/>
      <c r="D604" s="112"/>
      <c r="E604" s="124"/>
      <c r="F604" s="124"/>
      <c r="G604" s="109"/>
      <c r="H604" s="112"/>
      <c r="I604" s="110"/>
      <c r="J604" s="111"/>
      <c r="K604" s="112"/>
      <c r="L604" s="111"/>
      <c r="M604" s="115"/>
      <c r="N604" s="115"/>
      <c r="O604" s="115"/>
      <c r="Q604" s="83"/>
      <c r="R604" s="22" t="e">
        <f>VLOOKUP('Frese Valve Selection'!$Q604,'Partnumber data valves'!$B$4:$K$1001,2,FALSE)</f>
        <v>#N/A</v>
      </c>
      <c r="S604" s="23" t="e">
        <f>VLOOKUP('Frese Valve Selection'!$Q604,'Partnumber data valves'!$B$4:$K$1001,3,FALSE)</f>
        <v>#N/A</v>
      </c>
      <c r="T604" s="23" t="e">
        <f>VLOOKUP('Frese Valve Selection'!$Q604,'Partnumber data valves'!$B$4:$K$1001,4,FALSE)</f>
        <v>#N/A</v>
      </c>
      <c r="U604" s="23" t="e">
        <f>VLOOKUP('Frese Valve Selection'!$Q604,'Partnumber data valves'!$B$4:$K$1001,5,FALSE)</f>
        <v>#N/A</v>
      </c>
      <c r="V604" s="23" t="e">
        <f>VLOOKUP('Frese Valve Selection'!$Q604,'Partnumber data valves'!$B$4:$K$1001,6,FALSE)</f>
        <v>#N/A</v>
      </c>
      <c r="W604" s="23" t="e">
        <f>VLOOKUP('Frese Valve Selection'!$Q604,'Partnumber data valves'!$B$4:$K$1001,7,FALSE)</f>
        <v>#N/A</v>
      </c>
      <c r="X604" s="23" t="e">
        <f>VLOOKUP('Frese Valve Selection'!$Q604,'Partnumber data valves'!$B$4:$K$1001,8,FALSE)</f>
        <v>#N/A</v>
      </c>
      <c r="Y604" s="23" t="e">
        <f>VLOOKUP('Frese Valve Selection'!$Q604,'Partnumber data valves'!$B$4:$K$1001,9,FALSE)</f>
        <v>#N/A</v>
      </c>
      <c r="Z604" s="23" t="e">
        <f>VLOOKUP('Frese Valve Selection'!$Q604,'Partnumber data valves'!$B$4:$K$1001,10,FALSE)</f>
        <v>#N/A</v>
      </c>
      <c r="AA604" s="97">
        <f t="shared" si="95"/>
        <v>0</v>
      </c>
      <c r="AB604" s="98" t="e">
        <f t="shared" si="93"/>
        <v>#N/A</v>
      </c>
      <c r="AC604" s="99" t="e">
        <f t="shared" si="94"/>
        <v>#N/A</v>
      </c>
      <c r="AD604" s="23" t="e">
        <f>VLOOKUP(Q604,'Weight table'!$A$2:$C$10000,3,FALSE)</f>
        <v>#N/A</v>
      </c>
      <c r="AF604" s="83"/>
      <c r="AG604" s="23" t="str">
        <f>IF(OR(ISBLANK($AF604),$AF604="N/A"),"",VLOOKUP($AF604,'Part number data actuators'!$B$3:$H$202,2,FALSE))</f>
        <v/>
      </c>
      <c r="AH604" s="23" t="str">
        <f>IF(OR(ISBLANK($AF604),$AF604="N/A"),"",VLOOKUP($AF604,'Part number data actuators'!$B$3:$H$202,3,FALSE))</f>
        <v/>
      </c>
      <c r="AI604" s="23" t="str">
        <f>IF(OR(ISBLANK($AF604),$AF604="N/A"),"",VLOOKUP($AF604,'Part number data actuators'!$B$3:$H$202,4,FALSE))</f>
        <v/>
      </c>
      <c r="AJ604" s="23" t="str">
        <f>IF(OR(ISBLANK($AF604),$AF604="N/A"),"",VLOOKUP($AF604,'Part number data actuators'!$B$3:$H$202,5,FALSE))</f>
        <v/>
      </c>
      <c r="AK604" s="23" t="str">
        <f>IF(OR(ISBLANK($AF604),$AF604="N/A"),"",VLOOKUP($AF604,'Part number data actuators'!$B$3:$H$202,6,FALSE))</f>
        <v/>
      </c>
      <c r="AL604" s="23" t="str">
        <f>IF(OR(ISBLANK($AF604),$AF604="N/A"),"",VLOOKUP($AF604,'Part number data actuators'!$B$3:$H$202,7,FALSE))</f>
        <v/>
      </c>
      <c r="AM604" s="5" t="str">
        <f>IF(OR(ISBLANK($AF604),$AF604="N/A"),"",VLOOKUP(AF604,'Weight table'!$A$2:$C$10000,3,FALSE))</f>
        <v/>
      </c>
      <c r="AO604" s="86"/>
      <c r="AU604" s="66" t="e">
        <f t="shared" si="96"/>
        <v>#N/A</v>
      </c>
      <c r="AV604" s="66" t="e">
        <f t="shared" si="97"/>
        <v>#N/A</v>
      </c>
      <c r="AW604" t="e">
        <f t="shared" si="98"/>
        <v>#N/A</v>
      </c>
      <c r="AX604" s="66" t="e">
        <f t="shared" si="99"/>
        <v>#N/A</v>
      </c>
      <c r="AY604" s="66" t="e">
        <f t="shared" si="100"/>
        <v>#N/A</v>
      </c>
      <c r="BB604" s="6" t="e">
        <f>MATCH(Q604,'Partnumber data valves'!$B$4:$B$1001,0)</f>
        <v>#N/A</v>
      </c>
      <c r="BC604" s="6"/>
      <c r="BD604" t="e">
        <f>INDEX('Partnumber data valves'!$B$4:$AC$1001,$BB604,13)</f>
        <v>#N/A</v>
      </c>
      <c r="BE604" t="e">
        <f>INDEX('Partnumber data valves'!$B$4:$AC$1001,$BB604,14)</f>
        <v>#N/A</v>
      </c>
      <c r="BF604" t="e">
        <f>INDEX('Partnumber data valves'!$B$4:$AC$1001,$BB604,15)</f>
        <v>#N/A</v>
      </c>
      <c r="BG604" t="e">
        <f>INDEX('Partnumber data valves'!$B$4:$AC$1001,$BB604,16)</f>
        <v>#N/A</v>
      </c>
      <c r="BH604" t="e">
        <f>INDEX('Partnumber data valves'!$B$4:$AC$1001,$BB604,17)</f>
        <v>#N/A</v>
      </c>
      <c r="BI604" t="e">
        <f>INDEX('Partnumber data valves'!$B$4:$AC$1001,$BB604,18)</f>
        <v>#N/A</v>
      </c>
      <c r="BJ604" t="e">
        <f>INDEX('Partnumber data valves'!$B$4:$AC$1001,$BB604,19)</f>
        <v>#N/A</v>
      </c>
      <c r="BL604" t="e">
        <f>INDEX('Partnumber data valves'!$B$4:$AC$1001,$BB604,21)</f>
        <v>#N/A</v>
      </c>
      <c r="BM604" t="e">
        <f>INDEX('Partnumber data valves'!$B$4:$AC$1001,$BB604,22)</f>
        <v>#N/A</v>
      </c>
      <c r="BN604" t="e">
        <f>INDEX('Partnumber data valves'!$B$4:$AC$1001,$BB604,23)</f>
        <v>#N/A</v>
      </c>
      <c r="BO604" t="e">
        <f>INDEX('Partnumber data valves'!$B$4:$AC$1001,$BB604,24)</f>
        <v>#N/A</v>
      </c>
      <c r="BP604" t="e">
        <f>INDEX('Partnumber data valves'!$B$4:$AC$1001,$BB604,25)</f>
        <v>#N/A</v>
      </c>
      <c r="BQ604" t="e">
        <f>INDEX('Partnumber data valves'!$B$4:$AC$1001,$BB604,26)</f>
        <v>#N/A</v>
      </c>
      <c r="BR604" t="e">
        <f>INDEX('Partnumber data valves'!$B$4:$AC$1001,$BB604,27)</f>
        <v>#N/A</v>
      </c>
      <c r="BS604" t="e">
        <f>INDEX('Partnumber data valves'!$B$4:$AC$1001,$BB604,28)</f>
        <v>#N/A</v>
      </c>
      <c r="BU604" s="66" t="e">
        <f>INDEX('Partnumber data valves'!$B$4:$AC$1001,$BB604,5)</f>
        <v>#N/A</v>
      </c>
      <c r="BV604" s="66" t="e">
        <f>INDEX('Partnumber data valves'!$B$4:$AC$1001,$BB604,6)</f>
        <v>#N/A</v>
      </c>
    </row>
    <row r="605" spans="2:74" ht="15.75">
      <c r="B605" s="86"/>
      <c r="C605" s="108"/>
      <c r="D605" s="125"/>
      <c r="E605" s="124"/>
      <c r="F605" s="124"/>
      <c r="G605" s="109"/>
      <c r="H605" s="112"/>
      <c r="I605" s="110"/>
      <c r="J605" s="111"/>
      <c r="K605" s="112"/>
      <c r="L605" s="111"/>
      <c r="M605" s="115"/>
      <c r="N605" s="115"/>
      <c r="O605" s="115"/>
      <c r="Q605" s="83"/>
      <c r="R605" s="22" t="e">
        <f>VLOOKUP('Frese Valve Selection'!$Q605,'Partnumber data valves'!$B$4:$K$1001,2,FALSE)</f>
        <v>#N/A</v>
      </c>
      <c r="S605" s="23" t="e">
        <f>VLOOKUP('Frese Valve Selection'!$Q605,'Partnumber data valves'!$B$4:$K$1001,3,FALSE)</f>
        <v>#N/A</v>
      </c>
      <c r="T605" s="23" t="e">
        <f>VLOOKUP('Frese Valve Selection'!$Q605,'Partnumber data valves'!$B$4:$K$1001,4,FALSE)</f>
        <v>#N/A</v>
      </c>
      <c r="U605" s="23" t="e">
        <f>VLOOKUP('Frese Valve Selection'!$Q605,'Partnumber data valves'!$B$4:$K$1001,5,FALSE)</f>
        <v>#N/A</v>
      </c>
      <c r="V605" s="23" t="e">
        <f>VLOOKUP('Frese Valve Selection'!$Q605,'Partnumber data valves'!$B$4:$K$1001,6,FALSE)</f>
        <v>#N/A</v>
      </c>
      <c r="W605" s="23" t="e">
        <f>VLOOKUP('Frese Valve Selection'!$Q605,'Partnumber data valves'!$B$4:$K$1001,7,FALSE)</f>
        <v>#N/A</v>
      </c>
      <c r="X605" s="23" t="e">
        <f>VLOOKUP('Frese Valve Selection'!$Q605,'Partnumber data valves'!$B$4:$K$1001,8,FALSE)</f>
        <v>#N/A</v>
      </c>
      <c r="Y605" s="23" t="e">
        <f>VLOOKUP('Frese Valve Selection'!$Q605,'Partnumber data valves'!$B$4:$K$1001,9,FALSE)</f>
        <v>#N/A</v>
      </c>
      <c r="Z605" s="23" t="e">
        <f>VLOOKUP('Frese Valve Selection'!$Q605,'Partnumber data valves'!$B$4:$K$1001,10,FALSE)</f>
        <v>#N/A</v>
      </c>
      <c r="AA605" s="97">
        <f t="shared" si="95"/>
        <v>0</v>
      </c>
      <c r="AB605" s="98" t="e">
        <f t="shared" si="93"/>
        <v>#N/A</v>
      </c>
      <c r="AC605" s="99" t="e">
        <f t="shared" si="94"/>
        <v>#N/A</v>
      </c>
      <c r="AD605" s="23" t="e">
        <f>VLOOKUP(Q605,'Weight table'!$A$2:$C$10000,3,FALSE)</f>
        <v>#N/A</v>
      </c>
      <c r="AF605" s="83"/>
      <c r="AG605" s="23" t="str">
        <f>IF(OR(ISBLANK($AF605),$AF605="N/A"),"",VLOOKUP($AF605,'Part number data actuators'!$B$3:$H$202,2,FALSE))</f>
        <v/>
      </c>
      <c r="AH605" s="23" t="str">
        <f>IF(OR(ISBLANK($AF605),$AF605="N/A"),"",VLOOKUP($AF605,'Part number data actuators'!$B$3:$H$202,3,FALSE))</f>
        <v/>
      </c>
      <c r="AI605" s="23" t="str">
        <f>IF(OR(ISBLANK($AF605),$AF605="N/A"),"",VLOOKUP($AF605,'Part number data actuators'!$B$3:$H$202,4,FALSE))</f>
        <v/>
      </c>
      <c r="AJ605" s="23" t="str">
        <f>IF(OR(ISBLANK($AF605),$AF605="N/A"),"",VLOOKUP($AF605,'Part number data actuators'!$B$3:$H$202,5,FALSE))</f>
        <v/>
      </c>
      <c r="AK605" s="23" t="str">
        <f>IF(OR(ISBLANK($AF605),$AF605="N/A"),"",VLOOKUP($AF605,'Part number data actuators'!$B$3:$H$202,6,FALSE))</f>
        <v/>
      </c>
      <c r="AL605" s="23" t="str">
        <f>IF(OR(ISBLANK($AF605),$AF605="N/A"),"",VLOOKUP($AF605,'Part number data actuators'!$B$3:$H$202,7,FALSE))</f>
        <v/>
      </c>
      <c r="AM605" s="5" t="str">
        <f>IF(OR(ISBLANK($AF605),$AF605="N/A"),"",VLOOKUP(AF605,'Weight table'!$A$2:$C$10000,3,FALSE))</f>
        <v/>
      </c>
      <c r="AO605" s="86"/>
      <c r="AU605" s="66" t="e">
        <f t="shared" si="96"/>
        <v>#N/A</v>
      </c>
      <c r="AV605" s="66" t="e">
        <f t="shared" si="97"/>
        <v>#N/A</v>
      </c>
      <c r="AW605" t="e">
        <f t="shared" si="98"/>
        <v>#N/A</v>
      </c>
      <c r="AX605" s="66" t="e">
        <f t="shared" si="99"/>
        <v>#N/A</v>
      </c>
      <c r="AY605" s="66" t="e">
        <f t="shared" si="100"/>
        <v>#N/A</v>
      </c>
      <c r="BB605" s="6" t="e">
        <f>MATCH(Q605,'Partnumber data valves'!$B$4:$B$1001,0)</f>
        <v>#N/A</v>
      </c>
      <c r="BC605" s="6"/>
      <c r="BD605" t="e">
        <f>INDEX('Partnumber data valves'!$B$4:$AC$1001,$BB605,13)</f>
        <v>#N/A</v>
      </c>
      <c r="BE605" t="e">
        <f>INDEX('Partnumber data valves'!$B$4:$AC$1001,$BB605,14)</f>
        <v>#N/A</v>
      </c>
      <c r="BF605" t="e">
        <f>INDEX('Partnumber data valves'!$B$4:$AC$1001,$BB605,15)</f>
        <v>#N/A</v>
      </c>
      <c r="BG605" t="e">
        <f>INDEX('Partnumber data valves'!$B$4:$AC$1001,$BB605,16)</f>
        <v>#N/A</v>
      </c>
      <c r="BH605" t="e">
        <f>INDEX('Partnumber data valves'!$B$4:$AC$1001,$BB605,17)</f>
        <v>#N/A</v>
      </c>
      <c r="BI605" t="e">
        <f>INDEX('Partnumber data valves'!$B$4:$AC$1001,$BB605,18)</f>
        <v>#N/A</v>
      </c>
      <c r="BJ605" t="e">
        <f>INDEX('Partnumber data valves'!$B$4:$AC$1001,$BB605,19)</f>
        <v>#N/A</v>
      </c>
      <c r="BL605" t="e">
        <f>INDEX('Partnumber data valves'!$B$4:$AC$1001,$BB605,21)</f>
        <v>#N/A</v>
      </c>
      <c r="BM605" t="e">
        <f>INDEX('Partnumber data valves'!$B$4:$AC$1001,$BB605,22)</f>
        <v>#N/A</v>
      </c>
      <c r="BN605" t="e">
        <f>INDEX('Partnumber data valves'!$B$4:$AC$1001,$BB605,23)</f>
        <v>#N/A</v>
      </c>
      <c r="BO605" t="e">
        <f>INDEX('Partnumber data valves'!$B$4:$AC$1001,$BB605,24)</f>
        <v>#N/A</v>
      </c>
      <c r="BP605" t="e">
        <f>INDEX('Partnumber data valves'!$B$4:$AC$1001,$BB605,25)</f>
        <v>#N/A</v>
      </c>
      <c r="BQ605" t="e">
        <f>INDEX('Partnumber data valves'!$B$4:$AC$1001,$BB605,26)</f>
        <v>#N/A</v>
      </c>
      <c r="BR605" t="e">
        <f>INDEX('Partnumber data valves'!$B$4:$AC$1001,$BB605,27)</f>
        <v>#N/A</v>
      </c>
      <c r="BS605" t="e">
        <f>INDEX('Partnumber data valves'!$B$4:$AC$1001,$BB605,28)</f>
        <v>#N/A</v>
      </c>
      <c r="BU605" s="66" t="e">
        <f>INDEX('Partnumber data valves'!$B$4:$AC$1001,$BB605,5)</f>
        <v>#N/A</v>
      </c>
      <c r="BV605" s="66" t="e">
        <f>INDEX('Partnumber data valves'!$B$4:$AC$1001,$BB605,6)</f>
        <v>#N/A</v>
      </c>
    </row>
    <row r="606" spans="2:74" ht="15.75">
      <c r="B606" s="86"/>
      <c r="C606" s="108"/>
      <c r="D606" s="112"/>
      <c r="E606" s="124"/>
      <c r="F606" s="124"/>
      <c r="G606" s="109"/>
      <c r="H606" s="112"/>
      <c r="I606" s="110"/>
      <c r="J606" s="111"/>
      <c r="K606" s="112"/>
      <c r="L606" s="111"/>
      <c r="M606" s="115"/>
      <c r="N606" s="115"/>
      <c r="O606" s="115"/>
      <c r="Q606" s="83"/>
      <c r="R606" s="22" t="e">
        <f>VLOOKUP('Frese Valve Selection'!$Q606,'Partnumber data valves'!$B$4:$K$1001,2,FALSE)</f>
        <v>#N/A</v>
      </c>
      <c r="S606" s="23" t="e">
        <f>VLOOKUP('Frese Valve Selection'!$Q606,'Partnumber data valves'!$B$4:$K$1001,3,FALSE)</f>
        <v>#N/A</v>
      </c>
      <c r="T606" s="23" t="e">
        <f>VLOOKUP('Frese Valve Selection'!$Q606,'Partnumber data valves'!$B$4:$K$1001,4,FALSE)</f>
        <v>#N/A</v>
      </c>
      <c r="U606" s="23" t="e">
        <f>VLOOKUP('Frese Valve Selection'!$Q606,'Partnumber data valves'!$B$4:$K$1001,5,FALSE)</f>
        <v>#N/A</v>
      </c>
      <c r="V606" s="23" t="e">
        <f>VLOOKUP('Frese Valve Selection'!$Q606,'Partnumber data valves'!$B$4:$K$1001,6,FALSE)</f>
        <v>#N/A</v>
      </c>
      <c r="W606" s="23" t="e">
        <f>VLOOKUP('Frese Valve Selection'!$Q606,'Partnumber data valves'!$B$4:$K$1001,7,FALSE)</f>
        <v>#N/A</v>
      </c>
      <c r="X606" s="23" t="e">
        <f>VLOOKUP('Frese Valve Selection'!$Q606,'Partnumber data valves'!$B$4:$K$1001,8,FALSE)</f>
        <v>#N/A</v>
      </c>
      <c r="Y606" s="23" t="e">
        <f>VLOOKUP('Frese Valve Selection'!$Q606,'Partnumber data valves'!$B$4:$K$1001,9,FALSE)</f>
        <v>#N/A</v>
      </c>
      <c r="Z606" s="23" t="e">
        <f>VLOOKUP('Frese Valve Selection'!$Q606,'Partnumber data valves'!$B$4:$K$1001,10,FALSE)</f>
        <v>#N/A</v>
      </c>
      <c r="AA606" s="97">
        <f t="shared" si="95"/>
        <v>0</v>
      </c>
      <c r="AB606" s="98" t="e">
        <f t="shared" si="93"/>
        <v>#N/A</v>
      </c>
      <c r="AC606" s="99" t="e">
        <f t="shared" si="94"/>
        <v>#N/A</v>
      </c>
      <c r="AD606" s="23" t="e">
        <f>VLOOKUP(Q606,'Weight table'!$A$2:$C$10000,3,FALSE)</f>
        <v>#N/A</v>
      </c>
      <c r="AF606" s="83"/>
      <c r="AG606" s="23" t="str">
        <f>IF(OR(ISBLANK($AF606),$AF606="N/A"),"",VLOOKUP($AF606,'Part number data actuators'!$B$3:$H$202,2,FALSE))</f>
        <v/>
      </c>
      <c r="AH606" s="23" t="str">
        <f>IF(OR(ISBLANK($AF606),$AF606="N/A"),"",VLOOKUP($AF606,'Part number data actuators'!$B$3:$H$202,3,FALSE))</f>
        <v/>
      </c>
      <c r="AI606" s="23" t="str">
        <f>IF(OR(ISBLANK($AF606),$AF606="N/A"),"",VLOOKUP($AF606,'Part number data actuators'!$B$3:$H$202,4,FALSE))</f>
        <v/>
      </c>
      <c r="AJ606" s="23" t="str">
        <f>IF(OR(ISBLANK($AF606),$AF606="N/A"),"",VLOOKUP($AF606,'Part number data actuators'!$B$3:$H$202,5,FALSE))</f>
        <v/>
      </c>
      <c r="AK606" s="23" t="str">
        <f>IF(OR(ISBLANK($AF606),$AF606="N/A"),"",VLOOKUP($AF606,'Part number data actuators'!$B$3:$H$202,6,FALSE))</f>
        <v/>
      </c>
      <c r="AL606" s="23" t="str">
        <f>IF(OR(ISBLANK($AF606),$AF606="N/A"),"",VLOOKUP($AF606,'Part number data actuators'!$B$3:$H$202,7,FALSE))</f>
        <v/>
      </c>
      <c r="AM606" s="5" t="str">
        <f>IF(OR(ISBLANK($AF606),$AF606="N/A"),"",VLOOKUP(AF606,'Weight table'!$A$2:$C$10000,3,FALSE))</f>
        <v/>
      </c>
      <c r="AO606" s="86"/>
      <c r="AU606" s="66" t="e">
        <f t="shared" si="96"/>
        <v>#N/A</v>
      </c>
      <c r="AV606" s="66" t="e">
        <f t="shared" si="97"/>
        <v>#N/A</v>
      </c>
      <c r="AW606" t="e">
        <f t="shared" si="98"/>
        <v>#N/A</v>
      </c>
      <c r="AX606" s="66" t="e">
        <f t="shared" si="99"/>
        <v>#N/A</v>
      </c>
      <c r="AY606" s="66" t="e">
        <f t="shared" si="100"/>
        <v>#N/A</v>
      </c>
      <c r="BB606" s="6" t="e">
        <f>MATCH(Q606,'Partnumber data valves'!$B$4:$B$1001,0)</f>
        <v>#N/A</v>
      </c>
      <c r="BC606" s="6"/>
      <c r="BD606" t="e">
        <f>INDEX('Partnumber data valves'!$B$4:$AC$1001,$BB606,13)</f>
        <v>#N/A</v>
      </c>
      <c r="BE606" t="e">
        <f>INDEX('Partnumber data valves'!$B$4:$AC$1001,$BB606,14)</f>
        <v>#N/A</v>
      </c>
      <c r="BF606" t="e">
        <f>INDEX('Partnumber data valves'!$B$4:$AC$1001,$BB606,15)</f>
        <v>#N/A</v>
      </c>
      <c r="BG606" t="e">
        <f>INDEX('Partnumber data valves'!$B$4:$AC$1001,$BB606,16)</f>
        <v>#N/A</v>
      </c>
      <c r="BH606" t="e">
        <f>INDEX('Partnumber data valves'!$B$4:$AC$1001,$BB606,17)</f>
        <v>#N/A</v>
      </c>
      <c r="BI606" t="e">
        <f>INDEX('Partnumber data valves'!$B$4:$AC$1001,$BB606,18)</f>
        <v>#N/A</v>
      </c>
      <c r="BJ606" t="e">
        <f>INDEX('Partnumber data valves'!$B$4:$AC$1001,$BB606,19)</f>
        <v>#N/A</v>
      </c>
      <c r="BL606" t="e">
        <f>INDEX('Partnumber data valves'!$B$4:$AC$1001,$BB606,21)</f>
        <v>#N/A</v>
      </c>
      <c r="BM606" t="e">
        <f>INDEX('Partnumber data valves'!$B$4:$AC$1001,$BB606,22)</f>
        <v>#N/A</v>
      </c>
      <c r="BN606" t="e">
        <f>INDEX('Partnumber data valves'!$B$4:$AC$1001,$BB606,23)</f>
        <v>#N/A</v>
      </c>
      <c r="BO606" t="e">
        <f>INDEX('Partnumber data valves'!$B$4:$AC$1001,$BB606,24)</f>
        <v>#N/A</v>
      </c>
      <c r="BP606" t="e">
        <f>INDEX('Partnumber data valves'!$B$4:$AC$1001,$BB606,25)</f>
        <v>#N/A</v>
      </c>
      <c r="BQ606" t="e">
        <f>INDEX('Partnumber data valves'!$B$4:$AC$1001,$BB606,26)</f>
        <v>#N/A</v>
      </c>
      <c r="BR606" t="e">
        <f>INDEX('Partnumber data valves'!$B$4:$AC$1001,$BB606,27)</f>
        <v>#N/A</v>
      </c>
      <c r="BS606" t="e">
        <f>INDEX('Partnumber data valves'!$B$4:$AC$1001,$BB606,28)</f>
        <v>#N/A</v>
      </c>
      <c r="BU606" s="66" t="e">
        <f>INDEX('Partnumber data valves'!$B$4:$AC$1001,$BB606,5)</f>
        <v>#N/A</v>
      </c>
      <c r="BV606" s="66" t="e">
        <f>INDEX('Partnumber data valves'!$B$4:$AC$1001,$BB606,6)</f>
        <v>#N/A</v>
      </c>
    </row>
    <row r="607" spans="2:74" ht="15.75">
      <c r="B607" s="86"/>
      <c r="C607" s="108"/>
      <c r="D607" s="112"/>
      <c r="E607" s="124"/>
      <c r="F607" s="124"/>
      <c r="G607" s="109"/>
      <c r="H607" s="112"/>
      <c r="I607" s="110"/>
      <c r="J607" s="111"/>
      <c r="K607" s="112"/>
      <c r="L607" s="111"/>
      <c r="M607" s="115"/>
      <c r="N607" s="115"/>
      <c r="O607" s="115"/>
      <c r="Q607" s="83"/>
      <c r="R607" s="22" t="e">
        <f>VLOOKUP('Frese Valve Selection'!$Q607,'Partnumber data valves'!$B$4:$K$1001,2,FALSE)</f>
        <v>#N/A</v>
      </c>
      <c r="S607" s="23" t="e">
        <f>VLOOKUP('Frese Valve Selection'!$Q607,'Partnumber data valves'!$B$4:$K$1001,3,FALSE)</f>
        <v>#N/A</v>
      </c>
      <c r="T607" s="23" t="e">
        <f>VLOOKUP('Frese Valve Selection'!$Q607,'Partnumber data valves'!$B$4:$K$1001,4,FALSE)</f>
        <v>#N/A</v>
      </c>
      <c r="U607" s="23" t="e">
        <f>VLOOKUP('Frese Valve Selection'!$Q607,'Partnumber data valves'!$B$4:$K$1001,5,FALSE)</f>
        <v>#N/A</v>
      </c>
      <c r="V607" s="23" t="e">
        <f>VLOOKUP('Frese Valve Selection'!$Q607,'Partnumber data valves'!$B$4:$K$1001,6,FALSE)</f>
        <v>#N/A</v>
      </c>
      <c r="W607" s="23" t="e">
        <f>VLOOKUP('Frese Valve Selection'!$Q607,'Partnumber data valves'!$B$4:$K$1001,7,FALSE)</f>
        <v>#N/A</v>
      </c>
      <c r="X607" s="23" t="e">
        <f>VLOOKUP('Frese Valve Selection'!$Q607,'Partnumber data valves'!$B$4:$K$1001,8,FALSE)</f>
        <v>#N/A</v>
      </c>
      <c r="Y607" s="23" t="e">
        <f>VLOOKUP('Frese Valve Selection'!$Q607,'Partnumber data valves'!$B$4:$K$1001,9,FALSE)</f>
        <v>#N/A</v>
      </c>
      <c r="Z607" s="23" t="e">
        <f>VLOOKUP('Frese Valve Selection'!$Q607,'Partnumber data valves'!$B$4:$K$1001,10,FALSE)</f>
        <v>#N/A</v>
      </c>
      <c r="AA607" s="97">
        <f t="shared" si="95"/>
        <v>0</v>
      </c>
      <c r="AB607" s="98" t="e">
        <f t="shared" si="93"/>
        <v>#N/A</v>
      </c>
      <c r="AC607" s="99" t="e">
        <f t="shared" si="94"/>
        <v>#N/A</v>
      </c>
      <c r="AD607" s="23" t="e">
        <f>VLOOKUP(Q607,'Weight table'!$A$2:$C$10000,3,FALSE)</f>
        <v>#N/A</v>
      </c>
      <c r="AF607" s="83"/>
      <c r="AG607" s="23" t="str">
        <f>IF(OR(ISBLANK($AF607),$AF607="N/A"),"",VLOOKUP($AF607,'Part number data actuators'!$B$3:$H$202,2,FALSE))</f>
        <v/>
      </c>
      <c r="AH607" s="23" t="str">
        <f>IF(OR(ISBLANK($AF607),$AF607="N/A"),"",VLOOKUP($AF607,'Part number data actuators'!$B$3:$H$202,3,FALSE))</f>
        <v/>
      </c>
      <c r="AI607" s="23" t="str">
        <f>IF(OR(ISBLANK($AF607),$AF607="N/A"),"",VLOOKUP($AF607,'Part number data actuators'!$B$3:$H$202,4,FALSE))</f>
        <v/>
      </c>
      <c r="AJ607" s="23" t="str">
        <f>IF(OR(ISBLANK($AF607),$AF607="N/A"),"",VLOOKUP($AF607,'Part number data actuators'!$B$3:$H$202,5,FALSE))</f>
        <v/>
      </c>
      <c r="AK607" s="23" t="str">
        <f>IF(OR(ISBLANK($AF607),$AF607="N/A"),"",VLOOKUP($AF607,'Part number data actuators'!$B$3:$H$202,6,FALSE))</f>
        <v/>
      </c>
      <c r="AL607" s="23" t="str">
        <f>IF(OR(ISBLANK($AF607),$AF607="N/A"),"",VLOOKUP($AF607,'Part number data actuators'!$B$3:$H$202,7,FALSE))</f>
        <v/>
      </c>
      <c r="AM607" s="5" t="str">
        <f>IF(OR(ISBLANK($AF607),$AF607="N/A"),"",VLOOKUP(AF607,'Weight table'!$A$2:$C$10000,3,FALSE))</f>
        <v/>
      </c>
      <c r="AO607" s="86"/>
      <c r="AU607" s="66" t="e">
        <f t="shared" si="96"/>
        <v>#N/A</v>
      </c>
      <c r="AV607" s="66" t="e">
        <f t="shared" si="97"/>
        <v>#N/A</v>
      </c>
      <c r="AW607" t="e">
        <f t="shared" si="98"/>
        <v>#N/A</v>
      </c>
      <c r="AX607" s="66" t="e">
        <f t="shared" si="99"/>
        <v>#N/A</v>
      </c>
      <c r="AY607" s="66" t="e">
        <f t="shared" si="100"/>
        <v>#N/A</v>
      </c>
      <c r="BB607" s="6" t="e">
        <f>MATCH(Q607,'Partnumber data valves'!$B$4:$B$1001,0)</f>
        <v>#N/A</v>
      </c>
      <c r="BC607" s="6"/>
      <c r="BD607" t="e">
        <f>INDEX('Partnumber data valves'!$B$4:$AC$1001,$BB607,13)</f>
        <v>#N/A</v>
      </c>
      <c r="BE607" t="e">
        <f>INDEX('Partnumber data valves'!$B$4:$AC$1001,$BB607,14)</f>
        <v>#N/A</v>
      </c>
      <c r="BF607" t="e">
        <f>INDEX('Partnumber data valves'!$B$4:$AC$1001,$BB607,15)</f>
        <v>#N/A</v>
      </c>
      <c r="BG607" t="e">
        <f>INDEX('Partnumber data valves'!$B$4:$AC$1001,$BB607,16)</f>
        <v>#N/A</v>
      </c>
      <c r="BH607" t="e">
        <f>INDEX('Partnumber data valves'!$B$4:$AC$1001,$BB607,17)</f>
        <v>#N/A</v>
      </c>
      <c r="BI607" t="e">
        <f>INDEX('Partnumber data valves'!$B$4:$AC$1001,$BB607,18)</f>
        <v>#N/A</v>
      </c>
      <c r="BJ607" t="e">
        <f>INDEX('Partnumber data valves'!$B$4:$AC$1001,$BB607,19)</f>
        <v>#N/A</v>
      </c>
      <c r="BL607" t="e">
        <f>INDEX('Partnumber data valves'!$B$4:$AC$1001,$BB607,21)</f>
        <v>#N/A</v>
      </c>
      <c r="BM607" t="e">
        <f>INDEX('Partnumber data valves'!$B$4:$AC$1001,$BB607,22)</f>
        <v>#N/A</v>
      </c>
      <c r="BN607" t="e">
        <f>INDEX('Partnumber data valves'!$B$4:$AC$1001,$BB607,23)</f>
        <v>#N/A</v>
      </c>
      <c r="BO607" t="e">
        <f>INDEX('Partnumber data valves'!$B$4:$AC$1001,$BB607,24)</f>
        <v>#N/A</v>
      </c>
      <c r="BP607" t="e">
        <f>INDEX('Partnumber data valves'!$B$4:$AC$1001,$BB607,25)</f>
        <v>#N/A</v>
      </c>
      <c r="BQ607" t="e">
        <f>INDEX('Partnumber data valves'!$B$4:$AC$1001,$BB607,26)</f>
        <v>#N/A</v>
      </c>
      <c r="BR607" t="e">
        <f>INDEX('Partnumber data valves'!$B$4:$AC$1001,$BB607,27)</f>
        <v>#N/A</v>
      </c>
      <c r="BS607" t="e">
        <f>INDEX('Partnumber data valves'!$B$4:$AC$1001,$BB607,28)</f>
        <v>#N/A</v>
      </c>
      <c r="BU607" s="66" t="e">
        <f>INDEX('Partnumber data valves'!$B$4:$AC$1001,$BB607,5)</f>
        <v>#N/A</v>
      </c>
      <c r="BV607" s="66" t="e">
        <f>INDEX('Partnumber data valves'!$B$4:$AC$1001,$BB607,6)</f>
        <v>#N/A</v>
      </c>
    </row>
    <row r="608" spans="2:74" ht="15.75">
      <c r="B608" s="86"/>
      <c r="C608" s="108"/>
      <c r="D608" s="112"/>
      <c r="E608" s="124"/>
      <c r="F608" s="124"/>
      <c r="G608" s="109"/>
      <c r="H608" s="112"/>
      <c r="I608" s="110"/>
      <c r="J608" s="111"/>
      <c r="K608" s="112"/>
      <c r="L608" s="111"/>
      <c r="M608" s="115"/>
      <c r="N608" s="115"/>
      <c r="O608" s="115"/>
      <c r="Q608" s="83"/>
      <c r="R608" s="22" t="e">
        <f>VLOOKUP('Frese Valve Selection'!$Q608,'Partnumber data valves'!$B$4:$K$1001,2,FALSE)</f>
        <v>#N/A</v>
      </c>
      <c r="S608" s="23" t="e">
        <f>VLOOKUP('Frese Valve Selection'!$Q608,'Partnumber data valves'!$B$4:$K$1001,3,FALSE)</f>
        <v>#N/A</v>
      </c>
      <c r="T608" s="23" t="e">
        <f>VLOOKUP('Frese Valve Selection'!$Q608,'Partnumber data valves'!$B$4:$K$1001,4,FALSE)</f>
        <v>#N/A</v>
      </c>
      <c r="U608" s="23" t="e">
        <f>VLOOKUP('Frese Valve Selection'!$Q608,'Partnumber data valves'!$B$4:$K$1001,5,FALSE)</f>
        <v>#N/A</v>
      </c>
      <c r="V608" s="23" t="e">
        <f>VLOOKUP('Frese Valve Selection'!$Q608,'Partnumber data valves'!$B$4:$K$1001,6,FALSE)</f>
        <v>#N/A</v>
      </c>
      <c r="W608" s="23" t="e">
        <f>VLOOKUP('Frese Valve Selection'!$Q608,'Partnumber data valves'!$B$4:$K$1001,7,FALSE)</f>
        <v>#N/A</v>
      </c>
      <c r="X608" s="23" t="e">
        <f>VLOOKUP('Frese Valve Selection'!$Q608,'Partnumber data valves'!$B$4:$K$1001,8,FALSE)</f>
        <v>#N/A</v>
      </c>
      <c r="Y608" s="23" t="e">
        <f>VLOOKUP('Frese Valve Selection'!$Q608,'Partnumber data valves'!$B$4:$K$1001,9,FALSE)</f>
        <v>#N/A</v>
      </c>
      <c r="Z608" s="23" t="e">
        <f>VLOOKUP('Frese Valve Selection'!$Q608,'Partnumber data valves'!$B$4:$K$1001,10,FALSE)</f>
        <v>#N/A</v>
      </c>
      <c r="AA608" s="97">
        <f t="shared" si="95"/>
        <v>0</v>
      </c>
      <c r="AB608" s="98" t="e">
        <f t="shared" si="93"/>
        <v>#N/A</v>
      </c>
      <c r="AC608" s="99" t="e">
        <f t="shared" si="94"/>
        <v>#N/A</v>
      </c>
      <c r="AD608" s="23" t="e">
        <f>VLOOKUP(Q608,'Weight table'!$A$2:$C$10000,3,FALSE)</f>
        <v>#N/A</v>
      </c>
      <c r="AF608" s="83"/>
      <c r="AG608" s="23" t="str">
        <f>IF(OR(ISBLANK($AF608),$AF608="N/A"),"",VLOOKUP($AF608,'Part number data actuators'!$B$3:$H$202,2,FALSE))</f>
        <v/>
      </c>
      <c r="AH608" s="23" t="str">
        <f>IF(OR(ISBLANK($AF608),$AF608="N/A"),"",VLOOKUP($AF608,'Part number data actuators'!$B$3:$H$202,3,FALSE))</f>
        <v/>
      </c>
      <c r="AI608" s="23" t="str">
        <f>IF(OR(ISBLANK($AF608),$AF608="N/A"),"",VLOOKUP($AF608,'Part number data actuators'!$B$3:$H$202,4,FALSE))</f>
        <v/>
      </c>
      <c r="AJ608" s="23" t="str">
        <f>IF(OR(ISBLANK($AF608),$AF608="N/A"),"",VLOOKUP($AF608,'Part number data actuators'!$B$3:$H$202,5,FALSE))</f>
        <v/>
      </c>
      <c r="AK608" s="23" t="str">
        <f>IF(OR(ISBLANK($AF608),$AF608="N/A"),"",VLOOKUP($AF608,'Part number data actuators'!$B$3:$H$202,6,FALSE))</f>
        <v/>
      </c>
      <c r="AL608" s="23" t="str">
        <f>IF(OR(ISBLANK($AF608),$AF608="N/A"),"",VLOOKUP($AF608,'Part number data actuators'!$B$3:$H$202,7,FALSE))</f>
        <v/>
      </c>
      <c r="AM608" s="5" t="str">
        <f>IF(OR(ISBLANK($AF608),$AF608="N/A"),"",VLOOKUP(AF608,'Weight table'!$A$2:$C$10000,3,FALSE))</f>
        <v/>
      </c>
      <c r="AO608" s="86"/>
      <c r="AU608" s="66" t="e">
        <f t="shared" si="96"/>
        <v>#N/A</v>
      </c>
      <c r="AV608" s="66" t="e">
        <f t="shared" si="97"/>
        <v>#N/A</v>
      </c>
      <c r="AW608" t="e">
        <f t="shared" si="98"/>
        <v>#N/A</v>
      </c>
      <c r="AX608" s="66" t="e">
        <f t="shared" si="99"/>
        <v>#N/A</v>
      </c>
      <c r="AY608" s="66" t="e">
        <f t="shared" si="100"/>
        <v>#N/A</v>
      </c>
      <c r="BB608" s="6" t="e">
        <f>MATCH(Q608,'Partnumber data valves'!$B$4:$B$1001,0)</f>
        <v>#N/A</v>
      </c>
      <c r="BC608" s="6"/>
      <c r="BD608" t="e">
        <f>INDEX('Partnumber data valves'!$B$4:$AC$1001,$BB608,13)</f>
        <v>#N/A</v>
      </c>
      <c r="BE608" t="e">
        <f>INDEX('Partnumber data valves'!$B$4:$AC$1001,$BB608,14)</f>
        <v>#N/A</v>
      </c>
      <c r="BF608" t="e">
        <f>INDEX('Partnumber data valves'!$B$4:$AC$1001,$BB608,15)</f>
        <v>#N/A</v>
      </c>
      <c r="BG608" t="e">
        <f>INDEX('Partnumber data valves'!$B$4:$AC$1001,$BB608,16)</f>
        <v>#N/A</v>
      </c>
      <c r="BH608" t="e">
        <f>INDEX('Partnumber data valves'!$B$4:$AC$1001,$BB608,17)</f>
        <v>#N/A</v>
      </c>
      <c r="BI608" t="e">
        <f>INDEX('Partnumber data valves'!$B$4:$AC$1001,$BB608,18)</f>
        <v>#N/A</v>
      </c>
      <c r="BJ608" t="e">
        <f>INDEX('Partnumber data valves'!$B$4:$AC$1001,$BB608,19)</f>
        <v>#N/A</v>
      </c>
      <c r="BL608" t="e">
        <f>INDEX('Partnumber data valves'!$B$4:$AC$1001,$BB608,21)</f>
        <v>#N/A</v>
      </c>
      <c r="BM608" t="e">
        <f>INDEX('Partnumber data valves'!$B$4:$AC$1001,$BB608,22)</f>
        <v>#N/A</v>
      </c>
      <c r="BN608" t="e">
        <f>INDEX('Partnumber data valves'!$B$4:$AC$1001,$BB608,23)</f>
        <v>#N/A</v>
      </c>
      <c r="BO608" t="e">
        <f>INDEX('Partnumber data valves'!$B$4:$AC$1001,$BB608,24)</f>
        <v>#N/A</v>
      </c>
      <c r="BP608" t="e">
        <f>INDEX('Partnumber data valves'!$B$4:$AC$1001,$BB608,25)</f>
        <v>#N/A</v>
      </c>
      <c r="BQ608" t="e">
        <f>INDEX('Partnumber data valves'!$B$4:$AC$1001,$BB608,26)</f>
        <v>#N/A</v>
      </c>
      <c r="BR608" t="e">
        <f>INDEX('Partnumber data valves'!$B$4:$AC$1001,$BB608,27)</f>
        <v>#N/A</v>
      </c>
      <c r="BS608" t="e">
        <f>INDEX('Partnumber data valves'!$B$4:$AC$1001,$BB608,28)</f>
        <v>#N/A</v>
      </c>
      <c r="BU608" s="66" t="e">
        <f>INDEX('Partnumber data valves'!$B$4:$AC$1001,$BB608,5)</f>
        <v>#N/A</v>
      </c>
      <c r="BV608" s="66" t="e">
        <f>INDEX('Partnumber data valves'!$B$4:$AC$1001,$BB608,6)</f>
        <v>#N/A</v>
      </c>
    </row>
    <row r="609" spans="2:74" ht="15.75">
      <c r="B609" s="86"/>
      <c r="C609" s="108"/>
      <c r="D609" s="112"/>
      <c r="E609" s="124"/>
      <c r="F609" s="124"/>
      <c r="G609" s="109"/>
      <c r="H609" s="112"/>
      <c r="I609" s="110"/>
      <c r="J609" s="111"/>
      <c r="K609" s="112"/>
      <c r="L609" s="111"/>
      <c r="M609" s="115"/>
      <c r="N609" s="115"/>
      <c r="O609" s="115"/>
      <c r="Q609" s="83"/>
      <c r="R609" s="22" t="e">
        <f>VLOOKUP('Frese Valve Selection'!$Q609,'Partnumber data valves'!$B$4:$K$1001,2,FALSE)</f>
        <v>#N/A</v>
      </c>
      <c r="S609" s="23" t="e">
        <f>VLOOKUP('Frese Valve Selection'!$Q609,'Partnumber data valves'!$B$4:$K$1001,3,FALSE)</f>
        <v>#N/A</v>
      </c>
      <c r="T609" s="23" t="e">
        <f>VLOOKUP('Frese Valve Selection'!$Q609,'Partnumber data valves'!$B$4:$K$1001,4,FALSE)</f>
        <v>#N/A</v>
      </c>
      <c r="U609" s="23" t="e">
        <f>VLOOKUP('Frese Valve Selection'!$Q609,'Partnumber data valves'!$B$4:$K$1001,5,FALSE)</f>
        <v>#N/A</v>
      </c>
      <c r="V609" s="23" t="e">
        <f>VLOOKUP('Frese Valve Selection'!$Q609,'Partnumber data valves'!$B$4:$K$1001,6,FALSE)</f>
        <v>#N/A</v>
      </c>
      <c r="W609" s="23" t="e">
        <f>VLOOKUP('Frese Valve Selection'!$Q609,'Partnumber data valves'!$B$4:$K$1001,7,FALSE)</f>
        <v>#N/A</v>
      </c>
      <c r="X609" s="23" t="e">
        <f>VLOOKUP('Frese Valve Selection'!$Q609,'Partnumber data valves'!$B$4:$K$1001,8,FALSE)</f>
        <v>#N/A</v>
      </c>
      <c r="Y609" s="23" t="e">
        <f>VLOOKUP('Frese Valve Selection'!$Q609,'Partnumber data valves'!$B$4:$K$1001,9,FALSE)</f>
        <v>#N/A</v>
      </c>
      <c r="Z609" s="23" t="e">
        <f>VLOOKUP('Frese Valve Selection'!$Q609,'Partnumber data valves'!$B$4:$K$1001,10,FALSE)</f>
        <v>#N/A</v>
      </c>
      <c r="AA609" s="97">
        <f t="shared" si="95"/>
        <v>0</v>
      </c>
      <c r="AB609" s="98" t="e">
        <f t="shared" si="93"/>
        <v>#N/A</v>
      </c>
      <c r="AC609" s="99" t="e">
        <f t="shared" si="94"/>
        <v>#N/A</v>
      </c>
      <c r="AD609" s="23" t="e">
        <f>VLOOKUP(Q609,'Weight table'!$A$2:$C$10000,3,FALSE)</f>
        <v>#N/A</v>
      </c>
      <c r="AF609" s="83"/>
      <c r="AG609" s="23" t="str">
        <f>IF(OR(ISBLANK($AF609),$AF609="N/A"),"",VLOOKUP($AF609,'Part number data actuators'!$B$3:$H$202,2,FALSE))</f>
        <v/>
      </c>
      <c r="AH609" s="23" t="str">
        <f>IF(OR(ISBLANK($AF609),$AF609="N/A"),"",VLOOKUP($AF609,'Part number data actuators'!$B$3:$H$202,3,FALSE))</f>
        <v/>
      </c>
      <c r="AI609" s="23" t="str">
        <f>IF(OR(ISBLANK($AF609),$AF609="N/A"),"",VLOOKUP($AF609,'Part number data actuators'!$B$3:$H$202,4,FALSE))</f>
        <v/>
      </c>
      <c r="AJ609" s="23" t="str">
        <f>IF(OR(ISBLANK($AF609),$AF609="N/A"),"",VLOOKUP($AF609,'Part number data actuators'!$B$3:$H$202,5,FALSE))</f>
        <v/>
      </c>
      <c r="AK609" s="23" t="str">
        <f>IF(OR(ISBLANK($AF609),$AF609="N/A"),"",VLOOKUP($AF609,'Part number data actuators'!$B$3:$H$202,6,FALSE))</f>
        <v/>
      </c>
      <c r="AL609" s="23" t="str">
        <f>IF(OR(ISBLANK($AF609),$AF609="N/A"),"",VLOOKUP($AF609,'Part number data actuators'!$B$3:$H$202,7,FALSE))</f>
        <v/>
      </c>
      <c r="AM609" s="5" t="str">
        <f>IF(OR(ISBLANK($AF609),$AF609="N/A"),"",VLOOKUP(AF609,'Weight table'!$A$2:$C$10000,3,FALSE))</f>
        <v/>
      </c>
      <c r="AO609" s="86"/>
      <c r="AU609" s="66" t="e">
        <f t="shared" si="96"/>
        <v>#N/A</v>
      </c>
      <c r="AV609" s="66" t="e">
        <f t="shared" si="97"/>
        <v>#N/A</v>
      </c>
      <c r="AW609" t="e">
        <f t="shared" si="98"/>
        <v>#N/A</v>
      </c>
      <c r="AX609" s="66" t="e">
        <f t="shared" si="99"/>
        <v>#N/A</v>
      </c>
      <c r="AY609" s="66" t="e">
        <f t="shared" si="100"/>
        <v>#N/A</v>
      </c>
      <c r="BB609" s="6" t="e">
        <f>MATCH(Q609,'Partnumber data valves'!$B$4:$B$1001,0)</f>
        <v>#N/A</v>
      </c>
      <c r="BC609" s="6"/>
      <c r="BD609" t="e">
        <f>INDEX('Partnumber data valves'!$B$4:$AC$1001,$BB609,13)</f>
        <v>#N/A</v>
      </c>
      <c r="BE609" t="e">
        <f>INDEX('Partnumber data valves'!$B$4:$AC$1001,$BB609,14)</f>
        <v>#N/A</v>
      </c>
      <c r="BF609" t="e">
        <f>INDEX('Partnumber data valves'!$B$4:$AC$1001,$BB609,15)</f>
        <v>#N/A</v>
      </c>
      <c r="BG609" t="e">
        <f>INDEX('Partnumber data valves'!$B$4:$AC$1001,$BB609,16)</f>
        <v>#N/A</v>
      </c>
      <c r="BH609" t="e">
        <f>INDEX('Partnumber data valves'!$B$4:$AC$1001,$BB609,17)</f>
        <v>#N/A</v>
      </c>
      <c r="BI609" t="e">
        <f>INDEX('Partnumber data valves'!$B$4:$AC$1001,$BB609,18)</f>
        <v>#N/A</v>
      </c>
      <c r="BJ609" t="e">
        <f>INDEX('Partnumber data valves'!$B$4:$AC$1001,$BB609,19)</f>
        <v>#N/A</v>
      </c>
      <c r="BL609" t="e">
        <f>INDEX('Partnumber data valves'!$B$4:$AC$1001,$BB609,21)</f>
        <v>#N/A</v>
      </c>
      <c r="BM609" t="e">
        <f>INDEX('Partnumber data valves'!$B$4:$AC$1001,$BB609,22)</f>
        <v>#N/A</v>
      </c>
      <c r="BN609" t="e">
        <f>INDEX('Partnumber data valves'!$B$4:$AC$1001,$BB609,23)</f>
        <v>#N/A</v>
      </c>
      <c r="BO609" t="e">
        <f>INDEX('Partnumber data valves'!$B$4:$AC$1001,$BB609,24)</f>
        <v>#N/A</v>
      </c>
      <c r="BP609" t="e">
        <f>INDEX('Partnumber data valves'!$B$4:$AC$1001,$BB609,25)</f>
        <v>#N/A</v>
      </c>
      <c r="BQ609" t="e">
        <f>INDEX('Partnumber data valves'!$B$4:$AC$1001,$BB609,26)</f>
        <v>#N/A</v>
      </c>
      <c r="BR609" t="e">
        <f>INDEX('Partnumber data valves'!$B$4:$AC$1001,$BB609,27)</f>
        <v>#N/A</v>
      </c>
      <c r="BS609" t="e">
        <f>INDEX('Partnumber data valves'!$B$4:$AC$1001,$BB609,28)</f>
        <v>#N/A</v>
      </c>
      <c r="BU609" s="66" t="e">
        <f>INDEX('Partnumber data valves'!$B$4:$AC$1001,$BB609,5)</f>
        <v>#N/A</v>
      </c>
      <c r="BV609" s="66" t="e">
        <f>INDEX('Partnumber data valves'!$B$4:$AC$1001,$BB609,6)</f>
        <v>#N/A</v>
      </c>
    </row>
    <row r="610" spans="2:74" ht="15.75">
      <c r="B610" s="86"/>
      <c r="C610" s="108"/>
      <c r="D610" s="112"/>
      <c r="E610" s="124"/>
      <c r="F610" s="124"/>
      <c r="G610" s="109"/>
      <c r="H610" s="112"/>
      <c r="I610" s="110"/>
      <c r="J610" s="111"/>
      <c r="K610" s="112"/>
      <c r="L610" s="111"/>
      <c r="M610" s="115"/>
      <c r="N610" s="115"/>
      <c r="O610" s="115"/>
      <c r="Q610" s="83"/>
      <c r="R610" s="22" t="e">
        <f>VLOOKUP('Frese Valve Selection'!$Q610,'Partnumber data valves'!$B$4:$K$1001,2,FALSE)</f>
        <v>#N/A</v>
      </c>
      <c r="S610" s="23" t="e">
        <f>VLOOKUP('Frese Valve Selection'!$Q610,'Partnumber data valves'!$B$4:$K$1001,3,FALSE)</f>
        <v>#N/A</v>
      </c>
      <c r="T610" s="23" t="e">
        <f>VLOOKUP('Frese Valve Selection'!$Q610,'Partnumber data valves'!$B$4:$K$1001,4,FALSE)</f>
        <v>#N/A</v>
      </c>
      <c r="U610" s="23" t="e">
        <f>VLOOKUP('Frese Valve Selection'!$Q610,'Partnumber data valves'!$B$4:$K$1001,5,FALSE)</f>
        <v>#N/A</v>
      </c>
      <c r="V610" s="23" t="e">
        <f>VLOOKUP('Frese Valve Selection'!$Q610,'Partnumber data valves'!$B$4:$K$1001,6,FALSE)</f>
        <v>#N/A</v>
      </c>
      <c r="W610" s="23" t="e">
        <f>VLOOKUP('Frese Valve Selection'!$Q610,'Partnumber data valves'!$B$4:$K$1001,7,FALSE)</f>
        <v>#N/A</v>
      </c>
      <c r="X610" s="23" t="e">
        <f>VLOOKUP('Frese Valve Selection'!$Q610,'Partnumber data valves'!$B$4:$K$1001,8,FALSE)</f>
        <v>#N/A</v>
      </c>
      <c r="Y610" s="23" t="e">
        <f>VLOOKUP('Frese Valve Selection'!$Q610,'Partnumber data valves'!$B$4:$K$1001,9,FALSE)</f>
        <v>#N/A</v>
      </c>
      <c r="Z610" s="23" t="e">
        <f>VLOOKUP('Frese Valve Selection'!$Q610,'Partnumber data valves'!$B$4:$K$1001,10,FALSE)</f>
        <v>#N/A</v>
      </c>
      <c r="AA610" s="97">
        <f t="shared" si="95"/>
        <v>0</v>
      </c>
      <c r="AB610" s="98" t="e">
        <f t="shared" si="93"/>
        <v>#N/A</v>
      </c>
      <c r="AC610" s="99" t="e">
        <f t="shared" si="94"/>
        <v>#N/A</v>
      </c>
      <c r="AD610" s="23" t="e">
        <f>VLOOKUP(Q610,'Weight table'!$A$2:$C$10000,3,FALSE)</f>
        <v>#N/A</v>
      </c>
      <c r="AF610" s="83"/>
      <c r="AG610" s="23" t="str">
        <f>IF(OR(ISBLANK($AF610),$AF610="N/A"),"",VLOOKUP($AF610,'Part number data actuators'!$B$3:$H$202,2,FALSE))</f>
        <v/>
      </c>
      <c r="AH610" s="23" t="str">
        <f>IF(OR(ISBLANK($AF610),$AF610="N/A"),"",VLOOKUP($AF610,'Part number data actuators'!$B$3:$H$202,3,FALSE))</f>
        <v/>
      </c>
      <c r="AI610" s="23" t="str">
        <f>IF(OR(ISBLANK($AF610),$AF610="N/A"),"",VLOOKUP($AF610,'Part number data actuators'!$B$3:$H$202,4,FALSE))</f>
        <v/>
      </c>
      <c r="AJ610" s="23" t="str">
        <f>IF(OR(ISBLANK($AF610),$AF610="N/A"),"",VLOOKUP($AF610,'Part number data actuators'!$B$3:$H$202,5,FALSE))</f>
        <v/>
      </c>
      <c r="AK610" s="23" t="str">
        <f>IF(OR(ISBLANK($AF610),$AF610="N/A"),"",VLOOKUP($AF610,'Part number data actuators'!$B$3:$H$202,6,FALSE))</f>
        <v/>
      </c>
      <c r="AL610" s="23" t="str">
        <f>IF(OR(ISBLANK($AF610),$AF610="N/A"),"",VLOOKUP($AF610,'Part number data actuators'!$B$3:$H$202,7,FALSE))</f>
        <v/>
      </c>
      <c r="AM610" s="5" t="str">
        <f>IF(OR(ISBLANK($AF610),$AF610="N/A"),"",VLOOKUP(AF610,'Weight table'!$A$2:$C$10000,3,FALSE))</f>
        <v/>
      </c>
      <c r="AO610" s="86"/>
      <c r="AU610" s="66" t="e">
        <f t="shared" si="96"/>
        <v>#N/A</v>
      </c>
      <c r="AV610" s="66" t="e">
        <f t="shared" si="97"/>
        <v>#N/A</v>
      </c>
      <c r="AW610" t="e">
        <f t="shared" si="98"/>
        <v>#N/A</v>
      </c>
      <c r="AX610" s="66" t="e">
        <f t="shared" si="99"/>
        <v>#N/A</v>
      </c>
      <c r="AY610" s="66" t="e">
        <f t="shared" si="100"/>
        <v>#N/A</v>
      </c>
      <c r="BB610" s="6" t="e">
        <f>MATCH(Q610,'Partnumber data valves'!$B$4:$B$1001,0)</f>
        <v>#N/A</v>
      </c>
      <c r="BC610" s="6"/>
      <c r="BD610" t="e">
        <f>INDEX('Partnumber data valves'!$B$4:$AC$1001,$BB610,13)</f>
        <v>#N/A</v>
      </c>
      <c r="BE610" t="e">
        <f>INDEX('Partnumber data valves'!$B$4:$AC$1001,$BB610,14)</f>
        <v>#N/A</v>
      </c>
      <c r="BF610" t="e">
        <f>INDEX('Partnumber data valves'!$B$4:$AC$1001,$BB610,15)</f>
        <v>#N/A</v>
      </c>
      <c r="BG610" t="e">
        <f>INDEX('Partnumber data valves'!$B$4:$AC$1001,$BB610,16)</f>
        <v>#N/A</v>
      </c>
      <c r="BH610" t="e">
        <f>INDEX('Partnumber data valves'!$B$4:$AC$1001,$BB610,17)</f>
        <v>#N/A</v>
      </c>
      <c r="BI610" t="e">
        <f>INDEX('Partnumber data valves'!$B$4:$AC$1001,$BB610,18)</f>
        <v>#N/A</v>
      </c>
      <c r="BJ610" t="e">
        <f>INDEX('Partnumber data valves'!$B$4:$AC$1001,$BB610,19)</f>
        <v>#N/A</v>
      </c>
      <c r="BL610" t="e">
        <f>INDEX('Partnumber data valves'!$B$4:$AC$1001,$BB610,21)</f>
        <v>#N/A</v>
      </c>
      <c r="BM610" t="e">
        <f>INDEX('Partnumber data valves'!$B$4:$AC$1001,$BB610,22)</f>
        <v>#N/A</v>
      </c>
      <c r="BN610" t="e">
        <f>INDEX('Partnumber data valves'!$B$4:$AC$1001,$BB610,23)</f>
        <v>#N/A</v>
      </c>
      <c r="BO610" t="e">
        <f>INDEX('Partnumber data valves'!$B$4:$AC$1001,$BB610,24)</f>
        <v>#N/A</v>
      </c>
      <c r="BP610" t="e">
        <f>INDEX('Partnumber data valves'!$B$4:$AC$1001,$BB610,25)</f>
        <v>#N/A</v>
      </c>
      <c r="BQ610" t="e">
        <f>INDEX('Partnumber data valves'!$B$4:$AC$1001,$BB610,26)</f>
        <v>#N/A</v>
      </c>
      <c r="BR610" t="e">
        <f>INDEX('Partnumber data valves'!$B$4:$AC$1001,$BB610,27)</f>
        <v>#N/A</v>
      </c>
      <c r="BS610" t="e">
        <f>INDEX('Partnumber data valves'!$B$4:$AC$1001,$BB610,28)</f>
        <v>#N/A</v>
      </c>
      <c r="BU610" s="66" t="e">
        <f>INDEX('Partnumber data valves'!$B$4:$AC$1001,$BB610,5)</f>
        <v>#N/A</v>
      </c>
      <c r="BV610" s="66" t="e">
        <f>INDEX('Partnumber data valves'!$B$4:$AC$1001,$BB610,6)</f>
        <v>#N/A</v>
      </c>
    </row>
    <row r="611" spans="2:74" ht="15.75">
      <c r="B611" s="86"/>
      <c r="C611" s="108"/>
      <c r="D611" s="125"/>
      <c r="E611" s="124"/>
      <c r="F611" s="124"/>
      <c r="G611" s="109"/>
      <c r="H611" s="112"/>
      <c r="I611" s="110"/>
      <c r="J611" s="111"/>
      <c r="K611" s="112"/>
      <c r="L611" s="111"/>
      <c r="M611" s="115"/>
      <c r="N611" s="115"/>
      <c r="O611" s="115"/>
      <c r="Q611" s="83"/>
      <c r="R611" s="22" t="e">
        <f>VLOOKUP('Frese Valve Selection'!$Q611,'Partnumber data valves'!$B$4:$K$1001,2,FALSE)</f>
        <v>#N/A</v>
      </c>
      <c r="S611" s="23" t="e">
        <f>VLOOKUP('Frese Valve Selection'!$Q611,'Partnumber data valves'!$B$4:$K$1001,3,FALSE)</f>
        <v>#N/A</v>
      </c>
      <c r="T611" s="23" t="e">
        <f>VLOOKUP('Frese Valve Selection'!$Q611,'Partnumber data valves'!$B$4:$K$1001,4,FALSE)</f>
        <v>#N/A</v>
      </c>
      <c r="U611" s="23" t="e">
        <f>VLOOKUP('Frese Valve Selection'!$Q611,'Partnumber data valves'!$B$4:$K$1001,5,FALSE)</f>
        <v>#N/A</v>
      </c>
      <c r="V611" s="23" t="e">
        <f>VLOOKUP('Frese Valve Selection'!$Q611,'Partnumber data valves'!$B$4:$K$1001,6,FALSE)</f>
        <v>#N/A</v>
      </c>
      <c r="W611" s="23" t="e">
        <f>VLOOKUP('Frese Valve Selection'!$Q611,'Partnumber data valves'!$B$4:$K$1001,7,FALSE)</f>
        <v>#N/A</v>
      </c>
      <c r="X611" s="23" t="e">
        <f>VLOOKUP('Frese Valve Selection'!$Q611,'Partnumber data valves'!$B$4:$K$1001,8,FALSE)</f>
        <v>#N/A</v>
      </c>
      <c r="Y611" s="23" t="e">
        <f>VLOOKUP('Frese Valve Selection'!$Q611,'Partnumber data valves'!$B$4:$K$1001,9,FALSE)</f>
        <v>#N/A</v>
      </c>
      <c r="Z611" s="23" t="e">
        <f>VLOOKUP('Frese Valve Selection'!$Q611,'Partnumber data valves'!$B$4:$K$1001,10,FALSE)</f>
        <v>#N/A</v>
      </c>
      <c r="AA611" s="97">
        <f t="shared" si="95"/>
        <v>0</v>
      </c>
      <c r="AB611" s="98" t="e">
        <f t="shared" si="93"/>
        <v>#N/A</v>
      </c>
      <c r="AC611" s="99" t="e">
        <f t="shared" si="94"/>
        <v>#N/A</v>
      </c>
      <c r="AD611" s="23" t="e">
        <f>VLOOKUP(Q611,'Weight table'!$A$2:$C$10000,3,FALSE)</f>
        <v>#N/A</v>
      </c>
      <c r="AF611" s="83"/>
      <c r="AG611" s="23" t="str">
        <f>IF(OR(ISBLANK($AF611),$AF611="N/A"),"",VLOOKUP($AF611,'Part number data actuators'!$B$3:$H$202,2,FALSE))</f>
        <v/>
      </c>
      <c r="AH611" s="23" t="str">
        <f>IF(OR(ISBLANK($AF611),$AF611="N/A"),"",VLOOKUP($AF611,'Part number data actuators'!$B$3:$H$202,3,FALSE))</f>
        <v/>
      </c>
      <c r="AI611" s="23" t="str">
        <f>IF(OR(ISBLANK($AF611),$AF611="N/A"),"",VLOOKUP($AF611,'Part number data actuators'!$B$3:$H$202,4,FALSE))</f>
        <v/>
      </c>
      <c r="AJ611" s="23" t="str">
        <f>IF(OR(ISBLANK($AF611),$AF611="N/A"),"",VLOOKUP($AF611,'Part number data actuators'!$B$3:$H$202,5,FALSE))</f>
        <v/>
      </c>
      <c r="AK611" s="23" t="str">
        <f>IF(OR(ISBLANK($AF611),$AF611="N/A"),"",VLOOKUP($AF611,'Part number data actuators'!$B$3:$H$202,6,FALSE))</f>
        <v/>
      </c>
      <c r="AL611" s="23" t="str">
        <f>IF(OR(ISBLANK($AF611),$AF611="N/A"),"",VLOOKUP($AF611,'Part number data actuators'!$B$3:$H$202,7,FALSE))</f>
        <v/>
      </c>
      <c r="AM611" s="5" t="str">
        <f>IF(OR(ISBLANK($AF611),$AF611="N/A"),"",VLOOKUP(AF611,'Weight table'!$A$2:$C$10000,3,FALSE))</f>
        <v/>
      </c>
      <c r="AO611" s="86"/>
      <c r="AU611" s="66" t="e">
        <f t="shared" si="96"/>
        <v>#N/A</v>
      </c>
      <c r="AV611" s="66" t="e">
        <f t="shared" si="97"/>
        <v>#N/A</v>
      </c>
      <c r="AW611" t="e">
        <f t="shared" si="98"/>
        <v>#N/A</v>
      </c>
      <c r="AX611" s="66" t="e">
        <f t="shared" si="99"/>
        <v>#N/A</v>
      </c>
      <c r="AY611" s="66" t="e">
        <f t="shared" si="100"/>
        <v>#N/A</v>
      </c>
      <c r="BB611" s="6" t="e">
        <f>MATCH(Q611,'Partnumber data valves'!$B$4:$B$1001,0)</f>
        <v>#N/A</v>
      </c>
      <c r="BC611" s="6"/>
      <c r="BD611" t="e">
        <f>INDEX('Partnumber data valves'!$B$4:$AC$1001,$BB611,13)</f>
        <v>#N/A</v>
      </c>
      <c r="BE611" t="e">
        <f>INDEX('Partnumber data valves'!$B$4:$AC$1001,$BB611,14)</f>
        <v>#N/A</v>
      </c>
      <c r="BF611" t="e">
        <f>INDEX('Partnumber data valves'!$B$4:$AC$1001,$BB611,15)</f>
        <v>#N/A</v>
      </c>
      <c r="BG611" t="e">
        <f>INDEX('Partnumber data valves'!$B$4:$AC$1001,$BB611,16)</f>
        <v>#N/A</v>
      </c>
      <c r="BH611" t="e">
        <f>INDEX('Partnumber data valves'!$B$4:$AC$1001,$BB611,17)</f>
        <v>#N/A</v>
      </c>
      <c r="BI611" t="e">
        <f>INDEX('Partnumber data valves'!$B$4:$AC$1001,$BB611,18)</f>
        <v>#N/A</v>
      </c>
      <c r="BJ611" t="e">
        <f>INDEX('Partnumber data valves'!$B$4:$AC$1001,$BB611,19)</f>
        <v>#N/A</v>
      </c>
      <c r="BL611" t="e">
        <f>INDEX('Partnumber data valves'!$B$4:$AC$1001,$BB611,21)</f>
        <v>#N/A</v>
      </c>
      <c r="BM611" t="e">
        <f>INDEX('Partnumber data valves'!$B$4:$AC$1001,$BB611,22)</f>
        <v>#N/A</v>
      </c>
      <c r="BN611" t="e">
        <f>INDEX('Partnumber data valves'!$B$4:$AC$1001,$BB611,23)</f>
        <v>#N/A</v>
      </c>
      <c r="BO611" t="e">
        <f>INDEX('Partnumber data valves'!$B$4:$AC$1001,$BB611,24)</f>
        <v>#N/A</v>
      </c>
      <c r="BP611" t="e">
        <f>INDEX('Partnumber data valves'!$B$4:$AC$1001,$BB611,25)</f>
        <v>#N/A</v>
      </c>
      <c r="BQ611" t="e">
        <f>INDEX('Partnumber data valves'!$B$4:$AC$1001,$BB611,26)</f>
        <v>#N/A</v>
      </c>
      <c r="BR611" t="e">
        <f>INDEX('Partnumber data valves'!$B$4:$AC$1001,$BB611,27)</f>
        <v>#N/A</v>
      </c>
      <c r="BS611" t="e">
        <f>INDEX('Partnumber data valves'!$B$4:$AC$1001,$BB611,28)</f>
        <v>#N/A</v>
      </c>
      <c r="BU611" s="66" t="e">
        <f>INDEX('Partnumber data valves'!$B$4:$AC$1001,$BB611,5)</f>
        <v>#N/A</v>
      </c>
      <c r="BV611" s="66" t="e">
        <f>INDEX('Partnumber data valves'!$B$4:$AC$1001,$BB611,6)</f>
        <v>#N/A</v>
      </c>
    </row>
    <row r="612" spans="2:74" ht="15.75">
      <c r="B612" s="86"/>
      <c r="C612" s="108"/>
      <c r="D612" s="112"/>
      <c r="E612" s="124"/>
      <c r="F612" s="124"/>
      <c r="G612" s="109"/>
      <c r="H612" s="112"/>
      <c r="I612" s="110"/>
      <c r="J612" s="111"/>
      <c r="K612" s="112"/>
      <c r="L612" s="111"/>
      <c r="M612" s="115"/>
      <c r="N612" s="115"/>
      <c r="O612" s="115"/>
      <c r="Q612" s="83"/>
      <c r="R612" s="22" t="e">
        <f>VLOOKUP('Frese Valve Selection'!$Q612,'Partnumber data valves'!$B$4:$K$1001,2,FALSE)</f>
        <v>#N/A</v>
      </c>
      <c r="S612" s="23" t="e">
        <f>VLOOKUP('Frese Valve Selection'!$Q612,'Partnumber data valves'!$B$4:$K$1001,3,FALSE)</f>
        <v>#N/A</v>
      </c>
      <c r="T612" s="23" t="e">
        <f>VLOOKUP('Frese Valve Selection'!$Q612,'Partnumber data valves'!$B$4:$K$1001,4,FALSE)</f>
        <v>#N/A</v>
      </c>
      <c r="U612" s="23" t="e">
        <f>VLOOKUP('Frese Valve Selection'!$Q612,'Partnumber data valves'!$B$4:$K$1001,5,FALSE)</f>
        <v>#N/A</v>
      </c>
      <c r="V612" s="23" t="e">
        <f>VLOOKUP('Frese Valve Selection'!$Q612,'Partnumber data valves'!$B$4:$K$1001,6,FALSE)</f>
        <v>#N/A</v>
      </c>
      <c r="W612" s="23" t="e">
        <f>VLOOKUP('Frese Valve Selection'!$Q612,'Partnumber data valves'!$B$4:$K$1001,7,FALSE)</f>
        <v>#N/A</v>
      </c>
      <c r="X612" s="23" t="e">
        <f>VLOOKUP('Frese Valve Selection'!$Q612,'Partnumber data valves'!$B$4:$K$1001,8,FALSE)</f>
        <v>#N/A</v>
      </c>
      <c r="Y612" s="23" t="e">
        <f>VLOOKUP('Frese Valve Selection'!$Q612,'Partnumber data valves'!$B$4:$K$1001,9,FALSE)</f>
        <v>#N/A</v>
      </c>
      <c r="Z612" s="23" t="e">
        <f>VLOOKUP('Frese Valve Selection'!$Q612,'Partnumber data valves'!$B$4:$K$1001,10,FALSE)</f>
        <v>#N/A</v>
      </c>
      <c r="AA612" s="97">
        <f t="shared" si="95"/>
        <v>0</v>
      </c>
      <c r="AB612" s="98" t="e">
        <f t="shared" si="93"/>
        <v>#N/A</v>
      </c>
      <c r="AC612" s="99" t="e">
        <f t="shared" si="94"/>
        <v>#N/A</v>
      </c>
      <c r="AD612" s="23" t="e">
        <f>VLOOKUP(Q612,'Weight table'!$A$2:$C$10000,3,FALSE)</f>
        <v>#N/A</v>
      </c>
      <c r="AF612" s="83"/>
      <c r="AG612" s="23" t="str">
        <f>IF(OR(ISBLANK($AF612),$AF612="N/A"),"",VLOOKUP($AF612,'Part number data actuators'!$B$3:$H$202,2,FALSE))</f>
        <v/>
      </c>
      <c r="AH612" s="23" t="str">
        <f>IF(OR(ISBLANK($AF612),$AF612="N/A"),"",VLOOKUP($AF612,'Part number data actuators'!$B$3:$H$202,3,FALSE))</f>
        <v/>
      </c>
      <c r="AI612" s="23" t="str">
        <f>IF(OR(ISBLANK($AF612),$AF612="N/A"),"",VLOOKUP($AF612,'Part number data actuators'!$B$3:$H$202,4,FALSE))</f>
        <v/>
      </c>
      <c r="AJ612" s="23" t="str">
        <f>IF(OR(ISBLANK($AF612),$AF612="N/A"),"",VLOOKUP($AF612,'Part number data actuators'!$B$3:$H$202,5,FALSE))</f>
        <v/>
      </c>
      <c r="AK612" s="23" t="str">
        <f>IF(OR(ISBLANK($AF612),$AF612="N/A"),"",VLOOKUP($AF612,'Part number data actuators'!$B$3:$H$202,6,FALSE))</f>
        <v/>
      </c>
      <c r="AL612" s="23" t="str">
        <f>IF(OR(ISBLANK($AF612),$AF612="N/A"),"",VLOOKUP($AF612,'Part number data actuators'!$B$3:$H$202,7,FALSE))</f>
        <v/>
      </c>
      <c r="AM612" s="5" t="str">
        <f>IF(OR(ISBLANK($AF612),$AF612="N/A"),"",VLOOKUP(AF612,'Weight table'!$A$2:$C$10000,3,FALSE))</f>
        <v/>
      </c>
      <c r="AO612" s="86"/>
      <c r="AU612" s="66" t="e">
        <f t="shared" si="96"/>
        <v>#N/A</v>
      </c>
      <c r="AV612" s="66" t="e">
        <f t="shared" si="97"/>
        <v>#N/A</v>
      </c>
      <c r="AW612" t="e">
        <f t="shared" si="98"/>
        <v>#N/A</v>
      </c>
      <c r="AX612" s="66" t="e">
        <f t="shared" si="99"/>
        <v>#N/A</v>
      </c>
      <c r="AY612" s="66" t="e">
        <f t="shared" si="100"/>
        <v>#N/A</v>
      </c>
      <c r="BB612" s="6" t="e">
        <f>MATCH(Q612,'Partnumber data valves'!$B$4:$B$1001,0)</f>
        <v>#N/A</v>
      </c>
      <c r="BC612" s="6"/>
      <c r="BD612" t="e">
        <f>INDEX('Partnumber data valves'!$B$4:$AC$1001,$BB612,13)</f>
        <v>#N/A</v>
      </c>
      <c r="BE612" t="e">
        <f>INDEX('Partnumber data valves'!$B$4:$AC$1001,$BB612,14)</f>
        <v>#N/A</v>
      </c>
      <c r="BF612" t="e">
        <f>INDEX('Partnumber data valves'!$B$4:$AC$1001,$BB612,15)</f>
        <v>#N/A</v>
      </c>
      <c r="BG612" t="e">
        <f>INDEX('Partnumber data valves'!$B$4:$AC$1001,$BB612,16)</f>
        <v>#N/A</v>
      </c>
      <c r="BH612" t="e">
        <f>INDEX('Partnumber data valves'!$B$4:$AC$1001,$BB612,17)</f>
        <v>#N/A</v>
      </c>
      <c r="BI612" t="e">
        <f>INDEX('Partnumber data valves'!$B$4:$AC$1001,$BB612,18)</f>
        <v>#N/A</v>
      </c>
      <c r="BJ612" t="e">
        <f>INDEX('Partnumber data valves'!$B$4:$AC$1001,$BB612,19)</f>
        <v>#N/A</v>
      </c>
      <c r="BL612" t="e">
        <f>INDEX('Partnumber data valves'!$B$4:$AC$1001,$BB612,21)</f>
        <v>#N/A</v>
      </c>
      <c r="BM612" t="e">
        <f>INDEX('Partnumber data valves'!$B$4:$AC$1001,$BB612,22)</f>
        <v>#N/A</v>
      </c>
      <c r="BN612" t="e">
        <f>INDEX('Partnumber data valves'!$B$4:$AC$1001,$BB612,23)</f>
        <v>#N/A</v>
      </c>
      <c r="BO612" t="e">
        <f>INDEX('Partnumber data valves'!$B$4:$AC$1001,$BB612,24)</f>
        <v>#N/A</v>
      </c>
      <c r="BP612" t="e">
        <f>INDEX('Partnumber data valves'!$B$4:$AC$1001,$BB612,25)</f>
        <v>#N/A</v>
      </c>
      <c r="BQ612" t="e">
        <f>INDEX('Partnumber data valves'!$B$4:$AC$1001,$BB612,26)</f>
        <v>#N/A</v>
      </c>
      <c r="BR612" t="e">
        <f>INDEX('Partnumber data valves'!$B$4:$AC$1001,$BB612,27)</f>
        <v>#N/A</v>
      </c>
      <c r="BS612" t="e">
        <f>INDEX('Partnumber data valves'!$B$4:$AC$1001,$BB612,28)</f>
        <v>#N/A</v>
      </c>
      <c r="BU612" s="66" t="e">
        <f>INDEX('Partnumber data valves'!$B$4:$AC$1001,$BB612,5)</f>
        <v>#N/A</v>
      </c>
      <c r="BV612" s="66" t="e">
        <f>INDEX('Partnumber data valves'!$B$4:$AC$1001,$BB612,6)</f>
        <v>#N/A</v>
      </c>
    </row>
    <row r="613" spans="2:74" ht="15.75">
      <c r="B613" s="86"/>
      <c r="C613" s="108"/>
      <c r="D613" s="112"/>
      <c r="E613" s="124"/>
      <c r="F613" s="124"/>
      <c r="G613" s="109"/>
      <c r="H613" s="112"/>
      <c r="I613" s="110"/>
      <c r="J613" s="111"/>
      <c r="K613" s="112"/>
      <c r="L613" s="111"/>
      <c r="M613" s="115"/>
      <c r="N613" s="115"/>
      <c r="O613" s="115"/>
      <c r="Q613" s="83"/>
      <c r="R613" s="22" t="e">
        <f>VLOOKUP('Frese Valve Selection'!$Q613,'Partnumber data valves'!$B$4:$K$1001,2,FALSE)</f>
        <v>#N/A</v>
      </c>
      <c r="S613" s="23" t="e">
        <f>VLOOKUP('Frese Valve Selection'!$Q613,'Partnumber data valves'!$B$4:$K$1001,3,FALSE)</f>
        <v>#N/A</v>
      </c>
      <c r="T613" s="23" t="e">
        <f>VLOOKUP('Frese Valve Selection'!$Q613,'Partnumber data valves'!$B$4:$K$1001,4,FALSE)</f>
        <v>#N/A</v>
      </c>
      <c r="U613" s="23" t="e">
        <f>VLOOKUP('Frese Valve Selection'!$Q613,'Partnumber data valves'!$B$4:$K$1001,5,FALSE)</f>
        <v>#N/A</v>
      </c>
      <c r="V613" s="23" t="e">
        <f>VLOOKUP('Frese Valve Selection'!$Q613,'Partnumber data valves'!$B$4:$K$1001,6,FALSE)</f>
        <v>#N/A</v>
      </c>
      <c r="W613" s="23" t="e">
        <f>VLOOKUP('Frese Valve Selection'!$Q613,'Partnumber data valves'!$B$4:$K$1001,7,FALSE)</f>
        <v>#N/A</v>
      </c>
      <c r="X613" s="23" t="e">
        <f>VLOOKUP('Frese Valve Selection'!$Q613,'Partnumber data valves'!$B$4:$K$1001,8,FALSE)</f>
        <v>#N/A</v>
      </c>
      <c r="Y613" s="23" t="e">
        <f>VLOOKUP('Frese Valve Selection'!$Q613,'Partnumber data valves'!$B$4:$K$1001,9,FALSE)</f>
        <v>#N/A</v>
      </c>
      <c r="Z613" s="23" t="e">
        <f>VLOOKUP('Frese Valve Selection'!$Q613,'Partnumber data valves'!$B$4:$K$1001,10,FALSE)</f>
        <v>#N/A</v>
      </c>
      <c r="AA613" s="97">
        <f t="shared" si="95"/>
        <v>0</v>
      </c>
      <c r="AB613" s="98" t="e">
        <f t="shared" si="93"/>
        <v>#N/A</v>
      </c>
      <c r="AC613" s="99" t="e">
        <f t="shared" si="94"/>
        <v>#N/A</v>
      </c>
      <c r="AD613" s="23" t="e">
        <f>VLOOKUP(Q613,'Weight table'!$A$2:$C$10000,3,FALSE)</f>
        <v>#N/A</v>
      </c>
      <c r="AF613" s="83"/>
      <c r="AG613" s="23" t="str">
        <f>IF(OR(ISBLANK($AF613),$AF613="N/A"),"",VLOOKUP($AF613,'Part number data actuators'!$B$3:$H$202,2,FALSE))</f>
        <v/>
      </c>
      <c r="AH613" s="23" t="str">
        <f>IF(OR(ISBLANK($AF613),$AF613="N/A"),"",VLOOKUP($AF613,'Part number data actuators'!$B$3:$H$202,3,FALSE))</f>
        <v/>
      </c>
      <c r="AI613" s="23" t="str">
        <f>IF(OR(ISBLANK($AF613),$AF613="N/A"),"",VLOOKUP($AF613,'Part number data actuators'!$B$3:$H$202,4,FALSE))</f>
        <v/>
      </c>
      <c r="AJ613" s="23" t="str">
        <f>IF(OR(ISBLANK($AF613),$AF613="N/A"),"",VLOOKUP($AF613,'Part number data actuators'!$B$3:$H$202,5,FALSE))</f>
        <v/>
      </c>
      <c r="AK613" s="23" t="str">
        <f>IF(OR(ISBLANK($AF613),$AF613="N/A"),"",VLOOKUP($AF613,'Part number data actuators'!$B$3:$H$202,6,FALSE))</f>
        <v/>
      </c>
      <c r="AL613" s="23" t="str">
        <f>IF(OR(ISBLANK($AF613),$AF613="N/A"),"",VLOOKUP($AF613,'Part number data actuators'!$B$3:$H$202,7,FALSE))</f>
        <v/>
      </c>
      <c r="AM613" s="5" t="str">
        <f>IF(OR(ISBLANK($AF613),$AF613="N/A"),"",VLOOKUP(AF613,'Weight table'!$A$2:$C$10000,3,FALSE))</f>
        <v/>
      </c>
      <c r="AO613" s="86"/>
      <c r="AU613" s="66" t="e">
        <f t="shared" si="96"/>
        <v>#N/A</v>
      </c>
      <c r="AV613" s="66" t="e">
        <f t="shared" si="97"/>
        <v>#N/A</v>
      </c>
      <c r="AW613" t="e">
        <f t="shared" si="98"/>
        <v>#N/A</v>
      </c>
      <c r="AX613" s="66" t="e">
        <f t="shared" si="99"/>
        <v>#N/A</v>
      </c>
      <c r="AY613" s="66" t="e">
        <f t="shared" si="100"/>
        <v>#N/A</v>
      </c>
      <c r="BB613" s="6" t="e">
        <f>MATCH(Q613,'Partnumber data valves'!$B$4:$B$1001,0)</f>
        <v>#N/A</v>
      </c>
      <c r="BC613" s="6"/>
      <c r="BD613" t="e">
        <f>INDEX('Partnumber data valves'!$B$4:$AC$1001,$BB613,13)</f>
        <v>#N/A</v>
      </c>
      <c r="BE613" t="e">
        <f>INDEX('Partnumber data valves'!$B$4:$AC$1001,$BB613,14)</f>
        <v>#N/A</v>
      </c>
      <c r="BF613" t="e">
        <f>INDEX('Partnumber data valves'!$B$4:$AC$1001,$BB613,15)</f>
        <v>#N/A</v>
      </c>
      <c r="BG613" t="e">
        <f>INDEX('Partnumber data valves'!$B$4:$AC$1001,$BB613,16)</f>
        <v>#N/A</v>
      </c>
      <c r="BH613" t="e">
        <f>INDEX('Partnumber data valves'!$B$4:$AC$1001,$BB613,17)</f>
        <v>#N/A</v>
      </c>
      <c r="BI613" t="e">
        <f>INDEX('Partnumber data valves'!$B$4:$AC$1001,$BB613,18)</f>
        <v>#N/A</v>
      </c>
      <c r="BJ613" t="e">
        <f>INDEX('Partnumber data valves'!$B$4:$AC$1001,$BB613,19)</f>
        <v>#N/A</v>
      </c>
      <c r="BL613" t="e">
        <f>INDEX('Partnumber data valves'!$B$4:$AC$1001,$BB613,21)</f>
        <v>#N/A</v>
      </c>
      <c r="BM613" t="e">
        <f>INDEX('Partnumber data valves'!$B$4:$AC$1001,$BB613,22)</f>
        <v>#N/A</v>
      </c>
      <c r="BN613" t="e">
        <f>INDEX('Partnumber data valves'!$B$4:$AC$1001,$BB613,23)</f>
        <v>#N/A</v>
      </c>
      <c r="BO613" t="e">
        <f>INDEX('Partnumber data valves'!$B$4:$AC$1001,$BB613,24)</f>
        <v>#N/A</v>
      </c>
      <c r="BP613" t="e">
        <f>INDEX('Partnumber data valves'!$B$4:$AC$1001,$BB613,25)</f>
        <v>#N/A</v>
      </c>
      <c r="BQ613" t="e">
        <f>INDEX('Partnumber data valves'!$B$4:$AC$1001,$BB613,26)</f>
        <v>#N/A</v>
      </c>
      <c r="BR613" t="e">
        <f>INDEX('Partnumber data valves'!$B$4:$AC$1001,$BB613,27)</f>
        <v>#N/A</v>
      </c>
      <c r="BS613" t="e">
        <f>INDEX('Partnumber data valves'!$B$4:$AC$1001,$BB613,28)</f>
        <v>#N/A</v>
      </c>
      <c r="BU613" s="66" t="e">
        <f>INDEX('Partnumber data valves'!$B$4:$AC$1001,$BB613,5)</f>
        <v>#N/A</v>
      </c>
      <c r="BV613" s="66" t="e">
        <f>INDEX('Partnumber data valves'!$B$4:$AC$1001,$BB613,6)</f>
        <v>#N/A</v>
      </c>
    </row>
    <row r="614" spans="2:74" ht="15.75">
      <c r="B614" s="86"/>
      <c r="C614" s="108"/>
      <c r="D614" s="112"/>
      <c r="E614" s="124"/>
      <c r="F614" s="124"/>
      <c r="G614" s="109"/>
      <c r="H614" s="112"/>
      <c r="I614" s="110"/>
      <c r="J614" s="111"/>
      <c r="K614" s="112"/>
      <c r="L614" s="111"/>
      <c r="M614" s="115"/>
      <c r="N614" s="115"/>
      <c r="O614" s="115"/>
      <c r="Q614" s="83"/>
      <c r="R614" s="22" t="e">
        <f>VLOOKUP('Frese Valve Selection'!$Q614,'Partnumber data valves'!$B$4:$K$1001,2,FALSE)</f>
        <v>#N/A</v>
      </c>
      <c r="S614" s="23" t="e">
        <f>VLOOKUP('Frese Valve Selection'!$Q614,'Partnumber data valves'!$B$4:$K$1001,3,FALSE)</f>
        <v>#N/A</v>
      </c>
      <c r="T614" s="23" t="e">
        <f>VLOOKUP('Frese Valve Selection'!$Q614,'Partnumber data valves'!$B$4:$K$1001,4,FALSE)</f>
        <v>#N/A</v>
      </c>
      <c r="U614" s="23" t="e">
        <f>VLOOKUP('Frese Valve Selection'!$Q614,'Partnumber data valves'!$B$4:$K$1001,5,FALSE)</f>
        <v>#N/A</v>
      </c>
      <c r="V614" s="23" t="e">
        <f>VLOOKUP('Frese Valve Selection'!$Q614,'Partnumber data valves'!$B$4:$K$1001,6,FALSE)</f>
        <v>#N/A</v>
      </c>
      <c r="W614" s="23" t="e">
        <f>VLOOKUP('Frese Valve Selection'!$Q614,'Partnumber data valves'!$B$4:$K$1001,7,FALSE)</f>
        <v>#N/A</v>
      </c>
      <c r="X614" s="23" t="e">
        <f>VLOOKUP('Frese Valve Selection'!$Q614,'Partnumber data valves'!$B$4:$K$1001,8,FALSE)</f>
        <v>#N/A</v>
      </c>
      <c r="Y614" s="23" t="e">
        <f>VLOOKUP('Frese Valve Selection'!$Q614,'Partnumber data valves'!$B$4:$K$1001,9,FALSE)</f>
        <v>#N/A</v>
      </c>
      <c r="Z614" s="23" t="e">
        <f>VLOOKUP('Frese Valve Selection'!$Q614,'Partnumber data valves'!$B$4:$K$1001,10,FALSE)</f>
        <v>#N/A</v>
      </c>
      <c r="AA614" s="97">
        <f t="shared" si="95"/>
        <v>0</v>
      </c>
      <c r="AB614" s="98" t="e">
        <f t="shared" si="93"/>
        <v>#N/A</v>
      </c>
      <c r="AC614" s="99" t="e">
        <f t="shared" si="94"/>
        <v>#N/A</v>
      </c>
      <c r="AD614" s="23" t="e">
        <f>VLOOKUP(Q614,'Weight table'!$A$2:$C$10000,3,FALSE)</f>
        <v>#N/A</v>
      </c>
      <c r="AF614" s="83"/>
      <c r="AG614" s="23" t="str">
        <f>IF(OR(ISBLANK($AF614),$AF614="N/A"),"",VLOOKUP($AF614,'Part number data actuators'!$B$3:$H$202,2,FALSE))</f>
        <v/>
      </c>
      <c r="AH614" s="23" t="str">
        <f>IF(OR(ISBLANK($AF614),$AF614="N/A"),"",VLOOKUP($AF614,'Part number data actuators'!$B$3:$H$202,3,FALSE))</f>
        <v/>
      </c>
      <c r="AI614" s="23" t="str">
        <f>IF(OR(ISBLANK($AF614),$AF614="N/A"),"",VLOOKUP($AF614,'Part number data actuators'!$B$3:$H$202,4,FALSE))</f>
        <v/>
      </c>
      <c r="AJ614" s="23" t="str">
        <f>IF(OR(ISBLANK($AF614),$AF614="N/A"),"",VLOOKUP($AF614,'Part number data actuators'!$B$3:$H$202,5,FALSE))</f>
        <v/>
      </c>
      <c r="AK614" s="23" t="str">
        <f>IF(OR(ISBLANK($AF614),$AF614="N/A"),"",VLOOKUP($AF614,'Part number data actuators'!$B$3:$H$202,6,FALSE))</f>
        <v/>
      </c>
      <c r="AL614" s="23" t="str">
        <f>IF(OR(ISBLANK($AF614),$AF614="N/A"),"",VLOOKUP($AF614,'Part number data actuators'!$B$3:$H$202,7,FALSE))</f>
        <v/>
      </c>
      <c r="AM614" s="5" t="str">
        <f>IF(OR(ISBLANK($AF614),$AF614="N/A"),"",VLOOKUP(AF614,'Weight table'!$A$2:$C$10000,3,FALSE))</f>
        <v/>
      </c>
      <c r="AO614" s="86"/>
      <c r="AU614" s="66" t="e">
        <f t="shared" si="96"/>
        <v>#N/A</v>
      </c>
      <c r="AV614" s="66" t="e">
        <f t="shared" si="97"/>
        <v>#N/A</v>
      </c>
      <c r="AW614" t="e">
        <f t="shared" si="98"/>
        <v>#N/A</v>
      </c>
      <c r="AX614" s="66" t="e">
        <f t="shared" si="99"/>
        <v>#N/A</v>
      </c>
      <c r="AY614" s="66" t="e">
        <f t="shared" si="100"/>
        <v>#N/A</v>
      </c>
      <c r="BB614" s="6" t="e">
        <f>MATCH(Q614,'Partnumber data valves'!$B$4:$B$1001,0)</f>
        <v>#N/A</v>
      </c>
      <c r="BC614" s="6"/>
      <c r="BD614" t="e">
        <f>INDEX('Partnumber data valves'!$B$4:$AC$1001,$BB614,13)</f>
        <v>#N/A</v>
      </c>
      <c r="BE614" t="e">
        <f>INDEX('Partnumber data valves'!$B$4:$AC$1001,$BB614,14)</f>
        <v>#N/A</v>
      </c>
      <c r="BF614" t="e">
        <f>INDEX('Partnumber data valves'!$B$4:$AC$1001,$BB614,15)</f>
        <v>#N/A</v>
      </c>
      <c r="BG614" t="e">
        <f>INDEX('Partnumber data valves'!$B$4:$AC$1001,$BB614,16)</f>
        <v>#N/A</v>
      </c>
      <c r="BH614" t="e">
        <f>INDEX('Partnumber data valves'!$B$4:$AC$1001,$BB614,17)</f>
        <v>#N/A</v>
      </c>
      <c r="BI614" t="e">
        <f>INDEX('Partnumber data valves'!$B$4:$AC$1001,$BB614,18)</f>
        <v>#N/A</v>
      </c>
      <c r="BJ614" t="e">
        <f>INDEX('Partnumber data valves'!$B$4:$AC$1001,$BB614,19)</f>
        <v>#N/A</v>
      </c>
      <c r="BL614" t="e">
        <f>INDEX('Partnumber data valves'!$B$4:$AC$1001,$BB614,21)</f>
        <v>#N/A</v>
      </c>
      <c r="BM614" t="e">
        <f>INDEX('Partnumber data valves'!$B$4:$AC$1001,$BB614,22)</f>
        <v>#N/A</v>
      </c>
      <c r="BN614" t="e">
        <f>INDEX('Partnumber data valves'!$B$4:$AC$1001,$BB614,23)</f>
        <v>#N/A</v>
      </c>
      <c r="BO614" t="e">
        <f>INDEX('Partnumber data valves'!$B$4:$AC$1001,$BB614,24)</f>
        <v>#N/A</v>
      </c>
      <c r="BP614" t="e">
        <f>INDEX('Partnumber data valves'!$B$4:$AC$1001,$BB614,25)</f>
        <v>#N/A</v>
      </c>
      <c r="BQ614" t="e">
        <f>INDEX('Partnumber data valves'!$B$4:$AC$1001,$BB614,26)</f>
        <v>#N/A</v>
      </c>
      <c r="BR614" t="e">
        <f>INDEX('Partnumber data valves'!$B$4:$AC$1001,$BB614,27)</f>
        <v>#N/A</v>
      </c>
      <c r="BS614" t="e">
        <f>INDEX('Partnumber data valves'!$B$4:$AC$1001,$BB614,28)</f>
        <v>#N/A</v>
      </c>
      <c r="BU614" s="66" t="e">
        <f>INDEX('Partnumber data valves'!$B$4:$AC$1001,$BB614,5)</f>
        <v>#N/A</v>
      </c>
      <c r="BV614" s="66" t="e">
        <f>INDEX('Partnumber data valves'!$B$4:$AC$1001,$BB614,6)</f>
        <v>#N/A</v>
      </c>
    </row>
    <row r="615" spans="2:74" ht="15.75">
      <c r="B615" s="86"/>
      <c r="C615" s="108"/>
      <c r="D615" s="112"/>
      <c r="E615" s="124"/>
      <c r="F615" s="124"/>
      <c r="G615" s="109"/>
      <c r="H615" s="112"/>
      <c r="I615" s="110"/>
      <c r="J615" s="111"/>
      <c r="K615" s="112"/>
      <c r="L615" s="111"/>
      <c r="M615" s="115"/>
      <c r="N615" s="115"/>
      <c r="O615" s="115"/>
      <c r="Q615" s="83"/>
      <c r="R615" s="22" t="e">
        <f>VLOOKUP('Frese Valve Selection'!$Q615,'Partnumber data valves'!$B$4:$K$1001,2,FALSE)</f>
        <v>#N/A</v>
      </c>
      <c r="S615" s="23" t="e">
        <f>VLOOKUP('Frese Valve Selection'!$Q615,'Partnumber data valves'!$B$4:$K$1001,3,FALSE)</f>
        <v>#N/A</v>
      </c>
      <c r="T615" s="23" t="e">
        <f>VLOOKUP('Frese Valve Selection'!$Q615,'Partnumber data valves'!$B$4:$K$1001,4,FALSE)</f>
        <v>#N/A</v>
      </c>
      <c r="U615" s="23" t="e">
        <f>VLOOKUP('Frese Valve Selection'!$Q615,'Partnumber data valves'!$B$4:$K$1001,5,FALSE)</f>
        <v>#N/A</v>
      </c>
      <c r="V615" s="23" t="e">
        <f>VLOOKUP('Frese Valve Selection'!$Q615,'Partnumber data valves'!$B$4:$K$1001,6,FALSE)</f>
        <v>#N/A</v>
      </c>
      <c r="W615" s="23" t="e">
        <f>VLOOKUP('Frese Valve Selection'!$Q615,'Partnumber data valves'!$B$4:$K$1001,7,FALSE)</f>
        <v>#N/A</v>
      </c>
      <c r="X615" s="23" t="e">
        <f>VLOOKUP('Frese Valve Selection'!$Q615,'Partnumber data valves'!$B$4:$K$1001,8,FALSE)</f>
        <v>#N/A</v>
      </c>
      <c r="Y615" s="23" t="e">
        <f>VLOOKUP('Frese Valve Selection'!$Q615,'Partnumber data valves'!$B$4:$K$1001,9,FALSE)</f>
        <v>#N/A</v>
      </c>
      <c r="Z615" s="23" t="e">
        <f>VLOOKUP('Frese Valve Selection'!$Q615,'Partnumber data valves'!$B$4:$K$1001,10,FALSE)</f>
        <v>#N/A</v>
      </c>
      <c r="AA615" s="97">
        <f t="shared" si="95"/>
        <v>0</v>
      </c>
      <c r="AB615" s="98" t="e">
        <f t="shared" si="93"/>
        <v>#N/A</v>
      </c>
      <c r="AC615" s="99" t="e">
        <f t="shared" si="94"/>
        <v>#N/A</v>
      </c>
      <c r="AD615" s="23" t="e">
        <f>VLOOKUP(Q615,'Weight table'!$A$2:$C$10000,3,FALSE)</f>
        <v>#N/A</v>
      </c>
      <c r="AF615" s="83"/>
      <c r="AG615" s="23" t="str">
        <f>IF(OR(ISBLANK($AF615),$AF615="N/A"),"",VLOOKUP($AF615,'Part number data actuators'!$B$3:$H$202,2,FALSE))</f>
        <v/>
      </c>
      <c r="AH615" s="23" t="str">
        <f>IF(OR(ISBLANK($AF615),$AF615="N/A"),"",VLOOKUP($AF615,'Part number data actuators'!$B$3:$H$202,3,FALSE))</f>
        <v/>
      </c>
      <c r="AI615" s="23" t="str">
        <f>IF(OR(ISBLANK($AF615),$AF615="N/A"),"",VLOOKUP($AF615,'Part number data actuators'!$B$3:$H$202,4,FALSE))</f>
        <v/>
      </c>
      <c r="AJ615" s="23" t="str">
        <f>IF(OR(ISBLANK($AF615),$AF615="N/A"),"",VLOOKUP($AF615,'Part number data actuators'!$B$3:$H$202,5,FALSE))</f>
        <v/>
      </c>
      <c r="AK615" s="23" t="str">
        <f>IF(OR(ISBLANK($AF615),$AF615="N/A"),"",VLOOKUP($AF615,'Part number data actuators'!$B$3:$H$202,6,FALSE))</f>
        <v/>
      </c>
      <c r="AL615" s="23" t="str">
        <f>IF(OR(ISBLANK($AF615),$AF615="N/A"),"",VLOOKUP($AF615,'Part number data actuators'!$B$3:$H$202,7,FALSE))</f>
        <v/>
      </c>
      <c r="AM615" s="5" t="str">
        <f>IF(OR(ISBLANK($AF615),$AF615="N/A"),"",VLOOKUP(AF615,'Weight table'!$A$2:$C$10000,3,FALSE))</f>
        <v/>
      </c>
      <c r="AO615" s="86"/>
      <c r="AU615" s="66" t="e">
        <f t="shared" si="96"/>
        <v>#N/A</v>
      </c>
      <c r="AV615" s="66" t="e">
        <f t="shared" si="97"/>
        <v>#N/A</v>
      </c>
      <c r="AW615" t="e">
        <f t="shared" si="98"/>
        <v>#N/A</v>
      </c>
      <c r="AX615" s="66" t="e">
        <f t="shared" si="99"/>
        <v>#N/A</v>
      </c>
      <c r="AY615" s="66" t="e">
        <f t="shared" si="100"/>
        <v>#N/A</v>
      </c>
      <c r="BB615" s="6" t="e">
        <f>MATCH(Q615,'Partnumber data valves'!$B$4:$B$1001,0)</f>
        <v>#N/A</v>
      </c>
      <c r="BC615" s="6"/>
      <c r="BD615" t="e">
        <f>INDEX('Partnumber data valves'!$B$4:$AC$1001,$BB615,13)</f>
        <v>#N/A</v>
      </c>
      <c r="BE615" t="e">
        <f>INDEX('Partnumber data valves'!$B$4:$AC$1001,$BB615,14)</f>
        <v>#N/A</v>
      </c>
      <c r="BF615" t="e">
        <f>INDEX('Partnumber data valves'!$B$4:$AC$1001,$BB615,15)</f>
        <v>#N/A</v>
      </c>
      <c r="BG615" t="e">
        <f>INDEX('Partnumber data valves'!$B$4:$AC$1001,$BB615,16)</f>
        <v>#N/A</v>
      </c>
      <c r="BH615" t="e">
        <f>INDEX('Partnumber data valves'!$B$4:$AC$1001,$BB615,17)</f>
        <v>#N/A</v>
      </c>
      <c r="BI615" t="e">
        <f>INDEX('Partnumber data valves'!$B$4:$AC$1001,$BB615,18)</f>
        <v>#N/A</v>
      </c>
      <c r="BJ615" t="e">
        <f>INDEX('Partnumber data valves'!$B$4:$AC$1001,$BB615,19)</f>
        <v>#N/A</v>
      </c>
      <c r="BL615" t="e">
        <f>INDEX('Partnumber data valves'!$B$4:$AC$1001,$BB615,21)</f>
        <v>#N/A</v>
      </c>
      <c r="BM615" t="e">
        <f>INDEX('Partnumber data valves'!$B$4:$AC$1001,$BB615,22)</f>
        <v>#N/A</v>
      </c>
      <c r="BN615" t="e">
        <f>INDEX('Partnumber data valves'!$B$4:$AC$1001,$BB615,23)</f>
        <v>#N/A</v>
      </c>
      <c r="BO615" t="e">
        <f>INDEX('Partnumber data valves'!$B$4:$AC$1001,$BB615,24)</f>
        <v>#N/A</v>
      </c>
      <c r="BP615" t="e">
        <f>INDEX('Partnumber data valves'!$B$4:$AC$1001,$BB615,25)</f>
        <v>#N/A</v>
      </c>
      <c r="BQ615" t="e">
        <f>INDEX('Partnumber data valves'!$B$4:$AC$1001,$BB615,26)</f>
        <v>#N/A</v>
      </c>
      <c r="BR615" t="e">
        <f>INDEX('Partnumber data valves'!$B$4:$AC$1001,$BB615,27)</f>
        <v>#N/A</v>
      </c>
      <c r="BS615" t="e">
        <f>INDEX('Partnumber data valves'!$B$4:$AC$1001,$BB615,28)</f>
        <v>#N/A</v>
      </c>
      <c r="BU615" s="66" t="e">
        <f>INDEX('Partnumber data valves'!$B$4:$AC$1001,$BB615,5)</f>
        <v>#N/A</v>
      </c>
      <c r="BV615" s="66" t="e">
        <f>INDEX('Partnumber data valves'!$B$4:$AC$1001,$BB615,6)</f>
        <v>#N/A</v>
      </c>
    </row>
    <row r="616" spans="2:74" ht="15.75">
      <c r="B616" s="86"/>
      <c r="C616" s="108"/>
      <c r="D616" s="112"/>
      <c r="E616" s="124"/>
      <c r="F616" s="124"/>
      <c r="G616" s="109"/>
      <c r="H616" s="112"/>
      <c r="I616" s="110"/>
      <c r="J616" s="111"/>
      <c r="K616" s="112"/>
      <c r="L616" s="111"/>
      <c r="M616" s="115"/>
      <c r="N616" s="115"/>
      <c r="O616" s="115"/>
      <c r="Q616" s="83"/>
      <c r="R616" s="22" t="e">
        <f>VLOOKUP('Frese Valve Selection'!$Q616,'Partnumber data valves'!$B$4:$K$1001,2,FALSE)</f>
        <v>#N/A</v>
      </c>
      <c r="S616" s="23" t="e">
        <f>VLOOKUP('Frese Valve Selection'!$Q616,'Partnumber data valves'!$B$4:$K$1001,3,FALSE)</f>
        <v>#N/A</v>
      </c>
      <c r="T616" s="23" t="e">
        <f>VLOOKUP('Frese Valve Selection'!$Q616,'Partnumber data valves'!$B$4:$K$1001,4,FALSE)</f>
        <v>#N/A</v>
      </c>
      <c r="U616" s="23" t="e">
        <f>VLOOKUP('Frese Valve Selection'!$Q616,'Partnumber data valves'!$B$4:$K$1001,5,FALSE)</f>
        <v>#N/A</v>
      </c>
      <c r="V616" s="23" t="e">
        <f>VLOOKUP('Frese Valve Selection'!$Q616,'Partnumber data valves'!$B$4:$K$1001,6,FALSE)</f>
        <v>#N/A</v>
      </c>
      <c r="W616" s="23" t="e">
        <f>VLOOKUP('Frese Valve Selection'!$Q616,'Partnumber data valves'!$B$4:$K$1001,7,FALSE)</f>
        <v>#N/A</v>
      </c>
      <c r="X616" s="23" t="e">
        <f>VLOOKUP('Frese Valve Selection'!$Q616,'Partnumber data valves'!$B$4:$K$1001,8,FALSE)</f>
        <v>#N/A</v>
      </c>
      <c r="Y616" s="23" t="e">
        <f>VLOOKUP('Frese Valve Selection'!$Q616,'Partnumber data valves'!$B$4:$K$1001,9,FALSE)</f>
        <v>#N/A</v>
      </c>
      <c r="Z616" s="23" t="e">
        <f>VLOOKUP('Frese Valve Selection'!$Q616,'Partnumber data valves'!$B$4:$K$1001,10,FALSE)</f>
        <v>#N/A</v>
      </c>
      <c r="AA616" s="97">
        <f t="shared" si="95"/>
        <v>0</v>
      </c>
      <c r="AB616" s="98" t="e">
        <f t="shared" si="93"/>
        <v>#N/A</v>
      </c>
      <c r="AC616" s="99" t="e">
        <f t="shared" si="94"/>
        <v>#N/A</v>
      </c>
      <c r="AD616" s="23" t="e">
        <f>VLOOKUP(Q616,'Weight table'!$A$2:$C$10000,3,FALSE)</f>
        <v>#N/A</v>
      </c>
      <c r="AF616" s="83"/>
      <c r="AG616" s="23" t="str">
        <f>IF(OR(ISBLANK($AF616),$AF616="N/A"),"",VLOOKUP($AF616,'Part number data actuators'!$B$3:$H$202,2,FALSE))</f>
        <v/>
      </c>
      <c r="AH616" s="23" t="str">
        <f>IF(OR(ISBLANK($AF616),$AF616="N/A"),"",VLOOKUP($AF616,'Part number data actuators'!$B$3:$H$202,3,FALSE))</f>
        <v/>
      </c>
      <c r="AI616" s="23" t="str">
        <f>IF(OR(ISBLANK($AF616),$AF616="N/A"),"",VLOOKUP($AF616,'Part number data actuators'!$B$3:$H$202,4,FALSE))</f>
        <v/>
      </c>
      <c r="AJ616" s="23" t="str">
        <f>IF(OR(ISBLANK($AF616),$AF616="N/A"),"",VLOOKUP($AF616,'Part number data actuators'!$B$3:$H$202,5,FALSE))</f>
        <v/>
      </c>
      <c r="AK616" s="23" t="str">
        <f>IF(OR(ISBLANK($AF616),$AF616="N/A"),"",VLOOKUP($AF616,'Part number data actuators'!$B$3:$H$202,6,FALSE))</f>
        <v/>
      </c>
      <c r="AL616" s="23" t="str">
        <f>IF(OR(ISBLANK($AF616),$AF616="N/A"),"",VLOOKUP($AF616,'Part number data actuators'!$B$3:$H$202,7,FALSE))</f>
        <v/>
      </c>
      <c r="AM616" s="5" t="str">
        <f>IF(OR(ISBLANK($AF616),$AF616="N/A"),"",VLOOKUP(AF616,'Weight table'!$A$2:$C$10000,3,FALSE))</f>
        <v/>
      </c>
      <c r="AO616" s="86"/>
      <c r="AU616" s="66" t="e">
        <f t="shared" si="96"/>
        <v>#N/A</v>
      </c>
      <c r="AV616" s="66" t="e">
        <f t="shared" si="97"/>
        <v>#N/A</v>
      </c>
      <c r="AW616" t="e">
        <f t="shared" si="98"/>
        <v>#N/A</v>
      </c>
      <c r="AX616" s="66" t="e">
        <f t="shared" si="99"/>
        <v>#N/A</v>
      </c>
      <c r="AY616" s="66" t="e">
        <f t="shared" si="100"/>
        <v>#N/A</v>
      </c>
      <c r="BB616" s="6" t="e">
        <f>MATCH(Q616,'Partnumber data valves'!$B$4:$B$1001,0)</f>
        <v>#N/A</v>
      </c>
      <c r="BC616" s="6"/>
      <c r="BD616" t="e">
        <f>INDEX('Partnumber data valves'!$B$4:$AC$1001,$BB616,13)</f>
        <v>#N/A</v>
      </c>
      <c r="BE616" t="e">
        <f>INDEX('Partnumber data valves'!$B$4:$AC$1001,$BB616,14)</f>
        <v>#N/A</v>
      </c>
      <c r="BF616" t="e">
        <f>INDEX('Partnumber data valves'!$B$4:$AC$1001,$BB616,15)</f>
        <v>#N/A</v>
      </c>
      <c r="BG616" t="e">
        <f>INDEX('Partnumber data valves'!$B$4:$AC$1001,$BB616,16)</f>
        <v>#N/A</v>
      </c>
      <c r="BH616" t="e">
        <f>INDEX('Partnumber data valves'!$B$4:$AC$1001,$BB616,17)</f>
        <v>#N/A</v>
      </c>
      <c r="BI616" t="e">
        <f>INDEX('Partnumber data valves'!$B$4:$AC$1001,$BB616,18)</f>
        <v>#N/A</v>
      </c>
      <c r="BJ616" t="e">
        <f>INDEX('Partnumber data valves'!$B$4:$AC$1001,$BB616,19)</f>
        <v>#N/A</v>
      </c>
      <c r="BL616" t="e">
        <f>INDEX('Partnumber data valves'!$B$4:$AC$1001,$BB616,21)</f>
        <v>#N/A</v>
      </c>
      <c r="BM616" t="e">
        <f>INDEX('Partnumber data valves'!$B$4:$AC$1001,$BB616,22)</f>
        <v>#N/A</v>
      </c>
      <c r="BN616" t="e">
        <f>INDEX('Partnumber data valves'!$B$4:$AC$1001,$BB616,23)</f>
        <v>#N/A</v>
      </c>
      <c r="BO616" t="e">
        <f>INDEX('Partnumber data valves'!$B$4:$AC$1001,$BB616,24)</f>
        <v>#N/A</v>
      </c>
      <c r="BP616" t="e">
        <f>INDEX('Partnumber data valves'!$B$4:$AC$1001,$BB616,25)</f>
        <v>#N/A</v>
      </c>
      <c r="BQ616" t="e">
        <f>INDEX('Partnumber data valves'!$B$4:$AC$1001,$BB616,26)</f>
        <v>#N/A</v>
      </c>
      <c r="BR616" t="e">
        <f>INDEX('Partnumber data valves'!$B$4:$AC$1001,$BB616,27)</f>
        <v>#N/A</v>
      </c>
      <c r="BS616" t="e">
        <f>INDEX('Partnumber data valves'!$B$4:$AC$1001,$BB616,28)</f>
        <v>#N/A</v>
      </c>
      <c r="BU616" s="66" t="e">
        <f>INDEX('Partnumber data valves'!$B$4:$AC$1001,$BB616,5)</f>
        <v>#N/A</v>
      </c>
      <c r="BV616" s="66" t="e">
        <f>INDEX('Partnumber data valves'!$B$4:$AC$1001,$BB616,6)</f>
        <v>#N/A</v>
      </c>
    </row>
    <row r="617" spans="2:74" ht="15.75">
      <c r="B617" s="86"/>
      <c r="C617" s="108"/>
      <c r="D617" s="125"/>
      <c r="E617" s="124"/>
      <c r="F617" s="124"/>
      <c r="G617" s="109"/>
      <c r="H617" s="112"/>
      <c r="I617" s="110"/>
      <c r="J617" s="111"/>
      <c r="K617" s="112"/>
      <c r="L617" s="111"/>
      <c r="M617" s="115"/>
      <c r="N617" s="115"/>
      <c r="O617" s="115"/>
      <c r="Q617" s="83"/>
      <c r="R617" s="22" t="e">
        <f>VLOOKUP('Frese Valve Selection'!$Q617,'Partnumber data valves'!$B$4:$K$1001,2,FALSE)</f>
        <v>#N/A</v>
      </c>
      <c r="S617" s="23" t="e">
        <f>VLOOKUP('Frese Valve Selection'!$Q617,'Partnumber data valves'!$B$4:$K$1001,3,FALSE)</f>
        <v>#N/A</v>
      </c>
      <c r="T617" s="23" t="e">
        <f>VLOOKUP('Frese Valve Selection'!$Q617,'Partnumber data valves'!$B$4:$K$1001,4,FALSE)</f>
        <v>#N/A</v>
      </c>
      <c r="U617" s="23" t="e">
        <f>VLOOKUP('Frese Valve Selection'!$Q617,'Partnumber data valves'!$B$4:$K$1001,5,FALSE)</f>
        <v>#N/A</v>
      </c>
      <c r="V617" s="23" t="e">
        <f>VLOOKUP('Frese Valve Selection'!$Q617,'Partnumber data valves'!$B$4:$K$1001,6,FALSE)</f>
        <v>#N/A</v>
      </c>
      <c r="W617" s="23" t="e">
        <f>VLOOKUP('Frese Valve Selection'!$Q617,'Partnumber data valves'!$B$4:$K$1001,7,FALSE)</f>
        <v>#N/A</v>
      </c>
      <c r="X617" s="23" t="e">
        <f>VLOOKUP('Frese Valve Selection'!$Q617,'Partnumber data valves'!$B$4:$K$1001,8,FALSE)</f>
        <v>#N/A</v>
      </c>
      <c r="Y617" s="23" t="e">
        <f>VLOOKUP('Frese Valve Selection'!$Q617,'Partnumber data valves'!$B$4:$K$1001,9,FALSE)</f>
        <v>#N/A</v>
      </c>
      <c r="Z617" s="23" t="e">
        <f>VLOOKUP('Frese Valve Selection'!$Q617,'Partnumber data valves'!$B$4:$K$1001,10,FALSE)</f>
        <v>#N/A</v>
      </c>
      <c r="AA617" s="97">
        <f t="shared" si="95"/>
        <v>0</v>
      </c>
      <c r="AB617" s="98" t="e">
        <f t="shared" si="93"/>
        <v>#N/A</v>
      </c>
      <c r="AC617" s="99" t="e">
        <f t="shared" si="94"/>
        <v>#N/A</v>
      </c>
      <c r="AD617" s="23" t="e">
        <f>VLOOKUP(Q617,'Weight table'!$A$2:$C$10000,3,FALSE)</f>
        <v>#N/A</v>
      </c>
      <c r="AF617" s="83"/>
      <c r="AG617" s="23" t="str">
        <f>IF(OR(ISBLANK($AF617),$AF617="N/A"),"",VLOOKUP($AF617,'Part number data actuators'!$B$3:$H$202,2,FALSE))</f>
        <v/>
      </c>
      <c r="AH617" s="23" t="str">
        <f>IF(OR(ISBLANK($AF617),$AF617="N/A"),"",VLOOKUP($AF617,'Part number data actuators'!$B$3:$H$202,3,FALSE))</f>
        <v/>
      </c>
      <c r="AI617" s="23" t="str">
        <f>IF(OR(ISBLANK($AF617),$AF617="N/A"),"",VLOOKUP($AF617,'Part number data actuators'!$B$3:$H$202,4,FALSE))</f>
        <v/>
      </c>
      <c r="AJ617" s="23" t="str">
        <f>IF(OR(ISBLANK($AF617),$AF617="N/A"),"",VLOOKUP($AF617,'Part number data actuators'!$B$3:$H$202,5,FALSE))</f>
        <v/>
      </c>
      <c r="AK617" s="23" t="str">
        <f>IF(OR(ISBLANK($AF617),$AF617="N/A"),"",VLOOKUP($AF617,'Part number data actuators'!$B$3:$H$202,6,FALSE))</f>
        <v/>
      </c>
      <c r="AL617" s="23" t="str">
        <f>IF(OR(ISBLANK($AF617),$AF617="N/A"),"",VLOOKUP($AF617,'Part number data actuators'!$B$3:$H$202,7,FALSE))</f>
        <v/>
      </c>
      <c r="AM617" s="5" t="str">
        <f>IF(OR(ISBLANK($AF617),$AF617="N/A"),"",VLOOKUP(AF617,'Weight table'!$A$2:$C$10000,3,FALSE))</f>
        <v/>
      </c>
      <c r="AO617" s="86"/>
      <c r="AU617" s="66" t="e">
        <f t="shared" si="96"/>
        <v>#N/A</v>
      </c>
      <c r="AV617" s="66" t="e">
        <f t="shared" si="97"/>
        <v>#N/A</v>
      </c>
      <c r="AW617" t="e">
        <f t="shared" si="98"/>
        <v>#N/A</v>
      </c>
      <c r="AX617" s="66" t="e">
        <f t="shared" si="99"/>
        <v>#N/A</v>
      </c>
      <c r="AY617" s="66" t="e">
        <f t="shared" si="100"/>
        <v>#N/A</v>
      </c>
      <c r="BB617" s="6" t="e">
        <f>MATCH(Q617,'Partnumber data valves'!$B$4:$B$1001,0)</f>
        <v>#N/A</v>
      </c>
      <c r="BC617" s="6"/>
      <c r="BD617" t="e">
        <f>INDEX('Partnumber data valves'!$B$4:$AC$1001,$BB617,13)</f>
        <v>#N/A</v>
      </c>
      <c r="BE617" t="e">
        <f>INDEX('Partnumber data valves'!$B$4:$AC$1001,$BB617,14)</f>
        <v>#N/A</v>
      </c>
      <c r="BF617" t="e">
        <f>INDEX('Partnumber data valves'!$B$4:$AC$1001,$BB617,15)</f>
        <v>#N/A</v>
      </c>
      <c r="BG617" t="e">
        <f>INDEX('Partnumber data valves'!$B$4:$AC$1001,$BB617,16)</f>
        <v>#N/A</v>
      </c>
      <c r="BH617" t="e">
        <f>INDEX('Partnumber data valves'!$B$4:$AC$1001,$BB617,17)</f>
        <v>#N/A</v>
      </c>
      <c r="BI617" t="e">
        <f>INDEX('Partnumber data valves'!$B$4:$AC$1001,$BB617,18)</f>
        <v>#N/A</v>
      </c>
      <c r="BJ617" t="e">
        <f>INDEX('Partnumber data valves'!$B$4:$AC$1001,$BB617,19)</f>
        <v>#N/A</v>
      </c>
      <c r="BL617" t="e">
        <f>INDEX('Partnumber data valves'!$B$4:$AC$1001,$BB617,21)</f>
        <v>#N/A</v>
      </c>
      <c r="BM617" t="e">
        <f>INDEX('Partnumber data valves'!$B$4:$AC$1001,$BB617,22)</f>
        <v>#N/A</v>
      </c>
      <c r="BN617" t="e">
        <f>INDEX('Partnumber data valves'!$B$4:$AC$1001,$BB617,23)</f>
        <v>#N/A</v>
      </c>
      <c r="BO617" t="e">
        <f>INDEX('Partnumber data valves'!$B$4:$AC$1001,$BB617,24)</f>
        <v>#N/A</v>
      </c>
      <c r="BP617" t="e">
        <f>INDEX('Partnumber data valves'!$B$4:$AC$1001,$BB617,25)</f>
        <v>#N/A</v>
      </c>
      <c r="BQ617" t="e">
        <f>INDEX('Partnumber data valves'!$B$4:$AC$1001,$BB617,26)</f>
        <v>#N/A</v>
      </c>
      <c r="BR617" t="e">
        <f>INDEX('Partnumber data valves'!$B$4:$AC$1001,$BB617,27)</f>
        <v>#N/A</v>
      </c>
      <c r="BS617" t="e">
        <f>INDEX('Partnumber data valves'!$B$4:$AC$1001,$BB617,28)</f>
        <v>#N/A</v>
      </c>
      <c r="BU617" s="66" t="e">
        <f>INDEX('Partnumber data valves'!$B$4:$AC$1001,$BB617,5)</f>
        <v>#N/A</v>
      </c>
      <c r="BV617" s="66" t="e">
        <f>INDEX('Partnumber data valves'!$B$4:$AC$1001,$BB617,6)</f>
        <v>#N/A</v>
      </c>
    </row>
    <row r="618" spans="2:74" ht="15.75">
      <c r="B618" s="86"/>
      <c r="C618" s="108"/>
      <c r="D618" s="112"/>
      <c r="E618" s="124"/>
      <c r="F618" s="124"/>
      <c r="G618" s="109"/>
      <c r="H618" s="112"/>
      <c r="I618" s="110"/>
      <c r="J618" s="111"/>
      <c r="K618" s="112"/>
      <c r="L618" s="111"/>
      <c r="M618" s="115"/>
      <c r="N618" s="115"/>
      <c r="O618" s="115"/>
      <c r="Q618" s="83"/>
      <c r="R618" s="22" t="e">
        <f>VLOOKUP('Frese Valve Selection'!$Q618,'Partnumber data valves'!$B$4:$K$1001,2,FALSE)</f>
        <v>#N/A</v>
      </c>
      <c r="S618" s="23" t="e">
        <f>VLOOKUP('Frese Valve Selection'!$Q618,'Partnumber data valves'!$B$4:$K$1001,3,FALSE)</f>
        <v>#N/A</v>
      </c>
      <c r="T618" s="23" t="e">
        <f>VLOOKUP('Frese Valve Selection'!$Q618,'Partnumber data valves'!$B$4:$K$1001,4,FALSE)</f>
        <v>#N/A</v>
      </c>
      <c r="U618" s="23" t="e">
        <f>VLOOKUP('Frese Valve Selection'!$Q618,'Partnumber data valves'!$B$4:$K$1001,5,FALSE)</f>
        <v>#N/A</v>
      </c>
      <c r="V618" s="23" t="e">
        <f>VLOOKUP('Frese Valve Selection'!$Q618,'Partnumber data valves'!$B$4:$K$1001,6,FALSE)</f>
        <v>#N/A</v>
      </c>
      <c r="W618" s="23" t="e">
        <f>VLOOKUP('Frese Valve Selection'!$Q618,'Partnumber data valves'!$B$4:$K$1001,7,FALSE)</f>
        <v>#N/A</v>
      </c>
      <c r="X618" s="23" t="e">
        <f>VLOOKUP('Frese Valve Selection'!$Q618,'Partnumber data valves'!$B$4:$K$1001,8,FALSE)</f>
        <v>#N/A</v>
      </c>
      <c r="Y618" s="23" t="e">
        <f>VLOOKUP('Frese Valve Selection'!$Q618,'Partnumber data valves'!$B$4:$K$1001,9,FALSE)</f>
        <v>#N/A</v>
      </c>
      <c r="Z618" s="23" t="e">
        <f>VLOOKUP('Frese Valve Selection'!$Q618,'Partnumber data valves'!$B$4:$K$1001,10,FALSE)</f>
        <v>#N/A</v>
      </c>
      <c r="AA618" s="97">
        <f t="shared" si="95"/>
        <v>0</v>
      </c>
      <c r="AB618" s="98" t="e">
        <f t="shared" si="93"/>
        <v>#N/A</v>
      </c>
      <c r="AC618" s="99" t="e">
        <f t="shared" si="94"/>
        <v>#N/A</v>
      </c>
      <c r="AD618" s="23" t="e">
        <f>VLOOKUP(Q618,'Weight table'!$A$2:$C$10000,3,FALSE)</f>
        <v>#N/A</v>
      </c>
      <c r="AF618" s="83"/>
      <c r="AG618" s="23" t="str">
        <f>IF(OR(ISBLANK($AF618),$AF618="N/A"),"",VLOOKUP($AF618,'Part number data actuators'!$B$3:$H$202,2,FALSE))</f>
        <v/>
      </c>
      <c r="AH618" s="23" t="str">
        <f>IF(OR(ISBLANK($AF618),$AF618="N/A"),"",VLOOKUP($AF618,'Part number data actuators'!$B$3:$H$202,3,FALSE))</f>
        <v/>
      </c>
      <c r="AI618" s="23" t="str">
        <f>IF(OR(ISBLANK($AF618),$AF618="N/A"),"",VLOOKUP($AF618,'Part number data actuators'!$B$3:$H$202,4,FALSE))</f>
        <v/>
      </c>
      <c r="AJ618" s="23" t="str">
        <f>IF(OR(ISBLANK($AF618),$AF618="N/A"),"",VLOOKUP($AF618,'Part number data actuators'!$B$3:$H$202,5,FALSE))</f>
        <v/>
      </c>
      <c r="AK618" s="23" t="str">
        <f>IF(OR(ISBLANK($AF618),$AF618="N/A"),"",VLOOKUP($AF618,'Part number data actuators'!$B$3:$H$202,6,FALSE))</f>
        <v/>
      </c>
      <c r="AL618" s="23" t="str">
        <f>IF(OR(ISBLANK($AF618),$AF618="N/A"),"",VLOOKUP($AF618,'Part number data actuators'!$B$3:$H$202,7,FALSE))</f>
        <v/>
      </c>
      <c r="AM618" s="5" t="str">
        <f>IF(OR(ISBLANK($AF618),$AF618="N/A"),"",VLOOKUP(AF618,'Weight table'!$A$2:$C$10000,3,FALSE))</f>
        <v/>
      </c>
      <c r="AO618" s="86"/>
      <c r="AU618" s="66" t="e">
        <f t="shared" si="96"/>
        <v>#N/A</v>
      </c>
      <c r="AV618" s="66" t="e">
        <f t="shared" si="97"/>
        <v>#N/A</v>
      </c>
      <c r="AW618" t="e">
        <f t="shared" si="98"/>
        <v>#N/A</v>
      </c>
      <c r="AX618" s="66" t="e">
        <f t="shared" si="99"/>
        <v>#N/A</v>
      </c>
      <c r="AY618" s="66" t="e">
        <f t="shared" si="100"/>
        <v>#N/A</v>
      </c>
      <c r="BB618" s="6" t="e">
        <f>MATCH(Q618,'Partnumber data valves'!$B$4:$B$1001,0)</f>
        <v>#N/A</v>
      </c>
      <c r="BC618" s="6"/>
      <c r="BD618" t="e">
        <f>INDEX('Partnumber data valves'!$B$4:$AC$1001,$BB618,13)</f>
        <v>#N/A</v>
      </c>
      <c r="BE618" t="e">
        <f>INDEX('Partnumber data valves'!$B$4:$AC$1001,$BB618,14)</f>
        <v>#N/A</v>
      </c>
      <c r="BF618" t="e">
        <f>INDEX('Partnumber data valves'!$B$4:$AC$1001,$BB618,15)</f>
        <v>#N/A</v>
      </c>
      <c r="BG618" t="e">
        <f>INDEX('Partnumber data valves'!$B$4:$AC$1001,$BB618,16)</f>
        <v>#N/A</v>
      </c>
      <c r="BH618" t="e">
        <f>INDEX('Partnumber data valves'!$B$4:$AC$1001,$BB618,17)</f>
        <v>#N/A</v>
      </c>
      <c r="BI618" t="e">
        <f>INDEX('Partnumber data valves'!$B$4:$AC$1001,$BB618,18)</f>
        <v>#N/A</v>
      </c>
      <c r="BJ618" t="e">
        <f>INDEX('Partnumber data valves'!$B$4:$AC$1001,$BB618,19)</f>
        <v>#N/A</v>
      </c>
      <c r="BL618" t="e">
        <f>INDEX('Partnumber data valves'!$B$4:$AC$1001,$BB618,21)</f>
        <v>#N/A</v>
      </c>
      <c r="BM618" t="e">
        <f>INDEX('Partnumber data valves'!$B$4:$AC$1001,$BB618,22)</f>
        <v>#N/A</v>
      </c>
      <c r="BN618" t="e">
        <f>INDEX('Partnumber data valves'!$B$4:$AC$1001,$BB618,23)</f>
        <v>#N/A</v>
      </c>
      <c r="BO618" t="e">
        <f>INDEX('Partnumber data valves'!$B$4:$AC$1001,$BB618,24)</f>
        <v>#N/A</v>
      </c>
      <c r="BP618" t="e">
        <f>INDEX('Partnumber data valves'!$B$4:$AC$1001,$BB618,25)</f>
        <v>#N/A</v>
      </c>
      <c r="BQ618" t="e">
        <f>INDEX('Partnumber data valves'!$B$4:$AC$1001,$BB618,26)</f>
        <v>#N/A</v>
      </c>
      <c r="BR618" t="e">
        <f>INDEX('Partnumber data valves'!$B$4:$AC$1001,$BB618,27)</f>
        <v>#N/A</v>
      </c>
      <c r="BS618" t="e">
        <f>INDEX('Partnumber data valves'!$B$4:$AC$1001,$BB618,28)</f>
        <v>#N/A</v>
      </c>
      <c r="BU618" s="66" t="e">
        <f>INDEX('Partnumber data valves'!$B$4:$AC$1001,$BB618,5)</f>
        <v>#N/A</v>
      </c>
      <c r="BV618" s="66" t="e">
        <f>INDEX('Partnumber data valves'!$B$4:$AC$1001,$BB618,6)</f>
        <v>#N/A</v>
      </c>
    </row>
    <row r="619" spans="2:74" ht="15.75">
      <c r="B619" s="86"/>
      <c r="C619" s="108"/>
      <c r="D619" s="112"/>
      <c r="E619" s="124"/>
      <c r="F619" s="124"/>
      <c r="G619" s="109"/>
      <c r="H619" s="112"/>
      <c r="I619" s="110"/>
      <c r="J619" s="111"/>
      <c r="K619" s="112"/>
      <c r="L619" s="111"/>
      <c r="M619" s="115"/>
      <c r="N619" s="115"/>
      <c r="O619" s="115"/>
      <c r="Q619" s="83"/>
      <c r="R619" s="22" t="e">
        <f>VLOOKUP('Frese Valve Selection'!$Q619,'Partnumber data valves'!$B$4:$K$1001,2,FALSE)</f>
        <v>#N/A</v>
      </c>
      <c r="S619" s="23" t="e">
        <f>VLOOKUP('Frese Valve Selection'!$Q619,'Partnumber data valves'!$B$4:$K$1001,3,FALSE)</f>
        <v>#N/A</v>
      </c>
      <c r="T619" s="23" t="e">
        <f>VLOOKUP('Frese Valve Selection'!$Q619,'Partnumber data valves'!$B$4:$K$1001,4,FALSE)</f>
        <v>#N/A</v>
      </c>
      <c r="U619" s="23" t="e">
        <f>VLOOKUP('Frese Valve Selection'!$Q619,'Partnumber data valves'!$B$4:$K$1001,5,FALSE)</f>
        <v>#N/A</v>
      </c>
      <c r="V619" s="23" t="e">
        <f>VLOOKUP('Frese Valve Selection'!$Q619,'Partnumber data valves'!$B$4:$K$1001,6,FALSE)</f>
        <v>#N/A</v>
      </c>
      <c r="W619" s="23" t="e">
        <f>VLOOKUP('Frese Valve Selection'!$Q619,'Partnumber data valves'!$B$4:$K$1001,7,FALSE)</f>
        <v>#N/A</v>
      </c>
      <c r="X619" s="23" t="e">
        <f>VLOOKUP('Frese Valve Selection'!$Q619,'Partnumber data valves'!$B$4:$K$1001,8,FALSE)</f>
        <v>#N/A</v>
      </c>
      <c r="Y619" s="23" t="e">
        <f>VLOOKUP('Frese Valve Selection'!$Q619,'Partnumber data valves'!$B$4:$K$1001,9,FALSE)</f>
        <v>#N/A</v>
      </c>
      <c r="Z619" s="23" t="e">
        <f>VLOOKUP('Frese Valve Selection'!$Q619,'Partnumber data valves'!$B$4:$K$1001,10,FALSE)</f>
        <v>#N/A</v>
      </c>
      <c r="AA619" s="97">
        <f t="shared" si="95"/>
        <v>0</v>
      </c>
      <c r="AB619" s="98" t="e">
        <f t="shared" si="93"/>
        <v>#N/A</v>
      </c>
      <c r="AC619" s="99" t="e">
        <f t="shared" si="94"/>
        <v>#N/A</v>
      </c>
      <c r="AD619" s="23" t="e">
        <f>VLOOKUP(Q619,'Weight table'!$A$2:$C$10000,3,FALSE)</f>
        <v>#N/A</v>
      </c>
      <c r="AF619" s="83"/>
      <c r="AG619" s="23" t="str">
        <f>IF(OR(ISBLANK($AF619),$AF619="N/A"),"",VLOOKUP($AF619,'Part number data actuators'!$B$3:$H$202,2,FALSE))</f>
        <v/>
      </c>
      <c r="AH619" s="23" t="str">
        <f>IF(OR(ISBLANK($AF619),$AF619="N/A"),"",VLOOKUP($AF619,'Part number data actuators'!$B$3:$H$202,3,FALSE))</f>
        <v/>
      </c>
      <c r="AI619" s="23" t="str">
        <f>IF(OR(ISBLANK($AF619),$AF619="N/A"),"",VLOOKUP($AF619,'Part number data actuators'!$B$3:$H$202,4,FALSE))</f>
        <v/>
      </c>
      <c r="AJ619" s="23" t="str">
        <f>IF(OR(ISBLANK($AF619),$AF619="N/A"),"",VLOOKUP($AF619,'Part number data actuators'!$B$3:$H$202,5,FALSE))</f>
        <v/>
      </c>
      <c r="AK619" s="23" t="str">
        <f>IF(OR(ISBLANK($AF619),$AF619="N/A"),"",VLOOKUP($AF619,'Part number data actuators'!$B$3:$H$202,6,FALSE))</f>
        <v/>
      </c>
      <c r="AL619" s="23" t="str">
        <f>IF(OR(ISBLANK($AF619),$AF619="N/A"),"",VLOOKUP($AF619,'Part number data actuators'!$B$3:$H$202,7,FALSE))</f>
        <v/>
      </c>
      <c r="AM619" s="5" t="str">
        <f>IF(OR(ISBLANK($AF619),$AF619="N/A"),"",VLOOKUP(AF619,'Weight table'!$A$2:$C$10000,3,FALSE))</f>
        <v/>
      </c>
      <c r="AO619" s="86"/>
      <c r="AU619" s="66" t="e">
        <f t="shared" si="96"/>
        <v>#N/A</v>
      </c>
      <c r="AV619" s="66" t="e">
        <f t="shared" si="97"/>
        <v>#N/A</v>
      </c>
      <c r="AW619" t="e">
        <f t="shared" si="98"/>
        <v>#N/A</v>
      </c>
      <c r="AX619" s="66" t="e">
        <f t="shared" si="99"/>
        <v>#N/A</v>
      </c>
      <c r="AY619" s="66" t="e">
        <f t="shared" si="100"/>
        <v>#N/A</v>
      </c>
      <c r="BB619" s="6" t="e">
        <f>MATCH(Q619,'Partnumber data valves'!$B$4:$B$1001,0)</f>
        <v>#N/A</v>
      </c>
      <c r="BC619" s="6"/>
      <c r="BD619" t="e">
        <f>INDEX('Partnumber data valves'!$B$4:$AC$1001,$BB619,13)</f>
        <v>#N/A</v>
      </c>
      <c r="BE619" t="e">
        <f>INDEX('Partnumber data valves'!$B$4:$AC$1001,$BB619,14)</f>
        <v>#N/A</v>
      </c>
      <c r="BF619" t="e">
        <f>INDEX('Partnumber data valves'!$B$4:$AC$1001,$BB619,15)</f>
        <v>#N/A</v>
      </c>
      <c r="BG619" t="e">
        <f>INDEX('Partnumber data valves'!$B$4:$AC$1001,$BB619,16)</f>
        <v>#N/A</v>
      </c>
      <c r="BH619" t="e">
        <f>INDEX('Partnumber data valves'!$B$4:$AC$1001,$BB619,17)</f>
        <v>#N/A</v>
      </c>
      <c r="BI619" t="e">
        <f>INDEX('Partnumber data valves'!$B$4:$AC$1001,$BB619,18)</f>
        <v>#N/A</v>
      </c>
      <c r="BJ619" t="e">
        <f>INDEX('Partnumber data valves'!$B$4:$AC$1001,$BB619,19)</f>
        <v>#N/A</v>
      </c>
      <c r="BL619" t="e">
        <f>INDEX('Partnumber data valves'!$B$4:$AC$1001,$BB619,21)</f>
        <v>#N/A</v>
      </c>
      <c r="BM619" t="e">
        <f>INDEX('Partnumber data valves'!$B$4:$AC$1001,$BB619,22)</f>
        <v>#N/A</v>
      </c>
      <c r="BN619" t="e">
        <f>INDEX('Partnumber data valves'!$B$4:$AC$1001,$BB619,23)</f>
        <v>#N/A</v>
      </c>
      <c r="BO619" t="e">
        <f>INDEX('Partnumber data valves'!$B$4:$AC$1001,$BB619,24)</f>
        <v>#N/A</v>
      </c>
      <c r="BP619" t="e">
        <f>INDEX('Partnumber data valves'!$B$4:$AC$1001,$BB619,25)</f>
        <v>#N/A</v>
      </c>
      <c r="BQ619" t="e">
        <f>INDEX('Partnumber data valves'!$B$4:$AC$1001,$BB619,26)</f>
        <v>#N/A</v>
      </c>
      <c r="BR619" t="e">
        <f>INDEX('Partnumber data valves'!$B$4:$AC$1001,$BB619,27)</f>
        <v>#N/A</v>
      </c>
      <c r="BS619" t="e">
        <f>INDEX('Partnumber data valves'!$B$4:$AC$1001,$BB619,28)</f>
        <v>#N/A</v>
      </c>
      <c r="BU619" s="66" t="e">
        <f>INDEX('Partnumber data valves'!$B$4:$AC$1001,$BB619,5)</f>
        <v>#N/A</v>
      </c>
      <c r="BV619" s="66" t="e">
        <f>INDEX('Partnumber data valves'!$B$4:$AC$1001,$BB619,6)</f>
        <v>#N/A</v>
      </c>
    </row>
    <row r="620" spans="2:74" ht="15.75">
      <c r="B620" s="86"/>
      <c r="C620" s="108"/>
      <c r="D620" s="112"/>
      <c r="E620" s="124"/>
      <c r="F620" s="124"/>
      <c r="G620" s="109"/>
      <c r="H620" s="112"/>
      <c r="I620" s="110"/>
      <c r="J620" s="111"/>
      <c r="K620" s="112"/>
      <c r="L620" s="111"/>
      <c r="M620" s="115"/>
      <c r="N620" s="115"/>
      <c r="O620" s="115"/>
      <c r="Q620" s="83"/>
      <c r="R620" s="22" t="e">
        <f>VLOOKUP('Frese Valve Selection'!$Q620,'Partnumber data valves'!$B$4:$K$1001,2,FALSE)</f>
        <v>#N/A</v>
      </c>
      <c r="S620" s="23" t="e">
        <f>VLOOKUP('Frese Valve Selection'!$Q620,'Partnumber data valves'!$B$4:$K$1001,3,FALSE)</f>
        <v>#N/A</v>
      </c>
      <c r="T620" s="23" t="e">
        <f>VLOOKUP('Frese Valve Selection'!$Q620,'Partnumber data valves'!$B$4:$K$1001,4,FALSE)</f>
        <v>#N/A</v>
      </c>
      <c r="U620" s="23" t="e">
        <f>VLOOKUP('Frese Valve Selection'!$Q620,'Partnumber data valves'!$B$4:$K$1001,5,FALSE)</f>
        <v>#N/A</v>
      </c>
      <c r="V620" s="23" t="e">
        <f>VLOOKUP('Frese Valve Selection'!$Q620,'Partnumber data valves'!$B$4:$K$1001,6,FALSE)</f>
        <v>#N/A</v>
      </c>
      <c r="W620" s="23" t="e">
        <f>VLOOKUP('Frese Valve Selection'!$Q620,'Partnumber data valves'!$B$4:$K$1001,7,FALSE)</f>
        <v>#N/A</v>
      </c>
      <c r="X620" s="23" t="e">
        <f>VLOOKUP('Frese Valve Selection'!$Q620,'Partnumber data valves'!$B$4:$K$1001,8,FALSE)</f>
        <v>#N/A</v>
      </c>
      <c r="Y620" s="23" t="e">
        <f>VLOOKUP('Frese Valve Selection'!$Q620,'Partnumber data valves'!$B$4:$K$1001,9,FALSE)</f>
        <v>#N/A</v>
      </c>
      <c r="Z620" s="23" t="e">
        <f>VLOOKUP('Frese Valve Selection'!$Q620,'Partnumber data valves'!$B$4:$K$1001,10,FALSE)</f>
        <v>#N/A</v>
      </c>
      <c r="AA620" s="97">
        <f t="shared" si="95"/>
        <v>0</v>
      </c>
      <c r="AB620" s="98" t="e">
        <f t="shared" si="93"/>
        <v>#N/A</v>
      </c>
      <c r="AC620" s="99" t="e">
        <f t="shared" si="94"/>
        <v>#N/A</v>
      </c>
      <c r="AD620" s="23" t="e">
        <f>VLOOKUP(Q620,'Weight table'!$A$2:$C$10000,3,FALSE)</f>
        <v>#N/A</v>
      </c>
      <c r="AF620" s="83"/>
      <c r="AG620" s="23" t="str">
        <f>IF(OR(ISBLANK($AF620),$AF620="N/A"),"",VLOOKUP($AF620,'Part number data actuators'!$B$3:$H$202,2,FALSE))</f>
        <v/>
      </c>
      <c r="AH620" s="23" t="str">
        <f>IF(OR(ISBLANK($AF620),$AF620="N/A"),"",VLOOKUP($AF620,'Part number data actuators'!$B$3:$H$202,3,FALSE))</f>
        <v/>
      </c>
      <c r="AI620" s="23" t="str">
        <f>IF(OR(ISBLANK($AF620),$AF620="N/A"),"",VLOOKUP($AF620,'Part number data actuators'!$B$3:$H$202,4,FALSE))</f>
        <v/>
      </c>
      <c r="AJ620" s="23" t="str">
        <f>IF(OR(ISBLANK($AF620),$AF620="N/A"),"",VLOOKUP($AF620,'Part number data actuators'!$B$3:$H$202,5,FALSE))</f>
        <v/>
      </c>
      <c r="AK620" s="23" t="str">
        <f>IF(OR(ISBLANK($AF620),$AF620="N/A"),"",VLOOKUP($AF620,'Part number data actuators'!$B$3:$H$202,6,FALSE))</f>
        <v/>
      </c>
      <c r="AL620" s="23" t="str">
        <f>IF(OR(ISBLANK($AF620),$AF620="N/A"),"",VLOOKUP($AF620,'Part number data actuators'!$B$3:$H$202,7,FALSE))</f>
        <v/>
      </c>
      <c r="AM620" s="5" t="str">
        <f>IF(OR(ISBLANK($AF620),$AF620="N/A"),"",VLOOKUP(AF620,'Weight table'!$A$2:$C$10000,3,FALSE))</f>
        <v/>
      </c>
      <c r="AO620" s="86"/>
      <c r="AU620" s="66" t="e">
        <f t="shared" si="96"/>
        <v>#N/A</v>
      </c>
      <c r="AV620" s="66" t="e">
        <f t="shared" si="97"/>
        <v>#N/A</v>
      </c>
      <c r="AW620" t="e">
        <f t="shared" si="98"/>
        <v>#N/A</v>
      </c>
      <c r="AX620" s="66" t="e">
        <f t="shared" si="99"/>
        <v>#N/A</v>
      </c>
      <c r="AY620" s="66" t="e">
        <f t="shared" si="100"/>
        <v>#N/A</v>
      </c>
      <c r="BB620" s="6" t="e">
        <f>MATCH(Q620,'Partnumber data valves'!$B$4:$B$1001,0)</f>
        <v>#N/A</v>
      </c>
      <c r="BC620" s="6"/>
      <c r="BD620" t="e">
        <f>INDEX('Partnumber data valves'!$B$4:$AC$1001,$BB620,13)</f>
        <v>#N/A</v>
      </c>
      <c r="BE620" t="e">
        <f>INDEX('Partnumber data valves'!$B$4:$AC$1001,$BB620,14)</f>
        <v>#N/A</v>
      </c>
      <c r="BF620" t="e">
        <f>INDEX('Partnumber data valves'!$B$4:$AC$1001,$BB620,15)</f>
        <v>#N/A</v>
      </c>
      <c r="BG620" t="e">
        <f>INDEX('Partnumber data valves'!$B$4:$AC$1001,$BB620,16)</f>
        <v>#N/A</v>
      </c>
      <c r="BH620" t="e">
        <f>INDEX('Partnumber data valves'!$B$4:$AC$1001,$BB620,17)</f>
        <v>#N/A</v>
      </c>
      <c r="BI620" t="e">
        <f>INDEX('Partnumber data valves'!$B$4:$AC$1001,$BB620,18)</f>
        <v>#N/A</v>
      </c>
      <c r="BJ620" t="e">
        <f>INDEX('Partnumber data valves'!$B$4:$AC$1001,$BB620,19)</f>
        <v>#N/A</v>
      </c>
      <c r="BL620" t="e">
        <f>INDEX('Partnumber data valves'!$B$4:$AC$1001,$BB620,21)</f>
        <v>#N/A</v>
      </c>
      <c r="BM620" t="e">
        <f>INDEX('Partnumber data valves'!$B$4:$AC$1001,$BB620,22)</f>
        <v>#N/A</v>
      </c>
      <c r="BN620" t="e">
        <f>INDEX('Partnumber data valves'!$B$4:$AC$1001,$BB620,23)</f>
        <v>#N/A</v>
      </c>
      <c r="BO620" t="e">
        <f>INDEX('Partnumber data valves'!$B$4:$AC$1001,$BB620,24)</f>
        <v>#N/A</v>
      </c>
      <c r="BP620" t="e">
        <f>INDEX('Partnumber data valves'!$B$4:$AC$1001,$BB620,25)</f>
        <v>#N/A</v>
      </c>
      <c r="BQ620" t="e">
        <f>INDEX('Partnumber data valves'!$B$4:$AC$1001,$BB620,26)</f>
        <v>#N/A</v>
      </c>
      <c r="BR620" t="e">
        <f>INDEX('Partnumber data valves'!$B$4:$AC$1001,$BB620,27)</f>
        <v>#N/A</v>
      </c>
      <c r="BS620" t="e">
        <f>INDEX('Partnumber data valves'!$B$4:$AC$1001,$BB620,28)</f>
        <v>#N/A</v>
      </c>
      <c r="BU620" s="66" t="e">
        <f>INDEX('Partnumber data valves'!$B$4:$AC$1001,$BB620,5)</f>
        <v>#N/A</v>
      </c>
      <c r="BV620" s="66" t="e">
        <f>INDEX('Partnumber data valves'!$B$4:$AC$1001,$BB620,6)</f>
        <v>#N/A</v>
      </c>
    </row>
    <row r="621" spans="2:74" ht="15.75">
      <c r="B621" s="86"/>
      <c r="C621" s="108"/>
      <c r="D621" s="112"/>
      <c r="E621" s="124"/>
      <c r="F621" s="124"/>
      <c r="G621" s="109"/>
      <c r="H621" s="112"/>
      <c r="I621" s="110"/>
      <c r="J621" s="111"/>
      <c r="K621" s="112"/>
      <c r="L621" s="111"/>
      <c r="M621" s="115"/>
      <c r="N621" s="115"/>
      <c r="O621" s="115"/>
      <c r="Q621" s="83"/>
      <c r="R621" s="22" t="e">
        <f>VLOOKUP('Frese Valve Selection'!$Q621,'Partnumber data valves'!$B$4:$K$1001,2,FALSE)</f>
        <v>#N/A</v>
      </c>
      <c r="S621" s="23" t="e">
        <f>VLOOKUP('Frese Valve Selection'!$Q621,'Partnumber data valves'!$B$4:$K$1001,3,FALSE)</f>
        <v>#N/A</v>
      </c>
      <c r="T621" s="23" t="e">
        <f>VLOOKUP('Frese Valve Selection'!$Q621,'Partnumber data valves'!$B$4:$K$1001,4,FALSE)</f>
        <v>#N/A</v>
      </c>
      <c r="U621" s="23" t="e">
        <f>VLOOKUP('Frese Valve Selection'!$Q621,'Partnumber data valves'!$B$4:$K$1001,5,FALSE)</f>
        <v>#N/A</v>
      </c>
      <c r="V621" s="23" t="e">
        <f>VLOOKUP('Frese Valve Selection'!$Q621,'Partnumber data valves'!$B$4:$K$1001,6,FALSE)</f>
        <v>#N/A</v>
      </c>
      <c r="W621" s="23" t="e">
        <f>VLOOKUP('Frese Valve Selection'!$Q621,'Partnumber data valves'!$B$4:$K$1001,7,FALSE)</f>
        <v>#N/A</v>
      </c>
      <c r="X621" s="23" t="e">
        <f>VLOOKUP('Frese Valve Selection'!$Q621,'Partnumber data valves'!$B$4:$K$1001,8,FALSE)</f>
        <v>#N/A</v>
      </c>
      <c r="Y621" s="23" t="e">
        <f>VLOOKUP('Frese Valve Selection'!$Q621,'Partnumber data valves'!$B$4:$K$1001,9,FALSE)</f>
        <v>#N/A</v>
      </c>
      <c r="Z621" s="23" t="e">
        <f>VLOOKUP('Frese Valve Selection'!$Q621,'Partnumber data valves'!$B$4:$K$1001,10,FALSE)</f>
        <v>#N/A</v>
      </c>
      <c r="AA621" s="97">
        <f t="shared" si="95"/>
        <v>0</v>
      </c>
      <c r="AB621" s="98" t="e">
        <f t="shared" si="93"/>
        <v>#N/A</v>
      </c>
      <c r="AC621" s="99" t="e">
        <f t="shared" si="94"/>
        <v>#N/A</v>
      </c>
      <c r="AD621" s="23" t="e">
        <f>VLOOKUP(Q621,'Weight table'!$A$2:$C$10000,3,FALSE)</f>
        <v>#N/A</v>
      </c>
      <c r="AF621" s="83"/>
      <c r="AG621" s="23" t="str">
        <f>IF(OR(ISBLANK($AF621),$AF621="N/A"),"",VLOOKUP($AF621,'Part number data actuators'!$B$3:$H$202,2,FALSE))</f>
        <v/>
      </c>
      <c r="AH621" s="23" t="str">
        <f>IF(OR(ISBLANK($AF621),$AF621="N/A"),"",VLOOKUP($AF621,'Part number data actuators'!$B$3:$H$202,3,FALSE))</f>
        <v/>
      </c>
      <c r="AI621" s="23" t="str">
        <f>IF(OR(ISBLANK($AF621),$AF621="N/A"),"",VLOOKUP($AF621,'Part number data actuators'!$B$3:$H$202,4,FALSE))</f>
        <v/>
      </c>
      <c r="AJ621" s="23" t="str">
        <f>IF(OR(ISBLANK($AF621),$AF621="N/A"),"",VLOOKUP($AF621,'Part number data actuators'!$B$3:$H$202,5,FALSE))</f>
        <v/>
      </c>
      <c r="AK621" s="23" t="str">
        <f>IF(OR(ISBLANK($AF621),$AF621="N/A"),"",VLOOKUP($AF621,'Part number data actuators'!$B$3:$H$202,6,FALSE))</f>
        <v/>
      </c>
      <c r="AL621" s="23" t="str">
        <f>IF(OR(ISBLANK($AF621),$AF621="N/A"),"",VLOOKUP($AF621,'Part number data actuators'!$B$3:$H$202,7,FALSE))</f>
        <v/>
      </c>
      <c r="AM621" s="5" t="str">
        <f>IF(OR(ISBLANK($AF621),$AF621="N/A"),"",VLOOKUP(AF621,'Weight table'!$A$2:$C$10000,3,FALSE))</f>
        <v/>
      </c>
      <c r="AO621" s="86"/>
      <c r="AU621" s="66" t="e">
        <f t="shared" si="96"/>
        <v>#N/A</v>
      </c>
      <c r="AV621" s="66" t="e">
        <f t="shared" si="97"/>
        <v>#N/A</v>
      </c>
      <c r="AW621" t="e">
        <f t="shared" si="98"/>
        <v>#N/A</v>
      </c>
      <c r="AX621" s="66" t="e">
        <f t="shared" si="99"/>
        <v>#N/A</v>
      </c>
      <c r="AY621" s="66" t="e">
        <f t="shared" si="100"/>
        <v>#N/A</v>
      </c>
      <c r="BB621" s="6" t="e">
        <f>MATCH(Q621,'Partnumber data valves'!$B$4:$B$1001,0)</f>
        <v>#N/A</v>
      </c>
      <c r="BC621" s="6"/>
      <c r="BD621" t="e">
        <f>INDEX('Partnumber data valves'!$B$4:$AC$1001,$BB621,13)</f>
        <v>#N/A</v>
      </c>
      <c r="BE621" t="e">
        <f>INDEX('Partnumber data valves'!$B$4:$AC$1001,$BB621,14)</f>
        <v>#N/A</v>
      </c>
      <c r="BF621" t="e">
        <f>INDEX('Partnumber data valves'!$B$4:$AC$1001,$BB621,15)</f>
        <v>#N/A</v>
      </c>
      <c r="BG621" t="e">
        <f>INDEX('Partnumber data valves'!$B$4:$AC$1001,$BB621,16)</f>
        <v>#N/A</v>
      </c>
      <c r="BH621" t="e">
        <f>INDEX('Partnumber data valves'!$B$4:$AC$1001,$BB621,17)</f>
        <v>#N/A</v>
      </c>
      <c r="BI621" t="e">
        <f>INDEX('Partnumber data valves'!$B$4:$AC$1001,$BB621,18)</f>
        <v>#N/A</v>
      </c>
      <c r="BJ621" t="e">
        <f>INDEX('Partnumber data valves'!$B$4:$AC$1001,$BB621,19)</f>
        <v>#N/A</v>
      </c>
      <c r="BL621" t="e">
        <f>INDEX('Partnumber data valves'!$B$4:$AC$1001,$BB621,21)</f>
        <v>#N/A</v>
      </c>
      <c r="BM621" t="e">
        <f>INDEX('Partnumber data valves'!$B$4:$AC$1001,$BB621,22)</f>
        <v>#N/A</v>
      </c>
      <c r="BN621" t="e">
        <f>INDEX('Partnumber data valves'!$B$4:$AC$1001,$BB621,23)</f>
        <v>#N/A</v>
      </c>
      <c r="BO621" t="e">
        <f>INDEX('Partnumber data valves'!$B$4:$AC$1001,$BB621,24)</f>
        <v>#N/A</v>
      </c>
      <c r="BP621" t="e">
        <f>INDEX('Partnumber data valves'!$B$4:$AC$1001,$BB621,25)</f>
        <v>#N/A</v>
      </c>
      <c r="BQ621" t="e">
        <f>INDEX('Partnumber data valves'!$B$4:$AC$1001,$BB621,26)</f>
        <v>#N/A</v>
      </c>
      <c r="BR621" t="e">
        <f>INDEX('Partnumber data valves'!$B$4:$AC$1001,$BB621,27)</f>
        <v>#N/A</v>
      </c>
      <c r="BS621" t="e">
        <f>INDEX('Partnumber data valves'!$B$4:$AC$1001,$BB621,28)</f>
        <v>#N/A</v>
      </c>
      <c r="BU621" s="66" t="e">
        <f>INDEX('Partnumber data valves'!$B$4:$AC$1001,$BB621,5)</f>
        <v>#N/A</v>
      </c>
      <c r="BV621" s="66" t="e">
        <f>INDEX('Partnumber data valves'!$B$4:$AC$1001,$BB621,6)</f>
        <v>#N/A</v>
      </c>
    </row>
    <row r="622" spans="2:74" ht="15.75">
      <c r="B622" s="86"/>
      <c r="C622" s="108"/>
      <c r="D622" s="112"/>
      <c r="E622" s="124"/>
      <c r="F622" s="124"/>
      <c r="G622" s="109"/>
      <c r="H622" s="112"/>
      <c r="I622" s="110"/>
      <c r="J622" s="111"/>
      <c r="K622" s="112"/>
      <c r="L622" s="111"/>
      <c r="M622" s="115"/>
      <c r="N622" s="115"/>
      <c r="O622" s="115"/>
      <c r="Q622" s="83"/>
      <c r="R622" s="22" t="e">
        <f>VLOOKUP('Frese Valve Selection'!$Q622,'Partnumber data valves'!$B$4:$K$1001,2,FALSE)</f>
        <v>#N/A</v>
      </c>
      <c r="S622" s="23" t="e">
        <f>VLOOKUP('Frese Valve Selection'!$Q622,'Partnumber data valves'!$B$4:$K$1001,3,FALSE)</f>
        <v>#N/A</v>
      </c>
      <c r="T622" s="23" t="e">
        <f>VLOOKUP('Frese Valve Selection'!$Q622,'Partnumber data valves'!$B$4:$K$1001,4,FALSE)</f>
        <v>#N/A</v>
      </c>
      <c r="U622" s="23" t="e">
        <f>VLOOKUP('Frese Valve Selection'!$Q622,'Partnumber data valves'!$B$4:$K$1001,5,FALSE)</f>
        <v>#N/A</v>
      </c>
      <c r="V622" s="23" t="e">
        <f>VLOOKUP('Frese Valve Selection'!$Q622,'Partnumber data valves'!$B$4:$K$1001,6,FALSE)</f>
        <v>#N/A</v>
      </c>
      <c r="W622" s="23" t="e">
        <f>VLOOKUP('Frese Valve Selection'!$Q622,'Partnumber data valves'!$B$4:$K$1001,7,FALSE)</f>
        <v>#N/A</v>
      </c>
      <c r="X622" s="23" t="e">
        <f>VLOOKUP('Frese Valve Selection'!$Q622,'Partnumber data valves'!$B$4:$K$1001,8,FALSE)</f>
        <v>#N/A</v>
      </c>
      <c r="Y622" s="23" t="e">
        <f>VLOOKUP('Frese Valve Selection'!$Q622,'Partnumber data valves'!$B$4:$K$1001,9,FALSE)</f>
        <v>#N/A</v>
      </c>
      <c r="Z622" s="23" t="e">
        <f>VLOOKUP('Frese Valve Selection'!$Q622,'Partnumber data valves'!$B$4:$K$1001,10,FALSE)</f>
        <v>#N/A</v>
      </c>
      <c r="AA622" s="97">
        <f t="shared" si="95"/>
        <v>0</v>
      </c>
      <c r="AB622" s="98" t="e">
        <f t="shared" si="93"/>
        <v>#N/A</v>
      </c>
      <c r="AC622" s="99" t="e">
        <f t="shared" si="94"/>
        <v>#N/A</v>
      </c>
      <c r="AD622" s="23" t="e">
        <f>VLOOKUP(Q622,'Weight table'!$A$2:$C$10000,3,FALSE)</f>
        <v>#N/A</v>
      </c>
      <c r="AF622" s="83"/>
      <c r="AG622" s="23" t="str">
        <f>IF(OR(ISBLANK($AF622),$AF622="N/A"),"",VLOOKUP($AF622,'Part number data actuators'!$B$3:$H$202,2,FALSE))</f>
        <v/>
      </c>
      <c r="AH622" s="23" t="str">
        <f>IF(OR(ISBLANK($AF622),$AF622="N/A"),"",VLOOKUP($AF622,'Part number data actuators'!$B$3:$H$202,3,FALSE))</f>
        <v/>
      </c>
      <c r="AI622" s="23" t="str">
        <f>IF(OR(ISBLANK($AF622),$AF622="N/A"),"",VLOOKUP($AF622,'Part number data actuators'!$B$3:$H$202,4,FALSE))</f>
        <v/>
      </c>
      <c r="AJ622" s="23" t="str">
        <f>IF(OR(ISBLANK($AF622),$AF622="N/A"),"",VLOOKUP($AF622,'Part number data actuators'!$B$3:$H$202,5,FALSE))</f>
        <v/>
      </c>
      <c r="AK622" s="23" t="str">
        <f>IF(OR(ISBLANK($AF622),$AF622="N/A"),"",VLOOKUP($AF622,'Part number data actuators'!$B$3:$H$202,6,FALSE))</f>
        <v/>
      </c>
      <c r="AL622" s="23" t="str">
        <f>IF(OR(ISBLANK($AF622),$AF622="N/A"),"",VLOOKUP($AF622,'Part number data actuators'!$B$3:$H$202,7,FALSE))</f>
        <v/>
      </c>
      <c r="AM622" s="5" t="str">
        <f>IF(OR(ISBLANK($AF622),$AF622="N/A"),"",VLOOKUP(AF622,'Weight table'!$A$2:$C$10000,3,FALSE))</f>
        <v/>
      </c>
      <c r="AO622" s="86"/>
      <c r="AU622" s="66" t="e">
        <f t="shared" si="96"/>
        <v>#N/A</v>
      </c>
      <c r="AV622" s="66" t="e">
        <f t="shared" si="97"/>
        <v>#N/A</v>
      </c>
      <c r="AW622" t="e">
        <f t="shared" si="98"/>
        <v>#N/A</v>
      </c>
      <c r="AX622" s="66" t="e">
        <f t="shared" si="99"/>
        <v>#N/A</v>
      </c>
      <c r="AY622" s="66" t="e">
        <f t="shared" si="100"/>
        <v>#N/A</v>
      </c>
      <c r="BB622" s="6" t="e">
        <f>MATCH(Q622,'Partnumber data valves'!$B$4:$B$1001,0)</f>
        <v>#N/A</v>
      </c>
      <c r="BC622" s="6"/>
      <c r="BD622" t="e">
        <f>INDEX('Partnumber data valves'!$B$4:$AC$1001,$BB622,13)</f>
        <v>#N/A</v>
      </c>
      <c r="BE622" t="e">
        <f>INDEX('Partnumber data valves'!$B$4:$AC$1001,$BB622,14)</f>
        <v>#N/A</v>
      </c>
      <c r="BF622" t="e">
        <f>INDEX('Partnumber data valves'!$B$4:$AC$1001,$BB622,15)</f>
        <v>#N/A</v>
      </c>
      <c r="BG622" t="e">
        <f>INDEX('Partnumber data valves'!$B$4:$AC$1001,$BB622,16)</f>
        <v>#N/A</v>
      </c>
      <c r="BH622" t="e">
        <f>INDEX('Partnumber data valves'!$B$4:$AC$1001,$BB622,17)</f>
        <v>#N/A</v>
      </c>
      <c r="BI622" t="e">
        <f>INDEX('Partnumber data valves'!$B$4:$AC$1001,$BB622,18)</f>
        <v>#N/A</v>
      </c>
      <c r="BJ622" t="e">
        <f>INDEX('Partnumber data valves'!$B$4:$AC$1001,$BB622,19)</f>
        <v>#N/A</v>
      </c>
      <c r="BL622" t="e">
        <f>INDEX('Partnumber data valves'!$B$4:$AC$1001,$BB622,21)</f>
        <v>#N/A</v>
      </c>
      <c r="BM622" t="e">
        <f>INDEX('Partnumber data valves'!$B$4:$AC$1001,$BB622,22)</f>
        <v>#N/A</v>
      </c>
      <c r="BN622" t="e">
        <f>INDEX('Partnumber data valves'!$B$4:$AC$1001,$BB622,23)</f>
        <v>#N/A</v>
      </c>
      <c r="BO622" t="e">
        <f>INDEX('Partnumber data valves'!$B$4:$AC$1001,$BB622,24)</f>
        <v>#N/A</v>
      </c>
      <c r="BP622" t="e">
        <f>INDEX('Partnumber data valves'!$B$4:$AC$1001,$BB622,25)</f>
        <v>#N/A</v>
      </c>
      <c r="BQ622" t="e">
        <f>INDEX('Partnumber data valves'!$B$4:$AC$1001,$BB622,26)</f>
        <v>#N/A</v>
      </c>
      <c r="BR622" t="e">
        <f>INDEX('Partnumber data valves'!$B$4:$AC$1001,$BB622,27)</f>
        <v>#N/A</v>
      </c>
      <c r="BS622" t="e">
        <f>INDEX('Partnumber data valves'!$B$4:$AC$1001,$BB622,28)</f>
        <v>#N/A</v>
      </c>
      <c r="BU622" s="66" t="e">
        <f>INDEX('Partnumber data valves'!$B$4:$AC$1001,$BB622,5)</f>
        <v>#N/A</v>
      </c>
      <c r="BV622" s="66" t="e">
        <f>INDEX('Partnumber data valves'!$B$4:$AC$1001,$BB622,6)</f>
        <v>#N/A</v>
      </c>
    </row>
    <row r="623" spans="2:74" ht="15.75">
      <c r="B623" s="86"/>
      <c r="C623" s="108"/>
      <c r="D623" s="125"/>
      <c r="E623" s="124"/>
      <c r="F623" s="124"/>
      <c r="G623" s="109"/>
      <c r="H623" s="112"/>
      <c r="I623" s="110"/>
      <c r="J623" s="111"/>
      <c r="K623" s="112"/>
      <c r="L623" s="111"/>
      <c r="M623" s="115"/>
      <c r="N623" s="115"/>
      <c r="O623" s="115"/>
      <c r="Q623" s="83"/>
      <c r="R623" s="22" t="e">
        <f>VLOOKUP('Frese Valve Selection'!$Q623,'Partnumber data valves'!$B$4:$K$1001,2,FALSE)</f>
        <v>#N/A</v>
      </c>
      <c r="S623" s="23" t="e">
        <f>VLOOKUP('Frese Valve Selection'!$Q623,'Partnumber data valves'!$B$4:$K$1001,3,FALSE)</f>
        <v>#N/A</v>
      </c>
      <c r="T623" s="23" t="e">
        <f>VLOOKUP('Frese Valve Selection'!$Q623,'Partnumber data valves'!$B$4:$K$1001,4,FALSE)</f>
        <v>#N/A</v>
      </c>
      <c r="U623" s="23" t="e">
        <f>VLOOKUP('Frese Valve Selection'!$Q623,'Partnumber data valves'!$B$4:$K$1001,5,FALSE)</f>
        <v>#N/A</v>
      </c>
      <c r="V623" s="23" t="e">
        <f>VLOOKUP('Frese Valve Selection'!$Q623,'Partnumber data valves'!$B$4:$K$1001,6,FALSE)</f>
        <v>#N/A</v>
      </c>
      <c r="W623" s="23" t="e">
        <f>VLOOKUP('Frese Valve Selection'!$Q623,'Partnumber data valves'!$B$4:$K$1001,7,FALSE)</f>
        <v>#N/A</v>
      </c>
      <c r="X623" s="23" t="e">
        <f>VLOOKUP('Frese Valve Selection'!$Q623,'Partnumber data valves'!$B$4:$K$1001,8,FALSE)</f>
        <v>#N/A</v>
      </c>
      <c r="Y623" s="23" t="e">
        <f>VLOOKUP('Frese Valve Selection'!$Q623,'Partnumber data valves'!$B$4:$K$1001,9,FALSE)</f>
        <v>#N/A</v>
      </c>
      <c r="Z623" s="23" t="e">
        <f>VLOOKUP('Frese Valve Selection'!$Q623,'Partnumber data valves'!$B$4:$K$1001,10,FALSE)</f>
        <v>#N/A</v>
      </c>
      <c r="AA623" s="97">
        <f t="shared" si="95"/>
        <v>0</v>
      </c>
      <c r="AB623" s="98" t="e">
        <f t="shared" si="93"/>
        <v>#N/A</v>
      </c>
      <c r="AC623" s="99" t="e">
        <f t="shared" si="94"/>
        <v>#N/A</v>
      </c>
      <c r="AD623" s="23" t="e">
        <f>VLOOKUP(Q623,'Weight table'!$A$2:$C$10000,3,FALSE)</f>
        <v>#N/A</v>
      </c>
      <c r="AF623" s="83"/>
      <c r="AG623" s="23" t="str">
        <f>IF(OR(ISBLANK($AF623),$AF623="N/A"),"",VLOOKUP($AF623,'Part number data actuators'!$B$3:$H$202,2,FALSE))</f>
        <v/>
      </c>
      <c r="AH623" s="23" t="str">
        <f>IF(OR(ISBLANK($AF623),$AF623="N/A"),"",VLOOKUP($AF623,'Part number data actuators'!$B$3:$H$202,3,FALSE))</f>
        <v/>
      </c>
      <c r="AI623" s="23" t="str">
        <f>IF(OR(ISBLANK($AF623),$AF623="N/A"),"",VLOOKUP($AF623,'Part number data actuators'!$B$3:$H$202,4,FALSE))</f>
        <v/>
      </c>
      <c r="AJ623" s="23" t="str">
        <f>IF(OR(ISBLANK($AF623),$AF623="N/A"),"",VLOOKUP($AF623,'Part number data actuators'!$B$3:$H$202,5,FALSE))</f>
        <v/>
      </c>
      <c r="AK623" s="23" t="str">
        <f>IF(OR(ISBLANK($AF623),$AF623="N/A"),"",VLOOKUP($AF623,'Part number data actuators'!$B$3:$H$202,6,FALSE))</f>
        <v/>
      </c>
      <c r="AL623" s="23" t="str">
        <f>IF(OR(ISBLANK($AF623),$AF623="N/A"),"",VLOOKUP($AF623,'Part number data actuators'!$B$3:$H$202,7,FALSE))</f>
        <v/>
      </c>
      <c r="AM623" s="5" t="str">
        <f>IF(OR(ISBLANK($AF623),$AF623="N/A"),"",VLOOKUP(AF623,'Weight table'!$A$2:$C$10000,3,FALSE))</f>
        <v/>
      </c>
      <c r="AO623" s="86"/>
      <c r="AU623" s="66" t="e">
        <f t="shared" si="96"/>
        <v>#N/A</v>
      </c>
      <c r="AV623" s="66" t="e">
        <f t="shared" si="97"/>
        <v>#N/A</v>
      </c>
      <c r="AW623" t="e">
        <f t="shared" si="98"/>
        <v>#N/A</v>
      </c>
      <c r="AX623" s="66" t="e">
        <f t="shared" si="99"/>
        <v>#N/A</v>
      </c>
      <c r="AY623" s="66" t="e">
        <f t="shared" si="100"/>
        <v>#N/A</v>
      </c>
      <c r="BB623" s="6" t="e">
        <f>MATCH(Q623,'Partnumber data valves'!$B$4:$B$1001,0)</f>
        <v>#N/A</v>
      </c>
      <c r="BC623" s="6"/>
      <c r="BD623" t="e">
        <f>INDEX('Partnumber data valves'!$B$4:$AC$1001,$BB623,13)</f>
        <v>#N/A</v>
      </c>
      <c r="BE623" t="e">
        <f>INDEX('Partnumber data valves'!$B$4:$AC$1001,$BB623,14)</f>
        <v>#N/A</v>
      </c>
      <c r="BF623" t="e">
        <f>INDEX('Partnumber data valves'!$B$4:$AC$1001,$BB623,15)</f>
        <v>#N/A</v>
      </c>
      <c r="BG623" t="e">
        <f>INDEX('Partnumber data valves'!$B$4:$AC$1001,$BB623,16)</f>
        <v>#N/A</v>
      </c>
      <c r="BH623" t="e">
        <f>INDEX('Partnumber data valves'!$B$4:$AC$1001,$BB623,17)</f>
        <v>#N/A</v>
      </c>
      <c r="BI623" t="e">
        <f>INDEX('Partnumber data valves'!$B$4:$AC$1001,$BB623,18)</f>
        <v>#N/A</v>
      </c>
      <c r="BJ623" t="e">
        <f>INDEX('Partnumber data valves'!$B$4:$AC$1001,$BB623,19)</f>
        <v>#N/A</v>
      </c>
      <c r="BL623" t="e">
        <f>INDEX('Partnumber data valves'!$B$4:$AC$1001,$BB623,21)</f>
        <v>#N/A</v>
      </c>
      <c r="BM623" t="e">
        <f>INDEX('Partnumber data valves'!$B$4:$AC$1001,$BB623,22)</f>
        <v>#N/A</v>
      </c>
      <c r="BN623" t="e">
        <f>INDEX('Partnumber data valves'!$B$4:$AC$1001,$BB623,23)</f>
        <v>#N/A</v>
      </c>
      <c r="BO623" t="e">
        <f>INDEX('Partnumber data valves'!$B$4:$AC$1001,$BB623,24)</f>
        <v>#N/A</v>
      </c>
      <c r="BP623" t="e">
        <f>INDEX('Partnumber data valves'!$B$4:$AC$1001,$BB623,25)</f>
        <v>#N/A</v>
      </c>
      <c r="BQ623" t="e">
        <f>INDEX('Partnumber data valves'!$B$4:$AC$1001,$BB623,26)</f>
        <v>#N/A</v>
      </c>
      <c r="BR623" t="e">
        <f>INDEX('Partnumber data valves'!$B$4:$AC$1001,$BB623,27)</f>
        <v>#N/A</v>
      </c>
      <c r="BS623" t="e">
        <f>INDEX('Partnumber data valves'!$B$4:$AC$1001,$BB623,28)</f>
        <v>#N/A</v>
      </c>
      <c r="BU623" s="66" t="e">
        <f>INDEX('Partnumber data valves'!$B$4:$AC$1001,$BB623,5)</f>
        <v>#N/A</v>
      </c>
      <c r="BV623" s="66" t="e">
        <f>INDEX('Partnumber data valves'!$B$4:$AC$1001,$BB623,6)</f>
        <v>#N/A</v>
      </c>
    </row>
    <row r="624" spans="2:74" ht="15.75">
      <c r="B624" s="86"/>
      <c r="C624" s="108"/>
      <c r="D624" s="112"/>
      <c r="E624" s="124"/>
      <c r="F624" s="124"/>
      <c r="G624" s="109"/>
      <c r="H624" s="112"/>
      <c r="I624" s="110"/>
      <c r="J624" s="111"/>
      <c r="K624" s="112"/>
      <c r="L624" s="111"/>
      <c r="M624" s="115"/>
      <c r="N624" s="115"/>
      <c r="O624" s="115"/>
      <c r="Q624" s="83"/>
      <c r="R624" s="22" t="e">
        <f>VLOOKUP('Frese Valve Selection'!$Q624,'Partnumber data valves'!$B$4:$K$1001,2,FALSE)</f>
        <v>#N/A</v>
      </c>
      <c r="S624" s="23" t="e">
        <f>VLOOKUP('Frese Valve Selection'!$Q624,'Partnumber data valves'!$B$4:$K$1001,3,FALSE)</f>
        <v>#N/A</v>
      </c>
      <c r="T624" s="23" t="e">
        <f>VLOOKUP('Frese Valve Selection'!$Q624,'Partnumber data valves'!$B$4:$K$1001,4,FALSE)</f>
        <v>#N/A</v>
      </c>
      <c r="U624" s="23" t="e">
        <f>VLOOKUP('Frese Valve Selection'!$Q624,'Partnumber data valves'!$B$4:$K$1001,5,FALSE)</f>
        <v>#N/A</v>
      </c>
      <c r="V624" s="23" t="e">
        <f>VLOOKUP('Frese Valve Selection'!$Q624,'Partnumber data valves'!$B$4:$K$1001,6,FALSE)</f>
        <v>#N/A</v>
      </c>
      <c r="W624" s="23" t="e">
        <f>VLOOKUP('Frese Valve Selection'!$Q624,'Partnumber data valves'!$B$4:$K$1001,7,FALSE)</f>
        <v>#N/A</v>
      </c>
      <c r="X624" s="23" t="e">
        <f>VLOOKUP('Frese Valve Selection'!$Q624,'Partnumber data valves'!$B$4:$K$1001,8,FALSE)</f>
        <v>#N/A</v>
      </c>
      <c r="Y624" s="23" t="e">
        <f>VLOOKUP('Frese Valve Selection'!$Q624,'Partnumber data valves'!$B$4:$K$1001,9,FALSE)</f>
        <v>#N/A</v>
      </c>
      <c r="Z624" s="23" t="e">
        <f>VLOOKUP('Frese Valve Selection'!$Q624,'Partnumber data valves'!$B$4:$K$1001,10,FALSE)</f>
        <v>#N/A</v>
      </c>
      <c r="AA624" s="97">
        <f t="shared" si="95"/>
        <v>0</v>
      </c>
      <c r="AB624" s="98" t="e">
        <f t="shared" si="93"/>
        <v>#N/A</v>
      </c>
      <c r="AC624" s="99" t="e">
        <f t="shared" si="94"/>
        <v>#N/A</v>
      </c>
      <c r="AD624" s="23" t="e">
        <f>VLOOKUP(Q624,'Weight table'!$A$2:$C$10000,3,FALSE)</f>
        <v>#N/A</v>
      </c>
      <c r="AF624" s="83"/>
      <c r="AG624" s="23" t="str">
        <f>IF(OR(ISBLANK($AF624),$AF624="N/A"),"",VLOOKUP($AF624,'Part number data actuators'!$B$3:$H$202,2,FALSE))</f>
        <v/>
      </c>
      <c r="AH624" s="23" t="str">
        <f>IF(OR(ISBLANK($AF624),$AF624="N/A"),"",VLOOKUP($AF624,'Part number data actuators'!$B$3:$H$202,3,FALSE))</f>
        <v/>
      </c>
      <c r="AI624" s="23" t="str">
        <f>IF(OR(ISBLANK($AF624),$AF624="N/A"),"",VLOOKUP($AF624,'Part number data actuators'!$B$3:$H$202,4,FALSE))</f>
        <v/>
      </c>
      <c r="AJ624" s="23" t="str">
        <f>IF(OR(ISBLANK($AF624),$AF624="N/A"),"",VLOOKUP($AF624,'Part number data actuators'!$B$3:$H$202,5,FALSE))</f>
        <v/>
      </c>
      <c r="AK624" s="23" t="str">
        <f>IF(OR(ISBLANK($AF624),$AF624="N/A"),"",VLOOKUP($AF624,'Part number data actuators'!$B$3:$H$202,6,FALSE))</f>
        <v/>
      </c>
      <c r="AL624" s="23" t="str">
        <f>IF(OR(ISBLANK($AF624),$AF624="N/A"),"",VLOOKUP($AF624,'Part number data actuators'!$B$3:$H$202,7,FALSE))</f>
        <v/>
      </c>
      <c r="AM624" s="5" t="str">
        <f>IF(OR(ISBLANK($AF624),$AF624="N/A"),"",VLOOKUP(AF624,'Weight table'!$A$2:$C$10000,3,FALSE))</f>
        <v/>
      </c>
      <c r="AO624" s="86"/>
      <c r="AU624" s="66" t="e">
        <f t="shared" si="96"/>
        <v>#N/A</v>
      </c>
      <c r="AV624" s="66" t="e">
        <f t="shared" si="97"/>
        <v>#N/A</v>
      </c>
      <c r="AW624" t="e">
        <f t="shared" si="98"/>
        <v>#N/A</v>
      </c>
      <c r="AX624" s="66" t="e">
        <f t="shared" si="99"/>
        <v>#N/A</v>
      </c>
      <c r="AY624" s="66" t="e">
        <f t="shared" si="100"/>
        <v>#N/A</v>
      </c>
      <c r="BB624" s="6" t="e">
        <f>MATCH(Q624,'Partnumber data valves'!$B$4:$B$1001,0)</f>
        <v>#N/A</v>
      </c>
      <c r="BC624" s="6"/>
      <c r="BD624" t="e">
        <f>INDEX('Partnumber data valves'!$B$4:$AC$1001,$BB624,13)</f>
        <v>#N/A</v>
      </c>
      <c r="BE624" t="e">
        <f>INDEX('Partnumber data valves'!$B$4:$AC$1001,$BB624,14)</f>
        <v>#N/A</v>
      </c>
      <c r="BF624" t="e">
        <f>INDEX('Partnumber data valves'!$B$4:$AC$1001,$BB624,15)</f>
        <v>#N/A</v>
      </c>
      <c r="BG624" t="e">
        <f>INDEX('Partnumber data valves'!$B$4:$AC$1001,$BB624,16)</f>
        <v>#N/A</v>
      </c>
      <c r="BH624" t="e">
        <f>INDEX('Partnumber data valves'!$B$4:$AC$1001,$BB624,17)</f>
        <v>#N/A</v>
      </c>
      <c r="BI624" t="e">
        <f>INDEX('Partnumber data valves'!$B$4:$AC$1001,$BB624,18)</f>
        <v>#N/A</v>
      </c>
      <c r="BJ624" t="e">
        <f>INDEX('Partnumber data valves'!$B$4:$AC$1001,$BB624,19)</f>
        <v>#N/A</v>
      </c>
      <c r="BL624" t="e">
        <f>INDEX('Partnumber data valves'!$B$4:$AC$1001,$BB624,21)</f>
        <v>#N/A</v>
      </c>
      <c r="BM624" t="e">
        <f>INDEX('Partnumber data valves'!$B$4:$AC$1001,$BB624,22)</f>
        <v>#N/A</v>
      </c>
      <c r="BN624" t="e">
        <f>INDEX('Partnumber data valves'!$B$4:$AC$1001,$BB624,23)</f>
        <v>#N/A</v>
      </c>
      <c r="BO624" t="e">
        <f>INDEX('Partnumber data valves'!$B$4:$AC$1001,$BB624,24)</f>
        <v>#N/A</v>
      </c>
      <c r="BP624" t="e">
        <f>INDEX('Partnumber data valves'!$B$4:$AC$1001,$BB624,25)</f>
        <v>#N/A</v>
      </c>
      <c r="BQ624" t="e">
        <f>INDEX('Partnumber data valves'!$B$4:$AC$1001,$BB624,26)</f>
        <v>#N/A</v>
      </c>
      <c r="BR624" t="e">
        <f>INDEX('Partnumber data valves'!$B$4:$AC$1001,$BB624,27)</f>
        <v>#N/A</v>
      </c>
      <c r="BS624" t="e">
        <f>INDEX('Partnumber data valves'!$B$4:$AC$1001,$BB624,28)</f>
        <v>#N/A</v>
      </c>
      <c r="BU624" s="66" t="e">
        <f>INDEX('Partnumber data valves'!$B$4:$AC$1001,$BB624,5)</f>
        <v>#N/A</v>
      </c>
      <c r="BV624" s="66" t="e">
        <f>INDEX('Partnumber data valves'!$B$4:$AC$1001,$BB624,6)</f>
        <v>#N/A</v>
      </c>
    </row>
    <row r="625" spans="2:74" ht="15.75">
      <c r="B625" s="86"/>
      <c r="C625" s="108"/>
      <c r="D625" s="112"/>
      <c r="E625" s="124"/>
      <c r="F625" s="124"/>
      <c r="G625" s="109"/>
      <c r="H625" s="112"/>
      <c r="I625" s="110"/>
      <c r="J625" s="111"/>
      <c r="K625" s="112"/>
      <c r="L625" s="111"/>
      <c r="M625" s="115"/>
      <c r="N625" s="115"/>
      <c r="O625" s="115"/>
      <c r="Q625" s="83"/>
      <c r="R625" s="22" t="e">
        <f>VLOOKUP('Frese Valve Selection'!$Q625,'Partnumber data valves'!$B$4:$K$1001,2,FALSE)</f>
        <v>#N/A</v>
      </c>
      <c r="S625" s="23" t="e">
        <f>VLOOKUP('Frese Valve Selection'!$Q625,'Partnumber data valves'!$B$4:$K$1001,3,FALSE)</f>
        <v>#N/A</v>
      </c>
      <c r="T625" s="23" t="e">
        <f>VLOOKUP('Frese Valve Selection'!$Q625,'Partnumber data valves'!$B$4:$K$1001,4,FALSE)</f>
        <v>#N/A</v>
      </c>
      <c r="U625" s="23" t="e">
        <f>VLOOKUP('Frese Valve Selection'!$Q625,'Partnumber data valves'!$B$4:$K$1001,5,FALSE)</f>
        <v>#N/A</v>
      </c>
      <c r="V625" s="23" t="e">
        <f>VLOOKUP('Frese Valve Selection'!$Q625,'Partnumber data valves'!$B$4:$K$1001,6,FALSE)</f>
        <v>#N/A</v>
      </c>
      <c r="W625" s="23" t="e">
        <f>VLOOKUP('Frese Valve Selection'!$Q625,'Partnumber data valves'!$B$4:$K$1001,7,FALSE)</f>
        <v>#N/A</v>
      </c>
      <c r="X625" s="23" t="e">
        <f>VLOOKUP('Frese Valve Selection'!$Q625,'Partnumber data valves'!$B$4:$K$1001,8,FALSE)</f>
        <v>#N/A</v>
      </c>
      <c r="Y625" s="23" t="e">
        <f>VLOOKUP('Frese Valve Selection'!$Q625,'Partnumber data valves'!$B$4:$K$1001,9,FALSE)</f>
        <v>#N/A</v>
      </c>
      <c r="Z625" s="23" t="e">
        <f>VLOOKUP('Frese Valve Selection'!$Q625,'Partnumber data valves'!$B$4:$K$1001,10,FALSE)</f>
        <v>#N/A</v>
      </c>
      <c r="AA625" s="97">
        <f t="shared" si="95"/>
        <v>0</v>
      </c>
      <c r="AB625" s="98" t="e">
        <f t="shared" si="93"/>
        <v>#N/A</v>
      </c>
      <c r="AC625" s="99" t="e">
        <f t="shared" si="94"/>
        <v>#N/A</v>
      </c>
      <c r="AD625" s="23" t="e">
        <f>VLOOKUP(Q625,'Weight table'!$A$2:$C$10000,3,FALSE)</f>
        <v>#N/A</v>
      </c>
      <c r="AF625" s="83"/>
      <c r="AG625" s="23" t="str">
        <f>IF(OR(ISBLANK($AF625),$AF625="N/A"),"",VLOOKUP($AF625,'Part number data actuators'!$B$3:$H$202,2,FALSE))</f>
        <v/>
      </c>
      <c r="AH625" s="23" t="str">
        <f>IF(OR(ISBLANK($AF625),$AF625="N/A"),"",VLOOKUP($AF625,'Part number data actuators'!$B$3:$H$202,3,FALSE))</f>
        <v/>
      </c>
      <c r="AI625" s="23" t="str">
        <f>IF(OR(ISBLANK($AF625),$AF625="N/A"),"",VLOOKUP($AF625,'Part number data actuators'!$B$3:$H$202,4,FALSE))</f>
        <v/>
      </c>
      <c r="AJ625" s="23" t="str">
        <f>IF(OR(ISBLANK($AF625),$AF625="N/A"),"",VLOOKUP($AF625,'Part number data actuators'!$B$3:$H$202,5,FALSE))</f>
        <v/>
      </c>
      <c r="AK625" s="23" t="str">
        <f>IF(OR(ISBLANK($AF625),$AF625="N/A"),"",VLOOKUP($AF625,'Part number data actuators'!$B$3:$H$202,6,FALSE))</f>
        <v/>
      </c>
      <c r="AL625" s="23" t="str">
        <f>IF(OR(ISBLANK($AF625),$AF625="N/A"),"",VLOOKUP($AF625,'Part number data actuators'!$B$3:$H$202,7,FALSE))</f>
        <v/>
      </c>
      <c r="AM625" s="5" t="str">
        <f>IF(OR(ISBLANK($AF625),$AF625="N/A"),"",VLOOKUP(AF625,'Weight table'!$A$2:$C$10000,3,FALSE))</f>
        <v/>
      </c>
      <c r="AO625" s="86"/>
      <c r="AU625" s="66" t="e">
        <f t="shared" si="96"/>
        <v>#N/A</v>
      </c>
      <c r="AV625" s="66" t="e">
        <f t="shared" si="97"/>
        <v>#N/A</v>
      </c>
      <c r="AW625" t="e">
        <f t="shared" si="98"/>
        <v>#N/A</v>
      </c>
      <c r="AX625" s="66" t="e">
        <f t="shared" si="99"/>
        <v>#N/A</v>
      </c>
      <c r="AY625" s="66" t="e">
        <f t="shared" si="100"/>
        <v>#N/A</v>
      </c>
      <c r="BB625" s="6" t="e">
        <f>MATCH(Q625,'Partnumber data valves'!$B$4:$B$1001,0)</f>
        <v>#N/A</v>
      </c>
      <c r="BC625" s="6"/>
      <c r="BD625" t="e">
        <f>INDEX('Partnumber data valves'!$B$4:$AC$1001,$BB625,13)</f>
        <v>#N/A</v>
      </c>
      <c r="BE625" t="e">
        <f>INDEX('Partnumber data valves'!$B$4:$AC$1001,$BB625,14)</f>
        <v>#N/A</v>
      </c>
      <c r="BF625" t="e">
        <f>INDEX('Partnumber data valves'!$B$4:$AC$1001,$BB625,15)</f>
        <v>#N/A</v>
      </c>
      <c r="BG625" t="e">
        <f>INDEX('Partnumber data valves'!$B$4:$AC$1001,$BB625,16)</f>
        <v>#N/A</v>
      </c>
      <c r="BH625" t="e">
        <f>INDEX('Partnumber data valves'!$B$4:$AC$1001,$BB625,17)</f>
        <v>#N/A</v>
      </c>
      <c r="BI625" t="e">
        <f>INDEX('Partnumber data valves'!$B$4:$AC$1001,$BB625,18)</f>
        <v>#N/A</v>
      </c>
      <c r="BJ625" t="e">
        <f>INDEX('Partnumber data valves'!$B$4:$AC$1001,$BB625,19)</f>
        <v>#N/A</v>
      </c>
      <c r="BL625" t="e">
        <f>INDEX('Partnumber data valves'!$B$4:$AC$1001,$BB625,21)</f>
        <v>#N/A</v>
      </c>
      <c r="BM625" t="e">
        <f>INDEX('Partnumber data valves'!$B$4:$AC$1001,$BB625,22)</f>
        <v>#N/A</v>
      </c>
      <c r="BN625" t="e">
        <f>INDEX('Partnumber data valves'!$B$4:$AC$1001,$BB625,23)</f>
        <v>#N/A</v>
      </c>
      <c r="BO625" t="e">
        <f>INDEX('Partnumber data valves'!$B$4:$AC$1001,$BB625,24)</f>
        <v>#N/A</v>
      </c>
      <c r="BP625" t="e">
        <f>INDEX('Partnumber data valves'!$B$4:$AC$1001,$BB625,25)</f>
        <v>#N/A</v>
      </c>
      <c r="BQ625" t="e">
        <f>INDEX('Partnumber data valves'!$B$4:$AC$1001,$BB625,26)</f>
        <v>#N/A</v>
      </c>
      <c r="BR625" t="e">
        <f>INDEX('Partnumber data valves'!$B$4:$AC$1001,$BB625,27)</f>
        <v>#N/A</v>
      </c>
      <c r="BS625" t="e">
        <f>INDEX('Partnumber data valves'!$B$4:$AC$1001,$BB625,28)</f>
        <v>#N/A</v>
      </c>
      <c r="BU625" s="66" t="e">
        <f>INDEX('Partnumber data valves'!$B$4:$AC$1001,$BB625,5)</f>
        <v>#N/A</v>
      </c>
      <c r="BV625" s="66" t="e">
        <f>INDEX('Partnumber data valves'!$B$4:$AC$1001,$BB625,6)</f>
        <v>#N/A</v>
      </c>
    </row>
    <row r="626" spans="2:74" ht="15.75">
      <c r="B626" s="86"/>
      <c r="C626" s="108"/>
      <c r="D626" s="112"/>
      <c r="E626" s="124"/>
      <c r="F626" s="124"/>
      <c r="G626" s="109"/>
      <c r="H626" s="112"/>
      <c r="I626" s="110"/>
      <c r="J626" s="111"/>
      <c r="K626" s="112"/>
      <c r="L626" s="111"/>
      <c r="M626" s="115"/>
      <c r="N626" s="115"/>
      <c r="O626" s="115"/>
      <c r="Q626" s="83"/>
      <c r="R626" s="22" t="e">
        <f>VLOOKUP('Frese Valve Selection'!$Q626,'Partnumber data valves'!$B$4:$K$1001,2,FALSE)</f>
        <v>#N/A</v>
      </c>
      <c r="S626" s="23" t="e">
        <f>VLOOKUP('Frese Valve Selection'!$Q626,'Partnumber data valves'!$B$4:$K$1001,3,FALSE)</f>
        <v>#N/A</v>
      </c>
      <c r="T626" s="23" t="e">
        <f>VLOOKUP('Frese Valve Selection'!$Q626,'Partnumber data valves'!$B$4:$K$1001,4,FALSE)</f>
        <v>#N/A</v>
      </c>
      <c r="U626" s="23" t="e">
        <f>VLOOKUP('Frese Valve Selection'!$Q626,'Partnumber data valves'!$B$4:$K$1001,5,FALSE)</f>
        <v>#N/A</v>
      </c>
      <c r="V626" s="23" t="e">
        <f>VLOOKUP('Frese Valve Selection'!$Q626,'Partnumber data valves'!$B$4:$K$1001,6,FALSE)</f>
        <v>#N/A</v>
      </c>
      <c r="W626" s="23" t="e">
        <f>VLOOKUP('Frese Valve Selection'!$Q626,'Partnumber data valves'!$B$4:$K$1001,7,FALSE)</f>
        <v>#N/A</v>
      </c>
      <c r="X626" s="23" t="e">
        <f>VLOOKUP('Frese Valve Selection'!$Q626,'Partnumber data valves'!$B$4:$K$1001,8,FALSE)</f>
        <v>#N/A</v>
      </c>
      <c r="Y626" s="23" t="e">
        <f>VLOOKUP('Frese Valve Selection'!$Q626,'Partnumber data valves'!$B$4:$K$1001,9,FALSE)</f>
        <v>#N/A</v>
      </c>
      <c r="Z626" s="23" t="e">
        <f>VLOOKUP('Frese Valve Selection'!$Q626,'Partnumber data valves'!$B$4:$K$1001,10,FALSE)</f>
        <v>#N/A</v>
      </c>
      <c r="AA626" s="97">
        <f t="shared" si="95"/>
        <v>0</v>
      </c>
      <c r="AB626" s="98" t="e">
        <f t="shared" si="93"/>
        <v>#N/A</v>
      </c>
      <c r="AC626" s="99" t="e">
        <f t="shared" si="94"/>
        <v>#N/A</v>
      </c>
      <c r="AD626" s="23" t="e">
        <f>VLOOKUP(Q626,'Weight table'!$A$2:$C$10000,3,FALSE)</f>
        <v>#N/A</v>
      </c>
      <c r="AF626" s="83"/>
      <c r="AG626" s="23" t="str">
        <f>IF(OR(ISBLANK($AF626),$AF626="N/A"),"",VLOOKUP($AF626,'Part number data actuators'!$B$3:$H$202,2,FALSE))</f>
        <v/>
      </c>
      <c r="AH626" s="23" t="str">
        <f>IF(OR(ISBLANK($AF626),$AF626="N/A"),"",VLOOKUP($AF626,'Part number data actuators'!$B$3:$H$202,3,FALSE))</f>
        <v/>
      </c>
      <c r="AI626" s="23" t="str">
        <f>IF(OR(ISBLANK($AF626),$AF626="N/A"),"",VLOOKUP($AF626,'Part number data actuators'!$B$3:$H$202,4,FALSE))</f>
        <v/>
      </c>
      <c r="AJ626" s="23" t="str">
        <f>IF(OR(ISBLANK($AF626),$AF626="N/A"),"",VLOOKUP($AF626,'Part number data actuators'!$B$3:$H$202,5,FALSE))</f>
        <v/>
      </c>
      <c r="AK626" s="23" t="str">
        <f>IF(OR(ISBLANK($AF626),$AF626="N/A"),"",VLOOKUP($AF626,'Part number data actuators'!$B$3:$H$202,6,FALSE))</f>
        <v/>
      </c>
      <c r="AL626" s="23" t="str">
        <f>IF(OR(ISBLANK($AF626),$AF626="N/A"),"",VLOOKUP($AF626,'Part number data actuators'!$B$3:$H$202,7,FALSE))</f>
        <v/>
      </c>
      <c r="AM626" s="5" t="str">
        <f>IF(OR(ISBLANK($AF626),$AF626="N/A"),"",VLOOKUP(AF626,'Weight table'!$A$2:$C$10000,3,FALSE))</f>
        <v/>
      </c>
      <c r="AO626" s="86"/>
      <c r="AU626" s="66" t="e">
        <f t="shared" si="96"/>
        <v>#N/A</v>
      </c>
      <c r="AV626" s="66" t="e">
        <f t="shared" si="97"/>
        <v>#N/A</v>
      </c>
      <c r="AW626" t="e">
        <f t="shared" si="98"/>
        <v>#N/A</v>
      </c>
      <c r="AX626" s="66" t="e">
        <f t="shared" si="99"/>
        <v>#N/A</v>
      </c>
      <c r="AY626" s="66" t="e">
        <f t="shared" si="100"/>
        <v>#N/A</v>
      </c>
      <c r="BB626" s="6" t="e">
        <f>MATCH(Q626,'Partnumber data valves'!$B$4:$B$1001,0)</f>
        <v>#N/A</v>
      </c>
      <c r="BC626" s="6"/>
      <c r="BD626" t="e">
        <f>INDEX('Partnumber data valves'!$B$4:$AC$1001,$BB626,13)</f>
        <v>#N/A</v>
      </c>
      <c r="BE626" t="e">
        <f>INDEX('Partnumber data valves'!$B$4:$AC$1001,$BB626,14)</f>
        <v>#N/A</v>
      </c>
      <c r="BF626" t="e">
        <f>INDEX('Partnumber data valves'!$B$4:$AC$1001,$BB626,15)</f>
        <v>#N/A</v>
      </c>
      <c r="BG626" t="e">
        <f>INDEX('Partnumber data valves'!$B$4:$AC$1001,$BB626,16)</f>
        <v>#N/A</v>
      </c>
      <c r="BH626" t="e">
        <f>INDEX('Partnumber data valves'!$B$4:$AC$1001,$BB626,17)</f>
        <v>#N/A</v>
      </c>
      <c r="BI626" t="e">
        <f>INDEX('Partnumber data valves'!$B$4:$AC$1001,$BB626,18)</f>
        <v>#N/A</v>
      </c>
      <c r="BJ626" t="e">
        <f>INDEX('Partnumber data valves'!$B$4:$AC$1001,$BB626,19)</f>
        <v>#N/A</v>
      </c>
      <c r="BL626" t="e">
        <f>INDEX('Partnumber data valves'!$B$4:$AC$1001,$BB626,21)</f>
        <v>#N/A</v>
      </c>
      <c r="BM626" t="e">
        <f>INDEX('Partnumber data valves'!$B$4:$AC$1001,$BB626,22)</f>
        <v>#N/A</v>
      </c>
      <c r="BN626" t="e">
        <f>INDEX('Partnumber data valves'!$B$4:$AC$1001,$BB626,23)</f>
        <v>#N/A</v>
      </c>
      <c r="BO626" t="e">
        <f>INDEX('Partnumber data valves'!$B$4:$AC$1001,$BB626,24)</f>
        <v>#N/A</v>
      </c>
      <c r="BP626" t="e">
        <f>INDEX('Partnumber data valves'!$B$4:$AC$1001,$BB626,25)</f>
        <v>#N/A</v>
      </c>
      <c r="BQ626" t="e">
        <f>INDEX('Partnumber data valves'!$B$4:$AC$1001,$BB626,26)</f>
        <v>#N/A</v>
      </c>
      <c r="BR626" t="e">
        <f>INDEX('Partnumber data valves'!$B$4:$AC$1001,$BB626,27)</f>
        <v>#N/A</v>
      </c>
      <c r="BS626" t="e">
        <f>INDEX('Partnumber data valves'!$B$4:$AC$1001,$BB626,28)</f>
        <v>#N/A</v>
      </c>
      <c r="BU626" s="66" t="e">
        <f>INDEX('Partnumber data valves'!$B$4:$AC$1001,$BB626,5)</f>
        <v>#N/A</v>
      </c>
      <c r="BV626" s="66" t="e">
        <f>INDEX('Partnumber data valves'!$B$4:$AC$1001,$BB626,6)</f>
        <v>#N/A</v>
      </c>
    </row>
    <row r="627" spans="2:74" ht="15.75">
      <c r="B627" s="86"/>
      <c r="C627" s="108"/>
      <c r="D627" s="112"/>
      <c r="E627" s="124"/>
      <c r="F627" s="124"/>
      <c r="G627" s="109"/>
      <c r="H627" s="112"/>
      <c r="I627" s="110"/>
      <c r="J627" s="111"/>
      <c r="K627" s="112"/>
      <c r="L627" s="111"/>
      <c r="M627" s="115"/>
      <c r="N627" s="115"/>
      <c r="O627" s="115"/>
      <c r="Q627" s="83"/>
      <c r="R627" s="22" t="e">
        <f>VLOOKUP('Frese Valve Selection'!$Q627,'Partnumber data valves'!$B$4:$K$1001,2,FALSE)</f>
        <v>#N/A</v>
      </c>
      <c r="S627" s="23" t="e">
        <f>VLOOKUP('Frese Valve Selection'!$Q627,'Partnumber data valves'!$B$4:$K$1001,3,FALSE)</f>
        <v>#N/A</v>
      </c>
      <c r="T627" s="23" t="e">
        <f>VLOOKUP('Frese Valve Selection'!$Q627,'Partnumber data valves'!$B$4:$K$1001,4,FALSE)</f>
        <v>#N/A</v>
      </c>
      <c r="U627" s="23" t="e">
        <f>VLOOKUP('Frese Valve Selection'!$Q627,'Partnumber data valves'!$B$4:$K$1001,5,FALSE)</f>
        <v>#N/A</v>
      </c>
      <c r="V627" s="23" t="e">
        <f>VLOOKUP('Frese Valve Selection'!$Q627,'Partnumber data valves'!$B$4:$K$1001,6,FALSE)</f>
        <v>#N/A</v>
      </c>
      <c r="W627" s="23" t="e">
        <f>VLOOKUP('Frese Valve Selection'!$Q627,'Partnumber data valves'!$B$4:$K$1001,7,FALSE)</f>
        <v>#N/A</v>
      </c>
      <c r="X627" s="23" t="e">
        <f>VLOOKUP('Frese Valve Selection'!$Q627,'Partnumber data valves'!$B$4:$K$1001,8,FALSE)</f>
        <v>#N/A</v>
      </c>
      <c r="Y627" s="23" t="e">
        <f>VLOOKUP('Frese Valve Selection'!$Q627,'Partnumber data valves'!$B$4:$K$1001,9,FALSE)</f>
        <v>#N/A</v>
      </c>
      <c r="Z627" s="23" t="e">
        <f>VLOOKUP('Frese Valve Selection'!$Q627,'Partnumber data valves'!$B$4:$K$1001,10,FALSE)</f>
        <v>#N/A</v>
      </c>
      <c r="AA627" s="97">
        <f t="shared" si="95"/>
        <v>0</v>
      </c>
      <c r="AB627" s="98" t="e">
        <f t="shared" si="93"/>
        <v>#N/A</v>
      </c>
      <c r="AC627" s="99" t="e">
        <f t="shared" si="94"/>
        <v>#N/A</v>
      </c>
      <c r="AD627" s="23" t="e">
        <f>VLOOKUP(Q627,'Weight table'!$A$2:$C$10000,3,FALSE)</f>
        <v>#N/A</v>
      </c>
      <c r="AF627" s="83"/>
      <c r="AG627" s="23" t="str">
        <f>IF(OR(ISBLANK($AF627),$AF627="N/A"),"",VLOOKUP($AF627,'Part number data actuators'!$B$3:$H$202,2,FALSE))</f>
        <v/>
      </c>
      <c r="AH627" s="23" t="str">
        <f>IF(OR(ISBLANK($AF627),$AF627="N/A"),"",VLOOKUP($AF627,'Part number data actuators'!$B$3:$H$202,3,FALSE))</f>
        <v/>
      </c>
      <c r="AI627" s="23" t="str">
        <f>IF(OR(ISBLANK($AF627),$AF627="N/A"),"",VLOOKUP($AF627,'Part number data actuators'!$B$3:$H$202,4,FALSE))</f>
        <v/>
      </c>
      <c r="AJ627" s="23" t="str">
        <f>IF(OR(ISBLANK($AF627),$AF627="N/A"),"",VLOOKUP($AF627,'Part number data actuators'!$B$3:$H$202,5,FALSE))</f>
        <v/>
      </c>
      <c r="AK627" s="23" t="str">
        <f>IF(OR(ISBLANK($AF627),$AF627="N/A"),"",VLOOKUP($AF627,'Part number data actuators'!$B$3:$H$202,6,FALSE))</f>
        <v/>
      </c>
      <c r="AL627" s="23" t="str">
        <f>IF(OR(ISBLANK($AF627),$AF627="N/A"),"",VLOOKUP($AF627,'Part number data actuators'!$B$3:$H$202,7,FALSE))</f>
        <v/>
      </c>
      <c r="AM627" s="5" t="str">
        <f>IF(OR(ISBLANK($AF627),$AF627="N/A"),"",VLOOKUP(AF627,'Weight table'!$A$2:$C$10000,3,FALSE))</f>
        <v/>
      </c>
      <c r="AO627" s="86"/>
      <c r="AU627" s="66" t="e">
        <f t="shared" si="96"/>
        <v>#N/A</v>
      </c>
      <c r="AV627" s="66" t="e">
        <f t="shared" si="97"/>
        <v>#N/A</v>
      </c>
      <c r="AW627" t="e">
        <f t="shared" si="98"/>
        <v>#N/A</v>
      </c>
      <c r="AX627" s="66" t="e">
        <f t="shared" si="99"/>
        <v>#N/A</v>
      </c>
      <c r="AY627" s="66" t="e">
        <f t="shared" si="100"/>
        <v>#N/A</v>
      </c>
      <c r="BB627" s="6" t="e">
        <f>MATCH(Q627,'Partnumber data valves'!$B$4:$B$1001,0)</f>
        <v>#N/A</v>
      </c>
      <c r="BC627" s="6"/>
      <c r="BD627" t="e">
        <f>INDEX('Partnumber data valves'!$B$4:$AC$1001,$BB627,13)</f>
        <v>#N/A</v>
      </c>
      <c r="BE627" t="e">
        <f>INDEX('Partnumber data valves'!$B$4:$AC$1001,$BB627,14)</f>
        <v>#N/A</v>
      </c>
      <c r="BF627" t="e">
        <f>INDEX('Partnumber data valves'!$B$4:$AC$1001,$BB627,15)</f>
        <v>#N/A</v>
      </c>
      <c r="BG627" t="e">
        <f>INDEX('Partnumber data valves'!$B$4:$AC$1001,$BB627,16)</f>
        <v>#N/A</v>
      </c>
      <c r="BH627" t="e">
        <f>INDEX('Partnumber data valves'!$B$4:$AC$1001,$BB627,17)</f>
        <v>#N/A</v>
      </c>
      <c r="BI627" t="e">
        <f>INDEX('Partnumber data valves'!$B$4:$AC$1001,$BB627,18)</f>
        <v>#N/A</v>
      </c>
      <c r="BJ627" t="e">
        <f>INDEX('Partnumber data valves'!$B$4:$AC$1001,$BB627,19)</f>
        <v>#N/A</v>
      </c>
      <c r="BL627" t="e">
        <f>INDEX('Partnumber data valves'!$B$4:$AC$1001,$BB627,21)</f>
        <v>#N/A</v>
      </c>
      <c r="BM627" t="e">
        <f>INDEX('Partnumber data valves'!$B$4:$AC$1001,$BB627,22)</f>
        <v>#N/A</v>
      </c>
      <c r="BN627" t="e">
        <f>INDEX('Partnumber data valves'!$B$4:$AC$1001,$BB627,23)</f>
        <v>#N/A</v>
      </c>
      <c r="BO627" t="e">
        <f>INDEX('Partnumber data valves'!$B$4:$AC$1001,$BB627,24)</f>
        <v>#N/A</v>
      </c>
      <c r="BP627" t="e">
        <f>INDEX('Partnumber data valves'!$B$4:$AC$1001,$BB627,25)</f>
        <v>#N/A</v>
      </c>
      <c r="BQ627" t="e">
        <f>INDEX('Partnumber data valves'!$B$4:$AC$1001,$BB627,26)</f>
        <v>#N/A</v>
      </c>
      <c r="BR627" t="e">
        <f>INDEX('Partnumber data valves'!$B$4:$AC$1001,$BB627,27)</f>
        <v>#N/A</v>
      </c>
      <c r="BS627" t="e">
        <f>INDEX('Partnumber data valves'!$B$4:$AC$1001,$BB627,28)</f>
        <v>#N/A</v>
      </c>
      <c r="BU627" s="66" t="e">
        <f>INDEX('Partnumber data valves'!$B$4:$AC$1001,$BB627,5)</f>
        <v>#N/A</v>
      </c>
      <c r="BV627" s="66" t="e">
        <f>INDEX('Partnumber data valves'!$B$4:$AC$1001,$BB627,6)</f>
        <v>#N/A</v>
      </c>
    </row>
    <row r="628" spans="2:74" ht="15.75">
      <c r="B628" s="86"/>
      <c r="C628" s="108"/>
      <c r="D628" s="112"/>
      <c r="E628" s="124"/>
      <c r="F628" s="124"/>
      <c r="G628" s="109"/>
      <c r="H628" s="112"/>
      <c r="I628" s="110"/>
      <c r="J628" s="111"/>
      <c r="K628" s="112"/>
      <c r="L628" s="111"/>
      <c r="M628" s="115"/>
      <c r="N628" s="115"/>
      <c r="O628" s="115"/>
      <c r="Q628" s="83"/>
      <c r="R628" s="22" t="e">
        <f>VLOOKUP('Frese Valve Selection'!$Q628,'Partnumber data valves'!$B$4:$K$1001,2,FALSE)</f>
        <v>#N/A</v>
      </c>
      <c r="S628" s="23" t="e">
        <f>VLOOKUP('Frese Valve Selection'!$Q628,'Partnumber data valves'!$B$4:$K$1001,3,FALSE)</f>
        <v>#N/A</v>
      </c>
      <c r="T628" s="23" t="e">
        <f>VLOOKUP('Frese Valve Selection'!$Q628,'Partnumber data valves'!$B$4:$K$1001,4,FALSE)</f>
        <v>#N/A</v>
      </c>
      <c r="U628" s="23" t="e">
        <f>VLOOKUP('Frese Valve Selection'!$Q628,'Partnumber data valves'!$B$4:$K$1001,5,FALSE)</f>
        <v>#N/A</v>
      </c>
      <c r="V628" s="23" t="e">
        <f>VLOOKUP('Frese Valve Selection'!$Q628,'Partnumber data valves'!$B$4:$K$1001,6,FALSE)</f>
        <v>#N/A</v>
      </c>
      <c r="W628" s="23" t="e">
        <f>VLOOKUP('Frese Valve Selection'!$Q628,'Partnumber data valves'!$B$4:$K$1001,7,FALSE)</f>
        <v>#N/A</v>
      </c>
      <c r="X628" s="23" t="e">
        <f>VLOOKUP('Frese Valve Selection'!$Q628,'Partnumber data valves'!$B$4:$K$1001,8,FALSE)</f>
        <v>#N/A</v>
      </c>
      <c r="Y628" s="23" t="e">
        <f>VLOOKUP('Frese Valve Selection'!$Q628,'Partnumber data valves'!$B$4:$K$1001,9,FALSE)</f>
        <v>#N/A</v>
      </c>
      <c r="Z628" s="23" t="e">
        <f>VLOOKUP('Frese Valve Selection'!$Q628,'Partnumber data valves'!$B$4:$K$1001,10,FALSE)</f>
        <v>#N/A</v>
      </c>
      <c r="AA628" s="97">
        <f t="shared" si="95"/>
        <v>0</v>
      </c>
      <c r="AB628" s="98" t="e">
        <f t="shared" si="93"/>
        <v>#N/A</v>
      </c>
      <c r="AC628" s="99" t="e">
        <f t="shared" si="94"/>
        <v>#N/A</v>
      </c>
      <c r="AD628" s="23" t="e">
        <f>VLOOKUP(Q628,'Weight table'!$A$2:$C$10000,3,FALSE)</f>
        <v>#N/A</v>
      </c>
      <c r="AF628" s="83"/>
      <c r="AG628" s="23" t="str">
        <f>IF(OR(ISBLANK($AF628),$AF628="N/A"),"",VLOOKUP($AF628,'Part number data actuators'!$B$3:$H$202,2,FALSE))</f>
        <v/>
      </c>
      <c r="AH628" s="23" t="str">
        <f>IF(OR(ISBLANK($AF628),$AF628="N/A"),"",VLOOKUP($AF628,'Part number data actuators'!$B$3:$H$202,3,FALSE))</f>
        <v/>
      </c>
      <c r="AI628" s="23" t="str">
        <f>IF(OR(ISBLANK($AF628),$AF628="N/A"),"",VLOOKUP($AF628,'Part number data actuators'!$B$3:$H$202,4,FALSE))</f>
        <v/>
      </c>
      <c r="AJ628" s="23" t="str">
        <f>IF(OR(ISBLANK($AF628),$AF628="N/A"),"",VLOOKUP($AF628,'Part number data actuators'!$B$3:$H$202,5,FALSE))</f>
        <v/>
      </c>
      <c r="AK628" s="23" t="str">
        <f>IF(OR(ISBLANK($AF628),$AF628="N/A"),"",VLOOKUP($AF628,'Part number data actuators'!$B$3:$H$202,6,FALSE))</f>
        <v/>
      </c>
      <c r="AL628" s="23" t="str">
        <f>IF(OR(ISBLANK($AF628),$AF628="N/A"),"",VLOOKUP($AF628,'Part number data actuators'!$B$3:$H$202,7,FALSE))</f>
        <v/>
      </c>
      <c r="AM628" s="5" t="str">
        <f>IF(OR(ISBLANK($AF628),$AF628="N/A"),"",VLOOKUP(AF628,'Weight table'!$A$2:$C$10000,3,FALSE))</f>
        <v/>
      </c>
      <c r="AO628" s="86"/>
      <c r="AU628" s="66" t="e">
        <f t="shared" si="96"/>
        <v>#N/A</v>
      </c>
      <c r="AV628" s="66" t="e">
        <f t="shared" si="97"/>
        <v>#N/A</v>
      </c>
      <c r="AW628" t="e">
        <f t="shared" si="98"/>
        <v>#N/A</v>
      </c>
      <c r="AX628" s="66" t="e">
        <f t="shared" si="99"/>
        <v>#N/A</v>
      </c>
      <c r="AY628" s="66" t="e">
        <f t="shared" si="100"/>
        <v>#N/A</v>
      </c>
      <c r="BB628" s="6" t="e">
        <f>MATCH(Q628,'Partnumber data valves'!$B$4:$B$1001,0)</f>
        <v>#N/A</v>
      </c>
      <c r="BC628" s="6"/>
      <c r="BD628" t="e">
        <f>INDEX('Partnumber data valves'!$B$4:$AC$1001,$BB628,13)</f>
        <v>#N/A</v>
      </c>
      <c r="BE628" t="e">
        <f>INDEX('Partnumber data valves'!$B$4:$AC$1001,$BB628,14)</f>
        <v>#N/A</v>
      </c>
      <c r="BF628" t="e">
        <f>INDEX('Partnumber data valves'!$B$4:$AC$1001,$BB628,15)</f>
        <v>#N/A</v>
      </c>
      <c r="BG628" t="e">
        <f>INDEX('Partnumber data valves'!$B$4:$AC$1001,$BB628,16)</f>
        <v>#N/A</v>
      </c>
      <c r="BH628" t="e">
        <f>INDEX('Partnumber data valves'!$B$4:$AC$1001,$BB628,17)</f>
        <v>#N/A</v>
      </c>
      <c r="BI628" t="e">
        <f>INDEX('Partnumber data valves'!$B$4:$AC$1001,$BB628,18)</f>
        <v>#N/A</v>
      </c>
      <c r="BJ628" t="e">
        <f>INDEX('Partnumber data valves'!$B$4:$AC$1001,$BB628,19)</f>
        <v>#N/A</v>
      </c>
      <c r="BL628" t="e">
        <f>INDEX('Partnumber data valves'!$B$4:$AC$1001,$BB628,21)</f>
        <v>#N/A</v>
      </c>
      <c r="BM628" t="e">
        <f>INDEX('Partnumber data valves'!$B$4:$AC$1001,$BB628,22)</f>
        <v>#N/A</v>
      </c>
      <c r="BN628" t="e">
        <f>INDEX('Partnumber data valves'!$B$4:$AC$1001,$BB628,23)</f>
        <v>#N/A</v>
      </c>
      <c r="BO628" t="e">
        <f>INDEX('Partnumber data valves'!$B$4:$AC$1001,$BB628,24)</f>
        <v>#N/A</v>
      </c>
      <c r="BP628" t="e">
        <f>INDEX('Partnumber data valves'!$B$4:$AC$1001,$BB628,25)</f>
        <v>#N/A</v>
      </c>
      <c r="BQ628" t="e">
        <f>INDEX('Partnumber data valves'!$B$4:$AC$1001,$BB628,26)</f>
        <v>#N/A</v>
      </c>
      <c r="BR628" t="e">
        <f>INDEX('Partnumber data valves'!$B$4:$AC$1001,$BB628,27)</f>
        <v>#N/A</v>
      </c>
      <c r="BS628" t="e">
        <f>INDEX('Partnumber data valves'!$B$4:$AC$1001,$BB628,28)</f>
        <v>#N/A</v>
      </c>
      <c r="BU628" s="66" t="e">
        <f>INDEX('Partnumber data valves'!$B$4:$AC$1001,$BB628,5)</f>
        <v>#N/A</v>
      </c>
      <c r="BV628" s="66" t="e">
        <f>INDEX('Partnumber data valves'!$B$4:$AC$1001,$BB628,6)</f>
        <v>#N/A</v>
      </c>
    </row>
    <row r="629" spans="2:74" ht="15.75">
      <c r="B629" s="86"/>
      <c r="C629" s="108"/>
      <c r="D629" s="125"/>
      <c r="E629" s="124"/>
      <c r="F629" s="124"/>
      <c r="G629" s="109"/>
      <c r="H629" s="112"/>
      <c r="I629" s="110"/>
      <c r="J629" s="111"/>
      <c r="K629" s="112"/>
      <c r="L629" s="111"/>
      <c r="M629" s="115"/>
      <c r="N629" s="115"/>
      <c r="O629" s="115"/>
      <c r="Q629" s="83"/>
      <c r="R629" s="22" t="e">
        <f>VLOOKUP('Frese Valve Selection'!$Q629,'Partnumber data valves'!$B$4:$K$1001,2,FALSE)</f>
        <v>#N/A</v>
      </c>
      <c r="S629" s="23" t="e">
        <f>VLOOKUP('Frese Valve Selection'!$Q629,'Partnumber data valves'!$B$4:$K$1001,3,FALSE)</f>
        <v>#N/A</v>
      </c>
      <c r="T629" s="23" t="e">
        <f>VLOOKUP('Frese Valve Selection'!$Q629,'Partnumber data valves'!$B$4:$K$1001,4,FALSE)</f>
        <v>#N/A</v>
      </c>
      <c r="U629" s="23" t="e">
        <f>VLOOKUP('Frese Valve Selection'!$Q629,'Partnumber data valves'!$B$4:$K$1001,5,FALSE)</f>
        <v>#N/A</v>
      </c>
      <c r="V629" s="23" t="e">
        <f>VLOOKUP('Frese Valve Selection'!$Q629,'Partnumber data valves'!$B$4:$K$1001,6,FALSE)</f>
        <v>#N/A</v>
      </c>
      <c r="W629" s="23" t="e">
        <f>VLOOKUP('Frese Valve Selection'!$Q629,'Partnumber data valves'!$B$4:$K$1001,7,FALSE)</f>
        <v>#N/A</v>
      </c>
      <c r="X629" s="23" t="e">
        <f>VLOOKUP('Frese Valve Selection'!$Q629,'Partnumber data valves'!$B$4:$K$1001,8,FALSE)</f>
        <v>#N/A</v>
      </c>
      <c r="Y629" s="23" t="e">
        <f>VLOOKUP('Frese Valve Selection'!$Q629,'Partnumber data valves'!$B$4:$K$1001,9,FALSE)</f>
        <v>#N/A</v>
      </c>
      <c r="Z629" s="23" t="e">
        <f>VLOOKUP('Frese Valve Selection'!$Q629,'Partnumber data valves'!$B$4:$K$1001,10,FALSE)</f>
        <v>#N/A</v>
      </c>
      <c r="AA629" s="97">
        <f t="shared" si="95"/>
        <v>0</v>
      </c>
      <c r="AB629" s="98" t="e">
        <f t="shared" si="93"/>
        <v>#N/A</v>
      </c>
      <c r="AC629" s="99" t="e">
        <f t="shared" si="94"/>
        <v>#N/A</v>
      </c>
      <c r="AD629" s="23" t="e">
        <f>VLOOKUP(Q629,'Weight table'!$A$2:$C$10000,3,FALSE)</f>
        <v>#N/A</v>
      </c>
      <c r="AF629" s="83"/>
      <c r="AG629" s="23" t="str">
        <f>IF(OR(ISBLANK($AF629),$AF629="N/A"),"",VLOOKUP($AF629,'Part number data actuators'!$B$3:$H$202,2,FALSE))</f>
        <v/>
      </c>
      <c r="AH629" s="23" t="str">
        <f>IF(OR(ISBLANK($AF629),$AF629="N/A"),"",VLOOKUP($AF629,'Part number data actuators'!$B$3:$H$202,3,FALSE))</f>
        <v/>
      </c>
      <c r="AI629" s="23" t="str">
        <f>IF(OR(ISBLANK($AF629),$AF629="N/A"),"",VLOOKUP($AF629,'Part number data actuators'!$B$3:$H$202,4,FALSE))</f>
        <v/>
      </c>
      <c r="AJ629" s="23" t="str">
        <f>IF(OR(ISBLANK($AF629),$AF629="N/A"),"",VLOOKUP($AF629,'Part number data actuators'!$B$3:$H$202,5,FALSE))</f>
        <v/>
      </c>
      <c r="AK629" s="23" t="str">
        <f>IF(OR(ISBLANK($AF629),$AF629="N/A"),"",VLOOKUP($AF629,'Part number data actuators'!$B$3:$H$202,6,FALSE))</f>
        <v/>
      </c>
      <c r="AL629" s="23" t="str">
        <f>IF(OR(ISBLANK($AF629),$AF629="N/A"),"",VLOOKUP($AF629,'Part number data actuators'!$B$3:$H$202,7,FALSE))</f>
        <v/>
      </c>
      <c r="AM629" s="5" t="str">
        <f>IF(OR(ISBLANK($AF629),$AF629="N/A"),"",VLOOKUP(AF629,'Weight table'!$A$2:$C$10000,3,FALSE))</f>
        <v/>
      </c>
      <c r="AO629" s="86"/>
      <c r="AU629" s="66" t="e">
        <f t="shared" si="96"/>
        <v>#N/A</v>
      </c>
      <c r="AV629" s="66" t="e">
        <f t="shared" si="97"/>
        <v>#N/A</v>
      </c>
      <c r="AW629" t="e">
        <f t="shared" si="98"/>
        <v>#N/A</v>
      </c>
      <c r="AX629" s="66" t="e">
        <f t="shared" si="99"/>
        <v>#N/A</v>
      </c>
      <c r="AY629" s="66" t="e">
        <f t="shared" si="100"/>
        <v>#N/A</v>
      </c>
      <c r="BB629" s="6" t="e">
        <f>MATCH(Q629,'Partnumber data valves'!$B$4:$B$1001,0)</f>
        <v>#N/A</v>
      </c>
      <c r="BC629" s="6"/>
      <c r="BD629" t="e">
        <f>INDEX('Partnumber data valves'!$B$4:$AC$1001,$BB629,13)</f>
        <v>#N/A</v>
      </c>
      <c r="BE629" t="e">
        <f>INDEX('Partnumber data valves'!$B$4:$AC$1001,$BB629,14)</f>
        <v>#N/A</v>
      </c>
      <c r="BF629" t="e">
        <f>INDEX('Partnumber data valves'!$B$4:$AC$1001,$BB629,15)</f>
        <v>#N/A</v>
      </c>
      <c r="BG629" t="e">
        <f>INDEX('Partnumber data valves'!$B$4:$AC$1001,$BB629,16)</f>
        <v>#N/A</v>
      </c>
      <c r="BH629" t="e">
        <f>INDEX('Partnumber data valves'!$B$4:$AC$1001,$BB629,17)</f>
        <v>#N/A</v>
      </c>
      <c r="BI629" t="e">
        <f>INDEX('Partnumber data valves'!$B$4:$AC$1001,$BB629,18)</f>
        <v>#N/A</v>
      </c>
      <c r="BJ629" t="e">
        <f>INDEX('Partnumber data valves'!$B$4:$AC$1001,$BB629,19)</f>
        <v>#N/A</v>
      </c>
      <c r="BL629" t="e">
        <f>INDEX('Partnumber data valves'!$B$4:$AC$1001,$BB629,21)</f>
        <v>#N/A</v>
      </c>
      <c r="BM629" t="e">
        <f>INDEX('Partnumber data valves'!$B$4:$AC$1001,$BB629,22)</f>
        <v>#N/A</v>
      </c>
      <c r="BN629" t="e">
        <f>INDEX('Partnumber data valves'!$B$4:$AC$1001,$BB629,23)</f>
        <v>#N/A</v>
      </c>
      <c r="BO629" t="e">
        <f>INDEX('Partnumber data valves'!$B$4:$AC$1001,$BB629,24)</f>
        <v>#N/A</v>
      </c>
      <c r="BP629" t="e">
        <f>INDEX('Partnumber data valves'!$B$4:$AC$1001,$BB629,25)</f>
        <v>#N/A</v>
      </c>
      <c r="BQ629" t="e">
        <f>INDEX('Partnumber data valves'!$B$4:$AC$1001,$BB629,26)</f>
        <v>#N/A</v>
      </c>
      <c r="BR629" t="e">
        <f>INDEX('Partnumber data valves'!$B$4:$AC$1001,$BB629,27)</f>
        <v>#N/A</v>
      </c>
      <c r="BS629" t="e">
        <f>INDEX('Partnumber data valves'!$B$4:$AC$1001,$BB629,28)</f>
        <v>#N/A</v>
      </c>
      <c r="BU629" s="66" t="e">
        <f>INDEX('Partnumber data valves'!$B$4:$AC$1001,$BB629,5)</f>
        <v>#N/A</v>
      </c>
      <c r="BV629" s="66" t="e">
        <f>INDEX('Partnumber data valves'!$B$4:$AC$1001,$BB629,6)</f>
        <v>#N/A</v>
      </c>
    </row>
    <row r="630" spans="2:74" ht="15.75">
      <c r="B630" s="86"/>
      <c r="C630" s="108"/>
      <c r="D630" s="112"/>
      <c r="E630" s="124"/>
      <c r="F630" s="124"/>
      <c r="G630" s="109"/>
      <c r="H630" s="112"/>
      <c r="I630" s="110"/>
      <c r="J630" s="111"/>
      <c r="K630" s="112"/>
      <c r="L630" s="111"/>
      <c r="M630" s="115"/>
      <c r="N630" s="115"/>
      <c r="O630" s="115"/>
      <c r="Q630" s="83"/>
      <c r="R630" s="22" t="e">
        <f>VLOOKUP('Frese Valve Selection'!$Q630,'Partnumber data valves'!$B$4:$K$1001,2,FALSE)</f>
        <v>#N/A</v>
      </c>
      <c r="S630" s="23" t="e">
        <f>VLOOKUP('Frese Valve Selection'!$Q630,'Partnumber data valves'!$B$4:$K$1001,3,FALSE)</f>
        <v>#N/A</v>
      </c>
      <c r="T630" s="23" t="e">
        <f>VLOOKUP('Frese Valve Selection'!$Q630,'Partnumber data valves'!$B$4:$K$1001,4,FALSE)</f>
        <v>#N/A</v>
      </c>
      <c r="U630" s="23" t="e">
        <f>VLOOKUP('Frese Valve Selection'!$Q630,'Partnumber data valves'!$B$4:$K$1001,5,FALSE)</f>
        <v>#N/A</v>
      </c>
      <c r="V630" s="23" t="e">
        <f>VLOOKUP('Frese Valve Selection'!$Q630,'Partnumber data valves'!$B$4:$K$1001,6,FALSE)</f>
        <v>#N/A</v>
      </c>
      <c r="W630" s="23" t="e">
        <f>VLOOKUP('Frese Valve Selection'!$Q630,'Partnumber data valves'!$B$4:$K$1001,7,FALSE)</f>
        <v>#N/A</v>
      </c>
      <c r="X630" s="23" t="e">
        <f>VLOOKUP('Frese Valve Selection'!$Q630,'Partnumber data valves'!$B$4:$K$1001,8,FALSE)</f>
        <v>#N/A</v>
      </c>
      <c r="Y630" s="23" t="e">
        <f>VLOOKUP('Frese Valve Selection'!$Q630,'Partnumber data valves'!$B$4:$K$1001,9,FALSE)</f>
        <v>#N/A</v>
      </c>
      <c r="Z630" s="23" t="e">
        <f>VLOOKUP('Frese Valve Selection'!$Q630,'Partnumber data valves'!$B$4:$K$1001,10,FALSE)</f>
        <v>#N/A</v>
      </c>
      <c r="AA630" s="97">
        <f t="shared" si="95"/>
        <v>0</v>
      </c>
      <c r="AB630" s="98" t="e">
        <f t="shared" si="93"/>
        <v>#N/A</v>
      </c>
      <c r="AC630" s="99" t="e">
        <f t="shared" si="94"/>
        <v>#N/A</v>
      </c>
      <c r="AD630" s="23" t="e">
        <f>VLOOKUP(Q630,'Weight table'!$A$2:$C$10000,3,FALSE)</f>
        <v>#N/A</v>
      </c>
      <c r="AF630" s="83"/>
      <c r="AG630" s="23" t="str">
        <f>IF(OR(ISBLANK($AF630),$AF630="N/A"),"",VLOOKUP($AF630,'Part number data actuators'!$B$3:$H$202,2,FALSE))</f>
        <v/>
      </c>
      <c r="AH630" s="23" t="str">
        <f>IF(OR(ISBLANK($AF630),$AF630="N/A"),"",VLOOKUP($AF630,'Part number data actuators'!$B$3:$H$202,3,FALSE))</f>
        <v/>
      </c>
      <c r="AI630" s="23" t="str">
        <f>IF(OR(ISBLANK($AF630),$AF630="N/A"),"",VLOOKUP($AF630,'Part number data actuators'!$B$3:$H$202,4,FALSE))</f>
        <v/>
      </c>
      <c r="AJ630" s="23" t="str">
        <f>IF(OR(ISBLANK($AF630),$AF630="N/A"),"",VLOOKUP($AF630,'Part number data actuators'!$B$3:$H$202,5,FALSE))</f>
        <v/>
      </c>
      <c r="AK630" s="23" t="str">
        <f>IF(OR(ISBLANK($AF630),$AF630="N/A"),"",VLOOKUP($AF630,'Part number data actuators'!$B$3:$H$202,6,FALSE))</f>
        <v/>
      </c>
      <c r="AL630" s="23" t="str">
        <f>IF(OR(ISBLANK($AF630),$AF630="N/A"),"",VLOOKUP($AF630,'Part number data actuators'!$B$3:$H$202,7,FALSE))</f>
        <v/>
      </c>
      <c r="AM630" s="5" t="str">
        <f>IF(OR(ISBLANK($AF630),$AF630="N/A"),"",VLOOKUP(AF630,'Weight table'!$A$2:$C$10000,3,FALSE))</f>
        <v/>
      </c>
      <c r="AO630" s="86"/>
      <c r="AU630" s="66" t="e">
        <f t="shared" si="96"/>
        <v>#N/A</v>
      </c>
      <c r="AV630" s="66" t="e">
        <f t="shared" si="97"/>
        <v>#N/A</v>
      </c>
      <c r="AW630" t="e">
        <f t="shared" si="98"/>
        <v>#N/A</v>
      </c>
      <c r="AX630" s="66" t="e">
        <f t="shared" si="99"/>
        <v>#N/A</v>
      </c>
      <c r="AY630" s="66" t="e">
        <f t="shared" si="100"/>
        <v>#N/A</v>
      </c>
      <c r="BB630" s="6" t="e">
        <f>MATCH(Q630,'Partnumber data valves'!$B$4:$B$1001,0)</f>
        <v>#N/A</v>
      </c>
      <c r="BC630" s="6"/>
      <c r="BD630" t="e">
        <f>INDEX('Partnumber data valves'!$B$4:$AC$1001,$BB630,13)</f>
        <v>#N/A</v>
      </c>
      <c r="BE630" t="e">
        <f>INDEX('Partnumber data valves'!$B$4:$AC$1001,$BB630,14)</f>
        <v>#N/A</v>
      </c>
      <c r="BF630" t="e">
        <f>INDEX('Partnumber data valves'!$B$4:$AC$1001,$BB630,15)</f>
        <v>#N/A</v>
      </c>
      <c r="BG630" t="e">
        <f>INDEX('Partnumber data valves'!$B$4:$AC$1001,$BB630,16)</f>
        <v>#N/A</v>
      </c>
      <c r="BH630" t="e">
        <f>INDEX('Partnumber data valves'!$B$4:$AC$1001,$BB630,17)</f>
        <v>#N/A</v>
      </c>
      <c r="BI630" t="e">
        <f>INDEX('Partnumber data valves'!$B$4:$AC$1001,$BB630,18)</f>
        <v>#N/A</v>
      </c>
      <c r="BJ630" t="e">
        <f>INDEX('Partnumber data valves'!$B$4:$AC$1001,$BB630,19)</f>
        <v>#N/A</v>
      </c>
      <c r="BL630" t="e">
        <f>INDEX('Partnumber data valves'!$B$4:$AC$1001,$BB630,21)</f>
        <v>#N/A</v>
      </c>
      <c r="BM630" t="e">
        <f>INDEX('Partnumber data valves'!$B$4:$AC$1001,$BB630,22)</f>
        <v>#N/A</v>
      </c>
      <c r="BN630" t="e">
        <f>INDEX('Partnumber data valves'!$B$4:$AC$1001,$BB630,23)</f>
        <v>#N/A</v>
      </c>
      <c r="BO630" t="e">
        <f>INDEX('Partnumber data valves'!$B$4:$AC$1001,$BB630,24)</f>
        <v>#N/A</v>
      </c>
      <c r="BP630" t="e">
        <f>INDEX('Partnumber data valves'!$B$4:$AC$1001,$BB630,25)</f>
        <v>#N/A</v>
      </c>
      <c r="BQ630" t="e">
        <f>INDEX('Partnumber data valves'!$B$4:$AC$1001,$BB630,26)</f>
        <v>#N/A</v>
      </c>
      <c r="BR630" t="e">
        <f>INDEX('Partnumber data valves'!$B$4:$AC$1001,$BB630,27)</f>
        <v>#N/A</v>
      </c>
      <c r="BS630" t="e">
        <f>INDEX('Partnumber data valves'!$B$4:$AC$1001,$BB630,28)</f>
        <v>#N/A</v>
      </c>
      <c r="BU630" s="66" t="e">
        <f>INDEX('Partnumber data valves'!$B$4:$AC$1001,$BB630,5)</f>
        <v>#N/A</v>
      </c>
      <c r="BV630" s="66" t="e">
        <f>INDEX('Partnumber data valves'!$B$4:$AC$1001,$BB630,6)</f>
        <v>#N/A</v>
      </c>
    </row>
    <row r="631" spans="2:74" ht="15.75">
      <c r="B631" s="86"/>
      <c r="C631" s="108"/>
      <c r="D631" s="112"/>
      <c r="E631" s="124"/>
      <c r="F631" s="124"/>
      <c r="G631" s="109"/>
      <c r="H631" s="112"/>
      <c r="I631" s="110"/>
      <c r="J631" s="111"/>
      <c r="K631" s="112"/>
      <c r="L631" s="111"/>
      <c r="M631" s="115"/>
      <c r="N631" s="115"/>
      <c r="O631" s="115"/>
      <c r="Q631" s="83"/>
      <c r="R631" s="22" t="e">
        <f>VLOOKUP('Frese Valve Selection'!$Q631,'Partnumber data valves'!$B$4:$K$1001,2,FALSE)</f>
        <v>#N/A</v>
      </c>
      <c r="S631" s="23" t="e">
        <f>VLOOKUP('Frese Valve Selection'!$Q631,'Partnumber data valves'!$B$4:$K$1001,3,FALSE)</f>
        <v>#N/A</v>
      </c>
      <c r="T631" s="23" t="e">
        <f>VLOOKUP('Frese Valve Selection'!$Q631,'Partnumber data valves'!$B$4:$K$1001,4,FALSE)</f>
        <v>#N/A</v>
      </c>
      <c r="U631" s="23" t="e">
        <f>VLOOKUP('Frese Valve Selection'!$Q631,'Partnumber data valves'!$B$4:$K$1001,5,FALSE)</f>
        <v>#N/A</v>
      </c>
      <c r="V631" s="23" t="e">
        <f>VLOOKUP('Frese Valve Selection'!$Q631,'Partnumber data valves'!$B$4:$K$1001,6,FALSE)</f>
        <v>#N/A</v>
      </c>
      <c r="W631" s="23" t="e">
        <f>VLOOKUP('Frese Valve Selection'!$Q631,'Partnumber data valves'!$B$4:$K$1001,7,FALSE)</f>
        <v>#N/A</v>
      </c>
      <c r="X631" s="23" t="e">
        <f>VLOOKUP('Frese Valve Selection'!$Q631,'Partnumber data valves'!$B$4:$K$1001,8,FALSE)</f>
        <v>#N/A</v>
      </c>
      <c r="Y631" s="23" t="e">
        <f>VLOOKUP('Frese Valve Selection'!$Q631,'Partnumber data valves'!$B$4:$K$1001,9,FALSE)</f>
        <v>#N/A</v>
      </c>
      <c r="Z631" s="23" t="e">
        <f>VLOOKUP('Frese Valve Selection'!$Q631,'Partnumber data valves'!$B$4:$K$1001,10,FALSE)</f>
        <v>#N/A</v>
      </c>
      <c r="AA631" s="97">
        <f t="shared" si="95"/>
        <v>0</v>
      </c>
      <c r="AB631" s="98" t="e">
        <f t="shared" si="93"/>
        <v>#N/A</v>
      </c>
      <c r="AC631" s="99" t="e">
        <f t="shared" si="94"/>
        <v>#N/A</v>
      </c>
      <c r="AD631" s="23" t="e">
        <f>VLOOKUP(Q631,'Weight table'!$A$2:$C$10000,3,FALSE)</f>
        <v>#N/A</v>
      </c>
      <c r="AF631" s="83"/>
      <c r="AG631" s="23" t="str">
        <f>IF(OR(ISBLANK($AF631),$AF631="N/A"),"",VLOOKUP($AF631,'Part number data actuators'!$B$3:$H$202,2,FALSE))</f>
        <v/>
      </c>
      <c r="AH631" s="23" t="str">
        <f>IF(OR(ISBLANK($AF631),$AF631="N/A"),"",VLOOKUP($AF631,'Part number data actuators'!$B$3:$H$202,3,FALSE))</f>
        <v/>
      </c>
      <c r="AI631" s="23" t="str">
        <f>IF(OR(ISBLANK($AF631),$AF631="N/A"),"",VLOOKUP($AF631,'Part number data actuators'!$B$3:$H$202,4,FALSE))</f>
        <v/>
      </c>
      <c r="AJ631" s="23" t="str">
        <f>IF(OR(ISBLANK($AF631),$AF631="N/A"),"",VLOOKUP($AF631,'Part number data actuators'!$B$3:$H$202,5,FALSE))</f>
        <v/>
      </c>
      <c r="AK631" s="23" t="str">
        <f>IF(OR(ISBLANK($AF631),$AF631="N/A"),"",VLOOKUP($AF631,'Part number data actuators'!$B$3:$H$202,6,FALSE))</f>
        <v/>
      </c>
      <c r="AL631" s="23" t="str">
        <f>IF(OR(ISBLANK($AF631),$AF631="N/A"),"",VLOOKUP($AF631,'Part number data actuators'!$B$3:$H$202,7,FALSE))</f>
        <v/>
      </c>
      <c r="AM631" s="5" t="str">
        <f>IF(OR(ISBLANK($AF631),$AF631="N/A"),"",VLOOKUP(AF631,'Weight table'!$A$2:$C$10000,3,FALSE))</f>
        <v/>
      </c>
      <c r="AO631" s="86"/>
      <c r="AU631" s="66" t="e">
        <f t="shared" si="96"/>
        <v>#N/A</v>
      </c>
      <c r="AV631" s="66" t="e">
        <f t="shared" si="97"/>
        <v>#N/A</v>
      </c>
      <c r="AW631" t="e">
        <f t="shared" si="98"/>
        <v>#N/A</v>
      </c>
      <c r="AX631" s="66" t="e">
        <f t="shared" si="99"/>
        <v>#N/A</v>
      </c>
      <c r="AY631" s="66" t="e">
        <f t="shared" si="100"/>
        <v>#N/A</v>
      </c>
      <c r="BB631" s="6" t="e">
        <f>MATCH(Q631,'Partnumber data valves'!$B$4:$B$1001,0)</f>
        <v>#N/A</v>
      </c>
      <c r="BC631" s="6"/>
      <c r="BD631" t="e">
        <f>INDEX('Partnumber data valves'!$B$4:$AC$1001,$BB631,13)</f>
        <v>#N/A</v>
      </c>
      <c r="BE631" t="e">
        <f>INDEX('Partnumber data valves'!$B$4:$AC$1001,$BB631,14)</f>
        <v>#N/A</v>
      </c>
      <c r="BF631" t="e">
        <f>INDEX('Partnumber data valves'!$B$4:$AC$1001,$BB631,15)</f>
        <v>#N/A</v>
      </c>
      <c r="BG631" t="e">
        <f>INDEX('Partnumber data valves'!$B$4:$AC$1001,$BB631,16)</f>
        <v>#N/A</v>
      </c>
      <c r="BH631" t="e">
        <f>INDEX('Partnumber data valves'!$B$4:$AC$1001,$BB631,17)</f>
        <v>#N/A</v>
      </c>
      <c r="BI631" t="e">
        <f>INDEX('Partnumber data valves'!$B$4:$AC$1001,$BB631,18)</f>
        <v>#N/A</v>
      </c>
      <c r="BJ631" t="e">
        <f>INDEX('Partnumber data valves'!$B$4:$AC$1001,$BB631,19)</f>
        <v>#N/A</v>
      </c>
      <c r="BL631" t="e">
        <f>INDEX('Partnumber data valves'!$B$4:$AC$1001,$BB631,21)</f>
        <v>#N/A</v>
      </c>
      <c r="BM631" t="e">
        <f>INDEX('Partnumber data valves'!$B$4:$AC$1001,$BB631,22)</f>
        <v>#N/A</v>
      </c>
      <c r="BN631" t="e">
        <f>INDEX('Partnumber data valves'!$B$4:$AC$1001,$BB631,23)</f>
        <v>#N/A</v>
      </c>
      <c r="BO631" t="e">
        <f>INDEX('Partnumber data valves'!$B$4:$AC$1001,$BB631,24)</f>
        <v>#N/A</v>
      </c>
      <c r="BP631" t="e">
        <f>INDEX('Partnumber data valves'!$B$4:$AC$1001,$BB631,25)</f>
        <v>#N/A</v>
      </c>
      <c r="BQ631" t="e">
        <f>INDEX('Partnumber data valves'!$B$4:$AC$1001,$BB631,26)</f>
        <v>#N/A</v>
      </c>
      <c r="BR631" t="e">
        <f>INDEX('Partnumber data valves'!$B$4:$AC$1001,$BB631,27)</f>
        <v>#N/A</v>
      </c>
      <c r="BS631" t="e">
        <f>INDEX('Partnumber data valves'!$B$4:$AC$1001,$BB631,28)</f>
        <v>#N/A</v>
      </c>
      <c r="BU631" s="66" t="e">
        <f>INDEX('Partnumber data valves'!$B$4:$AC$1001,$BB631,5)</f>
        <v>#N/A</v>
      </c>
      <c r="BV631" s="66" t="e">
        <f>INDEX('Partnumber data valves'!$B$4:$AC$1001,$BB631,6)</f>
        <v>#N/A</v>
      </c>
    </row>
    <row r="632" spans="2:74" ht="15.75">
      <c r="B632" s="86"/>
      <c r="C632" s="108"/>
      <c r="D632" s="112"/>
      <c r="E632" s="124"/>
      <c r="F632" s="124"/>
      <c r="G632" s="109"/>
      <c r="H632" s="112"/>
      <c r="I632" s="110"/>
      <c r="J632" s="111"/>
      <c r="K632" s="112"/>
      <c r="L632" s="111"/>
      <c r="M632" s="115"/>
      <c r="N632" s="115"/>
      <c r="O632" s="115"/>
      <c r="Q632" s="83"/>
      <c r="R632" s="22" t="e">
        <f>VLOOKUP('Frese Valve Selection'!$Q632,'Partnumber data valves'!$B$4:$K$1001,2,FALSE)</f>
        <v>#N/A</v>
      </c>
      <c r="S632" s="23" t="e">
        <f>VLOOKUP('Frese Valve Selection'!$Q632,'Partnumber data valves'!$B$4:$K$1001,3,FALSE)</f>
        <v>#N/A</v>
      </c>
      <c r="T632" s="23" t="e">
        <f>VLOOKUP('Frese Valve Selection'!$Q632,'Partnumber data valves'!$B$4:$K$1001,4,FALSE)</f>
        <v>#N/A</v>
      </c>
      <c r="U632" s="23" t="e">
        <f>VLOOKUP('Frese Valve Selection'!$Q632,'Partnumber data valves'!$B$4:$K$1001,5,FALSE)</f>
        <v>#N/A</v>
      </c>
      <c r="V632" s="23" t="e">
        <f>VLOOKUP('Frese Valve Selection'!$Q632,'Partnumber data valves'!$B$4:$K$1001,6,FALSE)</f>
        <v>#N/A</v>
      </c>
      <c r="W632" s="23" t="e">
        <f>VLOOKUP('Frese Valve Selection'!$Q632,'Partnumber data valves'!$B$4:$K$1001,7,FALSE)</f>
        <v>#N/A</v>
      </c>
      <c r="X632" s="23" t="e">
        <f>VLOOKUP('Frese Valve Selection'!$Q632,'Partnumber data valves'!$B$4:$K$1001,8,FALSE)</f>
        <v>#N/A</v>
      </c>
      <c r="Y632" s="23" t="e">
        <f>VLOOKUP('Frese Valve Selection'!$Q632,'Partnumber data valves'!$B$4:$K$1001,9,FALSE)</f>
        <v>#N/A</v>
      </c>
      <c r="Z632" s="23" t="e">
        <f>VLOOKUP('Frese Valve Selection'!$Q632,'Partnumber data valves'!$B$4:$K$1001,10,FALSE)</f>
        <v>#N/A</v>
      </c>
      <c r="AA632" s="97">
        <f t="shared" si="95"/>
        <v>0</v>
      </c>
      <c r="AB632" s="98" t="e">
        <f t="shared" si="93"/>
        <v>#N/A</v>
      </c>
      <c r="AC632" s="99" t="e">
        <f t="shared" si="94"/>
        <v>#N/A</v>
      </c>
      <c r="AD632" s="23" t="e">
        <f>VLOOKUP(Q632,'Weight table'!$A$2:$C$10000,3,FALSE)</f>
        <v>#N/A</v>
      </c>
      <c r="AF632" s="83"/>
      <c r="AG632" s="23" t="str">
        <f>IF(OR(ISBLANK($AF632),$AF632="N/A"),"",VLOOKUP($AF632,'Part number data actuators'!$B$3:$H$202,2,FALSE))</f>
        <v/>
      </c>
      <c r="AH632" s="23" t="str">
        <f>IF(OR(ISBLANK($AF632),$AF632="N/A"),"",VLOOKUP($AF632,'Part number data actuators'!$B$3:$H$202,3,FALSE))</f>
        <v/>
      </c>
      <c r="AI632" s="23" t="str">
        <f>IF(OR(ISBLANK($AF632),$AF632="N/A"),"",VLOOKUP($AF632,'Part number data actuators'!$B$3:$H$202,4,FALSE))</f>
        <v/>
      </c>
      <c r="AJ632" s="23" t="str">
        <f>IF(OR(ISBLANK($AF632),$AF632="N/A"),"",VLOOKUP($AF632,'Part number data actuators'!$B$3:$H$202,5,FALSE))</f>
        <v/>
      </c>
      <c r="AK632" s="23" t="str">
        <f>IF(OR(ISBLANK($AF632),$AF632="N/A"),"",VLOOKUP($AF632,'Part number data actuators'!$B$3:$H$202,6,FALSE))</f>
        <v/>
      </c>
      <c r="AL632" s="23" t="str">
        <f>IF(OR(ISBLANK($AF632),$AF632="N/A"),"",VLOOKUP($AF632,'Part number data actuators'!$B$3:$H$202,7,FALSE))</f>
        <v/>
      </c>
      <c r="AM632" s="5" t="str">
        <f>IF(OR(ISBLANK($AF632),$AF632="N/A"),"",VLOOKUP(AF632,'Weight table'!$A$2:$C$10000,3,FALSE))</f>
        <v/>
      </c>
      <c r="AO632" s="86"/>
      <c r="AU632" s="66" t="e">
        <f t="shared" si="96"/>
        <v>#N/A</v>
      </c>
      <c r="AV632" s="66" t="e">
        <f t="shared" si="97"/>
        <v>#N/A</v>
      </c>
      <c r="AW632" t="e">
        <f t="shared" si="98"/>
        <v>#N/A</v>
      </c>
      <c r="AX632" s="66" t="e">
        <f t="shared" si="99"/>
        <v>#N/A</v>
      </c>
      <c r="AY632" s="66" t="e">
        <f t="shared" si="100"/>
        <v>#N/A</v>
      </c>
      <c r="BB632" s="6" t="e">
        <f>MATCH(Q632,'Partnumber data valves'!$B$4:$B$1001,0)</f>
        <v>#N/A</v>
      </c>
      <c r="BC632" s="6"/>
      <c r="BD632" t="e">
        <f>INDEX('Partnumber data valves'!$B$4:$AC$1001,$BB632,13)</f>
        <v>#N/A</v>
      </c>
      <c r="BE632" t="e">
        <f>INDEX('Partnumber data valves'!$B$4:$AC$1001,$BB632,14)</f>
        <v>#N/A</v>
      </c>
      <c r="BF632" t="e">
        <f>INDEX('Partnumber data valves'!$B$4:$AC$1001,$BB632,15)</f>
        <v>#N/A</v>
      </c>
      <c r="BG632" t="e">
        <f>INDEX('Partnumber data valves'!$B$4:$AC$1001,$BB632,16)</f>
        <v>#N/A</v>
      </c>
      <c r="BH632" t="e">
        <f>INDEX('Partnumber data valves'!$B$4:$AC$1001,$BB632,17)</f>
        <v>#N/A</v>
      </c>
      <c r="BI632" t="e">
        <f>INDEX('Partnumber data valves'!$B$4:$AC$1001,$BB632,18)</f>
        <v>#N/A</v>
      </c>
      <c r="BJ632" t="e">
        <f>INDEX('Partnumber data valves'!$B$4:$AC$1001,$BB632,19)</f>
        <v>#N/A</v>
      </c>
      <c r="BL632" t="e">
        <f>INDEX('Partnumber data valves'!$B$4:$AC$1001,$BB632,21)</f>
        <v>#N/A</v>
      </c>
      <c r="BM632" t="e">
        <f>INDEX('Partnumber data valves'!$B$4:$AC$1001,$BB632,22)</f>
        <v>#N/A</v>
      </c>
      <c r="BN632" t="e">
        <f>INDEX('Partnumber data valves'!$B$4:$AC$1001,$BB632,23)</f>
        <v>#N/A</v>
      </c>
      <c r="BO632" t="e">
        <f>INDEX('Partnumber data valves'!$B$4:$AC$1001,$BB632,24)</f>
        <v>#N/A</v>
      </c>
      <c r="BP632" t="e">
        <f>INDEX('Partnumber data valves'!$B$4:$AC$1001,$BB632,25)</f>
        <v>#N/A</v>
      </c>
      <c r="BQ632" t="e">
        <f>INDEX('Partnumber data valves'!$B$4:$AC$1001,$BB632,26)</f>
        <v>#N/A</v>
      </c>
      <c r="BR632" t="e">
        <f>INDEX('Partnumber data valves'!$B$4:$AC$1001,$BB632,27)</f>
        <v>#N/A</v>
      </c>
      <c r="BS632" t="e">
        <f>INDEX('Partnumber data valves'!$B$4:$AC$1001,$BB632,28)</f>
        <v>#N/A</v>
      </c>
      <c r="BU632" s="66" t="e">
        <f>INDEX('Partnumber data valves'!$B$4:$AC$1001,$BB632,5)</f>
        <v>#N/A</v>
      </c>
      <c r="BV632" s="66" t="e">
        <f>INDEX('Partnumber data valves'!$B$4:$AC$1001,$BB632,6)</f>
        <v>#N/A</v>
      </c>
    </row>
    <row r="633" spans="2:74" ht="15.75">
      <c r="B633" s="86"/>
      <c r="C633" s="108"/>
      <c r="D633" s="112"/>
      <c r="E633" s="124"/>
      <c r="F633" s="124"/>
      <c r="G633" s="109"/>
      <c r="H633" s="112"/>
      <c r="I633" s="110"/>
      <c r="J633" s="111"/>
      <c r="K633" s="112"/>
      <c r="L633" s="111"/>
      <c r="M633" s="115"/>
      <c r="N633" s="115"/>
      <c r="O633" s="115"/>
      <c r="Q633" s="83"/>
      <c r="R633" s="22" t="e">
        <f>VLOOKUP('Frese Valve Selection'!$Q633,'Partnumber data valves'!$B$4:$K$1001,2,FALSE)</f>
        <v>#N/A</v>
      </c>
      <c r="S633" s="23" t="e">
        <f>VLOOKUP('Frese Valve Selection'!$Q633,'Partnumber data valves'!$B$4:$K$1001,3,FALSE)</f>
        <v>#N/A</v>
      </c>
      <c r="T633" s="23" t="e">
        <f>VLOOKUP('Frese Valve Selection'!$Q633,'Partnumber data valves'!$B$4:$K$1001,4,FALSE)</f>
        <v>#N/A</v>
      </c>
      <c r="U633" s="23" t="e">
        <f>VLOOKUP('Frese Valve Selection'!$Q633,'Partnumber data valves'!$B$4:$K$1001,5,FALSE)</f>
        <v>#N/A</v>
      </c>
      <c r="V633" s="23" t="e">
        <f>VLOOKUP('Frese Valve Selection'!$Q633,'Partnumber data valves'!$B$4:$K$1001,6,FALSE)</f>
        <v>#N/A</v>
      </c>
      <c r="W633" s="23" t="e">
        <f>VLOOKUP('Frese Valve Selection'!$Q633,'Partnumber data valves'!$B$4:$K$1001,7,FALSE)</f>
        <v>#N/A</v>
      </c>
      <c r="X633" s="23" t="e">
        <f>VLOOKUP('Frese Valve Selection'!$Q633,'Partnumber data valves'!$B$4:$K$1001,8,FALSE)</f>
        <v>#N/A</v>
      </c>
      <c r="Y633" s="23" t="e">
        <f>VLOOKUP('Frese Valve Selection'!$Q633,'Partnumber data valves'!$B$4:$K$1001,9,FALSE)</f>
        <v>#N/A</v>
      </c>
      <c r="Z633" s="23" t="e">
        <f>VLOOKUP('Frese Valve Selection'!$Q633,'Partnumber data valves'!$B$4:$K$1001,10,FALSE)</f>
        <v>#N/A</v>
      </c>
      <c r="AA633" s="97">
        <f t="shared" si="95"/>
        <v>0</v>
      </c>
      <c r="AB633" s="98" t="e">
        <f t="shared" si="93"/>
        <v>#N/A</v>
      </c>
      <c r="AC633" s="99" t="e">
        <f t="shared" si="94"/>
        <v>#N/A</v>
      </c>
      <c r="AD633" s="23" t="e">
        <f>VLOOKUP(Q633,'Weight table'!$A$2:$C$10000,3,FALSE)</f>
        <v>#N/A</v>
      </c>
      <c r="AF633" s="83"/>
      <c r="AG633" s="23" t="str">
        <f>IF(OR(ISBLANK($AF633),$AF633="N/A"),"",VLOOKUP($AF633,'Part number data actuators'!$B$3:$H$202,2,FALSE))</f>
        <v/>
      </c>
      <c r="AH633" s="23" t="str">
        <f>IF(OR(ISBLANK($AF633),$AF633="N/A"),"",VLOOKUP($AF633,'Part number data actuators'!$B$3:$H$202,3,FALSE))</f>
        <v/>
      </c>
      <c r="AI633" s="23" t="str">
        <f>IF(OR(ISBLANK($AF633),$AF633="N/A"),"",VLOOKUP($AF633,'Part number data actuators'!$B$3:$H$202,4,FALSE))</f>
        <v/>
      </c>
      <c r="AJ633" s="23" t="str">
        <f>IF(OR(ISBLANK($AF633),$AF633="N/A"),"",VLOOKUP($AF633,'Part number data actuators'!$B$3:$H$202,5,FALSE))</f>
        <v/>
      </c>
      <c r="AK633" s="23" t="str">
        <f>IF(OR(ISBLANK($AF633),$AF633="N/A"),"",VLOOKUP($AF633,'Part number data actuators'!$B$3:$H$202,6,FALSE))</f>
        <v/>
      </c>
      <c r="AL633" s="23" t="str">
        <f>IF(OR(ISBLANK($AF633),$AF633="N/A"),"",VLOOKUP($AF633,'Part number data actuators'!$B$3:$H$202,7,FALSE))</f>
        <v/>
      </c>
      <c r="AM633" s="5" t="str">
        <f>IF(OR(ISBLANK($AF633),$AF633="N/A"),"",VLOOKUP(AF633,'Weight table'!$A$2:$C$10000,3,FALSE))</f>
        <v/>
      </c>
      <c r="AO633" s="86"/>
      <c r="AU633" s="66" t="e">
        <f t="shared" si="96"/>
        <v>#N/A</v>
      </c>
      <c r="AV633" s="66" t="e">
        <f t="shared" si="97"/>
        <v>#N/A</v>
      </c>
      <c r="AW633" t="e">
        <f t="shared" si="98"/>
        <v>#N/A</v>
      </c>
      <c r="AX633" s="66" t="e">
        <f t="shared" si="99"/>
        <v>#N/A</v>
      </c>
      <c r="AY633" s="66" t="e">
        <f t="shared" si="100"/>
        <v>#N/A</v>
      </c>
      <c r="BB633" s="6" t="e">
        <f>MATCH(Q633,'Partnumber data valves'!$B$4:$B$1001,0)</f>
        <v>#N/A</v>
      </c>
      <c r="BC633" s="6"/>
      <c r="BD633" t="e">
        <f>INDEX('Partnumber data valves'!$B$4:$AC$1001,$BB633,13)</f>
        <v>#N/A</v>
      </c>
      <c r="BE633" t="e">
        <f>INDEX('Partnumber data valves'!$B$4:$AC$1001,$BB633,14)</f>
        <v>#N/A</v>
      </c>
      <c r="BF633" t="e">
        <f>INDEX('Partnumber data valves'!$B$4:$AC$1001,$BB633,15)</f>
        <v>#N/A</v>
      </c>
      <c r="BG633" t="e">
        <f>INDEX('Partnumber data valves'!$B$4:$AC$1001,$BB633,16)</f>
        <v>#N/A</v>
      </c>
      <c r="BH633" t="e">
        <f>INDEX('Partnumber data valves'!$B$4:$AC$1001,$BB633,17)</f>
        <v>#N/A</v>
      </c>
      <c r="BI633" t="e">
        <f>INDEX('Partnumber data valves'!$B$4:$AC$1001,$BB633,18)</f>
        <v>#N/A</v>
      </c>
      <c r="BJ633" t="e">
        <f>INDEX('Partnumber data valves'!$B$4:$AC$1001,$BB633,19)</f>
        <v>#N/A</v>
      </c>
      <c r="BL633" t="e">
        <f>INDEX('Partnumber data valves'!$B$4:$AC$1001,$BB633,21)</f>
        <v>#N/A</v>
      </c>
      <c r="BM633" t="e">
        <f>INDEX('Partnumber data valves'!$B$4:$AC$1001,$BB633,22)</f>
        <v>#N/A</v>
      </c>
      <c r="BN633" t="e">
        <f>INDEX('Partnumber data valves'!$B$4:$AC$1001,$BB633,23)</f>
        <v>#N/A</v>
      </c>
      <c r="BO633" t="e">
        <f>INDEX('Partnumber data valves'!$B$4:$AC$1001,$BB633,24)</f>
        <v>#N/A</v>
      </c>
      <c r="BP633" t="e">
        <f>INDEX('Partnumber data valves'!$B$4:$AC$1001,$BB633,25)</f>
        <v>#N/A</v>
      </c>
      <c r="BQ633" t="e">
        <f>INDEX('Partnumber data valves'!$B$4:$AC$1001,$BB633,26)</f>
        <v>#N/A</v>
      </c>
      <c r="BR633" t="e">
        <f>INDEX('Partnumber data valves'!$B$4:$AC$1001,$BB633,27)</f>
        <v>#N/A</v>
      </c>
      <c r="BS633" t="e">
        <f>INDEX('Partnumber data valves'!$B$4:$AC$1001,$BB633,28)</f>
        <v>#N/A</v>
      </c>
      <c r="BU633" s="66" t="e">
        <f>INDEX('Partnumber data valves'!$B$4:$AC$1001,$BB633,5)</f>
        <v>#N/A</v>
      </c>
      <c r="BV633" s="66" t="e">
        <f>INDEX('Partnumber data valves'!$B$4:$AC$1001,$BB633,6)</f>
        <v>#N/A</v>
      </c>
    </row>
    <row r="634" spans="2:74" ht="15.75">
      <c r="B634" s="86"/>
      <c r="C634" s="108"/>
      <c r="D634" s="112"/>
      <c r="E634" s="124"/>
      <c r="F634" s="124"/>
      <c r="G634" s="109"/>
      <c r="H634" s="112"/>
      <c r="I634" s="110"/>
      <c r="J634" s="111"/>
      <c r="K634" s="112"/>
      <c r="L634" s="111"/>
      <c r="M634" s="115"/>
      <c r="N634" s="115"/>
      <c r="O634" s="115"/>
      <c r="Q634" s="83"/>
      <c r="R634" s="22" t="e">
        <f>VLOOKUP('Frese Valve Selection'!$Q634,'Partnumber data valves'!$B$4:$K$1001,2,FALSE)</f>
        <v>#N/A</v>
      </c>
      <c r="S634" s="23" t="e">
        <f>VLOOKUP('Frese Valve Selection'!$Q634,'Partnumber data valves'!$B$4:$K$1001,3,FALSE)</f>
        <v>#N/A</v>
      </c>
      <c r="T634" s="23" t="e">
        <f>VLOOKUP('Frese Valve Selection'!$Q634,'Partnumber data valves'!$B$4:$K$1001,4,FALSE)</f>
        <v>#N/A</v>
      </c>
      <c r="U634" s="23" t="e">
        <f>VLOOKUP('Frese Valve Selection'!$Q634,'Partnumber data valves'!$B$4:$K$1001,5,FALSE)</f>
        <v>#N/A</v>
      </c>
      <c r="V634" s="23" t="e">
        <f>VLOOKUP('Frese Valve Selection'!$Q634,'Partnumber data valves'!$B$4:$K$1001,6,FALSE)</f>
        <v>#N/A</v>
      </c>
      <c r="W634" s="23" t="e">
        <f>VLOOKUP('Frese Valve Selection'!$Q634,'Partnumber data valves'!$B$4:$K$1001,7,FALSE)</f>
        <v>#N/A</v>
      </c>
      <c r="X634" s="23" t="e">
        <f>VLOOKUP('Frese Valve Selection'!$Q634,'Partnumber data valves'!$B$4:$K$1001,8,FALSE)</f>
        <v>#N/A</v>
      </c>
      <c r="Y634" s="23" t="e">
        <f>VLOOKUP('Frese Valve Selection'!$Q634,'Partnumber data valves'!$B$4:$K$1001,9,FALSE)</f>
        <v>#N/A</v>
      </c>
      <c r="Z634" s="23" t="e">
        <f>VLOOKUP('Frese Valve Selection'!$Q634,'Partnumber data valves'!$B$4:$K$1001,10,FALSE)</f>
        <v>#N/A</v>
      </c>
      <c r="AA634" s="97">
        <f t="shared" si="95"/>
        <v>0</v>
      </c>
      <c r="AB634" s="98" t="e">
        <f t="shared" si="93"/>
        <v>#N/A</v>
      </c>
      <c r="AC634" s="99" t="e">
        <f t="shared" si="94"/>
        <v>#N/A</v>
      </c>
      <c r="AD634" s="23" t="e">
        <f>VLOOKUP(Q634,'Weight table'!$A$2:$C$10000,3,FALSE)</f>
        <v>#N/A</v>
      </c>
      <c r="AF634" s="83"/>
      <c r="AG634" s="23" t="str">
        <f>IF(OR(ISBLANK($AF634),$AF634="N/A"),"",VLOOKUP($AF634,'Part number data actuators'!$B$3:$H$202,2,FALSE))</f>
        <v/>
      </c>
      <c r="AH634" s="23" t="str">
        <f>IF(OR(ISBLANK($AF634),$AF634="N/A"),"",VLOOKUP($AF634,'Part number data actuators'!$B$3:$H$202,3,FALSE))</f>
        <v/>
      </c>
      <c r="AI634" s="23" t="str">
        <f>IF(OR(ISBLANK($AF634),$AF634="N/A"),"",VLOOKUP($AF634,'Part number data actuators'!$B$3:$H$202,4,FALSE))</f>
        <v/>
      </c>
      <c r="AJ634" s="23" t="str">
        <f>IF(OR(ISBLANK($AF634),$AF634="N/A"),"",VLOOKUP($AF634,'Part number data actuators'!$B$3:$H$202,5,FALSE))</f>
        <v/>
      </c>
      <c r="AK634" s="23" t="str">
        <f>IF(OR(ISBLANK($AF634),$AF634="N/A"),"",VLOOKUP($AF634,'Part number data actuators'!$B$3:$H$202,6,FALSE))</f>
        <v/>
      </c>
      <c r="AL634" s="23" t="str">
        <f>IF(OR(ISBLANK($AF634),$AF634="N/A"),"",VLOOKUP($AF634,'Part number data actuators'!$B$3:$H$202,7,FALSE))</f>
        <v/>
      </c>
      <c r="AM634" s="5" t="str">
        <f>IF(OR(ISBLANK($AF634),$AF634="N/A"),"",VLOOKUP(AF634,'Weight table'!$A$2:$C$10000,3,FALSE))</f>
        <v/>
      </c>
      <c r="AO634" s="86"/>
      <c r="AU634" s="66" t="e">
        <f t="shared" si="96"/>
        <v>#N/A</v>
      </c>
      <c r="AV634" s="66" t="e">
        <f t="shared" si="97"/>
        <v>#N/A</v>
      </c>
      <c r="AW634" t="e">
        <f t="shared" si="98"/>
        <v>#N/A</v>
      </c>
      <c r="AX634" s="66" t="e">
        <f t="shared" si="99"/>
        <v>#N/A</v>
      </c>
      <c r="AY634" s="66" t="e">
        <f t="shared" si="100"/>
        <v>#N/A</v>
      </c>
      <c r="BB634" s="6" t="e">
        <f>MATCH(Q634,'Partnumber data valves'!$B$4:$B$1001,0)</f>
        <v>#N/A</v>
      </c>
      <c r="BC634" s="6"/>
      <c r="BD634" t="e">
        <f>INDEX('Partnumber data valves'!$B$4:$AC$1001,$BB634,13)</f>
        <v>#N/A</v>
      </c>
      <c r="BE634" t="e">
        <f>INDEX('Partnumber data valves'!$B$4:$AC$1001,$BB634,14)</f>
        <v>#N/A</v>
      </c>
      <c r="BF634" t="e">
        <f>INDEX('Partnumber data valves'!$B$4:$AC$1001,$BB634,15)</f>
        <v>#N/A</v>
      </c>
      <c r="BG634" t="e">
        <f>INDEX('Partnumber data valves'!$B$4:$AC$1001,$BB634,16)</f>
        <v>#N/A</v>
      </c>
      <c r="BH634" t="e">
        <f>INDEX('Partnumber data valves'!$B$4:$AC$1001,$BB634,17)</f>
        <v>#N/A</v>
      </c>
      <c r="BI634" t="e">
        <f>INDEX('Partnumber data valves'!$B$4:$AC$1001,$BB634,18)</f>
        <v>#N/A</v>
      </c>
      <c r="BJ634" t="e">
        <f>INDEX('Partnumber data valves'!$B$4:$AC$1001,$BB634,19)</f>
        <v>#N/A</v>
      </c>
      <c r="BL634" t="e">
        <f>INDEX('Partnumber data valves'!$B$4:$AC$1001,$BB634,21)</f>
        <v>#N/A</v>
      </c>
      <c r="BM634" t="e">
        <f>INDEX('Partnumber data valves'!$B$4:$AC$1001,$BB634,22)</f>
        <v>#N/A</v>
      </c>
      <c r="BN634" t="e">
        <f>INDEX('Partnumber data valves'!$B$4:$AC$1001,$BB634,23)</f>
        <v>#N/A</v>
      </c>
      <c r="BO634" t="e">
        <f>INDEX('Partnumber data valves'!$B$4:$AC$1001,$BB634,24)</f>
        <v>#N/A</v>
      </c>
      <c r="BP634" t="e">
        <f>INDEX('Partnumber data valves'!$B$4:$AC$1001,$BB634,25)</f>
        <v>#N/A</v>
      </c>
      <c r="BQ634" t="e">
        <f>INDEX('Partnumber data valves'!$B$4:$AC$1001,$BB634,26)</f>
        <v>#N/A</v>
      </c>
      <c r="BR634" t="e">
        <f>INDEX('Partnumber data valves'!$B$4:$AC$1001,$BB634,27)</f>
        <v>#N/A</v>
      </c>
      <c r="BS634" t="e">
        <f>INDEX('Partnumber data valves'!$B$4:$AC$1001,$BB634,28)</f>
        <v>#N/A</v>
      </c>
      <c r="BU634" s="66" t="e">
        <f>INDEX('Partnumber data valves'!$B$4:$AC$1001,$BB634,5)</f>
        <v>#N/A</v>
      </c>
      <c r="BV634" s="66" t="e">
        <f>INDEX('Partnumber data valves'!$B$4:$AC$1001,$BB634,6)</f>
        <v>#N/A</v>
      </c>
    </row>
    <row r="635" spans="2:74" ht="15.75">
      <c r="B635" s="86"/>
      <c r="C635" s="108"/>
      <c r="D635" s="125"/>
      <c r="E635" s="124"/>
      <c r="F635" s="124"/>
      <c r="G635" s="109"/>
      <c r="H635" s="112"/>
      <c r="I635" s="110"/>
      <c r="J635" s="111"/>
      <c r="K635" s="112"/>
      <c r="L635" s="111"/>
      <c r="M635" s="115"/>
      <c r="N635" s="115"/>
      <c r="O635" s="115"/>
      <c r="Q635" s="83"/>
      <c r="R635" s="22" t="e">
        <f>VLOOKUP('Frese Valve Selection'!$Q635,'Partnumber data valves'!$B$4:$K$1001,2,FALSE)</f>
        <v>#N/A</v>
      </c>
      <c r="S635" s="23" t="e">
        <f>VLOOKUP('Frese Valve Selection'!$Q635,'Partnumber data valves'!$B$4:$K$1001,3,FALSE)</f>
        <v>#N/A</v>
      </c>
      <c r="T635" s="23" t="e">
        <f>VLOOKUP('Frese Valve Selection'!$Q635,'Partnumber data valves'!$B$4:$K$1001,4,FALSE)</f>
        <v>#N/A</v>
      </c>
      <c r="U635" s="23" t="e">
        <f>VLOOKUP('Frese Valve Selection'!$Q635,'Partnumber data valves'!$B$4:$K$1001,5,FALSE)</f>
        <v>#N/A</v>
      </c>
      <c r="V635" s="23" t="e">
        <f>VLOOKUP('Frese Valve Selection'!$Q635,'Partnumber data valves'!$B$4:$K$1001,6,FALSE)</f>
        <v>#N/A</v>
      </c>
      <c r="W635" s="23" t="e">
        <f>VLOOKUP('Frese Valve Selection'!$Q635,'Partnumber data valves'!$B$4:$K$1001,7,FALSE)</f>
        <v>#N/A</v>
      </c>
      <c r="X635" s="23" t="e">
        <f>VLOOKUP('Frese Valve Selection'!$Q635,'Partnumber data valves'!$B$4:$K$1001,8,FALSE)</f>
        <v>#N/A</v>
      </c>
      <c r="Y635" s="23" t="e">
        <f>VLOOKUP('Frese Valve Selection'!$Q635,'Partnumber data valves'!$B$4:$K$1001,9,FALSE)</f>
        <v>#N/A</v>
      </c>
      <c r="Z635" s="23" t="e">
        <f>VLOOKUP('Frese Valve Selection'!$Q635,'Partnumber data valves'!$B$4:$K$1001,10,FALSE)</f>
        <v>#N/A</v>
      </c>
      <c r="AA635" s="97">
        <f t="shared" si="95"/>
        <v>0</v>
      </c>
      <c r="AB635" s="98" t="e">
        <f t="shared" si="93"/>
        <v>#N/A</v>
      </c>
      <c r="AC635" s="99" t="e">
        <f t="shared" si="94"/>
        <v>#N/A</v>
      </c>
      <c r="AD635" s="23" t="e">
        <f>VLOOKUP(Q635,'Weight table'!$A$2:$C$10000,3,FALSE)</f>
        <v>#N/A</v>
      </c>
      <c r="AF635" s="83"/>
      <c r="AG635" s="23" t="str">
        <f>IF(OR(ISBLANK($AF635),$AF635="N/A"),"",VLOOKUP($AF635,'Part number data actuators'!$B$3:$H$202,2,FALSE))</f>
        <v/>
      </c>
      <c r="AH635" s="23" t="str">
        <f>IF(OR(ISBLANK($AF635),$AF635="N/A"),"",VLOOKUP($AF635,'Part number data actuators'!$B$3:$H$202,3,FALSE))</f>
        <v/>
      </c>
      <c r="AI635" s="23" t="str">
        <f>IF(OR(ISBLANK($AF635),$AF635="N/A"),"",VLOOKUP($AF635,'Part number data actuators'!$B$3:$H$202,4,FALSE))</f>
        <v/>
      </c>
      <c r="AJ635" s="23" t="str">
        <f>IF(OR(ISBLANK($AF635),$AF635="N/A"),"",VLOOKUP($AF635,'Part number data actuators'!$B$3:$H$202,5,FALSE))</f>
        <v/>
      </c>
      <c r="AK635" s="23" t="str">
        <f>IF(OR(ISBLANK($AF635),$AF635="N/A"),"",VLOOKUP($AF635,'Part number data actuators'!$B$3:$H$202,6,FALSE))</f>
        <v/>
      </c>
      <c r="AL635" s="23" t="str">
        <f>IF(OR(ISBLANK($AF635),$AF635="N/A"),"",VLOOKUP($AF635,'Part number data actuators'!$B$3:$H$202,7,FALSE))</f>
        <v/>
      </c>
      <c r="AM635" s="5" t="str">
        <f>IF(OR(ISBLANK($AF635),$AF635="N/A"),"",VLOOKUP(AF635,'Weight table'!$A$2:$C$10000,3,FALSE))</f>
        <v/>
      </c>
      <c r="AO635" s="86"/>
      <c r="AU635" s="66" t="e">
        <f t="shared" si="96"/>
        <v>#N/A</v>
      </c>
      <c r="AV635" s="66" t="e">
        <f t="shared" si="97"/>
        <v>#N/A</v>
      </c>
      <c r="AW635" t="e">
        <f t="shared" si="98"/>
        <v>#N/A</v>
      </c>
      <c r="AX635" s="66" t="e">
        <f t="shared" si="99"/>
        <v>#N/A</v>
      </c>
      <c r="AY635" s="66" t="e">
        <f t="shared" si="100"/>
        <v>#N/A</v>
      </c>
      <c r="BB635" s="6" t="e">
        <f>MATCH(Q635,'Partnumber data valves'!$B$4:$B$1001,0)</f>
        <v>#N/A</v>
      </c>
      <c r="BC635" s="6"/>
      <c r="BD635" t="e">
        <f>INDEX('Partnumber data valves'!$B$4:$AC$1001,$BB635,13)</f>
        <v>#N/A</v>
      </c>
      <c r="BE635" t="e">
        <f>INDEX('Partnumber data valves'!$B$4:$AC$1001,$BB635,14)</f>
        <v>#N/A</v>
      </c>
      <c r="BF635" t="e">
        <f>INDEX('Partnumber data valves'!$B$4:$AC$1001,$BB635,15)</f>
        <v>#N/A</v>
      </c>
      <c r="BG635" t="e">
        <f>INDEX('Partnumber data valves'!$B$4:$AC$1001,$BB635,16)</f>
        <v>#N/A</v>
      </c>
      <c r="BH635" t="e">
        <f>INDEX('Partnumber data valves'!$B$4:$AC$1001,$BB635,17)</f>
        <v>#N/A</v>
      </c>
      <c r="BI635" t="e">
        <f>INDEX('Partnumber data valves'!$B$4:$AC$1001,$BB635,18)</f>
        <v>#N/A</v>
      </c>
      <c r="BJ635" t="e">
        <f>INDEX('Partnumber data valves'!$B$4:$AC$1001,$BB635,19)</f>
        <v>#N/A</v>
      </c>
      <c r="BL635" t="e">
        <f>INDEX('Partnumber data valves'!$B$4:$AC$1001,$BB635,21)</f>
        <v>#N/A</v>
      </c>
      <c r="BM635" t="e">
        <f>INDEX('Partnumber data valves'!$B$4:$AC$1001,$BB635,22)</f>
        <v>#N/A</v>
      </c>
      <c r="BN635" t="e">
        <f>INDEX('Partnumber data valves'!$B$4:$AC$1001,$BB635,23)</f>
        <v>#N/A</v>
      </c>
      <c r="BO635" t="e">
        <f>INDEX('Partnumber data valves'!$B$4:$AC$1001,$BB635,24)</f>
        <v>#N/A</v>
      </c>
      <c r="BP635" t="e">
        <f>INDEX('Partnumber data valves'!$B$4:$AC$1001,$BB635,25)</f>
        <v>#N/A</v>
      </c>
      <c r="BQ635" t="e">
        <f>INDEX('Partnumber data valves'!$B$4:$AC$1001,$BB635,26)</f>
        <v>#N/A</v>
      </c>
      <c r="BR635" t="e">
        <f>INDEX('Partnumber data valves'!$B$4:$AC$1001,$BB635,27)</f>
        <v>#N/A</v>
      </c>
      <c r="BS635" t="e">
        <f>INDEX('Partnumber data valves'!$B$4:$AC$1001,$BB635,28)</f>
        <v>#N/A</v>
      </c>
      <c r="BU635" s="66" t="e">
        <f>INDEX('Partnumber data valves'!$B$4:$AC$1001,$BB635,5)</f>
        <v>#N/A</v>
      </c>
      <c r="BV635" s="66" t="e">
        <f>INDEX('Partnumber data valves'!$B$4:$AC$1001,$BB635,6)</f>
        <v>#N/A</v>
      </c>
    </row>
    <row r="636" spans="2:74" ht="15.75">
      <c r="B636" s="86"/>
      <c r="C636" s="108"/>
      <c r="D636" s="112"/>
      <c r="E636" s="124"/>
      <c r="F636" s="124"/>
      <c r="G636" s="109"/>
      <c r="H636" s="112"/>
      <c r="I636" s="110"/>
      <c r="J636" s="111"/>
      <c r="K636" s="112"/>
      <c r="L636" s="111"/>
      <c r="M636" s="115"/>
      <c r="N636" s="115"/>
      <c r="O636" s="115"/>
      <c r="Q636" s="83"/>
      <c r="R636" s="22" t="e">
        <f>VLOOKUP('Frese Valve Selection'!$Q636,'Partnumber data valves'!$B$4:$K$1001,2,FALSE)</f>
        <v>#N/A</v>
      </c>
      <c r="S636" s="23" t="e">
        <f>VLOOKUP('Frese Valve Selection'!$Q636,'Partnumber data valves'!$B$4:$K$1001,3,FALSE)</f>
        <v>#N/A</v>
      </c>
      <c r="T636" s="23" t="e">
        <f>VLOOKUP('Frese Valve Selection'!$Q636,'Partnumber data valves'!$B$4:$K$1001,4,FALSE)</f>
        <v>#N/A</v>
      </c>
      <c r="U636" s="23" t="e">
        <f>VLOOKUP('Frese Valve Selection'!$Q636,'Partnumber data valves'!$B$4:$K$1001,5,FALSE)</f>
        <v>#N/A</v>
      </c>
      <c r="V636" s="23" t="e">
        <f>VLOOKUP('Frese Valve Selection'!$Q636,'Partnumber data valves'!$B$4:$K$1001,6,FALSE)</f>
        <v>#N/A</v>
      </c>
      <c r="W636" s="23" t="e">
        <f>VLOOKUP('Frese Valve Selection'!$Q636,'Partnumber data valves'!$B$4:$K$1001,7,FALSE)</f>
        <v>#N/A</v>
      </c>
      <c r="X636" s="23" t="e">
        <f>VLOOKUP('Frese Valve Selection'!$Q636,'Partnumber data valves'!$B$4:$K$1001,8,FALSE)</f>
        <v>#N/A</v>
      </c>
      <c r="Y636" s="23" t="e">
        <f>VLOOKUP('Frese Valve Selection'!$Q636,'Partnumber data valves'!$B$4:$K$1001,9,FALSE)</f>
        <v>#N/A</v>
      </c>
      <c r="Z636" s="23" t="e">
        <f>VLOOKUP('Frese Valve Selection'!$Q636,'Partnumber data valves'!$B$4:$K$1001,10,FALSE)</f>
        <v>#N/A</v>
      </c>
      <c r="AA636" s="97">
        <f t="shared" si="95"/>
        <v>0</v>
      </c>
      <c r="AB636" s="98" t="e">
        <f t="shared" si="93"/>
        <v>#N/A</v>
      </c>
      <c r="AC636" s="99" t="e">
        <f t="shared" si="94"/>
        <v>#N/A</v>
      </c>
      <c r="AD636" s="23" t="e">
        <f>VLOOKUP(Q636,'Weight table'!$A$2:$C$10000,3,FALSE)</f>
        <v>#N/A</v>
      </c>
      <c r="AF636" s="83"/>
      <c r="AG636" s="23" t="str">
        <f>IF(OR(ISBLANK($AF636),$AF636="N/A"),"",VLOOKUP($AF636,'Part number data actuators'!$B$3:$H$202,2,FALSE))</f>
        <v/>
      </c>
      <c r="AH636" s="23" t="str">
        <f>IF(OR(ISBLANK($AF636),$AF636="N/A"),"",VLOOKUP($AF636,'Part number data actuators'!$B$3:$H$202,3,FALSE))</f>
        <v/>
      </c>
      <c r="AI636" s="23" t="str">
        <f>IF(OR(ISBLANK($AF636),$AF636="N/A"),"",VLOOKUP($AF636,'Part number data actuators'!$B$3:$H$202,4,FALSE))</f>
        <v/>
      </c>
      <c r="AJ636" s="23" t="str">
        <f>IF(OR(ISBLANK($AF636),$AF636="N/A"),"",VLOOKUP($AF636,'Part number data actuators'!$B$3:$H$202,5,FALSE))</f>
        <v/>
      </c>
      <c r="AK636" s="23" t="str">
        <f>IF(OR(ISBLANK($AF636),$AF636="N/A"),"",VLOOKUP($AF636,'Part number data actuators'!$B$3:$H$202,6,FALSE))</f>
        <v/>
      </c>
      <c r="AL636" s="23" t="str">
        <f>IF(OR(ISBLANK($AF636),$AF636="N/A"),"",VLOOKUP($AF636,'Part number data actuators'!$B$3:$H$202,7,FALSE))</f>
        <v/>
      </c>
      <c r="AM636" s="5" t="str">
        <f>IF(OR(ISBLANK($AF636),$AF636="N/A"),"",VLOOKUP(AF636,'Weight table'!$A$2:$C$10000,3,FALSE))</f>
        <v/>
      </c>
      <c r="AO636" s="86"/>
      <c r="AU636" s="66" t="e">
        <f t="shared" si="96"/>
        <v>#N/A</v>
      </c>
      <c r="AV636" s="66" t="e">
        <f t="shared" si="97"/>
        <v>#N/A</v>
      </c>
      <c r="AW636" t="e">
        <f t="shared" si="98"/>
        <v>#N/A</v>
      </c>
      <c r="AX636" s="66" t="e">
        <f t="shared" si="99"/>
        <v>#N/A</v>
      </c>
      <c r="AY636" s="66" t="e">
        <f t="shared" si="100"/>
        <v>#N/A</v>
      </c>
      <c r="BB636" s="6" t="e">
        <f>MATCH(Q636,'Partnumber data valves'!$B$4:$B$1001,0)</f>
        <v>#N/A</v>
      </c>
      <c r="BC636" s="6"/>
      <c r="BD636" t="e">
        <f>INDEX('Partnumber data valves'!$B$4:$AC$1001,$BB636,13)</f>
        <v>#N/A</v>
      </c>
      <c r="BE636" t="e">
        <f>INDEX('Partnumber data valves'!$B$4:$AC$1001,$BB636,14)</f>
        <v>#N/A</v>
      </c>
      <c r="BF636" t="e">
        <f>INDEX('Partnumber data valves'!$B$4:$AC$1001,$BB636,15)</f>
        <v>#N/A</v>
      </c>
      <c r="BG636" t="e">
        <f>INDEX('Partnumber data valves'!$B$4:$AC$1001,$BB636,16)</f>
        <v>#N/A</v>
      </c>
      <c r="BH636" t="e">
        <f>INDEX('Partnumber data valves'!$B$4:$AC$1001,$BB636,17)</f>
        <v>#N/A</v>
      </c>
      <c r="BI636" t="e">
        <f>INDEX('Partnumber data valves'!$B$4:$AC$1001,$BB636,18)</f>
        <v>#N/A</v>
      </c>
      <c r="BJ636" t="e">
        <f>INDEX('Partnumber data valves'!$B$4:$AC$1001,$BB636,19)</f>
        <v>#N/A</v>
      </c>
      <c r="BL636" t="e">
        <f>INDEX('Partnumber data valves'!$B$4:$AC$1001,$BB636,21)</f>
        <v>#N/A</v>
      </c>
      <c r="BM636" t="e">
        <f>INDEX('Partnumber data valves'!$B$4:$AC$1001,$BB636,22)</f>
        <v>#N/A</v>
      </c>
      <c r="BN636" t="e">
        <f>INDEX('Partnumber data valves'!$B$4:$AC$1001,$BB636,23)</f>
        <v>#N/A</v>
      </c>
      <c r="BO636" t="e">
        <f>INDEX('Partnumber data valves'!$B$4:$AC$1001,$BB636,24)</f>
        <v>#N/A</v>
      </c>
      <c r="BP636" t="e">
        <f>INDEX('Partnumber data valves'!$B$4:$AC$1001,$BB636,25)</f>
        <v>#N/A</v>
      </c>
      <c r="BQ636" t="e">
        <f>INDEX('Partnumber data valves'!$B$4:$AC$1001,$BB636,26)</f>
        <v>#N/A</v>
      </c>
      <c r="BR636" t="e">
        <f>INDEX('Partnumber data valves'!$B$4:$AC$1001,$BB636,27)</f>
        <v>#N/A</v>
      </c>
      <c r="BS636" t="e">
        <f>INDEX('Partnumber data valves'!$B$4:$AC$1001,$BB636,28)</f>
        <v>#N/A</v>
      </c>
      <c r="BU636" s="66" t="e">
        <f>INDEX('Partnumber data valves'!$B$4:$AC$1001,$BB636,5)</f>
        <v>#N/A</v>
      </c>
      <c r="BV636" s="66" t="e">
        <f>INDEX('Partnumber data valves'!$B$4:$AC$1001,$BB636,6)</f>
        <v>#N/A</v>
      </c>
    </row>
    <row r="637" spans="2:74" ht="15.75">
      <c r="B637" s="86"/>
      <c r="C637" s="108"/>
      <c r="D637" s="112"/>
      <c r="E637" s="124"/>
      <c r="F637" s="124"/>
      <c r="G637" s="109"/>
      <c r="H637" s="112"/>
      <c r="I637" s="110"/>
      <c r="J637" s="111"/>
      <c r="K637" s="112"/>
      <c r="L637" s="111"/>
      <c r="M637" s="115"/>
      <c r="N637" s="115"/>
      <c r="O637" s="115"/>
      <c r="Q637" s="83"/>
      <c r="R637" s="22" t="e">
        <f>VLOOKUP('Frese Valve Selection'!$Q637,'Partnumber data valves'!$B$4:$K$1001,2,FALSE)</f>
        <v>#N/A</v>
      </c>
      <c r="S637" s="23" t="e">
        <f>VLOOKUP('Frese Valve Selection'!$Q637,'Partnumber data valves'!$B$4:$K$1001,3,FALSE)</f>
        <v>#N/A</v>
      </c>
      <c r="T637" s="23" t="e">
        <f>VLOOKUP('Frese Valve Selection'!$Q637,'Partnumber data valves'!$B$4:$K$1001,4,FALSE)</f>
        <v>#N/A</v>
      </c>
      <c r="U637" s="23" t="e">
        <f>VLOOKUP('Frese Valve Selection'!$Q637,'Partnumber data valves'!$B$4:$K$1001,5,FALSE)</f>
        <v>#N/A</v>
      </c>
      <c r="V637" s="23" t="e">
        <f>VLOOKUP('Frese Valve Selection'!$Q637,'Partnumber data valves'!$B$4:$K$1001,6,FALSE)</f>
        <v>#N/A</v>
      </c>
      <c r="W637" s="23" t="e">
        <f>VLOOKUP('Frese Valve Selection'!$Q637,'Partnumber data valves'!$B$4:$K$1001,7,FALSE)</f>
        <v>#N/A</v>
      </c>
      <c r="X637" s="23" t="e">
        <f>VLOOKUP('Frese Valve Selection'!$Q637,'Partnumber data valves'!$B$4:$K$1001,8,FALSE)</f>
        <v>#N/A</v>
      </c>
      <c r="Y637" s="23" t="e">
        <f>VLOOKUP('Frese Valve Selection'!$Q637,'Partnumber data valves'!$B$4:$K$1001,9,FALSE)</f>
        <v>#N/A</v>
      </c>
      <c r="Z637" s="23" t="e">
        <f>VLOOKUP('Frese Valve Selection'!$Q637,'Partnumber data valves'!$B$4:$K$1001,10,FALSE)</f>
        <v>#N/A</v>
      </c>
      <c r="AA637" s="97">
        <f t="shared" si="95"/>
        <v>0</v>
      </c>
      <c r="AB637" s="98" t="e">
        <f t="shared" si="93"/>
        <v>#N/A</v>
      </c>
      <c r="AC637" s="99" t="e">
        <f t="shared" si="94"/>
        <v>#N/A</v>
      </c>
      <c r="AD637" s="23" t="e">
        <f>VLOOKUP(Q637,'Weight table'!$A$2:$C$10000,3,FALSE)</f>
        <v>#N/A</v>
      </c>
      <c r="AF637" s="83"/>
      <c r="AG637" s="23" t="str">
        <f>IF(OR(ISBLANK($AF637),$AF637="N/A"),"",VLOOKUP($AF637,'Part number data actuators'!$B$3:$H$202,2,FALSE))</f>
        <v/>
      </c>
      <c r="AH637" s="23" t="str">
        <f>IF(OR(ISBLANK($AF637),$AF637="N/A"),"",VLOOKUP($AF637,'Part number data actuators'!$B$3:$H$202,3,FALSE))</f>
        <v/>
      </c>
      <c r="AI637" s="23" t="str">
        <f>IF(OR(ISBLANK($AF637),$AF637="N/A"),"",VLOOKUP($AF637,'Part number data actuators'!$B$3:$H$202,4,FALSE))</f>
        <v/>
      </c>
      <c r="AJ637" s="23" t="str">
        <f>IF(OR(ISBLANK($AF637),$AF637="N/A"),"",VLOOKUP($AF637,'Part number data actuators'!$B$3:$H$202,5,FALSE))</f>
        <v/>
      </c>
      <c r="AK637" s="23" t="str">
        <f>IF(OR(ISBLANK($AF637),$AF637="N/A"),"",VLOOKUP($AF637,'Part number data actuators'!$B$3:$H$202,6,FALSE))</f>
        <v/>
      </c>
      <c r="AL637" s="23" t="str">
        <f>IF(OR(ISBLANK($AF637),$AF637="N/A"),"",VLOOKUP($AF637,'Part number data actuators'!$B$3:$H$202,7,FALSE))</f>
        <v/>
      </c>
      <c r="AM637" s="5" t="str">
        <f>IF(OR(ISBLANK($AF637),$AF637="N/A"),"",VLOOKUP(AF637,'Weight table'!$A$2:$C$10000,3,FALSE))</f>
        <v/>
      </c>
      <c r="AO637" s="86"/>
      <c r="AU637" s="66" t="e">
        <f t="shared" si="96"/>
        <v>#N/A</v>
      </c>
      <c r="AV637" s="66" t="e">
        <f t="shared" si="97"/>
        <v>#N/A</v>
      </c>
      <c r="AW637" t="e">
        <f t="shared" si="98"/>
        <v>#N/A</v>
      </c>
      <c r="AX637" s="66" t="e">
        <f t="shared" si="99"/>
        <v>#N/A</v>
      </c>
      <c r="AY637" s="66" t="e">
        <f t="shared" si="100"/>
        <v>#N/A</v>
      </c>
      <c r="BB637" s="6" t="e">
        <f>MATCH(Q637,'Partnumber data valves'!$B$4:$B$1001,0)</f>
        <v>#N/A</v>
      </c>
      <c r="BC637" s="6"/>
      <c r="BD637" t="e">
        <f>INDEX('Partnumber data valves'!$B$4:$AC$1001,$BB637,13)</f>
        <v>#N/A</v>
      </c>
      <c r="BE637" t="e">
        <f>INDEX('Partnumber data valves'!$B$4:$AC$1001,$BB637,14)</f>
        <v>#N/A</v>
      </c>
      <c r="BF637" t="e">
        <f>INDEX('Partnumber data valves'!$B$4:$AC$1001,$BB637,15)</f>
        <v>#N/A</v>
      </c>
      <c r="BG637" t="e">
        <f>INDEX('Partnumber data valves'!$B$4:$AC$1001,$BB637,16)</f>
        <v>#N/A</v>
      </c>
      <c r="BH637" t="e">
        <f>INDEX('Partnumber data valves'!$B$4:$AC$1001,$BB637,17)</f>
        <v>#N/A</v>
      </c>
      <c r="BI637" t="e">
        <f>INDEX('Partnumber data valves'!$B$4:$AC$1001,$BB637,18)</f>
        <v>#N/A</v>
      </c>
      <c r="BJ637" t="e">
        <f>INDEX('Partnumber data valves'!$B$4:$AC$1001,$BB637,19)</f>
        <v>#N/A</v>
      </c>
      <c r="BL637" t="e">
        <f>INDEX('Partnumber data valves'!$B$4:$AC$1001,$BB637,21)</f>
        <v>#N/A</v>
      </c>
      <c r="BM637" t="e">
        <f>INDEX('Partnumber data valves'!$B$4:$AC$1001,$BB637,22)</f>
        <v>#N/A</v>
      </c>
      <c r="BN637" t="e">
        <f>INDEX('Partnumber data valves'!$B$4:$AC$1001,$BB637,23)</f>
        <v>#N/A</v>
      </c>
      <c r="BO637" t="e">
        <f>INDEX('Partnumber data valves'!$B$4:$AC$1001,$BB637,24)</f>
        <v>#N/A</v>
      </c>
      <c r="BP637" t="e">
        <f>INDEX('Partnumber data valves'!$B$4:$AC$1001,$BB637,25)</f>
        <v>#N/A</v>
      </c>
      <c r="BQ637" t="e">
        <f>INDEX('Partnumber data valves'!$B$4:$AC$1001,$BB637,26)</f>
        <v>#N/A</v>
      </c>
      <c r="BR637" t="e">
        <f>INDEX('Partnumber data valves'!$B$4:$AC$1001,$BB637,27)</f>
        <v>#N/A</v>
      </c>
      <c r="BS637" t="e">
        <f>INDEX('Partnumber data valves'!$B$4:$AC$1001,$BB637,28)</f>
        <v>#N/A</v>
      </c>
      <c r="BU637" s="66" t="e">
        <f>INDEX('Partnumber data valves'!$B$4:$AC$1001,$BB637,5)</f>
        <v>#N/A</v>
      </c>
      <c r="BV637" s="66" t="e">
        <f>INDEX('Partnumber data valves'!$B$4:$AC$1001,$BB637,6)</f>
        <v>#N/A</v>
      </c>
    </row>
    <row r="638" spans="2:74" ht="15.75">
      <c r="B638" s="86"/>
      <c r="C638" s="108"/>
      <c r="D638" s="112"/>
      <c r="E638" s="124"/>
      <c r="F638" s="124"/>
      <c r="G638" s="109"/>
      <c r="H638" s="112"/>
      <c r="I638" s="110"/>
      <c r="J638" s="111"/>
      <c r="K638" s="112"/>
      <c r="L638" s="111"/>
      <c r="M638" s="115"/>
      <c r="N638" s="115"/>
      <c r="O638" s="115"/>
      <c r="Q638" s="83"/>
      <c r="R638" s="22" t="e">
        <f>VLOOKUP('Frese Valve Selection'!$Q638,'Partnumber data valves'!$B$4:$K$1001,2,FALSE)</f>
        <v>#N/A</v>
      </c>
      <c r="S638" s="23" t="e">
        <f>VLOOKUP('Frese Valve Selection'!$Q638,'Partnumber data valves'!$B$4:$K$1001,3,FALSE)</f>
        <v>#N/A</v>
      </c>
      <c r="T638" s="23" t="e">
        <f>VLOOKUP('Frese Valve Selection'!$Q638,'Partnumber data valves'!$B$4:$K$1001,4,FALSE)</f>
        <v>#N/A</v>
      </c>
      <c r="U638" s="23" t="e">
        <f>VLOOKUP('Frese Valve Selection'!$Q638,'Partnumber data valves'!$B$4:$K$1001,5,FALSE)</f>
        <v>#N/A</v>
      </c>
      <c r="V638" s="23" t="e">
        <f>VLOOKUP('Frese Valve Selection'!$Q638,'Partnumber data valves'!$B$4:$K$1001,6,FALSE)</f>
        <v>#N/A</v>
      </c>
      <c r="W638" s="23" t="e">
        <f>VLOOKUP('Frese Valve Selection'!$Q638,'Partnumber data valves'!$B$4:$K$1001,7,FALSE)</f>
        <v>#N/A</v>
      </c>
      <c r="X638" s="23" t="e">
        <f>VLOOKUP('Frese Valve Selection'!$Q638,'Partnumber data valves'!$B$4:$K$1001,8,FALSE)</f>
        <v>#N/A</v>
      </c>
      <c r="Y638" s="23" t="e">
        <f>VLOOKUP('Frese Valve Selection'!$Q638,'Partnumber data valves'!$B$4:$K$1001,9,FALSE)</f>
        <v>#N/A</v>
      </c>
      <c r="Z638" s="23" t="e">
        <f>VLOOKUP('Frese Valve Selection'!$Q638,'Partnumber data valves'!$B$4:$K$1001,10,FALSE)</f>
        <v>#N/A</v>
      </c>
      <c r="AA638" s="97">
        <f t="shared" si="95"/>
        <v>0</v>
      </c>
      <c r="AB638" s="98" t="e">
        <f t="shared" si="93"/>
        <v>#N/A</v>
      </c>
      <c r="AC638" s="99" t="e">
        <f t="shared" si="94"/>
        <v>#N/A</v>
      </c>
      <c r="AD638" s="23" t="e">
        <f>VLOOKUP(Q638,'Weight table'!$A$2:$C$10000,3,FALSE)</f>
        <v>#N/A</v>
      </c>
      <c r="AF638" s="83"/>
      <c r="AG638" s="23" t="str">
        <f>IF(OR(ISBLANK($AF638),$AF638="N/A"),"",VLOOKUP($AF638,'Part number data actuators'!$B$3:$H$202,2,FALSE))</f>
        <v/>
      </c>
      <c r="AH638" s="23" t="str">
        <f>IF(OR(ISBLANK($AF638),$AF638="N/A"),"",VLOOKUP($AF638,'Part number data actuators'!$B$3:$H$202,3,FALSE))</f>
        <v/>
      </c>
      <c r="AI638" s="23" t="str">
        <f>IF(OR(ISBLANK($AF638),$AF638="N/A"),"",VLOOKUP($AF638,'Part number data actuators'!$B$3:$H$202,4,FALSE))</f>
        <v/>
      </c>
      <c r="AJ638" s="23" t="str">
        <f>IF(OR(ISBLANK($AF638),$AF638="N/A"),"",VLOOKUP($AF638,'Part number data actuators'!$B$3:$H$202,5,FALSE))</f>
        <v/>
      </c>
      <c r="AK638" s="23" t="str">
        <f>IF(OR(ISBLANK($AF638),$AF638="N/A"),"",VLOOKUP($AF638,'Part number data actuators'!$B$3:$H$202,6,FALSE))</f>
        <v/>
      </c>
      <c r="AL638" s="23" t="str">
        <f>IF(OR(ISBLANK($AF638),$AF638="N/A"),"",VLOOKUP($AF638,'Part number data actuators'!$B$3:$H$202,7,FALSE))</f>
        <v/>
      </c>
      <c r="AM638" s="5" t="str">
        <f>IF(OR(ISBLANK($AF638),$AF638="N/A"),"",VLOOKUP(AF638,'Weight table'!$A$2:$C$10000,3,FALSE))</f>
        <v/>
      </c>
      <c r="AO638" s="86"/>
      <c r="AU638" s="66" t="e">
        <f t="shared" si="96"/>
        <v>#N/A</v>
      </c>
      <c r="AV638" s="66" t="e">
        <f t="shared" si="97"/>
        <v>#N/A</v>
      </c>
      <c r="AW638" t="e">
        <f t="shared" si="98"/>
        <v>#N/A</v>
      </c>
      <c r="AX638" s="66" t="e">
        <f t="shared" si="99"/>
        <v>#N/A</v>
      </c>
      <c r="AY638" s="66" t="e">
        <f t="shared" si="100"/>
        <v>#N/A</v>
      </c>
      <c r="BB638" s="6" t="e">
        <f>MATCH(Q638,'Partnumber data valves'!$B$4:$B$1001,0)</f>
        <v>#N/A</v>
      </c>
      <c r="BC638" s="6"/>
      <c r="BD638" t="e">
        <f>INDEX('Partnumber data valves'!$B$4:$AC$1001,$BB638,13)</f>
        <v>#N/A</v>
      </c>
      <c r="BE638" t="e">
        <f>INDEX('Partnumber data valves'!$B$4:$AC$1001,$BB638,14)</f>
        <v>#N/A</v>
      </c>
      <c r="BF638" t="e">
        <f>INDEX('Partnumber data valves'!$B$4:$AC$1001,$BB638,15)</f>
        <v>#N/A</v>
      </c>
      <c r="BG638" t="e">
        <f>INDEX('Partnumber data valves'!$B$4:$AC$1001,$BB638,16)</f>
        <v>#N/A</v>
      </c>
      <c r="BH638" t="e">
        <f>INDEX('Partnumber data valves'!$B$4:$AC$1001,$BB638,17)</f>
        <v>#N/A</v>
      </c>
      <c r="BI638" t="e">
        <f>INDEX('Partnumber data valves'!$B$4:$AC$1001,$BB638,18)</f>
        <v>#N/A</v>
      </c>
      <c r="BJ638" t="e">
        <f>INDEX('Partnumber data valves'!$B$4:$AC$1001,$BB638,19)</f>
        <v>#N/A</v>
      </c>
      <c r="BL638" t="e">
        <f>INDEX('Partnumber data valves'!$B$4:$AC$1001,$BB638,21)</f>
        <v>#N/A</v>
      </c>
      <c r="BM638" t="e">
        <f>INDEX('Partnumber data valves'!$B$4:$AC$1001,$BB638,22)</f>
        <v>#N/A</v>
      </c>
      <c r="BN638" t="e">
        <f>INDEX('Partnumber data valves'!$B$4:$AC$1001,$BB638,23)</f>
        <v>#N/A</v>
      </c>
      <c r="BO638" t="e">
        <f>INDEX('Partnumber data valves'!$B$4:$AC$1001,$BB638,24)</f>
        <v>#N/A</v>
      </c>
      <c r="BP638" t="e">
        <f>INDEX('Partnumber data valves'!$B$4:$AC$1001,$BB638,25)</f>
        <v>#N/A</v>
      </c>
      <c r="BQ638" t="e">
        <f>INDEX('Partnumber data valves'!$B$4:$AC$1001,$BB638,26)</f>
        <v>#N/A</v>
      </c>
      <c r="BR638" t="e">
        <f>INDEX('Partnumber data valves'!$B$4:$AC$1001,$BB638,27)</f>
        <v>#N/A</v>
      </c>
      <c r="BS638" t="e">
        <f>INDEX('Partnumber data valves'!$B$4:$AC$1001,$BB638,28)</f>
        <v>#N/A</v>
      </c>
      <c r="BU638" s="66" t="e">
        <f>INDEX('Partnumber data valves'!$B$4:$AC$1001,$BB638,5)</f>
        <v>#N/A</v>
      </c>
      <c r="BV638" s="66" t="e">
        <f>INDEX('Partnumber data valves'!$B$4:$AC$1001,$BB638,6)</f>
        <v>#N/A</v>
      </c>
    </row>
    <row r="639" spans="2:74" ht="15.75">
      <c r="B639" s="86"/>
      <c r="C639" s="108"/>
      <c r="D639" s="112"/>
      <c r="E639" s="124"/>
      <c r="F639" s="124"/>
      <c r="G639" s="109"/>
      <c r="H639" s="112"/>
      <c r="I639" s="110"/>
      <c r="J639" s="111"/>
      <c r="K639" s="112"/>
      <c r="L639" s="111"/>
      <c r="M639" s="115"/>
      <c r="N639" s="115"/>
      <c r="O639" s="115"/>
      <c r="Q639" s="83"/>
      <c r="R639" s="22" t="e">
        <f>VLOOKUP('Frese Valve Selection'!$Q639,'Partnumber data valves'!$B$4:$K$1001,2,FALSE)</f>
        <v>#N/A</v>
      </c>
      <c r="S639" s="23" t="e">
        <f>VLOOKUP('Frese Valve Selection'!$Q639,'Partnumber data valves'!$B$4:$K$1001,3,FALSE)</f>
        <v>#N/A</v>
      </c>
      <c r="T639" s="23" t="e">
        <f>VLOOKUP('Frese Valve Selection'!$Q639,'Partnumber data valves'!$B$4:$K$1001,4,FALSE)</f>
        <v>#N/A</v>
      </c>
      <c r="U639" s="23" t="e">
        <f>VLOOKUP('Frese Valve Selection'!$Q639,'Partnumber data valves'!$B$4:$K$1001,5,FALSE)</f>
        <v>#N/A</v>
      </c>
      <c r="V639" s="23" t="e">
        <f>VLOOKUP('Frese Valve Selection'!$Q639,'Partnumber data valves'!$B$4:$K$1001,6,FALSE)</f>
        <v>#N/A</v>
      </c>
      <c r="W639" s="23" t="e">
        <f>VLOOKUP('Frese Valve Selection'!$Q639,'Partnumber data valves'!$B$4:$K$1001,7,FALSE)</f>
        <v>#N/A</v>
      </c>
      <c r="X639" s="23" t="e">
        <f>VLOOKUP('Frese Valve Selection'!$Q639,'Partnumber data valves'!$B$4:$K$1001,8,FALSE)</f>
        <v>#N/A</v>
      </c>
      <c r="Y639" s="23" t="e">
        <f>VLOOKUP('Frese Valve Selection'!$Q639,'Partnumber data valves'!$B$4:$K$1001,9,FALSE)</f>
        <v>#N/A</v>
      </c>
      <c r="Z639" s="23" t="e">
        <f>VLOOKUP('Frese Valve Selection'!$Q639,'Partnumber data valves'!$B$4:$K$1001,10,FALSE)</f>
        <v>#N/A</v>
      </c>
      <c r="AA639" s="97">
        <f t="shared" si="95"/>
        <v>0</v>
      </c>
      <c r="AB639" s="98" t="e">
        <f t="shared" si="93"/>
        <v>#N/A</v>
      </c>
      <c r="AC639" s="99" t="e">
        <f t="shared" si="94"/>
        <v>#N/A</v>
      </c>
      <c r="AD639" s="23" t="e">
        <f>VLOOKUP(Q639,'Weight table'!$A$2:$C$10000,3,FALSE)</f>
        <v>#N/A</v>
      </c>
      <c r="AF639" s="83"/>
      <c r="AG639" s="23" t="str">
        <f>IF(OR(ISBLANK($AF639),$AF639="N/A"),"",VLOOKUP($AF639,'Part number data actuators'!$B$3:$H$202,2,FALSE))</f>
        <v/>
      </c>
      <c r="AH639" s="23" t="str">
        <f>IF(OR(ISBLANK($AF639),$AF639="N/A"),"",VLOOKUP($AF639,'Part number data actuators'!$B$3:$H$202,3,FALSE))</f>
        <v/>
      </c>
      <c r="AI639" s="23" t="str">
        <f>IF(OR(ISBLANK($AF639),$AF639="N/A"),"",VLOOKUP($AF639,'Part number data actuators'!$B$3:$H$202,4,FALSE))</f>
        <v/>
      </c>
      <c r="AJ639" s="23" t="str">
        <f>IF(OR(ISBLANK($AF639),$AF639="N/A"),"",VLOOKUP($AF639,'Part number data actuators'!$B$3:$H$202,5,FALSE))</f>
        <v/>
      </c>
      <c r="AK639" s="23" t="str">
        <f>IF(OR(ISBLANK($AF639),$AF639="N/A"),"",VLOOKUP($AF639,'Part number data actuators'!$B$3:$H$202,6,FALSE))</f>
        <v/>
      </c>
      <c r="AL639" s="23" t="str">
        <f>IF(OR(ISBLANK($AF639),$AF639="N/A"),"",VLOOKUP($AF639,'Part number data actuators'!$B$3:$H$202,7,FALSE))</f>
        <v/>
      </c>
      <c r="AM639" s="5" t="str">
        <f>IF(OR(ISBLANK($AF639),$AF639="N/A"),"",VLOOKUP(AF639,'Weight table'!$A$2:$C$10000,3,FALSE))</f>
        <v/>
      </c>
      <c r="AO639" s="86"/>
      <c r="AU639" s="66" t="e">
        <f t="shared" si="96"/>
        <v>#N/A</v>
      </c>
      <c r="AV639" s="66" t="e">
        <f t="shared" si="97"/>
        <v>#N/A</v>
      </c>
      <c r="AW639" t="e">
        <f t="shared" si="98"/>
        <v>#N/A</v>
      </c>
      <c r="AX639" s="66" t="e">
        <f t="shared" si="99"/>
        <v>#N/A</v>
      </c>
      <c r="AY639" s="66" t="e">
        <f t="shared" si="100"/>
        <v>#N/A</v>
      </c>
      <c r="BB639" s="6" t="e">
        <f>MATCH(Q639,'Partnumber data valves'!$B$4:$B$1001,0)</f>
        <v>#N/A</v>
      </c>
      <c r="BC639" s="6"/>
      <c r="BD639" t="e">
        <f>INDEX('Partnumber data valves'!$B$4:$AC$1001,$BB639,13)</f>
        <v>#N/A</v>
      </c>
      <c r="BE639" t="e">
        <f>INDEX('Partnumber data valves'!$B$4:$AC$1001,$BB639,14)</f>
        <v>#N/A</v>
      </c>
      <c r="BF639" t="e">
        <f>INDEX('Partnumber data valves'!$B$4:$AC$1001,$BB639,15)</f>
        <v>#N/A</v>
      </c>
      <c r="BG639" t="e">
        <f>INDEX('Partnumber data valves'!$B$4:$AC$1001,$BB639,16)</f>
        <v>#N/A</v>
      </c>
      <c r="BH639" t="e">
        <f>INDEX('Partnumber data valves'!$B$4:$AC$1001,$BB639,17)</f>
        <v>#N/A</v>
      </c>
      <c r="BI639" t="e">
        <f>INDEX('Partnumber data valves'!$B$4:$AC$1001,$BB639,18)</f>
        <v>#N/A</v>
      </c>
      <c r="BJ639" t="e">
        <f>INDEX('Partnumber data valves'!$B$4:$AC$1001,$BB639,19)</f>
        <v>#N/A</v>
      </c>
      <c r="BL639" t="e">
        <f>INDEX('Partnumber data valves'!$B$4:$AC$1001,$BB639,21)</f>
        <v>#N/A</v>
      </c>
      <c r="BM639" t="e">
        <f>INDEX('Partnumber data valves'!$B$4:$AC$1001,$BB639,22)</f>
        <v>#N/A</v>
      </c>
      <c r="BN639" t="e">
        <f>INDEX('Partnumber data valves'!$B$4:$AC$1001,$BB639,23)</f>
        <v>#N/A</v>
      </c>
      <c r="BO639" t="e">
        <f>INDEX('Partnumber data valves'!$B$4:$AC$1001,$BB639,24)</f>
        <v>#N/A</v>
      </c>
      <c r="BP639" t="e">
        <f>INDEX('Partnumber data valves'!$B$4:$AC$1001,$BB639,25)</f>
        <v>#N/A</v>
      </c>
      <c r="BQ639" t="e">
        <f>INDEX('Partnumber data valves'!$B$4:$AC$1001,$BB639,26)</f>
        <v>#N/A</v>
      </c>
      <c r="BR639" t="e">
        <f>INDEX('Partnumber data valves'!$B$4:$AC$1001,$BB639,27)</f>
        <v>#N/A</v>
      </c>
      <c r="BS639" t="e">
        <f>INDEX('Partnumber data valves'!$B$4:$AC$1001,$BB639,28)</f>
        <v>#N/A</v>
      </c>
      <c r="BU639" s="66" t="e">
        <f>INDEX('Partnumber data valves'!$B$4:$AC$1001,$BB639,5)</f>
        <v>#N/A</v>
      </c>
      <c r="BV639" s="66" t="e">
        <f>INDEX('Partnumber data valves'!$B$4:$AC$1001,$BB639,6)</f>
        <v>#N/A</v>
      </c>
    </row>
    <row r="640" spans="2:74" ht="15.75">
      <c r="B640" s="86"/>
      <c r="C640" s="108"/>
      <c r="D640" s="112"/>
      <c r="E640" s="124"/>
      <c r="F640" s="124"/>
      <c r="G640" s="109"/>
      <c r="H640" s="112"/>
      <c r="I640" s="110"/>
      <c r="J640" s="111"/>
      <c r="K640" s="112"/>
      <c r="L640" s="111"/>
      <c r="M640" s="115"/>
      <c r="N640" s="115"/>
      <c r="O640" s="115"/>
      <c r="Q640" s="83"/>
      <c r="R640" s="22" t="e">
        <f>VLOOKUP('Frese Valve Selection'!$Q640,'Partnumber data valves'!$B$4:$K$1001,2,FALSE)</f>
        <v>#N/A</v>
      </c>
      <c r="S640" s="23" t="e">
        <f>VLOOKUP('Frese Valve Selection'!$Q640,'Partnumber data valves'!$B$4:$K$1001,3,FALSE)</f>
        <v>#N/A</v>
      </c>
      <c r="T640" s="23" t="e">
        <f>VLOOKUP('Frese Valve Selection'!$Q640,'Partnumber data valves'!$B$4:$K$1001,4,FALSE)</f>
        <v>#N/A</v>
      </c>
      <c r="U640" s="23" t="e">
        <f>VLOOKUP('Frese Valve Selection'!$Q640,'Partnumber data valves'!$B$4:$K$1001,5,FALSE)</f>
        <v>#N/A</v>
      </c>
      <c r="V640" s="23" t="e">
        <f>VLOOKUP('Frese Valve Selection'!$Q640,'Partnumber data valves'!$B$4:$K$1001,6,FALSE)</f>
        <v>#N/A</v>
      </c>
      <c r="W640" s="23" t="e">
        <f>VLOOKUP('Frese Valve Selection'!$Q640,'Partnumber data valves'!$B$4:$K$1001,7,FALSE)</f>
        <v>#N/A</v>
      </c>
      <c r="X640" s="23" t="e">
        <f>VLOOKUP('Frese Valve Selection'!$Q640,'Partnumber data valves'!$B$4:$K$1001,8,FALSE)</f>
        <v>#N/A</v>
      </c>
      <c r="Y640" s="23" t="e">
        <f>VLOOKUP('Frese Valve Selection'!$Q640,'Partnumber data valves'!$B$4:$K$1001,9,FALSE)</f>
        <v>#N/A</v>
      </c>
      <c r="Z640" s="23" t="e">
        <f>VLOOKUP('Frese Valve Selection'!$Q640,'Partnumber data valves'!$B$4:$K$1001,10,FALSE)</f>
        <v>#N/A</v>
      </c>
      <c r="AA640" s="97">
        <f t="shared" si="95"/>
        <v>0</v>
      </c>
      <c r="AB640" s="98" t="e">
        <f t="shared" si="93"/>
        <v>#N/A</v>
      </c>
      <c r="AC640" s="99" t="e">
        <f t="shared" si="94"/>
        <v>#N/A</v>
      </c>
      <c r="AD640" s="23" t="e">
        <f>VLOOKUP(Q640,'Weight table'!$A$2:$C$10000,3,FALSE)</f>
        <v>#N/A</v>
      </c>
      <c r="AF640" s="83"/>
      <c r="AG640" s="23" t="str">
        <f>IF(OR(ISBLANK($AF640),$AF640="N/A"),"",VLOOKUP($AF640,'Part number data actuators'!$B$3:$H$202,2,FALSE))</f>
        <v/>
      </c>
      <c r="AH640" s="23" t="str">
        <f>IF(OR(ISBLANK($AF640),$AF640="N/A"),"",VLOOKUP($AF640,'Part number data actuators'!$B$3:$H$202,3,FALSE))</f>
        <v/>
      </c>
      <c r="AI640" s="23" t="str">
        <f>IF(OR(ISBLANK($AF640),$AF640="N/A"),"",VLOOKUP($AF640,'Part number data actuators'!$B$3:$H$202,4,FALSE))</f>
        <v/>
      </c>
      <c r="AJ640" s="23" t="str">
        <f>IF(OR(ISBLANK($AF640),$AF640="N/A"),"",VLOOKUP($AF640,'Part number data actuators'!$B$3:$H$202,5,FALSE))</f>
        <v/>
      </c>
      <c r="AK640" s="23" t="str">
        <f>IF(OR(ISBLANK($AF640),$AF640="N/A"),"",VLOOKUP($AF640,'Part number data actuators'!$B$3:$H$202,6,FALSE))</f>
        <v/>
      </c>
      <c r="AL640" s="23" t="str">
        <f>IF(OR(ISBLANK($AF640),$AF640="N/A"),"",VLOOKUP($AF640,'Part number data actuators'!$B$3:$H$202,7,FALSE))</f>
        <v/>
      </c>
      <c r="AM640" s="5" t="str">
        <f>IF(OR(ISBLANK($AF640),$AF640="N/A"),"",VLOOKUP(AF640,'Weight table'!$A$2:$C$10000,3,FALSE))</f>
        <v/>
      </c>
      <c r="AO640" s="86"/>
      <c r="AU640" s="66" t="e">
        <f t="shared" si="96"/>
        <v>#N/A</v>
      </c>
      <c r="AV640" s="66" t="e">
        <f t="shared" si="97"/>
        <v>#N/A</v>
      </c>
      <c r="AW640" t="e">
        <f t="shared" si="98"/>
        <v>#N/A</v>
      </c>
      <c r="AX640" s="66" t="e">
        <f t="shared" si="99"/>
        <v>#N/A</v>
      </c>
      <c r="AY640" s="66" t="e">
        <f t="shared" si="100"/>
        <v>#N/A</v>
      </c>
      <c r="BB640" s="6" t="e">
        <f>MATCH(Q640,'Partnumber data valves'!$B$4:$B$1001,0)</f>
        <v>#N/A</v>
      </c>
      <c r="BC640" s="6"/>
      <c r="BD640" t="e">
        <f>INDEX('Partnumber data valves'!$B$4:$AC$1001,$BB640,13)</f>
        <v>#N/A</v>
      </c>
      <c r="BE640" t="e">
        <f>INDEX('Partnumber data valves'!$B$4:$AC$1001,$BB640,14)</f>
        <v>#N/A</v>
      </c>
      <c r="BF640" t="e">
        <f>INDEX('Partnumber data valves'!$B$4:$AC$1001,$BB640,15)</f>
        <v>#N/A</v>
      </c>
      <c r="BG640" t="e">
        <f>INDEX('Partnumber data valves'!$B$4:$AC$1001,$BB640,16)</f>
        <v>#N/A</v>
      </c>
      <c r="BH640" t="e">
        <f>INDEX('Partnumber data valves'!$B$4:$AC$1001,$BB640,17)</f>
        <v>#N/A</v>
      </c>
      <c r="BI640" t="e">
        <f>INDEX('Partnumber data valves'!$B$4:$AC$1001,$BB640,18)</f>
        <v>#N/A</v>
      </c>
      <c r="BJ640" t="e">
        <f>INDEX('Partnumber data valves'!$B$4:$AC$1001,$BB640,19)</f>
        <v>#N/A</v>
      </c>
      <c r="BL640" t="e">
        <f>INDEX('Partnumber data valves'!$B$4:$AC$1001,$BB640,21)</f>
        <v>#N/A</v>
      </c>
      <c r="BM640" t="e">
        <f>INDEX('Partnumber data valves'!$B$4:$AC$1001,$BB640,22)</f>
        <v>#N/A</v>
      </c>
      <c r="BN640" t="e">
        <f>INDEX('Partnumber data valves'!$B$4:$AC$1001,$BB640,23)</f>
        <v>#N/A</v>
      </c>
      <c r="BO640" t="e">
        <f>INDEX('Partnumber data valves'!$B$4:$AC$1001,$BB640,24)</f>
        <v>#N/A</v>
      </c>
      <c r="BP640" t="e">
        <f>INDEX('Partnumber data valves'!$B$4:$AC$1001,$BB640,25)</f>
        <v>#N/A</v>
      </c>
      <c r="BQ640" t="e">
        <f>INDEX('Partnumber data valves'!$B$4:$AC$1001,$BB640,26)</f>
        <v>#N/A</v>
      </c>
      <c r="BR640" t="e">
        <f>INDEX('Partnumber data valves'!$B$4:$AC$1001,$BB640,27)</f>
        <v>#N/A</v>
      </c>
      <c r="BS640" t="e">
        <f>INDEX('Partnumber data valves'!$B$4:$AC$1001,$BB640,28)</f>
        <v>#N/A</v>
      </c>
      <c r="BU640" s="66" t="e">
        <f>INDEX('Partnumber data valves'!$B$4:$AC$1001,$BB640,5)</f>
        <v>#N/A</v>
      </c>
      <c r="BV640" s="66" t="e">
        <f>INDEX('Partnumber data valves'!$B$4:$AC$1001,$BB640,6)</f>
        <v>#N/A</v>
      </c>
    </row>
    <row r="641" spans="2:74" ht="15.75">
      <c r="B641" s="86"/>
      <c r="C641" s="108"/>
      <c r="D641" s="125"/>
      <c r="E641" s="124"/>
      <c r="F641" s="124"/>
      <c r="G641" s="109"/>
      <c r="H641" s="112"/>
      <c r="I641" s="110"/>
      <c r="J641" s="111"/>
      <c r="K641" s="112"/>
      <c r="L641" s="111"/>
      <c r="M641" s="115"/>
      <c r="N641" s="115"/>
      <c r="O641" s="115"/>
      <c r="Q641" s="83"/>
      <c r="R641" s="22" t="e">
        <f>VLOOKUP('Frese Valve Selection'!$Q641,'Partnumber data valves'!$B$4:$K$1001,2,FALSE)</f>
        <v>#N/A</v>
      </c>
      <c r="S641" s="23" t="e">
        <f>VLOOKUP('Frese Valve Selection'!$Q641,'Partnumber data valves'!$B$4:$K$1001,3,FALSE)</f>
        <v>#N/A</v>
      </c>
      <c r="T641" s="23" t="e">
        <f>VLOOKUP('Frese Valve Selection'!$Q641,'Partnumber data valves'!$B$4:$K$1001,4,FALSE)</f>
        <v>#N/A</v>
      </c>
      <c r="U641" s="23" t="e">
        <f>VLOOKUP('Frese Valve Selection'!$Q641,'Partnumber data valves'!$B$4:$K$1001,5,FALSE)</f>
        <v>#N/A</v>
      </c>
      <c r="V641" s="23" t="e">
        <f>VLOOKUP('Frese Valve Selection'!$Q641,'Partnumber data valves'!$B$4:$K$1001,6,FALSE)</f>
        <v>#N/A</v>
      </c>
      <c r="W641" s="23" t="e">
        <f>VLOOKUP('Frese Valve Selection'!$Q641,'Partnumber data valves'!$B$4:$K$1001,7,FALSE)</f>
        <v>#N/A</v>
      </c>
      <c r="X641" s="23" t="e">
        <f>VLOOKUP('Frese Valve Selection'!$Q641,'Partnumber data valves'!$B$4:$K$1001,8,FALSE)</f>
        <v>#N/A</v>
      </c>
      <c r="Y641" s="23" t="e">
        <f>VLOOKUP('Frese Valve Selection'!$Q641,'Partnumber data valves'!$B$4:$K$1001,9,FALSE)</f>
        <v>#N/A</v>
      </c>
      <c r="Z641" s="23" t="e">
        <f>VLOOKUP('Frese Valve Selection'!$Q641,'Partnumber data valves'!$B$4:$K$1001,10,FALSE)</f>
        <v>#N/A</v>
      </c>
      <c r="AA641" s="97">
        <f t="shared" si="95"/>
        <v>0</v>
      </c>
      <c r="AB641" s="98" t="e">
        <f t="shared" si="93"/>
        <v>#N/A</v>
      </c>
      <c r="AC641" s="99" t="e">
        <f t="shared" si="94"/>
        <v>#N/A</v>
      </c>
      <c r="AD641" s="23" t="e">
        <f>VLOOKUP(Q641,'Weight table'!$A$2:$C$10000,3,FALSE)</f>
        <v>#N/A</v>
      </c>
      <c r="AF641" s="83"/>
      <c r="AG641" s="23" t="str">
        <f>IF(OR(ISBLANK($AF641),$AF641="N/A"),"",VLOOKUP($AF641,'Part number data actuators'!$B$3:$H$202,2,FALSE))</f>
        <v/>
      </c>
      <c r="AH641" s="23" t="str">
        <f>IF(OR(ISBLANK($AF641),$AF641="N/A"),"",VLOOKUP($AF641,'Part number data actuators'!$B$3:$H$202,3,FALSE))</f>
        <v/>
      </c>
      <c r="AI641" s="23" t="str">
        <f>IF(OR(ISBLANK($AF641),$AF641="N/A"),"",VLOOKUP($AF641,'Part number data actuators'!$B$3:$H$202,4,FALSE))</f>
        <v/>
      </c>
      <c r="AJ641" s="23" t="str">
        <f>IF(OR(ISBLANK($AF641),$AF641="N/A"),"",VLOOKUP($AF641,'Part number data actuators'!$B$3:$H$202,5,FALSE))</f>
        <v/>
      </c>
      <c r="AK641" s="23" t="str">
        <f>IF(OR(ISBLANK($AF641),$AF641="N/A"),"",VLOOKUP($AF641,'Part number data actuators'!$B$3:$H$202,6,FALSE))</f>
        <v/>
      </c>
      <c r="AL641" s="23" t="str">
        <f>IF(OR(ISBLANK($AF641),$AF641="N/A"),"",VLOOKUP($AF641,'Part number data actuators'!$B$3:$H$202,7,FALSE))</f>
        <v/>
      </c>
      <c r="AM641" s="5" t="str">
        <f>IF(OR(ISBLANK($AF641),$AF641="N/A"),"",VLOOKUP(AF641,'Weight table'!$A$2:$C$10000,3,FALSE))</f>
        <v/>
      </c>
      <c r="AO641" s="86"/>
      <c r="AU641" s="66" t="e">
        <f t="shared" si="96"/>
        <v>#N/A</v>
      </c>
      <c r="AV641" s="66" t="e">
        <f t="shared" si="97"/>
        <v>#N/A</v>
      </c>
      <c r="AW641" t="e">
        <f t="shared" si="98"/>
        <v>#N/A</v>
      </c>
      <c r="AX641" s="66" t="e">
        <f t="shared" si="99"/>
        <v>#N/A</v>
      </c>
      <c r="AY641" s="66" t="e">
        <f t="shared" si="100"/>
        <v>#N/A</v>
      </c>
      <c r="BB641" s="6" t="e">
        <f>MATCH(Q641,'Partnumber data valves'!$B$4:$B$1001,0)</f>
        <v>#N/A</v>
      </c>
      <c r="BC641" s="6"/>
      <c r="BD641" t="e">
        <f>INDEX('Partnumber data valves'!$B$4:$AC$1001,$BB641,13)</f>
        <v>#N/A</v>
      </c>
      <c r="BE641" t="e">
        <f>INDEX('Partnumber data valves'!$B$4:$AC$1001,$BB641,14)</f>
        <v>#N/A</v>
      </c>
      <c r="BF641" t="e">
        <f>INDEX('Partnumber data valves'!$B$4:$AC$1001,$BB641,15)</f>
        <v>#N/A</v>
      </c>
      <c r="BG641" t="e">
        <f>INDEX('Partnumber data valves'!$B$4:$AC$1001,$BB641,16)</f>
        <v>#N/A</v>
      </c>
      <c r="BH641" t="e">
        <f>INDEX('Partnumber data valves'!$B$4:$AC$1001,$BB641,17)</f>
        <v>#N/A</v>
      </c>
      <c r="BI641" t="e">
        <f>INDEX('Partnumber data valves'!$B$4:$AC$1001,$BB641,18)</f>
        <v>#N/A</v>
      </c>
      <c r="BJ641" t="e">
        <f>INDEX('Partnumber data valves'!$B$4:$AC$1001,$BB641,19)</f>
        <v>#N/A</v>
      </c>
      <c r="BL641" t="e">
        <f>INDEX('Partnumber data valves'!$B$4:$AC$1001,$BB641,21)</f>
        <v>#N/A</v>
      </c>
      <c r="BM641" t="e">
        <f>INDEX('Partnumber data valves'!$B$4:$AC$1001,$BB641,22)</f>
        <v>#N/A</v>
      </c>
      <c r="BN641" t="e">
        <f>INDEX('Partnumber data valves'!$B$4:$AC$1001,$BB641,23)</f>
        <v>#N/A</v>
      </c>
      <c r="BO641" t="e">
        <f>INDEX('Partnumber data valves'!$B$4:$AC$1001,$BB641,24)</f>
        <v>#N/A</v>
      </c>
      <c r="BP641" t="e">
        <f>INDEX('Partnumber data valves'!$B$4:$AC$1001,$BB641,25)</f>
        <v>#N/A</v>
      </c>
      <c r="BQ641" t="e">
        <f>INDEX('Partnumber data valves'!$B$4:$AC$1001,$BB641,26)</f>
        <v>#N/A</v>
      </c>
      <c r="BR641" t="e">
        <f>INDEX('Partnumber data valves'!$B$4:$AC$1001,$BB641,27)</f>
        <v>#N/A</v>
      </c>
      <c r="BS641" t="e">
        <f>INDEX('Partnumber data valves'!$B$4:$AC$1001,$BB641,28)</f>
        <v>#N/A</v>
      </c>
      <c r="BU641" s="66" t="e">
        <f>INDEX('Partnumber data valves'!$B$4:$AC$1001,$BB641,5)</f>
        <v>#N/A</v>
      </c>
      <c r="BV641" s="66" t="e">
        <f>INDEX('Partnumber data valves'!$B$4:$AC$1001,$BB641,6)</f>
        <v>#N/A</v>
      </c>
    </row>
    <row r="642" spans="2:74" ht="15.75">
      <c r="B642" s="86"/>
      <c r="C642" s="108"/>
      <c r="D642" s="112"/>
      <c r="E642" s="124"/>
      <c r="F642" s="124"/>
      <c r="G642" s="109"/>
      <c r="H642" s="112"/>
      <c r="I642" s="110"/>
      <c r="J642" s="111"/>
      <c r="K642" s="112"/>
      <c r="L642" s="111"/>
      <c r="M642" s="115"/>
      <c r="N642" s="115"/>
      <c r="O642" s="115"/>
      <c r="Q642" s="83"/>
      <c r="R642" s="22" t="e">
        <f>VLOOKUP('Frese Valve Selection'!$Q642,'Partnumber data valves'!$B$4:$K$1001,2,FALSE)</f>
        <v>#N/A</v>
      </c>
      <c r="S642" s="23" t="e">
        <f>VLOOKUP('Frese Valve Selection'!$Q642,'Partnumber data valves'!$B$4:$K$1001,3,FALSE)</f>
        <v>#N/A</v>
      </c>
      <c r="T642" s="23" t="e">
        <f>VLOOKUP('Frese Valve Selection'!$Q642,'Partnumber data valves'!$B$4:$K$1001,4,FALSE)</f>
        <v>#N/A</v>
      </c>
      <c r="U642" s="23" t="e">
        <f>VLOOKUP('Frese Valve Selection'!$Q642,'Partnumber data valves'!$B$4:$K$1001,5,FALSE)</f>
        <v>#N/A</v>
      </c>
      <c r="V642" s="23" t="e">
        <f>VLOOKUP('Frese Valve Selection'!$Q642,'Partnumber data valves'!$B$4:$K$1001,6,FALSE)</f>
        <v>#N/A</v>
      </c>
      <c r="W642" s="23" t="e">
        <f>VLOOKUP('Frese Valve Selection'!$Q642,'Partnumber data valves'!$B$4:$K$1001,7,FALSE)</f>
        <v>#N/A</v>
      </c>
      <c r="X642" s="23" t="e">
        <f>VLOOKUP('Frese Valve Selection'!$Q642,'Partnumber data valves'!$B$4:$K$1001,8,FALSE)</f>
        <v>#N/A</v>
      </c>
      <c r="Y642" s="23" t="e">
        <f>VLOOKUP('Frese Valve Selection'!$Q642,'Partnumber data valves'!$B$4:$K$1001,9,FALSE)</f>
        <v>#N/A</v>
      </c>
      <c r="Z642" s="23" t="e">
        <f>VLOOKUP('Frese Valve Selection'!$Q642,'Partnumber data valves'!$B$4:$K$1001,10,FALSE)</f>
        <v>#N/A</v>
      </c>
      <c r="AA642" s="97">
        <f t="shared" si="95"/>
        <v>0</v>
      </c>
      <c r="AB642" s="98" t="e">
        <f t="shared" si="93"/>
        <v>#N/A</v>
      </c>
      <c r="AC642" s="99" t="e">
        <f t="shared" si="94"/>
        <v>#N/A</v>
      </c>
      <c r="AD642" s="23" t="e">
        <f>VLOOKUP(Q642,'Weight table'!$A$2:$C$10000,3,FALSE)</f>
        <v>#N/A</v>
      </c>
      <c r="AF642" s="83"/>
      <c r="AG642" s="23" t="str">
        <f>IF(OR(ISBLANK($AF642),$AF642="N/A"),"",VLOOKUP($AF642,'Part number data actuators'!$B$3:$H$202,2,FALSE))</f>
        <v/>
      </c>
      <c r="AH642" s="23" t="str">
        <f>IF(OR(ISBLANK($AF642),$AF642="N/A"),"",VLOOKUP($AF642,'Part number data actuators'!$B$3:$H$202,3,FALSE))</f>
        <v/>
      </c>
      <c r="AI642" s="23" t="str">
        <f>IF(OR(ISBLANK($AF642),$AF642="N/A"),"",VLOOKUP($AF642,'Part number data actuators'!$B$3:$H$202,4,FALSE))</f>
        <v/>
      </c>
      <c r="AJ642" s="23" t="str">
        <f>IF(OR(ISBLANK($AF642),$AF642="N/A"),"",VLOOKUP($AF642,'Part number data actuators'!$B$3:$H$202,5,FALSE))</f>
        <v/>
      </c>
      <c r="AK642" s="23" t="str">
        <f>IF(OR(ISBLANK($AF642),$AF642="N/A"),"",VLOOKUP($AF642,'Part number data actuators'!$B$3:$H$202,6,FALSE))</f>
        <v/>
      </c>
      <c r="AL642" s="23" t="str">
        <f>IF(OR(ISBLANK($AF642),$AF642="N/A"),"",VLOOKUP($AF642,'Part number data actuators'!$B$3:$H$202,7,FALSE))</f>
        <v/>
      </c>
      <c r="AM642" s="5" t="str">
        <f>IF(OR(ISBLANK($AF642),$AF642="N/A"),"",VLOOKUP(AF642,'Weight table'!$A$2:$C$10000,3,FALSE))</f>
        <v/>
      </c>
      <c r="AO642" s="86"/>
      <c r="AU642" s="66" t="e">
        <f t="shared" si="96"/>
        <v>#N/A</v>
      </c>
      <c r="AV642" s="66" t="e">
        <f t="shared" si="97"/>
        <v>#N/A</v>
      </c>
      <c r="AW642" t="e">
        <f t="shared" si="98"/>
        <v>#N/A</v>
      </c>
      <c r="AX642" s="66" t="e">
        <f t="shared" si="99"/>
        <v>#N/A</v>
      </c>
      <c r="AY642" s="66" t="e">
        <f t="shared" si="100"/>
        <v>#N/A</v>
      </c>
      <c r="BB642" s="6" t="e">
        <f>MATCH(Q642,'Partnumber data valves'!$B$4:$B$1001,0)</f>
        <v>#N/A</v>
      </c>
      <c r="BC642" s="6"/>
      <c r="BD642" t="e">
        <f>INDEX('Partnumber data valves'!$B$4:$AC$1001,$BB642,13)</f>
        <v>#N/A</v>
      </c>
      <c r="BE642" t="e">
        <f>INDEX('Partnumber data valves'!$B$4:$AC$1001,$BB642,14)</f>
        <v>#N/A</v>
      </c>
      <c r="BF642" t="e">
        <f>INDEX('Partnumber data valves'!$B$4:$AC$1001,$BB642,15)</f>
        <v>#N/A</v>
      </c>
      <c r="BG642" t="e">
        <f>INDEX('Partnumber data valves'!$B$4:$AC$1001,$BB642,16)</f>
        <v>#N/A</v>
      </c>
      <c r="BH642" t="e">
        <f>INDEX('Partnumber data valves'!$B$4:$AC$1001,$BB642,17)</f>
        <v>#N/A</v>
      </c>
      <c r="BI642" t="e">
        <f>INDEX('Partnumber data valves'!$B$4:$AC$1001,$BB642,18)</f>
        <v>#N/A</v>
      </c>
      <c r="BJ642" t="e">
        <f>INDEX('Partnumber data valves'!$B$4:$AC$1001,$BB642,19)</f>
        <v>#N/A</v>
      </c>
      <c r="BL642" t="e">
        <f>INDEX('Partnumber data valves'!$B$4:$AC$1001,$BB642,21)</f>
        <v>#N/A</v>
      </c>
      <c r="BM642" t="e">
        <f>INDEX('Partnumber data valves'!$B$4:$AC$1001,$BB642,22)</f>
        <v>#N/A</v>
      </c>
      <c r="BN642" t="e">
        <f>INDEX('Partnumber data valves'!$B$4:$AC$1001,$BB642,23)</f>
        <v>#N/A</v>
      </c>
      <c r="BO642" t="e">
        <f>INDEX('Partnumber data valves'!$B$4:$AC$1001,$BB642,24)</f>
        <v>#N/A</v>
      </c>
      <c r="BP642" t="e">
        <f>INDEX('Partnumber data valves'!$B$4:$AC$1001,$BB642,25)</f>
        <v>#N/A</v>
      </c>
      <c r="BQ642" t="e">
        <f>INDEX('Partnumber data valves'!$B$4:$AC$1001,$BB642,26)</f>
        <v>#N/A</v>
      </c>
      <c r="BR642" t="e">
        <f>INDEX('Partnumber data valves'!$B$4:$AC$1001,$BB642,27)</f>
        <v>#N/A</v>
      </c>
      <c r="BS642" t="e">
        <f>INDEX('Partnumber data valves'!$B$4:$AC$1001,$BB642,28)</f>
        <v>#N/A</v>
      </c>
      <c r="BU642" s="66" t="e">
        <f>INDEX('Partnumber data valves'!$B$4:$AC$1001,$BB642,5)</f>
        <v>#N/A</v>
      </c>
      <c r="BV642" s="66" t="e">
        <f>INDEX('Partnumber data valves'!$B$4:$AC$1001,$BB642,6)</f>
        <v>#N/A</v>
      </c>
    </row>
    <row r="643" spans="2:74" ht="15.75">
      <c r="B643" s="86"/>
      <c r="C643" s="108"/>
      <c r="D643" s="112"/>
      <c r="E643" s="124"/>
      <c r="F643" s="124"/>
      <c r="G643" s="109"/>
      <c r="H643" s="112"/>
      <c r="I643" s="110"/>
      <c r="J643" s="111"/>
      <c r="K643" s="112"/>
      <c r="L643" s="111"/>
      <c r="M643" s="115"/>
      <c r="N643" s="115"/>
      <c r="O643" s="115"/>
      <c r="Q643" s="83"/>
      <c r="R643" s="22" t="e">
        <f>VLOOKUP('Frese Valve Selection'!$Q643,'Partnumber data valves'!$B$4:$K$1001,2,FALSE)</f>
        <v>#N/A</v>
      </c>
      <c r="S643" s="23" t="e">
        <f>VLOOKUP('Frese Valve Selection'!$Q643,'Partnumber data valves'!$B$4:$K$1001,3,FALSE)</f>
        <v>#N/A</v>
      </c>
      <c r="T643" s="23" t="e">
        <f>VLOOKUP('Frese Valve Selection'!$Q643,'Partnumber data valves'!$B$4:$K$1001,4,FALSE)</f>
        <v>#N/A</v>
      </c>
      <c r="U643" s="23" t="e">
        <f>VLOOKUP('Frese Valve Selection'!$Q643,'Partnumber data valves'!$B$4:$K$1001,5,FALSE)</f>
        <v>#N/A</v>
      </c>
      <c r="V643" s="23" t="e">
        <f>VLOOKUP('Frese Valve Selection'!$Q643,'Partnumber data valves'!$B$4:$K$1001,6,FALSE)</f>
        <v>#N/A</v>
      </c>
      <c r="W643" s="23" t="e">
        <f>VLOOKUP('Frese Valve Selection'!$Q643,'Partnumber data valves'!$B$4:$K$1001,7,FALSE)</f>
        <v>#N/A</v>
      </c>
      <c r="X643" s="23" t="e">
        <f>VLOOKUP('Frese Valve Selection'!$Q643,'Partnumber data valves'!$B$4:$K$1001,8,FALSE)</f>
        <v>#N/A</v>
      </c>
      <c r="Y643" s="23" t="e">
        <f>VLOOKUP('Frese Valve Selection'!$Q643,'Partnumber data valves'!$B$4:$K$1001,9,FALSE)</f>
        <v>#N/A</v>
      </c>
      <c r="Z643" s="23" t="e">
        <f>VLOOKUP('Frese Valve Selection'!$Q643,'Partnumber data valves'!$B$4:$K$1001,10,FALSE)</f>
        <v>#N/A</v>
      </c>
      <c r="AA643" s="97">
        <f t="shared" si="95"/>
        <v>0</v>
      </c>
      <c r="AB643" s="98" t="e">
        <f t="shared" si="93"/>
        <v>#N/A</v>
      </c>
      <c r="AC643" s="99" t="e">
        <f t="shared" si="94"/>
        <v>#N/A</v>
      </c>
      <c r="AD643" s="23" t="e">
        <f>VLOOKUP(Q643,'Weight table'!$A$2:$C$10000,3,FALSE)</f>
        <v>#N/A</v>
      </c>
      <c r="AF643" s="83"/>
      <c r="AG643" s="23" t="str">
        <f>IF(OR(ISBLANK($AF643),$AF643="N/A"),"",VLOOKUP($AF643,'Part number data actuators'!$B$3:$H$202,2,FALSE))</f>
        <v/>
      </c>
      <c r="AH643" s="23" t="str">
        <f>IF(OR(ISBLANK($AF643),$AF643="N/A"),"",VLOOKUP($AF643,'Part number data actuators'!$B$3:$H$202,3,FALSE))</f>
        <v/>
      </c>
      <c r="AI643" s="23" t="str">
        <f>IF(OR(ISBLANK($AF643),$AF643="N/A"),"",VLOOKUP($AF643,'Part number data actuators'!$B$3:$H$202,4,FALSE))</f>
        <v/>
      </c>
      <c r="AJ643" s="23" t="str">
        <f>IF(OR(ISBLANK($AF643),$AF643="N/A"),"",VLOOKUP($AF643,'Part number data actuators'!$B$3:$H$202,5,FALSE))</f>
        <v/>
      </c>
      <c r="AK643" s="23" t="str">
        <f>IF(OR(ISBLANK($AF643),$AF643="N/A"),"",VLOOKUP($AF643,'Part number data actuators'!$B$3:$H$202,6,FALSE))</f>
        <v/>
      </c>
      <c r="AL643" s="23" t="str">
        <f>IF(OR(ISBLANK($AF643),$AF643="N/A"),"",VLOOKUP($AF643,'Part number data actuators'!$B$3:$H$202,7,FALSE))</f>
        <v/>
      </c>
      <c r="AM643" s="5" t="str">
        <f>IF(OR(ISBLANK($AF643),$AF643="N/A"),"",VLOOKUP(AF643,'Weight table'!$A$2:$C$10000,3,FALSE))</f>
        <v/>
      </c>
      <c r="AO643" s="86"/>
      <c r="AU643" s="66" t="e">
        <f t="shared" si="96"/>
        <v>#N/A</v>
      </c>
      <c r="AV643" s="66" t="e">
        <f t="shared" si="97"/>
        <v>#N/A</v>
      </c>
      <c r="AW643" t="e">
        <f t="shared" si="98"/>
        <v>#N/A</v>
      </c>
      <c r="AX643" s="66" t="e">
        <f t="shared" si="99"/>
        <v>#N/A</v>
      </c>
      <c r="AY643" s="66" t="e">
        <f t="shared" si="100"/>
        <v>#N/A</v>
      </c>
      <c r="BB643" s="6" t="e">
        <f>MATCH(Q643,'Partnumber data valves'!$B$4:$B$1001,0)</f>
        <v>#N/A</v>
      </c>
      <c r="BC643" s="6"/>
      <c r="BD643" t="e">
        <f>INDEX('Partnumber data valves'!$B$4:$AC$1001,$BB643,13)</f>
        <v>#N/A</v>
      </c>
      <c r="BE643" t="e">
        <f>INDEX('Partnumber data valves'!$B$4:$AC$1001,$BB643,14)</f>
        <v>#N/A</v>
      </c>
      <c r="BF643" t="e">
        <f>INDEX('Partnumber data valves'!$B$4:$AC$1001,$BB643,15)</f>
        <v>#N/A</v>
      </c>
      <c r="BG643" t="e">
        <f>INDEX('Partnumber data valves'!$B$4:$AC$1001,$BB643,16)</f>
        <v>#N/A</v>
      </c>
      <c r="BH643" t="e">
        <f>INDEX('Partnumber data valves'!$B$4:$AC$1001,$BB643,17)</f>
        <v>#N/A</v>
      </c>
      <c r="BI643" t="e">
        <f>INDEX('Partnumber data valves'!$B$4:$AC$1001,$BB643,18)</f>
        <v>#N/A</v>
      </c>
      <c r="BJ643" t="e">
        <f>INDEX('Partnumber data valves'!$B$4:$AC$1001,$BB643,19)</f>
        <v>#N/A</v>
      </c>
      <c r="BL643" t="e">
        <f>INDEX('Partnumber data valves'!$B$4:$AC$1001,$BB643,21)</f>
        <v>#N/A</v>
      </c>
      <c r="BM643" t="e">
        <f>INDEX('Partnumber data valves'!$B$4:$AC$1001,$BB643,22)</f>
        <v>#N/A</v>
      </c>
      <c r="BN643" t="e">
        <f>INDEX('Partnumber data valves'!$B$4:$AC$1001,$BB643,23)</f>
        <v>#N/A</v>
      </c>
      <c r="BO643" t="e">
        <f>INDEX('Partnumber data valves'!$B$4:$AC$1001,$BB643,24)</f>
        <v>#N/A</v>
      </c>
      <c r="BP643" t="e">
        <f>INDEX('Partnumber data valves'!$B$4:$AC$1001,$BB643,25)</f>
        <v>#N/A</v>
      </c>
      <c r="BQ643" t="e">
        <f>INDEX('Partnumber data valves'!$B$4:$AC$1001,$BB643,26)</f>
        <v>#N/A</v>
      </c>
      <c r="BR643" t="e">
        <f>INDEX('Partnumber data valves'!$B$4:$AC$1001,$BB643,27)</f>
        <v>#N/A</v>
      </c>
      <c r="BS643" t="e">
        <f>INDEX('Partnumber data valves'!$B$4:$AC$1001,$BB643,28)</f>
        <v>#N/A</v>
      </c>
      <c r="BU643" s="66" t="e">
        <f>INDEX('Partnumber data valves'!$B$4:$AC$1001,$BB643,5)</f>
        <v>#N/A</v>
      </c>
      <c r="BV643" s="66" t="e">
        <f>INDEX('Partnumber data valves'!$B$4:$AC$1001,$BB643,6)</f>
        <v>#N/A</v>
      </c>
    </row>
    <row r="644" spans="2:74" ht="15.75">
      <c r="B644" s="86"/>
      <c r="C644" s="108"/>
      <c r="D644" s="112"/>
      <c r="E644" s="124"/>
      <c r="F644" s="124"/>
      <c r="G644" s="109"/>
      <c r="H644" s="112"/>
      <c r="I644" s="110"/>
      <c r="J644" s="111"/>
      <c r="K644" s="112"/>
      <c r="L644" s="111"/>
      <c r="M644" s="115"/>
      <c r="N644" s="115"/>
      <c r="O644" s="115"/>
      <c r="Q644" s="83"/>
      <c r="R644" s="22" t="e">
        <f>VLOOKUP('Frese Valve Selection'!$Q644,'Partnumber data valves'!$B$4:$K$1001,2,FALSE)</f>
        <v>#N/A</v>
      </c>
      <c r="S644" s="23" t="e">
        <f>VLOOKUP('Frese Valve Selection'!$Q644,'Partnumber data valves'!$B$4:$K$1001,3,FALSE)</f>
        <v>#N/A</v>
      </c>
      <c r="T644" s="23" t="e">
        <f>VLOOKUP('Frese Valve Selection'!$Q644,'Partnumber data valves'!$B$4:$K$1001,4,FALSE)</f>
        <v>#N/A</v>
      </c>
      <c r="U644" s="23" t="e">
        <f>VLOOKUP('Frese Valve Selection'!$Q644,'Partnumber data valves'!$B$4:$K$1001,5,FALSE)</f>
        <v>#N/A</v>
      </c>
      <c r="V644" s="23" t="e">
        <f>VLOOKUP('Frese Valve Selection'!$Q644,'Partnumber data valves'!$B$4:$K$1001,6,FALSE)</f>
        <v>#N/A</v>
      </c>
      <c r="W644" s="23" t="e">
        <f>VLOOKUP('Frese Valve Selection'!$Q644,'Partnumber data valves'!$B$4:$K$1001,7,FALSE)</f>
        <v>#N/A</v>
      </c>
      <c r="X644" s="23" t="e">
        <f>VLOOKUP('Frese Valve Selection'!$Q644,'Partnumber data valves'!$B$4:$K$1001,8,FALSE)</f>
        <v>#N/A</v>
      </c>
      <c r="Y644" s="23" t="e">
        <f>VLOOKUP('Frese Valve Selection'!$Q644,'Partnumber data valves'!$B$4:$K$1001,9,FALSE)</f>
        <v>#N/A</v>
      </c>
      <c r="Z644" s="23" t="e">
        <f>VLOOKUP('Frese Valve Selection'!$Q644,'Partnumber data valves'!$B$4:$K$1001,10,FALSE)</f>
        <v>#N/A</v>
      </c>
      <c r="AA644" s="97">
        <f t="shared" si="95"/>
        <v>0</v>
      </c>
      <c r="AB644" s="98" t="e">
        <f t="shared" si="93"/>
        <v>#N/A</v>
      </c>
      <c r="AC644" s="99" t="e">
        <f t="shared" si="94"/>
        <v>#N/A</v>
      </c>
      <c r="AD644" s="23" t="e">
        <f>VLOOKUP(Q644,'Weight table'!$A$2:$C$10000,3,FALSE)</f>
        <v>#N/A</v>
      </c>
      <c r="AF644" s="83"/>
      <c r="AG644" s="23" t="str">
        <f>IF(OR(ISBLANK($AF644),$AF644="N/A"),"",VLOOKUP($AF644,'Part number data actuators'!$B$3:$H$202,2,FALSE))</f>
        <v/>
      </c>
      <c r="AH644" s="23" t="str">
        <f>IF(OR(ISBLANK($AF644),$AF644="N/A"),"",VLOOKUP($AF644,'Part number data actuators'!$B$3:$H$202,3,FALSE))</f>
        <v/>
      </c>
      <c r="AI644" s="23" t="str">
        <f>IF(OR(ISBLANK($AF644),$AF644="N/A"),"",VLOOKUP($AF644,'Part number data actuators'!$B$3:$H$202,4,FALSE))</f>
        <v/>
      </c>
      <c r="AJ644" s="23" t="str">
        <f>IF(OR(ISBLANK($AF644),$AF644="N/A"),"",VLOOKUP($AF644,'Part number data actuators'!$B$3:$H$202,5,FALSE))</f>
        <v/>
      </c>
      <c r="AK644" s="23" t="str">
        <f>IF(OR(ISBLANK($AF644),$AF644="N/A"),"",VLOOKUP($AF644,'Part number data actuators'!$B$3:$H$202,6,FALSE))</f>
        <v/>
      </c>
      <c r="AL644" s="23" t="str">
        <f>IF(OR(ISBLANK($AF644),$AF644="N/A"),"",VLOOKUP($AF644,'Part number data actuators'!$B$3:$H$202,7,FALSE))</f>
        <v/>
      </c>
      <c r="AM644" s="5" t="str">
        <f>IF(OR(ISBLANK($AF644),$AF644="N/A"),"",VLOOKUP(AF644,'Weight table'!$A$2:$C$10000,3,FALSE))</f>
        <v/>
      </c>
      <c r="AO644" s="86"/>
      <c r="AU644" s="66" t="e">
        <f t="shared" si="96"/>
        <v>#N/A</v>
      </c>
      <c r="AV644" s="66" t="e">
        <f t="shared" si="97"/>
        <v>#N/A</v>
      </c>
      <c r="AW644" t="e">
        <f t="shared" si="98"/>
        <v>#N/A</v>
      </c>
      <c r="AX644" s="66" t="e">
        <f t="shared" si="99"/>
        <v>#N/A</v>
      </c>
      <c r="AY644" s="66" t="e">
        <f t="shared" si="100"/>
        <v>#N/A</v>
      </c>
      <c r="BB644" s="6" t="e">
        <f>MATCH(Q644,'Partnumber data valves'!$B$4:$B$1001,0)</f>
        <v>#N/A</v>
      </c>
      <c r="BC644" s="6"/>
      <c r="BD644" t="e">
        <f>INDEX('Partnumber data valves'!$B$4:$AC$1001,$BB644,13)</f>
        <v>#N/A</v>
      </c>
      <c r="BE644" t="e">
        <f>INDEX('Partnumber data valves'!$B$4:$AC$1001,$BB644,14)</f>
        <v>#N/A</v>
      </c>
      <c r="BF644" t="e">
        <f>INDEX('Partnumber data valves'!$B$4:$AC$1001,$BB644,15)</f>
        <v>#N/A</v>
      </c>
      <c r="BG644" t="e">
        <f>INDEX('Partnumber data valves'!$B$4:$AC$1001,$BB644,16)</f>
        <v>#N/A</v>
      </c>
      <c r="BH644" t="e">
        <f>INDEX('Partnumber data valves'!$B$4:$AC$1001,$BB644,17)</f>
        <v>#N/A</v>
      </c>
      <c r="BI644" t="e">
        <f>INDEX('Partnumber data valves'!$B$4:$AC$1001,$BB644,18)</f>
        <v>#N/A</v>
      </c>
      <c r="BJ644" t="e">
        <f>INDEX('Partnumber data valves'!$B$4:$AC$1001,$BB644,19)</f>
        <v>#N/A</v>
      </c>
      <c r="BL644" t="e">
        <f>INDEX('Partnumber data valves'!$B$4:$AC$1001,$BB644,21)</f>
        <v>#N/A</v>
      </c>
      <c r="BM644" t="e">
        <f>INDEX('Partnumber data valves'!$B$4:$AC$1001,$BB644,22)</f>
        <v>#N/A</v>
      </c>
      <c r="BN644" t="e">
        <f>INDEX('Partnumber data valves'!$B$4:$AC$1001,$BB644,23)</f>
        <v>#N/A</v>
      </c>
      <c r="BO644" t="e">
        <f>INDEX('Partnumber data valves'!$B$4:$AC$1001,$BB644,24)</f>
        <v>#N/A</v>
      </c>
      <c r="BP644" t="e">
        <f>INDEX('Partnumber data valves'!$B$4:$AC$1001,$BB644,25)</f>
        <v>#N/A</v>
      </c>
      <c r="BQ644" t="e">
        <f>INDEX('Partnumber data valves'!$B$4:$AC$1001,$BB644,26)</f>
        <v>#N/A</v>
      </c>
      <c r="BR644" t="e">
        <f>INDEX('Partnumber data valves'!$B$4:$AC$1001,$BB644,27)</f>
        <v>#N/A</v>
      </c>
      <c r="BS644" t="e">
        <f>INDEX('Partnumber data valves'!$B$4:$AC$1001,$BB644,28)</f>
        <v>#N/A</v>
      </c>
      <c r="BU644" s="66" t="e">
        <f>INDEX('Partnumber data valves'!$B$4:$AC$1001,$BB644,5)</f>
        <v>#N/A</v>
      </c>
      <c r="BV644" s="66" t="e">
        <f>INDEX('Partnumber data valves'!$B$4:$AC$1001,$BB644,6)</f>
        <v>#N/A</v>
      </c>
    </row>
    <row r="645" spans="2:74" ht="15.75">
      <c r="B645" s="86"/>
      <c r="C645" s="108"/>
      <c r="D645" s="112"/>
      <c r="E645" s="124"/>
      <c r="F645" s="124"/>
      <c r="G645" s="109"/>
      <c r="H645" s="112"/>
      <c r="I645" s="110"/>
      <c r="J645" s="111"/>
      <c r="K645" s="112"/>
      <c r="L645" s="111"/>
      <c r="M645" s="115"/>
      <c r="N645" s="115"/>
      <c r="O645" s="115"/>
      <c r="Q645" s="83"/>
      <c r="R645" s="22" t="e">
        <f>VLOOKUP('Frese Valve Selection'!$Q645,'Partnumber data valves'!$B$4:$K$1001,2,FALSE)</f>
        <v>#N/A</v>
      </c>
      <c r="S645" s="23" t="e">
        <f>VLOOKUP('Frese Valve Selection'!$Q645,'Partnumber data valves'!$B$4:$K$1001,3,FALSE)</f>
        <v>#N/A</v>
      </c>
      <c r="T645" s="23" t="e">
        <f>VLOOKUP('Frese Valve Selection'!$Q645,'Partnumber data valves'!$B$4:$K$1001,4,FALSE)</f>
        <v>#N/A</v>
      </c>
      <c r="U645" s="23" t="e">
        <f>VLOOKUP('Frese Valve Selection'!$Q645,'Partnumber data valves'!$B$4:$K$1001,5,FALSE)</f>
        <v>#N/A</v>
      </c>
      <c r="V645" s="23" t="e">
        <f>VLOOKUP('Frese Valve Selection'!$Q645,'Partnumber data valves'!$B$4:$K$1001,6,FALSE)</f>
        <v>#N/A</v>
      </c>
      <c r="W645" s="23" t="e">
        <f>VLOOKUP('Frese Valve Selection'!$Q645,'Partnumber data valves'!$B$4:$K$1001,7,FALSE)</f>
        <v>#N/A</v>
      </c>
      <c r="X645" s="23" t="e">
        <f>VLOOKUP('Frese Valve Selection'!$Q645,'Partnumber data valves'!$B$4:$K$1001,8,FALSE)</f>
        <v>#N/A</v>
      </c>
      <c r="Y645" s="23" t="e">
        <f>VLOOKUP('Frese Valve Selection'!$Q645,'Partnumber data valves'!$B$4:$K$1001,9,FALSE)</f>
        <v>#N/A</v>
      </c>
      <c r="Z645" s="23" t="e">
        <f>VLOOKUP('Frese Valve Selection'!$Q645,'Partnumber data valves'!$B$4:$K$1001,10,FALSE)</f>
        <v>#N/A</v>
      </c>
      <c r="AA645" s="97">
        <f t="shared" si="95"/>
        <v>0</v>
      </c>
      <c r="AB645" s="98" t="e">
        <f t="shared" si="93"/>
        <v>#N/A</v>
      </c>
      <c r="AC645" s="99" t="e">
        <f t="shared" si="94"/>
        <v>#N/A</v>
      </c>
      <c r="AD645" s="23" t="e">
        <f>VLOOKUP(Q645,'Weight table'!$A$2:$C$10000,3,FALSE)</f>
        <v>#N/A</v>
      </c>
      <c r="AF645" s="83"/>
      <c r="AG645" s="23" t="str">
        <f>IF(OR(ISBLANK($AF645),$AF645="N/A"),"",VLOOKUP($AF645,'Part number data actuators'!$B$3:$H$202,2,FALSE))</f>
        <v/>
      </c>
      <c r="AH645" s="23" t="str">
        <f>IF(OR(ISBLANK($AF645),$AF645="N/A"),"",VLOOKUP($AF645,'Part number data actuators'!$B$3:$H$202,3,FALSE))</f>
        <v/>
      </c>
      <c r="AI645" s="23" t="str">
        <f>IF(OR(ISBLANK($AF645),$AF645="N/A"),"",VLOOKUP($AF645,'Part number data actuators'!$B$3:$H$202,4,FALSE))</f>
        <v/>
      </c>
      <c r="AJ645" s="23" t="str">
        <f>IF(OR(ISBLANK($AF645),$AF645="N/A"),"",VLOOKUP($AF645,'Part number data actuators'!$B$3:$H$202,5,FALSE))</f>
        <v/>
      </c>
      <c r="AK645" s="23" t="str">
        <f>IF(OR(ISBLANK($AF645),$AF645="N/A"),"",VLOOKUP($AF645,'Part number data actuators'!$B$3:$H$202,6,FALSE))</f>
        <v/>
      </c>
      <c r="AL645" s="23" t="str">
        <f>IF(OR(ISBLANK($AF645),$AF645="N/A"),"",VLOOKUP($AF645,'Part number data actuators'!$B$3:$H$202,7,FALSE))</f>
        <v/>
      </c>
      <c r="AM645" s="5" t="str">
        <f>IF(OR(ISBLANK($AF645),$AF645="N/A"),"",VLOOKUP(AF645,'Weight table'!$A$2:$C$10000,3,FALSE))</f>
        <v/>
      </c>
      <c r="AO645" s="86"/>
      <c r="AU645" s="66" t="e">
        <f t="shared" si="96"/>
        <v>#N/A</v>
      </c>
      <c r="AV645" s="66" t="e">
        <f t="shared" si="97"/>
        <v>#N/A</v>
      </c>
      <c r="AW645" t="e">
        <f t="shared" si="98"/>
        <v>#N/A</v>
      </c>
      <c r="AX645" s="66" t="e">
        <f t="shared" si="99"/>
        <v>#N/A</v>
      </c>
      <c r="AY645" s="66" t="e">
        <f t="shared" si="100"/>
        <v>#N/A</v>
      </c>
      <c r="BB645" s="6" t="e">
        <f>MATCH(Q645,'Partnumber data valves'!$B$4:$B$1001,0)</f>
        <v>#N/A</v>
      </c>
      <c r="BC645" s="6"/>
      <c r="BD645" t="e">
        <f>INDEX('Partnumber data valves'!$B$4:$AC$1001,$BB645,13)</f>
        <v>#N/A</v>
      </c>
      <c r="BE645" t="e">
        <f>INDEX('Partnumber data valves'!$B$4:$AC$1001,$BB645,14)</f>
        <v>#N/A</v>
      </c>
      <c r="BF645" t="e">
        <f>INDEX('Partnumber data valves'!$B$4:$AC$1001,$BB645,15)</f>
        <v>#N/A</v>
      </c>
      <c r="BG645" t="e">
        <f>INDEX('Partnumber data valves'!$B$4:$AC$1001,$BB645,16)</f>
        <v>#N/A</v>
      </c>
      <c r="BH645" t="e">
        <f>INDEX('Partnumber data valves'!$B$4:$AC$1001,$BB645,17)</f>
        <v>#N/A</v>
      </c>
      <c r="BI645" t="e">
        <f>INDEX('Partnumber data valves'!$B$4:$AC$1001,$BB645,18)</f>
        <v>#N/A</v>
      </c>
      <c r="BJ645" t="e">
        <f>INDEX('Partnumber data valves'!$B$4:$AC$1001,$BB645,19)</f>
        <v>#N/A</v>
      </c>
      <c r="BL645" t="e">
        <f>INDEX('Partnumber data valves'!$B$4:$AC$1001,$BB645,21)</f>
        <v>#N/A</v>
      </c>
      <c r="BM645" t="e">
        <f>INDEX('Partnumber data valves'!$B$4:$AC$1001,$BB645,22)</f>
        <v>#N/A</v>
      </c>
      <c r="BN645" t="e">
        <f>INDEX('Partnumber data valves'!$B$4:$AC$1001,$BB645,23)</f>
        <v>#N/A</v>
      </c>
      <c r="BO645" t="e">
        <f>INDEX('Partnumber data valves'!$B$4:$AC$1001,$BB645,24)</f>
        <v>#N/A</v>
      </c>
      <c r="BP645" t="e">
        <f>INDEX('Partnumber data valves'!$B$4:$AC$1001,$BB645,25)</f>
        <v>#N/A</v>
      </c>
      <c r="BQ645" t="e">
        <f>INDEX('Partnumber data valves'!$B$4:$AC$1001,$BB645,26)</f>
        <v>#N/A</v>
      </c>
      <c r="BR645" t="e">
        <f>INDEX('Partnumber data valves'!$B$4:$AC$1001,$BB645,27)</f>
        <v>#N/A</v>
      </c>
      <c r="BS645" t="e">
        <f>INDEX('Partnumber data valves'!$B$4:$AC$1001,$BB645,28)</f>
        <v>#N/A</v>
      </c>
      <c r="BU645" s="66" t="e">
        <f>INDEX('Partnumber data valves'!$B$4:$AC$1001,$BB645,5)</f>
        <v>#N/A</v>
      </c>
      <c r="BV645" s="66" t="e">
        <f>INDEX('Partnumber data valves'!$B$4:$AC$1001,$BB645,6)</f>
        <v>#N/A</v>
      </c>
    </row>
    <row r="646" spans="2:74" ht="15.75">
      <c r="B646" s="86"/>
      <c r="C646" s="108"/>
      <c r="D646" s="112"/>
      <c r="E646" s="124"/>
      <c r="F646" s="124"/>
      <c r="G646" s="109"/>
      <c r="H646" s="112"/>
      <c r="I646" s="110"/>
      <c r="J646" s="111"/>
      <c r="K646" s="112"/>
      <c r="L646" s="111"/>
      <c r="M646" s="115"/>
      <c r="N646" s="115"/>
      <c r="O646" s="115"/>
      <c r="Q646" s="83"/>
      <c r="R646" s="22" t="e">
        <f>VLOOKUP('Frese Valve Selection'!$Q646,'Partnumber data valves'!$B$4:$K$1001,2,FALSE)</f>
        <v>#N/A</v>
      </c>
      <c r="S646" s="23" t="e">
        <f>VLOOKUP('Frese Valve Selection'!$Q646,'Partnumber data valves'!$B$4:$K$1001,3,FALSE)</f>
        <v>#N/A</v>
      </c>
      <c r="T646" s="23" t="e">
        <f>VLOOKUP('Frese Valve Selection'!$Q646,'Partnumber data valves'!$B$4:$K$1001,4,FALSE)</f>
        <v>#N/A</v>
      </c>
      <c r="U646" s="23" t="e">
        <f>VLOOKUP('Frese Valve Selection'!$Q646,'Partnumber data valves'!$B$4:$K$1001,5,FALSE)</f>
        <v>#N/A</v>
      </c>
      <c r="V646" s="23" t="e">
        <f>VLOOKUP('Frese Valve Selection'!$Q646,'Partnumber data valves'!$B$4:$K$1001,6,FALSE)</f>
        <v>#N/A</v>
      </c>
      <c r="W646" s="23" t="e">
        <f>VLOOKUP('Frese Valve Selection'!$Q646,'Partnumber data valves'!$B$4:$K$1001,7,FALSE)</f>
        <v>#N/A</v>
      </c>
      <c r="X646" s="23" t="e">
        <f>VLOOKUP('Frese Valve Selection'!$Q646,'Partnumber data valves'!$B$4:$K$1001,8,FALSE)</f>
        <v>#N/A</v>
      </c>
      <c r="Y646" s="23" t="e">
        <f>VLOOKUP('Frese Valve Selection'!$Q646,'Partnumber data valves'!$B$4:$K$1001,9,FALSE)</f>
        <v>#N/A</v>
      </c>
      <c r="Z646" s="23" t="e">
        <f>VLOOKUP('Frese Valve Selection'!$Q646,'Partnumber data valves'!$B$4:$K$1001,10,FALSE)</f>
        <v>#N/A</v>
      </c>
      <c r="AA646" s="97">
        <f t="shared" si="95"/>
        <v>0</v>
      </c>
      <c r="AB646" s="98" t="e">
        <f t="shared" si="93"/>
        <v>#N/A</v>
      </c>
      <c r="AC646" s="99" t="e">
        <f t="shared" si="94"/>
        <v>#N/A</v>
      </c>
      <c r="AD646" s="23" t="e">
        <f>VLOOKUP(Q646,'Weight table'!$A$2:$C$10000,3,FALSE)</f>
        <v>#N/A</v>
      </c>
      <c r="AF646" s="83"/>
      <c r="AG646" s="23" t="str">
        <f>IF(OR(ISBLANK($AF646),$AF646="N/A"),"",VLOOKUP($AF646,'Part number data actuators'!$B$3:$H$202,2,FALSE))</f>
        <v/>
      </c>
      <c r="AH646" s="23" t="str">
        <f>IF(OR(ISBLANK($AF646),$AF646="N/A"),"",VLOOKUP($AF646,'Part number data actuators'!$B$3:$H$202,3,FALSE))</f>
        <v/>
      </c>
      <c r="AI646" s="23" t="str">
        <f>IF(OR(ISBLANK($AF646),$AF646="N/A"),"",VLOOKUP($AF646,'Part number data actuators'!$B$3:$H$202,4,FALSE))</f>
        <v/>
      </c>
      <c r="AJ646" s="23" t="str">
        <f>IF(OR(ISBLANK($AF646),$AF646="N/A"),"",VLOOKUP($AF646,'Part number data actuators'!$B$3:$H$202,5,FALSE))</f>
        <v/>
      </c>
      <c r="AK646" s="23" t="str">
        <f>IF(OR(ISBLANK($AF646),$AF646="N/A"),"",VLOOKUP($AF646,'Part number data actuators'!$B$3:$H$202,6,FALSE))</f>
        <v/>
      </c>
      <c r="AL646" s="23" t="str">
        <f>IF(OR(ISBLANK($AF646),$AF646="N/A"),"",VLOOKUP($AF646,'Part number data actuators'!$B$3:$H$202,7,FALSE))</f>
        <v/>
      </c>
      <c r="AM646" s="5" t="str">
        <f>IF(OR(ISBLANK($AF646),$AF646="N/A"),"",VLOOKUP(AF646,'Weight table'!$A$2:$C$10000,3,FALSE))</f>
        <v/>
      </c>
      <c r="AO646" s="86"/>
      <c r="AU646" s="66" t="e">
        <f t="shared" si="96"/>
        <v>#N/A</v>
      </c>
      <c r="AV646" s="66" t="e">
        <f t="shared" si="97"/>
        <v>#N/A</v>
      </c>
      <c r="AW646" t="e">
        <f t="shared" si="98"/>
        <v>#N/A</v>
      </c>
      <c r="AX646" s="66" t="e">
        <f t="shared" si="99"/>
        <v>#N/A</v>
      </c>
      <c r="AY646" s="66" t="e">
        <f t="shared" si="100"/>
        <v>#N/A</v>
      </c>
      <c r="BB646" s="6" t="e">
        <f>MATCH(Q646,'Partnumber data valves'!$B$4:$B$1001,0)</f>
        <v>#N/A</v>
      </c>
      <c r="BC646" s="6"/>
      <c r="BD646" t="e">
        <f>INDEX('Partnumber data valves'!$B$4:$AC$1001,$BB646,13)</f>
        <v>#N/A</v>
      </c>
      <c r="BE646" t="e">
        <f>INDEX('Partnumber data valves'!$B$4:$AC$1001,$BB646,14)</f>
        <v>#N/A</v>
      </c>
      <c r="BF646" t="e">
        <f>INDEX('Partnumber data valves'!$B$4:$AC$1001,$BB646,15)</f>
        <v>#N/A</v>
      </c>
      <c r="BG646" t="e">
        <f>INDEX('Partnumber data valves'!$B$4:$AC$1001,$BB646,16)</f>
        <v>#N/A</v>
      </c>
      <c r="BH646" t="e">
        <f>INDEX('Partnumber data valves'!$B$4:$AC$1001,$BB646,17)</f>
        <v>#N/A</v>
      </c>
      <c r="BI646" t="e">
        <f>INDEX('Partnumber data valves'!$B$4:$AC$1001,$BB646,18)</f>
        <v>#N/A</v>
      </c>
      <c r="BJ646" t="e">
        <f>INDEX('Partnumber data valves'!$B$4:$AC$1001,$BB646,19)</f>
        <v>#N/A</v>
      </c>
      <c r="BL646" t="e">
        <f>INDEX('Partnumber data valves'!$B$4:$AC$1001,$BB646,21)</f>
        <v>#N/A</v>
      </c>
      <c r="BM646" t="e">
        <f>INDEX('Partnumber data valves'!$B$4:$AC$1001,$BB646,22)</f>
        <v>#N/A</v>
      </c>
      <c r="BN646" t="e">
        <f>INDEX('Partnumber data valves'!$B$4:$AC$1001,$BB646,23)</f>
        <v>#N/A</v>
      </c>
      <c r="BO646" t="e">
        <f>INDEX('Partnumber data valves'!$B$4:$AC$1001,$BB646,24)</f>
        <v>#N/A</v>
      </c>
      <c r="BP646" t="e">
        <f>INDEX('Partnumber data valves'!$B$4:$AC$1001,$BB646,25)</f>
        <v>#N/A</v>
      </c>
      <c r="BQ646" t="e">
        <f>INDEX('Partnumber data valves'!$B$4:$AC$1001,$BB646,26)</f>
        <v>#N/A</v>
      </c>
      <c r="BR646" t="e">
        <f>INDEX('Partnumber data valves'!$B$4:$AC$1001,$BB646,27)</f>
        <v>#N/A</v>
      </c>
      <c r="BS646" t="e">
        <f>INDEX('Partnumber data valves'!$B$4:$AC$1001,$BB646,28)</f>
        <v>#N/A</v>
      </c>
      <c r="BU646" s="66" t="e">
        <f>INDEX('Partnumber data valves'!$B$4:$AC$1001,$BB646,5)</f>
        <v>#N/A</v>
      </c>
      <c r="BV646" s="66" t="e">
        <f>INDEX('Partnumber data valves'!$B$4:$AC$1001,$BB646,6)</f>
        <v>#N/A</v>
      </c>
    </row>
    <row r="647" spans="2:74" ht="15.75">
      <c r="B647" s="86"/>
      <c r="C647" s="108"/>
      <c r="D647" s="125"/>
      <c r="E647" s="124"/>
      <c r="F647" s="124"/>
      <c r="G647" s="109"/>
      <c r="H647" s="112"/>
      <c r="I647" s="110"/>
      <c r="J647" s="111"/>
      <c r="K647" s="112"/>
      <c r="L647" s="111"/>
      <c r="M647" s="115"/>
      <c r="N647" s="115"/>
      <c r="O647" s="115"/>
      <c r="Q647" s="83"/>
      <c r="R647" s="22" t="e">
        <f>VLOOKUP('Frese Valve Selection'!$Q647,'Partnumber data valves'!$B$4:$K$1001,2,FALSE)</f>
        <v>#N/A</v>
      </c>
      <c r="S647" s="23" t="e">
        <f>VLOOKUP('Frese Valve Selection'!$Q647,'Partnumber data valves'!$B$4:$K$1001,3,FALSE)</f>
        <v>#N/A</v>
      </c>
      <c r="T647" s="23" t="e">
        <f>VLOOKUP('Frese Valve Selection'!$Q647,'Partnumber data valves'!$B$4:$K$1001,4,FALSE)</f>
        <v>#N/A</v>
      </c>
      <c r="U647" s="23" t="e">
        <f>VLOOKUP('Frese Valve Selection'!$Q647,'Partnumber data valves'!$B$4:$K$1001,5,FALSE)</f>
        <v>#N/A</v>
      </c>
      <c r="V647" s="23" t="e">
        <f>VLOOKUP('Frese Valve Selection'!$Q647,'Partnumber data valves'!$B$4:$K$1001,6,FALSE)</f>
        <v>#N/A</v>
      </c>
      <c r="W647" s="23" t="e">
        <f>VLOOKUP('Frese Valve Selection'!$Q647,'Partnumber data valves'!$B$4:$K$1001,7,FALSE)</f>
        <v>#N/A</v>
      </c>
      <c r="X647" s="23" t="e">
        <f>VLOOKUP('Frese Valve Selection'!$Q647,'Partnumber data valves'!$B$4:$K$1001,8,FALSE)</f>
        <v>#N/A</v>
      </c>
      <c r="Y647" s="23" t="e">
        <f>VLOOKUP('Frese Valve Selection'!$Q647,'Partnumber data valves'!$B$4:$K$1001,9,FALSE)</f>
        <v>#N/A</v>
      </c>
      <c r="Z647" s="23" t="e">
        <f>VLOOKUP('Frese Valve Selection'!$Q647,'Partnumber data valves'!$B$4:$K$1001,10,FALSE)</f>
        <v>#N/A</v>
      </c>
      <c r="AA647" s="97">
        <f t="shared" si="95"/>
        <v>0</v>
      </c>
      <c r="AB647" s="98" t="e">
        <f t="shared" ref="AB647:AB710" si="101">ROUND(AU647,1)</f>
        <v>#N/A</v>
      </c>
      <c r="AC647" s="99" t="e">
        <f t="shared" ref="AC647:AC710" si="102">ROUND(AV647,0)</f>
        <v>#N/A</v>
      </c>
      <c r="AD647" s="23" t="e">
        <f>VLOOKUP(Q647,'Weight table'!$A$2:$C$10000,3,FALSE)</f>
        <v>#N/A</v>
      </c>
      <c r="AF647" s="83"/>
      <c r="AG647" s="23" t="str">
        <f>IF(OR(ISBLANK($AF647),$AF647="N/A"),"",VLOOKUP($AF647,'Part number data actuators'!$B$3:$H$202,2,FALSE))</f>
        <v/>
      </c>
      <c r="AH647" s="23" t="str">
        <f>IF(OR(ISBLANK($AF647),$AF647="N/A"),"",VLOOKUP($AF647,'Part number data actuators'!$B$3:$H$202,3,FALSE))</f>
        <v/>
      </c>
      <c r="AI647" s="23" t="str">
        <f>IF(OR(ISBLANK($AF647),$AF647="N/A"),"",VLOOKUP($AF647,'Part number data actuators'!$B$3:$H$202,4,FALSE))</f>
        <v/>
      </c>
      <c r="AJ647" s="23" t="str">
        <f>IF(OR(ISBLANK($AF647),$AF647="N/A"),"",VLOOKUP($AF647,'Part number data actuators'!$B$3:$H$202,5,FALSE))</f>
        <v/>
      </c>
      <c r="AK647" s="23" t="str">
        <f>IF(OR(ISBLANK($AF647),$AF647="N/A"),"",VLOOKUP($AF647,'Part number data actuators'!$B$3:$H$202,6,FALSE))</f>
        <v/>
      </c>
      <c r="AL647" s="23" t="str">
        <f>IF(OR(ISBLANK($AF647),$AF647="N/A"),"",VLOOKUP($AF647,'Part number data actuators'!$B$3:$H$202,7,FALSE))</f>
        <v/>
      </c>
      <c r="AM647" s="5" t="str">
        <f>IF(OR(ISBLANK($AF647),$AF647="N/A"),"",VLOOKUP(AF647,'Weight table'!$A$2:$C$10000,3,FALSE))</f>
        <v/>
      </c>
      <c r="AO647" s="86"/>
      <c r="AU647" s="66" t="e">
        <f t="shared" si="96"/>
        <v>#N/A</v>
      </c>
      <c r="AV647" s="66" t="e">
        <f t="shared" si="97"/>
        <v>#N/A</v>
      </c>
      <c r="AW647" t="e">
        <f t="shared" si="98"/>
        <v>#N/A</v>
      </c>
      <c r="AX647" s="66" t="e">
        <f t="shared" si="99"/>
        <v>#N/A</v>
      </c>
      <c r="AY647" s="66" t="e">
        <f t="shared" si="100"/>
        <v>#N/A</v>
      </c>
      <c r="BB647" s="6" t="e">
        <f>MATCH(Q647,'Partnumber data valves'!$B$4:$B$1001,0)</f>
        <v>#N/A</v>
      </c>
      <c r="BC647" s="6"/>
      <c r="BD647" t="e">
        <f>INDEX('Partnumber data valves'!$B$4:$AC$1001,$BB647,13)</f>
        <v>#N/A</v>
      </c>
      <c r="BE647" t="e">
        <f>INDEX('Partnumber data valves'!$B$4:$AC$1001,$BB647,14)</f>
        <v>#N/A</v>
      </c>
      <c r="BF647" t="e">
        <f>INDEX('Partnumber data valves'!$B$4:$AC$1001,$BB647,15)</f>
        <v>#N/A</v>
      </c>
      <c r="BG647" t="e">
        <f>INDEX('Partnumber data valves'!$B$4:$AC$1001,$BB647,16)</f>
        <v>#N/A</v>
      </c>
      <c r="BH647" t="e">
        <f>INDEX('Partnumber data valves'!$B$4:$AC$1001,$BB647,17)</f>
        <v>#N/A</v>
      </c>
      <c r="BI647" t="e">
        <f>INDEX('Partnumber data valves'!$B$4:$AC$1001,$BB647,18)</f>
        <v>#N/A</v>
      </c>
      <c r="BJ647" t="e">
        <f>INDEX('Partnumber data valves'!$B$4:$AC$1001,$BB647,19)</f>
        <v>#N/A</v>
      </c>
      <c r="BL647" t="e">
        <f>INDEX('Partnumber data valves'!$B$4:$AC$1001,$BB647,21)</f>
        <v>#N/A</v>
      </c>
      <c r="BM647" t="e">
        <f>INDEX('Partnumber data valves'!$B$4:$AC$1001,$BB647,22)</f>
        <v>#N/A</v>
      </c>
      <c r="BN647" t="e">
        <f>INDEX('Partnumber data valves'!$B$4:$AC$1001,$BB647,23)</f>
        <v>#N/A</v>
      </c>
      <c r="BO647" t="e">
        <f>INDEX('Partnumber data valves'!$B$4:$AC$1001,$BB647,24)</f>
        <v>#N/A</v>
      </c>
      <c r="BP647" t="e">
        <f>INDEX('Partnumber data valves'!$B$4:$AC$1001,$BB647,25)</f>
        <v>#N/A</v>
      </c>
      <c r="BQ647" t="e">
        <f>INDEX('Partnumber data valves'!$B$4:$AC$1001,$BB647,26)</f>
        <v>#N/A</v>
      </c>
      <c r="BR647" t="e">
        <f>INDEX('Partnumber data valves'!$B$4:$AC$1001,$BB647,27)</f>
        <v>#N/A</v>
      </c>
      <c r="BS647" t="e">
        <f>INDEX('Partnumber data valves'!$B$4:$AC$1001,$BB647,28)</f>
        <v>#N/A</v>
      </c>
      <c r="BU647" s="66" t="e">
        <f>INDEX('Partnumber data valves'!$B$4:$AC$1001,$BB647,5)</f>
        <v>#N/A</v>
      </c>
      <c r="BV647" s="66" t="e">
        <f>INDEX('Partnumber data valves'!$B$4:$AC$1001,$BB647,6)</f>
        <v>#N/A</v>
      </c>
    </row>
    <row r="648" spans="2:74" ht="15.75">
      <c r="B648" s="86"/>
      <c r="C648" s="108"/>
      <c r="D648" s="112"/>
      <c r="E648" s="124"/>
      <c r="F648" s="124"/>
      <c r="G648" s="109"/>
      <c r="H648" s="112"/>
      <c r="I648" s="110"/>
      <c r="J648" s="111"/>
      <c r="K648" s="112"/>
      <c r="L648" s="111"/>
      <c r="M648" s="115"/>
      <c r="N648" s="115"/>
      <c r="O648" s="115"/>
      <c r="Q648" s="83"/>
      <c r="R648" s="22" t="e">
        <f>VLOOKUP('Frese Valve Selection'!$Q648,'Partnumber data valves'!$B$4:$K$1001,2,FALSE)</f>
        <v>#N/A</v>
      </c>
      <c r="S648" s="23" t="e">
        <f>VLOOKUP('Frese Valve Selection'!$Q648,'Partnumber data valves'!$B$4:$K$1001,3,FALSE)</f>
        <v>#N/A</v>
      </c>
      <c r="T648" s="23" t="e">
        <f>VLOOKUP('Frese Valve Selection'!$Q648,'Partnumber data valves'!$B$4:$K$1001,4,FALSE)</f>
        <v>#N/A</v>
      </c>
      <c r="U648" s="23" t="e">
        <f>VLOOKUP('Frese Valve Selection'!$Q648,'Partnumber data valves'!$B$4:$K$1001,5,FALSE)</f>
        <v>#N/A</v>
      </c>
      <c r="V648" s="23" t="e">
        <f>VLOOKUP('Frese Valve Selection'!$Q648,'Partnumber data valves'!$B$4:$K$1001,6,FALSE)</f>
        <v>#N/A</v>
      </c>
      <c r="W648" s="23" t="e">
        <f>VLOOKUP('Frese Valve Selection'!$Q648,'Partnumber data valves'!$B$4:$K$1001,7,FALSE)</f>
        <v>#N/A</v>
      </c>
      <c r="X648" s="23" t="e">
        <f>VLOOKUP('Frese Valve Selection'!$Q648,'Partnumber data valves'!$B$4:$K$1001,8,FALSE)</f>
        <v>#N/A</v>
      </c>
      <c r="Y648" s="23" t="e">
        <f>VLOOKUP('Frese Valve Selection'!$Q648,'Partnumber data valves'!$B$4:$K$1001,9,FALSE)</f>
        <v>#N/A</v>
      </c>
      <c r="Z648" s="23" t="e">
        <f>VLOOKUP('Frese Valve Selection'!$Q648,'Partnumber data valves'!$B$4:$K$1001,10,FALSE)</f>
        <v>#N/A</v>
      </c>
      <c r="AA648" s="97">
        <f t="shared" si="95"/>
        <v>0</v>
      </c>
      <c r="AB648" s="98" t="e">
        <f t="shared" si="101"/>
        <v>#N/A</v>
      </c>
      <c r="AC648" s="99" t="e">
        <f t="shared" si="102"/>
        <v>#N/A</v>
      </c>
      <c r="AD648" s="23" t="e">
        <f>VLOOKUP(Q648,'Weight table'!$A$2:$C$10000,3,FALSE)</f>
        <v>#N/A</v>
      </c>
      <c r="AF648" s="83"/>
      <c r="AG648" s="23" t="str">
        <f>IF(OR(ISBLANK($AF648),$AF648="N/A"),"",VLOOKUP($AF648,'Part number data actuators'!$B$3:$H$202,2,FALSE))</f>
        <v/>
      </c>
      <c r="AH648" s="23" t="str">
        <f>IF(OR(ISBLANK($AF648),$AF648="N/A"),"",VLOOKUP($AF648,'Part number data actuators'!$B$3:$H$202,3,FALSE))</f>
        <v/>
      </c>
      <c r="AI648" s="23" t="str">
        <f>IF(OR(ISBLANK($AF648),$AF648="N/A"),"",VLOOKUP($AF648,'Part number data actuators'!$B$3:$H$202,4,FALSE))</f>
        <v/>
      </c>
      <c r="AJ648" s="23" t="str">
        <f>IF(OR(ISBLANK($AF648),$AF648="N/A"),"",VLOOKUP($AF648,'Part number data actuators'!$B$3:$H$202,5,FALSE))</f>
        <v/>
      </c>
      <c r="AK648" s="23" t="str">
        <f>IF(OR(ISBLANK($AF648),$AF648="N/A"),"",VLOOKUP($AF648,'Part number data actuators'!$B$3:$H$202,6,FALSE))</f>
        <v/>
      </c>
      <c r="AL648" s="23" t="str">
        <f>IF(OR(ISBLANK($AF648),$AF648="N/A"),"",VLOOKUP($AF648,'Part number data actuators'!$B$3:$H$202,7,FALSE))</f>
        <v/>
      </c>
      <c r="AM648" s="5" t="str">
        <f>IF(OR(ISBLANK($AF648),$AF648="N/A"),"",VLOOKUP(AF648,'Weight table'!$A$2:$C$10000,3,FALSE))</f>
        <v/>
      </c>
      <c r="AO648" s="86"/>
      <c r="AU648" s="66" t="e">
        <f t="shared" si="96"/>
        <v>#N/A</v>
      </c>
      <c r="AV648" s="66" t="e">
        <f t="shared" si="97"/>
        <v>#N/A</v>
      </c>
      <c r="AW648" t="e">
        <f t="shared" si="98"/>
        <v>#N/A</v>
      </c>
      <c r="AX648" s="66" t="e">
        <f t="shared" si="99"/>
        <v>#N/A</v>
      </c>
      <c r="AY648" s="66" t="e">
        <f t="shared" si="100"/>
        <v>#N/A</v>
      </c>
      <c r="BB648" s="6" t="e">
        <f>MATCH(Q648,'Partnumber data valves'!$B$4:$B$1001,0)</f>
        <v>#N/A</v>
      </c>
      <c r="BC648" s="6"/>
      <c r="BD648" t="e">
        <f>INDEX('Partnumber data valves'!$B$4:$AC$1001,$BB648,13)</f>
        <v>#N/A</v>
      </c>
      <c r="BE648" t="e">
        <f>INDEX('Partnumber data valves'!$B$4:$AC$1001,$BB648,14)</f>
        <v>#N/A</v>
      </c>
      <c r="BF648" t="e">
        <f>INDEX('Partnumber data valves'!$B$4:$AC$1001,$BB648,15)</f>
        <v>#N/A</v>
      </c>
      <c r="BG648" t="e">
        <f>INDEX('Partnumber data valves'!$B$4:$AC$1001,$BB648,16)</f>
        <v>#N/A</v>
      </c>
      <c r="BH648" t="e">
        <f>INDEX('Partnumber data valves'!$B$4:$AC$1001,$BB648,17)</f>
        <v>#N/A</v>
      </c>
      <c r="BI648" t="e">
        <f>INDEX('Partnumber data valves'!$B$4:$AC$1001,$BB648,18)</f>
        <v>#N/A</v>
      </c>
      <c r="BJ648" t="e">
        <f>INDEX('Partnumber data valves'!$B$4:$AC$1001,$BB648,19)</f>
        <v>#N/A</v>
      </c>
      <c r="BL648" t="e">
        <f>INDEX('Partnumber data valves'!$B$4:$AC$1001,$BB648,21)</f>
        <v>#N/A</v>
      </c>
      <c r="BM648" t="e">
        <f>INDEX('Partnumber data valves'!$B$4:$AC$1001,$BB648,22)</f>
        <v>#N/A</v>
      </c>
      <c r="BN648" t="e">
        <f>INDEX('Partnumber data valves'!$B$4:$AC$1001,$BB648,23)</f>
        <v>#N/A</v>
      </c>
      <c r="BO648" t="e">
        <f>INDEX('Partnumber data valves'!$B$4:$AC$1001,$BB648,24)</f>
        <v>#N/A</v>
      </c>
      <c r="BP648" t="e">
        <f>INDEX('Partnumber data valves'!$B$4:$AC$1001,$BB648,25)</f>
        <v>#N/A</v>
      </c>
      <c r="BQ648" t="e">
        <f>INDEX('Partnumber data valves'!$B$4:$AC$1001,$BB648,26)</f>
        <v>#N/A</v>
      </c>
      <c r="BR648" t="e">
        <f>INDEX('Partnumber data valves'!$B$4:$AC$1001,$BB648,27)</f>
        <v>#N/A</v>
      </c>
      <c r="BS648" t="e">
        <f>INDEX('Partnumber data valves'!$B$4:$AC$1001,$BB648,28)</f>
        <v>#N/A</v>
      </c>
      <c r="BU648" s="66" t="e">
        <f>INDEX('Partnumber data valves'!$B$4:$AC$1001,$BB648,5)</f>
        <v>#N/A</v>
      </c>
      <c r="BV648" s="66" t="e">
        <f>INDEX('Partnumber data valves'!$B$4:$AC$1001,$BB648,6)</f>
        <v>#N/A</v>
      </c>
    </row>
    <row r="649" spans="2:74" ht="15.75">
      <c r="B649" s="86"/>
      <c r="C649" s="108"/>
      <c r="D649" s="112"/>
      <c r="E649" s="124"/>
      <c r="F649" s="124"/>
      <c r="G649" s="109"/>
      <c r="H649" s="112"/>
      <c r="I649" s="110"/>
      <c r="J649" s="111"/>
      <c r="K649" s="112"/>
      <c r="L649" s="111"/>
      <c r="M649" s="115"/>
      <c r="N649" s="115"/>
      <c r="O649" s="115"/>
      <c r="Q649" s="83"/>
      <c r="R649" s="22" t="e">
        <f>VLOOKUP('Frese Valve Selection'!$Q649,'Partnumber data valves'!$B$4:$K$1001,2,FALSE)</f>
        <v>#N/A</v>
      </c>
      <c r="S649" s="23" t="e">
        <f>VLOOKUP('Frese Valve Selection'!$Q649,'Partnumber data valves'!$B$4:$K$1001,3,FALSE)</f>
        <v>#N/A</v>
      </c>
      <c r="T649" s="23" t="e">
        <f>VLOOKUP('Frese Valve Selection'!$Q649,'Partnumber data valves'!$B$4:$K$1001,4,FALSE)</f>
        <v>#N/A</v>
      </c>
      <c r="U649" s="23" t="e">
        <f>VLOOKUP('Frese Valve Selection'!$Q649,'Partnumber data valves'!$B$4:$K$1001,5,FALSE)</f>
        <v>#N/A</v>
      </c>
      <c r="V649" s="23" t="e">
        <f>VLOOKUP('Frese Valve Selection'!$Q649,'Partnumber data valves'!$B$4:$K$1001,6,FALSE)</f>
        <v>#N/A</v>
      </c>
      <c r="W649" s="23" t="e">
        <f>VLOOKUP('Frese Valve Selection'!$Q649,'Partnumber data valves'!$B$4:$K$1001,7,FALSE)</f>
        <v>#N/A</v>
      </c>
      <c r="X649" s="23" t="e">
        <f>VLOOKUP('Frese Valve Selection'!$Q649,'Partnumber data valves'!$B$4:$K$1001,8,FALSE)</f>
        <v>#N/A</v>
      </c>
      <c r="Y649" s="23" t="e">
        <f>VLOOKUP('Frese Valve Selection'!$Q649,'Partnumber data valves'!$B$4:$K$1001,9,FALSE)</f>
        <v>#N/A</v>
      </c>
      <c r="Z649" s="23" t="e">
        <f>VLOOKUP('Frese Valve Selection'!$Q649,'Partnumber data valves'!$B$4:$K$1001,10,FALSE)</f>
        <v>#N/A</v>
      </c>
      <c r="AA649" s="97">
        <f t="shared" si="95"/>
        <v>0</v>
      </c>
      <c r="AB649" s="98" t="e">
        <f t="shared" si="101"/>
        <v>#N/A</v>
      </c>
      <c r="AC649" s="99" t="e">
        <f t="shared" si="102"/>
        <v>#N/A</v>
      </c>
      <c r="AD649" s="23" t="e">
        <f>VLOOKUP(Q649,'Weight table'!$A$2:$C$10000,3,FALSE)</f>
        <v>#N/A</v>
      </c>
      <c r="AF649" s="83"/>
      <c r="AG649" s="23" t="str">
        <f>IF(OR(ISBLANK($AF649),$AF649="N/A"),"",VLOOKUP($AF649,'Part number data actuators'!$B$3:$H$202,2,FALSE))</f>
        <v/>
      </c>
      <c r="AH649" s="23" t="str">
        <f>IF(OR(ISBLANK($AF649),$AF649="N/A"),"",VLOOKUP($AF649,'Part number data actuators'!$B$3:$H$202,3,FALSE))</f>
        <v/>
      </c>
      <c r="AI649" s="23" t="str">
        <f>IF(OR(ISBLANK($AF649),$AF649="N/A"),"",VLOOKUP($AF649,'Part number data actuators'!$B$3:$H$202,4,FALSE))</f>
        <v/>
      </c>
      <c r="AJ649" s="23" t="str">
        <f>IF(OR(ISBLANK($AF649),$AF649="N/A"),"",VLOOKUP($AF649,'Part number data actuators'!$B$3:$H$202,5,FALSE))</f>
        <v/>
      </c>
      <c r="AK649" s="23" t="str">
        <f>IF(OR(ISBLANK($AF649),$AF649="N/A"),"",VLOOKUP($AF649,'Part number data actuators'!$B$3:$H$202,6,FALSE))</f>
        <v/>
      </c>
      <c r="AL649" s="23" t="str">
        <f>IF(OR(ISBLANK($AF649),$AF649="N/A"),"",VLOOKUP($AF649,'Part number data actuators'!$B$3:$H$202,7,FALSE))</f>
        <v/>
      </c>
      <c r="AM649" s="5" t="str">
        <f>IF(OR(ISBLANK($AF649),$AF649="N/A"),"",VLOOKUP(AF649,'Weight table'!$A$2:$C$10000,3,FALSE))</f>
        <v/>
      </c>
      <c r="AO649" s="86"/>
      <c r="AU649" s="66" t="e">
        <f t="shared" si="96"/>
        <v>#N/A</v>
      </c>
      <c r="AV649" s="66" t="e">
        <f t="shared" si="97"/>
        <v>#N/A</v>
      </c>
      <c r="AW649" t="e">
        <f t="shared" si="98"/>
        <v>#N/A</v>
      </c>
      <c r="AX649" s="66" t="e">
        <f t="shared" si="99"/>
        <v>#N/A</v>
      </c>
      <c r="AY649" s="66" t="e">
        <f t="shared" si="100"/>
        <v>#N/A</v>
      </c>
      <c r="BB649" s="6" t="e">
        <f>MATCH(Q649,'Partnumber data valves'!$B$4:$B$1001,0)</f>
        <v>#N/A</v>
      </c>
      <c r="BC649" s="6"/>
      <c r="BD649" t="e">
        <f>INDEX('Partnumber data valves'!$B$4:$AC$1001,$BB649,13)</f>
        <v>#N/A</v>
      </c>
      <c r="BE649" t="e">
        <f>INDEX('Partnumber data valves'!$B$4:$AC$1001,$BB649,14)</f>
        <v>#N/A</v>
      </c>
      <c r="BF649" t="e">
        <f>INDEX('Partnumber data valves'!$B$4:$AC$1001,$BB649,15)</f>
        <v>#N/A</v>
      </c>
      <c r="BG649" t="e">
        <f>INDEX('Partnumber data valves'!$B$4:$AC$1001,$BB649,16)</f>
        <v>#N/A</v>
      </c>
      <c r="BH649" t="e">
        <f>INDEX('Partnumber data valves'!$B$4:$AC$1001,$BB649,17)</f>
        <v>#N/A</v>
      </c>
      <c r="BI649" t="e">
        <f>INDEX('Partnumber data valves'!$B$4:$AC$1001,$BB649,18)</f>
        <v>#N/A</v>
      </c>
      <c r="BJ649" t="e">
        <f>INDEX('Partnumber data valves'!$B$4:$AC$1001,$BB649,19)</f>
        <v>#N/A</v>
      </c>
      <c r="BL649" t="e">
        <f>INDEX('Partnumber data valves'!$B$4:$AC$1001,$BB649,21)</f>
        <v>#N/A</v>
      </c>
      <c r="BM649" t="e">
        <f>INDEX('Partnumber data valves'!$B$4:$AC$1001,$BB649,22)</f>
        <v>#N/A</v>
      </c>
      <c r="BN649" t="e">
        <f>INDEX('Partnumber data valves'!$B$4:$AC$1001,$BB649,23)</f>
        <v>#N/A</v>
      </c>
      <c r="BO649" t="e">
        <f>INDEX('Partnumber data valves'!$B$4:$AC$1001,$BB649,24)</f>
        <v>#N/A</v>
      </c>
      <c r="BP649" t="e">
        <f>INDEX('Partnumber data valves'!$B$4:$AC$1001,$BB649,25)</f>
        <v>#N/A</v>
      </c>
      <c r="BQ649" t="e">
        <f>INDEX('Partnumber data valves'!$B$4:$AC$1001,$BB649,26)</f>
        <v>#N/A</v>
      </c>
      <c r="BR649" t="e">
        <f>INDEX('Partnumber data valves'!$B$4:$AC$1001,$BB649,27)</f>
        <v>#N/A</v>
      </c>
      <c r="BS649" t="e">
        <f>INDEX('Partnumber data valves'!$B$4:$AC$1001,$BB649,28)</f>
        <v>#N/A</v>
      </c>
      <c r="BU649" s="66" t="e">
        <f>INDEX('Partnumber data valves'!$B$4:$AC$1001,$BB649,5)</f>
        <v>#N/A</v>
      </c>
      <c r="BV649" s="66" t="e">
        <f>INDEX('Partnumber data valves'!$B$4:$AC$1001,$BB649,6)</f>
        <v>#N/A</v>
      </c>
    </row>
    <row r="650" spans="2:74" ht="15.75">
      <c r="B650" s="86"/>
      <c r="C650" s="108"/>
      <c r="D650" s="112"/>
      <c r="E650" s="124"/>
      <c r="F650" s="124"/>
      <c r="G650" s="109"/>
      <c r="H650" s="112"/>
      <c r="I650" s="110"/>
      <c r="J650" s="111"/>
      <c r="K650" s="112"/>
      <c r="L650" s="111"/>
      <c r="M650" s="115"/>
      <c r="N650" s="115"/>
      <c r="O650" s="115"/>
      <c r="Q650" s="83"/>
      <c r="R650" s="22" t="e">
        <f>VLOOKUP('Frese Valve Selection'!$Q650,'Partnumber data valves'!$B$4:$K$1001,2,FALSE)</f>
        <v>#N/A</v>
      </c>
      <c r="S650" s="23" t="e">
        <f>VLOOKUP('Frese Valve Selection'!$Q650,'Partnumber data valves'!$B$4:$K$1001,3,FALSE)</f>
        <v>#N/A</v>
      </c>
      <c r="T650" s="23" t="e">
        <f>VLOOKUP('Frese Valve Selection'!$Q650,'Partnumber data valves'!$B$4:$K$1001,4,FALSE)</f>
        <v>#N/A</v>
      </c>
      <c r="U650" s="23" t="e">
        <f>VLOOKUP('Frese Valve Selection'!$Q650,'Partnumber data valves'!$B$4:$K$1001,5,FALSE)</f>
        <v>#N/A</v>
      </c>
      <c r="V650" s="23" t="e">
        <f>VLOOKUP('Frese Valve Selection'!$Q650,'Partnumber data valves'!$B$4:$K$1001,6,FALSE)</f>
        <v>#N/A</v>
      </c>
      <c r="W650" s="23" t="e">
        <f>VLOOKUP('Frese Valve Selection'!$Q650,'Partnumber data valves'!$B$4:$K$1001,7,FALSE)</f>
        <v>#N/A</v>
      </c>
      <c r="X650" s="23" t="e">
        <f>VLOOKUP('Frese Valve Selection'!$Q650,'Partnumber data valves'!$B$4:$K$1001,8,FALSE)</f>
        <v>#N/A</v>
      </c>
      <c r="Y650" s="23" t="e">
        <f>VLOOKUP('Frese Valve Selection'!$Q650,'Partnumber data valves'!$B$4:$K$1001,9,FALSE)</f>
        <v>#N/A</v>
      </c>
      <c r="Z650" s="23" t="e">
        <f>VLOOKUP('Frese Valve Selection'!$Q650,'Partnumber data valves'!$B$4:$K$1001,10,FALSE)</f>
        <v>#N/A</v>
      </c>
      <c r="AA650" s="97">
        <f t="shared" si="95"/>
        <v>0</v>
      </c>
      <c r="AB650" s="98" t="e">
        <f t="shared" si="101"/>
        <v>#N/A</v>
      </c>
      <c r="AC650" s="99" t="e">
        <f t="shared" si="102"/>
        <v>#N/A</v>
      </c>
      <c r="AD650" s="23" t="e">
        <f>VLOOKUP(Q650,'Weight table'!$A$2:$C$10000,3,FALSE)</f>
        <v>#N/A</v>
      </c>
      <c r="AF650" s="83"/>
      <c r="AG650" s="23" t="str">
        <f>IF(OR(ISBLANK($AF650),$AF650="N/A"),"",VLOOKUP($AF650,'Part number data actuators'!$B$3:$H$202,2,FALSE))</f>
        <v/>
      </c>
      <c r="AH650" s="23" t="str">
        <f>IF(OR(ISBLANK($AF650),$AF650="N/A"),"",VLOOKUP($AF650,'Part number data actuators'!$B$3:$H$202,3,FALSE))</f>
        <v/>
      </c>
      <c r="AI650" s="23" t="str">
        <f>IF(OR(ISBLANK($AF650),$AF650="N/A"),"",VLOOKUP($AF650,'Part number data actuators'!$B$3:$H$202,4,FALSE))</f>
        <v/>
      </c>
      <c r="AJ650" s="23" t="str">
        <f>IF(OR(ISBLANK($AF650),$AF650="N/A"),"",VLOOKUP($AF650,'Part number data actuators'!$B$3:$H$202,5,FALSE))</f>
        <v/>
      </c>
      <c r="AK650" s="23" t="str">
        <f>IF(OR(ISBLANK($AF650),$AF650="N/A"),"",VLOOKUP($AF650,'Part number data actuators'!$B$3:$H$202,6,FALSE))</f>
        <v/>
      </c>
      <c r="AL650" s="23" t="str">
        <f>IF(OR(ISBLANK($AF650),$AF650="N/A"),"",VLOOKUP($AF650,'Part number data actuators'!$B$3:$H$202,7,FALSE))</f>
        <v/>
      </c>
      <c r="AM650" s="5" t="str">
        <f>IF(OR(ISBLANK($AF650),$AF650="N/A"),"",VLOOKUP(AF650,'Weight table'!$A$2:$C$10000,3,FALSE))</f>
        <v/>
      </c>
      <c r="AO650" s="86"/>
      <c r="AU650" s="66" t="e">
        <f t="shared" si="96"/>
        <v>#N/A</v>
      </c>
      <c r="AV650" s="66" t="e">
        <f t="shared" si="97"/>
        <v>#N/A</v>
      </c>
      <c r="AW650" t="e">
        <f t="shared" si="98"/>
        <v>#N/A</v>
      </c>
      <c r="AX650" s="66" t="e">
        <f t="shared" si="99"/>
        <v>#N/A</v>
      </c>
      <c r="AY650" s="66" t="e">
        <f t="shared" si="100"/>
        <v>#N/A</v>
      </c>
      <c r="BB650" s="6" t="e">
        <f>MATCH(Q650,'Partnumber data valves'!$B$4:$B$1001,0)</f>
        <v>#N/A</v>
      </c>
      <c r="BC650" s="6"/>
      <c r="BD650" t="e">
        <f>INDEX('Partnumber data valves'!$B$4:$AC$1001,$BB650,13)</f>
        <v>#N/A</v>
      </c>
      <c r="BE650" t="e">
        <f>INDEX('Partnumber data valves'!$B$4:$AC$1001,$BB650,14)</f>
        <v>#N/A</v>
      </c>
      <c r="BF650" t="e">
        <f>INDEX('Partnumber data valves'!$B$4:$AC$1001,$BB650,15)</f>
        <v>#N/A</v>
      </c>
      <c r="BG650" t="e">
        <f>INDEX('Partnumber data valves'!$B$4:$AC$1001,$BB650,16)</f>
        <v>#N/A</v>
      </c>
      <c r="BH650" t="e">
        <f>INDEX('Partnumber data valves'!$B$4:$AC$1001,$BB650,17)</f>
        <v>#N/A</v>
      </c>
      <c r="BI650" t="e">
        <f>INDEX('Partnumber data valves'!$B$4:$AC$1001,$BB650,18)</f>
        <v>#N/A</v>
      </c>
      <c r="BJ650" t="e">
        <f>INDEX('Partnumber data valves'!$B$4:$AC$1001,$BB650,19)</f>
        <v>#N/A</v>
      </c>
      <c r="BL650" t="e">
        <f>INDEX('Partnumber data valves'!$B$4:$AC$1001,$BB650,21)</f>
        <v>#N/A</v>
      </c>
      <c r="BM650" t="e">
        <f>INDEX('Partnumber data valves'!$B$4:$AC$1001,$BB650,22)</f>
        <v>#N/A</v>
      </c>
      <c r="BN650" t="e">
        <f>INDEX('Partnumber data valves'!$B$4:$AC$1001,$BB650,23)</f>
        <v>#N/A</v>
      </c>
      <c r="BO650" t="e">
        <f>INDEX('Partnumber data valves'!$B$4:$AC$1001,$BB650,24)</f>
        <v>#N/A</v>
      </c>
      <c r="BP650" t="e">
        <f>INDEX('Partnumber data valves'!$B$4:$AC$1001,$BB650,25)</f>
        <v>#N/A</v>
      </c>
      <c r="BQ650" t="e">
        <f>INDEX('Partnumber data valves'!$B$4:$AC$1001,$BB650,26)</f>
        <v>#N/A</v>
      </c>
      <c r="BR650" t="e">
        <f>INDEX('Partnumber data valves'!$B$4:$AC$1001,$BB650,27)</f>
        <v>#N/A</v>
      </c>
      <c r="BS650" t="e">
        <f>INDEX('Partnumber data valves'!$B$4:$AC$1001,$BB650,28)</f>
        <v>#N/A</v>
      </c>
      <c r="BU650" s="66" t="e">
        <f>INDEX('Partnumber data valves'!$B$4:$AC$1001,$BB650,5)</f>
        <v>#N/A</v>
      </c>
      <c r="BV650" s="66" t="e">
        <f>INDEX('Partnumber data valves'!$B$4:$AC$1001,$BB650,6)</f>
        <v>#N/A</v>
      </c>
    </row>
    <row r="651" spans="2:74" ht="15.75">
      <c r="B651" s="86"/>
      <c r="C651" s="108"/>
      <c r="D651" s="112"/>
      <c r="E651" s="124"/>
      <c r="F651" s="124"/>
      <c r="G651" s="109"/>
      <c r="H651" s="112"/>
      <c r="I651" s="110"/>
      <c r="J651" s="111"/>
      <c r="K651" s="112"/>
      <c r="L651" s="111"/>
      <c r="M651" s="115"/>
      <c r="N651" s="115"/>
      <c r="O651" s="115"/>
      <c r="Q651" s="83"/>
      <c r="R651" s="22" t="e">
        <f>VLOOKUP('Frese Valve Selection'!$Q651,'Partnumber data valves'!$B$4:$K$1001,2,FALSE)</f>
        <v>#N/A</v>
      </c>
      <c r="S651" s="23" t="e">
        <f>VLOOKUP('Frese Valve Selection'!$Q651,'Partnumber data valves'!$B$4:$K$1001,3,FALSE)</f>
        <v>#N/A</v>
      </c>
      <c r="T651" s="23" t="e">
        <f>VLOOKUP('Frese Valve Selection'!$Q651,'Partnumber data valves'!$B$4:$K$1001,4,FALSE)</f>
        <v>#N/A</v>
      </c>
      <c r="U651" s="23" t="e">
        <f>VLOOKUP('Frese Valve Selection'!$Q651,'Partnumber data valves'!$B$4:$K$1001,5,FALSE)</f>
        <v>#N/A</v>
      </c>
      <c r="V651" s="23" t="e">
        <f>VLOOKUP('Frese Valve Selection'!$Q651,'Partnumber data valves'!$B$4:$K$1001,6,FALSE)</f>
        <v>#N/A</v>
      </c>
      <c r="W651" s="23" t="e">
        <f>VLOOKUP('Frese Valve Selection'!$Q651,'Partnumber data valves'!$B$4:$K$1001,7,FALSE)</f>
        <v>#N/A</v>
      </c>
      <c r="X651" s="23" t="e">
        <f>VLOOKUP('Frese Valve Selection'!$Q651,'Partnumber data valves'!$B$4:$K$1001,8,FALSE)</f>
        <v>#N/A</v>
      </c>
      <c r="Y651" s="23" t="e">
        <f>VLOOKUP('Frese Valve Selection'!$Q651,'Partnumber data valves'!$B$4:$K$1001,9,FALSE)</f>
        <v>#N/A</v>
      </c>
      <c r="Z651" s="23" t="e">
        <f>VLOOKUP('Frese Valve Selection'!$Q651,'Partnumber data valves'!$B$4:$K$1001,10,FALSE)</f>
        <v>#N/A</v>
      </c>
      <c r="AA651" s="97">
        <f t="shared" si="95"/>
        <v>0</v>
      </c>
      <c r="AB651" s="98" t="e">
        <f t="shared" si="101"/>
        <v>#N/A</v>
      </c>
      <c r="AC651" s="99" t="e">
        <f t="shared" si="102"/>
        <v>#N/A</v>
      </c>
      <c r="AD651" s="23" t="e">
        <f>VLOOKUP(Q651,'Weight table'!$A$2:$C$10000,3,FALSE)</f>
        <v>#N/A</v>
      </c>
      <c r="AF651" s="83"/>
      <c r="AG651" s="23" t="str">
        <f>IF(OR(ISBLANK($AF651),$AF651="N/A"),"",VLOOKUP($AF651,'Part number data actuators'!$B$3:$H$202,2,FALSE))</f>
        <v/>
      </c>
      <c r="AH651" s="23" t="str">
        <f>IF(OR(ISBLANK($AF651),$AF651="N/A"),"",VLOOKUP($AF651,'Part number data actuators'!$B$3:$H$202,3,FALSE))</f>
        <v/>
      </c>
      <c r="AI651" s="23" t="str">
        <f>IF(OR(ISBLANK($AF651),$AF651="N/A"),"",VLOOKUP($AF651,'Part number data actuators'!$B$3:$H$202,4,FALSE))</f>
        <v/>
      </c>
      <c r="AJ651" s="23" t="str">
        <f>IF(OR(ISBLANK($AF651),$AF651="N/A"),"",VLOOKUP($AF651,'Part number data actuators'!$B$3:$H$202,5,FALSE))</f>
        <v/>
      </c>
      <c r="AK651" s="23" t="str">
        <f>IF(OR(ISBLANK($AF651),$AF651="N/A"),"",VLOOKUP($AF651,'Part number data actuators'!$B$3:$H$202,6,FALSE))</f>
        <v/>
      </c>
      <c r="AL651" s="23" t="str">
        <f>IF(OR(ISBLANK($AF651),$AF651="N/A"),"",VLOOKUP($AF651,'Part number data actuators'!$B$3:$H$202,7,FALSE))</f>
        <v/>
      </c>
      <c r="AM651" s="5" t="str">
        <f>IF(OR(ISBLANK($AF651),$AF651="N/A"),"",VLOOKUP(AF651,'Weight table'!$A$2:$C$10000,3,FALSE))</f>
        <v/>
      </c>
      <c r="AO651" s="86"/>
      <c r="AU651" s="66" t="e">
        <f t="shared" si="96"/>
        <v>#N/A</v>
      </c>
      <c r="AV651" s="66" t="e">
        <f t="shared" si="97"/>
        <v>#N/A</v>
      </c>
      <c r="AW651" t="e">
        <f t="shared" si="98"/>
        <v>#N/A</v>
      </c>
      <c r="AX651" s="66" t="e">
        <f t="shared" si="99"/>
        <v>#N/A</v>
      </c>
      <c r="AY651" s="66" t="e">
        <f t="shared" si="100"/>
        <v>#N/A</v>
      </c>
      <c r="BB651" s="6" t="e">
        <f>MATCH(Q651,'Partnumber data valves'!$B$4:$B$1001,0)</f>
        <v>#N/A</v>
      </c>
      <c r="BC651" s="6"/>
      <c r="BD651" t="e">
        <f>INDEX('Partnumber data valves'!$B$4:$AC$1001,$BB651,13)</f>
        <v>#N/A</v>
      </c>
      <c r="BE651" t="e">
        <f>INDEX('Partnumber data valves'!$B$4:$AC$1001,$BB651,14)</f>
        <v>#N/A</v>
      </c>
      <c r="BF651" t="e">
        <f>INDEX('Partnumber data valves'!$B$4:$AC$1001,$BB651,15)</f>
        <v>#N/A</v>
      </c>
      <c r="BG651" t="e">
        <f>INDEX('Partnumber data valves'!$B$4:$AC$1001,$BB651,16)</f>
        <v>#N/A</v>
      </c>
      <c r="BH651" t="e">
        <f>INDEX('Partnumber data valves'!$B$4:$AC$1001,$BB651,17)</f>
        <v>#N/A</v>
      </c>
      <c r="BI651" t="e">
        <f>INDEX('Partnumber data valves'!$B$4:$AC$1001,$BB651,18)</f>
        <v>#N/A</v>
      </c>
      <c r="BJ651" t="e">
        <f>INDEX('Partnumber data valves'!$B$4:$AC$1001,$BB651,19)</f>
        <v>#N/A</v>
      </c>
      <c r="BL651" t="e">
        <f>INDEX('Partnumber data valves'!$B$4:$AC$1001,$BB651,21)</f>
        <v>#N/A</v>
      </c>
      <c r="BM651" t="e">
        <f>INDEX('Partnumber data valves'!$B$4:$AC$1001,$BB651,22)</f>
        <v>#N/A</v>
      </c>
      <c r="BN651" t="e">
        <f>INDEX('Partnumber data valves'!$B$4:$AC$1001,$BB651,23)</f>
        <v>#N/A</v>
      </c>
      <c r="BO651" t="e">
        <f>INDEX('Partnumber data valves'!$B$4:$AC$1001,$BB651,24)</f>
        <v>#N/A</v>
      </c>
      <c r="BP651" t="e">
        <f>INDEX('Partnumber data valves'!$B$4:$AC$1001,$BB651,25)</f>
        <v>#N/A</v>
      </c>
      <c r="BQ651" t="e">
        <f>INDEX('Partnumber data valves'!$B$4:$AC$1001,$BB651,26)</f>
        <v>#N/A</v>
      </c>
      <c r="BR651" t="e">
        <f>INDEX('Partnumber data valves'!$B$4:$AC$1001,$BB651,27)</f>
        <v>#N/A</v>
      </c>
      <c r="BS651" t="e">
        <f>INDEX('Partnumber data valves'!$B$4:$AC$1001,$BB651,28)</f>
        <v>#N/A</v>
      </c>
      <c r="BU651" s="66" t="e">
        <f>INDEX('Partnumber data valves'!$B$4:$AC$1001,$BB651,5)</f>
        <v>#N/A</v>
      </c>
      <c r="BV651" s="66" t="e">
        <f>INDEX('Partnumber data valves'!$B$4:$AC$1001,$BB651,6)</f>
        <v>#N/A</v>
      </c>
    </row>
    <row r="652" spans="2:74" ht="15.75">
      <c r="B652" s="86"/>
      <c r="C652" s="108"/>
      <c r="D652" s="112"/>
      <c r="E652" s="124"/>
      <c r="F652" s="124"/>
      <c r="G652" s="109"/>
      <c r="H652" s="112"/>
      <c r="I652" s="110"/>
      <c r="J652" s="111"/>
      <c r="K652" s="112"/>
      <c r="L652" s="111"/>
      <c r="M652" s="115"/>
      <c r="N652" s="115"/>
      <c r="O652" s="115"/>
      <c r="Q652" s="83"/>
      <c r="R652" s="22" t="e">
        <f>VLOOKUP('Frese Valve Selection'!$Q652,'Partnumber data valves'!$B$4:$K$1001,2,FALSE)</f>
        <v>#N/A</v>
      </c>
      <c r="S652" s="23" t="e">
        <f>VLOOKUP('Frese Valve Selection'!$Q652,'Partnumber data valves'!$B$4:$K$1001,3,FALSE)</f>
        <v>#N/A</v>
      </c>
      <c r="T652" s="23" t="e">
        <f>VLOOKUP('Frese Valve Selection'!$Q652,'Partnumber data valves'!$B$4:$K$1001,4,FALSE)</f>
        <v>#N/A</v>
      </c>
      <c r="U652" s="23" t="e">
        <f>VLOOKUP('Frese Valve Selection'!$Q652,'Partnumber data valves'!$B$4:$K$1001,5,FALSE)</f>
        <v>#N/A</v>
      </c>
      <c r="V652" s="23" t="e">
        <f>VLOOKUP('Frese Valve Selection'!$Q652,'Partnumber data valves'!$B$4:$K$1001,6,FALSE)</f>
        <v>#N/A</v>
      </c>
      <c r="W652" s="23" t="e">
        <f>VLOOKUP('Frese Valve Selection'!$Q652,'Partnumber data valves'!$B$4:$K$1001,7,FALSE)</f>
        <v>#N/A</v>
      </c>
      <c r="X652" s="23" t="e">
        <f>VLOOKUP('Frese Valve Selection'!$Q652,'Partnumber data valves'!$B$4:$K$1001,8,FALSE)</f>
        <v>#N/A</v>
      </c>
      <c r="Y652" s="23" t="e">
        <f>VLOOKUP('Frese Valve Selection'!$Q652,'Partnumber data valves'!$B$4:$K$1001,9,FALSE)</f>
        <v>#N/A</v>
      </c>
      <c r="Z652" s="23" t="e">
        <f>VLOOKUP('Frese Valve Selection'!$Q652,'Partnumber data valves'!$B$4:$K$1001,10,FALSE)</f>
        <v>#N/A</v>
      </c>
      <c r="AA652" s="97">
        <f t="shared" si="95"/>
        <v>0</v>
      </c>
      <c r="AB652" s="98" t="e">
        <f t="shared" si="101"/>
        <v>#N/A</v>
      </c>
      <c r="AC652" s="99" t="e">
        <f t="shared" si="102"/>
        <v>#N/A</v>
      </c>
      <c r="AD652" s="23" t="e">
        <f>VLOOKUP(Q652,'Weight table'!$A$2:$C$10000,3,FALSE)</f>
        <v>#N/A</v>
      </c>
      <c r="AF652" s="83"/>
      <c r="AG652" s="23" t="str">
        <f>IF(OR(ISBLANK($AF652),$AF652="N/A"),"",VLOOKUP($AF652,'Part number data actuators'!$B$3:$H$202,2,FALSE))</f>
        <v/>
      </c>
      <c r="AH652" s="23" t="str">
        <f>IF(OR(ISBLANK($AF652),$AF652="N/A"),"",VLOOKUP($AF652,'Part number data actuators'!$B$3:$H$202,3,FALSE))</f>
        <v/>
      </c>
      <c r="AI652" s="23" t="str">
        <f>IF(OR(ISBLANK($AF652),$AF652="N/A"),"",VLOOKUP($AF652,'Part number data actuators'!$B$3:$H$202,4,FALSE))</f>
        <v/>
      </c>
      <c r="AJ652" s="23" t="str">
        <f>IF(OR(ISBLANK($AF652),$AF652="N/A"),"",VLOOKUP($AF652,'Part number data actuators'!$B$3:$H$202,5,FALSE))</f>
        <v/>
      </c>
      <c r="AK652" s="23" t="str">
        <f>IF(OR(ISBLANK($AF652),$AF652="N/A"),"",VLOOKUP($AF652,'Part number data actuators'!$B$3:$H$202,6,FALSE))</f>
        <v/>
      </c>
      <c r="AL652" s="23" t="str">
        <f>IF(OR(ISBLANK($AF652),$AF652="N/A"),"",VLOOKUP($AF652,'Part number data actuators'!$B$3:$H$202,7,FALSE))</f>
        <v/>
      </c>
      <c r="AM652" s="5" t="str">
        <f>IF(OR(ISBLANK($AF652),$AF652="N/A"),"",VLOOKUP(AF652,'Weight table'!$A$2:$C$10000,3,FALSE))</f>
        <v/>
      </c>
      <c r="AO652" s="86"/>
      <c r="AU652" s="66" t="e">
        <f t="shared" si="96"/>
        <v>#N/A</v>
      </c>
      <c r="AV652" s="66" t="e">
        <f t="shared" si="97"/>
        <v>#N/A</v>
      </c>
      <c r="AW652" t="e">
        <f t="shared" si="98"/>
        <v>#N/A</v>
      </c>
      <c r="AX652" s="66" t="e">
        <f t="shared" si="99"/>
        <v>#N/A</v>
      </c>
      <c r="AY652" s="66" t="e">
        <f t="shared" si="100"/>
        <v>#N/A</v>
      </c>
      <c r="BB652" s="6" t="e">
        <f>MATCH(Q652,'Partnumber data valves'!$B$4:$B$1001,0)</f>
        <v>#N/A</v>
      </c>
      <c r="BC652" s="6"/>
      <c r="BD652" t="e">
        <f>INDEX('Partnumber data valves'!$B$4:$AC$1001,$BB652,13)</f>
        <v>#N/A</v>
      </c>
      <c r="BE652" t="e">
        <f>INDEX('Partnumber data valves'!$B$4:$AC$1001,$BB652,14)</f>
        <v>#N/A</v>
      </c>
      <c r="BF652" t="e">
        <f>INDEX('Partnumber data valves'!$B$4:$AC$1001,$BB652,15)</f>
        <v>#N/A</v>
      </c>
      <c r="BG652" t="e">
        <f>INDEX('Partnumber data valves'!$B$4:$AC$1001,$BB652,16)</f>
        <v>#N/A</v>
      </c>
      <c r="BH652" t="e">
        <f>INDEX('Partnumber data valves'!$B$4:$AC$1001,$BB652,17)</f>
        <v>#N/A</v>
      </c>
      <c r="BI652" t="e">
        <f>INDEX('Partnumber data valves'!$B$4:$AC$1001,$BB652,18)</f>
        <v>#N/A</v>
      </c>
      <c r="BJ652" t="e">
        <f>INDEX('Partnumber data valves'!$B$4:$AC$1001,$BB652,19)</f>
        <v>#N/A</v>
      </c>
      <c r="BL652" t="e">
        <f>INDEX('Partnumber data valves'!$B$4:$AC$1001,$BB652,21)</f>
        <v>#N/A</v>
      </c>
      <c r="BM652" t="e">
        <f>INDEX('Partnumber data valves'!$B$4:$AC$1001,$BB652,22)</f>
        <v>#N/A</v>
      </c>
      <c r="BN652" t="e">
        <f>INDEX('Partnumber data valves'!$B$4:$AC$1001,$BB652,23)</f>
        <v>#N/A</v>
      </c>
      <c r="BO652" t="e">
        <f>INDEX('Partnumber data valves'!$B$4:$AC$1001,$BB652,24)</f>
        <v>#N/A</v>
      </c>
      <c r="BP652" t="e">
        <f>INDEX('Partnumber data valves'!$B$4:$AC$1001,$BB652,25)</f>
        <v>#N/A</v>
      </c>
      <c r="BQ652" t="e">
        <f>INDEX('Partnumber data valves'!$B$4:$AC$1001,$BB652,26)</f>
        <v>#N/A</v>
      </c>
      <c r="BR652" t="e">
        <f>INDEX('Partnumber data valves'!$B$4:$AC$1001,$BB652,27)</f>
        <v>#N/A</v>
      </c>
      <c r="BS652" t="e">
        <f>INDEX('Partnumber data valves'!$B$4:$AC$1001,$BB652,28)</f>
        <v>#N/A</v>
      </c>
      <c r="BU652" s="66" t="e">
        <f>INDEX('Partnumber data valves'!$B$4:$AC$1001,$BB652,5)</f>
        <v>#N/A</v>
      </c>
      <c r="BV652" s="66" t="e">
        <f>INDEX('Partnumber data valves'!$B$4:$AC$1001,$BB652,6)</f>
        <v>#N/A</v>
      </c>
    </row>
    <row r="653" spans="2:74" ht="15.75">
      <c r="B653" s="86"/>
      <c r="C653" s="108"/>
      <c r="D653" s="125"/>
      <c r="E653" s="124"/>
      <c r="F653" s="124"/>
      <c r="G653" s="109"/>
      <c r="H653" s="112"/>
      <c r="I653" s="110"/>
      <c r="J653" s="111"/>
      <c r="K653" s="112"/>
      <c r="L653" s="111"/>
      <c r="M653" s="115"/>
      <c r="N653" s="115"/>
      <c r="O653" s="115"/>
      <c r="Q653" s="83"/>
      <c r="R653" s="22" t="e">
        <f>VLOOKUP('Frese Valve Selection'!$Q653,'Partnumber data valves'!$B$4:$K$1001,2,FALSE)</f>
        <v>#N/A</v>
      </c>
      <c r="S653" s="23" t="e">
        <f>VLOOKUP('Frese Valve Selection'!$Q653,'Partnumber data valves'!$B$4:$K$1001,3,FALSE)</f>
        <v>#N/A</v>
      </c>
      <c r="T653" s="23" t="e">
        <f>VLOOKUP('Frese Valve Selection'!$Q653,'Partnumber data valves'!$B$4:$K$1001,4,FALSE)</f>
        <v>#N/A</v>
      </c>
      <c r="U653" s="23" t="e">
        <f>VLOOKUP('Frese Valve Selection'!$Q653,'Partnumber data valves'!$B$4:$K$1001,5,FALSE)</f>
        <v>#N/A</v>
      </c>
      <c r="V653" s="23" t="e">
        <f>VLOOKUP('Frese Valve Selection'!$Q653,'Partnumber data valves'!$B$4:$K$1001,6,FALSE)</f>
        <v>#N/A</v>
      </c>
      <c r="W653" s="23" t="e">
        <f>VLOOKUP('Frese Valve Selection'!$Q653,'Partnumber data valves'!$B$4:$K$1001,7,FALSE)</f>
        <v>#N/A</v>
      </c>
      <c r="X653" s="23" t="e">
        <f>VLOOKUP('Frese Valve Selection'!$Q653,'Partnumber data valves'!$B$4:$K$1001,8,FALSE)</f>
        <v>#N/A</v>
      </c>
      <c r="Y653" s="23" t="e">
        <f>VLOOKUP('Frese Valve Selection'!$Q653,'Partnumber data valves'!$B$4:$K$1001,9,FALSE)</f>
        <v>#N/A</v>
      </c>
      <c r="Z653" s="23" t="e">
        <f>VLOOKUP('Frese Valve Selection'!$Q653,'Partnumber data valves'!$B$4:$K$1001,10,FALSE)</f>
        <v>#N/A</v>
      </c>
      <c r="AA653" s="97">
        <f t="shared" si="95"/>
        <v>0</v>
      </c>
      <c r="AB653" s="98" t="e">
        <f t="shared" si="101"/>
        <v>#N/A</v>
      </c>
      <c r="AC653" s="99" t="e">
        <f t="shared" si="102"/>
        <v>#N/A</v>
      </c>
      <c r="AD653" s="23" t="e">
        <f>VLOOKUP(Q653,'Weight table'!$A$2:$C$10000,3,FALSE)</f>
        <v>#N/A</v>
      </c>
      <c r="AF653" s="83"/>
      <c r="AG653" s="23" t="str">
        <f>IF(OR(ISBLANK($AF653),$AF653="N/A"),"",VLOOKUP($AF653,'Part number data actuators'!$B$3:$H$202,2,FALSE))</f>
        <v/>
      </c>
      <c r="AH653" s="23" t="str">
        <f>IF(OR(ISBLANK($AF653),$AF653="N/A"),"",VLOOKUP($AF653,'Part number data actuators'!$B$3:$H$202,3,FALSE))</f>
        <v/>
      </c>
      <c r="AI653" s="23" t="str">
        <f>IF(OR(ISBLANK($AF653),$AF653="N/A"),"",VLOOKUP($AF653,'Part number data actuators'!$B$3:$H$202,4,FALSE))</f>
        <v/>
      </c>
      <c r="AJ653" s="23" t="str">
        <f>IF(OR(ISBLANK($AF653),$AF653="N/A"),"",VLOOKUP($AF653,'Part number data actuators'!$B$3:$H$202,5,FALSE))</f>
        <v/>
      </c>
      <c r="AK653" s="23" t="str">
        <f>IF(OR(ISBLANK($AF653),$AF653="N/A"),"",VLOOKUP($AF653,'Part number data actuators'!$B$3:$H$202,6,FALSE))</f>
        <v/>
      </c>
      <c r="AL653" s="23" t="str">
        <f>IF(OR(ISBLANK($AF653),$AF653="N/A"),"",VLOOKUP($AF653,'Part number data actuators'!$B$3:$H$202,7,FALSE))</f>
        <v/>
      </c>
      <c r="AM653" s="5" t="str">
        <f>IF(OR(ISBLANK($AF653),$AF653="N/A"),"",VLOOKUP(AF653,'Weight table'!$A$2:$C$10000,3,FALSE))</f>
        <v/>
      </c>
      <c r="AO653" s="86"/>
      <c r="AU653" s="66" t="e">
        <f t="shared" si="96"/>
        <v>#N/A</v>
      </c>
      <c r="AV653" s="66" t="e">
        <f t="shared" si="97"/>
        <v>#N/A</v>
      </c>
      <c r="AW653" t="e">
        <f t="shared" si="98"/>
        <v>#N/A</v>
      </c>
      <c r="AX653" s="66" t="e">
        <f t="shared" si="99"/>
        <v>#N/A</v>
      </c>
      <c r="AY653" s="66" t="e">
        <f t="shared" si="100"/>
        <v>#N/A</v>
      </c>
      <c r="BB653" s="6" t="e">
        <f>MATCH(Q653,'Partnumber data valves'!$B$4:$B$1001,0)</f>
        <v>#N/A</v>
      </c>
      <c r="BC653" s="6"/>
      <c r="BD653" t="e">
        <f>INDEX('Partnumber data valves'!$B$4:$AC$1001,$BB653,13)</f>
        <v>#N/A</v>
      </c>
      <c r="BE653" t="e">
        <f>INDEX('Partnumber data valves'!$B$4:$AC$1001,$BB653,14)</f>
        <v>#N/A</v>
      </c>
      <c r="BF653" t="e">
        <f>INDEX('Partnumber data valves'!$B$4:$AC$1001,$BB653,15)</f>
        <v>#N/A</v>
      </c>
      <c r="BG653" t="e">
        <f>INDEX('Partnumber data valves'!$B$4:$AC$1001,$BB653,16)</f>
        <v>#N/A</v>
      </c>
      <c r="BH653" t="e">
        <f>INDEX('Partnumber data valves'!$B$4:$AC$1001,$BB653,17)</f>
        <v>#N/A</v>
      </c>
      <c r="BI653" t="e">
        <f>INDEX('Partnumber data valves'!$B$4:$AC$1001,$BB653,18)</f>
        <v>#N/A</v>
      </c>
      <c r="BJ653" t="e">
        <f>INDEX('Partnumber data valves'!$B$4:$AC$1001,$BB653,19)</f>
        <v>#N/A</v>
      </c>
      <c r="BL653" t="e">
        <f>INDEX('Partnumber data valves'!$B$4:$AC$1001,$BB653,21)</f>
        <v>#N/A</v>
      </c>
      <c r="BM653" t="e">
        <f>INDEX('Partnumber data valves'!$B$4:$AC$1001,$BB653,22)</f>
        <v>#N/A</v>
      </c>
      <c r="BN653" t="e">
        <f>INDEX('Partnumber data valves'!$B$4:$AC$1001,$BB653,23)</f>
        <v>#N/A</v>
      </c>
      <c r="BO653" t="e">
        <f>INDEX('Partnumber data valves'!$B$4:$AC$1001,$BB653,24)</f>
        <v>#N/A</v>
      </c>
      <c r="BP653" t="e">
        <f>INDEX('Partnumber data valves'!$B$4:$AC$1001,$BB653,25)</f>
        <v>#N/A</v>
      </c>
      <c r="BQ653" t="e">
        <f>INDEX('Partnumber data valves'!$B$4:$AC$1001,$BB653,26)</f>
        <v>#N/A</v>
      </c>
      <c r="BR653" t="e">
        <f>INDEX('Partnumber data valves'!$B$4:$AC$1001,$BB653,27)</f>
        <v>#N/A</v>
      </c>
      <c r="BS653" t="e">
        <f>INDEX('Partnumber data valves'!$B$4:$AC$1001,$BB653,28)</f>
        <v>#N/A</v>
      </c>
      <c r="BU653" s="66" t="e">
        <f>INDEX('Partnumber data valves'!$B$4:$AC$1001,$BB653,5)</f>
        <v>#N/A</v>
      </c>
      <c r="BV653" s="66" t="e">
        <f>INDEX('Partnumber data valves'!$B$4:$AC$1001,$BB653,6)</f>
        <v>#N/A</v>
      </c>
    </row>
    <row r="654" spans="2:74" ht="15.75">
      <c r="B654" s="86"/>
      <c r="C654" s="108"/>
      <c r="D654" s="112"/>
      <c r="E654" s="124"/>
      <c r="F654" s="124"/>
      <c r="G654" s="109"/>
      <c r="H654" s="112"/>
      <c r="I654" s="110"/>
      <c r="J654" s="111"/>
      <c r="K654" s="112"/>
      <c r="L654" s="111"/>
      <c r="M654" s="115"/>
      <c r="N654" s="115"/>
      <c r="O654" s="115"/>
      <c r="Q654" s="83"/>
      <c r="R654" s="22" t="e">
        <f>VLOOKUP('Frese Valve Selection'!$Q654,'Partnumber data valves'!$B$4:$K$1001,2,FALSE)</f>
        <v>#N/A</v>
      </c>
      <c r="S654" s="23" t="e">
        <f>VLOOKUP('Frese Valve Selection'!$Q654,'Partnumber data valves'!$B$4:$K$1001,3,FALSE)</f>
        <v>#N/A</v>
      </c>
      <c r="T654" s="23" t="e">
        <f>VLOOKUP('Frese Valve Selection'!$Q654,'Partnumber data valves'!$B$4:$K$1001,4,FALSE)</f>
        <v>#N/A</v>
      </c>
      <c r="U654" s="23" t="e">
        <f>VLOOKUP('Frese Valve Selection'!$Q654,'Partnumber data valves'!$B$4:$K$1001,5,FALSE)</f>
        <v>#N/A</v>
      </c>
      <c r="V654" s="23" t="e">
        <f>VLOOKUP('Frese Valve Selection'!$Q654,'Partnumber data valves'!$B$4:$K$1001,6,FALSE)</f>
        <v>#N/A</v>
      </c>
      <c r="W654" s="23" t="e">
        <f>VLOOKUP('Frese Valve Selection'!$Q654,'Partnumber data valves'!$B$4:$K$1001,7,FALSE)</f>
        <v>#N/A</v>
      </c>
      <c r="X654" s="23" t="e">
        <f>VLOOKUP('Frese Valve Selection'!$Q654,'Partnumber data valves'!$B$4:$K$1001,8,FALSE)</f>
        <v>#N/A</v>
      </c>
      <c r="Y654" s="23" t="e">
        <f>VLOOKUP('Frese Valve Selection'!$Q654,'Partnumber data valves'!$B$4:$K$1001,9,FALSE)</f>
        <v>#N/A</v>
      </c>
      <c r="Z654" s="23" t="e">
        <f>VLOOKUP('Frese Valve Selection'!$Q654,'Partnumber data valves'!$B$4:$K$1001,10,FALSE)</f>
        <v>#N/A</v>
      </c>
      <c r="AA654" s="97">
        <f t="shared" si="95"/>
        <v>0</v>
      </c>
      <c r="AB654" s="98" t="e">
        <f t="shared" si="101"/>
        <v>#N/A</v>
      </c>
      <c r="AC654" s="99" t="e">
        <f t="shared" si="102"/>
        <v>#N/A</v>
      </c>
      <c r="AD654" s="23" t="e">
        <f>VLOOKUP(Q654,'Weight table'!$A$2:$C$10000,3,FALSE)</f>
        <v>#N/A</v>
      </c>
      <c r="AF654" s="83"/>
      <c r="AG654" s="23" t="str">
        <f>IF(OR(ISBLANK($AF654),$AF654="N/A"),"",VLOOKUP($AF654,'Part number data actuators'!$B$3:$H$202,2,FALSE))</f>
        <v/>
      </c>
      <c r="AH654" s="23" t="str">
        <f>IF(OR(ISBLANK($AF654),$AF654="N/A"),"",VLOOKUP($AF654,'Part number data actuators'!$B$3:$H$202,3,FALSE))</f>
        <v/>
      </c>
      <c r="AI654" s="23" t="str">
        <f>IF(OR(ISBLANK($AF654),$AF654="N/A"),"",VLOOKUP($AF654,'Part number data actuators'!$B$3:$H$202,4,FALSE))</f>
        <v/>
      </c>
      <c r="AJ654" s="23" t="str">
        <f>IF(OR(ISBLANK($AF654),$AF654="N/A"),"",VLOOKUP($AF654,'Part number data actuators'!$B$3:$H$202,5,FALSE))</f>
        <v/>
      </c>
      <c r="AK654" s="23" t="str">
        <f>IF(OR(ISBLANK($AF654),$AF654="N/A"),"",VLOOKUP($AF654,'Part number data actuators'!$B$3:$H$202,6,FALSE))</f>
        <v/>
      </c>
      <c r="AL654" s="23" t="str">
        <f>IF(OR(ISBLANK($AF654),$AF654="N/A"),"",VLOOKUP($AF654,'Part number data actuators'!$B$3:$H$202,7,FALSE))</f>
        <v/>
      </c>
      <c r="AM654" s="5" t="str">
        <f>IF(OR(ISBLANK($AF654),$AF654="N/A"),"",VLOOKUP(AF654,'Weight table'!$A$2:$C$10000,3,FALSE))</f>
        <v/>
      </c>
      <c r="AO654" s="86"/>
      <c r="AU654" s="66" t="e">
        <f t="shared" si="96"/>
        <v>#N/A</v>
      </c>
      <c r="AV654" s="66" t="e">
        <f t="shared" si="97"/>
        <v>#N/A</v>
      </c>
      <c r="AW654" t="e">
        <f t="shared" si="98"/>
        <v>#N/A</v>
      </c>
      <c r="AX654" s="66" t="e">
        <f t="shared" si="99"/>
        <v>#N/A</v>
      </c>
      <c r="AY654" s="66" t="e">
        <f t="shared" si="100"/>
        <v>#N/A</v>
      </c>
      <c r="BB654" s="6" t="e">
        <f>MATCH(Q654,'Partnumber data valves'!$B$4:$B$1001,0)</f>
        <v>#N/A</v>
      </c>
      <c r="BC654" s="6"/>
      <c r="BD654" t="e">
        <f>INDEX('Partnumber data valves'!$B$4:$AC$1001,$BB654,13)</f>
        <v>#N/A</v>
      </c>
      <c r="BE654" t="e">
        <f>INDEX('Partnumber data valves'!$B$4:$AC$1001,$BB654,14)</f>
        <v>#N/A</v>
      </c>
      <c r="BF654" t="e">
        <f>INDEX('Partnumber data valves'!$B$4:$AC$1001,$BB654,15)</f>
        <v>#N/A</v>
      </c>
      <c r="BG654" t="e">
        <f>INDEX('Partnumber data valves'!$B$4:$AC$1001,$BB654,16)</f>
        <v>#N/A</v>
      </c>
      <c r="BH654" t="e">
        <f>INDEX('Partnumber data valves'!$B$4:$AC$1001,$BB654,17)</f>
        <v>#N/A</v>
      </c>
      <c r="BI654" t="e">
        <f>INDEX('Partnumber data valves'!$B$4:$AC$1001,$BB654,18)</f>
        <v>#N/A</v>
      </c>
      <c r="BJ654" t="e">
        <f>INDEX('Partnumber data valves'!$B$4:$AC$1001,$BB654,19)</f>
        <v>#N/A</v>
      </c>
      <c r="BL654" t="e">
        <f>INDEX('Partnumber data valves'!$B$4:$AC$1001,$BB654,21)</f>
        <v>#N/A</v>
      </c>
      <c r="BM654" t="e">
        <f>INDEX('Partnumber data valves'!$B$4:$AC$1001,$BB654,22)</f>
        <v>#N/A</v>
      </c>
      <c r="BN654" t="e">
        <f>INDEX('Partnumber data valves'!$B$4:$AC$1001,$BB654,23)</f>
        <v>#N/A</v>
      </c>
      <c r="BO654" t="e">
        <f>INDEX('Partnumber data valves'!$B$4:$AC$1001,$BB654,24)</f>
        <v>#N/A</v>
      </c>
      <c r="BP654" t="e">
        <f>INDEX('Partnumber data valves'!$B$4:$AC$1001,$BB654,25)</f>
        <v>#N/A</v>
      </c>
      <c r="BQ654" t="e">
        <f>INDEX('Partnumber data valves'!$B$4:$AC$1001,$BB654,26)</f>
        <v>#N/A</v>
      </c>
      <c r="BR654" t="e">
        <f>INDEX('Partnumber data valves'!$B$4:$AC$1001,$BB654,27)</f>
        <v>#N/A</v>
      </c>
      <c r="BS654" t="e">
        <f>INDEX('Partnumber data valves'!$B$4:$AC$1001,$BB654,28)</f>
        <v>#N/A</v>
      </c>
      <c r="BU654" s="66" t="e">
        <f>INDEX('Partnumber data valves'!$B$4:$AC$1001,$BB654,5)</f>
        <v>#N/A</v>
      </c>
      <c r="BV654" s="66" t="e">
        <f>INDEX('Partnumber data valves'!$B$4:$AC$1001,$BB654,6)</f>
        <v>#N/A</v>
      </c>
    </row>
    <row r="655" spans="2:74" ht="15.75">
      <c r="B655" s="86"/>
      <c r="C655" s="108"/>
      <c r="D655" s="112"/>
      <c r="E655" s="124"/>
      <c r="F655" s="124"/>
      <c r="G655" s="109"/>
      <c r="H655" s="112"/>
      <c r="I655" s="110"/>
      <c r="J655" s="111"/>
      <c r="K655" s="112"/>
      <c r="L655" s="111"/>
      <c r="M655" s="115"/>
      <c r="N655" s="115"/>
      <c r="O655" s="115"/>
      <c r="Q655" s="83"/>
      <c r="R655" s="22" t="e">
        <f>VLOOKUP('Frese Valve Selection'!$Q655,'Partnumber data valves'!$B$4:$K$1001,2,FALSE)</f>
        <v>#N/A</v>
      </c>
      <c r="S655" s="23" t="e">
        <f>VLOOKUP('Frese Valve Selection'!$Q655,'Partnumber data valves'!$B$4:$K$1001,3,FALSE)</f>
        <v>#N/A</v>
      </c>
      <c r="T655" s="23" t="e">
        <f>VLOOKUP('Frese Valve Selection'!$Q655,'Partnumber data valves'!$B$4:$K$1001,4,FALSE)</f>
        <v>#N/A</v>
      </c>
      <c r="U655" s="23" t="e">
        <f>VLOOKUP('Frese Valve Selection'!$Q655,'Partnumber data valves'!$B$4:$K$1001,5,FALSE)</f>
        <v>#N/A</v>
      </c>
      <c r="V655" s="23" t="e">
        <f>VLOOKUP('Frese Valve Selection'!$Q655,'Partnumber data valves'!$B$4:$K$1001,6,FALSE)</f>
        <v>#N/A</v>
      </c>
      <c r="W655" s="23" t="e">
        <f>VLOOKUP('Frese Valve Selection'!$Q655,'Partnumber data valves'!$B$4:$K$1001,7,FALSE)</f>
        <v>#N/A</v>
      </c>
      <c r="X655" s="23" t="e">
        <f>VLOOKUP('Frese Valve Selection'!$Q655,'Partnumber data valves'!$B$4:$K$1001,8,FALSE)</f>
        <v>#N/A</v>
      </c>
      <c r="Y655" s="23" t="e">
        <f>VLOOKUP('Frese Valve Selection'!$Q655,'Partnumber data valves'!$B$4:$K$1001,9,FALSE)</f>
        <v>#N/A</v>
      </c>
      <c r="Z655" s="23" t="e">
        <f>VLOOKUP('Frese Valve Selection'!$Q655,'Partnumber data valves'!$B$4:$K$1001,10,FALSE)</f>
        <v>#N/A</v>
      </c>
      <c r="AA655" s="97">
        <f t="shared" si="95"/>
        <v>0</v>
      </c>
      <c r="AB655" s="98" t="e">
        <f t="shared" si="101"/>
        <v>#N/A</v>
      </c>
      <c r="AC655" s="99" t="e">
        <f t="shared" si="102"/>
        <v>#N/A</v>
      </c>
      <c r="AD655" s="23" t="e">
        <f>VLOOKUP(Q655,'Weight table'!$A$2:$C$10000,3,FALSE)</f>
        <v>#N/A</v>
      </c>
      <c r="AF655" s="83"/>
      <c r="AG655" s="23" t="str">
        <f>IF(OR(ISBLANK($AF655),$AF655="N/A"),"",VLOOKUP($AF655,'Part number data actuators'!$B$3:$H$202,2,FALSE))</f>
        <v/>
      </c>
      <c r="AH655" s="23" t="str">
        <f>IF(OR(ISBLANK($AF655),$AF655="N/A"),"",VLOOKUP($AF655,'Part number data actuators'!$B$3:$H$202,3,FALSE))</f>
        <v/>
      </c>
      <c r="AI655" s="23" t="str">
        <f>IF(OR(ISBLANK($AF655),$AF655="N/A"),"",VLOOKUP($AF655,'Part number data actuators'!$B$3:$H$202,4,FALSE))</f>
        <v/>
      </c>
      <c r="AJ655" s="23" t="str">
        <f>IF(OR(ISBLANK($AF655),$AF655="N/A"),"",VLOOKUP($AF655,'Part number data actuators'!$B$3:$H$202,5,FALSE))</f>
        <v/>
      </c>
      <c r="AK655" s="23" t="str">
        <f>IF(OR(ISBLANK($AF655),$AF655="N/A"),"",VLOOKUP($AF655,'Part number data actuators'!$B$3:$H$202,6,FALSE))</f>
        <v/>
      </c>
      <c r="AL655" s="23" t="str">
        <f>IF(OR(ISBLANK($AF655),$AF655="N/A"),"",VLOOKUP($AF655,'Part number data actuators'!$B$3:$H$202,7,FALSE))</f>
        <v/>
      </c>
      <c r="AM655" s="5" t="str">
        <f>IF(OR(ISBLANK($AF655),$AF655="N/A"),"",VLOOKUP(AF655,'Weight table'!$A$2:$C$10000,3,FALSE))</f>
        <v/>
      </c>
      <c r="AO655" s="86"/>
      <c r="AU655" s="66" t="e">
        <f t="shared" si="96"/>
        <v>#N/A</v>
      </c>
      <c r="AV655" s="66" t="e">
        <f t="shared" si="97"/>
        <v>#N/A</v>
      </c>
      <c r="AW655" t="e">
        <f t="shared" si="98"/>
        <v>#N/A</v>
      </c>
      <c r="AX655" s="66" t="e">
        <f t="shared" si="99"/>
        <v>#N/A</v>
      </c>
      <c r="AY655" s="66" t="e">
        <f t="shared" si="100"/>
        <v>#N/A</v>
      </c>
      <c r="BB655" s="6" t="e">
        <f>MATCH(Q655,'Partnumber data valves'!$B$4:$B$1001,0)</f>
        <v>#N/A</v>
      </c>
      <c r="BC655" s="6"/>
      <c r="BD655" t="e">
        <f>INDEX('Partnumber data valves'!$B$4:$AC$1001,$BB655,13)</f>
        <v>#N/A</v>
      </c>
      <c r="BE655" t="e">
        <f>INDEX('Partnumber data valves'!$B$4:$AC$1001,$BB655,14)</f>
        <v>#N/A</v>
      </c>
      <c r="BF655" t="e">
        <f>INDEX('Partnumber data valves'!$B$4:$AC$1001,$BB655,15)</f>
        <v>#N/A</v>
      </c>
      <c r="BG655" t="e">
        <f>INDEX('Partnumber data valves'!$B$4:$AC$1001,$BB655,16)</f>
        <v>#N/A</v>
      </c>
      <c r="BH655" t="e">
        <f>INDEX('Partnumber data valves'!$B$4:$AC$1001,$BB655,17)</f>
        <v>#N/A</v>
      </c>
      <c r="BI655" t="e">
        <f>INDEX('Partnumber data valves'!$B$4:$AC$1001,$BB655,18)</f>
        <v>#N/A</v>
      </c>
      <c r="BJ655" t="e">
        <f>INDEX('Partnumber data valves'!$B$4:$AC$1001,$BB655,19)</f>
        <v>#N/A</v>
      </c>
      <c r="BL655" t="e">
        <f>INDEX('Partnumber data valves'!$B$4:$AC$1001,$BB655,21)</f>
        <v>#N/A</v>
      </c>
      <c r="BM655" t="e">
        <f>INDEX('Partnumber data valves'!$B$4:$AC$1001,$BB655,22)</f>
        <v>#N/A</v>
      </c>
      <c r="BN655" t="e">
        <f>INDEX('Partnumber data valves'!$B$4:$AC$1001,$BB655,23)</f>
        <v>#N/A</v>
      </c>
      <c r="BO655" t="e">
        <f>INDEX('Partnumber data valves'!$B$4:$AC$1001,$BB655,24)</f>
        <v>#N/A</v>
      </c>
      <c r="BP655" t="e">
        <f>INDEX('Partnumber data valves'!$B$4:$AC$1001,$BB655,25)</f>
        <v>#N/A</v>
      </c>
      <c r="BQ655" t="e">
        <f>INDEX('Partnumber data valves'!$B$4:$AC$1001,$BB655,26)</f>
        <v>#N/A</v>
      </c>
      <c r="BR655" t="e">
        <f>INDEX('Partnumber data valves'!$B$4:$AC$1001,$BB655,27)</f>
        <v>#N/A</v>
      </c>
      <c r="BS655" t="e">
        <f>INDEX('Partnumber data valves'!$B$4:$AC$1001,$BB655,28)</f>
        <v>#N/A</v>
      </c>
      <c r="BU655" s="66" t="e">
        <f>INDEX('Partnumber data valves'!$B$4:$AC$1001,$BB655,5)</f>
        <v>#N/A</v>
      </c>
      <c r="BV655" s="66" t="e">
        <f>INDEX('Partnumber data valves'!$B$4:$AC$1001,$BB655,6)</f>
        <v>#N/A</v>
      </c>
    </row>
    <row r="656" spans="2:74" ht="15.75">
      <c r="B656" s="86"/>
      <c r="C656" s="108"/>
      <c r="D656" s="112"/>
      <c r="E656" s="124"/>
      <c r="F656" s="124"/>
      <c r="G656" s="109"/>
      <c r="H656" s="112"/>
      <c r="I656" s="110"/>
      <c r="J656" s="111"/>
      <c r="K656" s="112"/>
      <c r="L656" s="111"/>
      <c r="M656" s="115"/>
      <c r="N656" s="115"/>
      <c r="O656" s="115"/>
      <c r="Q656" s="83"/>
      <c r="R656" s="22" t="e">
        <f>VLOOKUP('Frese Valve Selection'!$Q656,'Partnumber data valves'!$B$4:$K$1001,2,FALSE)</f>
        <v>#N/A</v>
      </c>
      <c r="S656" s="23" t="e">
        <f>VLOOKUP('Frese Valve Selection'!$Q656,'Partnumber data valves'!$B$4:$K$1001,3,FALSE)</f>
        <v>#N/A</v>
      </c>
      <c r="T656" s="23" t="e">
        <f>VLOOKUP('Frese Valve Selection'!$Q656,'Partnumber data valves'!$B$4:$K$1001,4,FALSE)</f>
        <v>#N/A</v>
      </c>
      <c r="U656" s="23" t="e">
        <f>VLOOKUP('Frese Valve Selection'!$Q656,'Partnumber data valves'!$B$4:$K$1001,5,FALSE)</f>
        <v>#N/A</v>
      </c>
      <c r="V656" s="23" t="e">
        <f>VLOOKUP('Frese Valve Selection'!$Q656,'Partnumber data valves'!$B$4:$K$1001,6,FALSE)</f>
        <v>#N/A</v>
      </c>
      <c r="W656" s="23" t="e">
        <f>VLOOKUP('Frese Valve Selection'!$Q656,'Partnumber data valves'!$B$4:$K$1001,7,FALSE)</f>
        <v>#N/A</v>
      </c>
      <c r="X656" s="23" t="e">
        <f>VLOOKUP('Frese Valve Selection'!$Q656,'Partnumber data valves'!$B$4:$K$1001,8,FALSE)</f>
        <v>#N/A</v>
      </c>
      <c r="Y656" s="23" t="e">
        <f>VLOOKUP('Frese Valve Selection'!$Q656,'Partnumber data valves'!$B$4:$K$1001,9,FALSE)</f>
        <v>#N/A</v>
      </c>
      <c r="Z656" s="23" t="e">
        <f>VLOOKUP('Frese Valve Selection'!$Q656,'Partnumber data valves'!$B$4:$K$1001,10,FALSE)</f>
        <v>#N/A</v>
      </c>
      <c r="AA656" s="97">
        <f t="shared" ref="AA656:AA719" si="103">I656</f>
        <v>0</v>
      </c>
      <c r="AB656" s="98" t="e">
        <f t="shared" si="101"/>
        <v>#N/A</v>
      </c>
      <c r="AC656" s="99" t="e">
        <f t="shared" si="102"/>
        <v>#N/A</v>
      </c>
      <c r="AD656" s="23" t="e">
        <f>VLOOKUP(Q656,'Weight table'!$A$2:$C$10000,3,FALSE)</f>
        <v>#N/A</v>
      </c>
      <c r="AF656" s="83"/>
      <c r="AG656" s="23" t="str">
        <f>IF(OR(ISBLANK($AF656),$AF656="N/A"),"",VLOOKUP($AF656,'Part number data actuators'!$B$3:$H$202,2,FALSE))</f>
        <v/>
      </c>
      <c r="AH656" s="23" t="str">
        <f>IF(OR(ISBLANK($AF656),$AF656="N/A"),"",VLOOKUP($AF656,'Part number data actuators'!$B$3:$H$202,3,FALSE))</f>
        <v/>
      </c>
      <c r="AI656" s="23" t="str">
        <f>IF(OR(ISBLANK($AF656),$AF656="N/A"),"",VLOOKUP($AF656,'Part number data actuators'!$B$3:$H$202,4,FALSE))</f>
        <v/>
      </c>
      <c r="AJ656" s="23" t="str">
        <f>IF(OR(ISBLANK($AF656),$AF656="N/A"),"",VLOOKUP($AF656,'Part number data actuators'!$B$3:$H$202,5,FALSE))</f>
        <v/>
      </c>
      <c r="AK656" s="23" t="str">
        <f>IF(OR(ISBLANK($AF656),$AF656="N/A"),"",VLOOKUP($AF656,'Part number data actuators'!$B$3:$H$202,6,FALSE))</f>
        <v/>
      </c>
      <c r="AL656" s="23" t="str">
        <f>IF(OR(ISBLANK($AF656),$AF656="N/A"),"",VLOOKUP($AF656,'Part number data actuators'!$B$3:$H$202,7,FALSE))</f>
        <v/>
      </c>
      <c r="AM656" s="5" t="str">
        <f>IF(OR(ISBLANK($AF656),$AF656="N/A"),"",VLOOKUP(AF656,'Weight table'!$A$2:$C$10000,3,FALSE))</f>
        <v/>
      </c>
      <c r="AO656" s="86"/>
      <c r="AU656" s="66" t="e">
        <f t="shared" si="96"/>
        <v>#N/A</v>
      </c>
      <c r="AV656" s="66" t="e">
        <f t="shared" si="97"/>
        <v>#N/A</v>
      </c>
      <c r="AW656" t="e">
        <f t="shared" si="98"/>
        <v>#N/A</v>
      </c>
      <c r="AX656" s="66" t="e">
        <f t="shared" si="99"/>
        <v>#N/A</v>
      </c>
      <c r="AY656" s="66" t="e">
        <f t="shared" si="100"/>
        <v>#N/A</v>
      </c>
      <c r="BB656" s="6" t="e">
        <f>MATCH(Q656,'Partnumber data valves'!$B$4:$B$1001,0)</f>
        <v>#N/A</v>
      </c>
      <c r="BC656" s="6"/>
      <c r="BD656" t="e">
        <f>INDEX('Partnumber data valves'!$B$4:$AC$1001,$BB656,13)</f>
        <v>#N/A</v>
      </c>
      <c r="BE656" t="e">
        <f>INDEX('Partnumber data valves'!$B$4:$AC$1001,$BB656,14)</f>
        <v>#N/A</v>
      </c>
      <c r="BF656" t="e">
        <f>INDEX('Partnumber data valves'!$B$4:$AC$1001,$BB656,15)</f>
        <v>#N/A</v>
      </c>
      <c r="BG656" t="e">
        <f>INDEX('Partnumber data valves'!$B$4:$AC$1001,$BB656,16)</f>
        <v>#N/A</v>
      </c>
      <c r="BH656" t="e">
        <f>INDEX('Partnumber data valves'!$B$4:$AC$1001,$BB656,17)</f>
        <v>#N/A</v>
      </c>
      <c r="BI656" t="e">
        <f>INDEX('Partnumber data valves'!$B$4:$AC$1001,$BB656,18)</f>
        <v>#N/A</v>
      </c>
      <c r="BJ656" t="e">
        <f>INDEX('Partnumber data valves'!$B$4:$AC$1001,$BB656,19)</f>
        <v>#N/A</v>
      </c>
      <c r="BL656" t="e">
        <f>INDEX('Partnumber data valves'!$B$4:$AC$1001,$BB656,21)</f>
        <v>#N/A</v>
      </c>
      <c r="BM656" t="e">
        <f>INDEX('Partnumber data valves'!$B$4:$AC$1001,$BB656,22)</f>
        <v>#N/A</v>
      </c>
      <c r="BN656" t="e">
        <f>INDEX('Partnumber data valves'!$B$4:$AC$1001,$BB656,23)</f>
        <v>#N/A</v>
      </c>
      <c r="BO656" t="e">
        <f>INDEX('Partnumber data valves'!$B$4:$AC$1001,$BB656,24)</f>
        <v>#N/A</v>
      </c>
      <c r="BP656" t="e">
        <f>INDEX('Partnumber data valves'!$B$4:$AC$1001,$BB656,25)</f>
        <v>#N/A</v>
      </c>
      <c r="BQ656" t="e">
        <f>INDEX('Partnumber data valves'!$B$4:$AC$1001,$BB656,26)</f>
        <v>#N/A</v>
      </c>
      <c r="BR656" t="e">
        <f>INDEX('Partnumber data valves'!$B$4:$AC$1001,$BB656,27)</f>
        <v>#N/A</v>
      </c>
      <c r="BS656" t="e">
        <f>INDEX('Partnumber data valves'!$B$4:$AC$1001,$BB656,28)</f>
        <v>#N/A</v>
      </c>
      <c r="BU656" s="66" t="e">
        <f>INDEX('Partnumber data valves'!$B$4:$AC$1001,$BB656,5)</f>
        <v>#N/A</v>
      </c>
      <c r="BV656" s="66" t="e">
        <f>INDEX('Partnumber data valves'!$B$4:$AC$1001,$BB656,6)</f>
        <v>#N/A</v>
      </c>
    </row>
    <row r="657" spans="2:74" ht="15.75">
      <c r="B657" s="86"/>
      <c r="C657" s="108"/>
      <c r="D657" s="112"/>
      <c r="E657" s="124"/>
      <c r="F657" s="124"/>
      <c r="G657" s="109"/>
      <c r="H657" s="112"/>
      <c r="I657" s="110"/>
      <c r="J657" s="111"/>
      <c r="K657" s="112"/>
      <c r="L657" s="111"/>
      <c r="M657" s="115"/>
      <c r="N657" s="115"/>
      <c r="O657" s="115"/>
      <c r="Q657" s="83"/>
      <c r="R657" s="22" t="e">
        <f>VLOOKUP('Frese Valve Selection'!$Q657,'Partnumber data valves'!$B$4:$K$1001,2,FALSE)</f>
        <v>#N/A</v>
      </c>
      <c r="S657" s="23" t="e">
        <f>VLOOKUP('Frese Valve Selection'!$Q657,'Partnumber data valves'!$B$4:$K$1001,3,FALSE)</f>
        <v>#N/A</v>
      </c>
      <c r="T657" s="23" t="e">
        <f>VLOOKUP('Frese Valve Selection'!$Q657,'Partnumber data valves'!$B$4:$K$1001,4,FALSE)</f>
        <v>#N/A</v>
      </c>
      <c r="U657" s="23" t="e">
        <f>VLOOKUP('Frese Valve Selection'!$Q657,'Partnumber data valves'!$B$4:$K$1001,5,FALSE)</f>
        <v>#N/A</v>
      </c>
      <c r="V657" s="23" t="e">
        <f>VLOOKUP('Frese Valve Selection'!$Q657,'Partnumber data valves'!$B$4:$K$1001,6,FALSE)</f>
        <v>#N/A</v>
      </c>
      <c r="W657" s="23" t="e">
        <f>VLOOKUP('Frese Valve Selection'!$Q657,'Partnumber data valves'!$B$4:$K$1001,7,FALSE)</f>
        <v>#N/A</v>
      </c>
      <c r="X657" s="23" t="e">
        <f>VLOOKUP('Frese Valve Selection'!$Q657,'Partnumber data valves'!$B$4:$K$1001,8,FALSE)</f>
        <v>#N/A</v>
      </c>
      <c r="Y657" s="23" t="e">
        <f>VLOOKUP('Frese Valve Selection'!$Q657,'Partnumber data valves'!$B$4:$K$1001,9,FALSE)</f>
        <v>#N/A</v>
      </c>
      <c r="Z657" s="23" t="e">
        <f>VLOOKUP('Frese Valve Selection'!$Q657,'Partnumber data valves'!$B$4:$K$1001,10,FALSE)</f>
        <v>#N/A</v>
      </c>
      <c r="AA657" s="97">
        <f t="shared" si="103"/>
        <v>0</v>
      </c>
      <c r="AB657" s="98" t="e">
        <f t="shared" si="101"/>
        <v>#N/A</v>
      </c>
      <c r="AC657" s="99" t="e">
        <f t="shared" si="102"/>
        <v>#N/A</v>
      </c>
      <c r="AD657" s="23" t="e">
        <f>VLOOKUP(Q657,'Weight table'!$A$2:$C$10000,3,FALSE)</f>
        <v>#N/A</v>
      </c>
      <c r="AF657" s="83"/>
      <c r="AG657" s="23" t="str">
        <f>IF(OR(ISBLANK($AF657),$AF657="N/A"),"",VLOOKUP($AF657,'Part number data actuators'!$B$3:$H$202,2,FALSE))</f>
        <v/>
      </c>
      <c r="AH657" s="23" t="str">
        <f>IF(OR(ISBLANK($AF657),$AF657="N/A"),"",VLOOKUP($AF657,'Part number data actuators'!$B$3:$H$202,3,FALSE))</f>
        <v/>
      </c>
      <c r="AI657" s="23" t="str">
        <f>IF(OR(ISBLANK($AF657),$AF657="N/A"),"",VLOOKUP($AF657,'Part number data actuators'!$B$3:$H$202,4,FALSE))</f>
        <v/>
      </c>
      <c r="AJ657" s="23" t="str">
        <f>IF(OR(ISBLANK($AF657),$AF657="N/A"),"",VLOOKUP($AF657,'Part number data actuators'!$B$3:$H$202,5,FALSE))</f>
        <v/>
      </c>
      <c r="AK657" s="23" t="str">
        <f>IF(OR(ISBLANK($AF657),$AF657="N/A"),"",VLOOKUP($AF657,'Part number data actuators'!$B$3:$H$202,6,FALSE))</f>
        <v/>
      </c>
      <c r="AL657" s="23" t="str">
        <f>IF(OR(ISBLANK($AF657),$AF657="N/A"),"",VLOOKUP($AF657,'Part number data actuators'!$B$3:$H$202,7,FALSE))</f>
        <v/>
      </c>
      <c r="AM657" s="5" t="str">
        <f>IF(OR(ISBLANK($AF657),$AF657="N/A"),"",VLOOKUP(AF657,'Weight table'!$A$2:$C$10000,3,FALSE))</f>
        <v/>
      </c>
      <c r="AO657" s="86"/>
      <c r="AU657" s="66" t="e">
        <f t="shared" ref="AU657:AU720" si="104">IF(AW657,
BD657*AA657^6+BE657*AA657^5+BF657*AA657^4+BG657*AA657^3+BH657*AA657^2+BI657*AA657+BJ657,
"Out of flow range")</f>
        <v>#N/A</v>
      </c>
      <c r="AV657" s="66" t="e">
        <f t="shared" ref="AV657:AV720" si="105">IF(AW657,
IF(AA657&lt;BL657,BM657,IF(BN657="flow",AX657,IF(BN657="preset",AY657,"not available"))),
"Out of flow range")</f>
        <v>#N/A</v>
      </c>
      <c r="AW657" t="e">
        <f t="shared" ref="AW657:AW720" si="106">IF(AND(AA657&gt;=BU657,AA657&lt;=BV657),TRUE,FALSE)</f>
        <v>#N/A</v>
      </c>
      <c r="AX657" s="66" t="e">
        <f t="shared" ref="AX657:AX720" si="107">BO657*AA657^4+BP657*AA657^3+BQ657*AA657^2+BR657*AA657+BS657</f>
        <v>#N/A</v>
      </c>
      <c r="AY657" s="66" t="e">
        <f t="shared" ref="AY657:AY720" si="108">BO657*AU657^4+BP657*AU657^3+BQ657*AU657^2+BR657*AU657+BS657</f>
        <v>#N/A</v>
      </c>
      <c r="BB657" s="6" t="e">
        <f>MATCH(Q657,'Partnumber data valves'!$B$4:$B$1001,0)</f>
        <v>#N/A</v>
      </c>
      <c r="BC657" s="6"/>
      <c r="BD657" t="e">
        <f>INDEX('Partnumber data valves'!$B$4:$AC$1001,$BB657,13)</f>
        <v>#N/A</v>
      </c>
      <c r="BE657" t="e">
        <f>INDEX('Partnumber data valves'!$B$4:$AC$1001,$BB657,14)</f>
        <v>#N/A</v>
      </c>
      <c r="BF657" t="e">
        <f>INDEX('Partnumber data valves'!$B$4:$AC$1001,$BB657,15)</f>
        <v>#N/A</v>
      </c>
      <c r="BG657" t="e">
        <f>INDEX('Partnumber data valves'!$B$4:$AC$1001,$BB657,16)</f>
        <v>#N/A</v>
      </c>
      <c r="BH657" t="e">
        <f>INDEX('Partnumber data valves'!$B$4:$AC$1001,$BB657,17)</f>
        <v>#N/A</v>
      </c>
      <c r="BI657" t="e">
        <f>INDEX('Partnumber data valves'!$B$4:$AC$1001,$BB657,18)</f>
        <v>#N/A</v>
      </c>
      <c r="BJ657" t="e">
        <f>INDEX('Partnumber data valves'!$B$4:$AC$1001,$BB657,19)</f>
        <v>#N/A</v>
      </c>
      <c r="BL657" t="e">
        <f>INDEX('Partnumber data valves'!$B$4:$AC$1001,$BB657,21)</f>
        <v>#N/A</v>
      </c>
      <c r="BM657" t="e">
        <f>INDEX('Partnumber data valves'!$B$4:$AC$1001,$BB657,22)</f>
        <v>#N/A</v>
      </c>
      <c r="BN657" t="e">
        <f>INDEX('Partnumber data valves'!$B$4:$AC$1001,$BB657,23)</f>
        <v>#N/A</v>
      </c>
      <c r="BO657" t="e">
        <f>INDEX('Partnumber data valves'!$B$4:$AC$1001,$BB657,24)</f>
        <v>#N/A</v>
      </c>
      <c r="BP657" t="e">
        <f>INDEX('Partnumber data valves'!$B$4:$AC$1001,$BB657,25)</f>
        <v>#N/A</v>
      </c>
      <c r="BQ657" t="e">
        <f>INDEX('Partnumber data valves'!$B$4:$AC$1001,$BB657,26)</f>
        <v>#N/A</v>
      </c>
      <c r="BR657" t="e">
        <f>INDEX('Partnumber data valves'!$B$4:$AC$1001,$BB657,27)</f>
        <v>#N/A</v>
      </c>
      <c r="BS657" t="e">
        <f>INDEX('Partnumber data valves'!$B$4:$AC$1001,$BB657,28)</f>
        <v>#N/A</v>
      </c>
      <c r="BU657" s="66" t="e">
        <f>INDEX('Partnumber data valves'!$B$4:$AC$1001,$BB657,5)</f>
        <v>#N/A</v>
      </c>
      <c r="BV657" s="66" t="e">
        <f>INDEX('Partnumber data valves'!$B$4:$AC$1001,$BB657,6)</f>
        <v>#N/A</v>
      </c>
    </row>
    <row r="658" spans="2:74" ht="15.75">
      <c r="B658" s="86"/>
      <c r="C658" s="108"/>
      <c r="D658" s="112"/>
      <c r="E658" s="124"/>
      <c r="F658" s="124"/>
      <c r="G658" s="109"/>
      <c r="H658" s="112"/>
      <c r="I658" s="110"/>
      <c r="J658" s="111"/>
      <c r="K658" s="112"/>
      <c r="L658" s="111"/>
      <c r="M658" s="115"/>
      <c r="N658" s="115"/>
      <c r="O658" s="115"/>
      <c r="Q658" s="83"/>
      <c r="R658" s="22" t="e">
        <f>VLOOKUP('Frese Valve Selection'!$Q658,'Partnumber data valves'!$B$4:$K$1001,2,FALSE)</f>
        <v>#N/A</v>
      </c>
      <c r="S658" s="23" t="e">
        <f>VLOOKUP('Frese Valve Selection'!$Q658,'Partnumber data valves'!$B$4:$K$1001,3,FALSE)</f>
        <v>#N/A</v>
      </c>
      <c r="T658" s="23" t="e">
        <f>VLOOKUP('Frese Valve Selection'!$Q658,'Partnumber data valves'!$B$4:$K$1001,4,FALSE)</f>
        <v>#N/A</v>
      </c>
      <c r="U658" s="23" t="e">
        <f>VLOOKUP('Frese Valve Selection'!$Q658,'Partnumber data valves'!$B$4:$K$1001,5,FALSE)</f>
        <v>#N/A</v>
      </c>
      <c r="V658" s="23" t="e">
        <f>VLOOKUP('Frese Valve Selection'!$Q658,'Partnumber data valves'!$B$4:$K$1001,6,FALSE)</f>
        <v>#N/A</v>
      </c>
      <c r="W658" s="23" t="e">
        <f>VLOOKUP('Frese Valve Selection'!$Q658,'Partnumber data valves'!$B$4:$K$1001,7,FALSE)</f>
        <v>#N/A</v>
      </c>
      <c r="X658" s="23" t="e">
        <f>VLOOKUP('Frese Valve Selection'!$Q658,'Partnumber data valves'!$B$4:$K$1001,8,FALSE)</f>
        <v>#N/A</v>
      </c>
      <c r="Y658" s="23" t="e">
        <f>VLOOKUP('Frese Valve Selection'!$Q658,'Partnumber data valves'!$B$4:$K$1001,9,FALSE)</f>
        <v>#N/A</v>
      </c>
      <c r="Z658" s="23" t="e">
        <f>VLOOKUP('Frese Valve Selection'!$Q658,'Partnumber data valves'!$B$4:$K$1001,10,FALSE)</f>
        <v>#N/A</v>
      </c>
      <c r="AA658" s="97">
        <f t="shared" si="103"/>
        <v>0</v>
      </c>
      <c r="AB658" s="98" t="e">
        <f t="shared" si="101"/>
        <v>#N/A</v>
      </c>
      <c r="AC658" s="99" t="e">
        <f t="shared" si="102"/>
        <v>#N/A</v>
      </c>
      <c r="AD658" s="23" t="e">
        <f>VLOOKUP(Q658,'Weight table'!$A$2:$C$10000,3,FALSE)</f>
        <v>#N/A</v>
      </c>
      <c r="AF658" s="83"/>
      <c r="AG658" s="23" t="str">
        <f>IF(OR(ISBLANK($AF658),$AF658="N/A"),"",VLOOKUP($AF658,'Part number data actuators'!$B$3:$H$202,2,FALSE))</f>
        <v/>
      </c>
      <c r="AH658" s="23" t="str">
        <f>IF(OR(ISBLANK($AF658),$AF658="N/A"),"",VLOOKUP($AF658,'Part number data actuators'!$B$3:$H$202,3,FALSE))</f>
        <v/>
      </c>
      <c r="AI658" s="23" t="str">
        <f>IF(OR(ISBLANK($AF658),$AF658="N/A"),"",VLOOKUP($AF658,'Part number data actuators'!$B$3:$H$202,4,FALSE))</f>
        <v/>
      </c>
      <c r="AJ658" s="23" t="str">
        <f>IF(OR(ISBLANK($AF658),$AF658="N/A"),"",VLOOKUP($AF658,'Part number data actuators'!$B$3:$H$202,5,FALSE))</f>
        <v/>
      </c>
      <c r="AK658" s="23" t="str">
        <f>IF(OR(ISBLANK($AF658),$AF658="N/A"),"",VLOOKUP($AF658,'Part number data actuators'!$B$3:$H$202,6,FALSE))</f>
        <v/>
      </c>
      <c r="AL658" s="23" t="str">
        <f>IF(OR(ISBLANK($AF658),$AF658="N/A"),"",VLOOKUP($AF658,'Part number data actuators'!$B$3:$H$202,7,FALSE))</f>
        <v/>
      </c>
      <c r="AM658" s="5" t="str">
        <f>IF(OR(ISBLANK($AF658),$AF658="N/A"),"",VLOOKUP(AF658,'Weight table'!$A$2:$C$10000,3,FALSE))</f>
        <v/>
      </c>
      <c r="AO658" s="86"/>
      <c r="AU658" s="66" t="e">
        <f t="shared" si="104"/>
        <v>#N/A</v>
      </c>
      <c r="AV658" s="66" t="e">
        <f t="shared" si="105"/>
        <v>#N/A</v>
      </c>
      <c r="AW658" t="e">
        <f t="shared" si="106"/>
        <v>#N/A</v>
      </c>
      <c r="AX658" s="66" t="e">
        <f t="shared" si="107"/>
        <v>#N/A</v>
      </c>
      <c r="AY658" s="66" t="e">
        <f t="shared" si="108"/>
        <v>#N/A</v>
      </c>
      <c r="BB658" s="6" t="e">
        <f>MATCH(Q658,'Partnumber data valves'!$B$4:$B$1001,0)</f>
        <v>#N/A</v>
      </c>
      <c r="BC658" s="6"/>
      <c r="BD658" t="e">
        <f>INDEX('Partnumber data valves'!$B$4:$AC$1001,$BB658,13)</f>
        <v>#N/A</v>
      </c>
      <c r="BE658" t="e">
        <f>INDEX('Partnumber data valves'!$B$4:$AC$1001,$BB658,14)</f>
        <v>#N/A</v>
      </c>
      <c r="BF658" t="e">
        <f>INDEX('Partnumber data valves'!$B$4:$AC$1001,$BB658,15)</f>
        <v>#N/A</v>
      </c>
      <c r="BG658" t="e">
        <f>INDEX('Partnumber data valves'!$B$4:$AC$1001,$BB658,16)</f>
        <v>#N/A</v>
      </c>
      <c r="BH658" t="e">
        <f>INDEX('Partnumber data valves'!$B$4:$AC$1001,$BB658,17)</f>
        <v>#N/A</v>
      </c>
      <c r="BI658" t="e">
        <f>INDEX('Partnumber data valves'!$B$4:$AC$1001,$BB658,18)</f>
        <v>#N/A</v>
      </c>
      <c r="BJ658" t="e">
        <f>INDEX('Partnumber data valves'!$B$4:$AC$1001,$BB658,19)</f>
        <v>#N/A</v>
      </c>
      <c r="BL658" t="e">
        <f>INDEX('Partnumber data valves'!$B$4:$AC$1001,$BB658,21)</f>
        <v>#N/A</v>
      </c>
      <c r="BM658" t="e">
        <f>INDEX('Partnumber data valves'!$B$4:$AC$1001,$BB658,22)</f>
        <v>#N/A</v>
      </c>
      <c r="BN658" t="e">
        <f>INDEX('Partnumber data valves'!$B$4:$AC$1001,$BB658,23)</f>
        <v>#N/A</v>
      </c>
      <c r="BO658" t="e">
        <f>INDEX('Partnumber data valves'!$B$4:$AC$1001,$BB658,24)</f>
        <v>#N/A</v>
      </c>
      <c r="BP658" t="e">
        <f>INDEX('Partnumber data valves'!$B$4:$AC$1001,$BB658,25)</f>
        <v>#N/A</v>
      </c>
      <c r="BQ658" t="e">
        <f>INDEX('Partnumber data valves'!$B$4:$AC$1001,$BB658,26)</f>
        <v>#N/A</v>
      </c>
      <c r="BR658" t="e">
        <f>INDEX('Partnumber data valves'!$B$4:$AC$1001,$BB658,27)</f>
        <v>#N/A</v>
      </c>
      <c r="BS658" t="e">
        <f>INDEX('Partnumber data valves'!$B$4:$AC$1001,$BB658,28)</f>
        <v>#N/A</v>
      </c>
      <c r="BU658" s="66" t="e">
        <f>INDEX('Partnumber data valves'!$B$4:$AC$1001,$BB658,5)</f>
        <v>#N/A</v>
      </c>
      <c r="BV658" s="66" t="e">
        <f>INDEX('Partnumber data valves'!$B$4:$AC$1001,$BB658,6)</f>
        <v>#N/A</v>
      </c>
    </row>
    <row r="659" spans="2:74" ht="15.75">
      <c r="B659" s="86"/>
      <c r="C659" s="108"/>
      <c r="D659" s="125"/>
      <c r="E659" s="124"/>
      <c r="F659" s="124"/>
      <c r="G659" s="109"/>
      <c r="H659" s="112"/>
      <c r="I659" s="110"/>
      <c r="J659" s="111"/>
      <c r="K659" s="112"/>
      <c r="L659" s="111"/>
      <c r="M659" s="115"/>
      <c r="N659" s="115"/>
      <c r="O659" s="115"/>
      <c r="Q659" s="83"/>
      <c r="R659" s="22" t="e">
        <f>VLOOKUP('Frese Valve Selection'!$Q659,'Partnumber data valves'!$B$4:$K$1001,2,FALSE)</f>
        <v>#N/A</v>
      </c>
      <c r="S659" s="23" t="e">
        <f>VLOOKUP('Frese Valve Selection'!$Q659,'Partnumber data valves'!$B$4:$K$1001,3,FALSE)</f>
        <v>#N/A</v>
      </c>
      <c r="T659" s="23" t="e">
        <f>VLOOKUP('Frese Valve Selection'!$Q659,'Partnumber data valves'!$B$4:$K$1001,4,FALSE)</f>
        <v>#N/A</v>
      </c>
      <c r="U659" s="23" t="e">
        <f>VLOOKUP('Frese Valve Selection'!$Q659,'Partnumber data valves'!$B$4:$K$1001,5,FALSE)</f>
        <v>#N/A</v>
      </c>
      <c r="V659" s="23" t="e">
        <f>VLOOKUP('Frese Valve Selection'!$Q659,'Partnumber data valves'!$B$4:$K$1001,6,FALSE)</f>
        <v>#N/A</v>
      </c>
      <c r="W659" s="23" t="e">
        <f>VLOOKUP('Frese Valve Selection'!$Q659,'Partnumber data valves'!$B$4:$K$1001,7,FALSE)</f>
        <v>#N/A</v>
      </c>
      <c r="X659" s="23" t="e">
        <f>VLOOKUP('Frese Valve Selection'!$Q659,'Partnumber data valves'!$B$4:$K$1001,8,FALSE)</f>
        <v>#N/A</v>
      </c>
      <c r="Y659" s="23" t="e">
        <f>VLOOKUP('Frese Valve Selection'!$Q659,'Partnumber data valves'!$B$4:$K$1001,9,FALSE)</f>
        <v>#N/A</v>
      </c>
      <c r="Z659" s="23" t="e">
        <f>VLOOKUP('Frese Valve Selection'!$Q659,'Partnumber data valves'!$B$4:$K$1001,10,FALSE)</f>
        <v>#N/A</v>
      </c>
      <c r="AA659" s="97">
        <f t="shared" si="103"/>
        <v>0</v>
      </c>
      <c r="AB659" s="98" t="e">
        <f t="shared" si="101"/>
        <v>#N/A</v>
      </c>
      <c r="AC659" s="99" t="e">
        <f t="shared" si="102"/>
        <v>#N/A</v>
      </c>
      <c r="AD659" s="23" t="e">
        <f>VLOOKUP(Q659,'Weight table'!$A$2:$C$10000,3,FALSE)</f>
        <v>#N/A</v>
      </c>
      <c r="AF659" s="83"/>
      <c r="AG659" s="23" t="str">
        <f>IF(OR(ISBLANK($AF659),$AF659="N/A"),"",VLOOKUP($AF659,'Part number data actuators'!$B$3:$H$202,2,FALSE))</f>
        <v/>
      </c>
      <c r="AH659" s="23" t="str">
        <f>IF(OR(ISBLANK($AF659),$AF659="N/A"),"",VLOOKUP($AF659,'Part number data actuators'!$B$3:$H$202,3,FALSE))</f>
        <v/>
      </c>
      <c r="AI659" s="23" t="str">
        <f>IF(OR(ISBLANK($AF659),$AF659="N/A"),"",VLOOKUP($AF659,'Part number data actuators'!$B$3:$H$202,4,FALSE))</f>
        <v/>
      </c>
      <c r="AJ659" s="23" t="str">
        <f>IF(OR(ISBLANK($AF659),$AF659="N/A"),"",VLOOKUP($AF659,'Part number data actuators'!$B$3:$H$202,5,FALSE))</f>
        <v/>
      </c>
      <c r="AK659" s="23" t="str">
        <f>IF(OR(ISBLANK($AF659),$AF659="N/A"),"",VLOOKUP($AF659,'Part number data actuators'!$B$3:$H$202,6,FALSE))</f>
        <v/>
      </c>
      <c r="AL659" s="23" t="str">
        <f>IF(OR(ISBLANK($AF659),$AF659="N/A"),"",VLOOKUP($AF659,'Part number data actuators'!$B$3:$H$202,7,FALSE))</f>
        <v/>
      </c>
      <c r="AM659" s="5" t="str">
        <f>IF(OR(ISBLANK($AF659),$AF659="N/A"),"",VLOOKUP(AF659,'Weight table'!$A$2:$C$10000,3,FALSE))</f>
        <v/>
      </c>
      <c r="AO659" s="86"/>
      <c r="AU659" s="66" t="e">
        <f t="shared" si="104"/>
        <v>#N/A</v>
      </c>
      <c r="AV659" s="66" t="e">
        <f t="shared" si="105"/>
        <v>#N/A</v>
      </c>
      <c r="AW659" t="e">
        <f t="shared" si="106"/>
        <v>#N/A</v>
      </c>
      <c r="AX659" s="66" t="e">
        <f t="shared" si="107"/>
        <v>#N/A</v>
      </c>
      <c r="AY659" s="66" t="e">
        <f t="shared" si="108"/>
        <v>#N/A</v>
      </c>
      <c r="BB659" s="6" t="e">
        <f>MATCH(Q659,'Partnumber data valves'!$B$4:$B$1001,0)</f>
        <v>#N/A</v>
      </c>
      <c r="BC659" s="6"/>
      <c r="BD659" t="e">
        <f>INDEX('Partnumber data valves'!$B$4:$AC$1001,$BB659,13)</f>
        <v>#N/A</v>
      </c>
      <c r="BE659" t="e">
        <f>INDEX('Partnumber data valves'!$B$4:$AC$1001,$BB659,14)</f>
        <v>#N/A</v>
      </c>
      <c r="BF659" t="e">
        <f>INDEX('Partnumber data valves'!$B$4:$AC$1001,$BB659,15)</f>
        <v>#N/A</v>
      </c>
      <c r="BG659" t="e">
        <f>INDEX('Partnumber data valves'!$B$4:$AC$1001,$BB659,16)</f>
        <v>#N/A</v>
      </c>
      <c r="BH659" t="e">
        <f>INDEX('Partnumber data valves'!$B$4:$AC$1001,$BB659,17)</f>
        <v>#N/A</v>
      </c>
      <c r="BI659" t="e">
        <f>INDEX('Partnumber data valves'!$B$4:$AC$1001,$BB659,18)</f>
        <v>#N/A</v>
      </c>
      <c r="BJ659" t="e">
        <f>INDEX('Partnumber data valves'!$B$4:$AC$1001,$BB659,19)</f>
        <v>#N/A</v>
      </c>
      <c r="BL659" t="e">
        <f>INDEX('Partnumber data valves'!$B$4:$AC$1001,$BB659,21)</f>
        <v>#N/A</v>
      </c>
      <c r="BM659" t="e">
        <f>INDEX('Partnumber data valves'!$B$4:$AC$1001,$BB659,22)</f>
        <v>#N/A</v>
      </c>
      <c r="BN659" t="e">
        <f>INDEX('Partnumber data valves'!$B$4:$AC$1001,$BB659,23)</f>
        <v>#N/A</v>
      </c>
      <c r="BO659" t="e">
        <f>INDEX('Partnumber data valves'!$B$4:$AC$1001,$BB659,24)</f>
        <v>#N/A</v>
      </c>
      <c r="BP659" t="e">
        <f>INDEX('Partnumber data valves'!$B$4:$AC$1001,$BB659,25)</f>
        <v>#N/A</v>
      </c>
      <c r="BQ659" t="e">
        <f>INDEX('Partnumber data valves'!$B$4:$AC$1001,$BB659,26)</f>
        <v>#N/A</v>
      </c>
      <c r="BR659" t="e">
        <f>INDEX('Partnumber data valves'!$B$4:$AC$1001,$BB659,27)</f>
        <v>#N/A</v>
      </c>
      <c r="BS659" t="e">
        <f>INDEX('Partnumber data valves'!$B$4:$AC$1001,$BB659,28)</f>
        <v>#N/A</v>
      </c>
      <c r="BU659" s="66" t="e">
        <f>INDEX('Partnumber data valves'!$B$4:$AC$1001,$BB659,5)</f>
        <v>#N/A</v>
      </c>
      <c r="BV659" s="66" t="e">
        <f>INDEX('Partnumber data valves'!$B$4:$AC$1001,$BB659,6)</f>
        <v>#N/A</v>
      </c>
    </row>
    <row r="660" spans="2:74" ht="15.75">
      <c r="B660" s="86"/>
      <c r="C660" s="108"/>
      <c r="D660" s="112"/>
      <c r="E660" s="124"/>
      <c r="F660" s="124"/>
      <c r="G660" s="109"/>
      <c r="H660" s="112"/>
      <c r="I660" s="110"/>
      <c r="J660" s="111"/>
      <c r="K660" s="112"/>
      <c r="L660" s="111"/>
      <c r="M660" s="115"/>
      <c r="N660" s="115"/>
      <c r="O660" s="115"/>
      <c r="Q660" s="83"/>
      <c r="R660" s="22" t="e">
        <f>VLOOKUP('Frese Valve Selection'!$Q660,'Partnumber data valves'!$B$4:$K$1001,2,FALSE)</f>
        <v>#N/A</v>
      </c>
      <c r="S660" s="23" t="e">
        <f>VLOOKUP('Frese Valve Selection'!$Q660,'Partnumber data valves'!$B$4:$K$1001,3,FALSE)</f>
        <v>#N/A</v>
      </c>
      <c r="T660" s="23" t="e">
        <f>VLOOKUP('Frese Valve Selection'!$Q660,'Partnumber data valves'!$B$4:$K$1001,4,FALSE)</f>
        <v>#N/A</v>
      </c>
      <c r="U660" s="23" t="e">
        <f>VLOOKUP('Frese Valve Selection'!$Q660,'Partnumber data valves'!$B$4:$K$1001,5,FALSE)</f>
        <v>#N/A</v>
      </c>
      <c r="V660" s="23" t="e">
        <f>VLOOKUP('Frese Valve Selection'!$Q660,'Partnumber data valves'!$B$4:$K$1001,6,FALSE)</f>
        <v>#N/A</v>
      </c>
      <c r="W660" s="23" t="e">
        <f>VLOOKUP('Frese Valve Selection'!$Q660,'Partnumber data valves'!$B$4:$K$1001,7,FALSE)</f>
        <v>#N/A</v>
      </c>
      <c r="X660" s="23" t="e">
        <f>VLOOKUP('Frese Valve Selection'!$Q660,'Partnumber data valves'!$B$4:$K$1001,8,FALSE)</f>
        <v>#N/A</v>
      </c>
      <c r="Y660" s="23" t="e">
        <f>VLOOKUP('Frese Valve Selection'!$Q660,'Partnumber data valves'!$B$4:$K$1001,9,FALSE)</f>
        <v>#N/A</v>
      </c>
      <c r="Z660" s="23" t="e">
        <f>VLOOKUP('Frese Valve Selection'!$Q660,'Partnumber data valves'!$B$4:$K$1001,10,FALSE)</f>
        <v>#N/A</v>
      </c>
      <c r="AA660" s="97">
        <f t="shared" si="103"/>
        <v>0</v>
      </c>
      <c r="AB660" s="98" t="e">
        <f t="shared" si="101"/>
        <v>#N/A</v>
      </c>
      <c r="AC660" s="99" t="e">
        <f t="shared" si="102"/>
        <v>#N/A</v>
      </c>
      <c r="AD660" s="23" t="e">
        <f>VLOOKUP(Q660,'Weight table'!$A$2:$C$10000,3,FALSE)</f>
        <v>#N/A</v>
      </c>
      <c r="AF660" s="83"/>
      <c r="AG660" s="23" t="str">
        <f>IF(OR(ISBLANK($AF660),$AF660="N/A"),"",VLOOKUP($AF660,'Part number data actuators'!$B$3:$H$202,2,FALSE))</f>
        <v/>
      </c>
      <c r="AH660" s="23" t="str">
        <f>IF(OR(ISBLANK($AF660),$AF660="N/A"),"",VLOOKUP($AF660,'Part number data actuators'!$B$3:$H$202,3,FALSE))</f>
        <v/>
      </c>
      <c r="AI660" s="23" t="str">
        <f>IF(OR(ISBLANK($AF660),$AF660="N/A"),"",VLOOKUP($AF660,'Part number data actuators'!$B$3:$H$202,4,FALSE))</f>
        <v/>
      </c>
      <c r="AJ660" s="23" t="str">
        <f>IF(OR(ISBLANK($AF660),$AF660="N/A"),"",VLOOKUP($AF660,'Part number data actuators'!$B$3:$H$202,5,FALSE))</f>
        <v/>
      </c>
      <c r="AK660" s="23" t="str">
        <f>IF(OR(ISBLANK($AF660),$AF660="N/A"),"",VLOOKUP($AF660,'Part number data actuators'!$B$3:$H$202,6,FALSE))</f>
        <v/>
      </c>
      <c r="AL660" s="23" t="str">
        <f>IF(OR(ISBLANK($AF660),$AF660="N/A"),"",VLOOKUP($AF660,'Part number data actuators'!$B$3:$H$202,7,FALSE))</f>
        <v/>
      </c>
      <c r="AM660" s="5" t="str">
        <f>IF(OR(ISBLANK($AF660),$AF660="N/A"),"",VLOOKUP(AF660,'Weight table'!$A$2:$C$10000,3,FALSE))</f>
        <v/>
      </c>
      <c r="AO660" s="86"/>
      <c r="AU660" s="66" t="e">
        <f t="shared" si="104"/>
        <v>#N/A</v>
      </c>
      <c r="AV660" s="66" t="e">
        <f t="shared" si="105"/>
        <v>#N/A</v>
      </c>
      <c r="AW660" t="e">
        <f t="shared" si="106"/>
        <v>#N/A</v>
      </c>
      <c r="AX660" s="66" t="e">
        <f t="shared" si="107"/>
        <v>#N/A</v>
      </c>
      <c r="AY660" s="66" t="e">
        <f t="shared" si="108"/>
        <v>#N/A</v>
      </c>
      <c r="BB660" s="6" t="e">
        <f>MATCH(Q660,'Partnumber data valves'!$B$4:$B$1001,0)</f>
        <v>#N/A</v>
      </c>
      <c r="BC660" s="6"/>
      <c r="BD660" t="e">
        <f>INDEX('Partnumber data valves'!$B$4:$AC$1001,$BB660,13)</f>
        <v>#N/A</v>
      </c>
      <c r="BE660" t="e">
        <f>INDEX('Partnumber data valves'!$B$4:$AC$1001,$BB660,14)</f>
        <v>#N/A</v>
      </c>
      <c r="BF660" t="e">
        <f>INDEX('Partnumber data valves'!$B$4:$AC$1001,$BB660,15)</f>
        <v>#N/A</v>
      </c>
      <c r="BG660" t="e">
        <f>INDEX('Partnumber data valves'!$B$4:$AC$1001,$BB660,16)</f>
        <v>#N/A</v>
      </c>
      <c r="BH660" t="e">
        <f>INDEX('Partnumber data valves'!$B$4:$AC$1001,$BB660,17)</f>
        <v>#N/A</v>
      </c>
      <c r="BI660" t="e">
        <f>INDEX('Partnumber data valves'!$B$4:$AC$1001,$BB660,18)</f>
        <v>#N/A</v>
      </c>
      <c r="BJ660" t="e">
        <f>INDEX('Partnumber data valves'!$B$4:$AC$1001,$BB660,19)</f>
        <v>#N/A</v>
      </c>
      <c r="BL660" t="e">
        <f>INDEX('Partnumber data valves'!$B$4:$AC$1001,$BB660,21)</f>
        <v>#N/A</v>
      </c>
      <c r="BM660" t="e">
        <f>INDEX('Partnumber data valves'!$B$4:$AC$1001,$BB660,22)</f>
        <v>#N/A</v>
      </c>
      <c r="BN660" t="e">
        <f>INDEX('Partnumber data valves'!$B$4:$AC$1001,$BB660,23)</f>
        <v>#N/A</v>
      </c>
      <c r="BO660" t="e">
        <f>INDEX('Partnumber data valves'!$B$4:$AC$1001,$BB660,24)</f>
        <v>#N/A</v>
      </c>
      <c r="BP660" t="e">
        <f>INDEX('Partnumber data valves'!$B$4:$AC$1001,$BB660,25)</f>
        <v>#N/A</v>
      </c>
      <c r="BQ660" t="e">
        <f>INDEX('Partnumber data valves'!$B$4:$AC$1001,$BB660,26)</f>
        <v>#N/A</v>
      </c>
      <c r="BR660" t="e">
        <f>INDEX('Partnumber data valves'!$B$4:$AC$1001,$BB660,27)</f>
        <v>#N/A</v>
      </c>
      <c r="BS660" t="e">
        <f>INDEX('Partnumber data valves'!$B$4:$AC$1001,$BB660,28)</f>
        <v>#N/A</v>
      </c>
      <c r="BU660" s="66" t="e">
        <f>INDEX('Partnumber data valves'!$B$4:$AC$1001,$BB660,5)</f>
        <v>#N/A</v>
      </c>
      <c r="BV660" s="66" t="e">
        <f>INDEX('Partnumber data valves'!$B$4:$AC$1001,$BB660,6)</f>
        <v>#N/A</v>
      </c>
    </row>
    <row r="661" spans="2:74" ht="15.75">
      <c r="B661" s="86"/>
      <c r="C661" s="108"/>
      <c r="D661" s="112"/>
      <c r="E661" s="124"/>
      <c r="F661" s="124"/>
      <c r="G661" s="109"/>
      <c r="H661" s="112"/>
      <c r="I661" s="110"/>
      <c r="J661" s="111"/>
      <c r="K661" s="112"/>
      <c r="L661" s="111"/>
      <c r="M661" s="115"/>
      <c r="N661" s="115"/>
      <c r="O661" s="115"/>
      <c r="Q661" s="83"/>
      <c r="R661" s="22" t="e">
        <f>VLOOKUP('Frese Valve Selection'!$Q661,'Partnumber data valves'!$B$4:$K$1001,2,FALSE)</f>
        <v>#N/A</v>
      </c>
      <c r="S661" s="23" t="e">
        <f>VLOOKUP('Frese Valve Selection'!$Q661,'Partnumber data valves'!$B$4:$K$1001,3,FALSE)</f>
        <v>#N/A</v>
      </c>
      <c r="T661" s="23" t="e">
        <f>VLOOKUP('Frese Valve Selection'!$Q661,'Partnumber data valves'!$B$4:$K$1001,4,FALSE)</f>
        <v>#N/A</v>
      </c>
      <c r="U661" s="23" t="e">
        <f>VLOOKUP('Frese Valve Selection'!$Q661,'Partnumber data valves'!$B$4:$K$1001,5,FALSE)</f>
        <v>#N/A</v>
      </c>
      <c r="V661" s="23" t="e">
        <f>VLOOKUP('Frese Valve Selection'!$Q661,'Partnumber data valves'!$B$4:$K$1001,6,FALSE)</f>
        <v>#N/A</v>
      </c>
      <c r="W661" s="23" t="e">
        <f>VLOOKUP('Frese Valve Selection'!$Q661,'Partnumber data valves'!$B$4:$K$1001,7,FALSE)</f>
        <v>#N/A</v>
      </c>
      <c r="X661" s="23" t="e">
        <f>VLOOKUP('Frese Valve Selection'!$Q661,'Partnumber data valves'!$B$4:$K$1001,8,FALSE)</f>
        <v>#N/A</v>
      </c>
      <c r="Y661" s="23" t="e">
        <f>VLOOKUP('Frese Valve Selection'!$Q661,'Partnumber data valves'!$B$4:$K$1001,9,FALSE)</f>
        <v>#N/A</v>
      </c>
      <c r="Z661" s="23" t="e">
        <f>VLOOKUP('Frese Valve Selection'!$Q661,'Partnumber data valves'!$B$4:$K$1001,10,FALSE)</f>
        <v>#N/A</v>
      </c>
      <c r="AA661" s="97">
        <f t="shared" si="103"/>
        <v>0</v>
      </c>
      <c r="AB661" s="98" t="e">
        <f t="shared" si="101"/>
        <v>#N/A</v>
      </c>
      <c r="AC661" s="99" t="e">
        <f t="shared" si="102"/>
        <v>#N/A</v>
      </c>
      <c r="AD661" s="23" t="e">
        <f>VLOOKUP(Q661,'Weight table'!$A$2:$C$10000,3,FALSE)</f>
        <v>#N/A</v>
      </c>
      <c r="AF661" s="83"/>
      <c r="AG661" s="23" t="str">
        <f>IF(OR(ISBLANK($AF661),$AF661="N/A"),"",VLOOKUP($AF661,'Part number data actuators'!$B$3:$H$202,2,FALSE))</f>
        <v/>
      </c>
      <c r="AH661" s="23" t="str">
        <f>IF(OR(ISBLANK($AF661),$AF661="N/A"),"",VLOOKUP($AF661,'Part number data actuators'!$B$3:$H$202,3,FALSE))</f>
        <v/>
      </c>
      <c r="AI661" s="23" t="str">
        <f>IF(OR(ISBLANK($AF661),$AF661="N/A"),"",VLOOKUP($AF661,'Part number data actuators'!$B$3:$H$202,4,FALSE))</f>
        <v/>
      </c>
      <c r="AJ661" s="23" t="str">
        <f>IF(OR(ISBLANK($AF661),$AF661="N/A"),"",VLOOKUP($AF661,'Part number data actuators'!$B$3:$H$202,5,FALSE))</f>
        <v/>
      </c>
      <c r="AK661" s="23" t="str">
        <f>IF(OR(ISBLANK($AF661),$AF661="N/A"),"",VLOOKUP($AF661,'Part number data actuators'!$B$3:$H$202,6,FALSE))</f>
        <v/>
      </c>
      <c r="AL661" s="23" t="str">
        <f>IF(OR(ISBLANK($AF661),$AF661="N/A"),"",VLOOKUP($AF661,'Part number data actuators'!$B$3:$H$202,7,FALSE))</f>
        <v/>
      </c>
      <c r="AM661" s="5" t="str">
        <f>IF(OR(ISBLANK($AF661),$AF661="N/A"),"",VLOOKUP(AF661,'Weight table'!$A$2:$C$10000,3,FALSE))</f>
        <v/>
      </c>
      <c r="AO661" s="86"/>
      <c r="AU661" s="66" t="e">
        <f t="shared" si="104"/>
        <v>#N/A</v>
      </c>
      <c r="AV661" s="66" t="e">
        <f t="shared" si="105"/>
        <v>#N/A</v>
      </c>
      <c r="AW661" t="e">
        <f t="shared" si="106"/>
        <v>#N/A</v>
      </c>
      <c r="AX661" s="66" t="e">
        <f t="shared" si="107"/>
        <v>#N/A</v>
      </c>
      <c r="AY661" s="66" t="e">
        <f t="shared" si="108"/>
        <v>#N/A</v>
      </c>
      <c r="BB661" s="6" t="e">
        <f>MATCH(Q661,'Partnumber data valves'!$B$4:$B$1001,0)</f>
        <v>#N/A</v>
      </c>
      <c r="BC661" s="6"/>
      <c r="BD661" t="e">
        <f>INDEX('Partnumber data valves'!$B$4:$AC$1001,$BB661,13)</f>
        <v>#N/A</v>
      </c>
      <c r="BE661" t="e">
        <f>INDEX('Partnumber data valves'!$B$4:$AC$1001,$BB661,14)</f>
        <v>#N/A</v>
      </c>
      <c r="BF661" t="e">
        <f>INDEX('Partnumber data valves'!$B$4:$AC$1001,$BB661,15)</f>
        <v>#N/A</v>
      </c>
      <c r="BG661" t="e">
        <f>INDEX('Partnumber data valves'!$B$4:$AC$1001,$BB661,16)</f>
        <v>#N/A</v>
      </c>
      <c r="BH661" t="e">
        <f>INDEX('Partnumber data valves'!$B$4:$AC$1001,$BB661,17)</f>
        <v>#N/A</v>
      </c>
      <c r="BI661" t="e">
        <f>INDEX('Partnumber data valves'!$B$4:$AC$1001,$BB661,18)</f>
        <v>#N/A</v>
      </c>
      <c r="BJ661" t="e">
        <f>INDEX('Partnumber data valves'!$B$4:$AC$1001,$BB661,19)</f>
        <v>#N/A</v>
      </c>
      <c r="BL661" t="e">
        <f>INDEX('Partnumber data valves'!$B$4:$AC$1001,$BB661,21)</f>
        <v>#N/A</v>
      </c>
      <c r="BM661" t="e">
        <f>INDEX('Partnumber data valves'!$B$4:$AC$1001,$BB661,22)</f>
        <v>#N/A</v>
      </c>
      <c r="BN661" t="e">
        <f>INDEX('Partnumber data valves'!$B$4:$AC$1001,$BB661,23)</f>
        <v>#N/A</v>
      </c>
      <c r="BO661" t="e">
        <f>INDEX('Partnumber data valves'!$B$4:$AC$1001,$BB661,24)</f>
        <v>#N/A</v>
      </c>
      <c r="BP661" t="e">
        <f>INDEX('Partnumber data valves'!$B$4:$AC$1001,$BB661,25)</f>
        <v>#N/A</v>
      </c>
      <c r="BQ661" t="e">
        <f>INDEX('Partnumber data valves'!$B$4:$AC$1001,$BB661,26)</f>
        <v>#N/A</v>
      </c>
      <c r="BR661" t="e">
        <f>INDEX('Partnumber data valves'!$B$4:$AC$1001,$BB661,27)</f>
        <v>#N/A</v>
      </c>
      <c r="BS661" t="e">
        <f>INDEX('Partnumber data valves'!$B$4:$AC$1001,$BB661,28)</f>
        <v>#N/A</v>
      </c>
      <c r="BU661" s="66" t="e">
        <f>INDEX('Partnumber data valves'!$B$4:$AC$1001,$BB661,5)</f>
        <v>#N/A</v>
      </c>
      <c r="BV661" s="66" t="e">
        <f>INDEX('Partnumber data valves'!$B$4:$AC$1001,$BB661,6)</f>
        <v>#N/A</v>
      </c>
    </row>
    <row r="662" spans="2:74" ht="15.75">
      <c r="B662" s="86"/>
      <c r="C662" s="108"/>
      <c r="D662" s="112"/>
      <c r="E662" s="124"/>
      <c r="F662" s="124"/>
      <c r="G662" s="109"/>
      <c r="H662" s="112"/>
      <c r="I662" s="110"/>
      <c r="J662" s="111"/>
      <c r="K662" s="112"/>
      <c r="L662" s="111"/>
      <c r="M662" s="115"/>
      <c r="N662" s="115"/>
      <c r="O662" s="115"/>
      <c r="Q662" s="83"/>
      <c r="R662" s="22" t="e">
        <f>VLOOKUP('Frese Valve Selection'!$Q662,'Partnumber data valves'!$B$4:$K$1001,2,FALSE)</f>
        <v>#N/A</v>
      </c>
      <c r="S662" s="23" t="e">
        <f>VLOOKUP('Frese Valve Selection'!$Q662,'Partnumber data valves'!$B$4:$K$1001,3,FALSE)</f>
        <v>#N/A</v>
      </c>
      <c r="T662" s="23" t="e">
        <f>VLOOKUP('Frese Valve Selection'!$Q662,'Partnumber data valves'!$B$4:$K$1001,4,FALSE)</f>
        <v>#N/A</v>
      </c>
      <c r="U662" s="23" t="e">
        <f>VLOOKUP('Frese Valve Selection'!$Q662,'Partnumber data valves'!$B$4:$K$1001,5,FALSE)</f>
        <v>#N/A</v>
      </c>
      <c r="V662" s="23" t="e">
        <f>VLOOKUP('Frese Valve Selection'!$Q662,'Partnumber data valves'!$B$4:$K$1001,6,FALSE)</f>
        <v>#N/A</v>
      </c>
      <c r="W662" s="23" t="e">
        <f>VLOOKUP('Frese Valve Selection'!$Q662,'Partnumber data valves'!$B$4:$K$1001,7,FALSE)</f>
        <v>#N/A</v>
      </c>
      <c r="X662" s="23" t="e">
        <f>VLOOKUP('Frese Valve Selection'!$Q662,'Partnumber data valves'!$B$4:$K$1001,8,FALSE)</f>
        <v>#N/A</v>
      </c>
      <c r="Y662" s="23" t="e">
        <f>VLOOKUP('Frese Valve Selection'!$Q662,'Partnumber data valves'!$B$4:$K$1001,9,FALSE)</f>
        <v>#N/A</v>
      </c>
      <c r="Z662" s="23" t="e">
        <f>VLOOKUP('Frese Valve Selection'!$Q662,'Partnumber data valves'!$B$4:$K$1001,10,FALSE)</f>
        <v>#N/A</v>
      </c>
      <c r="AA662" s="97">
        <f t="shared" si="103"/>
        <v>0</v>
      </c>
      <c r="AB662" s="98" t="e">
        <f t="shared" si="101"/>
        <v>#N/A</v>
      </c>
      <c r="AC662" s="99" t="e">
        <f t="shared" si="102"/>
        <v>#N/A</v>
      </c>
      <c r="AD662" s="23" t="e">
        <f>VLOOKUP(Q662,'Weight table'!$A$2:$C$10000,3,FALSE)</f>
        <v>#N/A</v>
      </c>
      <c r="AF662" s="83"/>
      <c r="AG662" s="23" t="str">
        <f>IF(OR(ISBLANK($AF662),$AF662="N/A"),"",VLOOKUP($AF662,'Part number data actuators'!$B$3:$H$202,2,FALSE))</f>
        <v/>
      </c>
      <c r="AH662" s="23" t="str">
        <f>IF(OR(ISBLANK($AF662),$AF662="N/A"),"",VLOOKUP($AF662,'Part number data actuators'!$B$3:$H$202,3,FALSE))</f>
        <v/>
      </c>
      <c r="AI662" s="23" t="str">
        <f>IF(OR(ISBLANK($AF662),$AF662="N/A"),"",VLOOKUP($AF662,'Part number data actuators'!$B$3:$H$202,4,FALSE))</f>
        <v/>
      </c>
      <c r="AJ662" s="23" t="str">
        <f>IF(OR(ISBLANK($AF662),$AF662="N/A"),"",VLOOKUP($AF662,'Part number data actuators'!$B$3:$H$202,5,FALSE))</f>
        <v/>
      </c>
      <c r="AK662" s="23" t="str">
        <f>IF(OR(ISBLANK($AF662),$AF662="N/A"),"",VLOOKUP($AF662,'Part number data actuators'!$B$3:$H$202,6,FALSE))</f>
        <v/>
      </c>
      <c r="AL662" s="23" t="str">
        <f>IF(OR(ISBLANK($AF662),$AF662="N/A"),"",VLOOKUP($AF662,'Part number data actuators'!$B$3:$H$202,7,FALSE))</f>
        <v/>
      </c>
      <c r="AM662" s="5" t="str">
        <f>IF(OR(ISBLANK($AF662),$AF662="N/A"),"",VLOOKUP(AF662,'Weight table'!$A$2:$C$10000,3,FALSE))</f>
        <v/>
      </c>
      <c r="AO662" s="86"/>
      <c r="AU662" s="66" t="e">
        <f t="shared" si="104"/>
        <v>#N/A</v>
      </c>
      <c r="AV662" s="66" t="e">
        <f t="shared" si="105"/>
        <v>#N/A</v>
      </c>
      <c r="AW662" t="e">
        <f t="shared" si="106"/>
        <v>#N/A</v>
      </c>
      <c r="AX662" s="66" t="e">
        <f t="shared" si="107"/>
        <v>#N/A</v>
      </c>
      <c r="AY662" s="66" t="e">
        <f t="shared" si="108"/>
        <v>#N/A</v>
      </c>
      <c r="BB662" s="6" t="e">
        <f>MATCH(Q662,'Partnumber data valves'!$B$4:$B$1001,0)</f>
        <v>#N/A</v>
      </c>
      <c r="BC662" s="6"/>
      <c r="BD662" t="e">
        <f>INDEX('Partnumber data valves'!$B$4:$AC$1001,$BB662,13)</f>
        <v>#N/A</v>
      </c>
      <c r="BE662" t="e">
        <f>INDEX('Partnumber data valves'!$B$4:$AC$1001,$BB662,14)</f>
        <v>#N/A</v>
      </c>
      <c r="BF662" t="e">
        <f>INDEX('Partnumber data valves'!$B$4:$AC$1001,$BB662,15)</f>
        <v>#N/A</v>
      </c>
      <c r="BG662" t="e">
        <f>INDEX('Partnumber data valves'!$B$4:$AC$1001,$BB662,16)</f>
        <v>#N/A</v>
      </c>
      <c r="BH662" t="e">
        <f>INDEX('Partnumber data valves'!$B$4:$AC$1001,$BB662,17)</f>
        <v>#N/A</v>
      </c>
      <c r="BI662" t="e">
        <f>INDEX('Partnumber data valves'!$B$4:$AC$1001,$BB662,18)</f>
        <v>#N/A</v>
      </c>
      <c r="BJ662" t="e">
        <f>INDEX('Partnumber data valves'!$B$4:$AC$1001,$BB662,19)</f>
        <v>#N/A</v>
      </c>
      <c r="BL662" t="e">
        <f>INDEX('Partnumber data valves'!$B$4:$AC$1001,$BB662,21)</f>
        <v>#N/A</v>
      </c>
      <c r="BM662" t="e">
        <f>INDEX('Partnumber data valves'!$B$4:$AC$1001,$BB662,22)</f>
        <v>#N/A</v>
      </c>
      <c r="BN662" t="e">
        <f>INDEX('Partnumber data valves'!$B$4:$AC$1001,$BB662,23)</f>
        <v>#N/A</v>
      </c>
      <c r="BO662" t="e">
        <f>INDEX('Partnumber data valves'!$B$4:$AC$1001,$BB662,24)</f>
        <v>#N/A</v>
      </c>
      <c r="BP662" t="e">
        <f>INDEX('Partnumber data valves'!$B$4:$AC$1001,$BB662,25)</f>
        <v>#N/A</v>
      </c>
      <c r="BQ662" t="e">
        <f>INDEX('Partnumber data valves'!$B$4:$AC$1001,$BB662,26)</f>
        <v>#N/A</v>
      </c>
      <c r="BR662" t="e">
        <f>INDEX('Partnumber data valves'!$B$4:$AC$1001,$BB662,27)</f>
        <v>#N/A</v>
      </c>
      <c r="BS662" t="e">
        <f>INDEX('Partnumber data valves'!$B$4:$AC$1001,$BB662,28)</f>
        <v>#N/A</v>
      </c>
      <c r="BU662" s="66" t="e">
        <f>INDEX('Partnumber data valves'!$B$4:$AC$1001,$BB662,5)</f>
        <v>#N/A</v>
      </c>
      <c r="BV662" s="66" t="e">
        <f>INDEX('Partnumber data valves'!$B$4:$AC$1001,$BB662,6)</f>
        <v>#N/A</v>
      </c>
    </row>
    <row r="663" spans="2:74" ht="15.75">
      <c r="B663" s="86"/>
      <c r="C663" s="108"/>
      <c r="D663" s="112"/>
      <c r="E663" s="124"/>
      <c r="F663" s="124"/>
      <c r="G663" s="109"/>
      <c r="H663" s="112"/>
      <c r="I663" s="110"/>
      <c r="J663" s="111"/>
      <c r="K663" s="112"/>
      <c r="L663" s="111"/>
      <c r="M663" s="115"/>
      <c r="N663" s="115"/>
      <c r="O663" s="115"/>
      <c r="Q663" s="83"/>
      <c r="R663" s="22" t="e">
        <f>VLOOKUP('Frese Valve Selection'!$Q663,'Partnumber data valves'!$B$4:$K$1001,2,FALSE)</f>
        <v>#N/A</v>
      </c>
      <c r="S663" s="23" t="e">
        <f>VLOOKUP('Frese Valve Selection'!$Q663,'Partnumber data valves'!$B$4:$K$1001,3,FALSE)</f>
        <v>#N/A</v>
      </c>
      <c r="T663" s="23" t="e">
        <f>VLOOKUP('Frese Valve Selection'!$Q663,'Partnumber data valves'!$B$4:$K$1001,4,FALSE)</f>
        <v>#N/A</v>
      </c>
      <c r="U663" s="23" t="e">
        <f>VLOOKUP('Frese Valve Selection'!$Q663,'Partnumber data valves'!$B$4:$K$1001,5,FALSE)</f>
        <v>#N/A</v>
      </c>
      <c r="V663" s="23" t="e">
        <f>VLOOKUP('Frese Valve Selection'!$Q663,'Partnumber data valves'!$B$4:$K$1001,6,FALSE)</f>
        <v>#N/A</v>
      </c>
      <c r="W663" s="23" t="e">
        <f>VLOOKUP('Frese Valve Selection'!$Q663,'Partnumber data valves'!$B$4:$K$1001,7,FALSE)</f>
        <v>#N/A</v>
      </c>
      <c r="X663" s="23" t="e">
        <f>VLOOKUP('Frese Valve Selection'!$Q663,'Partnumber data valves'!$B$4:$K$1001,8,FALSE)</f>
        <v>#N/A</v>
      </c>
      <c r="Y663" s="23" t="e">
        <f>VLOOKUP('Frese Valve Selection'!$Q663,'Partnumber data valves'!$B$4:$K$1001,9,FALSE)</f>
        <v>#N/A</v>
      </c>
      <c r="Z663" s="23" t="e">
        <f>VLOOKUP('Frese Valve Selection'!$Q663,'Partnumber data valves'!$B$4:$K$1001,10,FALSE)</f>
        <v>#N/A</v>
      </c>
      <c r="AA663" s="97">
        <f t="shared" si="103"/>
        <v>0</v>
      </c>
      <c r="AB663" s="98" t="e">
        <f t="shared" si="101"/>
        <v>#N/A</v>
      </c>
      <c r="AC663" s="99" t="e">
        <f t="shared" si="102"/>
        <v>#N/A</v>
      </c>
      <c r="AD663" s="23" t="e">
        <f>VLOOKUP(Q663,'Weight table'!$A$2:$C$10000,3,FALSE)</f>
        <v>#N/A</v>
      </c>
      <c r="AF663" s="83"/>
      <c r="AG663" s="23" t="str">
        <f>IF(OR(ISBLANK($AF663),$AF663="N/A"),"",VLOOKUP($AF663,'Part number data actuators'!$B$3:$H$202,2,FALSE))</f>
        <v/>
      </c>
      <c r="AH663" s="23" t="str">
        <f>IF(OR(ISBLANK($AF663),$AF663="N/A"),"",VLOOKUP($AF663,'Part number data actuators'!$B$3:$H$202,3,FALSE))</f>
        <v/>
      </c>
      <c r="AI663" s="23" t="str">
        <f>IF(OR(ISBLANK($AF663),$AF663="N/A"),"",VLOOKUP($AF663,'Part number data actuators'!$B$3:$H$202,4,FALSE))</f>
        <v/>
      </c>
      <c r="AJ663" s="23" t="str">
        <f>IF(OR(ISBLANK($AF663),$AF663="N/A"),"",VLOOKUP($AF663,'Part number data actuators'!$B$3:$H$202,5,FALSE))</f>
        <v/>
      </c>
      <c r="AK663" s="23" t="str">
        <f>IF(OR(ISBLANK($AF663),$AF663="N/A"),"",VLOOKUP($AF663,'Part number data actuators'!$B$3:$H$202,6,FALSE))</f>
        <v/>
      </c>
      <c r="AL663" s="23" t="str">
        <f>IF(OR(ISBLANK($AF663),$AF663="N/A"),"",VLOOKUP($AF663,'Part number data actuators'!$B$3:$H$202,7,FALSE))</f>
        <v/>
      </c>
      <c r="AM663" s="5" t="str">
        <f>IF(OR(ISBLANK($AF663),$AF663="N/A"),"",VLOOKUP(AF663,'Weight table'!$A$2:$C$10000,3,FALSE))</f>
        <v/>
      </c>
      <c r="AO663" s="86"/>
      <c r="AU663" s="66" t="e">
        <f t="shared" si="104"/>
        <v>#N/A</v>
      </c>
      <c r="AV663" s="66" t="e">
        <f t="shared" si="105"/>
        <v>#N/A</v>
      </c>
      <c r="AW663" t="e">
        <f t="shared" si="106"/>
        <v>#N/A</v>
      </c>
      <c r="AX663" s="66" t="e">
        <f t="shared" si="107"/>
        <v>#N/A</v>
      </c>
      <c r="AY663" s="66" t="e">
        <f t="shared" si="108"/>
        <v>#N/A</v>
      </c>
      <c r="BB663" s="6" t="e">
        <f>MATCH(Q663,'Partnumber data valves'!$B$4:$B$1001,0)</f>
        <v>#N/A</v>
      </c>
      <c r="BC663" s="6"/>
      <c r="BD663" t="e">
        <f>INDEX('Partnumber data valves'!$B$4:$AC$1001,$BB663,13)</f>
        <v>#N/A</v>
      </c>
      <c r="BE663" t="e">
        <f>INDEX('Partnumber data valves'!$B$4:$AC$1001,$BB663,14)</f>
        <v>#N/A</v>
      </c>
      <c r="BF663" t="e">
        <f>INDEX('Partnumber data valves'!$B$4:$AC$1001,$BB663,15)</f>
        <v>#N/A</v>
      </c>
      <c r="BG663" t="e">
        <f>INDEX('Partnumber data valves'!$B$4:$AC$1001,$BB663,16)</f>
        <v>#N/A</v>
      </c>
      <c r="BH663" t="e">
        <f>INDEX('Partnumber data valves'!$B$4:$AC$1001,$BB663,17)</f>
        <v>#N/A</v>
      </c>
      <c r="BI663" t="e">
        <f>INDEX('Partnumber data valves'!$B$4:$AC$1001,$BB663,18)</f>
        <v>#N/A</v>
      </c>
      <c r="BJ663" t="e">
        <f>INDEX('Partnumber data valves'!$B$4:$AC$1001,$BB663,19)</f>
        <v>#N/A</v>
      </c>
      <c r="BL663" t="e">
        <f>INDEX('Partnumber data valves'!$B$4:$AC$1001,$BB663,21)</f>
        <v>#N/A</v>
      </c>
      <c r="BM663" t="e">
        <f>INDEX('Partnumber data valves'!$B$4:$AC$1001,$BB663,22)</f>
        <v>#N/A</v>
      </c>
      <c r="BN663" t="e">
        <f>INDEX('Partnumber data valves'!$B$4:$AC$1001,$BB663,23)</f>
        <v>#N/A</v>
      </c>
      <c r="BO663" t="e">
        <f>INDEX('Partnumber data valves'!$B$4:$AC$1001,$BB663,24)</f>
        <v>#N/A</v>
      </c>
      <c r="BP663" t="e">
        <f>INDEX('Partnumber data valves'!$B$4:$AC$1001,$BB663,25)</f>
        <v>#N/A</v>
      </c>
      <c r="BQ663" t="e">
        <f>INDEX('Partnumber data valves'!$B$4:$AC$1001,$BB663,26)</f>
        <v>#N/A</v>
      </c>
      <c r="BR663" t="e">
        <f>INDEX('Partnumber data valves'!$B$4:$AC$1001,$BB663,27)</f>
        <v>#N/A</v>
      </c>
      <c r="BS663" t="e">
        <f>INDEX('Partnumber data valves'!$B$4:$AC$1001,$BB663,28)</f>
        <v>#N/A</v>
      </c>
      <c r="BU663" s="66" t="e">
        <f>INDEX('Partnumber data valves'!$B$4:$AC$1001,$BB663,5)</f>
        <v>#N/A</v>
      </c>
      <c r="BV663" s="66" t="e">
        <f>INDEX('Partnumber data valves'!$B$4:$AC$1001,$BB663,6)</f>
        <v>#N/A</v>
      </c>
    </row>
    <row r="664" spans="2:74" ht="15.75">
      <c r="B664" s="86"/>
      <c r="C664" s="108"/>
      <c r="D664" s="112"/>
      <c r="E664" s="124"/>
      <c r="F664" s="124"/>
      <c r="G664" s="109"/>
      <c r="H664" s="112"/>
      <c r="I664" s="110"/>
      <c r="J664" s="111"/>
      <c r="K664" s="112"/>
      <c r="L664" s="111"/>
      <c r="M664" s="115"/>
      <c r="N664" s="115"/>
      <c r="O664" s="115"/>
      <c r="Q664" s="83"/>
      <c r="R664" s="22" t="e">
        <f>VLOOKUP('Frese Valve Selection'!$Q664,'Partnumber data valves'!$B$4:$K$1001,2,FALSE)</f>
        <v>#N/A</v>
      </c>
      <c r="S664" s="23" t="e">
        <f>VLOOKUP('Frese Valve Selection'!$Q664,'Partnumber data valves'!$B$4:$K$1001,3,FALSE)</f>
        <v>#N/A</v>
      </c>
      <c r="T664" s="23" t="e">
        <f>VLOOKUP('Frese Valve Selection'!$Q664,'Partnumber data valves'!$B$4:$K$1001,4,FALSE)</f>
        <v>#N/A</v>
      </c>
      <c r="U664" s="23" t="e">
        <f>VLOOKUP('Frese Valve Selection'!$Q664,'Partnumber data valves'!$B$4:$K$1001,5,FALSE)</f>
        <v>#N/A</v>
      </c>
      <c r="V664" s="23" t="e">
        <f>VLOOKUP('Frese Valve Selection'!$Q664,'Partnumber data valves'!$B$4:$K$1001,6,FALSE)</f>
        <v>#N/A</v>
      </c>
      <c r="W664" s="23" t="e">
        <f>VLOOKUP('Frese Valve Selection'!$Q664,'Partnumber data valves'!$B$4:$K$1001,7,FALSE)</f>
        <v>#N/A</v>
      </c>
      <c r="X664" s="23" t="e">
        <f>VLOOKUP('Frese Valve Selection'!$Q664,'Partnumber data valves'!$B$4:$K$1001,8,FALSE)</f>
        <v>#N/A</v>
      </c>
      <c r="Y664" s="23" t="e">
        <f>VLOOKUP('Frese Valve Selection'!$Q664,'Partnumber data valves'!$B$4:$K$1001,9,FALSE)</f>
        <v>#N/A</v>
      </c>
      <c r="Z664" s="23" t="e">
        <f>VLOOKUP('Frese Valve Selection'!$Q664,'Partnumber data valves'!$B$4:$K$1001,10,FALSE)</f>
        <v>#N/A</v>
      </c>
      <c r="AA664" s="97">
        <f t="shared" si="103"/>
        <v>0</v>
      </c>
      <c r="AB664" s="98" t="e">
        <f t="shared" si="101"/>
        <v>#N/A</v>
      </c>
      <c r="AC664" s="99" t="e">
        <f t="shared" si="102"/>
        <v>#N/A</v>
      </c>
      <c r="AD664" s="23" t="e">
        <f>VLOOKUP(Q664,'Weight table'!$A$2:$C$10000,3,FALSE)</f>
        <v>#N/A</v>
      </c>
      <c r="AF664" s="83"/>
      <c r="AG664" s="23" t="str">
        <f>IF(OR(ISBLANK($AF664),$AF664="N/A"),"",VLOOKUP($AF664,'Part number data actuators'!$B$3:$H$202,2,FALSE))</f>
        <v/>
      </c>
      <c r="AH664" s="23" t="str">
        <f>IF(OR(ISBLANK($AF664),$AF664="N/A"),"",VLOOKUP($AF664,'Part number data actuators'!$B$3:$H$202,3,FALSE))</f>
        <v/>
      </c>
      <c r="AI664" s="23" t="str">
        <f>IF(OR(ISBLANK($AF664),$AF664="N/A"),"",VLOOKUP($AF664,'Part number data actuators'!$B$3:$H$202,4,FALSE))</f>
        <v/>
      </c>
      <c r="AJ664" s="23" t="str">
        <f>IF(OR(ISBLANK($AF664),$AF664="N/A"),"",VLOOKUP($AF664,'Part number data actuators'!$B$3:$H$202,5,FALSE))</f>
        <v/>
      </c>
      <c r="AK664" s="23" t="str">
        <f>IF(OR(ISBLANK($AF664),$AF664="N/A"),"",VLOOKUP($AF664,'Part number data actuators'!$B$3:$H$202,6,FALSE))</f>
        <v/>
      </c>
      <c r="AL664" s="23" t="str">
        <f>IF(OR(ISBLANK($AF664),$AF664="N/A"),"",VLOOKUP($AF664,'Part number data actuators'!$B$3:$H$202,7,FALSE))</f>
        <v/>
      </c>
      <c r="AM664" s="5" t="str">
        <f>IF(OR(ISBLANK($AF664),$AF664="N/A"),"",VLOOKUP(AF664,'Weight table'!$A$2:$C$10000,3,FALSE))</f>
        <v/>
      </c>
      <c r="AO664" s="86"/>
      <c r="AU664" s="66" t="e">
        <f t="shared" si="104"/>
        <v>#N/A</v>
      </c>
      <c r="AV664" s="66" t="e">
        <f t="shared" si="105"/>
        <v>#N/A</v>
      </c>
      <c r="AW664" t="e">
        <f t="shared" si="106"/>
        <v>#N/A</v>
      </c>
      <c r="AX664" s="66" t="e">
        <f t="shared" si="107"/>
        <v>#N/A</v>
      </c>
      <c r="AY664" s="66" t="e">
        <f t="shared" si="108"/>
        <v>#N/A</v>
      </c>
      <c r="BB664" s="6" t="e">
        <f>MATCH(Q664,'Partnumber data valves'!$B$4:$B$1001,0)</f>
        <v>#N/A</v>
      </c>
      <c r="BC664" s="6"/>
      <c r="BD664" t="e">
        <f>INDEX('Partnumber data valves'!$B$4:$AC$1001,$BB664,13)</f>
        <v>#N/A</v>
      </c>
      <c r="BE664" t="e">
        <f>INDEX('Partnumber data valves'!$B$4:$AC$1001,$BB664,14)</f>
        <v>#N/A</v>
      </c>
      <c r="BF664" t="e">
        <f>INDEX('Partnumber data valves'!$B$4:$AC$1001,$BB664,15)</f>
        <v>#N/A</v>
      </c>
      <c r="BG664" t="e">
        <f>INDEX('Partnumber data valves'!$B$4:$AC$1001,$BB664,16)</f>
        <v>#N/A</v>
      </c>
      <c r="BH664" t="e">
        <f>INDEX('Partnumber data valves'!$B$4:$AC$1001,$BB664,17)</f>
        <v>#N/A</v>
      </c>
      <c r="BI664" t="e">
        <f>INDEX('Partnumber data valves'!$B$4:$AC$1001,$BB664,18)</f>
        <v>#N/A</v>
      </c>
      <c r="BJ664" t="e">
        <f>INDEX('Partnumber data valves'!$B$4:$AC$1001,$BB664,19)</f>
        <v>#N/A</v>
      </c>
      <c r="BL664" t="e">
        <f>INDEX('Partnumber data valves'!$B$4:$AC$1001,$BB664,21)</f>
        <v>#N/A</v>
      </c>
      <c r="BM664" t="e">
        <f>INDEX('Partnumber data valves'!$B$4:$AC$1001,$BB664,22)</f>
        <v>#N/A</v>
      </c>
      <c r="BN664" t="e">
        <f>INDEX('Partnumber data valves'!$B$4:$AC$1001,$BB664,23)</f>
        <v>#N/A</v>
      </c>
      <c r="BO664" t="e">
        <f>INDEX('Partnumber data valves'!$B$4:$AC$1001,$BB664,24)</f>
        <v>#N/A</v>
      </c>
      <c r="BP664" t="e">
        <f>INDEX('Partnumber data valves'!$B$4:$AC$1001,$BB664,25)</f>
        <v>#N/A</v>
      </c>
      <c r="BQ664" t="e">
        <f>INDEX('Partnumber data valves'!$B$4:$AC$1001,$BB664,26)</f>
        <v>#N/A</v>
      </c>
      <c r="BR664" t="e">
        <f>INDEX('Partnumber data valves'!$B$4:$AC$1001,$BB664,27)</f>
        <v>#N/A</v>
      </c>
      <c r="BS664" t="e">
        <f>INDEX('Partnumber data valves'!$B$4:$AC$1001,$BB664,28)</f>
        <v>#N/A</v>
      </c>
      <c r="BU664" s="66" t="e">
        <f>INDEX('Partnumber data valves'!$B$4:$AC$1001,$BB664,5)</f>
        <v>#N/A</v>
      </c>
      <c r="BV664" s="66" t="e">
        <f>INDEX('Partnumber data valves'!$B$4:$AC$1001,$BB664,6)</f>
        <v>#N/A</v>
      </c>
    </row>
    <row r="665" spans="2:74" ht="15.75">
      <c r="B665" s="86"/>
      <c r="C665" s="108"/>
      <c r="D665" s="125"/>
      <c r="E665" s="124"/>
      <c r="F665" s="124"/>
      <c r="G665" s="109"/>
      <c r="H665" s="112"/>
      <c r="I665" s="110"/>
      <c r="J665" s="111"/>
      <c r="K665" s="112"/>
      <c r="L665" s="111"/>
      <c r="M665" s="115"/>
      <c r="N665" s="115"/>
      <c r="O665" s="115"/>
      <c r="Q665" s="83"/>
      <c r="R665" s="22" t="e">
        <f>VLOOKUP('Frese Valve Selection'!$Q665,'Partnumber data valves'!$B$4:$K$1001,2,FALSE)</f>
        <v>#N/A</v>
      </c>
      <c r="S665" s="23" t="e">
        <f>VLOOKUP('Frese Valve Selection'!$Q665,'Partnumber data valves'!$B$4:$K$1001,3,FALSE)</f>
        <v>#N/A</v>
      </c>
      <c r="T665" s="23" t="e">
        <f>VLOOKUP('Frese Valve Selection'!$Q665,'Partnumber data valves'!$B$4:$K$1001,4,FALSE)</f>
        <v>#N/A</v>
      </c>
      <c r="U665" s="23" t="e">
        <f>VLOOKUP('Frese Valve Selection'!$Q665,'Partnumber data valves'!$B$4:$K$1001,5,FALSE)</f>
        <v>#N/A</v>
      </c>
      <c r="V665" s="23" t="e">
        <f>VLOOKUP('Frese Valve Selection'!$Q665,'Partnumber data valves'!$B$4:$K$1001,6,FALSE)</f>
        <v>#N/A</v>
      </c>
      <c r="W665" s="23" t="e">
        <f>VLOOKUP('Frese Valve Selection'!$Q665,'Partnumber data valves'!$B$4:$K$1001,7,FALSE)</f>
        <v>#N/A</v>
      </c>
      <c r="X665" s="23" t="e">
        <f>VLOOKUP('Frese Valve Selection'!$Q665,'Partnumber data valves'!$B$4:$K$1001,8,FALSE)</f>
        <v>#N/A</v>
      </c>
      <c r="Y665" s="23" t="e">
        <f>VLOOKUP('Frese Valve Selection'!$Q665,'Partnumber data valves'!$B$4:$K$1001,9,FALSE)</f>
        <v>#N/A</v>
      </c>
      <c r="Z665" s="23" t="e">
        <f>VLOOKUP('Frese Valve Selection'!$Q665,'Partnumber data valves'!$B$4:$K$1001,10,FALSE)</f>
        <v>#N/A</v>
      </c>
      <c r="AA665" s="97">
        <f t="shared" si="103"/>
        <v>0</v>
      </c>
      <c r="AB665" s="98" t="e">
        <f t="shared" si="101"/>
        <v>#N/A</v>
      </c>
      <c r="AC665" s="99" t="e">
        <f t="shared" si="102"/>
        <v>#N/A</v>
      </c>
      <c r="AD665" s="23" t="e">
        <f>VLOOKUP(Q665,'Weight table'!$A$2:$C$10000,3,FALSE)</f>
        <v>#N/A</v>
      </c>
      <c r="AF665" s="83"/>
      <c r="AG665" s="23" t="str">
        <f>IF(OR(ISBLANK($AF665),$AF665="N/A"),"",VLOOKUP($AF665,'Part number data actuators'!$B$3:$H$202,2,FALSE))</f>
        <v/>
      </c>
      <c r="AH665" s="23" t="str">
        <f>IF(OR(ISBLANK($AF665),$AF665="N/A"),"",VLOOKUP($AF665,'Part number data actuators'!$B$3:$H$202,3,FALSE))</f>
        <v/>
      </c>
      <c r="AI665" s="23" t="str">
        <f>IF(OR(ISBLANK($AF665),$AF665="N/A"),"",VLOOKUP($AF665,'Part number data actuators'!$B$3:$H$202,4,FALSE))</f>
        <v/>
      </c>
      <c r="AJ665" s="23" t="str">
        <f>IF(OR(ISBLANK($AF665),$AF665="N/A"),"",VLOOKUP($AF665,'Part number data actuators'!$B$3:$H$202,5,FALSE))</f>
        <v/>
      </c>
      <c r="AK665" s="23" t="str">
        <f>IF(OR(ISBLANK($AF665),$AF665="N/A"),"",VLOOKUP($AF665,'Part number data actuators'!$B$3:$H$202,6,FALSE))</f>
        <v/>
      </c>
      <c r="AL665" s="23" t="str">
        <f>IF(OR(ISBLANK($AF665),$AF665="N/A"),"",VLOOKUP($AF665,'Part number data actuators'!$B$3:$H$202,7,FALSE))</f>
        <v/>
      </c>
      <c r="AM665" s="5" t="str">
        <f>IF(OR(ISBLANK($AF665),$AF665="N/A"),"",VLOOKUP(AF665,'Weight table'!$A$2:$C$10000,3,FALSE))</f>
        <v/>
      </c>
      <c r="AO665" s="86"/>
      <c r="AU665" s="66" t="e">
        <f t="shared" si="104"/>
        <v>#N/A</v>
      </c>
      <c r="AV665" s="66" t="e">
        <f t="shared" si="105"/>
        <v>#N/A</v>
      </c>
      <c r="AW665" t="e">
        <f t="shared" si="106"/>
        <v>#N/A</v>
      </c>
      <c r="AX665" s="66" t="e">
        <f t="shared" si="107"/>
        <v>#N/A</v>
      </c>
      <c r="AY665" s="66" t="e">
        <f t="shared" si="108"/>
        <v>#N/A</v>
      </c>
      <c r="BB665" s="6" t="e">
        <f>MATCH(Q665,'Partnumber data valves'!$B$4:$B$1001,0)</f>
        <v>#N/A</v>
      </c>
      <c r="BC665" s="6"/>
      <c r="BD665" t="e">
        <f>INDEX('Partnumber data valves'!$B$4:$AC$1001,$BB665,13)</f>
        <v>#N/A</v>
      </c>
      <c r="BE665" t="e">
        <f>INDEX('Partnumber data valves'!$B$4:$AC$1001,$BB665,14)</f>
        <v>#N/A</v>
      </c>
      <c r="BF665" t="e">
        <f>INDEX('Partnumber data valves'!$B$4:$AC$1001,$BB665,15)</f>
        <v>#N/A</v>
      </c>
      <c r="BG665" t="e">
        <f>INDEX('Partnumber data valves'!$B$4:$AC$1001,$BB665,16)</f>
        <v>#N/A</v>
      </c>
      <c r="BH665" t="e">
        <f>INDEX('Partnumber data valves'!$B$4:$AC$1001,$BB665,17)</f>
        <v>#N/A</v>
      </c>
      <c r="BI665" t="e">
        <f>INDEX('Partnumber data valves'!$B$4:$AC$1001,$BB665,18)</f>
        <v>#N/A</v>
      </c>
      <c r="BJ665" t="e">
        <f>INDEX('Partnumber data valves'!$B$4:$AC$1001,$BB665,19)</f>
        <v>#N/A</v>
      </c>
      <c r="BL665" t="e">
        <f>INDEX('Partnumber data valves'!$B$4:$AC$1001,$BB665,21)</f>
        <v>#N/A</v>
      </c>
      <c r="BM665" t="e">
        <f>INDEX('Partnumber data valves'!$B$4:$AC$1001,$BB665,22)</f>
        <v>#N/A</v>
      </c>
      <c r="BN665" t="e">
        <f>INDEX('Partnumber data valves'!$B$4:$AC$1001,$BB665,23)</f>
        <v>#N/A</v>
      </c>
      <c r="BO665" t="e">
        <f>INDEX('Partnumber data valves'!$B$4:$AC$1001,$BB665,24)</f>
        <v>#N/A</v>
      </c>
      <c r="BP665" t="e">
        <f>INDEX('Partnumber data valves'!$B$4:$AC$1001,$BB665,25)</f>
        <v>#N/A</v>
      </c>
      <c r="BQ665" t="e">
        <f>INDEX('Partnumber data valves'!$B$4:$AC$1001,$BB665,26)</f>
        <v>#N/A</v>
      </c>
      <c r="BR665" t="e">
        <f>INDEX('Partnumber data valves'!$B$4:$AC$1001,$BB665,27)</f>
        <v>#N/A</v>
      </c>
      <c r="BS665" t="e">
        <f>INDEX('Partnumber data valves'!$B$4:$AC$1001,$BB665,28)</f>
        <v>#N/A</v>
      </c>
      <c r="BU665" s="66" t="e">
        <f>INDEX('Partnumber data valves'!$B$4:$AC$1001,$BB665,5)</f>
        <v>#N/A</v>
      </c>
      <c r="BV665" s="66" t="e">
        <f>INDEX('Partnumber data valves'!$B$4:$AC$1001,$BB665,6)</f>
        <v>#N/A</v>
      </c>
    </row>
    <row r="666" spans="2:74" ht="15.75">
      <c r="B666" s="86"/>
      <c r="C666" s="108"/>
      <c r="D666" s="112"/>
      <c r="E666" s="124"/>
      <c r="F666" s="124"/>
      <c r="G666" s="109"/>
      <c r="H666" s="112"/>
      <c r="I666" s="110"/>
      <c r="J666" s="111"/>
      <c r="K666" s="112"/>
      <c r="L666" s="111"/>
      <c r="M666" s="115"/>
      <c r="N666" s="115"/>
      <c r="O666" s="115"/>
      <c r="Q666" s="83"/>
      <c r="R666" s="22" t="e">
        <f>VLOOKUP('Frese Valve Selection'!$Q666,'Partnumber data valves'!$B$4:$K$1001,2,FALSE)</f>
        <v>#N/A</v>
      </c>
      <c r="S666" s="23" t="e">
        <f>VLOOKUP('Frese Valve Selection'!$Q666,'Partnumber data valves'!$B$4:$K$1001,3,FALSE)</f>
        <v>#N/A</v>
      </c>
      <c r="T666" s="23" t="e">
        <f>VLOOKUP('Frese Valve Selection'!$Q666,'Partnumber data valves'!$B$4:$K$1001,4,FALSE)</f>
        <v>#N/A</v>
      </c>
      <c r="U666" s="23" t="e">
        <f>VLOOKUP('Frese Valve Selection'!$Q666,'Partnumber data valves'!$B$4:$K$1001,5,FALSE)</f>
        <v>#N/A</v>
      </c>
      <c r="V666" s="23" t="e">
        <f>VLOOKUP('Frese Valve Selection'!$Q666,'Partnumber data valves'!$B$4:$K$1001,6,FALSE)</f>
        <v>#N/A</v>
      </c>
      <c r="W666" s="23" t="e">
        <f>VLOOKUP('Frese Valve Selection'!$Q666,'Partnumber data valves'!$B$4:$K$1001,7,FALSE)</f>
        <v>#N/A</v>
      </c>
      <c r="X666" s="23" t="e">
        <f>VLOOKUP('Frese Valve Selection'!$Q666,'Partnumber data valves'!$B$4:$K$1001,8,FALSE)</f>
        <v>#N/A</v>
      </c>
      <c r="Y666" s="23" t="e">
        <f>VLOOKUP('Frese Valve Selection'!$Q666,'Partnumber data valves'!$B$4:$K$1001,9,FALSE)</f>
        <v>#N/A</v>
      </c>
      <c r="Z666" s="23" t="e">
        <f>VLOOKUP('Frese Valve Selection'!$Q666,'Partnumber data valves'!$B$4:$K$1001,10,FALSE)</f>
        <v>#N/A</v>
      </c>
      <c r="AA666" s="97">
        <f t="shared" si="103"/>
        <v>0</v>
      </c>
      <c r="AB666" s="98" t="e">
        <f t="shared" si="101"/>
        <v>#N/A</v>
      </c>
      <c r="AC666" s="99" t="e">
        <f t="shared" si="102"/>
        <v>#N/A</v>
      </c>
      <c r="AD666" s="23" t="e">
        <f>VLOOKUP(Q666,'Weight table'!$A$2:$C$10000,3,FALSE)</f>
        <v>#N/A</v>
      </c>
      <c r="AF666" s="83"/>
      <c r="AG666" s="23" t="str">
        <f>IF(OR(ISBLANK($AF666),$AF666="N/A"),"",VLOOKUP($AF666,'Part number data actuators'!$B$3:$H$202,2,FALSE))</f>
        <v/>
      </c>
      <c r="AH666" s="23" t="str">
        <f>IF(OR(ISBLANK($AF666),$AF666="N/A"),"",VLOOKUP($AF666,'Part number data actuators'!$B$3:$H$202,3,FALSE))</f>
        <v/>
      </c>
      <c r="AI666" s="23" t="str">
        <f>IF(OR(ISBLANK($AF666),$AF666="N/A"),"",VLOOKUP($AF666,'Part number data actuators'!$B$3:$H$202,4,FALSE))</f>
        <v/>
      </c>
      <c r="AJ666" s="23" t="str">
        <f>IF(OR(ISBLANK($AF666),$AF666="N/A"),"",VLOOKUP($AF666,'Part number data actuators'!$B$3:$H$202,5,FALSE))</f>
        <v/>
      </c>
      <c r="AK666" s="23" t="str">
        <f>IF(OR(ISBLANK($AF666),$AF666="N/A"),"",VLOOKUP($AF666,'Part number data actuators'!$B$3:$H$202,6,FALSE))</f>
        <v/>
      </c>
      <c r="AL666" s="23" t="str">
        <f>IF(OR(ISBLANK($AF666),$AF666="N/A"),"",VLOOKUP($AF666,'Part number data actuators'!$B$3:$H$202,7,FALSE))</f>
        <v/>
      </c>
      <c r="AM666" s="5" t="str">
        <f>IF(OR(ISBLANK($AF666),$AF666="N/A"),"",VLOOKUP(AF666,'Weight table'!$A$2:$C$10000,3,FALSE))</f>
        <v/>
      </c>
      <c r="AO666" s="86"/>
      <c r="AU666" s="66" t="e">
        <f t="shared" si="104"/>
        <v>#N/A</v>
      </c>
      <c r="AV666" s="66" t="e">
        <f t="shared" si="105"/>
        <v>#N/A</v>
      </c>
      <c r="AW666" t="e">
        <f t="shared" si="106"/>
        <v>#N/A</v>
      </c>
      <c r="AX666" s="66" t="e">
        <f t="shared" si="107"/>
        <v>#N/A</v>
      </c>
      <c r="AY666" s="66" t="e">
        <f t="shared" si="108"/>
        <v>#N/A</v>
      </c>
      <c r="BB666" s="6" t="e">
        <f>MATCH(Q666,'Partnumber data valves'!$B$4:$B$1001,0)</f>
        <v>#N/A</v>
      </c>
      <c r="BC666" s="6"/>
      <c r="BD666" t="e">
        <f>INDEX('Partnumber data valves'!$B$4:$AC$1001,$BB666,13)</f>
        <v>#N/A</v>
      </c>
      <c r="BE666" t="e">
        <f>INDEX('Partnumber data valves'!$B$4:$AC$1001,$BB666,14)</f>
        <v>#N/A</v>
      </c>
      <c r="BF666" t="e">
        <f>INDEX('Partnumber data valves'!$B$4:$AC$1001,$BB666,15)</f>
        <v>#N/A</v>
      </c>
      <c r="BG666" t="e">
        <f>INDEX('Partnumber data valves'!$B$4:$AC$1001,$BB666,16)</f>
        <v>#N/A</v>
      </c>
      <c r="BH666" t="e">
        <f>INDEX('Partnumber data valves'!$B$4:$AC$1001,$BB666,17)</f>
        <v>#N/A</v>
      </c>
      <c r="BI666" t="e">
        <f>INDEX('Partnumber data valves'!$B$4:$AC$1001,$BB666,18)</f>
        <v>#N/A</v>
      </c>
      <c r="BJ666" t="e">
        <f>INDEX('Partnumber data valves'!$B$4:$AC$1001,$BB666,19)</f>
        <v>#N/A</v>
      </c>
      <c r="BL666" t="e">
        <f>INDEX('Partnumber data valves'!$B$4:$AC$1001,$BB666,21)</f>
        <v>#N/A</v>
      </c>
      <c r="BM666" t="e">
        <f>INDEX('Partnumber data valves'!$B$4:$AC$1001,$BB666,22)</f>
        <v>#N/A</v>
      </c>
      <c r="BN666" t="e">
        <f>INDEX('Partnumber data valves'!$B$4:$AC$1001,$BB666,23)</f>
        <v>#N/A</v>
      </c>
      <c r="BO666" t="e">
        <f>INDEX('Partnumber data valves'!$B$4:$AC$1001,$BB666,24)</f>
        <v>#N/A</v>
      </c>
      <c r="BP666" t="e">
        <f>INDEX('Partnumber data valves'!$B$4:$AC$1001,$BB666,25)</f>
        <v>#N/A</v>
      </c>
      <c r="BQ666" t="e">
        <f>INDEX('Partnumber data valves'!$B$4:$AC$1001,$BB666,26)</f>
        <v>#N/A</v>
      </c>
      <c r="BR666" t="e">
        <f>INDEX('Partnumber data valves'!$B$4:$AC$1001,$BB666,27)</f>
        <v>#N/A</v>
      </c>
      <c r="BS666" t="e">
        <f>INDEX('Partnumber data valves'!$B$4:$AC$1001,$BB666,28)</f>
        <v>#N/A</v>
      </c>
      <c r="BU666" s="66" t="e">
        <f>INDEX('Partnumber data valves'!$B$4:$AC$1001,$BB666,5)</f>
        <v>#N/A</v>
      </c>
      <c r="BV666" s="66" t="e">
        <f>INDEX('Partnumber data valves'!$B$4:$AC$1001,$BB666,6)</f>
        <v>#N/A</v>
      </c>
    </row>
    <row r="667" spans="2:74" ht="15.75">
      <c r="B667" s="86"/>
      <c r="C667" s="108"/>
      <c r="D667" s="112"/>
      <c r="E667" s="124"/>
      <c r="F667" s="124"/>
      <c r="G667" s="109"/>
      <c r="H667" s="112"/>
      <c r="I667" s="110"/>
      <c r="J667" s="111"/>
      <c r="K667" s="112"/>
      <c r="L667" s="111"/>
      <c r="M667" s="115"/>
      <c r="N667" s="115"/>
      <c r="O667" s="115"/>
      <c r="Q667" s="83"/>
      <c r="R667" s="22" t="e">
        <f>VLOOKUP('Frese Valve Selection'!$Q667,'Partnumber data valves'!$B$4:$K$1001,2,FALSE)</f>
        <v>#N/A</v>
      </c>
      <c r="S667" s="23" t="e">
        <f>VLOOKUP('Frese Valve Selection'!$Q667,'Partnumber data valves'!$B$4:$K$1001,3,FALSE)</f>
        <v>#N/A</v>
      </c>
      <c r="T667" s="23" t="e">
        <f>VLOOKUP('Frese Valve Selection'!$Q667,'Partnumber data valves'!$B$4:$K$1001,4,FALSE)</f>
        <v>#N/A</v>
      </c>
      <c r="U667" s="23" t="e">
        <f>VLOOKUP('Frese Valve Selection'!$Q667,'Partnumber data valves'!$B$4:$K$1001,5,FALSE)</f>
        <v>#N/A</v>
      </c>
      <c r="V667" s="23" t="e">
        <f>VLOOKUP('Frese Valve Selection'!$Q667,'Partnumber data valves'!$B$4:$K$1001,6,FALSE)</f>
        <v>#N/A</v>
      </c>
      <c r="W667" s="23" t="e">
        <f>VLOOKUP('Frese Valve Selection'!$Q667,'Partnumber data valves'!$B$4:$K$1001,7,FALSE)</f>
        <v>#N/A</v>
      </c>
      <c r="X667" s="23" t="e">
        <f>VLOOKUP('Frese Valve Selection'!$Q667,'Partnumber data valves'!$B$4:$K$1001,8,FALSE)</f>
        <v>#N/A</v>
      </c>
      <c r="Y667" s="23" t="e">
        <f>VLOOKUP('Frese Valve Selection'!$Q667,'Partnumber data valves'!$B$4:$K$1001,9,FALSE)</f>
        <v>#N/A</v>
      </c>
      <c r="Z667" s="23" t="e">
        <f>VLOOKUP('Frese Valve Selection'!$Q667,'Partnumber data valves'!$B$4:$K$1001,10,FALSE)</f>
        <v>#N/A</v>
      </c>
      <c r="AA667" s="97">
        <f t="shared" si="103"/>
        <v>0</v>
      </c>
      <c r="AB667" s="98" t="e">
        <f t="shared" si="101"/>
        <v>#N/A</v>
      </c>
      <c r="AC667" s="99" t="e">
        <f t="shared" si="102"/>
        <v>#N/A</v>
      </c>
      <c r="AD667" s="23" t="e">
        <f>VLOOKUP(Q667,'Weight table'!$A$2:$C$10000,3,FALSE)</f>
        <v>#N/A</v>
      </c>
      <c r="AF667" s="83"/>
      <c r="AG667" s="23" t="str">
        <f>IF(OR(ISBLANK($AF667),$AF667="N/A"),"",VLOOKUP($AF667,'Part number data actuators'!$B$3:$H$202,2,FALSE))</f>
        <v/>
      </c>
      <c r="AH667" s="23" t="str">
        <f>IF(OR(ISBLANK($AF667),$AF667="N/A"),"",VLOOKUP($AF667,'Part number data actuators'!$B$3:$H$202,3,FALSE))</f>
        <v/>
      </c>
      <c r="AI667" s="23" t="str">
        <f>IF(OR(ISBLANK($AF667),$AF667="N/A"),"",VLOOKUP($AF667,'Part number data actuators'!$B$3:$H$202,4,FALSE))</f>
        <v/>
      </c>
      <c r="AJ667" s="23" t="str">
        <f>IF(OR(ISBLANK($AF667),$AF667="N/A"),"",VLOOKUP($AF667,'Part number data actuators'!$B$3:$H$202,5,FALSE))</f>
        <v/>
      </c>
      <c r="AK667" s="23" t="str">
        <f>IF(OR(ISBLANK($AF667),$AF667="N/A"),"",VLOOKUP($AF667,'Part number data actuators'!$B$3:$H$202,6,FALSE))</f>
        <v/>
      </c>
      <c r="AL667" s="23" t="str">
        <f>IF(OR(ISBLANK($AF667),$AF667="N/A"),"",VLOOKUP($AF667,'Part number data actuators'!$B$3:$H$202,7,FALSE))</f>
        <v/>
      </c>
      <c r="AM667" s="5" t="str">
        <f>IF(OR(ISBLANK($AF667),$AF667="N/A"),"",VLOOKUP(AF667,'Weight table'!$A$2:$C$10000,3,FALSE))</f>
        <v/>
      </c>
      <c r="AO667" s="86"/>
      <c r="AU667" s="66" t="e">
        <f t="shared" si="104"/>
        <v>#N/A</v>
      </c>
      <c r="AV667" s="66" t="e">
        <f t="shared" si="105"/>
        <v>#N/A</v>
      </c>
      <c r="AW667" t="e">
        <f t="shared" si="106"/>
        <v>#N/A</v>
      </c>
      <c r="AX667" s="66" t="e">
        <f t="shared" si="107"/>
        <v>#N/A</v>
      </c>
      <c r="AY667" s="66" t="e">
        <f t="shared" si="108"/>
        <v>#N/A</v>
      </c>
      <c r="BB667" s="6" t="e">
        <f>MATCH(Q667,'Partnumber data valves'!$B$4:$B$1001,0)</f>
        <v>#N/A</v>
      </c>
      <c r="BC667" s="6"/>
      <c r="BD667" t="e">
        <f>INDEX('Partnumber data valves'!$B$4:$AC$1001,$BB667,13)</f>
        <v>#N/A</v>
      </c>
      <c r="BE667" t="e">
        <f>INDEX('Partnumber data valves'!$B$4:$AC$1001,$BB667,14)</f>
        <v>#N/A</v>
      </c>
      <c r="BF667" t="e">
        <f>INDEX('Partnumber data valves'!$B$4:$AC$1001,$BB667,15)</f>
        <v>#N/A</v>
      </c>
      <c r="BG667" t="e">
        <f>INDEX('Partnumber data valves'!$B$4:$AC$1001,$BB667,16)</f>
        <v>#N/A</v>
      </c>
      <c r="BH667" t="e">
        <f>INDEX('Partnumber data valves'!$B$4:$AC$1001,$BB667,17)</f>
        <v>#N/A</v>
      </c>
      <c r="BI667" t="e">
        <f>INDEX('Partnumber data valves'!$B$4:$AC$1001,$BB667,18)</f>
        <v>#N/A</v>
      </c>
      <c r="BJ667" t="e">
        <f>INDEX('Partnumber data valves'!$B$4:$AC$1001,$BB667,19)</f>
        <v>#N/A</v>
      </c>
      <c r="BL667" t="e">
        <f>INDEX('Partnumber data valves'!$B$4:$AC$1001,$BB667,21)</f>
        <v>#N/A</v>
      </c>
      <c r="BM667" t="e">
        <f>INDEX('Partnumber data valves'!$B$4:$AC$1001,$BB667,22)</f>
        <v>#N/A</v>
      </c>
      <c r="BN667" t="e">
        <f>INDEX('Partnumber data valves'!$B$4:$AC$1001,$BB667,23)</f>
        <v>#N/A</v>
      </c>
      <c r="BO667" t="e">
        <f>INDEX('Partnumber data valves'!$B$4:$AC$1001,$BB667,24)</f>
        <v>#N/A</v>
      </c>
      <c r="BP667" t="e">
        <f>INDEX('Partnumber data valves'!$B$4:$AC$1001,$BB667,25)</f>
        <v>#N/A</v>
      </c>
      <c r="BQ667" t="e">
        <f>INDEX('Partnumber data valves'!$B$4:$AC$1001,$BB667,26)</f>
        <v>#N/A</v>
      </c>
      <c r="BR667" t="e">
        <f>INDEX('Partnumber data valves'!$B$4:$AC$1001,$BB667,27)</f>
        <v>#N/A</v>
      </c>
      <c r="BS667" t="e">
        <f>INDEX('Partnumber data valves'!$B$4:$AC$1001,$BB667,28)</f>
        <v>#N/A</v>
      </c>
      <c r="BU667" s="66" t="e">
        <f>INDEX('Partnumber data valves'!$B$4:$AC$1001,$BB667,5)</f>
        <v>#N/A</v>
      </c>
      <c r="BV667" s="66" t="e">
        <f>INDEX('Partnumber data valves'!$B$4:$AC$1001,$BB667,6)</f>
        <v>#N/A</v>
      </c>
    </row>
    <row r="668" spans="2:74" ht="15.75">
      <c r="B668" s="86"/>
      <c r="C668" s="108"/>
      <c r="D668" s="112"/>
      <c r="E668" s="124"/>
      <c r="F668" s="124"/>
      <c r="G668" s="109"/>
      <c r="H668" s="112"/>
      <c r="I668" s="110"/>
      <c r="J668" s="111"/>
      <c r="K668" s="112"/>
      <c r="L668" s="111"/>
      <c r="M668" s="115"/>
      <c r="N668" s="115"/>
      <c r="O668" s="115"/>
      <c r="Q668" s="83"/>
      <c r="R668" s="22" t="e">
        <f>VLOOKUP('Frese Valve Selection'!$Q668,'Partnumber data valves'!$B$4:$K$1001,2,FALSE)</f>
        <v>#N/A</v>
      </c>
      <c r="S668" s="23" t="e">
        <f>VLOOKUP('Frese Valve Selection'!$Q668,'Partnumber data valves'!$B$4:$K$1001,3,FALSE)</f>
        <v>#N/A</v>
      </c>
      <c r="T668" s="23" t="e">
        <f>VLOOKUP('Frese Valve Selection'!$Q668,'Partnumber data valves'!$B$4:$K$1001,4,FALSE)</f>
        <v>#N/A</v>
      </c>
      <c r="U668" s="23" t="e">
        <f>VLOOKUP('Frese Valve Selection'!$Q668,'Partnumber data valves'!$B$4:$K$1001,5,FALSE)</f>
        <v>#N/A</v>
      </c>
      <c r="V668" s="23" t="e">
        <f>VLOOKUP('Frese Valve Selection'!$Q668,'Partnumber data valves'!$B$4:$K$1001,6,FALSE)</f>
        <v>#N/A</v>
      </c>
      <c r="W668" s="23" t="e">
        <f>VLOOKUP('Frese Valve Selection'!$Q668,'Partnumber data valves'!$B$4:$K$1001,7,FALSE)</f>
        <v>#N/A</v>
      </c>
      <c r="X668" s="23" t="e">
        <f>VLOOKUP('Frese Valve Selection'!$Q668,'Partnumber data valves'!$B$4:$K$1001,8,FALSE)</f>
        <v>#N/A</v>
      </c>
      <c r="Y668" s="23" t="e">
        <f>VLOOKUP('Frese Valve Selection'!$Q668,'Partnumber data valves'!$B$4:$K$1001,9,FALSE)</f>
        <v>#N/A</v>
      </c>
      <c r="Z668" s="23" t="e">
        <f>VLOOKUP('Frese Valve Selection'!$Q668,'Partnumber data valves'!$B$4:$K$1001,10,FALSE)</f>
        <v>#N/A</v>
      </c>
      <c r="AA668" s="97">
        <f t="shared" si="103"/>
        <v>0</v>
      </c>
      <c r="AB668" s="98" t="e">
        <f t="shared" si="101"/>
        <v>#N/A</v>
      </c>
      <c r="AC668" s="99" t="e">
        <f t="shared" si="102"/>
        <v>#N/A</v>
      </c>
      <c r="AD668" s="23" t="e">
        <f>VLOOKUP(Q668,'Weight table'!$A$2:$C$10000,3,FALSE)</f>
        <v>#N/A</v>
      </c>
      <c r="AF668" s="83"/>
      <c r="AG668" s="23" t="str">
        <f>IF(OR(ISBLANK($AF668),$AF668="N/A"),"",VLOOKUP($AF668,'Part number data actuators'!$B$3:$H$202,2,FALSE))</f>
        <v/>
      </c>
      <c r="AH668" s="23" t="str">
        <f>IF(OR(ISBLANK($AF668),$AF668="N/A"),"",VLOOKUP($AF668,'Part number data actuators'!$B$3:$H$202,3,FALSE))</f>
        <v/>
      </c>
      <c r="AI668" s="23" t="str">
        <f>IF(OR(ISBLANK($AF668),$AF668="N/A"),"",VLOOKUP($AF668,'Part number data actuators'!$B$3:$H$202,4,FALSE))</f>
        <v/>
      </c>
      <c r="AJ668" s="23" t="str">
        <f>IF(OR(ISBLANK($AF668),$AF668="N/A"),"",VLOOKUP($AF668,'Part number data actuators'!$B$3:$H$202,5,FALSE))</f>
        <v/>
      </c>
      <c r="AK668" s="23" t="str">
        <f>IF(OR(ISBLANK($AF668),$AF668="N/A"),"",VLOOKUP($AF668,'Part number data actuators'!$B$3:$H$202,6,FALSE))</f>
        <v/>
      </c>
      <c r="AL668" s="23" t="str">
        <f>IF(OR(ISBLANK($AF668),$AF668="N/A"),"",VLOOKUP($AF668,'Part number data actuators'!$B$3:$H$202,7,FALSE))</f>
        <v/>
      </c>
      <c r="AM668" s="5" t="str">
        <f>IF(OR(ISBLANK($AF668),$AF668="N/A"),"",VLOOKUP(AF668,'Weight table'!$A$2:$C$10000,3,FALSE))</f>
        <v/>
      </c>
      <c r="AO668" s="86"/>
      <c r="AU668" s="66" t="e">
        <f t="shared" si="104"/>
        <v>#N/A</v>
      </c>
      <c r="AV668" s="66" t="e">
        <f t="shared" si="105"/>
        <v>#N/A</v>
      </c>
      <c r="AW668" t="e">
        <f t="shared" si="106"/>
        <v>#N/A</v>
      </c>
      <c r="AX668" s="66" t="e">
        <f t="shared" si="107"/>
        <v>#N/A</v>
      </c>
      <c r="AY668" s="66" t="e">
        <f t="shared" si="108"/>
        <v>#N/A</v>
      </c>
      <c r="BB668" s="6" t="e">
        <f>MATCH(Q668,'Partnumber data valves'!$B$4:$B$1001,0)</f>
        <v>#N/A</v>
      </c>
      <c r="BC668" s="6"/>
      <c r="BD668" t="e">
        <f>INDEX('Partnumber data valves'!$B$4:$AC$1001,$BB668,13)</f>
        <v>#N/A</v>
      </c>
      <c r="BE668" t="e">
        <f>INDEX('Partnumber data valves'!$B$4:$AC$1001,$BB668,14)</f>
        <v>#N/A</v>
      </c>
      <c r="BF668" t="e">
        <f>INDEX('Partnumber data valves'!$B$4:$AC$1001,$BB668,15)</f>
        <v>#N/A</v>
      </c>
      <c r="BG668" t="e">
        <f>INDEX('Partnumber data valves'!$B$4:$AC$1001,$BB668,16)</f>
        <v>#N/A</v>
      </c>
      <c r="BH668" t="e">
        <f>INDEX('Partnumber data valves'!$B$4:$AC$1001,$BB668,17)</f>
        <v>#N/A</v>
      </c>
      <c r="BI668" t="e">
        <f>INDEX('Partnumber data valves'!$B$4:$AC$1001,$BB668,18)</f>
        <v>#N/A</v>
      </c>
      <c r="BJ668" t="e">
        <f>INDEX('Partnumber data valves'!$B$4:$AC$1001,$BB668,19)</f>
        <v>#N/A</v>
      </c>
      <c r="BL668" t="e">
        <f>INDEX('Partnumber data valves'!$B$4:$AC$1001,$BB668,21)</f>
        <v>#N/A</v>
      </c>
      <c r="BM668" t="e">
        <f>INDEX('Partnumber data valves'!$B$4:$AC$1001,$BB668,22)</f>
        <v>#N/A</v>
      </c>
      <c r="BN668" t="e">
        <f>INDEX('Partnumber data valves'!$B$4:$AC$1001,$BB668,23)</f>
        <v>#N/A</v>
      </c>
      <c r="BO668" t="e">
        <f>INDEX('Partnumber data valves'!$B$4:$AC$1001,$BB668,24)</f>
        <v>#N/A</v>
      </c>
      <c r="BP668" t="e">
        <f>INDEX('Partnumber data valves'!$B$4:$AC$1001,$BB668,25)</f>
        <v>#N/A</v>
      </c>
      <c r="BQ668" t="e">
        <f>INDEX('Partnumber data valves'!$B$4:$AC$1001,$BB668,26)</f>
        <v>#N/A</v>
      </c>
      <c r="BR668" t="e">
        <f>INDEX('Partnumber data valves'!$B$4:$AC$1001,$BB668,27)</f>
        <v>#N/A</v>
      </c>
      <c r="BS668" t="e">
        <f>INDEX('Partnumber data valves'!$B$4:$AC$1001,$BB668,28)</f>
        <v>#N/A</v>
      </c>
      <c r="BU668" s="66" t="e">
        <f>INDEX('Partnumber data valves'!$B$4:$AC$1001,$BB668,5)</f>
        <v>#N/A</v>
      </c>
      <c r="BV668" s="66" t="e">
        <f>INDEX('Partnumber data valves'!$B$4:$AC$1001,$BB668,6)</f>
        <v>#N/A</v>
      </c>
    </row>
    <row r="669" spans="2:74" ht="15.75">
      <c r="B669" s="86"/>
      <c r="C669" s="108"/>
      <c r="D669" s="112"/>
      <c r="E669" s="124"/>
      <c r="F669" s="124"/>
      <c r="G669" s="109"/>
      <c r="H669" s="112"/>
      <c r="I669" s="110"/>
      <c r="J669" s="111"/>
      <c r="K669" s="112"/>
      <c r="L669" s="111"/>
      <c r="M669" s="115"/>
      <c r="N669" s="115"/>
      <c r="O669" s="115"/>
      <c r="Q669" s="83"/>
      <c r="R669" s="22" t="e">
        <f>VLOOKUP('Frese Valve Selection'!$Q669,'Partnumber data valves'!$B$4:$K$1001,2,FALSE)</f>
        <v>#N/A</v>
      </c>
      <c r="S669" s="23" t="e">
        <f>VLOOKUP('Frese Valve Selection'!$Q669,'Partnumber data valves'!$B$4:$K$1001,3,FALSE)</f>
        <v>#N/A</v>
      </c>
      <c r="T669" s="23" t="e">
        <f>VLOOKUP('Frese Valve Selection'!$Q669,'Partnumber data valves'!$B$4:$K$1001,4,FALSE)</f>
        <v>#N/A</v>
      </c>
      <c r="U669" s="23" t="e">
        <f>VLOOKUP('Frese Valve Selection'!$Q669,'Partnumber data valves'!$B$4:$K$1001,5,FALSE)</f>
        <v>#N/A</v>
      </c>
      <c r="V669" s="23" t="e">
        <f>VLOOKUP('Frese Valve Selection'!$Q669,'Partnumber data valves'!$B$4:$K$1001,6,FALSE)</f>
        <v>#N/A</v>
      </c>
      <c r="W669" s="23" t="e">
        <f>VLOOKUP('Frese Valve Selection'!$Q669,'Partnumber data valves'!$B$4:$K$1001,7,FALSE)</f>
        <v>#N/A</v>
      </c>
      <c r="X669" s="23" t="e">
        <f>VLOOKUP('Frese Valve Selection'!$Q669,'Partnumber data valves'!$B$4:$K$1001,8,FALSE)</f>
        <v>#N/A</v>
      </c>
      <c r="Y669" s="23" t="e">
        <f>VLOOKUP('Frese Valve Selection'!$Q669,'Partnumber data valves'!$B$4:$K$1001,9,FALSE)</f>
        <v>#N/A</v>
      </c>
      <c r="Z669" s="23" t="e">
        <f>VLOOKUP('Frese Valve Selection'!$Q669,'Partnumber data valves'!$B$4:$K$1001,10,FALSE)</f>
        <v>#N/A</v>
      </c>
      <c r="AA669" s="97">
        <f t="shared" si="103"/>
        <v>0</v>
      </c>
      <c r="AB669" s="98" t="e">
        <f t="shared" si="101"/>
        <v>#N/A</v>
      </c>
      <c r="AC669" s="99" t="e">
        <f t="shared" si="102"/>
        <v>#N/A</v>
      </c>
      <c r="AD669" s="23" t="e">
        <f>VLOOKUP(Q669,'Weight table'!$A$2:$C$10000,3,FALSE)</f>
        <v>#N/A</v>
      </c>
      <c r="AF669" s="83"/>
      <c r="AG669" s="23" t="str">
        <f>IF(OR(ISBLANK($AF669),$AF669="N/A"),"",VLOOKUP($AF669,'Part number data actuators'!$B$3:$H$202,2,FALSE))</f>
        <v/>
      </c>
      <c r="AH669" s="23" t="str">
        <f>IF(OR(ISBLANK($AF669),$AF669="N/A"),"",VLOOKUP($AF669,'Part number data actuators'!$B$3:$H$202,3,FALSE))</f>
        <v/>
      </c>
      <c r="AI669" s="23" t="str">
        <f>IF(OR(ISBLANK($AF669),$AF669="N/A"),"",VLOOKUP($AF669,'Part number data actuators'!$B$3:$H$202,4,FALSE))</f>
        <v/>
      </c>
      <c r="AJ669" s="23" t="str">
        <f>IF(OR(ISBLANK($AF669),$AF669="N/A"),"",VLOOKUP($AF669,'Part number data actuators'!$B$3:$H$202,5,FALSE))</f>
        <v/>
      </c>
      <c r="AK669" s="23" t="str">
        <f>IF(OR(ISBLANK($AF669),$AF669="N/A"),"",VLOOKUP($AF669,'Part number data actuators'!$B$3:$H$202,6,FALSE))</f>
        <v/>
      </c>
      <c r="AL669" s="23" t="str">
        <f>IF(OR(ISBLANK($AF669),$AF669="N/A"),"",VLOOKUP($AF669,'Part number data actuators'!$B$3:$H$202,7,FALSE))</f>
        <v/>
      </c>
      <c r="AM669" s="5" t="str">
        <f>IF(OR(ISBLANK($AF669),$AF669="N/A"),"",VLOOKUP(AF669,'Weight table'!$A$2:$C$10000,3,FALSE))</f>
        <v/>
      </c>
      <c r="AO669" s="86"/>
      <c r="AU669" s="66" t="e">
        <f t="shared" si="104"/>
        <v>#N/A</v>
      </c>
      <c r="AV669" s="66" t="e">
        <f t="shared" si="105"/>
        <v>#N/A</v>
      </c>
      <c r="AW669" t="e">
        <f t="shared" si="106"/>
        <v>#N/A</v>
      </c>
      <c r="AX669" s="66" t="e">
        <f t="shared" si="107"/>
        <v>#N/A</v>
      </c>
      <c r="AY669" s="66" t="e">
        <f t="shared" si="108"/>
        <v>#N/A</v>
      </c>
      <c r="BB669" s="6" t="e">
        <f>MATCH(Q669,'Partnumber data valves'!$B$4:$B$1001,0)</f>
        <v>#N/A</v>
      </c>
      <c r="BC669" s="6"/>
      <c r="BD669" t="e">
        <f>INDEX('Partnumber data valves'!$B$4:$AC$1001,$BB669,13)</f>
        <v>#N/A</v>
      </c>
      <c r="BE669" t="e">
        <f>INDEX('Partnumber data valves'!$B$4:$AC$1001,$BB669,14)</f>
        <v>#N/A</v>
      </c>
      <c r="BF669" t="e">
        <f>INDEX('Partnumber data valves'!$B$4:$AC$1001,$BB669,15)</f>
        <v>#N/A</v>
      </c>
      <c r="BG669" t="e">
        <f>INDEX('Partnumber data valves'!$B$4:$AC$1001,$BB669,16)</f>
        <v>#N/A</v>
      </c>
      <c r="BH669" t="e">
        <f>INDEX('Partnumber data valves'!$B$4:$AC$1001,$BB669,17)</f>
        <v>#N/A</v>
      </c>
      <c r="BI669" t="e">
        <f>INDEX('Partnumber data valves'!$B$4:$AC$1001,$BB669,18)</f>
        <v>#N/A</v>
      </c>
      <c r="BJ669" t="e">
        <f>INDEX('Partnumber data valves'!$B$4:$AC$1001,$BB669,19)</f>
        <v>#N/A</v>
      </c>
      <c r="BL669" t="e">
        <f>INDEX('Partnumber data valves'!$B$4:$AC$1001,$BB669,21)</f>
        <v>#N/A</v>
      </c>
      <c r="BM669" t="e">
        <f>INDEX('Partnumber data valves'!$B$4:$AC$1001,$BB669,22)</f>
        <v>#N/A</v>
      </c>
      <c r="BN669" t="e">
        <f>INDEX('Partnumber data valves'!$B$4:$AC$1001,$BB669,23)</f>
        <v>#N/A</v>
      </c>
      <c r="BO669" t="e">
        <f>INDEX('Partnumber data valves'!$B$4:$AC$1001,$BB669,24)</f>
        <v>#N/A</v>
      </c>
      <c r="BP669" t="e">
        <f>INDEX('Partnumber data valves'!$B$4:$AC$1001,$BB669,25)</f>
        <v>#N/A</v>
      </c>
      <c r="BQ669" t="e">
        <f>INDEX('Partnumber data valves'!$B$4:$AC$1001,$BB669,26)</f>
        <v>#N/A</v>
      </c>
      <c r="BR669" t="e">
        <f>INDEX('Partnumber data valves'!$B$4:$AC$1001,$BB669,27)</f>
        <v>#N/A</v>
      </c>
      <c r="BS669" t="e">
        <f>INDEX('Partnumber data valves'!$B$4:$AC$1001,$BB669,28)</f>
        <v>#N/A</v>
      </c>
      <c r="BU669" s="66" t="e">
        <f>INDEX('Partnumber data valves'!$B$4:$AC$1001,$BB669,5)</f>
        <v>#N/A</v>
      </c>
      <c r="BV669" s="66" t="e">
        <f>INDEX('Partnumber data valves'!$B$4:$AC$1001,$BB669,6)</f>
        <v>#N/A</v>
      </c>
    </row>
    <row r="670" spans="2:74" ht="15.75">
      <c r="B670" s="86"/>
      <c r="C670" s="108"/>
      <c r="D670" s="112"/>
      <c r="E670" s="124"/>
      <c r="F670" s="124"/>
      <c r="G670" s="109"/>
      <c r="H670" s="112"/>
      <c r="I670" s="110"/>
      <c r="J670" s="111"/>
      <c r="K670" s="112"/>
      <c r="L670" s="111"/>
      <c r="M670" s="115"/>
      <c r="N670" s="115"/>
      <c r="O670" s="115"/>
      <c r="Q670" s="83"/>
      <c r="R670" s="22" t="e">
        <f>VLOOKUP('Frese Valve Selection'!$Q670,'Partnumber data valves'!$B$4:$K$1001,2,FALSE)</f>
        <v>#N/A</v>
      </c>
      <c r="S670" s="23" t="e">
        <f>VLOOKUP('Frese Valve Selection'!$Q670,'Partnumber data valves'!$B$4:$K$1001,3,FALSE)</f>
        <v>#N/A</v>
      </c>
      <c r="T670" s="23" t="e">
        <f>VLOOKUP('Frese Valve Selection'!$Q670,'Partnumber data valves'!$B$4:$K$1001,4,FALSE)</f>
        <v>#N/A</v>
      </c>
      <c r="U670" s="23" t="e">
        <f>VLOOKUP('Frese Valve Selection'!$Q670,'Partnumber data valves'!$B$4:$K$1001,5,FALSE)</f>
        <v>#N/A</v>
      </c>
      <c r="V670" s="23" t="e">
        <f>VLOOKUP('Frese Valve Selection'!$Q670,'Partnumber data valves'!$B$4:$K$1001,6,FALSE)</f>
        <v>#N/A</v>
      </c>
      <c r="W670" s="23" t="e">
        <f>VLOOKUP('Frese Valve Selection'!$Q670,'Partnumber data valves'!$B$4:$K$1001,7,FALSE)</f>
        <v>#N/A</v>
      </c>
      <c r="X670" s="23" t="e">
        <f>VLOOKUP('Frese Valve Selection'!$Q670,'Partnumber data valves'!$B$4:$K$1001,8,FALSE)</f>
        <v>#N/A</v>
      </c>
      <c r="Y670" s="23" t="e">
        <f>VLOOKUP('Frese Valve Selection'!$Q670,'Partnumber data valves'!$B$4:$K$1001,9,FALSE)</f>
        <v>#N/A</v>
      </c>
      <c r="Z670" s="23" t="e">
        <f>VLOOKUP('Frese Valve Selection'!$Q670,'Partnumber data valves'!$B$4:$K$1001,10,FALSE)</f>
        <v>#N/A</v>
      </c>
      <c r="AA670" s="97">
        <f t="shared" si="103"/>
        <v>0</v>
      </c>
      <c r="AB670" s="98" t="e">
        <f t="shared" si="101"/>
        <v>#N/A</v>
      </c>
      <c r="AC670" s="99" t="e">
        <f t="shared" si="102"/>
        <v>#N/A</v>
      </c>
      <c r="AD670" s="23" t="e">
        <f>VLOOKUP(Q670,'Weight table'!$A$2:$C$10000,3,FALSE)</f>
        <v>#N/A</v>
      </c>
      <c r="AF670" s="83"/>
      <c r="AG670" s="23" t="str">
        <f>IF(OR(ISBLANK($AF670),$AF670="N/A"),"",VLOOKUP($AF670,'Part number data actuators'!$B$3:$H$202,2,FALSE))</f>
        <v/>
      </c>
      <c r="AH670" s="23" t="str">
        <f>IF(OR(ISBLANK($AF670),$AF670="N/A"),"",VLOOKUP($AF670,'Part number data actuators'!$B$3:$H$202,3,FALSE))</f>
        <v/>
      </c>
      <c r="AI670" s="23" t="str">
        <f>IF(OR(ISBLANK($AF670),$AF670="N/A"),"",VLOOKUP($AF670,'Part number data actuators'!$B$3:$H$202,4,FALSE))</f>
        <v/>
      </c>
      <c r="AJ670" s="23" t="str">
        <f>IF(OR(ISBLANK($AF670),$AF670="N/A"),"",VLOOKUP($AF670,'Part number data actuators'!$B$3:$H$202,5,FALSE))</f>
        <v/>
      </c>
      <c r="AK670" s="23" t="str">
        <f>IF(OR(ISBLANK($AF670),$AF670="N/A"),"",VLOOKUP($AF670,'Part number data actuators'!$B$3:$H$202,6,FALSE))</f>
        <v/>
      </c>
      <c r="AL670" s="23" t="str">
        <f>IF(OR(ISBLANK($AF670),$AF670="N/A"),"",VLOOKUP($AF670,'Part number data actuators'!$B$3:$H$202,7,FALSE))</f>
        <v/>
      </c>
      <c r="AM670" s="5" t="str">
        <f>IF(OR(ISBLANK($AF670),$AF670="N/A"),"",VLOOKUP(AF670,'Weight table'!$A$2:$C$10000,3,FALSE))</f>
        <v/>
      </c>
      <c r="AO670" s="86"/>
      <c r="AU670" s="66" t="e">
        <f t="shared" si="104"/>
        <v>#N/A</v>
      </c>
      <c r="AV670" s="66" t="e">
        <f t="shared" si="105"/>
        <v>#N/A</v>
      </c>
      <c r="AW670" t="e">
        <f t="shared" si="106"/>
        <v>#N/A</v>
      </c>
      <c r="AX670" s="66" t="e">
        <f t="shared" si="107"/>
        <v>#N/A</v>
      </c>
      <c r="AY670" s="66" t="e">
        <f t="shared" si="108"/>
        <v>#N/A</v>
      </c>
      <c r="BB670" s="6" t="e">
        <f>MATCH(Q670,'Partnumber data valves'!$B$4:$B$1001,0)</f>
        <v>#N/A</v>
      </c>
      <c r="BC670" s="6"/>
      <c r="BD670" t="e">
        <f>INDEX('Partnumber data valves'!$B$4:$AC$1001,$BB670,13)</f>
        <v>#N/A</v>
      </c>
      <c r="BE670" t="e">
        <f>INDEX('Partnumber data valves'!$B$4:$AC$1001,$BB670,14)</f>
        <v>#N/A</v>
      </c>
      <c r="BF670" t="e">
        <f>INDEX('Partnumber data valves'!$B$4:$AC$1001,$BB670,15)</f>
        <v>#N/A</v>
      </c>
      <c r="BG670" t="e">
        <f>INDEX('Partnumber data valves'!$B$4:$AC$1001,$BB670,16)</f>
        <v>#N/A</v>
      </c>
      <c r="BH670" t="e">
        <f>INDEX('Partnumber data valves'!$B$4:$AC$1001,$BB670,17)</f>
        <v>#N/A</v>
      </c>
      <c r="BI670" t="e">
        <f>INDEX('Partnumber data valves'!$B$4:$AC$1001,$BB670,18)</f>
        <v>#N/A</v>
      </c>
      <c r="BJ670" t="e">
        <f>INDEX('Partnumber data valves'!$B$4:$AC$1001,$BB670,19)</f>
        <v>#N/A</v>
      </c>
      <c r="BL670" t="e">
        <f>INDEX('Partnumber data valves'!$B$4:$AC$1001,$BB670,21)</f>
        <v>#N/A</v>
      </c>
      <c r="BM670" t="e">
        <f>INDEX('Partnumber data valves'!$B$4:$AC$1001,$BB670,22)</f>
        <v>#N/A</v>
      </c>
      <c r="BN670" t="e">
        <f>INDEX('Partnumber data valves'!$B$4:$AC$1001,$BB670,23)</f>
        <v>#N/A</v>
      </c>
      <c r="BO670" t="e">
        <f>INDEX('Partnumber data valves'!$B$4:$AC$1001,$BB670,24)</f>
        <v>#N/A</v>
      </c>
      <c r="BP670" t="e">
        <f>INDEX('Partnumber data valves'!$B$4:$AC$1001,$BB670,25)</f>
        <v>#N/A</v>
      </c>
      <c r="BQ670" t="e">
        <f>INDEX('Partnumber data valves'!$B$4:$AC$1001,$BB670,26)</f>
        <v>#N/A</v>
      </c>
      <c r="BR670" t="e">
        <f>INDEX('Partnumber data valves'!$B$4:$AC$1001,$BB670,27)</f>
        <v>#N/A</v>
      </c>
      <c r="BS670" t="e">
        <f>INDEX('Partnumber data valves'!$B$4:$AC$1001,$BB670,28)</f>
        <v>#N/A</v>
      </c>
      <c r="BU670" s="66" t="e">
        <f>INDEX('Partnumber data valves'!$B$4:$AC$1001,$BB670,5)</f>
        <v>#N/A</v>
      </c>
      <c r="BV670" s="66" t="e">
        <f>INDEX('Partnumber data valves'!$B$4:$AC$1001,$BB670,6)</f>
        <v>#N/A</v>
      </c>
    </row>
    <row r="671" spans="2:74" ht="15.75">
      <c r="B671" s="86"/>
      <c r="C671" s="108"/>
      <c r="D671" s="125"/>
      <c r="E671" s="124"/>
      <c r="F671" s="124"/>
      <c r="G671" s="109"/>
      <c r="H671" s="112"/>
      <c r="I671" s="110"/>
      <c r="J671" s="111"/>
      <c r="K671" s="112"/>
      <c r="L671" s="111"/>
      <c r="M671" s="115"/>
      <c r="N671" s="115"/>
      <c r="O671" s="115"/>
      <c r="Q671" s="83"/>
      <c r="R671" s="22" t="e">
        <f>VLOOKUP('Frese Valve Selection'!$Q671,'Partnumber data valves'!$B$4:$K$1001,2,FALSE)</f>
        <v>#N/A</v>
      </c>
      <c r="S671" s="23" t="e">
        <f>VLOOKUP('Frese Valve Selection'!$Q671,'Partnumber data valves'!$B$4:$K$1001,3,FALSE)</f>
        <v>#N/A</v>
      </c>
      <c r="T671" s="23" t="e">
        <f>VLOOKUP('Frese Valve Selection'!$Q671,'Partnumber data valves'!$B$4:$K$1001,4,FALSE)</f>
        <v>#N/A</v>
      </c>
      <c r="U671" s="23" t="e">
        <f>VLOOKUP('Frese Valve Selection'!$Q671,'Partnumber data valves'!$B$4:$K$1001,5,FALSE)</f>
        <v>#N/A</v>
      </c>
      <c r="V671" s="23" t="e">
        <f>VLOOKUP('Frese Valve Selection'!$Q671,'Partnumber data valves'!$B$4:$K$1001,6,FALSE)</f>
        <v>#N/A</v>
      </c>
      <c r="W671" s="23" t="e">
        <f>VLOOKUP('Frese Valve Selection'!$Q671,'Partnumber data valves'!$B$4:$K$1001,7,FALSE)</f>
        <v>#N/A</v>
      </c>
      <c r="X671" s="23" t="e">
        <f>VLOOKUP('Frese Valve Selection'!$Q671,'Partnumber data valves'!$B$4:$K$1001,8,FALSE)</f>
        <v>#N/A</v>
      </c>
      <c r="Y671" s="23" t="e">
        <f>VLOOKUP('Frese Valve Selection'!$Q671,'Partnumber data valves'!$B$4:$K$1001,9,FALSE)</f>
        <v>#N/A</v>
      </c>
      <c r="Z671" s="23" t="e">
        <f>VLOOKUP('Frese Valve Selection'!$Q671,'Partnumber data valves'!$B$4:$K$1001,10,FALSE)</f>
        <v>#N/A</v>
      </c>
      <c r="AA671" s="97">
        <f t="shared" si="103"/>
        <v>0</v>
      </c>
      <c r="AB671" s="98" t="e">
        <f t="shared" si="101"/>
        <v>#N/A</v>
      </c>
      <c r="AC671" s="99" t="e">
        <f t="shared" si="102"/>
        <v>#N/A</v>
      </c>
      <c r="AD671" s="23" t="e">
        <f>VLOOKUP(Q671,'Weight table'!$A$2:$C$10000,3,FALSE)</f>
        <v>#N/A</v>
      </c>
      <c r="AF671" s="83"/>
      <c r="AG671" s="23" t="str">
        <f>IF(OR(ISBLANK($AF671),$AF671="N/A"),"",VLOOKUP($AF671,'Part number data actuators'!$B$3:$H$202,2,FALSE))</f>
        <v/>
      </c>
      <c r="AH671" s="23" t="str">
        <f>IF(OR(ISBLANK($AF671),$AF671="N/A"),"",VLOOKUP($AF671,'Part number data actuators'!$B$3:$H$202,3,FALSE))</f>
        <v/>
      </c>
      <c r="AI671" s="23" t="str">
        <f>IF(OR(ISBLANK($AF671),$AF671="N/A"),"",VLOOKUP($AF671,'Part number data actuators'!$B$3:$H$202,4,FALSE))</f>
        <v/>
      </c>
      <c r="AJ671" s="23" t="str">
        <f>IF(OR(ISBLANK($AF671),$AF671="N/A"),"",VLOOKUP($AF671,'Part number data actuators'!$B$3:$H$202,5,FALSE))</f>
        <v/>
      </c>
      <c r="AK671" s="23" t="str">
        <f>IF(OR(ISBLANK($AF671),$AF671="N/A"),"",VLOOKUP($AF671,'Part number data actuators'!$B$3:$H$202,6,FALSE))</f>
        <v/>
      </c>
      <c r="AL671" s="23" t="str">
        <f>IF(OR(ISBLANK($AF671),$AF671="N/A"),"",VLOOKUP($AF671,'Part number data actuators'!$B$3:$H$202,7,FALSE))</f>
        <v/>
      </c>
      <c r="AM671" s="5" t="str">
        <f>IF(OR(ISBLANK($AF671),$AF671="N/A"),"",VLOOKUP(AF671,'Weight table'!$A$2:$C$10000,3,FALSE))</f>
        <v/>
      </c>
      <c r="AO671" s="86"/>
      <c r="AU671" s="66" t="e">
        <f t="shared" si="104"/>
        <v>#N/A</v>
      </c>
      <c r="AV671" s="66" t="e">
        <f t="shared" si="105"/>
        <v>#N/A</v>
      </c>
      <c r="AW671" t="e">
        <f t="shared" si="106"/>
        <v>#N/A</v>
      </c>
      <c r="AX671" s="66" t="e">
        <f t="shared" si="107"/>
        <v>#N/A</v>
      </c>
      <c r="AY671" s="66" t="e">
        <f t="shared" si="108"/>
        <v>#N/A</v>
      </c>
      <c r="BB671" s="6" t="e">
        <f>MATCH(Q671,'Partnumber data valves'!$B$4:$B$1001,0)</f>
        <v>#N/A</v>
      </c>
      <c r="BC671" s="6"/>
      <c r="BD671" t="e">
        <f>INDEX('Partnumber data valves'!$B$4:$AC$1001,$BB671,13)</f>
        <v>#N/A</v>
      </c>
      <c r="BE671" t="e">
        <f>INDEX('Partnumber data valves'!$B$4:$AC$1001,$BB671,14)</f>
        <v>#N/A</v>
      </c>
      <c r="BF671" t="e">
        <f>INDEX('Partnumber data valves'!$B$4:$AC$1001,$BB671,15)</f>
        <v>#N/A</v>
      </c>
      <c r="BG671" t="e">
        <f>INDEX('Partnumber data valves'!$B$4:$AC$1001,$BB671,16)</f>
        <v>#N/A</v>
      </c>
      <c r="BH671" t="e">
        <f>INDEX('Partnumber data valves'!$B$4:$AC$1001,$BB671,17)</f>
        <v>#N/A</v>
      </c>
      <c r="BI671" t="e">
        <f>INDEX('Partnumber data valves'!$B$4:$AC$1001,$BB671,18)</f>
        <v>#N/A</v>
      </c>
      <c r="BJ671" t="e">
        <f>INDEX('Partnumber data valves'!$B$4:$AC$1001,$BB671,19)</f>
        <v>#N/A</v>
      </c>
      <c r="BL671" t="e">
        <f>INDEX('Partnumber data valves'!$B$4:$AC$1001,$BB671,21)</f>
        <v>#N/A</v>
      </c>
      <c r="BM671" t="e">
        <f>INDEX('Partnumber data valves'!$B$4:$AC$1001,$BB671,22)</f>
        <v>#N/A</v>
      </c>
      <c r="BN671" t="e">
        <f>INDEX('Partnumber data valves'!$B$4:$AC$1001,$BB671,23)</f>
        <v>#N/A</v>
      </c>
      <c r="BO671" t="e">
        <f>INDEX('Partnumber data valves'!$B$4:$AC$1001,$BB671,24)</f>
        <v>#N/A</v>
      </c>
      <c r="BP671" t="e">
        <f>INDEX('Partnumber data valves'!$B$4:$AC$1001,$BB671,25)</f>
        <v>#N/A</v>
      </c>
      <c r="BQ671" t="e">
        <f>INDEX('Partnumber data valves'!$B$4:$AC$1001,$BB671,26)</f>
        <v>#N/A</v>
      </c>
      <c r="BR671" t="e">
        <f>INDEX('Partnumber data valves'!$B$4:$AC$1001,$BB671,27)</f>
        <v>#N/A</v>
      </c>
      <c r="BS671" t="e">
        <f>INDEX('Partnumber data valves'!$B$4:$AC$1001,$BB671,28)</f>
        <v>#N/A</v>
      </c>
      <c r="BU671" s="66" t="e">
        <f>INDEX('Partnumber data valves'!$B$4:$AC$1001,$BB671,5)</f>
        <v>#N/A</v>
      </c>
      <c r="BV671" s="66" t="e">
        <f>INDEX('Partnumber data valves'!$B$4:$AC$1001,$BB671,6)</f>
        <v>#N/A</v>
      </c>
    </row>
    <row r="672" spans="2:74" ht="15.75">
      <c r="B672" s="86"/>
      <c r="C672" s="108"/>
      <c r="D672" s="112"/>
      <c r="E672" s="124"/>
      <c r="F672" s="124"/>
      <c r="G672" s="109"/>
      <c r="H672" s="112"/>
      <c r="I672" s="110"/>
      <c r="J672" s="111"/>
      <c r="K672" s="112"/>
      <c r="L672" s="111"/>
      <c r="M672" s="115"/>
      <c r="N672" s="115"/>
      <c r="O672" s="115"/>
      <c r="Q672" s="83"/>
      <c r="R672" s="22" t="e">
        <f>VLOOKUP('Frese Valve Selection'!$Q672,'Partnumber data valves'!$B$4:$K$1001,2,FALSE)</f>
        <v>#N/A</v>
      </c>
      <c r="S672" s="23" t="e">
        <f>VLOOKUP('Frese Valve Selection'!$Q672,'Partnumber data valves'!$B$4:$K$1001,3,FALSE)</f>
        <v>#N/A</v>
      </c>
      <c r="T672" s="23" t="e">
        <f>VLOOKUP('Frese Valve Selection'!$Q672,'Partnumber data valves'!$B$4:$K$1001,4,FALSE)</f>
        <v>#N/A</v>
      </c>
      <c r="U672" s="23" t="e">
        <f>VLOOKUP('Frese Valve Selection'!$Q672,'Partnumber data valves'!$B$4:$K$1001,5,FALSE)</f>
        <v>#N/A</v>
      </c>
      <c r="V672" s="23" t="e">
        <f>VLOOKUP('Frese Valve Selection'!$Q672,'Partnumber data valves'!$B$4:$K$1001,6,FALSE)</f>
        <v>#N/A</v>
      </c>
      <c r="W672" s="23" t="e">
        <f>VLOOKUP('Frese Valve Selection'!$Q672,'Partnumber data valves'!$B$4:$K$1001,7,FALSE)</f>
        <v>#N/A</v>
      </c>
      <c r="X672" s="23" t="e">
        <f>VLOOKUP('Frese Valve Selection'!$Q672,'Partnumber data valves'!$B$4:$K$1001,8,FALSE)</f>
        <v>#N/A</v>
      </c>
      <c r="Y672" s="23" t="e">
        <f>VLOOKUP('Frese Valve Selection'!$Q672,'Partnumber data valves'!$B$4:$K$1001,9,FALSE)</f>
        <v>#N/A</v>
      </c>
      <c r="Z672" s="23" t="e">
        <f>VLOOKUP('Frese Valve Selection'!$Q672,'Partnumber data valves'!$B$4:$K$1001,10,FALSE)</f>
        <v>#N/A</v>
      </c>
      <c r="AA672" s="97">
        <f t="shared" si="103"/>
        <v>0</v>
      </c>
      <c r="AB672" s="98" t="e">
        <f t="shared" si="101"/>
        <v>#N/A</v>
      </c>
      <c r="AC672" s="99" t="e">
        <f t="shared" si="102"/>
        <v>#N/A</v>
      </c>
      <c r="AD672" s="23" t="e">
        <f>VLOOKUP(Q672,'Weight table'!$A$2:$C$10000,3,FALSE)</f>
        <v>#N/A</v>
      </c>
      <c r="AF672" s="83"/>
      <c r="AG672" s="23" t="str">
        <f>IF(OR(ISBLANK($AF672),$AF672="N/A"),"",VLOOKUP($AF672,'Part number data actuators'!$B$3:$H$202,2,FALSE))</f>
        <v/>
      </c>
      <c r="AH672" s="23" t="str">
        <f>IF(OR(ISBLANK($AF672),$AF672="N/A"),"",VLOOKUP($AF672,'Part number data actuators'!$B$3:$H$202,3,FALSE))</f>
        <v/>
      </c>
      <c r="AI672" s="23" t="str">
        <f>IF(OR(ISBLANK($AF672),$AF672="N/A"),"",VLOOKUP($AF672,'Part number data actuators'!$B$3:$H$202,4,FALSE))</f>
        <v/>
      </c>
      <c r="AJ672" s="23" t="str">
        <f>IF(OR(ISBLANK($AF672),$AF672="N/A"),"",VLOOKUP($AF672,'Part number data actuators'!$B$3:$H$202,5,FALSE))</f>
        <v/>
      </c>
      <c r="AK672" s="23" t="str">
        <f>IF(OR(ISBLANK($AF672),$AF672="N/A"),"",VLOOKUP($AF672,'Part number data actuators'!$B$3:$H$202,6,FALSE))</f>
        <v/>
      </c>
      <c r="AL672" s="23" t="str">
        <f>IF(OR(ISBLANK($AF672),$AF672="N/A"),"",VLOOKUP($AF672,'Part number data actuators'!$B$3:$H$202,7,FALSE))</f>
        <v/>
      </c>
      <c r="AM672" s="5" t="str">
        <f>IF(OR(ISBLANK($AF672),$AF672="N/A"),"",VLOOKUP(AF672,'Weight table'!$A$2:$C$10000,3,FALSE))</f>
        <v/>
      </c>
      <c r="AO672" s="86"/>
      <c r="AU672" s="66" t="e">
        <f t="shared" si="104"/>
        <v>#N/A</v>
      </c>
      <c r="AV672" s="66" t="e">
        <f t="shared" si="105"/>
        <v>#N/A</v>
      </c>
      <c r="AW672" t="e">
        <f t="shared" si="106"/>
        <v>#N/A</v>
      </c>
      <c r="AX672" s="66" t="e">
        <f t="shared" si="107"/>
        <v>#N/A</v>
      </c>
      <c r="AY672" s="66" t="e">
        <f t="shared" si="108"/>
        <v>#N/A</v>
      </c>
      <c r="BB672" s="6" t="e">
        <f>MATCH(Q672,'Partnumber data valves'!$B$4:$B$1001,0)</f>
        <v>#N/A</v>
      </c>
      <c r="BC672" s="6"/>
      <c r="BD672" t="e">
        <f>INDEX('Partnumber data valves'!$B$4:$AC$1001,$BB672,13)</f>
        <v>#N/A</v>
      </c>
      <c r="BE672" t="e">
        <f>INDEX('Partnumber data valves'!$B$4:$AC$1001,$BB672,14)</f>
        <v>#N/A</v>
      </c>
      <c r="BF672" t="e">
        <f>INDEX('Partnumber data valves'!$B$4:$AC$1001,$BB672,15)</f>
        <v>#N/A</v>
      </c>
      <c r="BG672" t="e">
        <f>INDEX('Partnumber data valves'!$B$4:$AC$1001,$BB672,16)</f>
        <v>#N/A</v>
      </c>
      <c r="BH672" t="e">
        <f>INDEX('Partnumber data valves'!$B$4:$AC$1001,$BB672,17)</f>
        <v>#N/A</v>
      </c>
      <c r="BI672" t="e">
        <f>INDEX('Partnumber data valves'!$B$4:$AC$1001,$BB672,18)</f>
        <v>#N/A</v>
      </c>
      <c r="BJ672" t="e">
        <f>INDEX('Partnumber data valves'!$B$4:$AC$1001,$BB672,19)</f>
        <v>#N/A</v>
      </c>
      <c r="BL672" t="e">
        <f>INDEX('Partnumber data valves'!$B$4:$AC$1001,$BB672,21)</f>
        <v>#N/A</v>
      </c>
      <c r="BM672" t="e">
        <f>INDEX('Partnumber data valves'!$B$4:$AC$1001,$BB672,22)</f>
        <v>#N/A</v>
      </c>
      <c r="BN672" t="e">
        <f>INDEX('Partnumber data valves'!$B$4:$AC$1001,$BB672,23)</f>
        <v>#N/A</v>
      </c>
      <c r="BO672" t="e">
        <f>INDEX('Partnumber data valves'!$B$4:$AC$1001,$BB672,24)</f>
        <v>#N/A</v>
      </c>
      <c r="BP672" t="e">
        <f>INDEX('Partnumber data valves'!$B$4:$AC$1001,$BB672,25)</f>
        <v>#N/A</v>
      </c>
      <c r="BQ672" t="e">
        <f>INDEX('Partnumber data valves'!$B$4:$AC$1001,$BB672,26)</f>
        <v>#N/A</v>
      </c>
      <c r="BR672" t="e">
        <f>INDEX('Partnumber data valves'!$B$4:$AC$1001,$BB672,27)</f>
        <v>#N/A</v>
      </c>
      <c r="BS672" t="e">
        <f>INDEX('Partnumber data valves'!$B$4:$AC$1001,$BB672,28)</f>
        <v>#N/A</v>
      </c>
      <c r="BU672" s="66" t="e">
        <f>INDEX('Partnumber data valves'!$B$4:$AC$1001,$BB672,5)</f>
        <v>#N/A</v>
      </c>
      <c r="BV672" s="66" t="e">
        <f>INDEX('Partnumber data valves'!$B$4:$AC$1001,$BB672,6)</f>
        <v>#N/A</v>
      </c>
    </row>
    <row r="673" spans="2:74" ht="15.75">
      <c r="B673" s="86"/>
      <c r="C673" s="108"/>
      <c r="D673" s="112"/>
      <c r="E673" s="124"/>
      <c r="F673" s="124"/>
      <c r="G673" s="109"/>
      <c r="H673" s="112"/>
      <c r="I673" s="110"/>
      <c r="J673" s="111"/>
      <c r="K673" s="112"/>
      <c r="L673" s="111"/>
      <c r="M673" s="115"/>
      <c r="N673" s="115"/>
      <c r="O673" s="115"/>
      <c r="Q673" s="83"/>
      <c r="R673" s="22" t="e">
        <f>VLOOKUP('Frese Valve Selection'!$Q673,'Partnumber data valves'!$B$4:$K$1001,2,FALSE)</f>
        <v>#N/A</v>
      </c>
      <c r="S673" s="23" t="e">
        <f>VLOOKUP('Frese Valve Selection'!$Q673,'Partnumber data valves'!$B$4:$K$1001,3,FALSE)</f>
        <v>#N/A</v>
      </c>
      <c r="T673" s="23" t="e">
        <f>VLOOKUP('Frese Valve Selection'!$Q673,'Partnumber data valves'!$B$4:$K$1001,4,FALSE)</f>
        <v>#N/A</v>
      </c>
      <c r="U673" s="23" t="e">
        <f>VLOOKUP('Frese Valve Selection'!$Q673,'Partnumber data valves'!$B$4:$K$1001,5,FALSE)</f>
        <v>#N/A</v>
      </c>
      <c r="V673" s="23" t="e">
        <f>VLOOKUP('Frese Valve Selection'!$Q673,'Partnumber data valves'!$B$4:$K$1001,6,FALSE)</f>
        <v>#N/A</v>
      </c>
      <c r="W673" s="23" t="e">
        <f>VLOOKUP('Frese Valve Selection'!$Q673,'Partnumber data valves'!$B$4:$K$1001,7,FALSE)</f>
        <v>#N/A</v>
      </c>
      <c r="X673" s="23" t="e">
        <f>VLOOKUP('Frese Valve Selection'!$Q673,'Partnumber data valves'!$B$4:$K$1001,8,FALSE)</f>
        <v>#N/A</v>
      </c>
      <c r="Y673" s="23" t="e">
        <f>VLOOKUP('Frese Valve Selection'!$Q673,'Partnumber data valves'!$B$4:$K$1001,9,FALSE)</f>
        <v>#N/A</v>
      </c>
      <c r="Z673" s="23" t="e">
        <f>VLOOKUP('Frese Valve Selection'!$Q673,'Partnumber data valves'!$B$4:$K$1001,10,FALSE)</f>
        <v>#N/A</v>
      </c>
      <c r="AA673" s="97">
        <f t="shared" si="103"/>
        <v>0</v>
      </c>
      <c r="AB673" s="98" t="e">
        <f t="shared" si="101"/>
        <v>#N/A</v>
      </c>
      <c r="AC673" s="99" t="e">
        <f t="shared" si="102"/>
        <v>#N/A</v>
      </c>
      <c r="AD673" s="23" t="e">
        <f>VLOOKUP(Q673,'Weight table'!$A$2:$C$10000,3,FALSE)</f>
        <v>#N/A</v>
      </c>
      <c r="AF673" s="83"/>
      <c r="AG673" s="23" t="str">
        <f>IF(OR(ISBLANK($AF673),$AF673="N/A"),"",VLOOKUP($AF673,'Part number data actuators'!$B$3:$H$202,2,FALSE))</f>
        <v/>
      </c>
      <c r="AH673" s="23" t="str">
        <f>IF(OR(ISBLANK($AF673),$AF673="N/A"),"",VLOOKUP($AF673,'Part number data actuators'!$B$3:$H$202,3,FALSE))</f>
        <v/>
      </c>
      <c r="AI673" s="23" t="str">
        <f>IF(OR(ISBLANK($AF673),$AF673="N/A"),"",VLOOKUP($AF673,'Part number data actuators'!$B$3:$H$202,4,FALSE))</f>
        <v/>
      </c>
      <c r="AJ673" s="23" t="str">
        <f>IF(OR(ISBLANK($AF673),$AF673="N/A"),"",VLOOKUP($AF673,'Part number data actuators'!$B$3:$H$202,5,FALSE))</f>
        <v/>
      </c>
      <c r="AK673" s="23" t="str">
        <f>IF(OR(ISBLANK($AF673),$AF673="N/A"),"",VLOOKUP($AF673,'Part number data actuators'!$B$3:$H$202,6,FALSE))</f>
        <v/>
      </c>
      <c r="AL673" s="23" t="str">
        <f>IF(OR(ISBLANK($AF673),$AF673="N/A"),"",VLOOKUP($AF673,'Part number data actuators'!$B$3:$H$202,7,FALSE))</f>
        <v/>
      </c>
      <c r="AM673" s="5" t="str">
        <f>IF(OR(ISBLANK($AF673),$AF673="N/A"),"",VLOOKUP(AF673,'Weight table'!$A$2:$C$10000,3,FALSE))</f>
        <v/>
      </c>
      <c r="AO673" s="86"/>
      <c r="AU673" s="66" t="e">
        <f t="shared" si="104"/>
        <v>#N/A</v>
      </c>
      <c r="AV673" s="66" t="e">
        <f t="shared" si="105"/>
        <v>#N/A</v>
      </c>
      <c r="AW673" t="e">
        <f t="shared" si="106"/>
        <v>#N/A</v>
      </c>
      <c r="AX673" s="66" t="e">
        <f t="shared" si="107"/>
        <v>#N/A</v>
      </c>
      <c r="AY673" s="66" t="e">
        <f t="shared" si="108"/>
        <v>#N/A</v>
      </c>
      <c r="BB673" s="6" t="e">
        <f>MATCH(Q673,'Partnumber data valves'!$B$4:$B$1001,0)</f>
        <v>#N/A</v>
      </c>
      <c r="BC673" s="6"/>
      <c r="BD673" t="e">
        <f>INDEX('Partnumber data valves'!$B$4:$AC$1001,$BB673,13)</f>
        <v>#N/A</v>
      </c>
      <c r="BE673" t="e">
        <f>INDEX('Partnumber data valves'!$B$4:$AC$1001,$BB673,14)</f>
        <v>#N/A</v>
      </c>
      <c r="BF673" t="e">
        <f>INDEX('Partnumber data valves'!$B$4:$AC$1001,$BB673,15)</f>
        <v>#N/A</v>
      </c>
      <c r="BG673" t="e">
        <f>INDEX('Partnumber data valves'!$B$4:$AC$1001,$BB673,16)</f>
        <v>#N/A</v>
      </c>
      <c r="BH673" t="e">
        <f>INDEX('Partnumber data valves'!$B$4:$AC$1001,$BB673,17)</f>
        <v>#N/A</v>
      </c>
      <c r="BI673" t="e">
        <f>INDEX('Partnumber data valves'!$B$4:$AC$1001,$BB673,18)</f>
        <v>#N/A</v>
      </c>
      <c r="BJ673" t="e">
        <f>INDEX('Partnumber data valves'!$B$4:$AC$1001,$BB673,19)</f>
        <v>#N/A</v>
      </c>
      <c r="BL673" t="e">
        <f>INDEX('Partnumber data valves'!$B$4:$AC$1001,$BB673,21)</f>
        <v>#N/A</v>
      </c>
      <c r="BM673" t="e">
        <f>INDEX('Partnumber data valves'!$B$4:$AC$1001,$BB673,22)</f>
        <v>#N/A</v>
      </c>
      <c r="BN673" t="e">
        <f>INDEX('Partnumber data valves'!$B$4:$AC$1001,$BB673,23)</f>
        <v>#N/A</v>
      </c>
      <c r="BO673" t="e">
        <f>INDEX('Partnumber data valves'!$B$4:$AC$1001,$BB673,24)</f>
        <v>#N/A</v>
      </c>
      <c r="BP673" t="e">
        <f>INDEX('Partnumber data valves'!$B$4:$AC$1001,$BB673,25)</f>
        <v>#N/A</v>
      </c>
      <c r="BQ673" t="e">
        <f>INDEX('Partnumber data valves'!$B$4:$AC$1001,$BB673,26)</f>
        <v>#N/A</v>
      </c>
      <c r="BR673" t="e">
        <f>INDEX('Partnumber data valves'!$B$4:$AC$1001,$BB673,27)</f>
        <v>#N/A</v>
      </c>
      <c r="BS673" t="e">
        <f>INDEX('Partnumber data valves'!$B$4:$AC$1001,$BB673,28)</f>
        <v>#N/A</v>
      </c>
      <c r="BU673" s="66" t="e">
        <f>INDEX('Partnumber data valves'!$B$4:$AC$1001,$BB673,5)</f>
        <v>#N/A</v>
      </c>
      <c r="BV673" s="66" t="e">
        <f>INDEX('Partnumber data valves'!$B$4:$AC$1001,$BB673,6)</f>
        <v>#N/A</v>
      </c>
    </row>
    <row r="674" spans="2:74" ht="15.75">
      <c r="B674" s="86"/>
      <c r="C674" s="108"/>
      <c r="D674" s="112"/>
      <c r="E674" s="124"/>
      <c r="F674" s="124"/>
      <c r="G674" s="109"/>
      <c r="H674" s="112"/>
      <c r="I674" s="110"/>
      <c r="J674" s="111"/>
      <c r="K674" s="112"/>
      <c r="L674" s="111"/>
      <c r="M674" s="115"/>
      <c r="N674" s="115"/>
      <c r="O674" s="115"/>
      <c r="Q674" s="83"/>
      <c r="R674" s="22" t="e">
        <f>VLOOKUP('Frese Valve Selection'!$Q674,'Partnumber data valves'!$B$4:$K$1001,2,FALSE)</f>
        <v>#N/A</v>
      </c>
      <c r="S674" s="23" t="e">
        <f>VLOOKUP('Frese Valve Selection'!$Q674,'Partnumber data valves'!$B$4:$K$1001,3,FALSE)</f>
        <v>#N/A</v>
      </c>
      <c r="T674" s="23" t="e">
        <f>VLOOKUP('Frese Valve Selection'!$Q674,'Partnumber data valves'!$B$4:$K$1001,4,FALSE)</f>
        <v>#N/A</v>
      </c>
      <c r="U674" s="23" t="e">
        <f>VLOOKUP('Frese Valve Selection'!$Q674,'Partnumber data valves'!$B$4:$K$1001,5,FALSE)</f>
        <v>#N/A</v>
      </c>
      <c r="V674" s="23" t="e">
        <f>VLOOKUP('Frese Valve Selection'!$Q674,'Partnumber data valves'!$B$4:$K$1001,6,FALSE)</f>
        <v>#N/A</v>
      </c>
      <c r="W674" s="23" t="e">
        <f>VLOOKUP('Frese Valve Selection'!$Q674,'Partnumber data valves'!$B$4:$K$1001,7,FALSE)</f>
        <v>#N/A</v>
      </c>
      <c r="X674" s="23" t="e">
        <f>VLOOKUP('Frese Valve Selection'!$Q674,'Partnumber data valves'!$B$4:$K$1001,8,FALSE)</f>
        <v>#N/A</v>
      </c>
      <c r="Y674" s="23" t="e">
        <f>VLOOKUP('Frese Valve Selection'!$Q674,'Partnumber data valves'!$B$4:$K$1001,9,FALSE)</f>
        <v>#N/A</v>
      </c>
      <c r="Z674" s="23" t="e">
        <f>VLOOKUP('Frese Valve Selection'!$Q674,'Partnumber data valves'!$B$4:$K$1001,10,FALSE)</f>
        <v>#N/A</v>
      </c>
      <c r="AA674" s="97">
        <f t="shared" si="103"/>
        <v>0</v>
      </c>
      <c r="AB674" s="98" t="e">
        <f t="shared" si="101"/>
        <v>#N/A</v>
      </c>
      <c r="AC674" s="99" t="e">
        <f t="shared" si="102"/>
        <v>#N/A</v>
      </c>
      <c r="AD674" s="23" t="e">
        <f>VLOOKUP(Q674,'Weight table'!$A$2:$C$10000,3,FALSE)</f>
        <v>#N/A</v>
      </c>
      <c r="AF674" s="83"/>
      <c r="AG674" s="23" t="str">
        <f>IF(OR(ISBLANK($AF674),$AF674="N/A"),"",VLOOKUP($AF674,'Part number data actuators'!$B$3:$H$202,2,FALSE))</f>
        <v/>
      </c>
      <c r="AH674" s="23" t="str">
        <f>IF(OR(ISBLANK($AF674),$AF674="N/A"),"",VLOOKUP($AF674,'Part number data actuators'!$B$3:$H$202,3,FALSE))</f>
        <v/>
      </c>
      <c r="AI674" s="23" t="str">
        <f>IF(OR(ISBLANK($AF674),$AF674="N/A"),"",VLOOKUP($AF674,'Part number data actuators'!$B$3:$H$202,4,FALSE))</f>
        <v/>
      </c>
      <c r="AJ674" s="23" t="str">
        <f>IF(OR(ISBLANK($AF674),$AF674="N/A"),"",VLOOKUP($AF674,'Part number data actuators'!$B$3:$H$202,5,FALSE))</f>
        <v/>
      </c>
      <c r="AK674" s="23" t="str">
        <f>IF(OR(ISBLANK($AF674),$AF674="N/A"),"",VLOOKUP($AF674,'Part number data actuators'!$B$3:$H$202,6,FALSE))</f>
        <v/>
      </c>
      <c r="AL674" s="23" t="str">
        <f>IF(OR(ISBLANK($AF674),$AF674="N/A"),"",VLOOKUP($AF674,'Part number data actuators'!$B$3:$H$202,7,FALSE))</f>
        <v/>
      </c>
      <c r="AM674" s="5" t="str">
        <f>IF(OR(ISBLANK($AF674),$AF674="N/A"),"",VLOOKUP(AF674,'Weight table'!$A$2:$C$10000,3,FALSE))</f>
        <v/>
      </c>
      <c r="AO674" s="86"/>
      <c r="AU674" s="66" t="e">
        <f t="shared" si="104"/>
        <v>#N/A</v>
      </c>
      <c r="AV674" s="66" t="e">
        <f t="shared" si="105"/>
        <v>#N/A</v>
      </c>
      <c r="AW674" t="e">
        <f t="shared" si="106"/>
        <v>#N/A</v>
      </c>
      <c r="AX674" s="66" t="e">
        <f t="shared" si="107"/>
        <v>#N/A</v>
      </c>
      <c r="AY674" s="66" t="e">
        <f t="shared" si="108"/>
        <v>#N/A</v>
      </c>
      <c r="BB674" s="6" t="e">
        <f>MATCH(Q674,'Partnumber data valves'!$B$4:$B$1001,0)</f>
        <v>#N/A</v>
      </c>
      <c r="BC674" s="6"/>
      <c r="BD674" t="e">
        <f>INDEX('Partnumber data valves'!$B$4:$AC$1001,$BB674,13)</f>
        <v>#N/A</v>
      </c>
      <c r="BE674" t="e">
        <f>INDEX('Partnumber data valves'!$B$4:$AC$1001,$BB674,14)</f>
        <v>#N/A</v>
      </c>
      <c r="BF674" t="e">
        <f>INDEX('Partnumber data valves'!$B$4:$AC$1001,$BB674,15)</f>
        <v>#N/A</v>
      </c>
      <c r="BG674" t="e">
        <f>INDEX('Partnumber data valves'!$B$4:$AC$1001,$BB674,16)</f>
        <v>#N/A</v>
      </c>
      <c r="BH674" t="e">
        <f>INDEX('Partnumber data valves'!$B$4:$AC$1001,$BB674,17)</f>
        <v>#N/A</v>
      </c>
      <c r="BI674" t="e">
        <f>INDEX('Partnumber data valves'!$B$4:$AC$1001,$BB674,18)</f>
        <v>#N/A</v>
      </c>
      <c r="BJ674" t="e">
        <f>INDEX('Partnumber data valves'!$B$4:$AC$1001,$BB674,19)</f>
        <v>#N/A</v>
      </c>
      <c r="BL674" t="e">
        <f>INDEX('Partnumber data valves'!$B$4:$AC$1001,$BB674,21)</f>
        <v>#N/A</v>
      </c>
      <c r="BM674" t="e">
        <f>INDEX('Partnumber data valves'!$B$4:$AC$1001,$BB674,22)</f>
        <v>#N/A</v>
      </c>
      <c r="BN674" t="e">
        <f>INDEX('Partnumber data valves'!$B$4:$AC$1001,$BB674,23)</f>
        <v>#N/A</v>
      </c>
      <c r="BO674" t="e">
        <f>INDEX('Partnumber data valves'!$B$4:$AC$1001,$BB674,24)</f>
        <v>#N/A</v>
      </c>
      <c r="BP674" t="e">
        <f>INDEX('Partnumber data valves'!$B$4:$AC$1001,$BB674,25)</f>
        <v>#N/A</v>
      </c>
      <c r="BQ674" t="e">
        <f>INDEX('Partnumber data valves'!$B$4:$AC$1001,$BB674,26)</f>
        <v>#N/A</v>
      </c>
      <c r="BR674" t="e">
        <f>INDEX('Partnumber data valves'!$B$4:$AC$1001,$BB674,27)</f>
        <v>#N/A</v>
      </c>
      <c r="BS674" t="e">
        <f>INDEX('Partnumber data valves'!$B$4:$AC$1001,$BB674,28)</f>
        <v>#N/A</v>
      </c>
      <c r="BU674" s="66" t="e">
        <f>INDEX('Partnumber data valves'!$B$4:$AC$1001,$BB674,5)</f>
        <v>#N/A</v>
      </c>
      <c r="BV674" s="66" t="e">
        <f>INDEX('Partnumber data valves'!$B$4:$AC$1001,$BB674,6)</f>
        <v>#N/A</v>
      </c>
    </row>
    <row r="675" spans="2:74" ht="15.75">
      <c r="B675" s="86"/>
      <c r="C675" s="108"/>
      <c r="D675" s="112"/>
      <c r="E675" s="124"/>
      <c r="F675" s="124"/>
      <c r="G675" s="109"/>
      <c r="H675" s="112"/>
      <c r="I675" s="110"/>
      <c r="J675" s="111"/>
      <c r="K675" s="112"/>
      <c r="L675" s="111"/>
      <c r="M675" s="115"/>
      <c r="N675" s="115"/>
      <c r="O675" s="115"/>
      <c r="Q675" s="83"/>
      <c r="R675" s="22" t="e">
        <f>VLOOKUP('Frese Valve Selection'!$Q675,'Partnumber data valves'!$B$4:$K$1001,2,FALSE)</f>
        <v>#N/A</v>
      </c>
      <c r="S675" s="23" t="e">
        <f>VLOOKUP('Frese Valve Selection'!$Q675,'Partnumber data valves'!$B$4:$K$1001,3,FALSE)</f>
        <v>#N/A</v>
      </c>
      <c r="T675" s="23" t="e">
        <f>VLOOKUP('Frese Valve Selection'!$Q675,'Partnumber data valves'!$B$4:$K$1001,4,FALSE)</f>
        <v>#N/A</v>
      </c>
      <c r="U675" s="23" t="e">
        <f>VLOOKUP('Frese Valve Selection'!$Q675,'Partnumber data valves'!$B$4:$K$1001,5,FALSE)</f>
        <v>#N/A</v>
      </c>
      <c r="V675" s="23" t="e">
        <f>VLOOKUP('Frese Valve Selection'!$Q675,'Partnumber data valves'!$B$4:$K$1001,6,FALSE)</f>
        <v>#N/A</v>
      </c>
      <c r="W675" s="23" t="e">
        <f>VLOOKUP('Frese Valve Selection'!$Q675,'Partnumber data valves'!$B$4:$K$1001,7,FALSE)</f>
        <v>#N/A</v>
      </c>
      <c r="X675" s="23" t="e">
        <f>VLOOKUP('Frese Valve Selection'!$Q675,'Partnumber data valves'!$B$4:$K$1001,8,FALSE)</f>
        <v>#N/A</v>
      </c>
      <c r="Y675" s="23" t="e">
        <f>VLOOKUP('Frese Valve Selection'!$Q675,'Partnumber data valves'!$B$4:$K$1001,9,FALSE)</f>
        <v>#N/A</v>
      </c>
      <c r="Z675" s="23" t="e">
        <f>VLOOKUP('Frese Valve Selection'!$Q675,'Partnumber data valves'!$B$4:$K$1001,10,FALSE)</f>
        <v>#N/A</v>
      </c>
      <c r="AA675" s="97">
        <f t="shared" si="103"/>
        <v>0</v>
      </c>
      <c r="AB675" s="98" t="e">
        <f t="shared" si="101"/>
        <v>#N/A</v>
      </c>
      <c r="AC675" s="99" t="e">
        <f t="shared" si="102"/>
        <v>#N/A</v>
      </c>
      <c r="AD675" s="23" t="e">
        <f>VLOOKUP(Q675,'Weight table'!$A$2:$C$10000,3,FALSE)</f>
        <v>#N/A</v>
      </c>
      <c r="AF675" s="83"/>
      <c r="AG675" s="23" t="str">
        <f>IF(OR(ISBLANK($AF675),$AF675="N/A"),"",VLOOKUP($AF675,'Part number data actuators'!$B$3:$H$202,2,FALSE))</f>
        <v/>
      </c>
      <c r="AH675" s="23" t="str">
        <f>IF(OR(ISBLANK($AF675),$AF675="N/A"),"",VLOOKUP($AF675,'Part number data actuators'!$B$3:$H$202,3,FALSE))</f>
        <v/>
      </c>
      <c r="AI675" s="23" t="str">
        <f>IF(OR(ISBLANK($AF675),$AF675="N/A"),"",VLOOKUP($AF675,'Part number data actuators'!$B$3:$H$202,4,FALSE))</f>
        <v/>
      </c>
      <c r="AJ675" s="23" t="str">
        <f>IF(OR(ISBLANK($AF675),$AF675="N/A"),"",VLOOKUP($AF675,'Part number data actuators'!$B$3:$H$202,5,FALSE))</f>
        <v/>
      </c>
      <c r="AK675" s="23" t="str">
        <f>IF(OR(ISBLANK($AF675),$AF675="N/A"),"",VLOOKUP($AF675,'Part number data actuators'!$B$3:$H$202,6,FALSE))</f>
        <v/>
      </c>
      <c r="AL675" s="23" t="str">
        <f>IF(OR(ISBLANK($AF675),$AF675="N/A"),"",VLOOKUP($AF675,'Part number data actuators'!$B$3:$H$202,7,FALSE))</f>
        <v/>
      </c>
      <c r="AM675" s="5" t="str">
        <f>IF(OR(ISBLANK($AF675),$AF675="N/A"),"",VLOOKUP(AF675,'Weight table'!$A$2:$C$10000,3,FALSE))</f>
        <v/>
      </c>
      <c r="AO675" s="86"/>
      <c r="AU675" s="66" t="e">
        <f t="shared" si="104"/>
        <v>#N/A</v>
      </c>
      <c r="AV675" s="66" t="e">
        <f t="shared" si="105"/>
        <v>#N/A</v>
      </c>
      <c r="AW675" t="e">
        <f t="shared" si="106"/>
        <v>#N/A</v>
      </c>
      <c r="AX675" s="66" t="e">
        <f t="shared" si="107"/>
        <v>#N/A</v>
      </c>
      <c r="AY675" s="66" t="e">
        <f t="shared" si="108"/>
        <v>#N/A</v>
      </c>
      <c r="BB675" s="6" t="e">
        <f>MATCH(Q675,'Partnumber data valves'!$B$4:$B$1001,0)</f>
        <v>#N/A</v>
      </c>
      <c r="BC675" s="6"/>
      <c r="BD675" t="e">
        <f>INDEX('Partnumber data valves'!$B$4:$AC$1001,$BB675,13)</f>
        <v>#N/A</v>
      </c>
      <c r="BE675" t="e">
        <f>INDEX('Partnumber data valves'!$B$4:$AC$1001,$BB675,14)</f>
        <v>#N/A</v>
      </c>
      <c r="BF675" t="e">
        <f>INDEX('Partnumber data valves'!$B$4:$AC$1001,$BB675,15)</f>
        <v>#N/A</v>
      </c>
      <c r="BG675" t="e">
        <f>INDEX('Partnumber data valves'!$B$4:$AC$1001,$BB675,16)</f>
        <v>#N/A</v>
      </c>
      <c r="BH675" t="e">
        <f>INDEX('Partnumber data valves'!$B$4:$AC$1001,$BB675,17)</f>
        <v>#N/A</v>
      </c>
      <c r="BI675" t="e">
        <f>INDEX('Partnumber data valves'!$B$4:$AC$1001,$BB675,18)</f>
        <v>#N/A</v>
      </c>
      <c r="BJ675" t="e">
        <f>INDEX('Partnumber data valves'!$B$4:$AC$1001,$BB675,19)</f>
        <v>#N/A</v>
      </c>
      <c r="BL675" t="e">
        <f>INDEX('Partnumber data valves'!$B$4:$AC$1001,$BB675,21)</f>
        <v>#N/A</v>
      </c>
      <c r="BM675" t="e">
        <f>INDEX('Partnumber data valves'!$B$4:$AC$1001,$BB675,22)</f>
        <v>#N/A</v>
      </c>
      <c r="BN675" t="e">
        <f>INDEX('Partnumber data valves'!$B$4:$AC$1001,$BB675,23)</f>
        <v>#N/A</v>
      </c>
      <c r="BO675" t="e">
        <f>INDEX('Partnumber data valves'!$B$4:$AC$1001,$BB675,24)</f>
        <v>#N/A</v>
      </c>
      <c r="BP675" t="e">
        <f>INDEX('Partnumber data valves'!$B$4:$AC$1001,$BB675,25)</f>
        <v>#N/A</v>
      </c>
      <c r="BQ675" t="e">
        <f>INDEX('Partnumber data valves'!$B$4:$AC$1001,$BB675,26)</f>
        <v>#N/A</v>
      </c>
      <c r="BR675" t="e">
        <f>INDEX('Partnumber data valves'!$B$4:$AC$1001,$BB675,27)</f>
        <v>#N/A</v>
      </c>
      <c r="BS675" t="e">
        <f>INDEX('Partnumber data valves'!$B$4:$AC$1001,$BB675,28)</f>
        <v>#N/A</v>
      </c>
      <c r="BU675" s="66" t="e">
        <f>INDEX('Partnumber data valves'!$B$4:$AC$1001,$BB675,5)</f>
        <v>#N/A</v>
      </c>
      <c r="BV675" s="66" t="e">
        <f>INDEX('Partnumber data valves'!$B$4:$AC$1001,$BB675,6)</f>
        <v>#N/A</v>
      </c>
    </row>
    <row r="676" spans="2:74" ht="15.75">
      <c r="B676" s="86"/>
      <c r="C676" s="108"/>
      <c r="D676" s="112"/>
      <c r="E676" s="124"/>
      <c r="F676" s="124"/>
      <c r="G676" s="109"/>
      <c r="H676" s="112"/>
      <c r="I676" s="110"/>
      <c r="J676" s="111"/>
      <c r="K676" s="112"/>
      <c r="L676" s="111"/>
      <c r="M676" s="115"/>
      <c r="N676" s="115"/>
      <c r="O676" s="115"/>
      <c r="Q676" s="83"/>
      <c r="R676" s="22" t="e">
        <f>VLOOKUP('Frese Valve Selection'!$Q676,'Partnumber data valves'!$B$4:$K$1001,2,FALSE)</f>
        <v>#N/A</v>
      </c>
      <c r="S676" s="23" t="e">
        <f>VLOOKUP('Frese Valve Selection'!$Q676,'Partnumber data valves'!$B$4:$K$1001,3,FALSE)</f>
        <v>#N/A</v>
      </c>
      <c r="T676" s="23" t="e">
        <f>VLOOKUP('Frese Valve Selection'!$Q676,'Partnumber data valves'!$B$4:$K$1001,4,FALSE)</f>
        <v>#N/A</v>
      </c>
      <c r="U676" s="23" t="e">
        <f>VLOOKUP('Frese Valve Selection'!$Q676,'Partnumber data valves'!$B$4:$K$1001,5,FALSE)</f>
        <v>#N/A</v>
      </c>
      <c r="V676" s="23" t="e">
        <f>VLOOKUP('Frese Valve Selection'!$Q676,'Partnumber data valves'!$B$4:$K$1001,6,FALSE)</f>
        <v>#N/A</v>
      </c>
      <c r="W676" s="23" t="e">
        <f>VLOOKUP('Frese Valve Selection'!$Q676,'Partnumber data valves'!$B$4:$K$1001,7,FALSE)</f>
        <v>#N/A</v>
      </c>
      <c r="X676" s="23" t="e">
        <f>VLOOKUP('Frese Valve Selection'!$Q676,'Partnumber data valves'!$B$4:$K$1001,8,FALSE)</f>
        <v>#N/A</v>
      </c>
      <c r="Y676" s="23" t="e">
        <f>VLOOKUP('Frese Valve Selection'!$Q676,'Partnumber data valves'!$B$4:$K$1001,9,FALSE)</f>
        <v>#N/A</v>
      </c>
      <c r="Z676" s="23" t="e">
        <f>VLOOKUP('Frese Valve Selection'!$Q676,'Partnumber data valves'!$B$4:$K$1001,10,FALSE)</f>
        <v>#N/A</v>
      </c>
      <c r="AA676" s="97">
        <f t="shared" si="103"/>
        <v>0</v>
      </c>
      <c r="AB676" s="98" t="e">
        <f t="shared" si="101"/>
        <v>#N/A</v>
      </c>
      <c r="AC676" s="99" t="e">
        <f t="shared" si="102"/>
        <v>#N/A</v>
      </c>
      <c r="AD676" s="23" t="e">
        <f>VLOOKUP(Q676,'Weight table'!$A$2:$C$10000,3,FALSE)</f>
        <v>#N/A</v>
      </c>
      <c r="AF676" s="83"/>
      <c r="AG676" s="23" t="str">
        <f>IF(OR(ISBLANK($AF676),$AF676="N/A"),"",VLOOKUP($AF676,'Part number data actuators'!$B$3:$H$202,2,FALSE))</f>
        <v/>
      </c>
      <c r="AH676" s="23" t="str">
        <f>IF(OR(ISBLANK($AF676),$AF676="N/A"),"",VLOOKUP($AF676,'Part number data actuators'!$B$3:$H$202,3,FALSE))</f>
        <v/>
      </c>
      <c r="AI676" s="23" t="str">
        <f>IF(OR(ISBLANK($AF676),$AF676="N/A"),"",VLOOKUP($AF676,'Part number data actuators'!$B$3:$H$202,4,FALSE))</f>
        <v/>
      </c>
      <c r="AJ676" s="23" t="str">
        <f>IF(OR(ISBLANK($AF676),$AF676="N/A"),"",VLOOKUP($AF676,'Part number data actuators'!$B$3:$H$202,5,FALSE))</f>
        <v/>
      </c>
      <c r="AK676" s="23" t="str">
        <f>IF(OR(ISBLANK($AF676),$AF676="N/A"),"",VLOOKUP($AF676,'Part number data actuators'!$B$3:$H$202,6,FALSE))</f>
        <v/>
      </c>
      <c r="AL676" s="23" t="str">
        <f>IF(OR(ISBLANK($AF676),$AF676="N/A"),"",VLOOKUP($AF676,'Part number data actuators'!$B$3:$H$202,7,FALSE))</f>
        <v/>
      </c>
      <c r="AM676" s="5" t="str">
        <f>IF(OR(ISBLANK($AF676),$AF676="N/A"),"",VLOOKUP(AF676,'Weight table'!$A$2:$C$10000,3,FALSE))</f>
        <v/>
      </c>
      <c r="AO676" s="86"/>
      <c r="AU676" s="66" t="e">
        <f t="shared" si="104"/>
        <v>#N/A</v>
      </c>
      <c r="AV676" s="66" t="e">
        <f t="shared" si="105"/>
        <v>#N/A</v>
      </c>
      <c r="AW676" t="e">
        <f t="shared" si="106"/>
        <v>#N/A</v>
      </c>
      <c r="AX676" s="66" t="e">
        <f t="shared" si="107"/>
        <v>#N/A</v>
      </c>
      <c r="AY676" s="66" t="e">
        <f t="shared" si="108"/>
        <v>#N/A</v>
      </c>
      <c r="BB676" s="6" t="e">
        <f>MATCH(Q676,'Partnumber data valves'!$B$4:$B$1001,0)</f>
        <v>#N/A</v>
      </c>
      <c r="BC676" s="6"/>
      <c r="BD676" t="e">
        <f>INDEX('Partnumber data valves'!$B$4:$AC$1001,$BB676,13)</f>
        <v>#N/A</v>
      </c>
      <c r="BE676" t="e">
        <f>INDEX('Partnumber data valves'!$B$4:$AC$1001,$BB676,14)</f>
        <v>#N/A</v>
      </c>
      <c r="BF676" t="e">
        <f>INDEX('Partnumber data valves'!$B$4:$AC$1001,$BB676,15)</f>
        <v>#N/A</v>
      </c>
      <c r="BG676" t="e">
        <f>INDEX('Partnumber data valves'!$B$4:$AC$1001,$BB676,16)</f>
        <v>#N/A</v>
      </c>
      <c r="BH676" t="e">
        <f>INDEX('Partnumber data valves'!$B$4:$AC$1001,$BB676,17)</f>
        <v>#N/A</v>
      </c>
      <c r="BI676" t="e">
        <f>INDEX('Partnumber data valves'!$B$4:$AC$1001,$BB676,18)</f>
        <v>#N/A</v>
      </c>
      <c r="BJ676" t="e">
        <f>INDEX('Partnumber data valves'!$B$4:$AC$1001,$BB676,19)</f>
        <v>#N/A</v>
      </c>
      <c r="BL676" t="e">
        <f>INDEX('Partnumber data valves'!$B$4:$AC$1001,$BB676,21)</f>
        <v>#N/A</v>
      </c>
      <c r="BM676" t="e">
        <f>INDEX('Partnumber data valves'!$B$4:$AC$1001,$BB676,22)</f>
        <v>#N/A</v>
      </c>
      <c r="BN676" t="e">
        <f>INDEX('Partnumber data valves'!$B$4:$AC$1001,$BB676,23)</f>
        <v>#N/A</v>
      </c>
      <c r="BO676" t="e">
        <f>INDEX('Partnumber data valves'!$B$4:$AC$1001,$BB676,24)</f>
        <v>#N/A</v>
      </c>
      <c r="BP676" t="e">
        <f>INDEX('Partnumber data valves'!$B$4:$AC$1001,$BB676,25)</f>
        <v>#N/A</v>
      </c>
      <c r="BQ676" t="e">
        <f>INDEX('Partnumber data valves'!$B$4:$AC$1001,$BB676,26)</f>
        <v>#N/A</v>
      </c>
      <c r="BR676" t="e">
        <f>INDEX('Partnumber data valves'!$B$4:$AC$1001,$BB676,27)</f>
        <v>#N/A</v>
      </c>
      <c r="BS676" t="e">
        <f>INDEX('Partnumber data valves'!$B$4:$AC$1001,$BB676,28)</f>
        <v>#N/A</v>
      </c>
      <c r="BU676" s="66" t="e">
        <f>INDEX('Partnumber data valves'!$B$4:$AC$1001,$BB676,5)</f>
        <v>#N/A</v>
      </c>
      <c r="BV676" s="66" t="e">
        <f>INDEX('Partnumber data valves'!$B$4:$AC$1001,$BB676,6)</f>
        <v>#N/A</v>
      </c>
    </row>
    <row r="677" spans="2:74" ht="15.75">
      <c r="B677" s="86"/>
      <c r="C677" s="108"/>
      <c r="D677" s="125"/>
      <c r="E677" s="124"/>
      <c r="F677" s="124"/>
      <c r="G677" s="109"/>
      <c r="H677" s="112"/>
      <c r="I677" s="110"/>
      <c r="J677" s="111"/>
      <c r="K677" s="112"/>
      <c r="L677" s="111"/>
      <c r="M677" s="115"/>
      <c r="N677" s="115"/>
      <c r="O677" s="115"/>
      <c r="Q677" s="83"/>
      <c r="R677" s="22" t="e">
        <f>VLOOKUP('Frese Valve Selection'!$Q677,'Partnumber data valves'!$B$4:$K$1001,2,FALSE)</f>
        <v>#N/A</v>
      </c>
      <c r="S677" s="23" t="e">
        <f>VLOOKUP('Frese Valve Selection'!$Q677,'Partnumber data valves'!$B$4:$K$1001,3,FALSE)</f>
        <v>#N/A</v>
      </c>
      <c r="T677" s="23" t="e">
        <f>VLOOKUP('Frese Valve Selection'!$Q677,'Partnumber data valves'!$B$4:$K$1001,4,FALSE)</f>
        <v>#N/A</v>
      </c>
      <c r="U677" s="23" t="e">
        <f>VLOOKUP('Frese Valve Selection'!$Q677,'Partnumber data valves'!$B$4:$K$1001,5,FALSE)</f>
        <v>#N/A</v>
      </c>
      <c r="V677" s="23" t="e">
        <f>VLOOKUP('Frese Valve Selection'!$Q677,'Partnumber data valves'!$B$4:$K$1001,6,FALSE)</f>
        <v>#N/A</v>
      </c>
      <c r="W677" s="23" t="e">
        <f>VLOOKUP('Frese Valve Selection'!$Q677,'Partnumber data valves'!$B$4:$K$1001,7,FALSE)</f>
        <v>#N/A</v>
      </c>
      <c r="X677" s="23" t="e">
        <f>VLOOKUP('Frese Valve Selection'!$Q677,'Partnumber data valves'!$B$4:$K$1001,8,FALSE)</f>
        <v>#N/A</v>
      </c>
      <c r="Y677" s="23" t="e">
        <f>VLOOKUP('Frese Valve Selection'!$Q677,'Partnumber data valves'!$B$4:$K$1001,9,FALSE)</f>
        <v>#N/A</v>
      </c>
      <c r="Z677" s="23" t="e">
        <f>VLOOKUP('Frese Valve Selection'!$Q677,'Partnumber data valves'!$B$4:$K$1001,10,FALSE)</f>
        <v>#N/A</v>
      </c>
      <c r="AA677" s="97">
        <f t="shared" si="103"/>
        <v>0</v>
      </c>
      <c r="AB677" s="98" t="e">
        <f t="shared" si="101"/>
        <v>#N/A</v>
      </c>
      <c r="AC677" s="99" t="e">
        <f t="shared" si="102"/>
        <v>#N/A</v>
      </c>
      <c r="AD677" s="23" t="e">
        <f>VLOOKUP(Q677,'Weight table'!$A$2:$C$10000,3,FALSE)</f>
        <v>#N/A</v>
      </c>
      <c r="AF677" s="83"/>
      <c r="AG677" s="23" t="str">
        <f>IF(OR(ISBLANK($AF677),$AF677="N/A"),"",VLOOKUP($AF677,'Part number data actuators'!$B$3:$H$202,2,FALSE))</f>
        <v/>
      </c>
      <c r="AH677" s="23" t="str">
        <f>IF(OR(ISBLANK($AF677),$AF677="N/A"),"",VLOOKUP($AF677,'Part number data actuators'!$B$3:$H$202,3,FALSE))</f>
        <v/>
      </c>
      <c r="AI677" s="23" t="str">
        <f>IF(OR(ISBLANK($AF677),$AF677="N/A"),"",VLOOKUP($AF677,'Part number data actuators'!$B$3:$H$202,4,FALSE))</f>
        <v/>
      </c>
      <c r="AJ677" s="23" t="str">
        <f>IF(OR(ISBLANK($AF677),$AF677="N/A"),"",VLOOKUP($AF677,'Part number data actuators'!$B$3:$H$202,5,FALSE))</f>
        <v/>
      </c>
      <c r="AK677" s="23" t="str">
        <f>IF(OR(ISBLANK($AF677),$AF677="N/A"),"",VLOOKUP($AF677,'Part number data actuators'!$B$3:$H$202,6,FALSE))</f>
        <v/>
      </c>
      <c r="AL677" s="23" t="str">
        <f>IF(OR(ISBLANK($AF677),$AF677="N/A"),"",VLOOKUP($AF677,'Part number data actuators'!$B$3:$H$202,7,FALSE))</f>
        <v/>
      </c>
      <c r="AM677" s="5" t="str">
        <f>IF(OR(ISBLANK($AF677),$AF677="N/A"),"",VLOOKUP(AF677,'Weight table'!$A$2:$C$10000,3,FALSE))</f>
        <v/>
      </c>
      <c r="AO677" s="86"/>
      <c r="AU677" s="66" t="e">
        <f t="shared" si="104"/>
        <v>#N/A</v>
      </c>
      <c r="AV677" s="66" t="e">
        <f t="shared" si="105"/>
        <v>#N/A</v>
      </c>
      <c r="AW677" t="e">
        <f t="shared" si="106"/>
        <v>#N/A</v>
      </c>
      <c r="AX677" s="66" t="e">
        <f t="shared" si="107"/>
        <v>#N/A</v>
      </c>
      <c r="AY677" s="66" t="e">
        <f t="shared" si="108"/>
        <v>#N/A</v>
      </c>
      <c r="BB677" s="6" t="e">
        <f>MATCH(Q677,'Partnumber data valves'!$B$4:$B$1001,0)</f>
        <v>#N/A</v>
      </c>
      <c r="BC677" s="6"/>
      <c r="BD677" t="e">
        <f>INDEX('Partnumber data valves'!$B$4:$AC$1001,$BB677,13)</f>
        <v>#N/A</v>
      </c>
      <c r="BE677" t="e">
        <f>INDEX('Partnumber data valves'!$B$4:$AC$1001,$BB677,14)</f>
        <v>#N/A</v>
      </c>
      <c r="BF677" t="e">
        <f>INDEX('Partnumber data valves'!$B$4:$AC$1001,$BB677,15)</f>
        <v>#N/A</v>
      </c>
      <c r="BG677" t="e">
        <f>INDEX('Partnumber data valves'!$B$4:$AC$1001,$BB677,16)</f>
        <v>#N/A</v>
      </c>
      <c r="BH677" t="e">
        <f>INDEX('Partnumber data valves'!$B$4:$AC$1001,$BB677,17)</f>
        <v>#N/A</v>
      </c>
      <c r="BI677" t="e">
        <f>INDEX('Partnumber data valves'!$B$4:$AC$1001,$BB677,18)</f>
        <v>#N/A</v>
      </c>
      <c r="BJ677" t="e">
        <f>INDEX('Partnumber data valves'!$B$4:$AC$1001,$BB677,19)</f>
        <v>#N/A</v>
      </c>
      <c r="BL677" t="e">
        <f>INDEX('Partnumber data valves'!$B$4:$AC$1001,$BB677,21)</f>
        <v>#N/A</v>
      </c>
      <c r="BM677" t="e">
        <f>INDEX('Partnumber data valves'!$B$4:$AC$1001,$BB677,22)</f>
        <v>#N/A</v>
      </c>
      <c r="BN677" t="e">
        <f>INDEX('Partnumber data valves'!$B$4:$AC$1001,$BB677,23)</f>
        <v>#N/A</v>
      </c>
      <c r="BO677" t="e">
        <f>INDEX('Partnumber data valves'!$B$4:$AC$1001,$BB677,24)</f>
        <v>#N/A</v>
      </c>
      <c r="BP677" t="e">
        <f>INDEX('Partnumber data valves'!$B$4:$AC$1001,$BB677,25)</f>
        <v>#N/A</v>
      </c>
      <c r="BQ677" t="e">
        <f>INDEX('Partnumber data valves'!$B$4:$AC$1001,$BB677,26)</f>
        <v>#N/A</v>
      </c>
      <c r="BR677" t="e">
        <f>INDEX('Partnumber data valves'!$B$4:$AC$1001,$BB677,27)</f>
        <v>#N/A</v>
      </c>
      <c r="BS677" t="e">
        <f>INDEX('Partnumber data valves'!$B$4:$AC$1001,$BB677,28)</f>
        <v>#N/A</v>
      </c>
      <c r="BU677" s="66" t="e">
        <f>INDEX('Partnumber data valves'!$B$4:$AC$1001,$BB677,5)</f>
        <v>#N/A</v>
      </c>
      <c r="BV677" s="66" t="e">
        <f>INDEX('Partnumber data valves'!$B$4:$AC$1001,$BB677,6)</f>
        <v>#N/A</v>
      </c>
    </row>
    <row r="678" spans="2:74" ht="15.75">
      <c r="B678" s="86"/>
      <c r="C678" s="108"/>
      <c r="D678" s="112"/>
      <c r="E678" s="124"/>
      <c r="F678" s="124"/>
      <c r="G678" s="109"/>
      <c r="H678" s="112"/>
      <c r="I678" s="110"/>
      <c r="J678" s="111"/>
      <c r="K678" s="112"/>
      <c r="L678" s="111"/>
      <c r="M678" s="115"/>
      <c r="N678" s="115"/>
      <c r="O678" s="115"/>
      <c r="Q678" s="83"/>
      <c r="R678" s="22" t="e">
        <f>VLOOKUP('Frese Valve Selection'!$Q678,'Partnumber data valves'!$B$4:$K$1001,2,FALSE)</f>
        <v>#N/A</v>
      </c>
      <c r="S678" s="23" t="e">
        <f>VLOOKUP('Frese Valve Selection'!$Q678,'Partnumber data valves'!$B$4:$K$1001,3,FALSE)</f>
        <v>#N/A</v>
      </c>
      <c r="T678" s="23" t="e">
        <f>VLOOKUP('Frese Valve Selection'!$Q678,'Partnumber data valves'!$B$4:$K$1001,4,FALSE)</f>
        <v>#N/A</v>
      </c>
      <c r="U678" s="23" t="e">
        <f>VLOOKUP('Frese Valve Selection'!$Q678,'Partnumber data valves'!$B$4:$K$1001,5,FALSE)</f>
        <v>#N/A</v>
      </c>
      <c r="V678" s="23" t="e">
        <f>VLOOKUP('Frese Valve Selection'!$Q678,'Partnumber data valves'!$B$4:$K$1001,6,FALSE)</f>
        <v>#N/A</v>
      </c>
      <c r="W678" s="23" t="e">
        <f>VLOOKUP('Frese Valve Selection'!$Q678,'Partnumber data valves'!$B$4:$K$1001,7,FALSE)</f>
        <v>#N/A</v>
      </c>
      <c r="X678" s="23" t="e">
        <f>VLOOKUP('Frese Valve Selection'!$Q678,'Partnumber data valves'!$B$4:$K$1001,8,FALSE)</f>
        <v>#N/A</v>
      </c>
      <c r="Y678" s="23" t="e">
        <f>VLOOKUP('Frese Valve Selection'!$Q678,'Partnumber data valves'!$B$4:$K$1001,9,FALSE)</f>
        <v>#N/A</v>
      </c>
      <c r="Z678" s="23" t="e">
        <f>VLOOKUP('Frese Valve Selection'!$Q678,'Partnumber data valves'!$B$4:$K$1001,10,FALSE)</f>
        <v>#N/A</v>
      </c>
      <c r="AA678" s="97">
        <f t="shared" si="103"/>
        <v>0</v>
      </c>
      <c r="AB678" s="98" t="e">
        <f t="shared" si="101"/>
        <v>#N/A</v>
      </c>
      <c r="AC678" s="99" t="e">
        <f t="shared" si="102"/>
        <v>#N/A</v>
      </c>
      <c r="AD678" s="23" t="e">
        <f>VLOOKUP(Q678,'Weight table'!$A$2:$C$10000,3,FALSE)</f>
        <v>#N/A</v>
      </c>
      <c r="AF678" s="83"/>
      <c r="AG678" s="23" t="str">
        <f>IF(OR(ISBLANK($AF678),$AF678="N/A"),"",VLOOKUP($AF678,'Part number data actuators'!$B$3:$H$202,2,FALSE))</f>
        <v/>
      </c>
      <c r="AH678" s="23" t="str">
        <f>IF(OR(ISBLANK($AF678),$AF678="N/A"),"",VLOOKUP($AF678,'Part number data actuators'!$B$3:$H$202,3,FALSE))</f>
        <v/>
      </c>
      <c r="AI678" s="23" t="str">
        <f>IF(OR(ISBLANK($AF678),$AF678="N/A"),"",VLOOKUP($AF678,'Part number data actuators'!$B$3:$H$202,4,FALSE))</f>
        <v/>
      </c>
      <c r="AJ678" s="23" t="str">
        <f>IF(OR(ISBLANK($AF678),$AF678="N/A"),"",VLOOKUP($AF678,'Part number data actuators'!$B$3:$H$202,5,FALSE))</f>
        <v/>
      </c>
      <c r="AK678" s="23" t="str">
        <f>IF(OR(ISBLANK($AF678),$AF678="N/A"),"",VLOOKUP($AF678,'Part number data actuators'!$B$3:$H$202,6,FALSE))</f>
        <v/>
      </c>
      <c r="AL678" s="23" t="str">
        <f>IF(OR(ISBLANK($AF678),$AF678="N/A"),"",VLOOKUP($AF678,'Part number data actuators'!$B$3:$H$202,7,FALSE))</f>
        <v/>
      </c>
      <c r="AM678" s="5" t="str">
        <f>IF(OR(ISBLANK($AF678),$AF678="N/A"),"",VLOOKUP(AF678,'Weight table'!$A$2:$C$10000,3,FALSE))</f>
        <v/>
      </c>
      <c r="AO678" s="86"/>
      <c r="AU678" s="66" t="e">
        <f t="shared" si="104"/>
        <v>#N/A</v>
      </c>
      <c r="AV678" s="66" t="e">
        <f t="shared" si="105"/>
        <v>#N/A</v>
      </c>
      <c r="AW678" t="e">
        <f t="shared" si="106"/>
        <v>#N/A</v>
      </c>
      <c r="AX678" s="66" t="e">
        <f t="shared" si="107"/>
        <v>#N/A</v>
      </c>
      <c r="AY678" s="66" t="e">
        <f t="shared" si="108"/>
        <v>#N/A</v>
      </c>
      <c r="BB678" s="6" t="e">
        <f>MATCH(Q678,'Partnumber data valves'!$B$4:$B$1001,0)</f>
        <v>#N/A</v>
      </c>
      <c r="BC678" s="6"/>
      <c r="BD678" t="e">
        <f>INDEX('Partnumber data valves'!$B$4:$AC$1001,$BB678,13)</f>
        <v>#N/A</v>
      </c>
      <c r="BE678" t="e">
        <f>INDEX('Partnumber data valves'!$B$4:$AC$1001,$BB678,14)</f>
        <v>#N/A</v>
      </c>
      <c r="BF678" t="e">
        <f>INDEX('Partnumber data valves'!$B$4:$AC$1001,$BB678,15)</f>
        <v>#N/A</v>
      </c>
      <c r="BG678" t="e">
        <f>INDEX('Partnumber data valves'!$B$4:$AC$1001,$BB678,16)</f>
        <v>#N/A</v>
      </c>
      <c r="BH678" t="e">
        <f>INDEX('Partnumber data valves'!$B$4:$AC$1001,$BB678,17)</f>
        <v>#N/A</v>
      </c>
      <c r="BI678" t="e">
        <f>INDEX('Partnumber data valves'!$B$4:$AC$1001,$BB678,18)</f>
        <v>#N/A</v>
      </c>
      <c r="BJ678" t="e">
        <f>INDEX('Partnumber data valves'!$B$4:$AC$1001,$BB678,19)</f>
        <v>#N/A</v>
      </c>
      <c r="BL678" t="e">
        <f>INDEX('Partnumber data valves'!$B$4:$AC$1001,$BB678,21)</f>
        <v>#N/A</v>
      </c>
      <c r="BM678" t="e">
        <f>INDEX('Partnumber data valves'!$B$4:$AC$1001,$BB678,22)</f>
        <v>#N/A</v>
      </c>
      <c r="BN678" t="e">
        <f>INDEX('Partnumber data valves'!$B$4:$AC$1001,$BB678,23)</f>
        <v>#N/A</v>
      </c>
      <c r="BO678" t="e">
        <f>INDEX('Partnumber data valves'!$B$4:$AC$1001,$BB678,24)</f>
        <v>#N/A</v>
      </c>
      <c r="BP678" t="e">
        <f>INDEX('Partnumber data valves'!$B$4:$AC$1001,$BB678,25)</f>
        <v>#N/A</v>
      </c>
      <c r="BQ678" t="e">
        <f>INDEX('Partnumber data valves'!$B$4:$AC$1001,$BB678,26)</f>
        <v>#N/A</v>
      </c>
      <c r="BR678" t="e">
        <f>INDEX('Partnumber data valves'!$B$4:$AC$1001,$BB678,27)</f>
        <v>#N/A</v>
      </c>
      <c r="BS678" t="e">
        <f>INDEX('Partnumber data valves'!$B$4:$AC$1001,$BB678,28)</f>
        <v>#N/A</v>
      </c>
      <c r="BU678" s="66" t="e">
        <f>INDEX('Partnumber data valves'!$B$4:$AC$1001,$BB678,5)</f>
        <v>#N/A</v>
      </c>
      <c r="BV678" s="66" t="e">
        <f>INDEX('Partnumber data valves'!$B$4:$AC$1001,$BB678,6)</f>
        <v>#N/A</v>
      </c>
    </row>
    <row r="679" spans="2:74" ht="15.75">
      <c r="B679" s="86"/>
      <c r="C679" s="108"/>
      <c r="D679" s="112"/>
      <c r="E679" s="124"/>
      <c r="F679" s="124"/>
      <c r="G679" s="109"/>
      <c r="H679" s="112"/>
      <c r="I679" s="110"/>
      <c r="J679" s="111"/>
      <c r="K679" s="112"/>
      <c r="L679" s="111"/>
      <c r="M679" s="115"/>
      <c r="N679" s="115"/>
      <c r="O679" s="115"/>
      <c r="Q679" s="83"/>
      <c r="R679" s="22" t="e">
        <f>VLOOKUP('Frese Valve Selection'!$Q679,'Partnumber data valves'!$B$4:$K$1001,2,FALSE)</f>
        <v>#N/A</v>
      </c>
      <c r="S679" s="23" t="e">
        <f>VLOOKUP('Frese Valve Selection'!$Q679,'Partnumber data valves'!$B$4:$K$1001,3,FALSE)</f>
        <v>#N/A</v>
      </c>
      <c r="T679" s="23" t="e">
        <f>VLOOKUP('Frese Valve Selection'!$Q679,'Partnumber data valves'!$B$4:$K$1001,4,FALSE)</f>
        <v>#N/A</v>
      </c>
      <c r="U679" s="23" t="e">
        <f>VLOOKUP('Frese Valve Selection'!$Q679,'Partnumber data valves'!$B$4:$K$1001,5,FALSE)</f>
        <v>#N/A</v>
      </c>
      <c r="V679" s="23" t="e">
        <f>VLOOKUP('Frese Valve Selection'!$Q679,'Partnumber data valves'!$B$4:$K$1001,6,FALSE)</f>
        <v>#N/A</v>
      </c>
      <c r="W679" s="23" t="e">
        <f>VLOOKUP('Frese Valve Selection'!$Q679,'Partnumber data valves'!$B$4:$K$1001,7,FALSE)</f>
        <v>#N/A</v>
      </c>
      <c r="X679" s="23" t="e">
        <f>VLOOKUP('Frese Valve Selection'!$Q679,'Partnumber data valves'!$B$4:$K$1001,8,FALSE)</f>
        <v>#N/A</v>
      </c>
      <c r="Y679" s="23" t="e">
        <f>VLOOKUP('Frese Valve Selection'!$Q679,'Partnumber data valves'!$B$4:$K$1001,9,FALSE)</f>
        <v>#N/A</v>
      </c>
      <c r="Z679" s="23" t="e">
        <f>VLOOKUP('Frese Valve Selection'!$Q679,'Partnumber data valves'!$B$4:$K$1001,10,FALSE)</f>
        <v>#N/A</v>
      </c>
      <c r="AA679" s="97">
        <f t="shared" si="103"/>
        <v>0</v>
      </c>
      <c r="AB679" s="98" t="e">
        <f t="shared" si="101"/>
        <v>#N/A</v>
      </c>
      <c r="AC679" s="99" t="e">
        <f t="shared" si="102"/>
        <v>#N/A</v>
      </c>
      <c r="AD679" s="23" t="e">
        <f>VLOOKUP(Q679,'Weight table'!$A$2:$C$10000,3,FALSE)</f>
        <v>#N/A</v>
      </c>
      <c r="AF679" s="83"/>
      <c r="AG679" s="23" t="str">
        <f>IF(OR(ISBLANK($AF679),$AF679="N/A"),"",VLOOKUP($AF679,'Part number data actuators'!$B$3:$H$202,2,FALSE))</f>
        <v/>
      </c>
      <c r="AH679" s="23" t="str">
        <f>IF(OR(ISBLANK($AF679),$AF679="N/A"),"",VLOOKUP($AF679,'Part number data actuators'!$B$3:$H$202,3,FALSE))</f>
        <v/>
      </c>
      <c r="AI679" s="23" t="str">
        <f>IF(OR(ISBLANK($AF679),$AF679="N/A"),"",VLOOKUP($AF679,'Part number data actuators'!$B$3:$H$202,4,FALSE))</f>
        <v/>
      </c>
      <c r="AJ679" s="23" t="str">
        <f>IF(OR(ISBLANK($AF679),$AF679="N/A"),"",VLOOKUP($AF679,'Part number data actuators'!$B$3:$H$202,5,FALSE))</f>
        <v/>
      </c>
      <c r="AK679" s="23" t="str">
        <f>IF(OR(ISBLANK($AF679),$AF679="N/A"),"",VLOOKUP($AF679,'Part number data actuators'!$B$3:$H$202,6,FALSE))</f>
        <v/>
      </c>
      <c r="AL679" s="23" t="str">
        <f>IF(OR(ISBLANK($AF679),$AF679="N/A"),"",VLOOKUP($AF679,'Part number data actuators'!$B$3:$H$202,7,FALSE))</f>
        <v/>
      </c>
      <c r="AM679" s="5" t="str">
        <f>IF(OR(ISBLANK($AF679),$AF679="N/A"),"",VLOOKUP(AF679,'Weight table'!$A$2:$C$10000,3,FALSE))</f>
        <v/>
      </c>
      <c r="AO679" s="86"/>
      <c r="AU679" s="66" t="e">
        <f t="shared" si="104"/>
        <v>#N/A</v>
      </c>
      <c r="AV679" s="66" t="e">
        <f t="shared" si="105"/>
        <v>#N/A</v>
      </c>
      <c r="AW679" t="e">
        <f t="shared" si="106"/>
        <v>#N/A</v>
      </c>
      <c r="AX679" s="66" t="e">
        <f t="shared" si="107"/>
        <v>#N/A</v>
      </c>
      <c r="AY679" s="66" t="e">
        <f t="shared" si="108"/>
        <v>#N/A</v>
      </c>
      <c r="BB679" s="6" t="e">
        <f>MATCH(Q679,'Partnumber data valves'!$B$4:$B$1001,0)</f>
        <v>#N/A</v>
      </c>
      <c r="BC679" s="6"/>
      <c r="BD679" t="e">
        <f>INDEX('Partnumber data valves'!$B$4:$AC$1001,$BB679,13)</f>
        <v>#N/A</v>
      </c>
      <c r="BE679" t="e">
        <f>INDEX('Partnumber data valves'!$B$4:$AC$1001,$BB679,14)</f>
        <v>#N/A</v>
      </c>
      <c r="BF679" t="e">
        <f>INDEX('Partnumber data valves'!$B$4:$AC$1001,$BB679,15)</f>
        <v>#N/A</v>
      </c>
      <c r="BG679" t="e">
        <f>INDEX('Partnumber data valves'!$B$4:$AC$1001,$BB679,16)</f>
        <v>#N/A</v>
      </c>
      <c r="BH679" t="e">
        <f>INDEX('Partnumber data valves'!$B$4:$AC$1001,$BB679,17)</f>
        <v>#N/A</v>
      </c>
      <c r="BI679" t="e">
        <f>INDEX('Partnumber data valves'!$B$4:$AC$1001,$BB679,18)</f>
        <v>#N/A</v>
      </c>
      <c r="BJ679" t="e">
        <f>INDEX('Partnumber data valves'!$B$4:$AC$1001,$BB679,19)</f>
        <v>#N/A</v>
      </c>
      <c r="BL679" t="e">
        <f>INDEX('Partnumber data valves'!$B$4:$AC$1001,$BB679,21)</f>
        <v>#N/A</v>
      </c>
      <c r="BM679" t="e">
        <f>INDEX('Partnumber data valves'!$B$4:$AC$1001,$BB679,22)</f>
        <v>#N/A</v>
      </c>
      <c r="BN679" t="e">
        <f>INDEX('Partnumber data valves'!$B$4:$AC$1001,$BB679,23)</f>
        <v>#N/A</v>
      </c>
      <c r="BO679" t="e">
        <f>INDEX('Partnumber data valves'!$B$4:$AC$1001,$BB679,24)</f>
        <v>#N/A</v>
      </c>
      <c r="BP679" t="e">
        <f>INDEX('Partnumber data valves'!$B$4:$AC$1001,$BB679,25)</f>
        <v>#N/A</v>
      </c>
      <c r="BQ679" t="e">
        <f>INDEX('Partnumber data valves'!$B$4:$AC$1001,$BB679,26)</f>
        <v>#N/A</v>
      </c>
      <c r="BR679" t="e">
        <f>INDEX('Partnumber data valves'!$B$4:$AC$1001,$BB679,27)</f>
        <v>#N/A</v>
      </c>
      <c r="BS679" t="e">
        <f>INDEX('Partnumber data valves'!$B$4:$AC$1001,$BB679,28)</f>
        <v>#N/A</v>
      </c>
      <c r="BU679" s="66" t="e">
        <f>INDEX('Partnumber data valves'!$B$4:$AC$1001,$BB679,5)</f>
        <v>#N/A</v>
      </c>
      <c r="BV679" s="66" t="e">
        <f>INDEX('Partnumber data valves'!$B$4:$AC$1001,$BB679,6)</f>
        <v>#N/A</v>
      </c>
    </row>
    <row r="680" spans="2:74" ht="15.75">
      <c r="B680" s="86"/>
      <c r="C680" s="108"/>
      <c r="D680" s="112"/>
      <c r="E680" s="124"/>
      <c r="F680" s="124"/>
      <c r="G680" s="109"/>
      <c r="H680" s="112"/>
      <c r="I680" s="110"/>
      <c r="J680" s="111"/>
      <c r="K680" s="112"/>
      <c r="L680" s="111"/>
      <c r="M680" s="115"/>
      <c r="N680" s="115"/>
      <c r="O680" s="115"/>
      <c r="Q680" s="83"/>
      <c r="R680" s="22" t="e">
        <f>VLOOKUP('Frese Valve Selection'!$Q680,'Partnumber data valves'!$B$4:$K$1001,2,FALSE)</f>
        <v>#N/A</v>
      </c>
      <c r="S680" s="23" t="e">
        <f>VLOOKUP('Frese Valve Selection'!$Q680,'Partnumber data valves'!$B$4:$K$1001,3,FALSE)</f>
        <v>#N/A</v>
      </c>
      <c r="T680" s="23" t="e">
        <f>VLOOKUP('Frese Valve Selection'!$Q680,'Partnumber data valves'!$B$4:$K$1001,4,FALSE)</f>
        <v>#N/A</v>
      </c>
      <c r="U680" s="23" t="e">
        <f>VLOOKUP('Frese Valve Selection'!$Q680,'Partnumber data valves'!$B$4:$K$1001,5,FALSE)</f>
        <v>#N/A</v>
      </c>
      <c r="V680" s="23" t="e">
        <f>VLOOKUP('Frese Valve Selection'!$Q680,'Partnumber data valves'!$B$4:$K$1001,6,FALSE)</f>
        <v>#N/A</v>
      </c>
      <c r="W680" s="23" t="e">
        <f>VLOOKUP('Frese Valve Selection'!$Q680,'Partnumber data valves'!$B$4:$K$1001,7,FALSE)</f>
        <v>#N/A</v>
      </c>
      <c r="X680" s="23" t="e">
        <f>VLOOKUP('Frese Valve Selection'!$Q680,'Partnumber data valves'!$B$4:$K$1001,8,FALSE)</f>
        <v>#N/A</v>
      </c>
      <c r="Y680" s="23" t="e">
        <f>VLOOKUP('Frese Valve Selection'!$Q680,'Partnumber data valves'!$B$4:$K$1001,9,FALSE)</f>
        <v>#N/A</v>
      </c>
      <c r="Z680" s="23" t="e">
        <f>VLOOKUP('Frese Valve Selection'!$Q680,'Partnumber data valves'!$B$4:$K$1001,10,FALSE)</f>
        <v>#N/A</v>
      </c>
      <c r="AA680" s="97">
        <f t="shared" si="103"/>
        <v>0</v>
      </c>
      <c r="AB680" s="98" t="e">
        <f t="shared" si="101"/>
        <v>#N/A</v>
      </c>
      <c r="AC680" s="99" t="e">
        <f t="shared" si="102"/>
        <v>#N/A</v>
      </c>
      <c r="AD680" s="23" t="e">
        <f>VLOOKUP(Q680,'Weight table'!$A$2:$C$10000,3,FALSE)</f>
        <v>#N/A</v>
      </c>
      <c r="AF680" s="83"/>
      <c r="AG680" s="23" t="str">
        <f>IF(OR(ISBLANK($AF680),$AF680="N/A"),"",VLOOKUP($AF680,'Part number data actuators'!$B$3:$H$202,2,FALSE))</f>
        <v/>
      </c>
      <c r="AH680" s="23" t="str">
        <f>IF(OR(ISBLANK($AF680),$AF680="N/A"),"",VLOOKUP($AF680,'Part number data actuators'!$B$3:$H$202,3,FALSE))</f>
        <v/>
      </c>
      <c r="AI680" s="23" t="str">
        <f>IF(OR(ISBLANK($AF680),$AF680="N/A"),"",VLOOKUP($AF680,'Part number data actuators'!$B$3:$H$202,4,FALSE))</f>
        <v/>
      </c>
      <c r="AJ680" s="23" t="str">
        <f>IF(OR(ISBLANK($AF680),$AF680="N/A"),"",VLOOKUP($AF680,'Part number data actuators'!$B$3:$H$202,5,FALSE))</f>
        <v/>
      </c>
      <c r="AK680" s="23" t="str">
        <f>IF(OR(ISBLANK($AF680),$AF680="N/A"),"",VLOOKUP($AF680,'Part number data actuators'!$B$3:$H$202,6,FALSE))</f>
        <v/>
      </c>
      <c r="AL680" s="23" t="str">
        <f>IF(OR(ISBLANK($AF680),$AF680="N/A"),"",VLOOKUP($AF680,'Part number data actuators'!$B$3:$H$202,7,FALSE))</f>
        <v/>
      </c>
      <c r="AM680" s="5" t="str">
        <f>IF(OR(ISBLANK($AF680),$AF680="N/A"),"",VLOOKUP(AF680,'Weight table'!$A$2:$C$10000,3,FALSE))</f>
        <v/>
      </c>
      <c r="AO680" s="86"/>
      <c r="AU680" s="66" t="e">
        <f t="shared" si="104"/>
        <v>#N/A</v>
      </c>
      <c r="AV680" s="66" t="e">
        <f t="shared" si="105"/>
        <v>#N/A</v>
      </c>
      <c r="AW680" t="e">
        <f t="shared" si="106"/>
        <v>#N/A</v>
      </c>
      <c r="AX680" s="66" t="e">
        <f t="shared" si="107"/>
        <v>#N/A</v>
      </c>
      <c r="AY680" s="66" t="e">
        <f t="shared" si="108"/>
        <v>#N/A</v>
      </c>
      <c r="BB680" s="6" t="e">
        <f>MATCH(Q680,'Partnumber data valves'!$B$4:$B$1001,0)</f>
        <v>#N/A</v>
      </c>
      <c r="BC680" s="6"/>
      <c r="BD680" t="e">
        <f>INDEX('Partnumber data valves'!$B$4:$AC$1001,$BB680,13)</f>
        <v>#N/A</v>
      </c>
      <c r="BE680" t="e">
        <f>INDEX('Partnumber data valves'!$B$4:$AC$1001,$BB680,14)</f>
        <v>#N/A</v>
      </c>
      <c r="BF680" t="e">
        <f>INDEX('Partnumber data valves'!$B$4:$AC$1001,$BB680,15)</f>
        <v>#N/A</v>
      </c>
      <c r="BG680" t="e">
        <f>INDEX('Partnumber data valves'!$B$4:$AC$1001,$BB680,16)</f>
        <v>#N/A</v>
      </c>
      <c r="BH680" t="e">
        <f>INDEX('Partnumber data valves'!$B$4:$AC$1001,$BB680,17)</f>
        <v>#N/A</v>
      </c>
      <c r="BI680" t="e">
        <f>INDEX('Partnumber data valves'!$B$4:$AC$1001,$BB680,18)</f>
        <v>#N/A</v>
      </c>
      <c r="BJ680" t="e">
        <f>INDEX('Partnumber data valves'!$B$4:$AC$1001,$BB680,19)</f>
        <v>#N/A</v>
      </c>
      <c r="BL680" t="e">
        <f>INDEX('Partnumber data valves'!$B$4:$AC$1001,$BB680,21)</f>
        <v>#N/A</v>
      </c>
      <c r="BM680" t="e">
        <f>INDEX('Partnumber data valves'!$B$4:$AC$1001,$BB680,22)</f>
        <v>#N/A</v>
      </c>
      <c r="BN680" t="e">
        <f>INDEX('Partnumber data valves'!$B$4:$AC$1001,$BB680,23)</f>
        <v>#N/A</v>
      </c>
      <c r="BO680" t="e">
        <f>INDEX('Partnumber data valves'!$B$4:$AC$1001,$BB680,24)</f>
        <v>#N/A</v>
      </c>
      <c r="BP680" t="e">
        <f>INDEX('Partnumber data valves'!$B$4:$AC$1001,$BB680,25)</f>
        <v>#N/A</v>
      </c>
      <c r="BQ680" t="e">
        <f>INDEX('Partnumber data valves'!$B$4:$AC$1001,$BB680,26)</f>
        <v>#N/A</v>
      </c>
      <c r="BR680" t="e">
        <f>INDEX('Partnumber data valves'!$B$4:$AC$1001,$BB680,27)</f>
        <v>#N/A</v>
      </c>
      <c r="BS680" t="e">
        <f>INDEX('Partnumber data valves'!$B$4:$AC$1001,$BB680,28)</f>
        <v>#N/A</v>
      </c>
      <c r="BU680" s="66" t="e">
        <f>INDEX('Partnumber data valves'!$B$4:$AC$1001,$BB680,5)</f>
        <v>#N/A</v>
      </c>
      <c r="BV680" s="66" t="e">
        <f>INDEX('Partnumber data valves'!$B$4:$AC$1001,$BB680,6)</f>
        <v>#N/A</v>
      </c>
    </row>
    <row r="681" spans="2:74" ht="15.75">
      <c r="B681" s="86"/>
      <c r="C681" s="108"/>
      <c r="D681" s="112"/>
      <c r="E681" s="124"/>
      <c r="F681" s="124"/>
      <c r="G681" s="109"/>
      <c r="H681" s="112"/>
      <c r="I681" s="110"/>
      <c r="J681" s="111"/>
      <c r="K681" s="112"/>
      <c r="L681" s="111"/>
      <c r="M681" s="115"/>
      <c r="N681" s="115"/>
      <c r="O681" s="115"/>
      <c r="Q681" s="83"/>
      <c r="R681" s="22" t="e">
        <f>VLOOKUP('Frese Valve Selection'!$Q681,'Partnumber data valves'!$B$4:$K$1001,2,FALSE)</f>
        <v>#N/A</v>
      </c>
      <c r="S681" s="23" t="e">
        <f>VLOOKUP('Frese Valve Selection'!$Q681,'Partnumber data valves'!$B$4:$K$1001,3,FALSE)</f>
        <v>#N/A</v>
      </c>
      <c r="T681" s="23" t="e">
        <f>VLOOKUP('Frese Valve Selection'!$Q681,'Partnumber data valves'!$B$4:$K$1001,4,FALSE)</f>
        <v>#N/A</v>
      </c>
      <c r="U681" s="23" t="e">
        <f>VLOOKUP('Frese Valve Selection'!$Q681,'Partnumber data valves'!$B$4:$K$1001,5,FALSE)</f>
        <v>#N/A</v>
      </c>
      <c r="V681" s="23" t="e">
        <f>VLOOKUP('Frese Valve Selection'!$Q681,'Partnumber data valves'!$B$4:$K$1001,6,FALSE)</f>
        <v>#N/A</v>
      </c>
      <c r="W681" s="23" t="e">
        <f>VLOOKUP('Frese Valve Selection'!$Q681,'Partnumber data valves'!$B$4:$K$1001,7,FALSE)</f>
        <v>#N/A</v>
      </c>
      <c r="X681" s="23" t="e">
        <f>VLOOKUP('Frese Valve Selection'!$Q681,'Partnumber data valves'!$B$4:$K$1001,8,FALSE)</f>
        <v>#N/A</v>
      </c>
      <c r="Y681" s="23" t="e">
        <f>VLOOKUP('Frese Valve Selection'!$Q681,'Partnumber data valves'!$B$4:$K$1001,9,FALSE)</f>
        <v>#N/A</v>
      </c>
      <c r="Z681" s="23" t="e">
        <f>VLOOKUP('Frese Valve Selection'!$Q681,'Partnumber data valves'!$B$4:$K$1001,10,FALSE)</f>
        <v>#N/A</v>
      </c>
      <c r="AA681" s="97">
        <f t="shared" si="103"/>
        <v>0</v>
      </c>
      <c r="AB681" s="98" t="e">
        <f t="shared" si="101"/>
        <v>#N/A</v>
      </c>
      <c r="AC681" s="99" t="e">
        <f t="shared" si="102"/>
        <v>#N/A</v>
      </c>
      <c r="AD681" s="23" t="e">
        <f>VLOOKUP(Q681,'Weight table'!$A$2:$C$10000,3,FALSE)</f>
        <v>#N/A</v>
      </c>
      <c r="AF681" s="83"/>
      <c r="AG681" s="23" t="str">
        <f>IF(OR(ISBLANK($AF681),$AF681="N/A"),"",VLOOKUP($AF681,'Part number data actuators'!$B$3:$H$202,2,FALSE))</f>
        <v/>
      </c>
      <c r="AH681" s="23" t="str">
        <f>IF(OR(ISBLANK($AF681),$AF681="N/A"),"",VLOOKUP($AF681,'Part number data actuators'!$B$3:$H$202,3,FALSE))</f>
        <v/>
      </c>
      <c r="AI681" s="23" t="str">
        <f>IF(OR(ISBLANK($AF681),$AF681="N/A"),"",VLOOKUP($AF681,'Part number data actuators'!$B$3:$H$202,4,FALSE))</f>
        <v/>
      </c>
      <c r="AJ681" s="23" t="str">
        <f>IF(OR(ISBLANK($AF681),$AF681="N/A"),"",VLOOKUP($AF681,'Part number data actuators'!$B$3:$H$202,5,FALSE))</f>
        <v/>
      </c>
      <c r="AK681" s="23" t="str">
        <f>IF(OR(ISBLANK($AF681),$AF681="N/A"),"",VLOOKUP($AF681,'Part number data actuators'!$B$3:$H$202,6,FALSE))</f>
        <v/>
      </c>
      <c r="AL681" s="23" t="str">
        <f>IF(OR(ISBLANK($AF681),$AF681="N/A"),"",VLOOKUP($AF681,'Part number data actuators'!$B$3:$H$202,7,FALSE))</f>
        <v/>
      </c>
      <c r="AM681" s="5" t="str">
        <f>IF(OR(ISBLANK($AF681),$AF681="N/A"),"",VLOOKUP(AF681,'Weight table'!$A$2:$C$10000,3,FALSE))</f>
        <v/>
      </c>
      <c r="AO681" s="86"/>
      <c r="AU681" s="66" t="e">
        <f t="shared" si="104"/>
        <v>#N/A</v>
      </c>
      <c r="AV681" s="66" t="e">
        <f t="shared" si="105"/>
        <v>#N/A</v>
      </c>
      <c r="AW681" t="e">
        <f t="shared" si="106"/>
        <v>#N/A</v>
      </c>
      <c r="AX681" s="66" t="e">
        <f t="shared" si="107"/>
        <v>#N/A</v>
      </c>
      <c r="AY681" s="66" t="e">
        <f t="shared" si="108"/>
        <v>#N/A</v>
      </c>
      <c r="BB681" s="6" t="e">
        <f>MATCH(Q681,'Partnumber data valves'!$B$4:$B$1001,0)</f>
        <v>#N/A</v>
      </c>
      <c r="BC681" s="6"/>
      <c r="BD681" t="e">
        <f>INDEX('Partnumber data valves'!$B$4:$AC$1001,$BB681,13)</f>
        <v>#N/A</v>
      </c>
      <c r="BE681" t="e">
        <f>INDEX('Partnumber data valves'!$B$4:$AC$1001,$BB681,14)</f>
        <v>#N/A</v>
      </c>
      <c r="BF681" t="e">
        <f>INDEX('Partnumber data valves'!$B$4:$AC$1001,$BB681,15)</f>
        <v>#N/A</v>
      </c>
      <c r="BG681" t="e">
        <f>INDEX('Partnumber data valves'!$B$4:$AC$1001,$BB681,16)</f>
        <v>#N/A</v>
      </c>
      <c r="BH681" t="e">
        <f>INDEX('Partnumber data valves'!$B$4:$AC$1001,$BB681,17)</f>
        <v>#N/A</v>
      </c>
      <c r="BI681" t="e">
        <f>INDEX('Partnumber data valves'!$B$4:$AC$1001,$BB681,18)</f>
        <v>#N/A</v>
      </c>
      <c r="BJ681" t="e">
        <f>INDEX('Partnumber data valves'!$B$4:$AC$1001,$BB681,19)</f>
        <v>#N/A</v>
      </c>
      <c r="BL681" t="e">
        <f>INDEX('Partnumber data valves'!$B$4:$AC$1001,$BB681,21)</f>
        <v>#N/A</v>
      </c>
      <c r="BM681" t="e">
        <f>INDEX('Partnumber data valves'!$B$4:$AC$1001,$BB681,22)</f>
        <v>#N/A</v>
      </c>
      <c r="BN681" t="e">
        <f>INDEX('Partnumber data valves'!$B$4:$AC$1001,$BB681,23)</f>
        <v>#N/A</v>
      </c>
      <c r="BO681" t="e">
        <f>INDEX('Partnumber data valves'!$B$4:$AC$1001,$BB681,24)</f>
        <v>#N/A</v>
      </c>
      <c r="BP681" t="e">
        <f>INDEX('Partnumber data valves'!$B$4:$AC$1001,$BB681,25)</f>
        <v>#N/A</v>
      </c>
      <c r="BQ681" t="e">
        <f>INDEX('Partnumber data valves'!$B$4:$AC$1001,$BB681,26)</f>
        <v>#N/A</v>
      </c>
      <c r="BR681" t="e">
        <f>INDEX('Partnumber data valves'!$B$4:$AC$1001,$BB681,27)</f>
        <v>#N/A</v>
      </c>
      <c r="BS681" t="e">
        <f>INDEX('Partnumber data valves'!$B$4:$AC$1001,$BB681,28)</f>
        <v>#N/A</v>
      </c>
      <c r="BU681" s="66" t="e">
        <f>INDEX('Partnumber data valves'!$B$4:$AC$1001,$BB681,5)</f>
        <v>#N/A</v>
      </c>
      <c r="BV681" s="66" t="e">
        <f>INDEX('Partnumber data valves'!$B$4:$AC$1001,$BB681,6)</f>
        <v>#N/A</v>
      </c>
    </row>
    <row r="682" spans="2:74" ht="15.75">
      <c r="B682" s="86"/>
      <c r="C682" s="108"/>
      <c r="D682" s="112"/>
      <c r="E682" s="124"/>
      <c r="F682" s="124"/>
      <c r="G682" s="109"/>
      <c r="H682" s="112"/>
      <c r="I682" s="110"/>
      <c r="J682" s="111"/>
      <c r="K682" s="112"/>
      <c r="L682" s="111"/>
      <c r="M682" s="115"/>
      <c r="N682" s="115"/>
      <c r="O682" s="115"/>
      <c r="Q682" s="83"/>
      <c r="R682" s="22" t="e">
        <f>VLOOKUP('Frese Valve Selection'!$Q682,'Partnumber data valves'!$B$4:$K$1001,2,FALSE)</f>
        <v>#N/A</v>
      </c>
      <c r="S682" s="23" t="e">
        <f>VLOOKUP('Frese Valve Selection'!$Q682,'Partnumber data valves'!$B$4:$K$1001,3,FALSE)</f>
        <v>#N/A</v>
      </c>
      <c r="T682" s="23" t="e">
        <f>VLOOKUP('Frese Valve Selection'!$Q682,'Partnumber data valves'!$B$4:$K$1001,4,FALSE)</f>
        <v>#N/A</v>
      </c>
      <c r="U682" s="23" t="e">
        <f>VLOOKUP('Frese Valve Selection'!$Q682,'Partnumber data valves'!$B$4:$K$1001,5,FALSE)</f>
        <v>#N/A</v>
      </c>
      <c r="V682" s="23" t="e">
        <f>VLOOKUP('Frese Valve Selection'!$Q682,'Partnumber data valves'!$B$4:$K$1001,6,FALSE)</f>
        <v>#N/A</v>
      </c>
      <c r="W682" s="23" t="e">
        <f>VLOOKUP('Frese Valve Selection'!$Q682,'Partnumber data valves'!$B$4:$K$1001,7,FALSE)</f>
        <v>#N/A</v>
      </c>
      <c r="X682" s="23" t="e">
        <f>VLOOKUP('Frese Valve Selection'!$Q682,'Partnumber data valves'!$B$4:$K$1001,8,FALSE)</f>
        <v>#N/A</v>
      </c>
      <c r="Y682" s="23" t="e">
        <f>VLOOKUP('Frese Valve Selection'!$Q682,'Partnumber data valves'!$B$4:$K$1001,9,FALSE)</f>
        <v>#N/A</v>
      </c>
      <c r="Z682" s="23" t="e">
        <f>VLOOKUP('Frese Valve Selection'!$Q682,'Partnumber data valves'!$B$4:$K$1001,10,FALSE)</f>
        <v>#N/A</v>
      </c>
      <c r="AA682" s="97">
        <f t="shared" si="103"/>
        <v>0</v>
      </c>
      <c r="AB682" s="98" t="e">
        <f t="shared" si="101"/>
        <v>#N/A</v>
      </c>
      <c r="AC682" s="99" t="e">
        <f t="shared" si="102"/>
        <v>#N/A</v>
      </c>
      <c r="AD682" s="23" t="e">
        <f>VLOOKUP(Q682,'Weight table'!$A$2:$C$10000,3,FALSE)</f>
        <v>#N/A</v>
      </c>
      <c r="AF682" s="83"/>
      <c r="AG682" s="23" t="str">
        <f>IF(OR(ISBLANK($AF682),$AF682="N/A"),"",VLOOKUP($AF682,'Part number data actuators'!$B$3:$H$202,2,FALSE))</f>
        <v/>
      </c>
      <c r="AH682" s="23" t="str">
        <f>IF(OR(ISBLANK($AF682),$AF682="N/A"),"",VLOOKUP($AF682,'Part number data actuators'!$B$3:$H$202,3,FALSE))</f>
        <v/>
      </c>
      <c r="AI682" s="23" t="str">
        <f>IF(OR(ISBLANK($AF682),$AF682="N/A"),"",VLOOKUP($AF682,'Part number data actuators'!$B$3:$H$202,4,FALSE))</f>
        <v/>
      </c>
      <c r="AJ682" s="23" t="str">
        <f>IF(OR(ISBLANK($AF682),$AF682="N/A"),"",VLOOKUP($AF682,'Part number data actuators'!$B$3:$H$202,5,FALSE))</f>
        <v/>
      </c>
      <c r="AK682" s="23" t="str">
        <f>IF(OR(ISBLANK($AF682),$AF682="N/A"),"",VLOOKUP($AF682,'Part number data actuators'!$B$3:$H$202,6,FALSE))</f>
        <v/>
      </c>
      <c r="AL682" s="23" t="str">
        <f>IF(OR(ISBLANK($AF682),$AF682="N/A"),"",VLOOKUP($AF682,'Part number data actuators'!$B$3:$H$202,7,FALSE))</f>
        <v/>
      </c>
      <c r="AM682" s="5" t="str">
        <f>IF(OR(ISBLANK($AF682),$AF682="N/A"),"",VLOOKUP(AF682,'Weight table'!$A$2:$C$10000,3,FALSE))</f>
        <v/>
      </c>
      <c r="AO682" s="86"/>
      <c r="AU682" s="66" t="e">
        <f t="shared" si="104"/>
        <v>#N/A</v>
      </c>
      <c r="AV682" s="66" t="e">
        <f t="shared" si="105"/>
        <v>#N/A</v>
      </c>
      <c r="AW682" t="e">
        <f t="shared" si="106"/>
        <v>#N/A</v>
      </c>
      <c r="AX682" s="66" t="e">
        <f t="shared" si="107"/>
        <v>#N/A</v>
      </c>
      <c r="AY682" s="66" t="e">
        <f t="shared" si="108"/>
        <v>#N/A</v>
      </c>
      <c r="BB682" s="6" t="e">
        <f>MATCH(Q682,'Partnumber data valves'!$B$4:$B$1001,0)</f>
        <v>#N/A</v>
      </c>
      <c r="BC682" s="6"/>
      <c r="BD682" t="e">
        <f>INDEX('Partnumber data valves'!$B$4:$AC$1001,$BB682,13)</f>
        <v>#N/A</v>
      </c>
      <c r="BE682" t="e">
        <f>INDEX('Partnumber data valves'!$B$4:$AC$1001,$BB682,14)</f>
        <v>#N/A</v>
      </c>
      <c r="BF682" t="e">
        <f>INDEX('Partnumber data valves'!$B$4:$AC$1001,$BB682,15)</f>
        <v>#N/A</v>
      </c>
      <c r="BG682" t="e">
        <f>INDEX('Partnumber data valves'!$B$4:$AC$1001,$BB682,16)</f>
        <v>#N/A</v>
      </c>
      <c r="BH682" t="e">
        <f>INDEX('Partnumber data valves'!$B$4:$AC$1001,$BB682,17)</f>
        <v>#N/A</v>
      </c>
      <c r="BI682" t="e">
        <f>INDEX('Partnumber data valves'!$B$4:$AC$1001,$BB682,18)</f>
        <v>#N/A</v>
      </c>
      <c r="BJ682" t="e">
        <f>INDEX('Partnumber data valves'!$B$4:$AC$1001,$BB682,19)</f>
        <v>#N/A</v>
      </c>
      <c r="BL682" t="e">
        <f>INDEX('Partnumber data valves'!$B$4:$AC$1001,$BB682,21)</f>
        <v>#N/A</v>
      </c>
      <c r="BM682" t="e">
        <f>INDEX('Partnumber data valves'!$B$4:$AC$1001,$BB682,22)</f>
        <v>#N/A</v>
      </c>
      <c r="BN682" t="e">
        <f>INDEX('Partnumber data valves'!$B$4:$AC$1001,$BB682,23)</f>
        <v>#N/A</v>
      </c>
      <c r="BO682" t="e">
        <f>INDEX('Partnumber data valves'!$B$4:$AC$1001,$BB682,24)</f>
        <v>#N/A</v>
      </c>
      <c r="BP682" t="e">
        <f>INDEX('Partnumber data valves'!$B$4:$AC$1001,$BB682,25)</f>
        <v>#N/A</v>
      </c>
      <c r="BQ682" t="e">
        <f>INDEX('Partnumber data valves'!$B$4:$AC$1001,$BB682,26)</f>
        <v>#N/A</v>
      </c>
      <c r="BR682" t="e">
        <f>INDEX('Partnumber data valves'!$B$4:$AC$1001,$BB682,27)</f>
        <v>#N/A</v>
      </c>
      <c r="BS682" t="e">
        <f>INDEX('Partnumber data valves'!$B$4:$AC$1001,$BB682,28)</f>
        <v>#N/A</v>
      </c>
      <c r="BU682" s="66" t="e">
        <f>INDEX('Partnumber data valves'!$B$4:$AC$1001,$BB682,5)</f>
        <v>#N/A</v>
      </c>
      <c r="BV682" s="66" t="e">
        <f>INDEX('Partnumber data valves'!$B$4:$AC$1001,$BB682,6)</f>
        <v>#N/A</v>
      </c>
    </row>
    <row r="683" spans="2:74" ht="15.75">
      <c r="B683" s="86"/>
      <c r="C683" s="108"/>
      <c r="D683" s="125"/>
      <c r="E683" s="124"/>
      <c r="F683" s="124"/>
      <c r="G683" s="109"/>
      <c r="H683" s="112"/>
      <c r="I683" s="110"/>
      <c r="J683" s="111"/>
      <c r="K683" s="112"/>
      <c r="L683" s="111"/>
      <c r="M683" s="115"/>
      <c r="N683" s="115"/>
      <c r="O683" s="115"/>
      <c r="Q683" s="83"/>
      <c r="R683" s="22" t="e">
        <f>VLOOKUP('Frese Valve Selection'!$Q683,'Partnumber data valves'!$B$4:$K$1001,2,FALSE)</f>
        <v>#N/A</v>
      </c>
      <c r="S683" s="23" t="e">
        <f>VLOOKUP('Frese Valve Selection'!$Q683,'Partnumber data valves'!$B$4:$K$1001,3,FALSE)</f>
        <v>#N/A</v>
      </c>
      <c r="T683" s="23" t="e">
        <f>VLOOKUP('Frese Valve Selection'!$Q683,'Partnumber data valves'!$B$4:$K$1001,4,FALSE)</f>
        <v>#N/A</v>
      </c>
      <c r="U683" s="23" t="e">
        <f>VLOOKUP('Frese Valve Selection'!$Q683,'Partnumber data valves'!$B$4:$K$1001,5,FALSE)</f>
        <v>#N/A</v>
      </c>
      <c r="V683" s="23" t="e">
        <f>VLOOKUP('Frese Valve Selection'!$Q683,'Partnumber data valves'!$B$4:$K$1001,6,FALSE)</f>
        <v>#N/A</v>
      </c>
      <c r="W683" s="23" t="e">
        <f>VLOOKUP('Frese Valve Selection'!$Q683,'Partnumber data valves'!$B$4:$K$1001,7,FALSE)</f>
        <v>#N/A</v>
      </c>
      <c r="X683" s="23" t="e">
        <f>VLOOKUP('Frese Valve Selection'!$Q683,'Partnumber data valves'!$B$4:$K$1001,8,FALSE)</f>
        <v>#N/A</v>
      </c>
      <c r="Y683" s="23" t="e">
        <f>VLOOKUP('Frese Valve Selection'!$Q683,'Partnumber data valves'!$B$4:$K$1001,9,FALSE)</f>
        <v>#N/A</v>
      </c>
      <c r="Z683" s="23" t="e">
        <f>VLOOKUP('Frese Valve Selection'!$Q683,'Partnumber data valves'!$B$4:$K$1001,10,FALSE)</f>
        <v>#N/A</v>
      </c>
      <c r="AA683" s="97">
        <f t="shared" si="103"/>
        <v>0</v>
      </c>
      <c r="AB683" s="98" t="e">
        <f t="shared" si="101"/>
        <v>#N/A</v>
      </c>
      <c r="AC683" s="99" t="e">
        <f t="shared" si="102"/>
        <v>#N/A</v>
      </c>
      <c r="AD683" s="23" t="e">
        <f>VLOOKUP(Q683,'Weight table'!$A$2:$C$10000,3,FALSE)</f>
        <v>#N/A</v>
      </c>
      <c r="AF683" s="83"/>
      <c r="AG683" s="23" t="str">
        <f>IF(OR(ISBLANK($AF683),$AF683="N/A"),"",VLOOKUP($AF683,'Part number data actuators'!$B$3:$H$202,2,FALSE))</f>
        <v/>
      </c>
      <c r="AH683" s="23" t="str">
        <f>IF(OR(ISBLANK($AF683),$AF683="N/A"),"",VLOOKUP($AF683,'Part number data actuators'!$B$3:$H$202,3,FALSE))</f>
        <v/>
      </c>
      <c r="AI683" s="23" t="str">
        <f>IF(OR(ISBLANK($AF683),$AF683="N/A"),"",VLOOKUP($AF683,'Part number data actuators'!$B$3:$H$202,4,FALSE))</f>
        <v/>
      </c>
      <c r="AJ683" s="23" t="str">
        <f>IF(OR(ISBLANK($AF683),$AF683="N/A"),"",VLOOKUP($AF683,'Part number data actuators'!$B$3:$H$202,5,FALSE))</f>
        <v/>
      </c>
      <c r="AK683" s="23" t="str">
        <f>IF(OR(ISBLANK($AF683),$AF683="N/A"),"",VLOOKUP($AF683,'Part number data actuators'!$B$3:$H$202,6,FALSE))</f>
        <v/>
      </c>
      <c r="AL683" s="23" t="str">
        <f>IF(OR(ISBLANK($AF683),$AF683="N/A"),"",VLOOKUP($AF683,'Part number data actuators'!$B$3:$H$202,7,FALSE))</f>
        <v/>
      </c>
      <c r="AM683" s="5" t="str">
        <f>IF(OR(ISBLANK($AF683),$AF683="N/A"),"",VLOOKUP(AF683,'Weight table'!$A$2:$C$10000,3,FALSE))</f>
        <v/>
      </c>
      <c r="AO683" s="86"/>
      <c r="AU683" s="66" t="e">
        <f t="shared" si="104"/>
        <v>#N/A</v>
      </c>
      <c r="AV683" s="66" t="e">
        <f t="shared" si="105"/>
        <v>#N/A</v>
      </c>
      <c r="AW683" t="e">
        <f t="shared" si="106"/>
        <v>#N/A</v>
      </c>
      <c r="AX683" s="66" t="e">
        <f t="shared" si="107"/>
        <v>#N/A</v>
      </c>
      <c r="AY683" s="66" t="e">
        <f t="shared" si="108"/>
        <v>#N/A</v>
      </c>
      <c r="BB683" s="6" t="e">
        <f>MATCH(Q683,'Partnumber data valves'!$B$4:$B$1001,0)</f>
        <v>#N/A</v>
      </c>
      <c r="BC683" s="6"/>
      <c r="BD683" t="e">
        <f>INDEX('Partnumber data valves'!$B$4:$AC$1001,$BB683,13)</f>
        <v>#N/A</v>
      </c>
      <c r="BE683" t="e">
        <f>INDEX('Partnumber data valves'!$B$4:$AC$1001,$BB683,14)</f>
        <v>#N/A</v>
      </c>
      <c r="BF683" t="e">
        <f>INDEX('Partnumber data valves'!$B$4:$AC$1001,$BB683,15)</f>
        <v>#N/A</v>
      </c>
      <c r="BG683" t="e">
        <f>INDEX('Partnumber data valves'!$B$4:$AC$1001,$BB683,16)</f>
        <v>#N/A</v>
      </c>
      <c r="BH683" t="e">
        <f>INDEX('Partnumber data valves'!$B$4:$AC$1001,$BB683,17)</f>
        <v>#N/A</v>
      </c>
      <c r="BI683" t="e">
        <f>INDEX('Partnumber data valves'!$B$4:$AC$1001,$BB683,18)</f>
        <v>#N/A</v>
      </c>
      <c r="BJ683" t="e">
        <f>INDEX('Partnumber data valves'!$B$4:$AC$1001,$BB683,19)</f>
        <v>#N/A</v>
      </c>
      <c r="BL683" t="e">
        <f>INDEX('Partnumber data valves'!$B$4:$AC$1001,$BB683,21)</f>
        <v>#N/A</v>
      </c>
      <c r="BM683" t="e">
        <f>INDEX('Partnumber data valves'!$B$4:$AC$1001,$BB683,22)</f>
        <v>#N/A</v>
      </c>
      <c r="BN683" t="e">
        <f>INDEX('Partnumber data valves'!$B$4:$AC$1001,$BB683,23)</f>
        <v>#N/A</v>
      </c>
      <c r="BO683" t="e">
        <f>INDEX('Partnumber data valves'!$B$4:$AC$1001,$BB683,24)</f>
        <v>#N/A</v>
      </c>
      <c r="BP683" t="e">
        <f>INDEX('Partnumber data valves'!$B$4:$AC$1001,$BB683,25)</f>
        <v>#N/A</v>
      </c>
      <c r="BQ683" t="e">
        <f>INDEX('Partnumber data valves'!$B$4:$AC$1001,$BB683,26)</f>
        <v>#N/A</v>
      </c>
      <c r="BR683" t="e">
        <f>INDEX('Partnumber data valves'!$B$4:$AC$1001,$BB683,27)</f>
        <v>#N/A</v>
      </c>
      <c r="BS683" t="e">
        <f>INDEX('Partnumber data valves'!$B$4:$AC$1001,$BB683,28)</f>
        <v>#N/A</v>
      </c>
      <c r="BU683" s="66" t="e">
        <f>INDEX('Partnumber data valves'!$B$4:$AC$1001,$BB683,5)</f>
        <v>#N/A</v>
      </c>
      <c r="BV683" s="66" t="e">
        <f>INDEX('Partnumber data valves'!$B$4:$AC$1001,$BB683,6)</f>
        <v>#N/A</v>
      </c>
    </row>
    <row r="684" spans="2:74" ht="15.75">
      <c r="B684" s="86"/>
      <c r="C684" s="108"/>
      <c r="D684" s="112"/>
      <c r="E684" s="124"/>
      <c r="F684" s="124"/>
      <c r="G684" s="109"/>
      <c r="H684" s="112"/>
      <c r="I684" s="110"/>
      <c r="J684" s="111"/>
      <c r="K684" s="112"/>
      <c r="L684" s="111"/>
      <c r="M684" s="115"/>
      <c r="N684" s="115"/>
      <c r="O684" s="115"/>
      <c r="Q684" s="83"/>
      <c r="R684" s="22" t="e">
        <f>VLOOKUP('Frese Valve Selection'!$Q684,'Partnumber data valves'!$B$4:$K$1001,2,FALSE)</f>
        <v>#N/A</v>
      </c>
      <c r="S684" s="23" t="e">
        <f>VLOOKUP('Frese Valve Selection'!$Q684,'Partnumber data valves'!$B$4:$K$1001,3,FALSE)</f>
        <v>#N/A</v>
      </c>
      <c r="T684" s="23" t="e">
        <f>VLOOKUP('Frese Valve Selection'!$Q684,'Partnumber data valves'!$B$4:$K$1001,4,FALSE)</f>
        <v>#N/A</v>
      </c>
      <c r="U684" s="23" t="e">
        <f>VLOOKUP('Frese Valve Selection'!$Q684,'Partnumber data valves'!$B$4:$K$1001,5,FALSE)</f>
        <v>#N/A</v>
      </c>
      <c r="V684" s="23" t="e">
        <f>VLOOKUP('Frese Valve Selection'!$Q684,'Partnumber data valves'!$B$4:$K$1001,6,FALSE)</f>
        <v>#N/A</v>
      </c>
      <c r="W684" s="23" t="e">
        <f>VLOOKUP('Frese Valve Selection'!$Q684,'Partnumber data valves'!$B$4:$K$1001,7,FALSE)</f>
        <v>#N/A</v>
      </c>
      <c r="X684" s="23" t="e">
        <f>VLOOKUP('Frese Valve Selection'!$Q684,'Partnumber data valves'!$B$4:$K$1001,8,FALSE)</f>
        <v>#N/A</v>
      </c>
      <c r="Y684" s="23" t="e">
        <f>VLOOKUP('Frese Valve Selection'!$Q684,'Partnumber data valves'!$B$4:$K$1001,9,FALSE)</f>
        <v>#N/A</v>
      </c>
      <c r="Z684" s="23" t="e">
        <f>VLOOKUP('Frese Valve Selection'!$Q684,'Partnumber data valves'!$B$4:$K$1001,10,FALSE)</f>
        <v>#N/A</v>
      </c>
      <c r="AA684" s="97">
        <f t="shared" si="103"/>
        <v>0</v>
      </c>
      <c r="AB684" s="98" t="e">
        <f t="shared" si="101"/>
        <v>#N/A</v>
      </c>
      <c r="AC684" s="99" t="e">
        <f t="shared" si="102"/>
        <v>#N/A</v>
      </c>
      <c r="AD684" s="23" t="e">
        <f>VLOOKUP(Q684,'Weight table'!$A$2:$C$10000,3,FALSE)</f>
        <v>#N/A</v>
      </c>
      <c r="AF684" s="83"/>
      <c r="AG684" s="23" t="str">
        <f>IF(OR(ISBLANK($AF684),$AF684="N/A"),"",VLOOKUP($AF684,'Part number data actuators'!$B$3:$H$202,2,FALSE))</f>
        <v/>
      </c>
      <c r="AH684" s="23" t="str">
        <f>IF(OR(ISBLANK($AF684),$AF684="N/A"),"",VLOOKUP($AF684,'Part number data actuators'!$B$3:$H$202,3,FALSE))</f>
        <v/>
      </c>
      <c r="AI684" s="23" t="str">
        <f>IF(OR(ISBLANK($AF684),$AF684="N/A"),"",VLOOKUP($AF684,'Part number data actuators'!$B$3:$H$202,4,FALSE))</f>
        <v/>
      </c>
      <c r="AJ684" s="23" t="str">
        <f>IF(OR(ISBLANK($AF684),$AF684="N/A"),"",VLOOKUP($AF684,'Part number data actuators'!$B$3:$H$202,5,FALSE))</f>
        <v/>
      </c>
      <c r="AK684" s="23" t="str">
        <f>IF(OR(ISBLANK($AF684),$AF684="N/A"),"",VLOOKUP($AF684,'Part number data actuators'!$B$3:$H$202,6,FALSE))</f>
        <v/>
      </c>
      <c r="AL684" s="23" t="str">
        <f>IF(OR(ISBLANK($AF684),$AF684="N/A"),"",VLOOKUP($AF684,'Part number data actuators'!$B$3:$H$202,7,FALSE))</f>
        <v/>
      </c>
      <c r="AM684" s="5" t="str">
        <f>IF(OR(ISBLANK($AF684),$AF684="N/A"),"",VLOOKUP(AF684,'Weight table'!$A$2:$C$10000,3,FALSE))</f>
        <v/>
      </c>
      <c r="AO684" s="86"/>
      <c r="AU684" s="66" t="e">
        <f t="shared" si="104"/>
        <v>#N/A</v>
      </c>
      <c r="AV684" s="66" t="e">
        <f t="shared" si="105"/>
        <v>#N/A</v>
      </c>
      <c r="AW684" t="e">
        <f t="shared" si="106"/>
        <v>#N/A</v>
      </c>
      <c r="AX684" s="66" t="e">
        <f t="shared" si="107"/>
        <v>#N/A</v>
      </c>
      <c r="AY684" s="66" t="e">
        <f t="shared" si="108"/>
        <v>#N/A</v>
      </c>
      <c r="BB684" s="6" t="e">
        <f>MATCH(Q684,'Partnumber data valves'!$B$4:$B$1001,0)</f>
        <v>#N/A</v>
      </c>
      <c r="BC684" s="6"/>
      <c r="BD684" t="e">
        <f>INDEX('Partnumber data valves'!$B$4:$AC$1001,$BB684,13)</f>
        <v>#N/A</v>
      </c>
      <c r="BE684" t="e">
        <f>INDEX('Partnumber data valves'!$B$4:$AC$1001,$BB684,14)</f>
        <v>#N/A</v>
      </c>
      <c r="BF684" t="e">
        <f>INDEX('Partnumber data valves'!$B$4:$AC$1001,$BB684,15)</f>
        <v>#N/A</v>
      </c>
      <c r="BG684" t="e">
        <f>INDEX('Partnumber data valves'!$B$4:$AC$1001,$BB684,16)</f>
        <v>#N/A</v>
      </c>
      <c r="BH684" t="e">
        <f>INDEX('Partnumber data valves'!$B$4:$AC$1001,$BB684,17)</f>
        <v>#N/A</v>
      </c>
      <c r="BI684" t="e">
        <f>INDEX('Partnumber data valves'!$B$4:$AC$1001,$BB684,18)</f>
        <v>#N/A</v>
      </c>
      <c r="BJ684" t="e">
        <f>INDEX('Partnumber data valves'!$B$4:$AC$1001,$BB684,19)</f>
        <v>#N/A</v>
      </c>
      <c r="BL684" t="e">
        <f>INDEX('Partnumber data valves'!$B$4:$AC$1001,$BB684,21)</f>
        <v>#N/A</v>
      </c>
      <c r="BM684" t="e">
        <f>INDEX('Partnumber data valves'!$B$4:$AC$1001,$BB684,22)</f>
        <v>#N/A</v>
      </c>
      <c r="BN684" t="e">
        <f>INDEX('Partnumber data valves'!$B$4:$AC$1001,$BB684,23)</f>
        <v>#N/A</v>
      </c>
      <c r="BO684" t="e">
        <f>INDEX('Partnumber data valves'!$B$4:$AC$1001,$BB684,24)</f>
        <v>#N/A</v>
      </c>
      <c r="BP684" t="e">
        <f>INDEX('Partnumber data valves'!$B$4:$AC$1001,$BB684,25)</f>
        <v>#N/A</v>
      </c>
      <c r="BQ684" t="e">
        <f>INDEX('Partnumber data valves'!$B$4:$AC$1001,$BB684,26)</f>
        <v>#N/A</v>
      </c>
      <c r="BR684" t="e">
        <f>INDEX('Partnumber data valves'!$B$4:$AC$1001,$BB684,27)</f>
        <v>#N/A</v>
      </c>
      <c r="BS684" t="e">
        <f>INDEX('Partnumber data valves'!$B$4:$AC$1001,$BB684,28)</f>
        <v>#N/A</v>
      </c>
      <c r="BU684" s="66" t="e">
        <f>INDEX('Partnumber data valves'!$B$4:$AC$1001,$BB684,5)</f>
        <v>#N/A</v>
      </c>
      <c r="BV684" s="66" t="e">
        <f>INDEX('Partnumber data valves'!$B$4:$AC$1001,$BB684,6)</f>
        <v>#N/A</v>
      </c>
    </row>
    <row r="685" spans="2:74" ht="15.75">
      <c r="B685" s="86"/>
      <c r="C685" s="108"/>
      <c r="D685" s="112"/>
      <c r="E685" s="124"/>
      <c r="F685" s="124"/>
      <c r="G685" s="109"/>
      <c r="H685" s="112"/>
      <c r="I685" s="110"/>
      <c r="J685" s="111"/>
      <c r="K685" s="112"/>
      <c r="L685" s="111"/>
      <c r="M685" s="115"/>
      <c r="N685" s="115"/>
      <c r="O685" s="115"/>
      <c r="Q685" s="83"/>
      <c r="R685" s="22" t="e">
        <f>VLOOKUP('Frese Valve Selection'!$Q685,'Partnumber data valves'!$B$4:$K$1001,2,FALSE)</f>
        <v>#N/A</v>
      </c>
      <c r="S685" s="23" t="e">
        <f>VLOOKUP('Frese Valve Selection'!$Q685,'Partnumber data valves'!$B$4:$K$1001,3,FALSE)</f>
        <v>#N/A</v>
      </c>
      <c r="T685" s="23" t="e">
        <f>VLOOKUP('Frese Valve Selection'!$Q685,'Partnumber data valves'!$B$4:$K$1001,4,FALSE)</f>
        <v>#N/A</v>
      </c>
      <c r="U685" s="23" t="e">
        <f>VLOOKUP('Frese Valve Selection'!$Q685,'Partnumber data valves'!$B$4:$K$1001,5,FALSE)</f>
        <v>#N/A</v>
      </c>
      <c r="V685" s="23" t="e">
        <f>VLOOKUP('Frese Valve Selection'!$Q685,'Partnumber data valves'!$B$4:$K$1001,6,FALSE)</f>
        <v>#N/A</v>
      </c>
      <c r="W685" s="23" t="e">
        <f>VLOOKUP('Frese Valve Selection'!$Q685,'Partnumber data valves'!$B$4:$K$1001,7,FALSE)</f>
        <v>#N/A</v>
      </c>
      <c r="X685" s="23" t="e">
        <f>VLOOKUP('Frese Valve Selection'!$Q685,'Partnumber data valves'!$B$4:$K$1001,8,FALSE)</f>
        <v>#N/A</v>
      </c>
      <c r="Y685" s="23" t="e">
        <f>VLOOKUP('Frese Valve Selection'!$Q685,'Partnumber data valves'!$B$4:$K$1001,9,FALSE)</f>
        <v>#N/A</v>
      </c>
      <c r="Z685" s="23" t="e">
        <f>VLOOKUP('Frese Valve Selection'!$Q685,'Partnumber data valves'!$B$4:$K$1001,10,FALSE)</f>
        <v>#N/A</v>
      </c>
      <c r="AA685" s="97">
        <f t="shared" si="103"/>
        <v>0</v>
      </c>
      <c r="AB685" s="98" t="e">
        <f t="shared" si="101"/>
        <v>#N/A</v>
      </c>
      <c r="AC685" s="99" t="e">
        <f t="shared" si="102"/>
        <v>#N/A</v>
      </c>
      <c r="AD685" s="23" t="e">
        <f>VLOOKUP(Q685,'Weight table'!$A$2:$C$10000,3,FALSE)</f>
        <v>#N/A</v>
      </c>
      <c r="AF685" s="83"/>
      <c r="AG685" s="23" t="str">
        <f>IF(OR(ISBLANK($AF685),$AF685="N/A"),"",VLOOKUP($AF685,'Part number data actuators'!$B$3:$H$202,2,FALSE))</f>
        <v/>
      </c>
      <c r="AH685" s="23" t="str">
        <f>IF(OR(ISBLANK($AF685),$AF685="N/A"),"",VLOOKUP($AF685,'Part number data actuators'!$B$3:$H$202,3,FALSE))</f>
        <v/>
      </c>
      <c r="AI685" s="23" t="str">
        <f>IF(OR(ISBLANK($AF685),$AF685="N/A"),"",VLOOKUP($AF685,'Part number data actuators'!$B$3:$H$202,4,FALSE))</f>
        <v/>
      </c>
      <c r="AJ685" s="23" t="str">
        <f>IF(OR(ISBLANK($AF685),$AF685="N/A"),"",VLOOKUP($AF685,'Part number data actuators'!$B$3:$H$202,5,FALSE))</f>
        <v/>
      </c>
      <c r="AK685" s="23" t="str">
        <f>IF(OR(ISBLANK($AF685),$AF685="N/A"),"",VLOOKUP($AF685,'Part number data actuators'!$B$3:$H$202,6,FALSE))</f>
        <v/>
      </c>
      <c r="AL685" s="23" t="str">
        <f>IF(OR(ISBLANK($AF685),$AF685="N/A"),"",VLOOKUP($AF685,'Part number data actuators'!$B$3:$H$202,7,FALSE))</f>
        <v/>
      </c>
      <c r="AM685" s="5" t="str">
        <f>IF(OR(ISBLANK($AF685),$AF685="N/A"),"",VLOOKUP(AF685,'Weight table'!$A$2:$C$10000,3,FALSE))</f>
        <v/>
      </c>
      <c r="AO685" s="86"/>
      <c r="AU685" s="66" t="e">
        <f t="shared" si="104"/>
        <v>#N/A</v>
      </c>
      <c r="AV685" s="66" t="e">
        <f t="shared" si="105"/>
        <v>#N/A</v>
      </c>
      <c r="AW685" t="e">
        <f t="shared" si="106"/>
        <v>#N/A</v>
      </c>
      <c r="AX685" s="66" t="e">
        <f t="shared" si="107"/>
        <v>#N/A</v>
      </c>
      <c r="AY685" s="66" t="e">
        <f t="shared" si="108"/>
        <v>#N/A</v>
      </c>
      <c r="BB685" s="6" t="e">
        <f>MATCH(Q685,'Partnumber data valves'!$B$4:$B$1001,0)</f>
        <v>#N/A</v>
      </c>
      <c r="BC685" s="6"/>
      <c r="BD685" t="e">
        <f>INDEX('Partnumber data valves'!$B$4:$AC$1001,$BB685,13)</f>
        <v>#N/A</v>
      </c>
      <c r="BE685" t="e">
        <f>INDEX('Partnumber data valves'!$B$4:$AC$1001,$BB685,14)</f>
        <v>#N/A</v>
      </c>
      <c r="BF685" t="e">
        <f>INDEX('Partnumber data valves'!$B$4:$AC$1001,$BB685,15)</f>
        <v>#N/A</v>
      </c>
      <c r="BG685" t="e">
        <f>INDEX('Partnumber data valves'!$B$4:$AC$1001,$BB685,16)</f>
        <v>#N/A</v>
      </c>
      <c r="BH685" t="e">
        <f>INDEX('Partnumber data valves'!$B$4:$AC$1001,$BB685,17)</f>
        <v>#N/A</v>
      </c>
      <c r="BI685" t="e">
        <f>INDEX('Partnumber data valves'!$B$4:$AC$1001,$BB685,18)</f>
        <v>#N/A</v>
      </c>
      <c r="BJ685" t="e">
        <f>INDEX('Partnumber data valves'!$B$4:$AC$1001,$BB685,19)</f>
        <v>#N/A</v>
      </c>
      <c r="BL685" t="e">
        <f>INDEX('Partnumber data valves'!$B$4:$AC$1001,$BB685,21)</f>
        <v>#N/A</v>
      </c>
      <c r="BM685" t="e">
        <f>INDEX('Partnumber data valves'!$B$4:$AC$1001,$BB685,22)</f>
        <v>#N/A</v>
      </c>
      <c r="BN685" t="e">
        <f>INDEX('Partnumber data valves'!$B$4:$AC$1001,$BB685,23)</f>
        <v>#N/A</v>
      </c>
      <c r="BO685" t="e">
        <f>INDEX('Partnumber data valves'!$B$4:$AC$1001,$BB685,24)</f>
        <v>#N/A</v>
      </c>
      <c r="BP685" t="e">
        <f>INDEX('Partnumber data valves'!$B$4:$AC$1001,$BB685,25)</f>
        <v>#N/A</v>
      </c>
      <c r="BQ685" t="e">
        <f>INDEX('Partnumber data valves'!$B$4:$AC$1001,$BB685,26)</f>
        <v>#N/A</v>
      </c>
      <c r="BR685" t="e">
        <f>INDEX('Partnumber data valves'!$B$4:$AC$1001,$BB685,27)</f>
        <v>#N/A</v>
      </c>
      <c r="BS685" t="e">
        <f>INDEX('Partnumber data valves'!$B$4:$AC$1001,$BB685,28)</f>
        <v>#N/A</v>
      </c>
      <c r="BU685" s="66" t="e">
        <f>INDEX('Partnumber data valves'!$B$4:$AC$1001,$BB685,5)</f>
        <v>#N/A</v>
      </c>
      <c r="BV685" s="66" t="e">
        <f>INDEX('Partnumber data valves'!$B$4:$AC$1001,$BB685,6)</f>
        <v>#N/A</v>
      </c>
    </row>
    <row r="686" spans="2:74" ht="15.75">
      <c r="B686" s="86"/>
      <c r="C686" s="108"/>
      <c r="D686" s="112"/>
      <c r="E686" s="124"/>
      <c r="F686" s="124"/>
      <c r="G686" s="109"/>
      <c r="H686" s="112"/>
      <c r="I686" s="110"/>
      <c r="J686" s="111"/>
      <c r="K686" s="112"/>
      <c r="L686" s="111"/>
      <c r="M686" s="115"/>
      <c r="N686" s="115"/>
      <c r="O686" s="115"/>
      <c r="Q686" s="83"/>
      <c r="R686" s="22" t="e">
        <f>VLOOKUP('Frese Valve Selection'!$Q686,'Partnumber data valves'!$B$4:$K$1001,2,FALSE)</f>
        <v>#N/A</v>
      </c>
      <c r="S686" s="23" t="e">
        <f>VLOOKUP('Frese Valve Selection'!$Q686,'Partnumber data valves'!$B$4:$K$1001,3,FALSE)</f>
        <v>#N/A</v>
      </c>
      <c r="T686" s="23" t="e">
        <f>VLOOKUP('Frese Valve Selection'!$Q686,'Partnumber data valves'!$B$4:$K$1001,4,FALSE)</f>
        <v>#N/A</v>
      </c>
      <c r="U686" s="23" t="e">
        <f>VLOOKUP('Frese Valve Selection'!$Q686,'Partnumber data valves'!$B$4:$K$1001,5,FALSE)</f>
        <v>#N/A</v>
      </c>
      <c r="V686" s="23" t="e">
        <f>VLOOKUP('Frese Valve Selection'!$Q686,'Partnumber data valves'!$B$4:$K$1001,6,FALSE)</f>
        <v>#N/A</v>
      </c>
      <c r="W686" s="23" t="e">
        <f>VLOOKUP('Frese Valve Selection'!$Q686,'Partnumber data valves'!$B$4:$K$1001,7,FALSE)</f>
        <v>#N/A</v>
      </c>
      <c r="X686" s="23" t="e">
        <f>VLOOKUP('Frese Valve Selection'!$Q686,'Partnumber data valves'!$B$4:$K$1001,8,FALSE)</f>
        <v>#N/A</v>
      </c>
      <c r="Y686" s="23" t="e">
        <f>VLOOKUP('Frese Valve Selection'!$Q686,'Partnumber data valves'!$B$4:$K$1001,9,FALSE)</f>
        <v>#N/A</v>
      </c>
      <c r="Z686" s="23" t="e">
        <f>VLOOKUP('Frese Valve Selection'!$Q686,'Partnumber data valves'!$B$4:$K$1001,10,FALSE)</f>
        <v>#N/A</v>
      </c>
      <c r="AA686" s="97">
        <f t="shared" si="103"/>
        <v>0</v>
      </c>
      <c r="AB686" s="98" t="e">
        <f t="shared" si="101"/>
        <v>#N/A</v>
      </c>
      <c r="AC686" s="99" t="e">
        <f t="shared" si="102"/>
        <v>#N/A</v>
      </c>
      <c r="AD686" s="23" t="e">
        <f>VLOOKUP(Q686,'Weight table'!$A$2:$C$10000,3,FALSE)</f>
        <v>#N/A</v>
      </c>
      <c r="AF686" s="83"/>
      <c r="AG686" s="23" t="str">
        <f>IF(OR(ISBLANK($AF686),$AF686="N/A"),"",VLOOKUP($AF686,'Part number data actuators'!$B$3:$H$202,2,FALSE))</f>
        <v/>
      </c>
      <c r="AH686" s="23" t="str">
        <f>IF(OR(ISBLANK($AF686),$AF686="N/A"),"",VLOOKUP($AF686,'Part number data actuators'!$B$3:$H$202,3,FALSE))</f>
        <v/>
      </c>
      <c r="AI686" s="23" t="str">
        <f>IF(OR(ISBLANK($AF686),$AF686="N/A"),"",VLOOKUP($AF686,'Part number data actuators'!$B$3:$H$202,4,FALSE))</f>
        <v/>
      </c>
      <c r="AJ686" s="23" t="str">
        <f>IF(OR(ISBLANK($AF686),$AF686="N/A"),"",VLOOKUP($AF686,'Part number data actuators'!$B$3:$H$202,5,FALSE))</f>
        <v/>
      </c>
      <c r="AK686" s="23" t="str">
        <f>IF(OR(ISBLANK($AF686),$AF686="N/A"),"",VLOOKUP($AF686,'Part number data actuators'!$B$3:$H$202,6,FALSE))</f>
        <v/>
      </c>
      <c r="AL686" s="23" t="str">
        <f>IF(OR(ISBLANK($AF686),$AF686="N/A"),"",VLOOKUP($AF686,'Part number data actuators'!$B$3:$H$202,7,FALSE))</f>
        <v/>
      </c>
      <c r="AM686" s="5" t="str">
        <f>IF(OR(ISBLANK($AF686),$AF686="N/A"),"",VLOOKUP(AF686,'Weight table'!$A$2:$C$10000,3,FALSE))</f>
        <v/>
      </c>
      <c r="AO686" s="86"/>
      <c r="AU686" s="66" t="e">
        <f t="shared" si="104"/>
        <v>#N/A</v>
      </c>
      <c r="AV686" s="66" t="e">
        <f t="shared" si="105"/>
        <v>#N/A</v>
      </c>
      <c r="AW686" t="e">
        <f t="shared" si="106"/>
        <v>#N/A</v>
      </c>
      <c r="AX686" s="66" t="e">
        <f t="shared" si="107"/>
        <v>#N/A</v>
      </c>
      <c r="AY686" s="66" t="e">
        <f t="shared" si="108"/>
        <v>#N/A</v>
      </c>
      <c r="BB686" s="6" t="e">
        <f>MATCH(Q686,'Partnumber data valves'!$B$4:$B$1001,0)</f>
        <v>#N/A</v>
      </c>
      <c r="BC686" s="6"/>
      <c r="BD686" t="e">
        <f>INDEX('Partnumber data valves'!$B$4:$AC$1001,$BB686,13)</f>
        <v>#N/A</v>
      </c>
      <c r="BE686" t="e">
        <f>INDEX('Partnumber data valves'!$B$4:$AC$1001,$BB686,14)</f>
        <v>#N/A</v>
      </c>
      <c r="BF686" t="e">
        <f>INDEX('Partnumber data valves'!$B$4:$AC$1001,$BB686,15)</f>
        <v>#N/A</v>
      </c>
      <c r="BG686" t="e">
        <f>INDEX('Partnumber data valves'!$B$4:$AC$1001,$BB686,16)</f>
        <v>#N/A</v>
      </c>
      <c r="BH686" t="e">
        <f>INDEX('Partnumber data valves'!$B$4:$AC$1001,$BB686,17)</f>
        <v>#N/A</v>
      </c>
      <c r="BI686" t="e">
        <f>INDEX('Partnumber data valves'!$B$4:$AC$1001,$BB686,18)</f>
        <v>#N/A</v>
      </c>
      <c r="BJ686" t="e">
        <f>INDEX('Partnumber data valves'!$B$4:$AC$1001,$BB686,19)</f>
        <v>#N/A</v>
      </c>
      <c r="BL686" t="e">
        <f>INDEX('Partnumber data valves'!$B$4:$AC$1001,$BB686,21)</f>
        <v>#N/A</v>
      </c>
      <c r="BM686" t="e">
        <f>INDEX('Partnumber data valves'!$B$4:$AC$1001,$BB686,22)</f>
        <v>#N/A</v>
      </c>
      <c r="BN686" t="e">
        <f>INDEX('Partnumber data valves'!$B$4:$AC$1001,$BB686,23)</f>
        <v>#N/A</v>
      </c>
      <c r="BO686" t="e">
        <f>INDEX('Partnumber data valves'!$B$4:$AC$1001,$BB686,24)</f>
        <v>#N/A</v>
      </c>
      <c r="BP686" t="e">
        <f>INDEX('Partnumber data valves'!$B$4:$AC$1001,$BB686,25)</f>
        <v>#N/A</v>
      </c>
      <c r="BQ686" t="e">
        <f>INDEX('Partnumber data valves'!$B$4:$AC$1001,$BB686,26)</f>
        <v>#N/A</v>
      </c>
      <c r="BR686" t="e">
        <f>INDEX('Partnumber data valves'!$B$4:$AC$1001,$BB686,27)</f>
        <v>#N/A</v>
      </c>
      <c r="BS686" t="e">
        <f>INDEX('Partnumber data valves'!$B$4:$AC$1001,$BB686,28)</f>
        <v>#N/A</v>
      </c>
      <c r="BU686" s="66" t="e">
        <f>INDEX('Partnumber data valves'!$B$4:$AC$1001,$BB686,5)</f>
        <v>#N/A</v>
      </c>
      <c r="BV686" s="66" t="e">
        <f>INDEX('Partnumber data valves'!$B$4:$AC$1001,$BB686,6)</f>
        <v>#N/A</v>
      </c>
    </row>
    <row r="687" spans="2:74" ht="15.75">
      <c r="B687" s="86"/>
      <c r="C687" s="108"/>
      <c r="D687" s="112"/>
      <c r="E687" s="124"/>
      <c r="F687" s="124"/>
      <c r="G687" s="109"/>
      <c r="H687" s="112"/>
      <c r="I687" s="110"/>
      <c r="J687" s="111"/>
      <c r="K687" s="112"/>
      <c r="L687" s="111"/>
      <c r="M687" s="115"/>
      <c r="N687" s="115"/>
      <c r="O687" s="115"/>
      <c r="Q687" s="83"/>
      <c r="R687" s="22" t="e">
        <f>VLOOKUP('Frese Valve Selection'!$Q687,'Partnumber data valves'!$B$4:$K$1001,2,FALSE)</f>
        <v>#N/A</v>
      </c>
      <c r="S687" s="23" t="e">
        <f>VLOOKUP('Frese Valve Selection'!$Q687,'Partnumber data valves'!$B$4:$K$1001,3,FALSE)</f>
        <v>#N/A</v>
      </c>
      <c r="T687" s="23" t="e">
        <f>VLOOKUP('Frese Valve Selection'!$Q687,'Partnumber data valves'!$B$4:$K$1001,4,FALSE)</f>
        <v>#N/A</v>
      </c>
      <c r="U687" s="23" t="e">
        <f>VLOOKUP('Frese Valve Selection'!$Q687,'Partnumber data valves'!$B$4:$K$1001,5,FALSE)</f>
        <v>#N/A</v>
      </c>
      <c r="V687" s="23" t="e">
        <f>VLOOKUP('Frese Valve Selection'!$Q687,'Partnumber data valves'!$B$4:$K$1001,6,FALSE)</f>
        <v>#N/A</v>
      </c>
      <c r="W687" s="23" t="e">
        <f>VLOOKUP('Frese Valve Selection'!$Q687,'Partnumber data valves'!$B$4:$K$1001,7,FALSE)</f>
        <v>#N/A</v>
      </c>
      <c r="X687" s="23" t="e">
        <f>VLOOKUP('Frese Valve Selection'!$Q687,'Partnumber data valves'!$B$4:$K$1001,8,FALSE)</f>
        <v>#N/A</v>
      </c>
      <c r="Y687" s="23" t="e">
        <f>VLOOKUP('Frese Valve Selection'!$Q687,'Partnumber data valves'!$B$4:$K$1001,9,FALSE)</f>
        <v>#N/A</v>
      </c>
      <c r="Z687" s="23" t="e">
        <f>VLOOKUP('Frese Valve Selection'!$Q687,'Partnumber data valves'!$B$4:$K$1001,10,FALSE)</f>
        <v>#N/A</v>
      </c>
      <c r="AA687" s="97">
        <f t="shared" si="103"/>
        <v>0</v>
      </c>
      <c r="AB687" s="98" t="e">
        <f t="shared" si="101"/>
        <v>#N/A</v>
      </c>
      <c r="AC687" s="99" t="e">
        <f t="shared" si="102"/>
        <v>#N/A</v>
      </c>
      <c r="AD687" s="23" t="e">
        <f>VLOOKUP(Q687,'Weight table'!$A$2:$C$10000,3,FALSE)</f>
        <v>#N/A</v>
      </c>
      <c r="AF687" s="83"/>
      <c r="AG687" s="23" t="str">
        <f>IF(OR(ISBLANK($AF687),$AF687="N/A"),"",VLOOKUP($AF687,'Part number data actuators'!$B$3:$H$202,2,FALSE))</f>
        <v/>
      </c>
      <c r="AH687" s="23" t="str">
        <f>IF(OR(ISBLANK($AF687),$AF687="N/A"),"",VLOOKUP($AF687,'Part number data actuators'!$B$3:$H$202,3,FALSE))</f>
        <v/>
      </c>
      <c r="AI687" s="23" t="str">
        <f>IF(OR(ISBLANK($AF687),$AF687="N/A"),"",VLOOKUP($AF687,'Part number data actuators'!$B$3:$H$202,4,FALSE))</f>
        <v/>
      </c>
      <c r="AJ687" s="23" t="str">
        <f>IF(OR(ISBLANK($AF687),$AF687="N/A"),"",VLOOKUP($AF687,'Part number data actuators'!$B$3:$H$202,5,FALSE))</f>
        <v/>
      </c>
      <c r="AK687" s="23" t="str">
        <f>IF(OR(ISBLANK($AF687),$AF687="N/A"),"",VLOOKUP($AF687,'Part number data actuators'!$B$3:$H$202,6,FALSE))</f>
        <v/>
      </c>
      <c r="AL687" s="23" t="str">
        <f>IF(OR(ISBLANK($AF687),$AF687="N/A"),"",VLOOKUP($AF687,'Part number data actuators'!$B$3:$H$202,7,FALSE))</f>
        <v/>
      </c>
      <c r="AM687" s="5" t="str">
        <f>IF(OR(ISBLANK($AF687),$AF687="N/A"),"",VLOOKUP(AF687,'Weight table'!$A$2:$C$10000,3,FALSE))</f>
        <v/>
      </c>
      <c r="AO687" s="86"/>
      <c r="AU687" s="66" t="e">
        <f t="shared" si="104"/>
        <v>#N/A</v>
      </c>
      <c r="AV687" s="66" t="e">
        <f t="shared" si="105"/>
        <v>#N/A</v>
      </c>
      <c r="AW687" t="e">
        <f t="shared" si="106"/>
        <v>#N/A</v>
      </c>
      <c r="AX687" s="66" t="e">
        <f t="shared" si="107"/>
        <v>#N/A</v>
      </c>
      <c r="AY687" s="66" t="e">
        <f t="shared" si="108"/>
        <v>#N/A</v>
      </c>
      <c r="BB687" s="6" t="e">
        <f>MATCH(Q687,'Partnumber data valves'!$B$4:$B$1001,0)</f>
        <v>#N/A</v>
      </c>
      <c r="BC687" s="6"/>
      <c r="BD687" t="e">
        <f>INDEX('Partnumber data valves'!$B$4:$AC$1001,$BB687,13)</f>
        <v>#N/A</v>
      </c>
      <c r="BE687" t="e">
        <f>INDEX('Partnumber data valves'!$B$4:$AC$1001,$BB687,14)</f>
        <v>#N/A</v>
      </c>
      <c r="BF687" t="e">
        <f>INDEX('Partnumber data valves'!$B$4:$AC$1001,$BB687,15)</f>
        <v>#N/A</v>
      </c>
      <c r="BG687" t="e">
        <f>INDEX('Partnumber data valves'!$B$4:$AC$1001,$BB687,16)</f>
        <v>#N/A</v>
      </c>
      <c r="BH687" t="e">
        <f>INDEX('Partnumber data valves'!$B$4:$AC$1001,$BB687,17)</f>
        <v>#N/A</v>
      </c>
      <c r="BI687" t="e">
        <f>INDEX('Partnumber data valves'!$B$4:$AC$1001,$BB687,18)</f>
        <v>#N/A</v>
      </c>
      <c r="BJ687" t="e">
        <f>INDEX('Partnumber data valves'!$B$4:$AC$1001,$BB687,19)</f>
        <v>#N/A</v>
      </c>
      <c r="BL687" t="e">
        <f>INDEX('Partnumber data valves'!$B$4:$AC$1001,$BB687,21)</f>
        <v>#N/A</v>
      </c>
      <c r="BM687" t="e">
        <f>INDEX('Partnumber data valves'!$B$4:$AC$1001,$BB687,22)</f>
        <v>#N/A</v>
      </c>
      <c r="BN687" t="e">
        <f>INDEX('Partnumber data valves'!$B$4:$AC$1001,$BB687,23)</f>
        <v>#N/A</v>
      </c>
      <c r="BO687" t="e">
        <f>INDEX('Partnumber data valves'!$B$4:$AC$1001,$BB687,24)</f>
        <v>#N/A</v>
      </c>
      <c r="BP687" t="e">
        <f>INDEX('Partnumber data valves'!$B$4:$AC$1001,$BB687,25)</f>
        <v>#N/A</v>
      </c>
      <c r="BQ687" t="e">
        <f>INDEX('Partnumber data valves'!$B$4:$AC$1001,$BB687,26)</f>
        <v>#N/A</v>
      </c>
      <c r="BR687" t="e">
        <f>INDEX('Partnumber data valves'!$B$4:$AC$1001,$BB687,27)</f>
        <v>#N/A</v>
      </c>
      <c r="BS687" t="e">
        <f>INDEX('Partnumber data valves'!$B$4:$AC$1001,$BB687,28)</f>
        <v>#N/A</v>
      </c>
      <c r="BU687" s="66" t="e">
        <f>INDEX('Partnumber data valves'!$B$4:$AC$1001,$BB687,5)</f>
        <v>#N/A</v>
      </c>
      <c r="BV687" s="66" t="e">
        <f>INDEX('Partnumber data valves'!$B$4:$AC$1001,$BB687,6)</f>
        <v>#N/A</v>
      </c>
    </row>
    <row r="688" spans="2:74" ht="15.75">
      <c r="B688" s="86"/>
      <c r="C688" s="108"/>
      <c r="D688" s="112"/>
      <c r="E688" s="124"/>
      <c r="F688" s="124"/>
      <c r="G688" s="109"/>
      <c r="H688" s="112"/>
      <c r="I688" s="110"/>
      <c r="J688" s="111"/>
      <c r="K688" s="112"/>
      <c r="L688" s="111"/>
      <c r="M688" s="115"/>
      <c r="N688" s="115"/>
      <c r="O688" s="115"/>
      <c r="Q688" s="83"/>
      <c r="R688" s="22" t="e">
        <f>VLOOKUP('Frese Valve Selection'!$Q688,'Partnumber data valves'!$B$4:$K$1001,2,FALSE)</f>
        <v>#N/A</v>
      </c>
      <c r="S688" s="23" t="e">
        <f>VLOOKUP('Frese Valve Selection'!$Q688,'Partnumber data valves'!$B$4:$K$1001,3,FALSE)</f>
        <v>#N/A</v>
      </c>
      <c r="T688" s="23" t="e">
        <f>VLOOKUP('Frese Valve Selection'!$Q688,'Partnumber data valves'!$B$4:$K$1001,4,FALSE)</f>
        <v>#N/A</v>
      </c>
      <c r="U688" s="23" t="e">
        <f>VLOOKUP('Frese Valve Selection'!$Q688,'Partnumber data valves'!$B$4:$K$1001,5,FALSE)</f>
        <v>#N/A</v>
      </c>
      <c r="V688" s="23" t="e">
        <f>VLOOKUP('Frese Valve Selection'!$Q688,'Partnumber data valves'!$B$4:$K$1001,6,FALSE)</f>
        <v>#N/A</v>
      </c>
      <c r="W688" s="23" t="e">
        <f>VLOOKUP('Frese Valve Selection'!$Q688,'Partnumber data valves'!$B$4:$K$1001,7,FALSE)</f>
        <v>#N/A</v>
      </c>
      <c r="X688" s="23" t="e">
        <f>VLOOKUP('Frese Valve Selection'!$Q688,'Partnumber data valves'!$B$4:$K$1001,8,FALSE)</f>
        <v>#N/A</v>
      </c>
      <c r="Y688" s="23" t="e">
        <f>VLOOKUP('Frese Valve Selection'!$Q688,'Partnumber data valves'!$B$4:$K$1001,9,FALSE)</f>
        <v>#N/A</v>
      </c>
      <c r="Z688" s="23" t="e">
        <f>VLOOKUP('Frese Valve Selection'!$Q688,'Partnumber data valves'!$B$4:$K$1001,10,FALSE)</f>
        <v>#N/A</v>
      </c>
      <c r="AA688" s="97">
        <f t="shared" si="103"/>
        <v>0</v>
      </c>
      <c r="AB688" s="98" t="e">
        <f t="shared" si="101"/>
        <v>#N/A</v>
      </c>
      <c r="AC688" s="99" t="e">
        <f t="shared" si="102"/>
        <v>#N/A</v>
      </c>
      <c r="AD688" s="23" t="e">
        <f>VLOOKUP(Q688,'Weight table'!$A$2:$C$10000,3,FALSE)</f>
        <v>#N/A</v>
      </c>
      <c r="AF688" s="83"/>
      <c r="AG688" s="23" t="str">
        <f>IF(OR(ISBLANK($AF688),$AF688="N/A"),"",VLOOKUP($AF688,'Part number data actuators'!$B$3:$H$202,2,FALSE))</f>
        <v/>
      </c>
      <c r="AH688" s="23" t="str">
        <f>IF(OR(ISBLANK($AF688),$AF688="N/A"),"",VLOOKUP($AF688,'Part number data actuators'!$B$3:$H$202,3,FALSE))</f>
        <v/>
      </c>
      <c r="AI688" s="23" t="str">
        <f>IF(OR(ISBLANK($AF688),$AF688="N/A"),"",VLOOKUP($AF688,'Part number data actuators'!$B$3:$H$202,4,FALSE))</f>
        <v/>
      </c>
      <c r="AJ688" s="23" t="str">
        <f>IF(OR(ISBLANK($AF688),$AF688="N/A"),"",VLOOKUP($AF688,'Part number data actuators'!$B$3:$H$202,5,FALSE))</f>
        <v/>
      </c>
      <c r="AK688" s="23" t="str">
        <f>IF(OR(ISBLANK($AF688),$AF688="N/A"),"",VLOOKUP($AF688,'Part number data actuators'!$B$3:$H$202,6,FALSE))</f>
        <v/>
      </c>
      <c r="AL688" s="23" t="str">
        <f>IF(OR(ISBLANK($AF688),$AF688="N/A"),"",VLOOKUP($AF688,'Part number data actuators'!$B$3:$H$202,7,FALSE))</f>
        <v/>
      </c>
      <c r="AM688" s="5" t="str">
        <f>IF(OR(ISBLANK($AF688),$AF688="N/A"),"",VLOOKUP(AF688,'Weight table'!$A$2:$C$10000,3,FALSE))</f>
        <v/>
      </c>
      <c r="AO688" s="86"/>
      <c r="AU688" s="66" t="e">
        <f t="shared" si="104"/>
        <v>#N/A</v>
      </c>
      <c r="AV688" s="66" t="e">
        <f t="shared" si="105"/>
        <v>#N/A</v>
      </c>
      <c r="AW688" t="e">
        <f t="shared" si="106"/>
        <v>#N/A</v>
      </c>
      <c r="AX688" s="66" t="e">
        <f t="shared" si="107"/>
        <v>#N/A</v>
      </c>
      <c r="AY688" s="66" t="e">
        <f t="shared" si="108"/>
        <v>#N/A</v>
      </c>
      <c r="BB688" s="6" t="e">
        <f>MATCH(Q688,'Partnumber data valves'!$B$4:$B$1001,0)</f>
        <v>#N/A</v>
      </c>
      <c r="BC688" s="6"/>
      <c r="BD688" t="e">
        <f>INDEX('Partnumber data valves'!$B$4:$AC$1001,$BB688,13)</f>
        <v>#N/A</v>
      </c>
      <c r="BE688" t="e">
        <f>INDEX('Partnumber data valves'!$B$4:$AC$1001,$BB688,14)</f>
        <v>#N/A</v>
      </c>
      <c r="BF688" t="e">
        <f>INDEX('Partnumber data valves'!$B$4:$AC$1001,$BB688,15)</f>
        <v>#N/A</v>
      </c>
      <c r="BG688" t="e">
        <f>INDEX('Partnumber data valves'!$B$4:$AC$1001,$BB688,16)</f>
        <v>#N/A</v>
      </c>
      <c r="BH688" t="e">
        <f>INDEX('Partnumber data valves'!$B$4:$AC$1001,$BB688,17)</f>
        <v>#N/A</v>
      </c>
      <c r="BI688" t="e">
        <f>INDEX('Partnumber data valves'!$B$4:$AC$1001,$BB688,18)</f>
        <v>#N/A</v>
      </c>
      <c r="BJ688" t="e">
        <f>INDEX('Partnumber data valves'!$B$4:$AC$1001,$BB688,19)</f>
        <v>#N/A</v>
      </c>
      <c r="BL688" t="e">
        <f>INDEX('Partnumber data valves'!$B$4:$AC$1001,$BB688,21)</f>
        <v>#N/A</v>
      </c>
      <c r="BM688" t="e">
        <f>INDEX('Partnumber data valves'!$B$4:$AC$1001,$BB688,22)</f>
        <v>#N/A</v>
      </c>
      <c r="BN688" t="e">
        <f>INDEX('Partnumber data valves'!$B$4:$AC$1001,$BB688,23)</f>
        <v>#N/A</v>
      </c>
      <c r="BO688" t="e">
        <f>INDEX('Partnumber data valves'!$B$4:$AC$1001,$BB688,24)</f>
        <v>#N/A</v>
      </c>
      <c r="BP688" t="e">
        <f>INDEX('Partnumber data valves'!$B$4:$AC$1001,$BB688,25)</f>
        <v>#N/A</v>
      </c>
      <c r="BQ688" t="e">
        <f>INDEX('Partnumber data valves'!$B$4:$AC$1001,$BB688,26)</f>
        <v>#N/A</v>
      </c>
      <c r="BR688" t="e">
        <f>INDEX('Partnumber data valves'!$B$4:$AC$1001,$BB688,27)</f>
        <v>#N/A</v>
      </c>
      <c r="BS688" t="e">
        <f>INDEX('Partnumber data valves'!$B$4:$AC$1001,$BB688,28)</f>
        <v>#N/A</v>
      </c>
      <c r="BU688" s="66" t="e">
        <f>INDEX('Partnumber data valves'!$B$4:$AC$1001,$BB688,5)</f>
        <v>#N/A</v>
      </c>
      <c r="BV688" s="66" t="e">
        <f>INDEX('Partnumber data valves'!$B$4:$AC$1001,$BB688,6)</f>
        <v>#N/A</v>
      </c>
    </row>
    <row r="689" spans="2:74" ht="15.75">
      <c r="B689" s="86"/>
      <c r="C689" s="108"/>
      <c r="D689" s="125"/>
      <c r="E689" s="124"/>
      <c r="F689" s="124"/>
      <c r="G689" s="109"/>
      <c r="H689" s="112"/>
      <c r="I689" s="110"/>
      <c r="J689" s="111"/>
      <c r="K689" s="112"/>
      <c r="L689" s="111"/>
      <c r="M689" s="115"/>
      <c r="N689" s="115"/>
      <c r="O689" s="115"/>
      <c r="Q689" s="83"/>
      <c r="R689" s="22" t="e">
        <f>VLOOKUP('Frese Valve Selection'!$Q689,'Partnumber data valves'!$B$4:$K$1001,2,FALSE)</f>
        <v>#N/A</v>
      </c>
      <c r="S689" s="23" t="e">
        <f>VLOOKUP('Frese Valve Selection'!$Q689,'Partnumber data valves'!$B$4:$K$1001,3,FALSE)</f>
        <v>#N/A</v>
      </c>
      <c r="T689" s="23" t="e">
        <f>VLOOKUP('Frese Valve Selection'!$Q689,'Partnumber data valves'!$B$4:$K$1001,4,FALSE)</f>
        <v>#N/A</v>
      </c>
      <c r="U689" s="23" t="e">
        <f>VLOOKUP('Frese Valve Selection'!$Q689,'Partnumber data valves'!$B$4:$K$1001,5,FALSE)</f>
        <v>#N/A</v>
      </c>
      <c r="V689" s="23" t="e">
        <f>VLOOKUP('Frese Valve Selection'!$Q689,'Partnumber data valves'!$B$4:$K$1001,6,FALSE)</f>
        <v>#N/A</v>
      </c>
      <c r="W689" s="23" t="e">
        <f>VLOOKUP('Frese Valve Selection'!$Q689,'Partnumber data valves'!$B$4:$K$1001,7,FALSE)</f>
        <v>#N/A</v>
      </c>
      <c r="X689" s="23" t="e">
        <f>VLOOKUP('Frese Valve Selection'!$Q689,'Partnumber data valves'!$B$4:$K$1001,8,FALSE)</f>
        <v>#N/A</v>
      </c>
      <c r="Y689" s="23" t="e">
        <f>VLOOKUP('Frese Valve Selection'!$Q689,'Partnumber data valves'!$B$4:$K$1001,9,FALSE)</f>
        <v>#N/A</v>
      </c>
      <c r="Z689" s="23" t="e">
        <f>VLOOKUP('Frese Valve Selection'!$Q689,'Partnumber data valves'!$B$4:$K$1001,10,FALSE)</f>
        <v>#N/A</v>
      </c>
      <c r="AA689" s="97">
        <f t="shared" si="103"/>
        <v>0</v>
      </c>
      <c r="AB689" s="98" t="e">
        <f t="shared" si="101"/>
        <v>#N/A</v>
      </c>
      <c r="AC689" s="99" t="e">
        <f t="shared" si="102"/>
        <v>#N/A</v>
      </c>
      <c r="AD689" s="23" t="e">
        <f>VLOOKUP(Q689,'Weight table'!$A$2:$C$10000,3,FALSE)</f>
        <v>#N/A</v>
      </c>
      <c r="AF689" s="83"/>
      <c r="AG689" s="23" t="str">
        <f>IF(OR(ISBLANK($AF689),$AF689="N/A"),"",VLOOKUP($AF689,'Part number data actuators'!$B$3:$H$202,2,FALSE))</f>
        <v/>
      </c>
      <c r="AH689" s="23" t="str">
        <f>IF(OR(ISBLANK($AF689),$AF689="N/A"),"",VLOOKUP($AF689,'Part number data actuators'!$B$3:$H$202,3,FALSE))</f>
        <v/>
      </c>
      <c r="AI689" s="23" t="str">
        <f>IF(OR(ISBLANK($AF689),$AF689="N/A"),"",VLOOKUP($AF689,'Part number data actuators'!$B$3:$H$202,4,FALSE))</f>
        <v/>
      </c>
      <c r="AJ689" s="23" t="str">
        <f>IF(OR(ISBLANK($AF689),$AF689="N/A"),"",VLOOKUP($AF689,'Part number data actuators'!$B$3:$H$202,5,FALSE))</f>
        <v/>
      </c>
      <c r="AK689" s="23" t="str">
        <f>IF(OR(ISBLANK($AF689),$AF689="N/A"),"",VLOOKUP($AF689,'Part number data actuators'!$B$3:$H$202,6,FALSE))</f>
        <v/>
      </c>
      <c r="AL689" s="23" t="str">
        <f>IF(OR(ISBLANK($AF689),$AF689="N/A"),"",VLOOKUP($AF689,'Part number data actuators'!$B$3:$H$202,7,FALSE))</f>
        <v/>
      </c>
      <c r="AM689" s="5" t="str">
        <f>IF(OR(ISBLANK($AF689),$AF689="N/A"),"",VLOOKUP(AF689,'Weight table'!$A$2:$C$10000,3,FALSE))</f>
        <v/>
      </c>
      <c r="AO689" s="86"/>
      <c r="AU689" s="66" t="e">
        <f t="shared" si="104"/>
        <v>#N/A</v>
      </c>
      <c r="AV689" s="66" t="e">
        <f t="shared" si="105"/>
        <v>#N/A</v>
      </c>
      <c r="AW689" t="e">
        <f t="shared" si="106"/>
        <v>#N/A</v>
      </c>
      <c r="AX689" s="66" t="e">
        <f t="shared" si="107"/>
        <v>#N/A</v>
      </c>
      <c r="AY689" s="66" t="e">
        <f t="shared" si="108"/>
        <v>#N/A</v>
      </c>
      <c r="BB689" s="6" t="e">
        <f>MATCH(Q689,'Partnumber data valves'!$B$4:$B$1001,0)</f>
        <v>#N/A</v>
      </c>
      <c r="BC689" s="6"/>
      <c r="BD689" t="e">
        <f>INDEX('Partnumber data valves'!$B$4:$AC$1001,$BB689,13)</f>
        <v>#N/A</v>
      </c>
      <c r="BE689" t="e">
        <f>INDEX('Partnumber data valves'!$B$4:$AC$1001,$BB689,14)</f>
        <v>#N/A</v>
      </c>
      <c r="BF689" t="e">
        <f>INDEX('Partnumber data valves'!$B$4:$AC$1001,$BB689,15)</f>
        <v>#N/A</v>
      </c>
      <c r="BG689" t="e">
        <f>INDEX('Partnumber data valves'!$B$4:$AC$1001,$BB689,16)</f>
        <v>#N/A</v>
      </c>
      <c r="BH689" t="e">
        <f>INDEX('Partnumber data valves'!$B$4:$AC$1001,$BB689,17)</f>
        <v>#N/A</v>
      </c>
      <c r="BI689" t="e">
        <f>INDEX('Partnumber data valves'!$B$4:$AC$1001,$BB689,18)</f>
        <v>#N/A</v>
      </c>
      <c r="BJ689" t="e">
        <f>INDEX('Partnumber data valves'!$B$4:$AC$1001,$BB689,19)</f>
        <v>#N/A</v>
      </c>
      <c r="BL689" t="e">
        <f>INDEX('Partnumber data valves'!$B$4:$AC$1001,$BB689,21)</f>
        <v>#N/A</v>
      </c>
      <c r="BM689" t="e">
        <f>INDEX('Partnumber data valves'!$B$4:$AC$1001,$BB689,22)</f>
        <v>#N/A</v>
      </c>
      <c r="BN689" t="e">
        <f>INDEX('Partnumber data valves'!$B$4:$AC$1001,$BB689,23)</f>
        <v>#N/A</v>
      </c>
      <c r="BO689" t="e">
        <f>INDEX('Partnumber data valves'!$B$4:$AC$1001,$BB689,24)</f>
        <v>#N/A</v>
      </c>
      <c r="BP689" t="e">
        <f>INDEX('Partnumber data valves'!$B$4:$AC$1001,$BB689,25)</f>
        <v>#N/A</v>
      </c>
      <c r="BQ689" t="e">
        <f>INDEX('Partnumber data valves'!$B$4:$AC$1001,$BB689,26)</f>
        <v>#N/A</v>
      </c>
      <c r="BR689" t="e">
        <f>INDEX('Partnumber data valves'!$B$4:$AC$1001,$BB689,27)</f>
        <v>#N/A</v>
      </c>
      <c r="BS689" t="e">
        <f>INDEX('Partnumber data valves'!$B$4:$AC$1001,$BB689,28)</f>
        <v>#N/A</v>
      </c>
      <c r="BU689" s="66" t="e">
        <f>INDEX('Partnumber data valves'!$B$4:$AC$1001,$BB689,5)</f>
        <v>#N/A</v>
      </c>
      <c r="BV689" s="66" t="e">
        <f>INDEX('Partnumber data valves'!$B$4:$AC$1001,$BB689,6)</f>
        <v>#N/A</v>
      </c>
    </row>
    <row r="690" spans="2:74" ht="15.75">
      <c r="B690" s="86"/>
      <c r="C690" s="108"/>
      <c r="D690" s="112"/>
      <c r="E690" s="124"/>
      <c r="F690" s="124"/>
      <c r="G690" s="109"/>
      <c r="H690" s="112"/>
      <c r="I690" s="110"/>
      <c r="J690" s="111"/>
      <c r="K690" s="112"/>
      <c r="L690" s="111"/>
      <c r="M690" s="115"/>
      <c r="N690" s="115"/>
      <c r="O690" s="115"/>
      <c r="Q690" s="83"/>
      <c r="R690" s="22" t="e">
        <f>VLOOKUP('Frese Valve Selection'!$Q690,'Partnumber data valves'!$B$4:$K$1001,2,FALSE)</f>
        <v>#N/A</v>
      </c>
      <c r="S690" s="23" t="e">
        <f>VLOOKUP('Frese Valve Selection'!$Q690,'Partnumber data valves'!$B$4:$K$1001,3,FALSE)</f>
        <v>#N/A</v>
      </c>
      <c r="T690" s="23" t="e">
        <f>VLOOKUP('Frese Valve Selection'!$Q690,'Partnumber data valves'!$B$4:$K$1001,4,FALSE)</f>
        <v>#N/A</v>
      </c>
      <c r="U690" s="23" t="e">
        <f>VLOOKUP('Frese Valve Selection'!$Q690,'Partnumber data valves'!$B$4:$K$1001,5,FALSE)</f>
        <v>#N/A</v>
      </c>
      <c r="V690" s="23" t="e">
        <f>VLOOKUP('Frese Valve Selection'!$Q690,'Partnumber data valves'!$B$4:$K$1001,6,FALSE)</f>
        <v>#N/A</v>
      </c>
      <c r="W690" s="23" t="e">
        <f>VLOOKUP('Frese Valve Selection'!$Q690,'Partnumber data valves'!$B$4:$K$1001,7,FALSE)</f>
        <v>#N/A</v>
      </c>
      <c r="X690" s="23" t="e">
        <f>VLOOKUP('Frese Valve Selection'!$Q690,'Partnumber data valves'!$B$4:$K$1001,8,FALSE)</f>
        <v>#N/A</v>
      </c>
      <c r="Y690" s="23" t="e">
        <f>VLOOKUP('Frese Valve Selection'!$Q690,'Partnumber data valves'!$B$4:$K$1001,9,FALSE)</f>
        <v>#N/A</v>
      </c>
      <c r="Z690" s="23" t="e">
        <f>VLOOKUP('Frese Valve Selection'!$Q690,'Partnumber data valves'!$B$4:$K$1001,10,FALSE)</f>
        <v>#N/A</v>
      </c>
      <c r="AA690" s="97">
        <f t="shared" si="103"/>
        <v>0</v>
      </c>
      <c r="AB690" s="98" t="e">
        <f t="shared" si="101"/>
        <v>#N/A</v>
      </c>
      <c r="AC690" s="99" t="e">
        <f t="shared" si="102"/>
        <v>#N/A</v>
      </c>
      <c r="AD690" s="23" t="e">
        <f>VLOOKUP(Q690,'Weight table'!$A$2:$C$10000,3,FALSE)</f>
        <v>#N/A</v>
      </c>
      <c r="AF690" s="83"/>
      <c r="AG690" s="23" t="str">
        <f>IF(OR(ISBLANK($AF690),$AF690="N/A"),"",VLOOKUP($AF690,'Part number data actuators'!$B$3:$H$202,2,FALSE))</f>
        <v/>
      </c>
      <c r="AH690" s="23" t="str">
        <f>IF(OR(ISBLANK($AF690),$AF690="N/A"),"",VLOOKUP($AF690,'Part number data actuators'!$B$3:$H$202,3,FALSE))</f>
        <v/>
      </c>
      <c r="AI690" s="23" t="str">
        <f>IF(OR(ISBLANK($AF690),$AF690="N/A"),"",VLOOKUP($AF690,'Part number data actuators'!$B$3:$H$202,4,FALSE))</f>
        <v/>
      </c>
      <c r="AJ690" s="23" t="str">
        <f>IF(OR(ISBLANK($AF690),$AF690="N/A"),"",VLOOKUP($AF690,'Part number data actuators'!$B$3:$H$202,5,FALSE))</f>
        <v/>
      </c>
      <c r="AK690" s="23" t="str">
        <f>IF(OR(ISBLANK($AF690),$AF690="N/A"),"",VLOOKUP($AF690,'Part number data actuators'!$B$3:$H$202,6,FALSE))</f>
        <v/>
      </c>
      <c r="AL690" s="23" t="str">
        <f>IF(OR(ISBLANK($AF690),$AF690="N/A"),"",VLOOKUP($AF690,'Part number data actuators'!$B$3:$H$202,7,FALSE))</f>
        <v/>
      </c>
      <c r="AM690" s="5" t="str">
        <f>IF(OR(ISBLANK($AF690),$AF690="N/A"),"",VLOOKUP(AF690,'Weight table'!$A$2:$C$10000,3,FALSE))</f>
        <v/>
      </c>
      <c r="AO690" s="86"/>
      <c r="AU690" s="66" t="e">
        <f t="shared" si="104"/>
        <v>#N/A</v>
      </c>
      <c r="AV690" s="66" t="e">
        <f t="shared" si="105"/>
        <v>#N/A</v>
      </c>
      <c r="AW690" t="e">
        <f t="shared" si="106"/>
        <v>#N/A</v>
      </c>
      <c r="AX690" s="66" t="e">
        <f t="shared" si="107"/>
        <v>#N/A</v>
      </c>
      <c r="AY690" s="66" t="e">
        <f t="shared" si="108"/>
        <v>#N/A</v>
      </c>
      <c r="BB690" s="6" t="e">
        <f>MATCH(Q690,'Partnumber data valves'!$B$4:$B$1001,0)</f>
        <v>#N/A</v>
      </c>
      <c r="BC690" s="6"/>
      <c r="BD690" t="e">
        <f>INDEX('Partnumber data valves'!$B$4:$AC$1001,$BB690,13)</f>
        <v>#N/A</v>
      </c>
      <c r="BE690" t="e">
        <f>INDEX('Partnumber data valves'!$B$4:$AC$1001,$BB690,14)</f>
        <v>#N/A</v>
      </c>
      <c r="BF690" t="e">
        <f>INDEX('Partnumber data valves'!$B$4:$AC$1001,$BB690,15)</f>
        <v>#N/A</v>
      </c>
      <c r="BG690" t="e">
        <f>INDEX('Partnumber data valves'!$B$4:$AC$1001,$BB690,16)</f>
        <v>#N/A</v>
      </c>
      <c r="BH690" t="e">
        <f>INDEX('Partnumber data valves'!$B$4:$AC$1001,$BB690,17)</f>
        <v>#N/A</v>
      </c>
      <c r="BI690" t="e">
        <f>INDEX('Partnumber data valves'!$B$4:$AC$1001,$BB690,18)</f>
        <v>#N/A</v>
      </c>
      <c r="BJ690" t="e">
        <f>INDEX('Partnumber data valves'!$B$4:$AC$1001,$BB690,19)</f>
        <v>#N/A</v>
      </c>
      <c r="BL690" t="e">
        <f>INDEX('Partnumber data valves'!$B$4:$AC$1001,$BB690,21)</f>
        <v>#N/A</v>
      </c>
      <c r="BM690" t="e">
        <f>INDEX('Partnumber data valves'!$B$4:$AC$1001,$BB690,22)</f>
        <v>#N/A</v>
      </c>
      <c r="BN690" t="e">
        <f>INDEX('Partnumber data valves'!$B$4:$AC$1001,$BB690,23)</f>
        <v>#N/A</v>
      </c>
      <c r="BO690" t="e">
        <f>INDEX('Partnumber data valves'!$B$4:$AC$1001,$BB690,24)</f>
        <v>#N/A</v>
      </c>
      <c r="BP690" t="e">
        <f>INDEX('Partnumber data valves'!$B$4:$AC$1001,$BB690,25)</f>
        <v>#N/A</v>
      </c>
      <c r="BQ690" t="e">
        <f>INDEX('Partnumber data valves'!$B$4:$AC$1001,$BB690,26)</f>
        <v>#N/A</v>
      </c>
      <c r="BR690" t="e">
        <f>INDEX('Partnumber data valves'!$B$4:$AC$1001,$BB690,27)</f>
        <v>#N/A</v>
      </c>
      <c r="BS690" t="e">
        <f>INDEX('Partnumber data valves'!$B$4:$AC$1001,$BB690,28)</f>
        <v>#N/A</v>
      </c>
      <c r="BU690" s="66" t="e">
        <f>INDEX('Partnumber data valves'!$B$4:$AC$1001,$BB690,5)</f>
        <v>#N/A</v>
      </c>
      <c r="BV690" s="66" t="e">
        <f>INDEX('Partnumber data valves'!$B$4:$AC$1001,$BB690,6)</f>
        <v>#N/A</v>
      </c>
    </row>
    <row r="691" spans="2:74" ht="15.75">
      <c r="B691" s="86"/>
      <c r="C691" s="108"/>
      <c r="D691" s="112"/>
      <c r="E691" s="124"/>
      <c r="F691" s="124"/>
      <c r="G691" s="109"/>
      <c r="H691" s="112"/>
      <c r="I691" s="110"/>
      <c r="J691" s="111"/>
      <c r="K691" s="112"/>
      <c r="L691" s="111"/>
      <c r="M691" s="115"/>
      <c r="N691" s="115"/>
      <c r="O691" s="115"/>
      <c r="Q691" s="83"/>
      <c r="R691" s="22" t="e">
        <f>VLOOKUP('Frese Valve Selection'!$Q691,'Partnumber data valves'!$B$4:$K$1001,2,FALSE)</f>
        <v>#N/A</v>
      </c>
      <c r="S691" s="23" t="e">
        <f>VLOOKUP('Frese Valve Selection'!$Q691,'Partnumber data valves'!$B$4:$K$1001,3,FALSE)</f>
        <v>#N/A</v>
      </c>
      <c r="T691" s="23" t="e">
        <f>VLOOKUP('Frese Valve Selection'!$Q691,'Partnumber data valves'!$B$4:$K$1001,4,FALSE)</f>
        <v>#N/A</v>
      </c>
      <c r="U691" s="23" t="e">
        <f>VLOOKUP('Frese Valve Selection'!$Q691,'Partnumber data valves'!$B$4:$K$1001,5,FALSE)</f>
        <v>#N/A</v>
      </c>
      <c r="V691" s="23" t="e">
        <f>VLOOKUP('Frese Valve Selection'!$Q691,'Partnumber data valves'!$B$4:$K$1001,6,FALSE)</f>
        <v>#N/A</v>
      </c>
      <c r="W691" s="23" t="e">
        <f>VLOOKUP('Frese Valve Selection'!$Q691,'Partnumber data valves'!$B$4:$K$1001,7,FALSE)</f>
        <v>#N/A</v>
      </c>
      <c r="X691" s="23" t="e">
        <f>VLOOKUP('Frese Valve Selection'!$Q691,'Partnumber data valves'!$B$4:$K$1001,8,FALSE)</f>
        <v>#N/A</v>
      </c>
      <c r="Y691" s="23" t="e">
        <f>VLOOKUP('Frese Valve Selection'!$Q691,'Partnumber data valves'!$B$4:$K$1001,9,FALSE)</f>
        <v>#N/A</v>
      </c>
      <c r="Z691" s="23" t="e">
        <f>VLOOKUP('Frese Valve Selection'!$Q691,'Partnumber data valves'!$B$4:$K$1001,10,FALSE)</f>
        <v>#N/A</v>
      </c>
      <c r="AA691" s="97">
        <f t="shared" si="103"/>
        <v>0</v>
      </c>
      <c r="AB691" s="98" t="e">
        <f t="shared" si="101"/>
        <v>#N/A</v>
      </c>
      <c r="AC691" s="99" t="e">
        <f t="shared" si="102"/>
        <v>#N/A</v>
      </c>
      <c r="AD691" s="23" t="e">
        <f>VLOOKUP(Q691,'Weight table'!$A$2:$C$10000,3,FALSE)</f>
        <v>#N/A</v>
      </c>
      <c r="AF691" s="83"/>
      <c r="AG691" s="23" t="str">
        <f>IF(OR(ISBLANK($AF691),$AF691="N/A"),"",VLOOKUP($AF691,'Part number data actuators'!$B$3:$H$202,2,FALSE))</f>
        <v/>
      </c>
      <c r="AH691" s="23" t="str">
        <f>IF(OR(ISBLANK($AF691),$AF691="N/A"),"",VLOOKUP($AF691,'Part number data actuators'!$B$3:$H$202,3,FALSE))</f>
        <v/>
      </c>
      <c r="AI691" s="23" t="str">
        <f>IF(OR(ISBLANK($AF691),$AF691="N/A"),"",VLOOKUP($AF691,'Part number data actuators'!$B$3:$H$202,4,FALSE))</f>
        <v/>
      </c>
      <c r="AJ691" s="23" t="str">
        <f>IF(OR(ISBLANK($AF691),$AF691="N/A"),"",VLOOKUP($AF691,'Part number data actuators'!$B$3:$H$202,5,FALSE))</f>
        <v/>
      </c>
      <c r="AK691" s="23" t="str">
        <f>IF(OR(ISBLANK($AF691),$AF691="N/A"),"",VLOOKUP($AF691,'Part number data actuators'!$B$3:$H$202,6,FALSE))</f>
        <v/>
      </c>
      <c r="AL691" s="23" t="str">
        <f>IF(OR(ISBLANK($AF691),$AF691="N/A"),"",VLOOKUP($AF691,'Part number data actuators'!$B$3:$H$202,7,FALSE))</f>
        <v/>
      </c>
      <c r="AM691" s="5" t="str">
        <f>IF(OR(ISBLANK($AF691),$AF691="N/A"),"",VLOOKUP(AF691,'Weight table'!$A$2:$C$10000,3,FALSE))</f>
        <v/>
      </c>
      <c r="AO691" s="86"/>
      <c r="AU691" s="66" t="e">
        <f t="shared" si="104"/>
        <v>#N/A</v>
      </c>
      <c r="AV691" s="66" t="e">
        <f t="shared" si="105"/>
        <v>#N/A</v>
      </c>
      <c r="AW691" t="e">
        <f t="shared" si="106"/>
        <v>#N/A</v>
      </c>
      <c r="AX691" s="66" t="e">
        <f t="shared" si="107"/>
        <v>#N/A</v>
      </c>
      <c r="AY691" s="66" t="e">
        <f t="shared" si="108"/>
        <v>#N/A</v>
      </c>
      <c r="BB691" s="6" t="e">
        <f>MATCH(Q691,'Partnumber data valves'!$B$4:$B$1001,0)</f>
        <v>#N/A</v>
      </c>
      <c r="BC691" s="6"/>
      <c r="BD691" t="e">
        <f>INDEX('Partnumber data valves'!$B$4:$AC$1001,$BB691,13)</f>
        <v>#N/A</v>
      </c>
      <c r="BE691" t="e">
        <f>INDEX('Partnumber data valves'!$B$4:$AC$1001,$BB691,14)</f>
        <v>#N/A</v>
      </c>
      <c r="BF691" t="e">
        <f>INDEX('Partnumber data valves'!$B$4:$AC$1001,$BB691,15)</f>
        <v>#N/A</v>
      </c>
      <c r="BG691" t="e">
        <f>INDEX('Partnumber data valves'!$B$4:$AC$1001,$BB691,16)</f>
        <v>#N/A</v>
      </c>
      <c r="BH691" t="e">
        <f>INDEX('Partnumber data valves'!$B$4:$AC$1001,$BB691,17)</f>
        <v>#N/A</v>
      </c>
      <c r="BI691" t="e">
        <f>INDEX('Partnumber data valves'!$B$4:$AC$1001,$BB691,18)</f>
        <v>#N/A</v>
      </c>
      <c r="BJ691" t="e">
        <f>INDEX('Partnumber data valves'!$B$4:$AC$1001,$BB691,19)</f>
        <v>#N/A</v>
      </c>
      <c r="BL691" t="e">
        <f>INDEX('Partnumber data valves'!$B$4:$AC$1001,$BB691,21)</f>
        <v>#N/A</v>
      </c>
      <c r="BM691" t="e">
        <f>INDEX('Partnumber data valves'!$B$4:$AC$1001,$BB691,22)</f>
        <v>#N/A</v>
      </c>
      <c r="BN691" t="e">
        <f>INDEX('Partnumber data valves'!$B$4:$AC$1001,$BB691,23)</f>
        <v>#N/A</v>
      </c>
      <c r="BO691" t="e">
        <f>INDEX('Partnumber data valves'!$B$4:$AC$1001,$BB691,24)</f>
        <v>#N/A</v>
      </c>
      <c r="BP691" t="e">
        <f>INDEX('Partnumber data valves'!$B$4:$AC$1001,$BB691,25)</f>
        <v>#N/A</v>
      </c>
      <c r="BQ691" t="e">
        <f>INDEX('Partnumber data valves'!$B$4:$AC$1001,$BB691,26)</f>
        <v>#N/A</v>
      </c>
      <c r="BR691" t="e">
        <f>INDEX('Partnumber data valves'!$B$4:$AC$1001,$BB691,27)</f>
        <v>#N/A</v>
      </c>
      <c r="BS691" t="e">
        <f>INDEX('Partnumber data valves'!$B$4:$AC$1001,$BB691,28)</f>
        <v>#N/A</v>
      </c>
      <c r="BU691" s="66" t="e">
        <f>INDEX('Partnumber data valves'!$B$4:$AC$1001,$BB691,5)</f>
        <v>#N/A</v>
      </c>
      <c r="BV691" s="66" t="e">
        <f>INDEX('Partnumber data valves'!$B$4:$AC$1001,$BB691,6)</f>
        <v>#N/A</v>
      </c>
    </row>
    <row r="692" spans="2:74" ht="15.75">
      <c r="B692" s="86"/>
      <c r="C692" s="108"/>
      <c r="D692" s="112"/>
      <c r="E692" s="124"/>
      <c r="F692" s="124"/>
      <c r="G692" s="109"/>
      <c r="H692" s="112"/>
      <c r="I692" s="110"/>
      <c r="J692" s="111"/>
      <c r="K692" s="112"/>
      <c r="L692" s="111"/>
      <c r="M692" s="115"/>
      <c r="N692" s="115"/>
      <c r="O692" s="115"/>
      <c r="Q692" s="83"/>
      <c r="R692" s="22" t="e">
        <f>VLOOKUP('Frese Valve Selection'!$Q692,'Partnumber data valves'!$B$4:$K$1001,2,FALSE)</f>
        <v>#N/A</v>
      </c>
      <c r="S692" s="23" t="e">
        <f>VLOOKUP('Frese Valve Selection'!$Q692,'Partnumber data valves'!$B$4:$K$1001,3,FALSE)</f>
        <v>#N/A</v>
      </c>
      <c r="T692" s="23" t="e">
        <f>VLOOKUP('Frese Valve Selection'!$Q692,'Partnumber data valves'!$B$4:$K$1001,4,FALSE)</f>
        <v>#N/A</v>
      </c>
      <c r="U692" s="23" t="e">
        <f>VLOOKUP('Frese Valve Selection'!$Q692,'Partnumber data valves'!$B$4:$K$1001,5,FALSE)</f>
        <v>#N/A</v>
      </c>
      <c r="V692" s="23" t="e">
        <f>VLOOKUP('Frese Valve Selection'!$Q692,'Partnumber data valves'!$B$4:$K$1001,6,FALSE)</f>
        <v>#N/A</v>
      </c>
      <c r="W692" s="23" t="e">
        <f>VLOOKUP('Frese Valve Selection'!$Q692,'Partnumber data valves'!$B$4:$K$1001,7,FALSE)</f>
        <v>#N/A</v>
      </c>
      <c r="X692" s="23" t="e">
        <f>VLOOKUP('Frese Valve Selection'!$Q692,'Partnumber data valves'!$B$4:$K$1001,8,FALSE)</f>
        <v>#N/A</v>
      </c>
      <c r="Y692" s="23" t="e">
        <f>VLOOKUP('Frese Valve Selection'!$Q692,'Partnumber data valves'!$B$4:$K$1001,9,FALSE)</f>
        <v>#N/A</v>
      </c>
      <c r="Z692" s="23" t="e">
        <f>VLOOKUP('Frese Valve Selection'!$Q692,'Partnumber data valves'!$B$4:$K$1001,10,FALSE)</f>
        <v>#N/A</v>
      </c>
      <c r="AA692" s="97">
        <f t="shared" si="103"/>
        <v>0</v>
      </c>
      <c r="AB692" s="98" t="e">
        <f t="shared" si="101"/>
        <v>#N/A</v>
      </c>
      <c r="AC692" s="99" t="e">
        <f t="shared" si="102"/>
        <v>#N/A</v>
      </c>
      <c r="AD692" s="23" t="e">
        <f>VLOOKUP(Q692,'Weight table'!$A$2:$C$10000,3,FALSE)</f>
        <v>#N/A</v>
      </c>
      <c r="AF692" s="83"/>
      <c r="AG692" s="23" t="str">
        <f>IF(OR(ISBLANK($AF692),$AF692="N/A"),"",VLOOKUP($AF692,'Part number data actuators'!$B$3:$H$202,2,FALSE))</f>
        <v/>
      </c>
      <c r="AH692" s="23" t="str">
        <f>IF(OR(ISBLANK($AF692),$AF692="N/A"),"",VLOOKUP($AF692,'Part number data actuators'!$B$3:$H$202,3,FALSE))</f>
        <v/>
      </c>
      <c r="AI692" s="23" t="str">
        <f>IF(OR(ISBLANK($AF692),$AF692="N/A"),"",VLOOKUP($AF692,'Part number data actuators'!$B$3:$H$202,4,FALSE))</f>
        <v/>
      </c>
      <c r="AJ692" s="23" t="str">
        <f>IF(OR(ISBLANK($AF692),$AF692="N/A"),"",VLOOKUP($AF692,'Part number data actuators'!$B$3:$H$202,5,FALSE))</f>
        <v/>
      </c>
      <c r="AK692" s="23" t="str">
        <f>IF(OR(ISBLANK($AF692),$AF692="N/A"),"",VLOOKUP($AF692,'Part number data actuators'!$B$3:$H$202,6,FALSE))</f>
        <v/>
      </c>
      <c r="AL692" s="23" t="str">
        <f>IF(OR(ISBLANK($AF692),$AF692="N/A"),"",VLOOKUP($AF692,'Part number data actuators'!$B$3:$H$202,7,FALSE))</f>
        <v/>
      </c>
      <c r="AM692" s="5" t="str">
        <f>IF(OR(ISBLANK($AF692),$AF692="N/A"),"",VLOOKUP(AF692,'Weight table'!$A$2:$C$10000,3,FALSE))</f>
        <v/>
      </c>
      <c r="AO692" s="86"/>
      <c r="AU692" s="66" t="e">
        <f t="shared" si="104"/>
        <v>#N/A</v>
      </c>
      <c r="AV692" s="66" t="e">
        <f t="shared" si="105"/>
        <v>#N/A</v>
      </c>
      <c r="AW692" t="e">
        <f t="shared" si="106"/>
        <v>#N/A</v>
      </c>
      <c r="AX692" s="66" t="e">
        <f t="shared" si="107"/>
        <v>#N/A</v>
      </c>
      <c r="AY692" s="66" t="e">
        <f t="shared" si="108"/>
        <v>#N/A</v>
      </c>
      <c r="BB692" s="6" t="e">
        <f>MATCH(Q692,'Partnumber data valves'!$B$4:$B$1001,0)</f>
        <v>#N/A</v>
      </c>
      <c r="BC692" s="6"/>
      <c r="BD692" t="e">
        <f>INDEX('Partnumber data valves'!$B$4:$AC$1001,$BB692,13)</f>
        <v>#N/A</v>
      </c>
      <c r="BE692" t="e">
        <f>INDEX('Partnumber data valves'!$B$4:$AC$1001,$BB692,14)</f>
        <v>#N/A</v>
      </c>
      <c r="BF692" t="e">
        <f>INDEX('Partnumber data valves'!$B$4:$AC$1001,$BB692,15)</f>
        <v>#N/A</v>
      </c>
      <c r="BG692" t="e">
        <f>INDEX('Partnumber data valves'!$B$4:$AC$1001,$BB692,16)</f>
        <v>#N/A</v>
      </c>
      <c r="BH692" t="e">
        <f>INDEX('Partnumber data valves'!$B$4:$AC$1001,$BB692,17)</f>
        <v>#N/A</v>
      </c>
      <c r="BI692" t="e">
        <f>INDEX('Partnumber data valves'!$B$4:$AC$1001,$BB692,18)</f>
        <v>#N/A</v>
      </c>
      <c r="BJ692" t="e">
        <f>INDEX('Partnumber data valves'!$B$4:$AC$1001,$BB692,19)</f>
        <v>#N/A</v>
      </c>
      <c r="BL692" t="e">
        <f>INDEX('Partnumber data valves'!$B$4:$AC$1001,$BB692,21)</f>
        <v>#N/A</v>
      </c>
      <c r="BM692" t="e">
        <f>INDEX('Partnumber data valves'!$B$4:$AC$1001,$BB692,22)</f>
        <v>#N/A</v>
      </c>
      <c r="BN692" t="e">
        <f>INDEX('Partnumber data valves'!$B$4:$AC$1001,$BB692,23)</f>
        <v>#N/A</v>
      </c>
      <c r="BO692" t="e">
        <f>INDEX('Partnumber data valves'!$B$4:$AC$1001,$BB692,24)</f>
        <v>#N/A</v>
      </c>
      <c r="BP692" t="e">
        <f>INDEX('Partnumber data valves'!$B$4:$AC$1001,$BB692,25)</f>
        <v>#N/A</v>
      </c>
      <c r="BQ692" t="e">
        <f>INDEX('Partnumber data valves'!$B$4:$AC$1001,$BB692,26)</f>
        <v>#N/A</v>
      </c>
      <c r="BR692" t="e">
        <f>INDEX('Partnumber data valves'!$B$4:$AC$1001,$BB692,27)</f>
        <v>#N/A</v>
      </c>
      <c r="BS692" t="e">
        <f>INDEX('Partnumber data valves'!$B$4:$AC$1001,$BB692,28)</f>
        <v>#N/A</v>
      </c>
      <c r="BU692" s="66" t="e">
        <f>INDEX('Partnumber data valves'!$B$4:$AC$1001,$BB692,5)</f>
        <v>#N/A</v>
      </c>
      <c r="BV692" s="66" t="e">
        <f>INDEX('Partnumber data valves'!$B$4:$AC$1001,$BB692,6)</f>
        <v>#N/A</v>
      </c>
    </row>
    <row r="693" spans="2:74" ht="15.75">
      <c r="B693" s="86"/>
      <c r="C693" s="108"/>
      <c r="D693" s="112"/>
      <c r="E693" s="124"/>
      <c r="F693" s="124"/>
      <c r="G693" s="109"/>
      <c r="H693" s="112"/>
      <c r="I693" s="110"/>
      <c r="J693" s="111"/>
      <c r="K693" s="112"/>
      <c r="L693" s="111"/>
      <c r="M693" s="115"/>
      <c r="N693" s="115"/>
      <c r="O693" s="115"/>
      <c r="Q693" s="83"/>
      <c r="R693" s="22" t="e">
        <f>VLOOKUP('Frese Valve Selection'!$Q693,'Partnumber data valves'!$B$4:$K$1001,2,FALSE)</f>
        <v>#N/A</v>
      </c>
      <c r="S693" s="23" t="e">
        <f>VLOOKUP('Frese Valve Selection'!$Q693,'Partnumber data valves'!$B$4:$K$1001,3,FALSE)</f>
        <v>#N/A</v>
      </c>
      <c r="T693" s="23" t="e">
        <f>VLOOKUP('Frese Valve Selection'!$Q693,'Partnumber data valves'!$B$4:$K$1001,4,FALSE)</f>
        <v>#N/A</v>
      </c>
      <c r="U693" s="23" t="e">
        <f>VLOOKUP('Frese Valve Selection'!$Q693,'Partnumber data valves'!$B$4:$K$1001,5,FALSE)</f>
        <v>#N/A</v>
      </c>
      <c r="V693" s="23" t="e">
        <f>VLOOKUP('Frese Valve Selection'!$Q693,'Partnumber data valves'!$B$4:$K$1001,6,FALSE)</f>
        <v>#N/A</v>
      </c>
      <c r="W693" s="23" t="e">
        <f>VLOOKUP('Frese Valve Selection'!$Q693,'Partnumber data valves'!$B$4:$K$1001,7,FALSE)</f>
        <v>#N/A</v>
      </c>
      <c r="X693" s="23" t="e">
        <f>VLOOKUP('Frese Valve Selection'!$Q693,'Partnumber data valves'!$B$4:$K$1001,8,FALSE)</f>
        <v>#N/A</v>
      </c>
      <c r="Y693" s="23" t="e">
        <f>VLOOKUP('Frese Valve Selection'!$Q693,'Partnumber data valves'!$B$4:$K$1001,9,FALSE)</f>
        <v>#N/A</v>
      </c>
      <c r="Z693" s="23" t="e">
        <f>VLOOKUP('Frese Valve Selection'!$Q693,'Partnumber data valves'!$B$4:$K$1001,10,FALSE)</f>
        <v>#N/A</v>
      </c>
      <c r="AA693" s="97">
        <f t="shared" si="103"/>
        <v>0</v>
      </c>
      <c r="AB693" s="98" t="e">
        <f t="shared" si="101"/>
        <v>#N/A</v>
      </c>
      <c r="AC693" s="99" t="e">
        <f t="shared" si="102"/>
        <v>#N/A</v>
      </c>
      <c r="AD693" s="23" t="e">
        <f>VLOOKUP(Q693,'Weight table'!$A$2:$C$10000,3,FALSE)</f>
        <v>#N/A</v>
      </c>
      <c r="AF693" s="83"/>
      <c r="AG693" s="23" t="str">
        <f>IF(OR(ISBLANK($AF693),$AF693="N/A"),"",VLOOKUP($AF693,'Part number data actuators'!$B$3:$H$202,2,FALSE))</f>
        <v/>
      </c>
      <c r="AH693" s="23" t="str">
        <f>IF(OR(ISBLANK($AF693),$AF693="N/A"),"",VLOOKUP($AF693,'Part number data actuators'!$B$3:$H$202,3,FALSE))</f>
        <v/>
      </c>
      <c r="AI693" s="23" t="str">
        <f>IF(OR(ISBLANK($AF693),$AF693="N/A"),"",VLOOKUP($AF693,'Part number data actuators'!$B$3:$H$202,4,FALSE))</f>
        <v/>
      </c>
      <c r="AJ693" s="23" t="str">
        <f>IF(OR(ISBLANK($AF693),$AF693="N/A"),"",VLOOKUP($AF693,'Part number data actuators'!$B$3:$H$202,5,FALSE))</f>
        <v/>
      </c>
      <c r="AK693" s="23" t="str">
        <f>IF(OR(ISBLANK($AF693),$AF693="N/A"),"",VLOOKUP($AF693,'Part number data actuators'!$B$3:$H$202,6,FALSE))</f>
        <v/>
      </c>
      <c r="AL693" s="23" t="str">
        <f>IF(OR(ISBLANK($AF693),$AF693="N/A"),"",VLOOKUP($AF693,'Part number data actuators'!$B$3:$H$202,7,FALSE))</f>
        <v/>
      </c>
      <c r="AM693" s="5" t="str">
        <f>IF(OR(ISBLANK($AF693),$AF693="N/A"),"",VLOOKUP(AF693,'Weight table'!$A$2:$C$10000,3,FALSE))</f>
        <v/>
      </c>
      <c r="AO693" s="86"/>
      <c r="AU693" s="66" t="e">
        <f t="shared" si="104"/>
        <v>#N/A</v>
      </c>
      <c r="AV693" s="66" t="e">
        <f t="shared" si="105"/>
        <v>#N/A</v>
      </c>
      <c r="AW693" t="e">
        <f t="shared" si="106"/>
        <v>#N/A</v>
      </c>
      <c r="AX693" s="66" t="e">
        <f t="shared" si="107"/>
        <v>#N/A</v>
      </c>
      <c r="AY693" s="66" t="e">
        <f t="shared" si="108"/>
        <v>#N/A</v>
      </c>
      <c r="BB693" s="6" t="e">
        <f>MATCH(Q693,'Partnumber data valves'!$B$4:$B$1001,0)</f>
        <v>#N/A</v>
      </c>
      <c r="BC693" s="6"/>
      <c r="BD693" t="e">
        <f>INDEX('Partnumber data valves'!$B$4:$AC$1001,$BB693,13)</f>
        <v>#N/A</v>
      </c>
      <c r="BE693" t="e">
        <f>INDEX('Partnumber data valves'!$B$4:$AC$1001,$BB693,14)</f>
        <v>#N/A</v>
      </c>
      <c r="BF693" t="e">
        <f>INDEX('Partnumber data valves'!$B$4:$AC$1001,$BB693,15)</f>
        <v>#N/A</v>
      </c>
      <c r="BG693" t="e">
        <f>INDEX('Partnumber data valves'!$B$4:$AC$1001,$BB693,16)</f>
        <v>#N/A</v>
      </c>
      <c r="BH693" t="e">
        <f>INDEX('Partnumber data valves'!$B$4:$AC$1001,$BB693,17)</f>
        <v>#N/A</v>
      </c>
      <c r="BI693" t="e">
        <f>INDEX('Partnumber data valves'!$B$4:$AC$1001,$BB693,18)</f>
        <v>#N/A</v>
      </c>
      <c r="BJ693" t="e">
        <f>INDEX('Partnumber data valves'!$B$4:$AC$1001,$BB693,19)</f>
        <v>#N/A</v>
      </c>
      <c r="BL693" t="e">
        <f>INDEX('Partnumber data valves'!$B$4:$AC$1001,$BB693,21)</f>
        <v>#N/A</v>
      </c>
      <c r="BM693" t="e">
        <f>INDEX('Partnumber data valves'!$B$4:$AC$1001,$BB693,22)</f>
        <v>#N/A</v>
      </c>
      <c r="BN693" t="e">
        <f>INDEX('Partnumber data valves'!$B$4:$AC$1001,$BB693,23)</f>
        <v>#N/A</v>
      </c>
      <c r="BO693" t="e">
        <f>INDEX('Partnumber data valves'!$B$4:$AC$1001,$BB693,24)</f>
        <v>#N/A</v>
      </c>
      <c r="BP693" t="e">
        <f>INDEX('Partnumber data valves'!$B$4:$AC$1001,$BB693,25)</f>
        <v>#N/A</v>
      </c>
      <c r="BQ693" t="e">
        <f>INDEX('Partnumber data valves'!$B$4:$AC$1001,$BB693,26)</f>
        <v>#N/A</v>
      </c>
      <c r="BR693" t="e">
        <f>INDEX('Partnumber data valves'!$B$4:$AC$1001,$BB693,27)</f>
        <v>#N/A</v>
      </c>
      <c r="BS693" t="e">
        <f>INDEX('Partnumber data valves'!$B$4:$AC$1001,$BB693,28)</f>
        <v>#N/A</v>
      </c>
      <c r="BU693" s="66" t="e">
        <f>INDEX('Partnumber data valves'!$B$4:$AC$1001,$BB693,5)</f>
        <v>#N/A</v>
      </c>
      <c r="BV693" s="66" t="e">
        <f>INDEX('Partnumber data valves'!$B$4:$AC$1001,$BB693,6)</f>
        <v>#N/A</v>
      </c>
    </row>
    <row r="694" spans="2:74" ht="15.75">
      <c r="B694" s="86"/>
      <c r="C694" s="108"/>
      <c r="D694" s="112"/>
      <c r="E694" s="124"/>
      <c r="F694" s="124"/>
      <c r="G694" s="109"/>
      <c r="H694" s="112"/>
      <c r="I694" s="110"/>
      <c r="J694" s="111"/>
      <c r="K694" s="112"/>
      <c r="L694" s="111"/>
      <c r="M694" s="115"/>
      <c r="N694" s="115"/>
      <c r="O694" s="115"/>
      <c r="Q694" s="83"/>
      <c r="R694" s="22" t="e">
        <f>VLOOKUP('Frese Valve Selection'!$Q694,'Partnumber data valves'!$B$4:$K$1001,2,FALSE)</f>
        <v>#N/A</v>
      </c>
      <c r="S694" s="23" t="e">
        <f>VLOOKUP('Frese Valve Selection'!$Q694,'Partnumber data valves'!$B$4:$K$1001,3,FALSE)</f>
        <v>#N/A</v>
      </c>
      <c r="T694" s="23" t="e">
        <f>VLOOKUP('Frese Valve Selection'!$Q694,'Partnumber data valves'!$B$4:$K$1001,4,FALSE)</f>
        <v>#N/A</v>
      </c>
      <c r="U694" s="23" t="e">
        <f>VLOOKUP('Frese Valve Selection'!$Q694,'Partnumber data valves'!$B$4:$K$1001,5,FALSE)</f>
        <v>#N/A</v>
      </c>
      <c r="V694" s="23" t="e">
        <f>VLOOKUP('Frese Valve Selection'!$Q694,'Partnumber data valves'!$B$4:$K$1001,6,FALSE)</f>
        <v>#N/A</v>
      </c>
      <c r="W694" s="23" t="e">
        <f>VLOOKUP('Frese Valve Selection'!$Q694,'Partnumber data valves'!$B$4:$K$1001,7,FALSE)</f>
        <v>#N/A</v>
      </c>
      <c r="X694" s="23" t="e">
        <f>VLOOKUP('Frese Valve Selection'!$Q694,'Partnumber data valves'!$B$4:$K$1001,8,FALSE)</f>
        <v>#N/A</v>
      </c>
      <c r="Y694" s="23" t="e">
        <f>VLOOKUP('Frese Valve Selection'!$Q694,'Partnumber data valves'!$B$4:$K$1001,9,FALSE)</f>
        <v>#N/A</v>
      </c>
      <c r="Z694" s="23" t="e">
        <f>VLOOKUP('Frese Valve Selection'!$Q694,'Partnumber data valves'!$B$4:$K$1001,10,FALSE)</f>
        <v>#N/A</v>
      </c>
      <c r="AA694" s="97">
        <f t="shared" si="103"/>
        <v>0</v>
      </c>
      <c r="AB694" s="98" t="e">
        <f t="shared" si="101"/>
        <v>#N/A</v>
      </c>
      <c r="AC694" s="99" t="e">
        <f t="shared" si="102"/>
        <v>#N/A</v>
      </c>
      <c r="AD694" s="23" t="e">
        <f>VLOOKUP(Q694,'Weight table'!$A$2:$C$10000,3,FALSE)</f>
        <v>#N/A</v>
      </c>
      <c r="AF694" s="83"/>
      <c r="AG694" s="23" t="str">
        <f>IF(OR(ISBLANK($AF694),$AF694="N/A"),"",VLOOKUP($AF694,'Part number data actuators'!$B$3:$H$202,2,FALSE))</f>
        <v/>
      </c>
      <c r="AH694" s="23" t="str">
        <f>IF(OR(ISBLANK($AF694),$AF694="N/A"),"",VLOOKUP($AF694,'Part number data actuators'!$B$3:$H$202,3,FALSE))</f>
        <v/>
      </c>
      <c r="AI694" s="23" t="str">
        <f>IF(OR(ISBLANK($AF694),$AF694="N/A"),"",VLOOKUP($AF694,'Part number data actuators'!$B$3:$H$202,4,FALSE))</f>
        <v/>
      </c>
      <c r="AJ694" s="23" t="str">
        <f>IF(OR(ISBLANK($AF694),$AF694="N/A"),"",VLOOKUP($AF694,'Part number data actuators'!$B$3:$H$202,5,FALSE))</f>
        <v/>
      </c>
      <c r="AK694" s="23" t="str">
        <f>IF(OR(ISBLANK($AF694),$AF694="N/A"),"",VLOOKUP($AF694,'Part number data actuators'!$B$3:$H$202,6,FALSE))</f>
        <v/>
      </c>
      <c r="AL694" s="23" t="str">
        <f>IF(OR(ISBLANK($AF694),$AF694="N/A"),"",VLOOKUP($AF694,'Part number data actuators'!$B$3:$H$202,7,FALSE))</f>
        <v/>
      </c>
      <c r="AM694" s="5" t="str">
        <f>IF(OR(ISBLANK($AF694),$AF694="N/A"),"",VLOOKUP(AF694,'Weight table'!$A$2:$C$10000,3,FALSE))</f>
        <v/>
      </c>
      <c r="AO694" s="86"/>
      <c r="AU694" s="66" t="e">
        <f t="shared" si="104"/>
        <v>#N/A</v>
      </c>
      <c r="AV694" s="66" t="e">
        <f t="shared" si="105"/>
        <v>#N/A</v>
      </c>
      <c r="AW694" t="e">
        <f t="shared" si="106"/>
        <v>#N/A</v>
      </c>
      <c r="AX694" s="66" t="e">
        <f t="shared" si="107"/>
        <v>#N/A</v>
      </c>
      <c r="AY694" s="66" t="e">
        <f t="shared" si="108"/>
        <v>#N/A</v>
      </c>
      <c r="BB694" s="6" t="e">
        <f>MATCH(Q694,'Partnumber data valves'!$B$4:$B$1001,0)</f>
        <v>#N/A</v>
      </c>
      <c r="BC694" s="6"/>
      <c r="BD694" t="e">
        <f>INDEX('Partnumber data valves'!$B$4:$AC$1001,$BB694,13)</f>
        <v>#N/A</v>
      </c>
      <c r="BE694" t="e">
        <f>INDEX('Partnumber data valves'!$B$4:$AC$1001,$BB694,14)</f>
        <v>#N/A</v>
      </c>
      <c r="BF694" t="e">
        <f>INDEX('Partnumber data valves'!$B$4:$AC$1001,$BB694,15)</f>
        <v>#N/A</v>
      </c>
      <c r="BG694" t="e">
        <f>INDEX('Partnumber data valves'!$B$4:$AC$1001,$BB694,16)</f>
        <v>#N/A</v>
      </c>
      <c r="BH694" t="e">
        <f>INDEX('Partnumber data valves'!$B$4:$AC$1001,$BB694,17)</f>
        <v>#N/A</v>
      </c>
      <c r="BI694" t="e">
        <f>INDEX('Partnumber data valves'!$B$4:$AC$1001,$BB694,18)</f>
        <v>#N/A</v>
      </c>
      <c r="BJ694" t="e">
        <f>INDEX('Partnumber data valves'!$B$4:$AC$1001,$BB694,19)</f>
        <v>#N/A</v>
      </c>
      <c r="BL694" t="e">
        <f>INDEX('Partnumber data valves'!$B$4:$AC$1001,$BB694,21)</f>
        <v>#N/A</v>
      </c>
      <c r="BM694" t="e">
        <f>INDEX('Partnumber data valves'!$B$4:$AC$1001,$BB694,22)</f>
        <v>#N/A</v>
      </c>
      <c r="BN694" t="e">
        <f>INDEX('Partnumber data valves'!$B$4:$AC$1001,$BB694,23)</f>
        <v>#N/A</v>
      </c>
      <c r="BO694" t="e">
        <f>INDEX('Partnumber data valves'!$B$4:$AC$1001,$BB694,24)</f>
        <v>#N/A</v>
      </c>
      <c r="BP694" t="e">
        <f>INDEX('Partnumber data valves'!$B$4:$AC$1001,$BB694,25)</f>
        <v>#N/A</v>
      </c>
      <c r="BQ694" t="e">
        <f>INDEX('Partnumber data valves'!$B$4:$AC$1001,$BB694,26)</f>
        <v>#N/A</v>
      </c>
      <c r="BR694" t="e">
        <f>INDEX('Partnumber data valves'!$B$4:$AC$1001,$BB694,27)</f>
        <v>#N/A</v>
      </c>
      <c r="BS694" t="e">
        <f>INDEX('Partnumber data valves'!$B$4:$AC$1001,$BB694,28)</f>
        <v>#N/A</v>
      </c>
      <c r="BU694" s="66" t="e">
        <f>INDEX('Partnumber data valves'!$B$4:$AC$1001,$BB694,5)</f>
        <v>#N/A</v>
      </c>
      <c r="BV694" s="66" t="e">
        <f>INDEX('Partnumber data valves'!$B$4:$AC$1001,$BB694,6)</f>
        <v>#N/A</v>
      </c>
    </row>
    <row r="695" spans="2:74" ht="15.75">
      <c r="B695" s="86"/>
      <c r="C695" s="108"/>
      <c r="D695" s="125"/>
      <c r="E695" s="124"/>
      <c r="F695" s="124"/>
      <c r="G695" s="109"/>
      <c r="H695" s="112"/>
      <c r="I695" s="110"/>
      <c r="J695" s="111"/>
      <c r="K695" s="112"/>
      <c r="L695" s="111"/>
      <c r="M695" s="115"/>
      <c r="N695" s="115"/>
      <c r="O695" s="115"/>
      <c r="Q695" s="83"/>
      <c r="R695" s="22" t="e">
        <f>VLOOKUP('Frese Valve Selection'!$Q695,'Partnumber data valves'!$B$4:$K$1001,2,FALSE)</f>
        <v>#N/A</v>
      </c>
      <c r="S695" s="23" t="e">
        <f>VLOOKUP('Frese Valve Selection'!$Q695,'Partnumber data valves'!$B$4:$K$1001,3,FALSE)</f>
        <v>#N/A</v>
      </c>
      <c r="T695" s="23" t="e">
        <f>VLOOKUP('Frese Valve Selection'!$Q695,'Partnumber data valves'!$B$4:$K$1001,4,FALSE)</f>
        <v>#N/A</v>
      </c>
      <c r="U695" s="23" t="e">
        <f>VLOOKUP('Frese Valve Selection'!$Q695,'Partnumber data valves'!$B$4:$K$1001,5,FALSE)</f>
        <v>#N/A</v>
      </c>
      <c r="V695" s="23" t="e">
        <f>VLOOKUP('Frese Valve Selection'!$Q695,'Partnumber data valves'!$B$4:$K$1001,6,FALSE)</f>
        <v>#N/A</v>
      </c>
      <c r="W695" s="23" t="e">
        <f>VLOOKUP('Frese Valve Selection'!$Q695,'Partnumber data valves'!$B$4:$K$1001,7,FALSE)</f>
        <v>#N/A</v>
      </c>
      <c r="X695" s="23" t="e">
        <f>VLOOKUP('Frese Valve Selection'!$Q695,'Partnumber data valves'!$B$4:$K$1001,8,FALSE)</f>
        <v>#N/A</v>
      </c>
      <c r="Y695" s="23" t="e">
        <f>VLOOKUP('Frese Valve Selection'!$Q695,'Partnumber data valves'!$B$4:$K$1001,9,FALSE)</f>
        <v>#N/A</v>
      </c>
      <c r="Z695" s="23" t="e">
        <f>VLOOKUP('Frese Valve Selection'!$Q695,'Partnumber data valves'!$B$4:$K$1001,10,FALSE)</f>
        <v>#N/A</v>
      </c>
      <c r="AA695" s="97">
        <f t="shared" si="103"/>
        <v>0</v>
      </c>
      <c r="AB695" s="98" t="e">
        <f t="shared" si="101"/>
        <v>#N/A</v>
      </c>
      <c r="AC695" s="99" t="e">
        <f t="shared" si="102"/>
        <v>#N/A</v>
      </c>
      <c r="AD695" s="23" t="e">
        <f>VLOOKUP(Q695,'Weight table'!$A$2:$C$10000,3,FALSE)</f>
        <v>#N/A</v>
      </c>
      <c r="AF695" s="83"/>
      <c r="AG695" s="23" t="str">
        <f>IF(OR(ISBLANK($AF695),$AF695="N/A"),"",VLOOKUP($AF695,'Part number data actuators'!$B$3:$H$202,2,FALSE))</f>
        <v/>
      </c>
      <c r="AH695" s="23" t="str">
        <f>IF(OR(ISBLANK($AF695),$AF695="N/A"),"",VLOOKUP($AF695,'Part number data actuators'!$B$3:$H$202,3,FALSE))</f>
        <v/>
      </c>
      <c r="AI695" s="23" t="str">
        <f>IF(OR(ISBLANK($AF695),$AF695="N/A"),"",VLOOKUP($AF695,'Part number data actuators'!$B$3:$H$202,4,FALSE))</f>
        <v/>
      </c>
      <c r="AJ695" s="23" t="str">
        <f>IF(OR(ISBLANK($AF695),$AF695="N/A"),"",VLOOKUP($AF695,'Part number data actuators'!$B$3:$H$202,5,FALSE))</f>
        <v/>
      </c>
      <c r="AK695" s="23" t="str">
        <f>IF(OR(ISBLANK($AF695),$AF695="N/A"),"",VLOOKUP($AF695,'Part number data actuators'!$B$3:$H$202,6,FALSE))</f>
        <v/>
      </c>
      <c r="AL695" s="23" t="str">
        <f>IF(OR(ISBLANK($AF695),$AF695="N/A"),"",VLOOKUP($AF695,'Part number data actuators'!$B$3:$H$202,7,FALSE))</f>
        <v/>
      </c>
      <c r="AM695" s="5" t="str">
        <f>IF(OR(ISBLANK($AF695),$AF695="N/A"),"",VLOOKUP(AF695,'Weight table'!$A$2:$C$10000,3,FALSE))</f>
        <v/>
      </c>
      <c r="AO695" s="86"/>
      <c r="AU695" s="66" t="e">
        <f t="shared" si="104"/>
        <v>#N/A</v>
      </c>
      <c r="AV695" s="66" t="e">
        <f t="shared" si="105"/>
        <v>#N/A</v>
      </c>
      <c r="AW695" t="e">
        <f t="shared" si="106"/>
        <v>#N/A</v>
      </c>
      <c r="AX695" s="66" t="e">
        <f t="shared" si="107"/>
        <v>#N/A</v>
      </c>
      <c r="AY695" s="66" t="e">
        <f t="shared" si="108"/>
        <v>#N/A</v>
      </c>
      <c r="BB695" s="6" t="e">
        <f>MATCH(Q695,'Partnumber data valves'!$B$4:$B$1001,0)</f>
        <v>#N/A</v>
      </c>
      <c r="BC695" s="6"/>
      <c r="BD695" t="e">
        <f>INDEX('Partnumber data valves'!$B$4:$AC$1001,$BB695,13)</f>
        <v>#N/A</v>
      </c>
      <c r="BE695" t="e">
        <f>INDEX('Partnumber data valves'!$B$4:$AC$1001,$BB695,14)</f>
        <v>#N/A</v>
      </c>
      <c r="BF695" t="e">
        <f>INDEX('Partnumber data valves'!$B$4:$AC$1001,$BB695,15)</f>
        <v>#N/A</v>
      </c>
      <c r="BG695" t="e">
        <f>INDEX('Partnumber data valves'!$B$4:$AC$1001,$BB695,16)</f>
        <v>#N/A</v>
      </c>
      <c r="BH695" t="e">
        <f>INDEX('Partnumber data valves'!$B$4:$AC$1001,$BB695,17)</f>
        <v>#N/A</v>
      </c>
      <c r="BI695" t="e">
        <f>INDEX('Partnumber data valves'!$B$4:$AC$1001,$BB695,18)</f>
        <v>#N/A</v>
      </c>
      <c r="BJ695" t="e">
        <f>INDEX('Partnumber data valves'!$B$4:$AC$1001,$BB695,19)</f>
        <v>#N/A</v>
      </c>
      <c r="BL695" t="e">
        <f>INDEX('Partnumber data valves'!$B$4:$AC$1001,$BB695,21)</f>
        <v>#N/A</v>
      </c>
      <c r="BM695" t="e">
        <f>INDEX('Partnumber data valves'!$B$4:$AC$1001,$BB695,22)</f>
        <v>#N/A</v>
      </c>
      <c r="BN695" t="e">
        <f>INDEX('Partnumber data valves'!$B$4:$AC$1001,$BB695,23)</f>
        <v>#N/A</v>
      </c>
      <c r="BO695" t="e">
        <f>INDEX('Partnumber data valves'!$B$4:$AC$1001,$BB695,24)</f>
        <v>#N/A</v>
      </c>
      <c r="BP695" t="e">
        <f>INDEX('Partnumber data valves'!$B$4:$AC$1001,$BB695,25)</f>
        <v>#N/A</v>
      </c>
      <c r="BQ695" t="e">
        <f>INDEX('Partnumber data valves'!$B$4:$AC$1001,$BB695,26)</f>
        <v>#N/A</v>
      </c>
      <c r="BR695" t="e">
        <f>INDEX('Partnumber data valves'!$B$4:$AC$1001,$BB695,27)</f>
        <v>#N/A</v>
      </c>
      <c r="BS695" t="e">
        <f>INDEX('Partnumber data valves'!$B$4:$AC$1001,$BB695,28)</f>
        <v>#N/A</v>
      </c>
      <c r="BU695" s="66" t="e">
        <f>INDEX('Partnumber data valves'!$B$4:$AC$1001,$BB695,5)</f>
        <v>#N/A</v>
      </c>
      <c r="BV695" s="66" t="e">
        <f>INDEX('Partnumber data valves'!$B$4:$AC$1001,$BB695,6)</f>
        <v>#N/A</v>
      </c>
    </row>
    <row r="696" spans="2:74" ht="15.75">
      <c r="B696" s="86"/>
      <c r="C696" s="108"/>
      <c r="D696" s="112"/>
      <c r="E696" s="124"/>
      <c r="F696" s="124"/>
      <c r="G696" s="109"/>
      <c r="H696" s="112"/>
      <c r="I696" s="110"/>
      <c r="J696" s="111"/>
      <c r="K696" s="112"/>
      <c r="L696" s="111"/>
      <c r="M696" s="115"/>
      <c r="N696" s="115"/>
      <c r="O696" s="115"/>
      <c r="Q696" s="83"/>
      <c r="R696" s="22" t="e">
        <f>VLOOKUP('Frese Valve Selection'!$Q696,'Partnumber data valves'!$B$4:$K$1001,2,FALSE)</f>
        <v>#N/A</v>
      </c>
      <c r="S696" s="23" t="e">
        <f>VLOOKUP('Frese Valve Selection'!$Q696,'Partnumber data valves'!$B$4:$K$1001,3,FALSE)</f>
        <v>#N/A</v>
      </c>
      <c r="T696" s="23" t="e">
        <f>VLOOKUP('Frese Valve Selection'!$Q696,'Partnumber data valves'!$B$4:$K$1001,4,FALSE)</f>
        <v>#N/A</v>
      </c>
      <c r="U696" s="23" t="e">
        <f>VLOOKUP('Frese Valve Selection'!$Q696,'Partnumber data valves'!$B$4:$K$1001,5,FALSE)</f>
        <v>#N/A</v>
      </c>
      <c r="V696" s="23" t="e">
        <f>VLOOKUP('Frese Valve Selection'!$Q696,'Partnumber data valves'!$B$4:$K$1001,6,FALSE)</f>
        <v>#N/A</v>
      </c>
      <c r="W696" s="23" t="e">
        <f>VLOOKUP('Frese Valve Selection'!$Q696,'Partnumber data valves'!$B$4:$K$1001,7,FALSE)</f>
        <v>#N/A</v>
      </c>
      <c r="X696" s="23" t="e">
        <f>VLOOKUP('Frese Valve Selection'!$Q696,'Partnumber data valves'!$B$4:$K$1001,8,FALSE)</f>
        <v>#N/A</v>
      </c>
      <c r="Y696" s="23" t="e">
        <f>VLOOKUP('Frese Valve Selection'!$Q696,'Partnumber data valves'!$B$4:$K$1001,9,FALSE)</f>
        <v>#N/A</v>
      </c>
      <c r="Z696" s="23" t="e">
        <f>VLOOKUP('Frese Valve Selection'!$Q696,'Partnumber data valves'!$B$4:$K$1001,10,FALSE)</f>
        <v>#N/A</v>
      </c>
      <c r="AA696" s="97">
        <f t="shared" si="103"/>
        <v>0</v>
      </c>
      <c r="AB696" s="98" t="e">
        <f t="shared" si="101"/>
        <v>#N/A</v>
      </c>
      <c r="AC696" s="99" t="e">
        <f t="shared" si="102"/>
        <v>#N/A</v>
      </c>
      <c r="AD696" s="23" t="e">
        <f>VLOOKUP(Q696,'Weight table'!$A$2:$C$10000,3,FALSE)</f>
        <v>#N/A</v>
      </c>
      <c r="AF696" s="83"/>
      <c r="AG696" s="23" t="str">
        <f>IF(OR(ISBLANK($AF696),$AF696="N/A"),"",VLOOKUP($AF696,'Part number data actuators'!$B$3:$H$202,2,FALSE))</f>
        <v/>
      </c>
      <c r="AH696" s="23" t="str">
        <f>IF(OR(ISBLANK($AF696),$AF696="N/A"),"",VLOOKUP($AF696,'Part number data actuators'!$B$3:$H$202,3,FALSE))</f>
        <v/>
      </c>
      <c r="AI696" s="23" t="str">
        <f>IF(OR(ISBLANK($AF696),$AF696="N/A"),"",VLOOKUP($AF696,'Part number data actuators'!$B$3:$H$202,4,FALSE))</f>
        <v/>
      </c>
      <c r="AJ696" s="23" t="str">
        <f>IF(OR(ISBLANK($AF696),$AF696="N/A"),"",VLOOKUP($AF696,'Part number data actuators'!$B$3:$H$202,5,FALSE))</f>
        <v/>
      </c>
      <c r="AK696" s="23" t="str">
        <f>IF(OR(ISBLANK($AF696),$AF696="N/A"),"",VLOOKUP($AF696,'Part number data actuators'!$B$3:$H$202,6,FALSE))</f>
        <v/>
      </c>
      <c r="AL696" s="23" t="str">
        <f>IF(OR(ISBLANK($AF696),$AF696="N/A"),"",VLOOKUP($AF696,'Part number data actuators'!$B$3:$H$202,7,FALSE))</f>
        <v/>
      </c>
      <c r="AM696" s="5" t="str">
        <f>IF(OR(ISBLANK($AF696),$AF696="N/A"),"",VLOOKUP(AF696,'Weight table'!$A$2:$C$10000,3,FALSE))</f>
        <v/>
      </c>
      <c r="AO696" s="86"/>
      <c r="AU696" s="66" t="e">
        <f t="shared" si="104"/>
        <v>#N/A</v>
      </c>
      <c r="AV696" s="66" t="e">
        <f t="shared" si="105"/>
        <v>#N/A</v>
      </c>
      <c r="AW696" t="e">
        <f t="shared" si="106"/>
        <v>#N/A</v>
      </c>
      <c r="AX696" s="66" t="e">
        <f t="shared" si="107"/>
        <v>#N/A</v>
      </c>
      <c r="AY696" s="66" t="e">
        <f t="shared" si="108"/>
        <v>#N/A</v>
      </c>
      <c r="BB696" s="6" t="e">
        <f>MATCH(Q696,'Partnumber data valves'!$B$4:$B$1001,0)</f>
        <v>#N/A</v>
      </c>
      <c r="BC696" s="6"/>
      <c r="BD696" t="e">
        <f>INDEX('Partnumber data valves'!$B$4:$AC$1001,$BB696,13)</f>
        <v>#N/A</v>
      </c>
      <c r="BE696" t="e">
        <f>INDEX('Partnumber data valves'!$B$4:$AC$1001,$BB696,14)</f>
        <v>#N/A</v>
      </c>
      <c r="BF696" t="e">
        <f>INDEX('Partnumber data valves'!$B$4:$AC$1001,$BB696,15)</f>
        <v>#N/A</v>
      </c>
      <c r="BG696" t="e">
        <f>INDEX('Partnumber data valves'!$B$4:$AC$1001,$BB696,16)</f>
        <v>#N/A</v>
      </c>
      <c r="BH696" t="e">
        <f>INDEX('Partnumber data valves'!$B$4:$AC$1001,$BB696,17)</f>
        <v>#N/A</v>
      </c>
      <c r="BI696" t="e">
        <f>INDEX('Partnumber data valves'!$B$4:$AC$1001,$BB696,18)</f>
        <v>#N/A</v>
      </c>
      <c r="BJ696" t="e">
        <f>INDEX('Partnumber data valves'!$B$4:$AC$1001,$BB696,19)</f>
        <v>#N/A</v>
      </c>
      <c r="BL696" t="e">
        <f>INDEX('Partnumber data valves'!$B$4:$AC$1001,$BB696,21)</f>
        <v>#N/A</v>
      </c>
      <c r="BM696" t="e">
        <f>INDEX('Partnumber data valves'!$B$4:$AC$1001,$BB696,22)</f>
        <v>#N/A</v>
      </c>
      <c r="BN696" t="e">
        <f>INDEX('Partnumber data valves'!$B$4:$AC$1001,$BB696,23)</f>
        <v>#N/A</v>
      </c>
      <c r="BO696" t="e">
        <f>INDEX('Partnumber data valves'!$B$4:$AC$1001,$BB696,24)</f>
        <v>#N/A</v>
      </c>
      <c r="BP696" t="e">
        <f>INDEX('Partnumber data valves'!$B$4:$AC$1001,$BB696,25)</f>
        <v>#N/A</v>
      </c>
      <c r="BQ696" t="e">
        <f>INDEX('Partnumber data valves'!$B$4:$AC$1001,$BB696,26)</f>
        <v>#N/A</v>
      </c>
      <c r="BR696" t="e">
        <f>INDEX('Partnumber data valves'!$B$4:$AC$1001,$BB696,27)</f>
        <v>#N/A</v>
      </c>
      <c r="BS696" t="e">
        <f>INDEX('Partnumber data valves'!$B$4:$AC$1001,$BB696,28)</f>
        <v>#N/A</v>
      </c>
      <c r="BU696" s="66" t="e">
        <f>INDEX('Partnumber data valves'!$B$4:$AC$1001,$BB696,5)</f>
        <v>#N/A</v>
      </c>
      <c r="BV696" s="66" t="e">
        <f>INDEX('Partnumber data valves'!$B$4:$AC$1001,$BB696,6)</f>
        <v>#N/A</v>
      </c>
    </row>
    <row r="697" spans="2:74" ht="15.75">
      <c r="B697" s="86"/>
      <c r="C697" s="108"/>
      <c r="D697" s="112"/>
      <c r="E697" s="124"/>
      <c r="F697" s="124"/>
      <c r="G697" s="109"/>
      <c r="H697" s="112"/>
      <c r="I697" s="110"/>
      <c r="J697" s="111"/>
      <c r="K697" s="112"/>
      <c r="L697" s="111"/>
      <c r="M697" s="115"/>
      <c r="N697" s="115"/>
      <c r="O697" s="115"/>
      <c r="Q697" s="83"/>
      <c r="R697" s="22" t="e">
        <f>VLOOKUP('Frese Valve Selection'!$Q697,'Partnumber data valves'!$B$4:$K$1001,2,FALSE)</f>
        <v>#N/A</v>
      </c>
      <c r="S697" s="23" t="e">
        <f>VLOOKUP('Frese Valve Selection'!$Q697,'Partnumber data valves'!$B$4:$K$1001,3,FALSE)</f>
        <v>#N/A</v>
      </c>
      <c r="T697" s="23" t="e">
        <f>VLOOKUP('Frese Valve Selection'!$Q697,'Partnumber data valves'!$B$4:$K$1001,4,FALSE)</f>
        <v>#N/A</v>
      </c>
      <c r="U697" s="23" t="e">
        <f>VLOOKUP('Frese Valve Selection'!$Q697,'Partnumber data valves'!$B$4:$K$1001,5,FALSE)</f>
        <v>#N/A</v>
      </c>
      <c r="V697" s="23" t="e">
        <f>VLOOKUP('Frese Valve Selection'!$Q697,'Partnumber data valves'!$B$4:$K$1001,6,FALSE)</f>
        <v>#N/A</v>
      </c>
      <c r="W697" s="23" t="e">
        <f>VLOOKUP('Frese Valve Selection'!$Q697,'Partnumber data valves'!$B$4:$K$1001,7,FALSE)</f>
        <v>#N/A</v>
      </c>
      <c r="X697" s="23" t="e">
        <f>VLOOKUP('Frese Valve Selection'!$Q697,'Partnumber data valves'!$B$4:$K$1001,8,FALSE)</f>
        <v>#N/A</v>
      </c>
      <c r="Y697" s="23" t="e">
        <f>VLOOKUP('Frese Valve Selection'!$Q697,'Partnumber data valves'!$B$4:$K$1001,9,FALSE)</f>
        <v>#N/A</v>
      </c>
      <c r="Z697" s="23" t="e">
        <f>VLOOKUP('Frese Valve Selection'!$Q697,'Partnumber data valves'!$B$4:$K$1001,10,FALSE)</f>
        <v>#N/A</v>
      </c>
      <c r="AA697" s="97">
        <f t="shared" si="103"/>
        <v>0</v>
      </c>
      <c r="AB697" s="98" t="e">
        <f t="shared" si="101"/>
        <v>#N/A</v>
      </c>
      <c r="AC697" s="99" t="e">
        <f t="shared" si="102"/>
        <v>#N/A</v>
      </c>
      <c r="AD697" s="23" t="e">
        <f>VLOOKUP(Q697,'Weight table'!$A$2:$C$10000,3,FALSE)</f>
        <v>#N/A</v>
      </c>
      <c r="AF697" s="83"/>
      <c r="AG697" s="23" t="str">
        <f>IF(OR(ISBLANK($AF697),$AF697="N/A"),"",VLOOKUP($AF697,'Part number data actuators'!$B$3:$H$202,2,FALSE))</f>
        <v/>
      </c>
      <c r="AH697" s="23" t="str">
        <f>IF(OR(ISBLANK($AF697),$AF697="N/A"),"",VLOOKUP($AF697,'Part number data actuators'!$B$3:$H$202,3,FALSE))</f>
        <v/>
      </c>
      <c r="AI697" s="23" t="str">
        <f>IF(OR(ISBLANK($AF697),$AF697="N/A"),"",VLOOKUP($AF697,'Part number data actuators'!$B$3:$H$202,4,FALSE))</f>
        <v/>
      </c>
      <c r="AJ697" s="23" t="str">
        <f>IF(OR(ISBLANK($AF697),$AF697="N/A"),"",VLOOKUP($AF697,'Part number data actuators'!$B$3:$H$202,5,FALSE))</f>
        <v/>
      </c>
      <c r="AK697" s="23" t="str">
        <f>IF(OR(ISBLANK($AF697),$AF697="N/A"),"",VLOOKUP($AF697,'Part number data actuators'!$B$3:$H$202,6,FALSE))</f>
        <v/>
      </c>
      <c r="AL697" s="23" t="str">
        <f>IF(OR(ISBLANK($AF697),$AF697="N/A"),"",VLOOKUP($AF697,'Part number data actuators'!$B$3:$H$202,7,FALSE))</f>
        <v/>
      </c>
      <c r="AM697" s="5" t="str">
        <f>IF(OR(ISBLANK($AF697),$AF697="N/A"),"",VLOOKUP(AF697,'Weight table'!$A$2:$C$10000,3,FALSE))</f>
        <v/>
      </c>
      <c r="AO697" s="86"/>
      <c r="AU697" s="66" t="e">
        <f t="shared" si="104"/>
        <v>#N/A</v>
      </c>
      <c r="AV697" s="66" t="e">
        <f t="shared" si="105"/>
        <v>#N/A</v>
      </c>
      <c r="AW697" t="e">
        <f t="shared" si="106"/>
        <v>#N/A</v>
      </c>
      <c r="AX697" s="66" t="e">
        <f t="shared" si="107"/>
        <v>#N/A</v>
      </c>
      <c r="AY697" s="66" t="e">
        <f t="shared" si="108"/>
        <v>#N/A</v>
      </c>
      <c r="BB697" s="6" t="e">
        <f>MATCH(Q697,'Partnumber data valves'!$B$4:$B$1001,0)</f>
        <v>#N/A</v>
      </c>
      <c r="BC697" s="6"/>
      <c r="BD697" t="e">
        <f>INDEX('Partnumber data valves'!$B$4:$AC$1001,$BB697,13)</f>
        <v>#N/A</v>
      </c>
      <c r="BE697" t="e">
        <f>INDEX('Partnumber data valves'!$B$4:$AC$1001,$BB697,14)</f>
        <v>#N/A</v>
      </c>
      <c r="BF697" t="e">
        <f>INDEX('Partnumber data valves'!$B$4:$AC$1001,$BB697,15)</f>
        <v>#N/A</v>
      </c>
      <c r="BG697" t="e">
        <f>INDEX('Partnumber data valves'!$B$4:$AC$1001,$BB697,16)</f>
        <v>#N/A</v>
      </c>
      <c r="BH697" t="e">
        <f>INDEX('Partnumber data valves'!$B$4:$AC$1001,$BB697,17)</f>
        <v>#N/A</v>
      </c>
      <c r="BI697" t="e">
        <f>INDEX('Partnumber data valves'!$B$4:$AC$1001,$BB697,18)</f>
        <v>#N/A</v>
      </c>
      <c r="BJ697" t="e">
        <f>INDEX('Partnumber data valves'!$B$4:$AC$1001,$BB697,19)</f>
        <v>#N/A</v>
      </c>
      <c r="BL697" t="e">
        <f>INDEX('Partnumber data valves'!$B$4:$AC$1001,$BB697,21)</f>
        <v>#N/A</v>
      </c>
      <c r="BM697" t="e">
        <f>INDEX('Partnumber data valves'!$B$4:$AC$1001,$BB697,22)</f>
        <v>#N/A</v>
      </c>
      <c r="BN697" t="e">
        <f>INDEX('Partnumber data valves'!$B$4:$AC$1001,$BB697,23)</f>
        <v>#N/A</v>
      </c>
      <c r="BO697" t="e">
        <f>INDEX('Partnumber data valves'!$B$4:$AC$1001,$BB697,24)</f>
        <v>#N/A</v>
      </c>
      <c r="BP697" t="e">
        <f>INDEX('Partnumber data valves'!$B$4:$AC$1001,$BB697,25)</f>
        <v>#N/A</v>
      </c>
      <c r="BQ697" t="e">
        <f>INDEX('Partnumber data valves'!$B$4:$AC$1001,$BB697,26)</f>
        <v>#N/A</v>
      </c>
      <c r="BR697" t="e">
        <f>INDEX('Partnumber data valves'!$B$4:$AC$1001,$BB697,27)</f>
        <v>#N/A</v>
      </c>
      <c r="BS697" t="e">
        <f>INDEX('Partnumber data valves'!$B$4:$AC$1001,$BB697,28)</f>
        <v>#N/A</v>
      </c>
      <c r="BU697" s="66" t="e">
        <f>INDEX('Partnumber data valves'!$B$4:$AC$1001,$BB697,5)</f>
        <v>#N/A</v>
      </c>
      <c r="BV697" s="66" t="e">
        <f>INDEX('Partnumber data valves'!$B$4:$AC$1001,$BB697,6)</f>
        <v>#N/A</v>
      </c>
    </row>
    <row r="698" spans="2:74" ht="15.75">
      <c r="B698" s="86"/>
      <c r="C698" s="108"/>
      <c r="D698" s="112"/>
      <c r="E698" s="124"/>
      <c r="F698" s="124"/>
      <c r="G698" s="109"/>
      <c r="H698" s="112"/>
      <c r="I698" s="110"/>
      <c r="J698" s="111"/>
      <c r="K698" s="112"/>
      <c r="L698" s="111"/>
      <c r="M698" s="115"/>
      <c r="N698" s="115"/>
      <c r="O698" s="115"/>
      <c r="Q698" s="83"/>
      <c r="R698" s="22" t="e">
        <f>VLOOKUP('Frese Valve Selection'!$Q698,'Partnumber data valves'!$B$4:$K$1001,2,FALSE)</f>
        <v>#N/A</v>
      </c>
      <c r="S698" s="23" t="e">
        <f>VLOOKUP('Frese Valve Selection'!$Q698,'Partnumber data valves'!$B$4:$K$1001,3,FALSE)</f>
        <v>#N/A</v>
      </c>
      <c r="T698" s="23" t="e">
        <f>VLOOKUP('Frese Valve Selection'!$Q698,'Partnumber data valves'!$B$4:$K$1001,4,FALSE)</f>
        <v>#N/A</v>
      </c>
      <c r="U698" s="23" t="e">
        <f>VLOOKUP('Frese Valve Selection'!$Q698,'Partnumber data valves'!$B$4:$K$1001,5,FALSE)</f>
        <v>#N/A</v>
      </c>
      <c r="V698" s="23" t="e">
        <f>VLOOKUP('Frese Valve Selection'!$Q698,'Partnumber data valves'!$B$4:$K$1001,6,FALSE)</f>
        <v>#N/A</v>
      </c>
      <c r="W698" s="23" t="e">
        <f>VLOOKUP('Frese Valve Selection'!$Q698,'Partnumber data valves'!$B$4:$K$1001,7,FALSE)</f>
        <v>#N/A</v>
      </c>
      <c r="X698" s="23" t="e">
        <f>VLOOKUP('Frese Valve Selection'!$Q698,'Partnumber data valves'!$B$4:$K$1001,8,FALSE)</f>
        <v>#N/A</v>
      </c>
      <c r="Y698" s="23" t="e">
        <f>VLOOKUP('Frese Valve Selection'!$Q698,'Partnumber data valves'!$B$4:$K$1001,9,FALSE)</f>
        <v>#N/A</v>
      </c>
      <c r="Z698" s="23" t="e">
        <f>VLOOKUP('Frese Valve Selection'!$Q698,'Partnumber data valves'!$B$4:$K$1001,10,FALSE)</f>
        <v>#N/A</v>
      </c>
      <c r="AA698" s="97">
        <f t="shared" si="103"/>
        <v>0</v>
      </c>
      <c r="AB698" s="98" t="e">
        <f t="shared" si="101"/>
        <v>#N/A</v>
      </c>
      <c r="AC698" s="99" t="e">
        <f t="shared" si="102"/>
        <v>#N/A</v>
      </c>
      <c r="AD698" s="23" t="e">
        <f>VLOOKUP(Q698,'Weight table'!$A$2:$C$10000,3,FALSE)</f>
        <v>#N/A</v>
      </c>
      <c r="AF698" s="83"/>
      <c r="AG698" s="23" t="str">
        <f>IF(OR(ISBLANK($AF698),$AF698="N/A"),"",VLOOKUP($AF698,'Part number data actuators'!$B$3:$H$202,2,FALSE))</f>
        <v/>
      </c>
      <c r="AH698" s="23" t="str">
        <f>IF(OR(ISBLANK($AF698),$AF698="N/A"),"",VLOOKUP($AF698,'Part number data actuators'!$B$3:$H$202,3,FALSE))</f>
        <v/>
      </c>
      <c r="AI698" s="23" t="str">
        <f>IF(OR(ISBLANK($AF698),$AF698="N/A"),"",VLOOKUP($AF698,'Part number data actuators'!$B$3:$H$202,4,FALSE))</f>
        <v/>
      </c>
      <c r="AJ698" s="23" t="str">
        <f>IF(OR(ISBLANK($AF698),$AF698="N/A"),"",VLOOKUP($AF698,'Part number data actuators'!$B$3:$H$202,5,FALSE))</f>
        <v/>
      </c>
      <c r="AK698" s="23" t="str">
        <f>IF(OR(ISBLANK($AF698),$AF698="N/A"),"",VLOOKUP($AF698,'Part number data actuators'!$B$3:$H$202,6,FALSE))</f>
        <v/>
      </c>
      <c r="AL698" s="23" t="str">
        <f>IF(OR(ISBLANK($AF698),$AF698="N/A"),"",VLOOKUP($AF698,'Part number data actuators'!$B$3:$H$202,7,FALSE))</f>
        <v/>
      </c>
      <c r="AM698" s="5" t="str">
        <f>IF(OR(ISBLANK($AF698),$AF698="N/A"),"",VLOOKUP(AF698,'Weight table'!$A$2:$C$10000,3,FALSE))</f>
        <v/>
      </c>
      <c r="AO698" s="86"/>
      <c r="AU698" s="66" t="e">
        <f t="shared" si="104"/>
        <v>#N/A</v>
      </c>
      <c r="AV698" s="66" t="e">
        <f t="shared" si="105"/>
        <v>#N/A</v>
      </c>
      <c r="AW698" t="e">
        <f t="shared" si="106"/>
        <v>#N/A</v>
      </c>
      <c r="AX698" s="66" t="e">
        <f t="shared" si="107"/>
        <v>#N/A</v>
      </c>
      <c r="AY698" s="66" t="e">
        <f t="shared" si="108"/>
        <v>#N/A</v>
      </c>
      <c r="BB698" s="6" t="e">
        <f>MATCH(Q698,'Partnumber data valves'!$B$4:$B$1001,0)</f>
        <v>#N/A</v>
      </c>
      <c r="BC698" s="6"/>
      <c r="BD698" t="e">
        <f>INDEX('Partnumber data valves'!$B$4:$AC$1001,$BB698,13)</f>
        <v>#N/A</v>
      </c>
      <c r="BE698" t="e">
        <f>INDEX('Partnumber data valves'!$B$4:$AC$1001,$BB698,14)</f>
        <v>#N/A</v>
      </c>
      <c r="BF698" t="e">
        <f>INDEX('Partnumber data valves'!$B$4:$AC$1001,$BB698,15)</f>
        <v>#N/A</v>
      </c>
      <c r="BG698" t="e">
        <f>INDEX('Partnumber data valves'!$B$4:$AC$1001,$BB698,16)</f>
        <v>#N/A</v>
      </c>
      <c r="BH698" t="e">
        <f>INDEX('Partnumber data valves'!$B$4:$AC$1001,$BB698,17)</f>
        <v>#N/A</v>
      </c>
      <c r="BI698" t="e">
        <f>INDEX('Partnumber data valves'!$B$4:$AC$1001,$BB698,18)</f>
        <v>#N/A</v>
      </c>
      <c r="BJ698" t="e">
        <f>INDEX('Partnumber data valves'!$B$4:$AC$1001,$BB698,19)</f>
        <v>#N/A</v>
      </c>
      <c r="BL698" t="e">
        <f>INDEX('Partnumber data valves'!$B$4:$AC$1001,$BB698,21)</f>
        <v>#N/A</v>
      </c>
      <c r="BM698" t="e">
        <f>INDEX('Partnumber data valves'!$B$4:$AC$1001,$BB698,22)</f>
        <v>#N/A</v>
      </c>
      <c r="BN698" t="e">
        <f>INDEX('Partnumber data valves'!$B$4:$AC$1001,$BB698,23)</f>
        <v>#N/A</v>
      </c>
      <c r="BO698" t="e">
        <f>INDEX('Partnumber data valves'!$B$4:$AC$1001,$BB698,24)</f>
        <v>#N/A</v>
      </c>
      <c r="BP698" t="e">
        <f>INDEX('Partnumber data valves'!$B$4:$AC$1001,$BB698,25)</f>
        <v>#N/A</v>
      </c>
      <c r="BQ698" t="e">
        <f>INDEX('Partnumber data valves'!$B$4:$AC$1001,$BB698,26)</f>
        <v>#N/A</v>
      </c>
      <c r="BR698" t="e">
        <f>INDEX('Partnumber data valves'!$B$4:$AC$1001,$BB698,27)</f>
        <v>#N/A</v>
      </c>
      <c r="BS698" t="e">
        <f>INDEX('Partnumber data valves'!$B$4:$AC$1001,$BB698,28)</f>
        <v>#N/A</v>
      </c>
      <c r="BU698" s="66" t="e">
        <f>INDEX('Partnumber data valves'!$B$4:$AC$1001,$BB698,5)</f>
        <v>#N/A</v>
      </c>
      <c r="BV698" s="66" t="e">
        <f>INDEX('Partnumber data valves'!$B$4:$AC$1001,$BB698,6)</f>
        <v>#N/A</v>
      </c>
    </row>
    <row r="699" spans="2:74" ht="15.75">
      <c r="B699" s="86"/>
      <c r="C699" s="108"/>
      <c r="D699" s="112"/>
      <c r="E699" s="124"/>
      <c r="F699" s="124"/>
      <c r="G699" s="109"/>
      <c r="H699" s="112"/>
      <c r="I699" s="110"/>
      <c r="J699" s="111"/>
      <c r="K699" s="112"/>
      <c r="L699" s="111"/>
      <c r="M699" s="115"/>
      <c r="N699" s="115"/>
      <c r="O699" s="115"/>
      <c r="Q699" s="83"/>
      <c r="R699" s="22" t="e">
        <f>VLOOKUP('Frese Valve Selection'!$Q699,'Partnumber data valves'!$B$4:$K$1001,2,FALSE)</f>
        <v>#N/A</v>
      </c>
      <c r="S699" s="23" t="e">
        <f>VLOOKUP('Frese Valve Selection'!$Q699,'Partnumber data valves'!$B$4:$K$1001,3,FALSE)</f>
        <v>#N/A</v>
      </c>
      <c r="T699" s="23" t="e">
        <f>VLOOKUP('Frese Valve Selection'!$Q699,'Partnumber data valves'!$B$4:$K$1001,4,FALSE)</f>
        <v>#N/A</v>
      </c>
      <c r="U699" s="23" t="e">
        <f>VLOOKUP('Frese Valve Selection'!$Q699,'Partnumber data valves'!$B$4:$K$1001,5,FALSE)</f>
        <v>#N/A</v>
      </c>
      <c r="V699" s="23" t="e">
        <f>VLOOKUP('Frese Valve Selection'!$Q699,'Partnumber data valves'!$B$4:$K$1001,6,FALSE)</f>
        <v>#N/A</v>
      </c>
      <c r="W699" s="23" t="e">
        <f>VLOOKUP('Frese Valve Selection'!$Q699,'Partnumber data valves'!$B$4:$K$1001,7,FALSE)</f>
        <v>#N/A</v>
      </c>
      <c r="X699" s="23" t="e">
        <f>VLOOKUP('Frese Valve Selection'!$Q699,'Partnumber data valves'!$B$4:$K$1001,8,FALSE)</f>
        <v>#N/A</v>
      </c>
      <c r="Y699" s="23" t="e">
        <f>VLOOKUP('Frese Valve Selection'!$Q699,'Partnumber data valves'!$B$4:$K$1001,9,FALSE)</f>
        <v>#N/A</v>
      </c>
      <c r="Z699" s="23" t="e">
        <f>VLOOKUP('Frese Valve Selection'!$Q699,'Partnumber data valves'!$B$4:$K$1001,10,FALSE)</f>
        <v>#N/A</v>
      </c>
      <c r="AA699" s="97">
        <f t="shared" si="103"/>
        <v>0</v>
      </c>
      <c r="AB699" s="98" t="e">
        <f t="shared" si="101"/>
        <v>#N/A</v>
      </c>
      <c r="AC699" s="99" t="e">
        <f t="shared" si="102"/>
        <v>#N/A</v>
      </c>
      <c r="AD699" s="23" t="e">
        <f>VLOOKUP(Q699,'Weight table'!$A$2:$C$10000,3,FALSE)</f>
        <v>#N/A</v>
      </c>
      <c r="AF699" s="83"/>
      <c r="AG699" s="23" t="str">
        <f>IF(OR(ISBLANK($AF699),$AF699="N/A"),"",VLOOKUP($AF699,'Part number data actuators'!$B$3:$H$202,2,FALSE))</f>
        <v/>
      </c>
      <c r="AH699" s="23" t="str">
        <f>IF(OR(ISBLANK($AF699),$AF699="N/A"),"",VLOOKUP($AF699,'Part number data actuators'!$B$3:$H$202,3,FALSE))</f>
        <v/>
      </c>
      <c r="AI699" s="23" t="str">
        <f>IF(OR(ISBLANK($AF699),$AF699="N/A"),"",VLOOKUP($AF699,'Part number data actuators'!$B$3:$H$202,4,FALSE))</f>
        <v/>
      </c>
      <c r="AJ699" s="23" t="str">
        <f>IF(OR(ISBLANK($AF699),$AF699="N/A"),"",VLOOKUP($AF699,'Part number data actuators'!$B$3:$H$202,5,FALSE))</f>
        <v/>
      </c>
      <c r="AK699" s="23" t="str">
        <f>IF(OR(ISBLANK($AF699),$AF699="N/A"),"",VLOOKUP($AF699,'Part number data actuators'!$B$3:$H$202,6,FALSE))</f>
        <v/>
      </c>
      <c r="AL699" s="23" t="str">
        <f>IF(OR(ISBLANK($AF699),$AF699="N/A"),"",VLOOKUP($AF699,'Part number data actuators'!$B$3:$H$202,7,FALSE))</f>
        <v/>
      </c>
      <c r="AM699" s="5" t="str">
        <f>IF(OR(ISBLANK($AF699),$AF699="N/A"),"",VLOOKUP(AF699,'Weight table'!$A$2:$C$10000,3,FALSE))</f>
        <v/>
      </c>
      <c r="AO699" s="86"/>
      <c r="AU699" s="66" t="e">
        <f t="shared" si="104"/>
        <v>#N/A</v>
      </c>
      <c r="AV699" s="66" t="e">
        <f t="shared" si="105"/>
        <v>#N/A</v>
      </c>
      <c r="AW699" t="e">
        <f t="shared" si="106"/>
        <v>#N/A</v>
      </c>
      <c r="AX699" s="66" t="e">
        <f t="shared" si="107"/>
        <v>#N/A</v>
      </c>
      <c r="AY699" s="66" t="e">
        <f t="shared" si="108"/>
        <v>#N/A</v>
      </c>
      <c r="BB699" s="6" t="e">
        <f>MATCH(Q699,'Partnumber data valves'!$B$4:$B$1001,0)</f>
        <v>#N/A</v>
      </c>
      <c r="BC699" s="6"/>
      <c r="BD699" t="e">
        <f>INDEX('Partnumber data valves'!$B$4:$AC$1001,$BB699,13)</f>
        <v>#N/A</v>
      </c>
      <c r="BE699" t="e">
        <f>INDEX('Partnumber data valves'!$B$4:$AC$1001,$BB699,14)</f>
        <v>#N/A</v>
      </c>
      <c r="BF699" t="e">
        <f>INDEX('Partnumber data valves'!$B$4:$AC$1001,$BB699,15)</f>
        <v>#N/A</v>
      </c>
      <c r="BG699" t="e">
        <f>INDEX('Partnumber data valves'!$B$4:$AC$1001,$BB699,16)</f>
        <v>#N/A</v>
      </c>
      <c r="BH699" t="e">
        <f>INDEX('Partnumber data valves'!$B$4:$AC$1001,$BB699,17)</f>
        <v>#N/A</v>
      </c>
      <c r="BI699" t="e">
        <f>INDEX('Partnumber data valves'!$B$4:$AC$1001,$BB699,18)</f>
        <v>#N/A</v>
      </c>
      <c r="BJ699" t="e">
        <f>INDEX('Partnumber data valves'!$B$4:$AC$1001,$BB699,19)</f>
        <v>#N/A</v>
      </c>
      <c r="BL699" t="e">
        <f>INDEX('Partnumber data valves'!$B$4:$AC$1001,$BB699,21)</f>
        <v>#N/A</v>
      </c>
      <c r="BM699" t="e">
        <f>INDEX('Partnumber data valves'!$B$4:$AC$1001,$BB699,22)</f>
        <v>#N/A</v>
      </c>
      <c r="BN699" t="e">
        <f>INDEX('Partnumber data valves'!$B$4:$AC$1001,$BB699,23)</f>
        <v>#N/A</v>
      </c>
      <c r="BO699" t="e">
        <f>INDEX('Partnumber data valves'!$B$4:$AC$1001,$BB699,24)</f>
        <v>#N/A</v>
      </c>
      <c r="BP699" t="e">
        <f>INDEX('Partnumber data valves'!$B$4:$AC$1001,$BB699,25)</f>
        <v>#N/A</v>
      </c>
      <c r="BQ699" t="e">
        <f>INDEX('Partnumber data valves'!$B$4:$AC$1001,$BB699,26)</f>
        <v>#N/A</v>
      </c>
      <c r="BR699" t="e">
        <f>INDEX('Partnumber data valves'!$B$4:$AC$1001,$BB699,27)</f>
        <v>#N/A</v>
      </c>
      <c r="BS699" t="e">
        <f>INDEX('Partnumber data valves'!$B$4:$AC$1001,$BB699,28)</f>
        <v>#N/A</v>
      </c>
      <c r="BU699" s="66" t="e">
        <f>INDEX('Partnumber data valves'!$B$4:$AC$1001,$BB699,5)</f>
        <v>#N/A</v>
      </c>
      <c r="BV699" s="66" t="e">
        <f>INDEX('Partnumber data valves'!$B$4:$AC$1001,$BB699,6)</f>
        <v>#N/A</v>
      </c>
    </row>
    <row r="700" spans="2:74" ht="15.75">
      <c r="B700" s="86"/>
      <c r="C700" s="108"/>
      <c r="D700" s="112"/>
      <c r="E700" s="124"/>
      <c r="F700" s="124"/>
      <c r="G700" s="109"/>
      <c r="H700" s="112"/>
      <c r="I700" s="110"/>
      <c r="J700" s="111"/>
      <c r="K700" s="112"/>
      <c r="L700" s="111"/>
      <c r="M700" s="115"/>
      <c r="N700" s="115"/>
      <c r="O700" s="115"/>
      <c r="Q700" s="83"/>
      <c r="R700" s="22" t="e">
        <f>VLOOKUP('Frese Valve Selection'!$Q700,'Partnumber data valves'!$B$4:$K$1001,2,FALSE)</f>
        <v>#N/A</v>
      </c>
      <c r="S700" s="23" t="e">
        <f>VLOOKUP('Frese Valve Selection'!$Q700,'Partnumber data valves'!$B$4:$K$1001,3,FALSE)</f>
        <v>#N/A</v>
      </c>
      <c r="T700" s="23" t="e">
        <f>VLOOKUP('Frese Valve Selection'!$Q700,'Partnumber data valves'!$B$4:$K$1001,4,FALSE)</f>
        <v>#N/A</v>
      </c>
      <c r="U700" s="23" t="e">
        <f>VLOOKUP('Frese Valve Selection'!$Q700,'Partnumber data valves'!$B$4:$K$1001,5,FALSE)</f>
        <v>#N/A</v>
      </c>
      <c r="V700" s="23" t="e">
        <f>VLOOKUP('Frese Valve Selection'!$Q700,'Partnumber data valves'!$B$4:$K$1001,6,FALSE)</f>
        <v>#N/A</v>
      </c>
      <c r="W700" s="23" t="e">
        <f>VLOOKUP('Frese Valve Selection'!$Q700,'Partnumber data valves'!$B$4:$K$1001,7,FALSE)</f>
        <v>#N/A</v>
      </c>
      <c r="X700" s="23" t="e">
        <f>VLOOKUP('Frese Valve Selection'!$Q700,'Partnumber data valves'!$B$4:$K$1001,8,FALSE)</f>
        <v>#N/A</v>
      </c>
      <c r="Y700" s="23" t="e">
        <f>VLOOKUP('Frese Valve Selection'!$Q700,'Partnumber data valves'!$B$4:$K$1001,9,FALSE)</f>
        <v>#N/A</v>
      </c>
      <c r="Z700" s="23" t="e">
        <f>VLOOKUP('Frese Valve Selection'!$Q700,'Partnumber data valves'!$B$4:$K$1001,10,FALSE)</f>
        <v>#N/A</v>
      </c>
      <c r="AA700" s="97">
        <f t="shared" si="103"/>
        <v>0</v>
      </c>
      <c r="AB700" s="98" t="e">
        <f t="shared" si="101"/>
        <v>#N/A</v>
      </c>
      <c r="AC700" s="99" t="e">
        <f t="shared" si="102"/>
        <v>#N/A</v>
      </c>
      <c r="AD700" s="23" t="e">
        <f>VLOOKUP(Q700,'Weight table'!$A$2:$C$10000,3,FALSE)</f>
        <v>#N/A</v>
      </c>
      <c r="AF700" s="83"/>
      <c r="AG700" s="23" t="str">
        <f>IF(OR(ISBLANK($AF700),$AF700="N/A"),"",VLOOKUP($AF700,'Part number data actuators'!$B$3:$H$202,2,FALSE))</f>
        <v/>
      </c>
      <c r="AH700" s="23" t="str">
        <f>IF(OR(ISBLANK($AF700),$AF700="N/A"),"",VLOOKUP($AF700,'Part number data actuators'!$B$3:$H$202,3,FALSE))</f>
        <v/>
      </c>
      <c r="AI700" s="23" t="str">
        <f>IF(OR(ISBLANK($AF700),$AF700="N/A"),"",VLOOKUP($AF700,'Part number data actuators'!$B$3:$H$202,4,FALSE))</f>
        <v/>
      </c>
      <c r="AJ700" s="23" t="str">
        <f>IF(OR(ISBLANK($AF700),$AF700="N/A"),"",VLOOKUP($AF700,'Part number data actuators'!$B$3:$H$202,5,FALSE))</f>
        <v/>
      </c>
      <c r="AK700" s="23" t="str">
        <f>IF(OR(ISBLANK($AF700),$AF700="N/A"),"",VLOOKUP($AF700,'Part number data actuators'!$B$3:$H$202,6,FALSE))</f>
        <v/>
      </c>
      <c r="AL700" s="23" t="str">
        <f>IF(OR(ISBLANK($AF700),$AF700="N/A"),"",VLOOKUP($AF700,'Part number data actuators'!$B$3:$H$202,7,FALSE))</f>
        <v/>
      </c>
      <c r="AM700" s="5" t="str">
        <f>IF(OR(ISBLANK($AF700),$AF700="N/A"),"",VLOOKUP(AF700,'Weight table'!$A$2:$C$10000,3,FALSE))</f>
        <v/>
      </c>
      <c r="AO700" s="86"/>
      <c r="AU700" s="66" t="e">
        <f t="shared" si="104"/>
        <v>#N/A</v>
      </c>
      <c r="AV700" s="66" t="e">
        <f t="shared" si="105"/>
        <v>#N/A</v>
      </c>
      <c r="AW700" t="e">
        <f t="shared" si="106"/>
        <v>#N/A</v>
      </c>
      <c r="AX700" s="66" t="e">
        <f t="shared" si="107"/>
        <v>#N/A</v>
      </c>
      <c r="AY700" s="66" t="e">
        <f t="shared" si="108"/>
        <v>#N/A</v>
      </c>
      <c r="BB700" s="6" t="e">
        <f>MATCH(Q700,'Partnumber data valves'!$B$4:$B$1001,0)</f>
        <v>#N/A</v>
      </c>
      <c r="BC700" s="6"/>
      <c r="BD700" t="e">
        <f>INDEX('Partnumber data valves'!$B$4:$AC$1001,$BB700,13)</f>
        <v>#N/A</v>
      </c>
      <c r="BE700" t="e">
        <f>INDEX('Partnumber data valves'!$B$4:$AC$1001,$BB700,14)</f>
        <v>#N/A</v>
      </c>
      <c r="BF700" t="e">
        <f>INDEX('Partnumber data valves'!$B$4:$AC$1001,$BB700,15)</f>
        <v>#N/A</v>
      </c>
      <c r="BG700" t="e">
        <f>INDEX('Partnumber data valves'!$B$4:$AC$1001,$BB700,16)</f>
        <v>#N/A</v>
      </c>
      <c r="BH700" t="e">
        <f>INDEX('Partnumber data valves'!$B$4:$AC$1001,$BB700,17)</f>
        <v>#N/A</v>
      </c>
      <c r="BI700" t="e">
        <f>INDEX('Partnumber data valves'!$B$4:$AC$1001,$BB700,18)</f>
        <v>#N/A</v>
      </c>
      <c r="BJ700" t="e">
        <f>INDEX('Partnumber data valves'!$B$4:$AC$1001,$BB700,19)</f>
        <v>#N/A</v>
      </c>
      <c r="BL700" t="e">
        <f>INDEX('Partnumber data valves'!$B$4:$AC$1001,$BB700,21)</f>
        <v>#N/A</v>
      </c>
      <c r="BM700" t="e">
        <f>INDEX('Partnumber data valves'!$B$4:$AC$1001,$BB700,22)</f>
        <v>#N/A</v>
      </c>
      <c r="BN700" t="e">
        <f>INDEX('Partnumber data valves'!$B$4:$AC$1001,$BB700,23)</f>
        <v>#N/A</v>
      </c>
      <c r="BO700" t="e">
        <f>INDEX('Partnumber data valves'!$B$4:$AC$1001,$BB700,24)</f>
        <v>#N/A</v>
      </c>
      <c r="BP700" t="e">
        <f>INDEX('Partnumber data valves'!$B$4:$AC$1001,$BB700,25)</f>
        <v>#N/A</v>
      </c>
      <c r="BQ700" t="e">
        <f>INDEX('Partnumber data valves'!$B$4:$AC$1001,$BB700,26)</f>
        <v>#N/A</v>
      </c>
      <c r="BR700" t="e">
        <f>INDEX('Partnumber data valves'!$B$4:$AC$1001,$BB700,27)</f>
        <v>#N/A</v>
      </c>
      <c r="BS700" t="e">
        <f>INDEX('Partnumber data valves'!$B$4:$AC$1001,$BB700,28)</f>
        <v>#N/A</v>
      </c>
      <c r="BU700" s="66" t="e">
        <f>INDEX('Partnumber data valves'!$B$4:$AC$1001,$BB700,5)</f>
        <v>#N/A</v>
      </c>
      <c r="BV700" s="66" t="e">
        <f>INDEX('Partnumber data valves'!$B$4:$AC$1001,$BB700,6)</f>
        <v>#N/A</v>
      </c>
    </row>
    <row r="701" spans="2:74" ht="15.75">
      <c r="B701" s="86"/>
      <c r="C701" s="108"/>
      <c r="D701" s="125"/>
      <c r="E701" s="124"/>
      <c r="F701" s="124"/>
      <c r="G701" s="109"/>
      <c r="H701" s="112"/>
      <c r="I701" s="110"/>
      <c r="J701" s="111"/>
      <c r="K701" s="112"/>
      <c r="L701" s="111"/>
      <c r="M701" s="115"/>
      <c r="N701" s="115"/>
      <c r="O701" s="115"/>
      <c r="Q701" s="83"/>
      <c r="R701" s="22" t="e">
        <f>VLOOKUP('Frese Valve Selection'!$Q701,'Partnumber data valves'!$B$4:$K$1001,2,FALSE)</f>
        <v>#N/A</v>
      </c>
      <c r="S701" s="23" t="e">
        <f>VLOOKUP('Frese Valve Selection'!$Q701,'Partnumber data valves'!$B$4:$K$1001,3,FALSE)</f>
        <v>#N/A</v>
      </c>
      <c r="T701" s="23" t="e">
        <f>VLOOKUP('Frese Valve Selection'!$Q701,'Partnumber data valves'!$B$4:$K$1001,4,FALSE)</f>
        <v>#N/A</v>
      </c>
      <c r="U701" s="23" t="e">
        <f>VLOOKUP('Frese Valve Selection'!$Q701,'Partnumber data valves'!$B$4:$K$1001,5,FALSE)</f>
        <v>#N/A</v>
      </c>
      <c r="V701" s="23" t="e">
        <f>VLOOKUP('Frese Valve Selection'!$Q701,'Partnumber data valves'!$B$4:$K$1001,6,FALSE)</f>
        <v>#N/A</v>
      </c>
      <c r="W701" s="23" t="e">
        <f>VLOOKUP('Frese Valve Selection'!$Q701,'Partnumber data valves'!$B$4:$K$1001,7,FALSE)</f>
        <v>#N/A</v>
      </c>
      <c r="X701" s="23" t="e">
        <f>VLOOKUP('Frese Valve Selection'!$Q701,'Partnumber data valves'!$B$4:$K$1001,8,FALSE)</f>
        <v>#N/A</v>
      </c>
      <c r="Y701" s="23" t="e">
        <f>VLOOKUP('Frese Valve Selection'!$Q701,'Partnumber data valves'!$B$4:$K$1001,9,FALSE)</f>
        <v>#N/A</v>
      </c>
      <c r="Z701" s="23" t="e">
        <f>VLOOKUP('Frese Valve Selection'!$Q701,'Partnumber data valves'!$B$4:$K$1001,10,FALSE)</f>
        <v>#N/A</v>
      </c>
      <c r="AA701" s="97">
        <f t="shared" si="103"/>
        <v>0</v>
      </c>
      <c r="AB701" s="98" t="e">
        <f t="shared" si="101"/>
        <v>#N/A</v>
      </c>
      <c r="AC701" s="99" t="e">
        <f t="shared" si="102"/>
        <v>#N/A</v>
      </c>
      <c r="AD701" s="23" t="e">
        <f>VLOOKUP(Q701,'Weight table'!$A$2:$C$10000,3,FALSE)</f>
        <v>#N/A</v>
      </c>
      <c r="AF701" s="83"/>
      <c r="AG701" s="23" t="str">
        <f>IF(OR(ISBLANK($AF701),$AF701="N/A"),"",VLOOKUP($AF701,'Part number data actuators'!$B$3:$H$202,2,FALSE))</f>
        <v/>
      </c>
      <c r="AH701" s="23" t="str">
        <f>IF(OR(ISBLANK($AF701),$AF701="N/A"),"",VLOOKUP($AF701,'Part number data actuators'!$B$3:$H$202,3,FALSE))</f>
        <v/>
      </c>
      <c r="AI701" s="23" t="str">
        <f>IF(OR(ISBLANK($AF701),$AF701="N/A"),"",VLOOKUP($AF701,'Part number data actuators'!$B$3:$H$202,4,FALSE))</f>
        <v/>
      </c>
      <c r="AJ701" s="23" t="str">
        <f>IF(OR(ISBLANK($AF701),$AF701="N/A"),"",VLOOKUP($AF701,'Part number data actuators'!$B$3:$H$202,5,FALSE))</f>
        <v/>
      </c>
      <c r="AK701" s="23" t="str">
        <f>IF(OR(ISBLANK($AF701),$AF701="N/A"),"",VLOOKUP($AF701,'Part number data actuators'!$B$3:$H$202,6,FALSE))</f>
        <v/>
      </c>
      <c r="AL701" s="23" t="str">
        <f>IF(OR(ISBLANK($AF701),$AF701="N/A"),"",VLOOKUP($AF701,'Part number data actuators'!$B$3:$H$202,7,FALSE))</f>
        <v/>
      </c>
      <c r="AM701" s="5" t="str">
        <f>IF(OR(ISBLANK($AF701),$AF701="N/A"),"",VLOOKUP(AF701,'Weight table'!$A$2:$C$10000,3,FALSE))</f>
        <v/>
      </c>
      <c r="AO701" s="86"/>
      <c r="AU701" s="66" t="e">
        <f t="shared" si="104"/>
        <v>#N/A</v>
      </c>
      <c r="AV701" s="66" t="e">
        <f t="shared" si="105"/>
        <v>#N/A</v>
      </c>
      <c r="AW701" t="e">
        <f t="shared" si="106"/>
        <v>#N/A</v>
      </c>
      <c r="AX701" s="66" t="e">
        <f t="shared" si="107"/>
        <v>#N/A</v>
      </c>
      <c r="AY701" s="66" t="e">
        <f t="shared" si="108"/>
        <v>#N/A</v>
      </c>
      <c r="BB701" s="6" t="e">
        <f>MATCH(Q701,'Partnumber data valves'!$B$4:$B$1001,0)</f>
        <v>#N/A</v>
      </c>
      <c r="BC701" s="6"/>
      <c r="BD701" t="e">
        <f>INDEX('Partnumber data valves'!$B$4:$AC$1001,$BB701,13)</f>
        <v>#N/A</v>
      </c>
      <c r="BE701" t="e">
        <f>INDEX('Partnumber data valves'!$B$4:$AC$1001,$BB701,14)</f>
        <v>#N/A</v>
      </c>
      <c r="BF701" t="e">
        <f>INDEX('Partnumber data valves'!$B$4:$AC$1001,$BB701,15)</f>
        <v>#N/A</v>
      </c>
      <c r="BG701" t="e">
        <f>INDEX('Partnumber data valves'!$B$4:$AC$1001,$BB701,16)</f>
        <v>#N/A</v>
      </c>
      <c r="BH701" t="e">
        <f>INDEX('Partnumber data valves'!$B$4:$AC$1001,$BB701,17)</f>
        <v>#N/A</v>
      </c>
      <c r="BI701" t="e">
        <f>INDEX('Partnumber data valves'!$B$4:$AC$1001,$BB701,18)</f>
        <v>#N/A</v>
      </c>
      <c r="BJ701" t="e">
        <f>INDEX('Partnumber data valves'!$B$4:$AC$1001,$BB701,19)</f>
        <v>#N/A</v>
      </c>
      <c r="BL701" t="e">
        <f>INDEX('Partnumber data valves'!$B$4:$AC$1001,$BB701,21)</f>
        <v>#N/A</v>
      </c>
      <c r="BM701" t="e">
        <f>INDEX('Partnumber data valves'!$B$4:$AC$1001,$BB701,22)</f>
        <v>#N/A</v>
      </c>
      <c r="BN701" t="e">
        <f>INDEX('Partnumber data valves'!$B$4:$AC$1001,$BB701,23)</f>
        <v>#N/A</v>
      </c>
      <c r="BO701" t="e">
        <f>INDEX('Partnumber data valves'!$B$4:$AC$1001,$BB701,24)</f>
        <v>#N/A</v>
      </c>
      <c r="BP701" t="e">
        <f>INDEX('Partnumber data valves'!$B$4:$AC$1001,$BB701,25)</f>
        <v>#N/A</v>
      </c>
      <c r="BQ701" t="e">
        <f>INDEX('Partnumber data valves'!$B$4:$AC$1001,$BB701,26)</f>
        <v>#N/A</v>
      </c>
      <c r="BR701" t="e">
        <f>INDEX('Partnumber data valves'!$B$4:$AC$1001,$BB701,27)</f>
        <v>#N/A</v>
      </c>
      <c r="BS701" t="e">
        <f>INDEX('Partnumber data valves'!$B$4:$AC$1001,$BB701,28)</f>
        <v>#N/A</v>
      </c>
      <c r="BU701" s="66" t="e">
        <f>INDEX('Partnumber data valves'!$B$4:$AC$1001,$BB701,5)</f>
        <v>#N/A</v>
      </c>
      <c r="BV701" s="66" t="e">
        <f>INDEX('Partnumber data valves'!$B$4:$AC$1001,$BB701,6)</f>
        <v>#N/A</v>
      </c>
    </row>
    <row r="702" spans="2:74" ht="15.75">
      <c r="B702" s="86"/>
      <c r="C702" s="108"/>
      <c r="D702" s="112"/>
      <c r="E702" s="124"/>
      <c r="F702" s="124"/>
      <c r="G702" s="109"/>
      <c r="H702" s="112"/>
      <c r="I702" s="110"/>
      <c r="J702" s="111"/>
      <c r="K702" s="112"/>
      <c r="L702" s="111"/>
      <c r="M702" s="115"/>
      <c r="N702" s="115"/>
      <c r="O702" s="115"/>
      <c r="Q702" s="83"/>
      <c r="R702" s="22" t="e">
        <f>VLOOKUP('Frese Valve Selection'!$Q702,'Partnumber data valves'!$B$4:$K$1001,2,FALSE)</f>
        <v>#N/A</v>
      </c>
      <c r="S702" s="23" t="e">
        <f>VLOOKUP('Frese Valve Selection'!$Q702,'Partnumber data valves'!$B$4:$K$1001,3,FALSE)</f>
        <v>#N/A</v>
      </c>
      <c r="T702" s="23" t="e">
        <f>VLOOKUP('Frese Valve Selection'!$Q702,'Partnumber data valves'!$B$4:$K$1001,4,FALSE)</f>
        <v>#N/A</v>
      </c>
      <c r="U702" s="23" t="e">
        <f>VLOOKUP('Frese Valve Selection'!$Q702,'Partnumber data valves'!$B$4:$K$1001,5,FALSE)</f>
        <v>#N/A</v>
      </c>
      <c r="V702" s="23" t="e">
        <f>VLOOKUP('Frese Valve Selection'!$Q702,'Partnumber data valves'!$B$4:$K$1001,6,FALSE)</f>
        <v>#N/A</v>
      </c>
      <c r="W702" s="23" t="e">
        <f>VLOOKUP('Frese Valve Selection'!$Q702,'Partnumber data valves'!$B$4:$K$1001,7,FALSE)</f>
        <v>#N/A</v>
      </c>
      <c r="X702" s="23" t="e">
        <f>VLOOKUP('Frese Valve Selection'!$Q702,'Partnumber data valves'!$B$4:$K$1001,8,FALSE)</f>
        <v>#N/A</v>
      </c>
      <c r="Y702" s="23" t="e">
        <f>VLOOKUP('Frese Valve Selection'!$Q702,'Partnumber data valves'!$B$4:$K$1001,9,FALSE)</f>
        <v>#N/A</v>
      </c>
      <c r="Z702" s="23" t="e">
        <f>VLOOKUP('Frese Valve Selection'!$Q702,'Partnumber data valves'!$B$4:$K$1001,10,FALSE)</f>
        <v>#N/A</v>
      </c>
      <c r="AA702" s="97">
        <f t="shared" si="103"/>
        <v>0</v>
      </c>
      <c r="AB702" s="98" t="e">
        <f t="shared" si="101"/>
        <v>#N/A</v>
      </c>
      <c r="AC702" s="99" t="e">
        <f t="shared" si="102"/>
        <v>#N/A</v>
      </c>
      <c r="AD702" s="23" t="e">
        <f>VLOOKUP(Q702,'Weight table'!$A$2:$C$10000,3,FALSE)</f>
        <v>#N/A</v>
      </c>
      <c r="AF702" s="83"/>
      <c r="AG702" s="23" t="str">
        <f>IF(OR(ISBLANK($AF702),$AF702="N/A"),"",VLOOKUP($AF702,'Part number data actuators'!$B$3:$H$202,2,FALSE))</f>
        <v/>
      </c>
      <c r="AH702" s="23" t="str">
        <f>IF(OR(ISBLANK($AF702),$AF702="N/A"),"",VLOOKUP($AF702,'Part number data actuators'!$B$3:$H$202,3,FALSE))</f>
        <v/>
      </c>
      <c r="AI702" s="23" t="str">
        <f>IF(OR(ISBLANK($AF702),$AF702="N/A"),"",VLOOKUP($AF702,'Part number data actuators'!$B$3:$H$202,4,FALSE))</f>
        <v/>
      </c>
      <c r="AJ702" s="23" t="str">
        <f>IF(OR(ISBLANK($AF702),$AF702="N/A"),"",VLOOKUP($AF702,'Part number data actuators'!$B$3:$H$202,5,FALSE))</f>
        <v/>
      </c>
      <c r="AK702" s="23" t="str">
        <f>IF(OR(ISBLANK($AF702),$AF702="N/A"),"",VLOOKUP($AF702,'Part number data actuators'!$B$3:$H$202,6,FALSE))</f>
        <v/>
      </c>
      <c r="AL702" s="23" t="str">
        <f>IF(OR(ISBLANK($AF702),$AF702="N/A"),"",VLOOKUP($AF702,'Part number data actuators'!$B$3:$H$202,7,FALSE))</f>
        <v/>
      </c>
      <c r="AM702" s="5" t="str">
        <f>IF(OR(ISBLANK($AF702),$AF702="N/A"),"",VLOOKUP(AF702,'Weight table'!$A$2:$C$10000,3,FALSE))</f>
        <v/>
      </c>
      <c r="AO702" s="86"/>
      <c r="AU702" s="66" t="e">
        <f t="shared" si="104"/>
        <v>#N/A</v>
      </c>
      <c r="AV702" s="66" t="e">
        <f t="shared" si="105"/>
        <v>#N/A</v>
      </c>
      <c r="AW702" t="e">
        <f t="shared" si="106"/>
        <v>#N/A</v>
      </c>
      <c r="AX702" s="66" t="e">
        <f t="shared" si="107"/>
        <v>#N/A</v>
      </c>
      <c r="AY702" s="66" t="e">
        <f t="shared" si="108"/>
        <v>#N/A</v>
      </c>
      <c r="BB702" s="6" t="e">
        <f>MATCH(Q702,'Partnumber data valves'!$B$4:$B$1001,0)</f>
        <v>#N/A</v>
      </c>
      <c r="BC702" s="6"/>
      <c r="BD702" t="e">
        <f>INDEX('Partnumber data valves'!$B$4:$AC$1001,$BB702,13)</f>
        <v>#N/A</v>
      </c>
      <c r="BE702" t="e">
        <f>INDEX('Partnumber data valves'!$B$4:$AC$1001,$BB702,14)</f>
        <v>#N/A</v>
      </c>
      <c r="BF702" t="e">
        <f>INDEX('Partnumber data valves'!$B$4:$AC$1001,$BB702,15)</f>
        <v>#N/A</v>
      </c>
      <c r="BG702" t="e">
        <f>INDEX('Partnumber data valves'!$B$4:$AC$1001,$BB702,16)</f>
        <v>#N/A</v>
      </c>
      <c r="BH702" t="e">
        <f>INDEX('Partnumber data valves'!$B$4:$AC$1001,$BB702,17)</f>
        <v>#N/A</v>
      </c>
      <c r="BI702" t="e">
        <f>INDEX('Partnumber data valves'!$B$4:$AC$1001,$BB702,18)</f>
        <v>#N/A</v>
      </c>
      <c r="BJ702" t="e">
        <f>INDEX('Partnumber data valves'!$B$4:$AC$1001,$BB702,19)</f>
        <v>#N/A</v>
      </c>
      <c r="BL702" t="e">
        <f>INDEX('Partnumber data valves'!$B$4:$AC$1001,$BB702,21)</f>
        <v>#N/A</v>
      </c>
      <c r="BM702" t="e">
        <f>INDEX('Partnumber data valves'!$B$4:$AC$1001,$BB702,22)</f>
        <v>#N/A</v>
      </c>
      <c r="BN702" t="e">
        <f>INDEX('Partnumber data valves'!$B$4:$AC$1001,$BB702,23)</f>
        <v>#N/A</v>
      </c>
      <c r="BO702" t="e">
        <f>INDEX('Partnumber data valves'!$B$4:$AC$1001,$BB702,24)</f>
        <v>#N/A</v>
      </c>
      <c r="BP702" t="e">
        <f>INDEX('Partnumber data valves'!$B$4:$AC$1001,$BB702,25)</f>
        <v>#N/A</v>
      </c>
      <c r="BQ702" t="e">
        <f>INDEX('Partnumber data valves'!$B$4:$AC$1001,$BB702,26)</f>
        <v>#N/A</v>
      </c>
      <c r="BR702" t="e">
        <f>INDEX('Partnumber data valves'!$B$4:$AC$1001,$BB702,27)</f>
        <v>#N/A</v>
      </c>
      <c r="BS702" t="e">
        <f>INDEX('Partnumber data valves'!$B$4:$AC$1001,$BB702,28)</f>
        <v>#N/A</v>
      </c>
      <c r="BU702" s="66" t="e">
        <f>INDEX('Partnumber data valves'!$B$4:$AC$1001,$BB702,5)</f>
        <v>#N/A</v>
      </c>
      <c r="BV702" s="66" t="e">
        <f>INDEX('Partnumber data valves'!$B$4:$AC$1001,$BB702,6)</f>
        <v>#N/A</v>
      </c>
    </row>
    <row r="703" spans="2:74" ht="15.75">
      <c r="B703" s="86"/>
      <c r="C703" s="108"/>
      <c r="D703" s="112"/>
      <c r="E703" s="124"/>
      <c r="F703" s="124"/>
      <c r="G703" s="109"/>
      <c r="H703" s="112"/>
      <c r="I703" s="110"/>
      <c r="J703" s="111"/>
      <c r="K703" s="112"/>
      <c r="L703" s="111"/>
      <c r="M703" s="115"/>
      <c r="N703" s="115"/>
      <c r="O703" s="115"/>
      <c r="Q703" s="83"/>
      <c r="R703" s="22" t="e">
        <f>VLOOKUP('Frese Valve Selection'!$Q703,'Partnumber data valves'!$B$4:$K$1001,2,FALSE)</f>
        <v>#N/A</v>
      </c>
      <c r="S703" s="23" t="e">
        <f>VLOOKUP('Frese Valve Selection'!$Q703,'Partnumber data valves'!$B$4:$K$1001,3,FALSE)</f>
        <v>#N/A</v>
      </c>
      <c r="T703" s="23" t="e">
        <f>VLOOKUP('Frese Valve Selection'!$Q703,'Partnumber data valves'!$B$4:$K$1001,4,FALSE)</f>
        <v>#N/A</v>
      </c>
      <c r="U703" s="23" t="e">
        <f>VLOOKUP('Frese Valve Selection'!$Q703,'Partnumber data valves'!$B$4:$K$1001,5,FALSE)</f>
        <v>#N/A</v>
      </c>
      <c r="V703" s="23" t="e">
        <f>VLOOKUP('Frese Valve Selection'!$Q703,'Partnumber data valves'!$B$4:$K$1001,6,FALSE)</f>
        <v>#N/A</v>
      </c>
      <c r="W703" s="23" t="e">
        <f>VLOOKUP('Frese Valve Selection'!$Q703,'Partnumber data valves'!$B$4:$K$1001,7,FALSE)</f>
        <v>#N/A</v>
      </c>
      <c r="X703" s="23" t="e">
        <f>VLOOKUP('Frese Valve Selection'!$Q703,'Partnumber data valves'!$B$4:$K$1001,8,FALSE)</f>
        <v>#N/A</v>
      </c>
      <c r="Y703" s="23" t="e">
        <f>VLOOKUP('Frese Valve Selection'!$Q703,'Partnumber data valves'!$B$4:$K$1001,9,FALSE)</f>
        <v>#N/A</v>
      </c>
      <c r="Z703" s="23" t="e">
        <f>VLOOKUP('Frese Valve Selection'!$Q703,'Partnumber data valves'!$B$4:$K$1001,10,FALSE)</f>
        <v>#N/A</v>
      </c>
      <c r="AA703" s="97">
        <f t="shared" si="103"/>
        <v>0</v>
      </c>
      <c r="AB703" s="98" t="e">
        <f t="shared" si="101"/>
        <v>#N/A</v>
      </c>
      <c r="AC703" s="99" t="e">
        <f t="shared" si="102"/>
        <v>#N/A</v>
      </c>
      <c r="AD703" s="23" t="e">
        <f>VLOOKUP(Q703,'Weight table'!$A$2:$C$10000,3,FALSE)</f>
        <v>#N/A</v>
      </c>
      <c r="AF703" s="83"/>
      <c r="AG703" s="23" t="str">
        <f>IF(OR(ISBLANK($AF703),$AF703="N/A"),"",VLOOKUP($AF703,'Part number data actuators'!$B$3:$H$202,2,FALSE))</f>
        <v/>
      </c>
      <c r="AH703" s="23" t="str">
        <f>IF(OR(ISBLANK($AF703),$AF703="N/A"),"",VLOOKUP($AF703,'Part number data actuators'!$B$3:$H$202,3,FALSE))</f>
        <v/>
      </c>
      <c r="AI703" s="23" t="str">
        <f>IF(OR(ISBLANK($AF703),$AF703="N/A"),"",VLOOKUP($AF703,'Part number data actuators'!$B$3:$H$202,4,FALSE))</f>
        <v/>
      </c>
      <c r="AJ703" s="23" t="str">
        <f>IF(OR(ISBLANK($AF703),$AF703="N/A"),"",VLOOKUP($AF703,'Part number data actuators'!$B$3:$H$202,5,FALSE))</f>
        <v/>
      </c>
      <c r="AK703" s="23" t="str">
        <f>IF(OR(ISBLANK($AF703),$AF703="N/A"),"",VLOOKUP($AF703,'Part number data actuators'!$B$3:$H$202,6,FALSE))</f>
        <v/>
      </c>
      <c r="AL703" s="23" t="str">
        <f>IF(OR(ISBLANK($AF703),$AF703="N/A"),"",VLOOKUP($AF703,'Part number data actuators'!$B$3:$H$202,7,FALSE))</f>
        <v/>
      </c>
      <c r="AM703" s="5" t="str">
        <f>IF(OR(ISBLANK($AF703),$AF703="N/A"),"",VLOOKUP(AF703,'Weight table'!$A$2:$C$10000,3,FALSE))</f>
        <v/>
      </c>
      <c r="AO703" s="86"/>
      <c r="AU703" s="66" t="e">
        <f t="shared" si="104"/>
        <v>#N/A</v>
      </c>
      <c r="AV703" s="66" t="e">
        <f t="shared" si="105"/>
        <v>#N/A</v>
      </c>
      <c r="AW703" t="e">
        <f t="shared" si="106"/>
        <v>#N/A</v>
      </c>
      <c r="AX703" s="66" t="e">
        <f t="shared" si="107"/>
        <v>#N/A</v>
      </c>
      <c r="AY703" s="66" t="e">
        <f t="shared" si="108"/>
        <v>#N/A</v>
      </c>
      <c r="BB703" s="6" t="e">
        <f>MATCH(Q703,'Partnumber data valves'!$B$4:$B$1001,0)</f>
        <v>#N/A</v>
      </c>
      <c r="BC703" s="6"/>
      <c r="BD703" t="e">
        <f>INDEX('Partnumber data valves'!$B$4:$AC$1001,$BB703,13)</f>
        <v>#N/A</v>
      </c>
      <c r="BE703" t="e">
        <f>INDEX('Partnumber data valves'!$B$4:$AC$1001,$BB703,14)</f>
        <v>#N/A</v>
      </c>
      <c r="BF703" t="e">
        <f>INDEX('Partnumber data valves'!$B$4:$AC$1001,$BB703,15)</f>
        <v>#N/A</v>
      </c>
      <c r="BG703" t="e">
        <f>INDEX('Partnumber data valves'!$B$4:$AC$1001,$BB703,16)</f>
        <v>#N/A</v>
      </c>
      <c r="BH703" t="e">
        <f>INDEX('Partnumber data valves'!$B$4:$AC$1001,$BB703,17)</f>
        <v>#N/A</v>
      </c>
      <c r="BI703" t="e">
        <f>INDEX('Partnumber data valves'!$B$4:$AC$1001,$BB703,18)</f>
        <v>#N/A</v>
      </c>
      <c r="BJ703" t="e">
        <f>INDEX('Partnumber data valves'!$B$4:$AC$1001,$BB703,19)</f>
        <v>#N/A</v>
      </c>
      <c r="BL703" t="e">
        <f>INDEX('Partnumber data valves'!$B$4:$AC$1001,$BB703,21)</f>
        <v>#N/A</v>
      </c>
      <c r="BM703" t="e">
        <f>INDEX('Partnumber data valves'!$B$4:$AC$1001,$BB703,22)</f>
        <v>#N/A</v>
      </c>
      <c r="BN703" t="e">
        <f>INDEX('Partnumber data valves'!$B$4:$AC$1001,$BB703,23)</f>
        <v>#N/A</v>
      </c>
      <c r="BO703" t="e">
        <f>INDEX('Partnumber data valves'!$B$4:$AC$1001,$BB703,24)</f>
        <v>#N/A</v>
      </c>
      <c r="BP703" t="e">
        <f>INDEX('Partnumber data valves'!$B$4:$AC$1001,$BB703,25)</f>
        <v>#N/A</v>
      </c>
      <c r="BQ703" t="e">
        <f>INDEX('Partnumber data valves'!$B$4:$AC$1001,$BB703,26)</f>
        <v>#N/A</v>
      </c>
      <c r="BR703" t="e">
        <f>INDEX('Partnumber data valves'!$B$4:$AC$1001,$BB703,27)</f>
        <v>#N/A</v>
      </c>
      <c r="BS703" t="e">
        <f>INDEX('Partnumber data valves'!$B$4:$AC$1001,$BB703,28)</f>
        <v>#N/A</v>
      </c>
      <c r="BU703" s="66" t="e">
        <f>INDEX('Partnumber data valves'!$B$4:$AC$1001,$BB703,5)</f>
        <v>#N/A</v>
      </c>
      <c r="BV703" s="66" t="e">
        <f>INDEX('Partnumber data valves'!$B$4:$AC$1001,$BB703,6)</f>
        <v>#N/A</v>
      </c>
    </row>
    <row r="704" spans="2:74" ht="15.75">
      <c r="B704" s="86"/>
      <c r="C704" s="108"/>
      <c r="D704" s="112"/>
      <c r="E704" s="124"/>
      <c r="F704" s="124"/>
      <c r="G704" s="109"/>
      <c r="H704" s="112"/>
      <c r="I704" s="110"/>
      <c r="J704" s="111"/>
      <c r="K704" s="112"/>
      <c r="L704" s="111"/>
      <c r="M704" s="115"/>
      <c r="N704" s="115"/>
      <c r="O704" s="115"/>
      <c r="Q704" s="83"/>
      <c r="R704" s="22" t="e">
        <f>VLOOKUP('Frese Valve Selection'!$Q704,'Partnumber data valves'!$B$4:$K$1001,2,FALSE)</f>
        <v>#N/A</v>
      </c>
      <c r="S704" s="23" t="e">
        <f>VLOOKUP('Frese Valve Selection'!$Q704,'Partnumber data valves'!$B$4:$K$1001,3,FALSE)</f>
        <v>#N/A</v>
      </c>
      <c r="T704" s="23" t="e">
        <f>VLOOKUP('Frese Valve Selection'!$Q704,'Partnumber data valves'!$B$4:$K$1001,4,FALSE)</f>
        <v>#N/A</v>
      </c>
      <c r="U704" s="23" t="e">
        <f>VLOOKUP('Frese Valve Selection'!$Q704,'Partnumber data valves'!$B$4:$K$1001,5,FALSE)</f>
        <v>#N/A</v>
      </c>
      <c r="V704" s="23" t="e">
        <f>VLOOKUP('Frese Valve Selection'!$Q704,'Partnumber data valves'!$B$4:$K$1001,6,FALSE)</f>
        <v>#N/A</v>
      </c>
      <c r="W704" s="23" t="e">
        <f>VLOOKUP('Frese Valve Selection'!$Q704,'Partnumber data valves'!$B$4:$K$1001,7,FALSE)</f>
        <v>#N/A</v>
      </c>
      <c r="X704" s="23" t="e">
        <f>VLOOKUP('Frese Valve Selection'!$Q704,'Partnumber data valves'!$B$4:$K$1001,8,FALSE)</f>
        <v>#N/A</v>
      </c>
      <c r="Y704" s="23" t="e">
        <f>VLOOKUP('Frese Valve Selection'!$Q704,'Partnumber data valves'!$B$4:$K$1001,9,FALSE)</f>
        <v>#N/A</v>
      </c>
      <c r="Z704" s="23" t="e">
        <f>VLOOKUP('Frese Valve Selection'!$Q704,'Partnumber data valves'!$B$4:$K$1001,10,FALSE)</f>
        <v>#N/A</v>
      </c>
      <c r="AA704" s="97">
        <f t="shared" si="103"/>
        <v>0</v>
      </c>
      <c r="AB704" s="98" t="e">
        <f t="shared" si="101"/>
        <v>#N/A</v>
      </c>
      <c r="AC704" s="99" t="e">
        <f t="shared" si="102"/>
        <v>#N/A</v>
      </c>
      <c r="AD704" s="23" t="e">
        <f>VLOOKUP(Q704,'Weight table'!$A$2:$C$10000,3,FALSE)</f>
        <v>#N/A</v>
      </c>
      <c r="AF704" s="83"/>
      <c r="AG704" s="23" t="str">
        <f>IF(OR(ISBLANK($AF704),$AF704="N/A"),"",VLOOKUP($AF704,'Part number data actuators'!$B$3:$H$202,2,FALSE))</f>
        <v/>
      </c>
      <c r="AH704" s="23" t="str">
        <f>IF(OR(ISBLANK($AF704),$AF704="N/A"),"",VLOOKUP($AF704,'Part number data actuators'!$B$3:$H$202,3,FALSE))</f>
        <v/>
      </c>
      <c r="AI704" s="23" t="str">
        <f>IF(OR(ISBLANK($AF704),$AF704="N/A"),"",VLOOKUP($AF704,'Part number data actuators'!$B$3:$H$202,4,FALSE))</f>
        <v/>
      </c>
      <c r="AJ704" s="23" t="str">
        <f>IF(OR(ISBLANK($AF704),$AF704="N/A"),"",VLOOKUP($AF704,'Part number data actuators'!$B$3:$H$202,5,FALSE))</f>
        <v/>
      </c>
      <c r="AK704" s="23" t="str">
        <f>IF(OR(ISBLANK($AF704),$AF704="N/A"),"",VLOOKUP($AF704,'Part number data actuators'!$B$3:$H$202,6,FALSE))</f>
        <v/>
      </c>
      <c r="AL704" s="23" t="str">
        <f>IF(OR(ISBLANK($AF704),$AF704="N/A"),"",VLOOKUP($AF704,'Part number data actuators'!$B$3:$H$202,7,FALSE))</f>
        <v/>
      </c>
      <c r="AM704" s="5" t="str">
        <f>IF(OR(ISBLANK($AF704),$AF704="N/A"),"",VLOOKUP(AF704,'Weight table'!$A$2:$C$10000,3,FALSE))</f>
        <v/>
      </c>
      <c r="AO704" s="86"/>
      <c r="AU704" s="66" t="e">
        <f t="shared" si="104"/>
        <v>#N/A</v>
      </c>
      <c r="AV704" s="66" t="e">
        <f t="shared" si="105"/>
        <v>#N/A</v>
      </c>
      <c r="AW704" t="e">
        <f t="shared" si="106"/>
        <v>#N/A</v>
      </c>
      <c r="AX704" s="66" t="e">
        <f t="shared" si="107"/>
        <v>#N/A</v>
      </c>
      <c r="AY704" s="66" t="e">
        <f t="shared" si="108"/>
        <v>#N/A</v>
      </c>
      <c r="BB704" s="6" t="e">
        <f>MATCH(Q704,'Partnumber data valves'!$B$4:$B$1001,0)</f>
        <v>#N/A</v>
      </c>
      <c r="BC704" s="6"/>
      <c r="BD704" t="e">
        <f>INDEX('Partnumber data valves'!$B$4:$AC$1001,$BB704,13)</f>
        <v>#N/A</v>
      </c>
      <c r="BE704" t="e">
        <f>INDEX('Partnumber data valves'!$B$4:$AC$1001,$BB704,14)</f>
        <v>#N/A</v>
      </c>
      <c r="BF704" t="e">
        <f>INDEX('Partnumber data valves'!$B$4:$AC$1001,$BB704,15)</f>
        <v>#N/A</v>
      </c>
      <c r="BG704" t="e">
        <f>INDEX('Partnumber data valves'!$B$4:$AC$1001,$BB704,16)</f>
        <v>#N/A</v>
      </c>
      <c r="BH704" t="e">
        <f>INDEX('Partnumber data valves'!$B$4:$AC$1001,$BB704,17)</f>
        <v>#N/A</v>
      </c>
      <c r="BI704" t="e">
        <f>INDEX('Partnumber data valves'!$B$4:$AC$1001,$BB704,18)</f>
        <v>#N/A</v>
      </c>
      <c r="BJ704" t="e">
        <f>INDEX('Partnumber data valves'!$B$4:$AC$1001,$BB704,19)</f>
        <v>#N/A</v>
      </c>
      <c r="BL704" t="e">
        <f>INDEX('Partnumber data valves'!$B$4:$AC$1001,$BB704,21)</f>
        <v>#N/A</v>
      </c>
      <c r="BM704" t="e">
        <f>INDEX('Partnumber data valves'!$B$4:$AC$1001,$BB704,22)</f>
        <v>#N/A</v>
      </c>
      <c r="BN704" t="e">
        <f>INDEX('Partnumber data valves'!$B$4:$AC$1001,$BB704,23)</f>
        <v>#N/A</v>
      </c>
      <c r="BO704" t="e">
        <f>INDEX('Partnumber data valves'!$B$4:$AC$1001,$BB704,24)</f>
        <v>#N/A</v>
      </c>
      <c r="BP704" t="e">
        <f>INDEX('Partnumber data valves'!$B$4:$AC$1001,$BB704,25)</f>
        <v>#N/A</v>
      </c>
      <c r="BQ704" t="e">
        <f>INDEX('Partnumber data valves'!$B$4:$AC$1001,$BB704,26)</f>
        <v>#N/A</v>
      </c>
      <c r="BR704" t="e">
        <f>INDEX('Partnumber data valves'!$B$4:$AC$1001,$BB704,27)</f>
        <v>#N/A</v>
      </c>
      <c r="BS704" t="e">
        <f>INDEX('Partnumber data valves'!$B$4:$AC$1001,$BB704,28)</f>
        <v>#N/A</v>
      </c>
      <c r="BU704" s="66" t="e">
        <f>INDEX('Partnumber data valves'!$B$4:$AC$1001,$BB704,5)</f>
        <v>#N/A</v>
      </c>
      <c r="BV704" s="66" t="e">
        <f>INDEX('Partnumber data valves'!$B$4:$AC$1001,$BB704,6)</f>
        <v>#N/A</v>
      </c>
    </row>
    <row r="705" spans="2:74" ht="15.75">
      <c r="B705" s="86"/>
      <c r="C705" s="108"/>
      <c r="D705" s="112"/>
      <c r="E705" s="124"/>
      <c r="F705" s="124"/>
      <c r="G705" s="109"/>
      <c r="H705" s="112"/>
      <c r="I705" s="110"/>
      <c r="J705" s="111"/>
      <c r="K705" s="112"/>
      <c r="L705" s="111"/>
      <c r="M705" s="115"/>
      <c r="N705" s="115"/>
      <c r="O705" s="115"/>
      <c r="Q705" s="83"/>
      <c r="R705" s="22" t="e">
        <f>VLOOKUP('Frese Valve Selection'!$Q705,'Partnumber data valves'!$B$4:$K$1001,2,FALSE)</f>
        <v>#N/A</v>
      </c>
      <c r="S705" s="23" t="e">
        <f>VLOOKUP('Frese Valve Selection'!$Q705,'Partnumber data valves'!$B$4:$K$1001,3,FALSE)</f>
        <v>#N/A</v>
      </c>
      <c r="T705" s="23" t="e">
        <f>VLOOKUP('Frese Valve Selection'!$Q705,'Partnumber data valves'!$B$4:$K$1001,4,FALSE)</f>
        <v>#N/A</v>
      </c>
      <c r="U705" s="23" t="e">
        <f>VLOOKUP('Frese Valve Selection'!$Q705,'Partnumber data valves'!$B$4:$K$1001,5,FALSE)</f>
        <v>#N/A</v>
      </c>
      <c r="V705" s="23" t="e">
        <f>VLOOKUP('Frese Valve Selection'!$Q705,'Partnumber data valves'!$B$4:$K$1001,6,FALSE)</f>
        <v>#N/A</v>
      </c>
      <c r="W705" s="23" t="e">
        <f>VLOOKUP('Frese Valve Selection'!$Q705,'Partnumber data valves'!$B$4:$K$1001,7,FALSE)</f>
        <v>#N/A</v>
      </c>
      <c r="X705" s="23" t="e">
        <f>VLOOKUP('Frese Valve Selection'!$Q705,'Partnumber data valves'!$B$4:$K$1001,8,FALSE)</f>
        <v>#N/A</v>
      </c>
      <c r="Y705" s="23" t="e">
        <f>VLOOKUP('Frese Valve Selection'!$Q705,'Partnumber data valves'!$B$4:$K$1001,9,FALSE)</f>
        <v>#N/A</v>
      </c>
      <c r="Z705" s="23" t="e">
        <f>VLOOKUP('Frese Valve Selection'!$Q705,'Partnumber data valves'!$B$4:$K$1001,10,FALSE)</f>
        <v>#N/A</v>
      </c>
      <c r="AA705" s="97">
        <f t="shared" si="103"/>
        <v>0</v>
      </c>
      <c r="AB705" s="98" t="e">
        <f t="shared" si="101"/>
        <v>#N/A</v>
      </c>
      <c r="AC705" s="99" t="e">
        <f t="shared" si="102"/>
        <v>#N/A</v>
      </c>
      <c r="AD705" s="23" t="e">
        <f>VLOOKUP(Q705,'Weight table'!$A$2:$C$10000,3,FALSE)</f>
        <v>#N/A</v>
      </c>
      <c r="AF705" s="83"/>
      <c r="AG705" s="23" t="str">
        <f>IF(OR(ISBLANK($AF705),$AF705="N/A"),"",VLOOKUP($AF705,'Part number data actuators'!$B$3:$H$202,2,FALSE))</f>
        <v/>
      </c>
      <c r="AH705" s="23" t="str">
        <f>IF(OR(ISBLANK($AF705),$AF705="N/A"),"",VLOOKUP($AF705,'Part number data actuators'!$B$3:$H$202,3,FALSE))</f>
        <v/>
      </c>
      <c r="AI705" s="23" t="str">
        <f>IF(OR(ISBLANK($AF705),$AF705="N/A"),"",VLOOKUP($AF705,'Part number data actuators'!$B$3:$H$202,4,FALSE))</f>
        <v/>
      </c>
      <c r="AJ705" s="23" t="str">
        <f>IF(OR(ISBLANK($AF705),$AF705="N/A"),"",VLOOKUP($AF705,'Part number data actuators'!$B$3:$H$202,5,FALSE))</f>
        <v/>
      </c>
      <c r="AK705" s="23" t="str">
        <f>IF(OR(ISBLANK($AF705),$AF705="N/A"),"",VLOOKUP($AF705,'Part number data actuators'!$B$3:$H$202,6,FALSE))</f>
        <v/>
      </c>
      <c r="AL705" s="23" t="str">
        <f>IF(OR(ISBLANK($AF705),$AF705="N/A"),"",VLOOKUP($AF705,'Part number data actuators'!$B$3:$H$202,7,FALSE))</f>
        <v/>
      </c>
      <c r="AM705" s="5" t="str">
        <f>IF(OR(ISBLANK($AF705),$AF705="N/A"),"",VLOOKUP(AF705,'Weight table'!$A$2:$C$10000,3,FALSE))</f>
        <v/>
      </c>
      <c r="AO705" s="86"/>
      <c r="AU705" s="66" t="e">
        <f t="shared" si="104"/>
        <v>#N/A</v>
      </c>
      <c r="AV705" s="66" t="e">
        <f t="shared" si="105"/>
        <v>#N/A</v>
      </c>
      <c r="AW705" t="e">
        <f t="shared" si="106"/>
        <v>#N/A</v>
      </c>
      <c r="AX705" s="66" t="e">
        <f t="shared" si="107"/>
        <v>#N/A</v>
      </c>
      <c r="AY705" s="66" t="e">
        <f t="shared" si="108"/>
        <v>#N/A</v>
      </c>
      <c r="BB705" s="6" t="e">
        <f>MATCH(Q705,'Partnumber data valves'!$B$4:$B$1001,0)</f>
        <v>#N/A</v>
      </c>
      <c r="BC705" s="6"/>
      <c r="BD705" t="e">
        <f>INDEX('Partnumber data valves'!$B$4:$AC$1001,$BB705,13)</f>
        <v>#N/A</v>
      </c>
      <c r="BE705" t="e">
        <f>INDEX('Partnumber data valves'!$B$4:$AC$1001,$BB705,14)</f>
        <v>#N/A</v>
      </c>
      <c r="BF705" t="e">
        <f>INDEX('Partnumber data valves'!$B$4:$AC$1001,$BB705,15)</f>
        <v>#N/A</v>
      </c>
      <c r="BG705" t="e">
        <f>INDEX('Partnumber data valves'!$B$4:$AC$1001,$BB705,16)</f>
        <v>#N/A</v>
      </c>
      <c r="BH705" t="e">
        <f>INDEX('Partnumber data valves'!$B$4:$AC$1001,$BB705,17)</f>
        <v>#N/A</v>
      </c>
      <c r="BI705" t="e">
        <f>INDEX('Partnumber data valves'!$B$4:$AC$1001,$BB705,18)</f>
        <v>#N/A</v>
      </c>
      <c r="BJ705" t="e">
        <f>INDEX('Partnumber data valves'!$B$4:$AC$1001,$BB705,19)</f>
        <v>#N/A</v>
      </c>
      <c r="BL705" t="e">
        <f>INDEX('Partnumber data valves'!$B$4:$AC$1001,$BB705,21)</f>
        <v>#N/A</v>
      </c>
      <c r="BM705" t="e">
        <f>INDEX('Partnumber data valves'!$B$4:$AC$1001,$BB705,22)</f>
        <v>#N/A</v>
      </c>
      <c r="BN705" t="e">
        <f>INDEX('Partnumber data valves'!$B$4:$AC$1001,$BB705,23)</f>
        <v>#N/A</v>
      </c>
      <c r="BO705" t="e">
        <f>INDEX('Partnumber data valves'!$B$4:$AC$1001,$BB705,24)</f>
        <v>#N/A</v>
      </c>
      <c r="BP705" t="e">
        <f>INDEX('Partnumber data valves'!$B$4:$AC$1001,$BB705,25)</f>
        <v>#N/A</v>
      </c>
      <c r="BQ705" t="e">
        <f>INDEX('Partnumber data valves'!$B$4:$AC$1001,$BB705,26)</f>
        <v>#N/A</v>
      </c>
      <c r="BR705" t="e">
        <f>INDEX('Partnumber data valves'!$B$4:$AC$1001,$BB705,27)</f>
        <v>#N/A</v>
      </c>
      <c r="BS705" t="e">
        <f>INDEX('Partnumber data valves'!$B$4:$AC$1001,$BB705,28)</f>
        <v>#N/A</v>
      </c>
      <c r="BU705" s="66" t="e">
        <f>INDEX('Partnumber data valves'!$B$4:$AC$1001,$BB705,5)</f>
        <v>#N/A</v>
      </c>
      <c r="BV705" s="66" t="e">
        <f>INDEX('Partnumber data valves'!$B$4:$AC$1001,$BB705,6)</f>
        <v>#N/A</v>
      </c>
    </row>
    <row r="706" spans="2:74" ht="15.75">
      <c r="B706" s="86"/>
      <c r="C706" s="108"/>
      <c r="D706" s="112"/>
      <c r="E706" s="124"/>
      <c r="F706" s="124"/>
      <c r="G706" s="109"/>
      <c r="H706" s="112"/>
      <c r="I706" s="110"/>
      <c r="J706" s="111"/>
      <c r="K706" s="112"/>
      <c r="L706" s="111"/>
      <c r="M706" s="115"/>
      <c r="N706" s="115"/>
      <c r="O706" s="115"/>
      <c r="Q706" s="83"/>
      <c r="R706" s="22" t="e">
        <f>VLOOKUP('Frese Valve Selection'!$Q706,'Partnumber data valves'!$B$4:$K$1001,2,FALSE)</f>
        <v>#N/A</v>
      </c>
      <c r="S706" s="23" t="e">
        <f>VLOOKUP('Frese Valve Selection'!$Q706,'Partnumber data valves'!$B$4:$K$1001,3,FALSE)</f>
        <v>#N/A</v>
      </c>
      <c r="T706" s="23" t="e">
        <f>VLOOKUP('Frese Valve Selection'!$Q706,'Partnumber data valves'!$B$4:$K$1001,4,FALSE)</f>
        <v>#N/A</v>
      </c>
      <c r="U706" s="23" t="e">
        <f>VLOOKUP('Frese Valve Selection'!$Q706,'Partnumber data valves'!$B$4:$K$1001,5,FALSE)</f>
        <v>#N/A</v>
      </c>
      <c r="V706" s="23" t="e">
        <f>VLOOKUP('Frese Valve Selection'!$Q706,'Partnumber data valves'!$B$4:$K$1001,6,FALSE)</f>
        <v>#N/A</v>
      </c>
      <c r="W706" s="23" t="e">
        <f>VLOOKUP('Frese Valve Selection'!$Q706,'Partnumber data valves'!$B$4:$K$1001,7,FALSE)</f>
        <v>#N/A</v>
      </c>
      <c r="X706" s="23" t="e">
        <f>VLOOKUP('Frese Valve Selection'!$Q706,'Partnumber data valves'!$B$4:$K$1001,8,FALSE)</f>
        <v>#N/A</v>
      </c>
      <c r="Y706" s="23" t="e">
        <f>VLOOKUP('Frese Valve Selection'!$Q706,'Partnumber data valves'!$B$4:$K$1001,9,FALSE)</f>
        <v>#N/A</v>
      </c>
      <c r="Z706" s="23" t="e">
        <f>VLOOKUP('Frese Valve Selection'!$Q706,'Partnumber data valves'!$B$4:$K$1001,10,FALSE)</f>
        <v>#N/A</v>
      </c>
      <c r="AA706" s="97">
        <f t="shared" si="103"/>
        <v>0</v>
      </c>
      <c r="AB706" s="98" t="e">
        <f t="shared" si="101"/>
        <v>#N/A</v>
      </c>
      <c r="AC706" s="99" t="e">
        <f t="shared" si="102"/>
        <v>#N/A</v>
      </c>
      <c r="AD706" s="23" t="e">
        <f>VLOOKUP(Q706,'Weight table'!$A$2:$C$10000,3,FALSE)</f>
        <v>#N/A</v>
      </c>
      <c r="AF706" s="83"/>
      <c r="AG706" s="23" t="str">
        <f>IF(OR(ISBLANK($AF706),$AF706="N/A"),"",VLOOKUP($AF706,'Part number data actuators'!$B$3:$H$202,2,FALSE))</f>
        <v/>
      </c>
      <c r="AH706" s="23" t="str">
        <f>IF(OR(ISBLANK($AF706),$AF706="N/A"),"",VLOOKUP($AF706,'Part number data actuators'!$B$3:$H$202,3,FALSE))</f>
        <v/>
      </c>
      <c r="AI706" s="23" t="str">
        <f>IF(OR(ISBLANK($AF706),$AF706="N/A"),"",VLOOKUP($AF706,'Part number data actuators'!$B$3:$H$202,4,FALSE))</f>
        <v/>
      </c>
      <c r="AJ706" s="23" t="str">
        <f>IF(OR(ISBLANK($AF706),$AF706="N/A"),"",VLOOKUP($AF706,'Part number data actuators'!$B$3:$H$202,5,FALSE))</f>
        <v/>
      </c>
      <c r="AK706" s="23" t="str">
        <f>IF(OR(ISBLANK($AF706),$AF706="N/A"),"",VLOOKUP($AF706,'Part number data actuators'!$B$3:$H$202,6,FALSE))</f>
        <v/>
      </c>
      <c r="AL706" s="23" t="str">
        <f>IF(OR(ISBLANK($AF706),$AF706="N/A"),"",VLOOKUP($AF706,'Part number data actuators'!$B$3:$H$202,7,FALSE))</f>
        <v/>
      </c>
      <c r="AM706" s="5" t="str">
        <f>IF(OR(ISBLANK($AF706),$AF706="N/A"),"",VLOOKUP(AF706,'Weight table'!$A$2:$C$10000,3,FALSE))</f>
        <v/>
      </c>
      <c r="AO706" s="86"/>
      <c r="AU706" s="66" t="e">
        <f t="shared" si="104"/>
        <v>#N/A</v>
      </c>
      <c r="AV706" s="66" t="e">
        <f t="shared" si="105"/>
        <v>#N/A</v>
      </c>
      <c r="AW706" t="e">
        <f t="shared" si="106"/>
        <v>#N/A</v>
      </c>
      <c r="AX706" s="66" t="e">
        <f t="shared" si="107"/>
        <v>#N/A</v>
      </c>
      <c r="AY706" s="66" t="e">
        <f t="shared" si="108"/>
        <v>#N/A</v>
      </c>
      <c r="BB706" s="6" t="e">
        <f>MATCH(Q706,'Partnumber data valves'!$B$4:$B$1001,0)</f>
        <v>#N/A</v>
      </c>
      <c r="BC706" s="6"/>
      <c r="BD706" t="e">
        <f>INDEX('Partnumber data valves'!$B$4:$AC$1001,$BB706,13)</f>
        <v>#N/A</v>
      </c>
      <c r="BE706" t="e">
        <f>INDEX('Partnumber data valves'!$B$4:$AC$1001,$BB706,14)</f>
        <v>#N/A</v>
      </c>
      <c r="BF706" t="e">
        <f>INDEX('Partnumber data valves'!$B$4:$AC$1001,$BB706,15)</f>
        <v>#N/A</v>
      </c>
      <c r="BG706" t="e">
        <f>INDEX('Partnumber data valves'!$B$4:$AC$1001,$BB706,16)</f>
        <v>#N/A</v>
      </c>
      <c r="BH706" t="e">
        <f>INDEX('Partnumber data valves'!$B$4:$AC$1001,$BB706,17)</f>
        <v>#N/A</v>
      </c>
      <c r="BI706" t="e">
        <f>INDEX('Partnumber data valves'!$B$4:$AC$1001,$BB706,18)</f>
        <v>#N/A</v>
      </c>
      <c r="BJ706" t="e">
        <f>INDEX('Partnumber data valves'!$B$4:$AC$1001,$BB706,19)</f>
        <v>#N/A</v>
      </c>
      <c r="BL706" t="e">
        <f>INDEX('Partnumber data valves'!$B$4:$AC$1001,$BB706,21)</f>
        <v>#N/A</v>
      </c>
      <c r="BM706" t="e">
        <f>INDEX('Partnumber data valves'!$B$4:$AC$1001,$BB706,22)</f>
        <v>#N/A</v>
      </c>
      <c r="BN706" t="e">
        <f>INDEX('Partnumber data valves'!$B$4:$AC$1001,$BB706,23)</f>
        <v>#N/A</v>
      </c>
      <c r="BO706" t="e">
        <f>INDEX('Partnumber data valves'!$B$4:$AC$1001,$BB706,24)</f>
        <v>#N/A</v>
      </c>
      <c r="BP706" t="e">
        <f>INDEX('Partnumber data valves'!$B$4:$AC$1001,$BB706,25)</f>
        <v>#N/A</v>
      </c>
      <c r="BQ706" t="e">
        <f>INDEX('Partnumber data valves'!$B$4:$AC$1001,$BB706,26)</f>
        <v>#N/A</v>
      </c>
      <c r="BR706" t="e">
        <f>INDEX('Partnumber data valves'!$B$4:$AC$1001,$BB706,27)</f>
        <v>#N/A</v>
      </c>
      <c r="BS706" t="e">
        <f>INDEX('Partnumber data valves'!$B$4:$AC$1001,$BB706,28)</f>
        <v>#N/A</v>
      </c>
      <c r="BU706" s="66" t="e">
        <f>INDEX('Partnumber data valves'!$B$4:$AC$1001,$BB706,5)</f>
        <v>#N/A</v>
      </c>
      <c r="BV706" s="66" t="e">
        <f>INDEX('Partnumber data valves'!$B$4:$AC$1001,$BB706,6)</f>
        <v>#N/A</v>
      </c>
    </row>
    <row r="707" spans="2:74" ht="15.75">
      <c r="B707" s="86"/>
      <c r="C707" s="108"/>
      <c r="D707" s="125"/>
      <c r="E707" s="124"/>
      <c r="F707" s="124"/>
      <c r="G707" s="109"/>
      <c r="H707" s="112"/>
      <c r="I707" s="110"/>
      <c r="J707" s="111"/>
      <c r="K707" s="112"/>
      <c r="L707" s="111"/>
      <c r="M707" s="115"/>
      <c r="N707" s="115"/>
      <c r="O707" s="115"/>
      <c r="Q707" s="83"/>
      <c r="R707" s="22" t="e">
        <f>VLOOKUP('Frese Valve Selection'!$Q707,'Partnumber data valves'!$B$4:$K$1001,2,FALSE)</f>
        <v>#N/A</v>
      </c>
      <c r="S707" s="23" t="e">
        <f>VLOOKUP('Frese Valve Selection'!$Q707,'Partnumber data valves'!$B$4:$K$1001,3,FALSE)</f>
        <v>#N/A</v>
      </c>
      <c r="T707" s="23" t="e">
        <f>VLOOKUP('Frese Valve Selection'!$Q707,'Partnumber data valves'!$B$4:$K$1001,4,FALSE)</f>
        <v>#N/A</v>
      </c>
      <c r="U707" s="23" t="e">
        <f>VLOOKUP('Frese Valve Selection'!$Q707,'Partnumber data valves'!$B$4:$K$1001,5,FALSE)</f>
        <v>#N/A</v>
      </c>
      <c r="V707" s="23" t="e">
        <f>VLOOKUP('Frese Valve Selection'!$Q707,'Partnumber data valves'!$B$4:$K$1001,6,FALSE)</f>
        <v>#N/A</v>
      </c>
      <c r="W707" s="23" t="e">
        <f>VLOOKUP('Frese Valve Selection'!$Q707,'Partnumber data valves'!$B$4:$K$1001,7,FALSE)</f>
        <v>#N/A</v>
      </c>
      <c r="X707" s="23" t="e">
        <f>VLOOKUP('Frese Valve Selection'!$Q707,'Partnumber data valves'!$B$4:$K$1001,8,FALSE)</f>
        <v>#N/A</v>
      </c>
      <c r="Y707" s="23" t="e">
        <f>VLOOKUP('Frese Valve Selection'!$Q707,'Partnumber data valves'!$B$4:$K$1001,9,FALSE)</f>
        <v>#N/A</v>
      </c>
      <c r="Z707" s="23" t="e">
        <f>VLOOKUP('Frese Valve Selection'!$Q707,'Partnumber data valves'!$B$4:$K$1001,10,FALSE)</f>
        <v>#N/A</v>
      </c>
      <c r="AA707" s="97">
        <f t="shared" si="103"/>
        <v>0</v>
      </c>
      <c r="AB707" s="98" t="e">
        <f t="shared" si="101"/>
        <v>#N/A</v>
      </c>
      <c r="AC707" s="99" t="e">
        <f t="shared" si="102"/>
        <v>#N/A</v>
      </c>
      <c r="AD707" s="23" t="e">
        <f>VLOOKUP(Q707,'Weight table'!$A$2:$C$10000,3,FALSE)</f>
        <v>#N/A</v>
      </c>
      <c r="AF707" s="83"/>
      <c r="AG707" s="23" t="str">
        <f>IF(OR(ISBLANK($AF707),$AF707="N/A"),"",VLOOKUP($AF707,'Part number data actuators'!$B$3:$H$202,2,FALSE))</f>
        <v/>
      </c>
      <c r="AH707" s="23" t="str">
        <f>IF(OR(ISBLANK($AF707),$AF707="N/A"),"",VLOOKUP($AF707,'Part number data actuators'!$B$3:$H$202,3,FALSE))</f>
        <v/>
      </c>
      <c r="AI707" s="23" t="str">
        <f>IF(OR(ISBLANK($AF707),$AF707="N/A"),"",VLOOKUP($AF707,'Part number data actuators'!$B$3:$H$202,4,FALSE))</f>
        <v/>
      </c>
      <c r="AJ707" s="23" t="str">
        <f>IF(OR(ISBLANK($AF707),$AF707="N/A"),"",VLOOKUP($AF707,'Part number data actuators'!$B$3:$H$202,5,FALSE))</f>
        <v/>
      </c>
      <c r="AK707" s="23" t="str">
        <f>IF(OR(ISBLANK($AF707),$AF707="N/A"),"",VLOOKUP($AF707,'Part number data actuators'!$B$3:$H$202,6,FALSE))</f>
        <v/>
      </c>
      <c r="AL707" s="23" t="str">
        <f>IF(OR(ISBLANK($AF707),$AF707="N/A"),"",VLOOKUP($AF707,'Part number data actuators'!$B$3:$H$202,7,FALSE))</f>
        <v/>
      </c>
      <c r="AM707" s="5" t="str">
        <f>IF(OR(ISBLANK($AF707),$AF707="N/A"),"",VLOOKUP(AF707,'Weight table'!$A$2:$C$10000,3,FALSE))</f>
        <v/>
      </c>
      <c r="AO707" s="86"/>
      <c r="AU707" s="66" t="e">
        <f t="shared" si="104"/>
        <v>#N/A</v>
      </c>
      <c r="AV707" s="66" t="e">
        <f t="shared" si="105"/>
        <v>#N/A</v>
      </c>
      <c r="AW707" t="e">
        <f t="shared" si="106"/>
        <v>#N/A</v>
      </c>
      <c r="AX707" s="66" t="e">
        <f t="shared" si="107"/>
        <v>#N/A</v>
      </c>
      <c r="AY707" s="66" t="e">
        <f t="shared" si="108"/>
        <v>#N/A</v>
      </c>
      <c r="BB707" s="6" t="e">
        <f>MATCH(Q707,'Partnumber data valves'!$B$4:$B$1001,0)</f>
        <v>#N/A</v>
      </c>
      <c r="BC707" s="6"/>
      <c r="BD707" t="e">
        <f>INDEX('Partnumber data valves'!$B$4:$AC$1001,$BB707,13)</f>
        <v>#N/A</v>
      </c>
      <c r="BE707" t="e">
        <f>INDEX('Partnumber data valves'!$B$4:$AC$1001,$BB707,14)</f>
        <v>#N/A</v>
      </c>
      <c r="BF707" t="e">
        <f>INDEX('Partnumber data valves'!$B$4:$AC$1001,$BB707,15)</f>
        <v>#N/A</v>
      </c>
      <c r="BG707" t="e">
        <f>INDEX('Partnumber data valves'!$B$4:$AC$1001,$BB707,16)</f>
        <v>#N/A</v>
      </c>
      <c r="BH707" t="e">
        <f>INDEX('Partnumber data valves'!$B$4:$AC$1001,$BB707,17)</f>
        <v>#N/A</v>
      </c>
      <c r="BI707" t="e">
        <f>INDEX('Partnumber data valves'!$B$4:$AC$1001,$BB707,18)</f>
        <v>#N/A</v>
      </c>
      <c r="BJ707" t="e">
        <f>INDEX('Partnumber data valves'!$B$4:$AC$1001,$BB707,19)</f>
        <v>#N/A</v>
      </c>
      <c r="BL707" t="e">
        <f>INDEX('Partnumber data valves'!$B$4:$AC$1001,$BB707,21)</f>
        <v>#N/A</v>
      </c>
      <c r="BM707" t="e">
        <f>INDEX('Partnumber data valves'!$B$4:$AC$1001,$BB707,22)</f>
        <v>#N/A</v>
      </c>
      <c r="BN707" t="e">
        <f>INDEX('Partnumber data valves'!$B$4:$AC$1001,$BB707,23)</f>
        <v>#N/A</v>
      </c>
      <c r="BO707" t="e">
        <f>INDEX('Partnumber data valves'!$B$4:$AC$1001,$BB707,24)</f>
        <v>#N/A</v>
      </c>
      <c r="BP707" t="e">
        <f>INDEX('Partnumber data valves'!$B$4:$AC$1001,$BB707,25)</f>
        <v>#N/A</v>
      </c>
      <c r="BQ707" t="e">
        <f>INDEX('Partnumber data valves'!$B$4:$AC$1001,$BB707,26)</f>
        <v>#N/A</v>
      </c>
      <c r="BR707" t="e">
        <f>INDEX('Partnumber data valves'!$B$4:$AC$1001,$BB707,27)</f>
        <v>#N/A</v>
      </c>
      <c r="BS707" t="e">
        <f>INDEX('Partnumber data valves'!$B$4:$AC$1001,$BB707,28)</f>
        <v>#N/A</v>
      </c>
      <c r="BU707" s="66" t="e">
        <f>INDEX('Partnumber data valves'!$B$4:$AC$1001,$BB707,5)</f>
        <v>#N/A</v>
      </c>
      <c r="BV707" s="66" t="e">
        <f>INDEX('Partnumber data valves'!$B$4:$AC$1001,$BB707,6)</f>
        <v>#N/A</v>
      </c>
    </row>
    <row r="708" spans="2:74" ht="15.75">
      <c r="B708" s="86"/>
      <c r="C708" s="108"/>
      <c r="D708" s="112"/>
      <c r="E708" s="124"/>
      <c r="F708" s="124"/>
      <c r="G708" s="109"/>
      <c r="H708" s="112"/>
      <c r="I708" s="110"/>
      <c r="J708" s="111"/>
      <c r="K708" s="112"/>
      <c r="L708" s="111"/>
      <c r="M708" s="115"/>
      <c r="N708" s="115"/>
      <c r="O708" s="115"/>
      <c r="Q708" s="83"/>
      <c r="R708" s="22" t="e">
        <f>VLOOKUP('Frese Valve Selection'!$Q708,'Partnumber data valves'!$B$4:$K$1001,2,FALSE)</f>
        <v>#N/A</v>
      </c>
      <c r="S708" s="23" t="e">
        <f>VLOOKUP('Frese Valve Selection'!$Q708,'Partnumber data valves'!$B$4:$K$1001,3,FALSE)</f>
        <v>#N/A</v>
      </c>
      <c r="T708" s="23" t="e">
        <f>VLOOKUP('Frese Valve Selection'!$Q708,'Partnumber data valves'!$B$4:$K$1001,4,FALSE)</f>
        <v>#N/A</v>
      </c>
      <c r="U708" s="23" t="e">
        <f>VLOOKUP('Frese Valve Selection'!$Q708,'Partnumber data valves'!$B$4:$K$1001,5,FALSE)</f>
        <v>#N/A</v>
      </c>
      <c r="V708" s="23" t="e">
        <f>VLOOKUP('Frese Valve Selection'!$Q708,'Partnumber data valves'!$B$4:$K$1001,6,FALSE)</f>
        <v>#N/A</v>
      </c>
      <c r="W708" s="23" t="e">
        <f>VLOOKUP('Frese Valve Selection'!$Q708,'Partnumber data valves'!$B$4:$K$1001,7,FALSE)</f>
        <v>#N/A</v>
      </c>
      <c r="X708" s="23" t="e">
        <f>VLOOKUP('Frese Valve Selection'!$Q708,'Partnumber data valves'!$B$4:$K$1001,8,FALSE)</f>
        <v>#N/A</v>
      </c>
      <c r="Y708" s="23" t="e">
        <f>VLOOKUP('Frese Valve Selection'!$Q708,'Partnumber data valves'!$B$4:$K$1001,9,FALSE)</f>
        <v>#N/A</v>
      </c>
      <c r="Z708" s="23" t="e">
        <f>VLOOKUP('Frese Valve Selection'!$Q708,'Partnumber data valves'!$B$4:$K$1001,10,FALSE)</f>
        <v>#N/A</v>
      </c>
      <c r="AA708" s="97">
        <f t="shared" si="103"/>
        <v>0</v>
      </c>
      <c r="AB708" s="98" t="e">
        <f t="shared" si="101"/>
        <v>#N/A</v>
      </c>
      <c r="AC708" s="99" t="e">
        <f t="shared" si="102"/>
        <v>#N/A</v>
      </c>
      <c r="AD708" s="23" t="e">
        <f>VLOOKUP(Q708,'Weight table'!$A$2:$C$10000,3,FALSE)</f>
        <v>#N/A</v>
      </c>
      <c r="AF708" s="83"/>
      <c r="AG708" s="23" t="str">
        <f>IF(OR(ISBLANK($AF708),$AF708="N/A"),"",VLOOKUP($AF708,'Part number data actuators'!$B$3:$H$202,2,FALSE))</f>
        <v/>
      </c>
      <c r="AH708" s="23" t="str">
        <f>IF(OR(ISBLANK($AF708),$AF708="N/A"),"",VLOOKUP($AF708,'Part number data actuators'!$B$3:$H$202,3,FALSE))</f>
        <v/>
      </c>
      <c r="AI708" s="23" t="str">
        <f>IF(OR(ISBLANK($AF708),$AF708="N/A"),"",VLOOKUP($AF708,'Part number data actuators'!$B$3:$H$202,4,FALSE))</f>
        <v/>
      </c>
      <c r="AJ708" s="23" t="str">
        <f>IF(OR(ISBLANK($AF708),$AF708="N/A"),"",VLOOKUP($AF708,'Part number data actuators'!$B$3:$H$202,5,FALSE))</f>
        <v/>
      </c>
      <c r="AK708" s="23" t="str">
        <f>IF(OR(ISBLANK($AF708),$AF708="N/A"),"",VLOOKUP($AF708,'Part number data actuators'!$B$3:$H$202,6,FALSE))</f>
        <v/>
      </c>
      <c r="AL708" s="23" t="str">
        <f>IF(OR(ISBLANK($AF708),$AF708="N/A"),"",VLOOKUP($AF708,'Part number data actuators'!$B$3:$H$202,7,FALSE))</f>
        <v/>
      </c>
      <c r="AM708" s="5" t="str">
        <f>IF(OR(ISBLANK($AF708),$AF708="N/A"),"",VLOOKUP(AF708,'Weight table'!$A$2:$C$10000,3,FALSE))</f>
        <v/>
      </c>
      <c r="AO708" s="86"/>
      <c r="AU708" s="66" t="e">
        <f t="shared" si="104"/>
        <v>#N/A</v>
      </c>
      <c r="AV708" s="66" t="e">
        <f t="shared" si="105"/>
        <v>#N/A</v>
      </c>
      <c r="AW708" t="e">
        <f t="shared" si="106"/>
        <v>#N/A</v>
      </c>
      <c r="AX708" s="66" t="e">
        <f t="shared" si="107"/>
        <v>#N/A</v>
      </c>
      <c r="AY708" s="66" t="e">
        <f t="shared" si="108"/>
        <v>#N/A</v>
      </c>
      <c r="BB708" s="6" t="e">
        <f>MATCH(Q708,'Partnumber data valves'!$B$4:$B$1001,0)</f>
        <v>#N/A</v>
      </c>
      <c r="BC708" s="6"/>
      <c r="BD708" t="e">
        <f>INDEX('Partnumber data valves'!$B$4:$AC$1001,$BB708,13)</f>
        <v>#N/A</v>
      </c>
      <c r="BE708" t="e">
        <f>INDEX('Partnumber data valves'!$B$4:$AC$1001,$BB708,14)</f>
        <v>#N/A</v>
      </c>
      <c r="BF708" t="e">
        <f>INDEX('Partnumber data valves'!$B$4:$AC$1001,$BB708,15)</f>
        <v>#N/A</v>
      </c>
      <c r="BG708" t="e">
        <f>INDEX('Partnumber data valves'!$B$4:$AC$1001,$BB708,16)</f>
        <v>#N/A</v>
      </c>
      <c r="BH708" t="e">
        <f>INDEX('Partnumber data valves'!$B$4:$AC$1001,$BB708,17)</f>
        <v>#N/A</v>
      </c>
      <c r="BI708" t="e">
        <f>INDEX('Partnumber data valves'!$B$4:$AC$1001,$BB708,18)</f>
        <v>#N/A</v>
      </c>
      <c r="BJ708" t="e">
        <f>INDEX('Partnumber data valves'!$B$4:$AC$1001,$BB708,19)</f>
        <v>#N/A</v>
      </c>
      <c r="BL708" t="e">
        <f>INDEX('Partnumber data valves'!$B$4:$AC$1001,$BB708,21)</f>
        <v>#N/A</v>
      </c>
      <c r="BM708" t="e">
        <f>INDEX('Partnumber data valves'!$B$4:$AC$1001,$BB708,22)</f>
        <v>#N/A</v>
      </c>
      <c r="BN708" t="e">
        <f>INDEX('Partnumber data valves'!$B$4:$AC$1001,$BB708,23)</f>
        <v>#N/A</v>
      </c>
      <c r="BO708" t="e">
        <f>INDEX('Partnumber data valves'!$B$4:$AC$1001,$BB708,24)</f>
        <v>#N/A</v>
      </c>
      <c r="BP708" t="e">
        <f>INDEX('Partnumber data valves'!$B$4:$AC$1001,$BB708,25)</f>
        <v>#N/A</v>
      </c>
      <c r="BQ708" t="e">
        <f>INDEX('Partnumber data valves'!$B$4:$AC$1001,$BB708,26)</f>
        <v>#N/A</v>
      </c>
      <c r="BR708" t="e">
        <f>INDEX('Partnumber data valves'!$B$4:$AC$1001,$BB708,27)</f>
        <v>#N/A</v>
      </c>
      <c r="BS708" t="e">
        <f>INDEX('Partnumber data valves'!$B$4:$AC$1001,$BB708,28)</f>
        <v>#N/A</v>
      </c>
      <c r="BU708" s="66" t="e">
        <f>INDEX('Partnumber data valves'!$B$4:$AC$1001,$BB708,5)</f>
        <v>#N/A</v>
      </c>
      <c r="BV708" s="66" t="e">
        <f>INDEX('Partnumber data valves'!$B$4:$AC$1001,$BB708,6)</f>
        <v>#N/A</v>
      </c>
    </row>
    <row r="709" spans="2:74" ht="15.75">
      <c r="B709" s="86"/>
      <c r="C709" s="108"/>
      <c r="D709" s="112"/>
      <c r="E709" s="124"/>
      <c r="F709" s="124"/>
      <c r="G709" s="109"/>
      <c r="H709" s="112"/>
      <c r="I709" s="110"/>
      <c r="J709" s="111"/>
      <c r="K709" s="112"/>
      <c r="L709" s="111"/>
      <c r="M709" s="115"/>
      <c r="N709" s="115"/>
      <c r="O709" s="115"/>
      <c r="Q709" s="83"/>
      <c r="R709" s="22" t="e">
        <f>VLOOKUP('Frese Valve Selection'!$Q709,'Partnumber data valves'!$B$4:$K$1001,2,FALSE)</f>
        <v>#N/A</v>
      </c>
      <c r="S709" s="23" t="e">
        <f>VLOOKUP('Frese Valve Selection'!$Q709,'Partnumber data valves'!$B$4:$K$1001,3,FALSE)</f>
        <v>#N/A</v>
      </c>
      <c r="T709" s="23" t="e">
        <f>VLOOKUP('Frese Valve Selection'!$Q709,'Partnumber data valves'!$B$4:$K$1001,4,FALSE)</f>
        <v>#N/A</v>
      </c>
      <c r="U709" s="23" t="e">
        <f>VLOOKUP('Frese Valve Selection'!$Q709,'Partnumber data valves'!$B$4:$K$1001,5,FALSE)</f>
        <v>#N/A</v>
      </c>
      <c r="V709" s="23" t="e">
        <f>VLOOKUP('Frese Valve Selection'!$Q709,'Partnumber data valves'!$B$4:$K$1001,6,FALSE)</f>
        <v>#N/A</v>
      </c>
      <c r="W709" s="23" t="e">
        <f>VLOOKUP('Frese Valve Selection'!$Q709,'Partnumber data valves'!$B$4:$K$1001,7,FALSE)</f>
        <v>#N/A</v>
      </c>
      <c r="X709" s="23" t="e">
        <f>VLOOKUP('Frese Valve Selection'!$Q709,'Partnumber data valves'!$B$4:$K$1001,8,FALSE)</f>
        <v>#N/A</v>
      </c>
      <c r="Y709" s="23" t="e">
        <f>VLOOKUP('Frese Valve Selection'!$Q709,'Partnumber data valves'!$B$4:$K$1001,9,FALSE)</f>
        <v>#N/A</v>
      </c>
      <c r="Z709" s="23" t="e">
        <f>VLOOKUP('Frese Valve Selection'!$Q709,'Partnumber data valves'!$B$4:$K$1001,10,FALSE)</f>
        <v>#N/A</v>
      </c>
      <c r="AA709" s="97">
        <f t="shared" si="103"/>
        <v>0</v>
      </c>
      <c r="AB709" s="98" t="e">
        <f t="shared" si="101"/>
        <v>#N/A</v>
      </c>
      <c r="AC709" s="99" t="e">
        <f t="shared" si="102"/>
        <v>#N/A</v>
      </c>
      <c r="AD709" s="23" t="e">
        <f>VLOOKUP(Q709,'Weight table'!$A$2:$C$10000,3,FALSE)</f>
        <v>#N/A</v>
      </c>
      <c r="AF709" s="83"/>
      <c r="AG709" s="23" t="str">
        <f>IF(OR(ISBLANK($AF709),$AF709="N/A"),"",VLOOKUP($AF709,'Part number data actuators'!$B$3:$H$202,2,FALSE))</f>
        <v/>
      </c>
      <c r="AH709" s="23" t="str">
        <f>IF(OR(ISBLANK($AF709),$AF709="N/A"),"",VLOOKUP($AF709,'Part number data actuators'!$B$3:$H$202,3,FALSE))</f>
        <v/>
      </c>
      <c r="AI709" s="23" t="str">
        <f>IF(OR(ISBLANK($AF709),$AF709="N/A"),"",VLOOKUP($AF709,'Part number data actuators'!$B$3:$H$202,4,FALSE))</f>
        <v/>
      </c>
      <c r="AJ709" s="23" t="str">
        <f>IF(OR(ISBLANK($AF709),$AF709="N/A"),"",VLOOKUP($AF709,'Part number data actuators'!$B$3:$H$202,5,FALSE))</f>
        <v/>
      </c>
      <c r="AK709" s="23" t="str">
        <f>IF(OR(ISBLANK($AF709),$AF709="N/A"),"",VLOOKUP($AF709,'Part number data actuators'!$B$3:$H$202,6,FALSE))</f>
        <v/>
      </c>
      <c r="AL709" s="23" t="str">
        <f>IF(OR(ISBLANK($AF709),$AF709="N/A"),"",VLOOKUP($AF709,'Part number data actuators'!$B$3:$H$202,7,FALSE))</f>
        <v/>
      </c>
      <c r="AM709" s="5" t="str">
        <f>IF(OR(ISBLANK($AF709),$AF709="N/A"),"",VLOOKUP(AF709,'Weight table'!$A$2:$C$10000,3,FALSE))</f>
        <v/>
      </c>
      <c r="AO709" s="86"/>
      <c r="AU709" s="66" t="e">
        <f t="shared" si="104"/>
        <v>#N/A</v>
      </c>
      <c r="AV709" s="66" t="e">
        <f t="shared" si="105"/>
        <v>#N/A</v>
      </c>
      <c r="AW709" t="e">
        <f t="shared" si="106"/>
        <v>#N/A</v>
      </c>
      <c r="AX709" s="66" t="e">
        <f t="shared" si="107"/>
        <v>#N/A</v>
      </c>
      <c r="AY709" s="66" t="e">
        <f t="shared" si="108"/>
        <v>#N/A</v>
      </c>
      <c r="BB709" s="6" t="e">
        <f>MATCH(Q709,'Partnumber data valves'!$B$4:$B$1001,0)</f>
        <v>#N/A</v>
      </c>
      <c r="BC709" s="6"/>
      <c r="BD709" t="e">
        <f>INDEX('Partnumber data valves'!$B$4:$AC$1001,$BB709,13)</f>
        <v>#N/A</v>
      </c>
      <c r="BE709" t="e">
        <f>INDEX('Partnumber data valves'!$B$4:$AC$1001,$BB709,14)</f>
        <v>#N/A</v>
      </c>
      <c r="BF709" t="e">
        <f>INDEX('Partnumber data valves'!$B$4:$AC$1001,$BB709,15)</f>
        <v>#N/A</v>
      </c>
      <c r="BG709" t="e">
        <f>INDEX('Partnumber data valves'!$B$4:$AC$1001,$BB709,16)</f>
        <v>#N/A</v>
      </c>
      <c r="BH709" t="e">
        <f>INDEX('Partnumber data valves'!$B$4:$AC$1001,$BB709,17)</f>
        <v>#N/A</v>
      </c>
      <c r="BI709" t="e">
        <f>INDEX('Partnumber data valves'!$B$4:$AC$1001,$BB709,18)</f>
        <v>#N/A</v>
      </c>
      <c r="BJ709" t="e">
        <f>INDEX('Partnumber data valves'!$B$4:$AC$1001,$BB709,19)</f>
        <v>#N/A</v>
      </c>
      <c r="BL709" t="e">
        <f>INDEX('Partnumber data valves'!$B$4:$AC$1001,$BB709,21)</f>
        <v>#N/A</v>
      </c>
      <c r="BM709" t="e">
        <f>INDEX('Partnumber data valves'!$B$4:$AC$1001,$BB709,22)</f>
        <v>#N/A</v>
      </c>
      <c r="BN709" t="e">
        <f>INDEX('Partnumber data valves'!$B$4:$AC$1001,$BB709,23)</f>
        <v>#N/A</v>
      </c>
      <c r="BO709" t="e">
        <f>INDEX('Partnumber data valves'!$B$4:$AC$1001,$BB709,24)</f>
        <v>#N/A</v>
      </c>
      <c r="BP709" t="e">
        <f>INDEX('Partnumber data valves'!$B$4:$AC$1001,$BB709,25)</f>
        <v>#N/A</v>
      </c>
      <c r="BQ709" t="e">
        <f>INDEX('Partnumber data valves'!$B$4:$AC$1001,$BB709,26)</f>
        <v>#N/A</v>
      </c>
      <c r="BR709" t="e">
        <f>INDEX('Partnumber data valves'!$B$4:$AC$1001,$BB709,27)</f>
        <v>#N/A</v>
      </c>
      <c r="BS709" t="e">
        <f>INDEX('Partnumber data valves'!$B$4:$AC$1001,$BB709,28)</f>
        <v>#N/A</v>
      </c>
      <c r="BU709" s="66" t="e">
        <f>INDEX('Partnumber data valves'!$B$4:$AC$1001,$BB709,5)</f>
        <v>#N/A</v>
      </c>
      <c r="BV709" s="66" t="e">
        <f>INDEX('Partnumber data valves'!$B$4:$AC$1001,$BB709,6)</f>
        <v>#N/A</v>
      </c>
    </row>
    <row r="710" spans="2:74" ht="15.75">
      <c r="B710" s="86"/>
      <c r="C710" s="108"/>
      <c r="D710" s="112"/>
      <c r="E710" s="124"/>
      <c r="F710" s="124"/>
      <c r="G710" s="109"/>
      <c r="H710" s="112"/>
      <c r="I710" s="110"/>
      <c r="J710" s="111"/>
      <c r="K710" s="112"/>
      <c r="L710" s="111"/>
      <c r="M710" s="115"/>
      <c r="N710" s="115"/>
      <c r="O710" s="115"/>
      <c r="Q710" s="83"/>
      <c r="R710" s="22" t="e">
        <f>VLOOKUP('Frese Valve Selection'!$Q710,'Partnumber data valves'!$B$4:$K$1001,2,FALSE)</f>
        <v>#N/A</v>
      </c>
      <c r="S710" s="23" t="e">
        <f>VLOOKUP('Frese Valve Selection'!$Q710,'Partnumber data valves'!$B$4:$K$1001,3,FALSE)</f>
        <v>#N/A</v>
      </c>
      <c r="T710" s="23" t="e">
        <f>VLOOKUP('Frese Valve Selection'!$Q710,'Partnumber data valves'!$B$4:$K$1001,4,FALSE)</f>
        <v>#N/A</v>
      </c>
      <c r="U710" s="23" t="e">
        <f>VLOOKUP('Frese Valve Selection'!$Q710,'Partnumber data valves'!$B$4:$K$1001,5,FALSE)</f>
        <v>#N/A</v>
      </c>
      <c r="V710" s="23" t="e">
        <f>VLOOKUP('Frese Valve Selection'!$Q710,'Partnumber data valves'!$B$4:$K$1001,6,FALSE)</f>
        <v>#N/A</v>
      </c>
      <c r="W710" s="23" t="e">
        <f>VLOOKUP('Frese Valve Selection'!$Q710,'Partnumber data valves'!$B$4:$K$1001,7,FALSE)</f>
        <v>#N/A</v>
      </c>
      <c r="X710" s="23" t="e">
        <f>VLOOKUP('Frese Valve Selection'!$Q710,'Partnumber data valves'!$B$4:$K$1001,8,FALSE)</f>
        <v>#N/A</v>
      </c>
      <c r="Y710" s="23" t="e">
        <f>VLOOKUP('Frese Valve Selection'!$Q710,'Partnumber data valves'!$B$4:$K$1001,9,FALSE)</f>
        <v>#N/A</v>
      </c>
      <c r="Z710" s="23" t="e">
        <f>VLOOKUP('Frese Valve Selection'!$Q710,'Partnumber data valves'!$B$4:$K$1001,10,FALSE)</f>
        <v>#N/A</v>
      </c>
      <c r="AA710" s="97">
        <f t="shared" si="103"/>
        <v>0</v>
      </c>
      <c r="AB710" s="98" t="e">
        <f t="shared" si="101"/>
        <v>#N/A</v>
      </c>
      <c r="AC710" s="99" t="e">
        <f t="shared" si="102"/>
        <v>#N/A</v>
      </c>
      <c r="AD710" s="23" t="e">
        <f>VLOOKUP(Q710,'Weight table'!$A$2:$C$10000,3,FALSE)</f>
        <v>#N/A</v>
      </c>
      <c r="AF710" s="83"/>
      <c r="AG710" s="23" t="str">
        <f>IF(OR(ISBLANK($AF710),$AF710="N/A"),"",VLOOKUP($AF710,'Part number data actuators'!$B$3:$H$202,2,FALSE))</f>
        <v/>
      </c>
      <c r="AH710" s="23" t="str">
        <f>IF(OR(ISBLANK($AF710),$AF710="N/A"),"",VLOOKUP($AF710,'Part number data actuators'!$B$3:$H$202,3,FALSE))</f>
        <v/>
      </c>
      <c r="AI710" s="23" t="str">
        <f>IF(OR(ISBLANK($AF710),$AF710="N/A"),"",VLOOKUP($AF710,'Part number data actuators'!$B$3:$H$202,4,FALSE))</f>
        <v/>
      </c>
      <c r="AJ710" s="23" t="str">
        <f>IF(OR(ISBLANK($AF710),$AF710="N/A"),"",VLOOKUP($AF710,'Part number data actuators'!$B$3:$H$202,5,FALSE))</f>
        <v/>
      </c>
      <c r="AK710" s="23" t="str">
        <f>IF(OR(ISBLANK($AF710),$AF710="N/A"),"",VLOOKUP($AF710,'Part number data actuators'!$B$3:$H$202,6,FALSE))</f>
        <v/>
      </c>
      <c r="AL710" s="23" t="str">
        <f>IF(OR(ISBLANK($AF710),$AF710="N/A"),"",VLOOKUP($AF710,'Part number data actuators'!$B$3:$H$202,7,FALSE))</f>
        <v/>
      </c>
      <c r="AM710" s="5" t="str">
        <f>IF(OR(ISBLANK($AF710),$AF710="N/A"),"",VLOOKUP(AF710,'Weight table'!$A$2:$C$10000,3,FALSE))</f>
        <v/>
      </c>
      <c r="AO710" s="86"/>
      <c r="AU710" s="66" t="e">
        <f t="shared" si="104"/>
        <v>#N/A</v>
      </c>
      <c r="AV710" s="66" t="e">
        <f t="shared" si="105"/>
        <v>#N/A</v>
      </c>
      <c r="AW710" t="e">
        <f t="shared" si="106"/>
        <v>#N/A</v>
      </c>
      <c r="AX710" s="66" t="e">
        <f t="shared" si="107"/>
        <v>#N/A</v>
      </c>
      <c r="AY710" s="66" t="e">
        <f t="shared" si="108"/>
        <v>#N/A</v>
      </c>
      <c r="BB710" s="6" t="e">
        <f>MATCH(Q710,'Partnumber data valves'!$B$4:$B$1001,0)</f>
        <v>#N/A</v>
      </c>
      <c r="BC710" s="6"/>
      <c r="BD710" t="e">
        <f>INDEX('Partnumber data valves'!$B$4:$AC$1001,$BB710,13)</f>
        <v>#N/A</v>
      </c>
      <c r="BE710" t="e">
        <f>INDEX('Partnumber data valves'!$B$4:$AC$1001,$BB710,14)</f>
        <v>#N/A</v>
      </c>
      <c r="BF710" t="e">
        <f>INDEX('Partnumber data valves'!$B$4:$AC$1001,$BB710,15)</f>
        <v>#N/A</v>
      </c>
      <c r="BG710" t="e">
        <f>INDEX('Partnumber data valves'!$B$4:$AC$1001,$BB710,16)</f>
        <v>#N/A</v>
      </c>
      <c r="BH710" t="e">
        <f>INDEX('Partnumber data valves'!$B$4:$AC$1001,$BB710,17)</f>
        <v>#N/A</v>
      </c>
      <c r="BI710" t="e">
        <f>INDEX('Partnumber data valves'!$B$4:$AC$1001,$BB710,18)</f>
        <v>#N/A</v>
      </c>
      <c r="BJ710" t="e">
        <f>INDEX('Partnumber data valves'!$B$4:$AC$1001,$BB710,19)</f>
        <v>#N/A</v>
      </c>
      <c r="BL710" t="e">
        <f>INDEX('Partnumber data valves'!$B$4:$AC$1001,$BB710,21)</f>
        <v>#N/A</v>
      </c>
      <c r="BM710" t="e">
        <f>INDEX('Partnumber data valves'!$B$4:$AC$1001,$BB710,22)</f>
        <v>#N/A</v>
      </c>
      <c r="BN710" t="e">
        <f>INDEX('Partnumber data valves'!$B$4:$AC$1001,$BB710,23)</f>
        <v>#N/A</v>
      </c>
      <c r="BO710" t="e">
        <f>INDEX('Partnumber data valves'!$B$4:$AC$1001,$BB710,24)</f>
        <v>#N/A</v>
      </c>
      <c r="BP710" t="e">
        <f>INDEX('Partnumber data valves'!$B$4:$AC$1001,$BB710,25)</f>
        <v>#N/A</v>
      </c>
      <c r="BQ710" t="e">
        <f>INDEX('Partnumber data valves'!$B$4:$AC$1001,$BB710,26)</f>
        <v>#N/A</v>
      </c>
      <c r="BR710" t="e">
        <f>INDEX('Partnumber data valves'!$B$4:$AC$1001,$BB710,27)</f>
        <v>#N/A</v>
      </c>
      <c r="BS710" t="e">
        <f>INDEX('Partnumber data valves'!$B$4:$AC$1001,$BB710,28)</f>
        <v>#N/A</v>
      </c>
      <c r="BU710" s="66" t="e">
        <f>INDEX('Partnumber data valves'!$B$4:$AC$1001,$BB710,5)</f>
        <v>#N/A</v>
      </c>
      <c r="BV710" s="66" t="e">
        <f>INDEX('Partnumber data valves'!$B$4:$AC$1001,$BB710,6)</f>
        <v>#N/A</v>
      </c>
    </row>
    <row r="711" spans="2:74" ht="15.75">
      <c r="B711" s="86"/>
      <c r="C711" s="108"/>
      <c r="D711" s="112"/>
      <c r="E711" s="124"/>
      <c r="F711" s="124"/>
      <c r="G711" s="109"/>
      <c r="H711" s="112"/>
      <c r="I711" s="110"/>
      <c r="J711" s="111"/>
      <c r="K711" s="112"/>
      <c r="L711" s="111"/>
      <c r="M711" s="115"/>
      <c r="N711" s="115"/>
      <c r="O711" s="115"/>
      <c r="Q711" s="83"/>
      <c r="R711" s="22" t="e">
        <f>VLOOKUP('Frese Valve Selection'!$Q711,'Partnumber data valves'!$B$4:$K$1001,2,FALSE)</f>
        <v>#N/A</v>
      </c>
      <c r="S711" s="23" t="e">
        <f>VLOOKUP('Frese Valve Selection'!$Q711,'Partnumber data valves'!$B$4:$K$1001,3,FALSE)</f>
        <v>#N/A</v>
      </c>
      <c r="T711" s="23" t="e">
        <f>VLOOKUP('Frese Valve Selection'!$Q711,'Partnumber data valves'!$B$4:$K$1001,4,FALSE)</f>
        <v>#N/A</v>
      </c>
      <c r="U711" s="23" t="e">
        <f>VLOOKUP('Frese Valve Selection'!$Q711,'Partnumber data valves'!$B$4:$K$1001,5,FALSE)</f>
        <v>#N/A</v>
      </c>
      <c r="V711" s="23" t="e">
        <f>VLOOKUP('Frese Valve Selection'!$Q711,'Partnumber data valves'!$B$4:$K$1001,6,FALSE)</f>
        <v>#N/A</v>
      </c>
      <c r="W711" s="23" t="e">
        <f>VLOOKUP('Frese Valve Selection'!$Q711,'Partnumber data valves'!$B$4:$K$1001,7,FALSE)</f>
        <v>#N/A</v>
      </c>
      <c r="X711" s="23" t="e">
        <f>VLOOKUP('Frese Valve Selection'!$Q711,'Partnumber data valves'!$B$4:$K$1001,8,FALSE)</f>
        <v>#N/A</v>
      </c>
      <c r="Y711" s="23" t="e">
        <f>VLOOKUP('Frese Valve Selection'!$Q711,'Partnumber data valves'!$B$4:$K$1001,9,FALSE)</f>
        <v>#N/A</v>
      </c>
      <c r="Z711" s="23" t="e">
        <f>VLOOKUP('Frese Valve Selection'!$Q711,'Partnumber data valves'!$B$4:$K$1001,10,FALSE)</f>
        <v>#N/A</v>
      </c>
      <c r="AA711" s="97">
        <f t="shared" si="103"/>
        <v>0</v>
      </c>
      <c r="AB711" s="98" t="e">
        <f t="shared" ref="AB711:AB774" si="109">ROUND(AU711,1)</f>
        <v>#N/A</v>
      </c>
      <c r="AC711" s="99" t="e">
        <f t="shared" ref="AC711:AC774" si="110">ROUND(AV711,0)</f>
        <v>#N/A</v>
      </c>
      <c r="AD711" s="23" t="e">
        <f>VLOOKUP(Q711,'Weight table'!$A$2:$C$10000,3,FALSE)</f>
        <v>#N/A</v>
      </c>
      <c r="AF711" s="83"/>
      <c r="AG711" s="23" t="str">
        <f>IF(OR(ISBLANK($AF711),$AF711="N/A"),"",VLOOKUP($AF711,'Part number data actuators'!$B$3:$H$202,2,FALSE))</f>
        <v/>
      </c>
      <c r="AH711" s="23" t="str">
        <f>IF(OR(ISBLANK($AF711),$AF711="N/A"),"",VLOOKUP($AF711,'Part number data actuators'!$B$3:$H$202,3,FALSE))</f>
        <v/>
      </c>
      <c r="AI711" s="23" t="str">
        <f>IF(OR(ISBLANK($AF711),$AF711="N/A"),"",VLOOKUP($AF711,'Part number data actuators'!$B$3:$H$202,4,FALSE))</f>
        <v/>
      </c>
      <c r="AJ711" s="23" t="str">
        <f>IF(OR(ISBLANK($AF711),$AF711="N/A"),"",VLOOKUP($AF711,'Part number data actuators'!$B$3:$H$202,5,FALSE))</f>
        <v/>
      </c>
      <c r="AK711" s="23" t="str">
        <f>IF(OR(ISBLANK($AF711),$AF711="N/A"),"",VLOOKUP($AF711,'Part number data actuators'!$B$3:$H$202,6,FALSE))</f>
        <v/>
      </c>
      <c r="AL711" s="23" t="str">
        <f>IF(OR(ISBLANK($AF711),$AF711="N/A"),"",VLOOKUP($AF711,'Part number data actuators'!$B$3:$H$202,7,FALSE))</f>
        <v/>
      </c>
      <c r="AM711" s="5" t="str">
        <f>IF(OR(ISBLANK($AF711),$AF711="N/A"),"",VLOOKUP(AF711,'Weight table'!$A$2:$C$10000,3,FALSE))</f>
        <v/>
      </c>
      <c r="AO711" s="86"/>
      <c r="AU711" s="66" t="e">
        <f t="shared" si="104"/>
        <v>#N/A</v>
      </c>
      <c r="AV711" s="66" t="e">
        <f t="shared" si="105"/>
        <v>#N/A</v>
      </c>
      <c r="AW711" t="e">
        <f t="shared" si="106"/>
        <v>#N/A</v>
      </c>
      <c r="AX711" s="66" t="e">
        <f t="shared" si="107"/>
        <v>#N/A</v>
      </c>
      <c r="AY711" s="66" t="e">
        <f t="shared" si="108"/>
        <v>#N/A</v>
      </c>
      <c r="BB711" s="6" t="e">
        <f>MATCH(Q711,'Partnumber data valves'!$B$4:$B$1001,0)</f>
        <v>#N/A</v>
      </c>
      <c r="BC711" s="6"/>
      <c r="BD711" t="e">
        <f>INDEX('Partnumber data valves'!$B$4:$AC$1001,$BB711,13)</f>
        <v>#N/A</v>
      </c>
      <c r="BE711" t="e">
        <f>INDEX('Partnumber data valves'!$B$4:$AC$1001,$BB711,14)</f>
        <v>#N/A</v>
      </c>
      <c r="BF711" t="e">
        <f>INDEX('Partnumber data valves'!$B$4:$AC$1001,$BB711,15)</f>
        <v>#N/A</v>
      </c>
      <c r="BG711" t="e">
        <f>INDEX('Partnumber data valves'!$B$4:$AC$1001,$BB711,16)</f>
        <v>#N/A</v>
      </c>
      <c r="BH711" t="e">
        <f>INDEX('Partnumber data valves'!$B$4:$AC$1001,$BB711,17)</f>
        <v>#N/A</v>
      </c>
      <c r="BI711" t="e">
        <f>INDEX('Partnumber data valves'!$B$4:$AC$1001,$BB711,18)</f>
        <v>#N/A</v>
      </c>
      <c r="BJ711" t="e">
        <f>INDEX('Partnumber data valves'!$B$4:$AC$1001,$BB711,19)</f>
        <v>#N/A</v>
      </c>
      <c r="BL711" t="e">
        <f>INDEX('Partnumber data valves'!$B$4:$AC$1001,$BB711,21)</f>
        <v>#N/A</v>
      </c>
      <c r="BM711" t="e">
        <f>INDEX('Partnumber data valves'!$B$4:$AC$1001,$BB711,22)</f>
        <v>#N/A</v>
      </c>
      <c r="BN711" t="e">
        <f>INDEX('Partnumber data valves'!$B$4:$AC$1001,$BB711,23)</f>
        <v>#N/A</v>
      </c>
      <c r="BO711" t="e">
        <f>INDEX('Partnumber data valves'!$B$4:$AC$1001,$BB711,24)</f>
        <v>#N/A</v>
      </c>
      <c r="BP711" t="e">
        <f>INDEX('Partnumber data valves'!$B$4:$AC$1001,$BB711,25)</f>
        <v>#N/A</v>
      </c>
      <c r="BQ711" t="e">
        <f>INDEX('Partnumber data valves'!$B$4:$AC$1001,$BB711,26)</f>
        <v>#N/A</v>
      </c>
      <c r="BR711" t="e">
        <f>INDEX('Partnumber data valves'!$B$4:$AC$1001,$BB711,27)</f>
        <v>#N/A</v>
      </c>
      <c r="BS711" t="e">
        <f>INDEX('Partnumber data valves'!$B$4:$AC$1001,$BB711,28)</f>
        <v>#N/A</v>
      </c>
      <c r="BU711" s="66" t="e">
        <f>INDEX('Partnumber data valves'!$B$4:$AC$1001,$BB711,5)</f>
        <v>#N/A</v>
      </c>
      <c r="BV711" s="66" t="e">
        <f>INDEX('Partnumber data valves'!$B$4:$AC$1001,$BB711,6)</f>
        <v>#N/A</v>
      </c>
    </row>
    <row r="712" spans="2:74" ht="15.75">
      <c r="B712" s="86"/>
      <c r="C712" s="108"/>
      <c r="D712" s="112"/>
      <c r="E712" s="124"/>
      <c r="F712" s="124"/>
      <c r="G712" s="109"/>
      <c r="H712" s="112"/>
      <c r="I712" s="110"/>
      <c r="J712" s="111"/>
      <c r="K712" s="112"/>
      <c r="L712" s="111"/>
      <c r="M712" s="115"/>
      <c r="N712" s="115"/>
      <c r="O712" s="115"/>
      <c r="Q712" s="83"/>
      <c r="R712" s="22" t="e">
        <f>VLOOKUP('Frese Valve Selection'!$Q712,'Partnumber data valves'!$B$4:$K$1001,2,FALSE)</f>
        <v>#N/A</v>
      </c>
      <c r="S712" s="23" t="e">
        <f>VLOOKUP('Frese Valve Selection'!$Q712,'Partnumber data valves'!$B$4:$K$1001,3,FALSE)</f>
        <v>#N/A</v>
      </c>
      <c r="T712" s="23" t="e">
        <f>VLOOKUP('Frese Valve Selection'!$Q712,'Partnumber data valves'!$B$4:$K$1001,4,FALSE)</f>
        <v>#N/A</v>
      </c>
      <c r="U712" s="23" t="e">
        <f>VLOOKUP('Frese Valve Selection'!$Q712,'Partnumber data valves'!$B$4:$K$1001,5,FALSE)</f>
        <v>#N/A</v>
      </c>
      <c r="V712" s="23" t="e">
        <f>VLOOKUP('Frese Valve Selection'!$Q712,'Partnumber data valves'!$B$4:$K$1001,6,FALSE)</f>
        <v>#N/A</v>
      </c>
      <c r="W712" s="23" t="e">
        <f>VLOOKUP('Frese Valve Selection'!$Q712,'Partnumber data valves'!$B$4:$K$1001,7,FALSE)</f>
        <v>#N/A</v>
      </c>
      <c r="X712" s="23" t="e">
        <f>VLOOKUP('Frese Valve Selection'!$Q712,'Partnumber data valves'!$B$4:$K$1001,8,FALSE)</f>
        <v>#N/A</v>
      </c>
      <c r="Y712" s="23" t="e">
        <f>VLOOKUP('Frese Valve Selection'!$Q712,'Partnumber data valves'!$B$4:$K$1001,9,FALSE)</f>
        <v>#N/A</v>
      </c>
      <c r="Z712" s="23" t="e">
        <f>VLOOKUP('Frese Valve Selection'!$Q712,'Partnumber data valves'!$B$4:$K$1001,10,FALSE)</f>
        <v>#N/A</v>
      </c>
      <c r="AA712" s="97">
        <f t="shared" si="103"/>
        <v>0</v>
      </c>
      <c r="AB712" s="98" t="e">
        <f t="shared" si="109"/>
        <v>#N/A</v>
      </c>
      <c r="AC712" s="99" t="e">
        <f t="shared" si="110"/>
        <v>#N/A</v>
      </c>
      <c r="AD712" s="23" t="e">
        <f>VLOOKUP(Q712,'Weight table'!$A$2:$C$10000,3,FALSE)</f>
        <v>#N/A</v>
      </c>
      <c r="AF712" s="83"/>
      <c r="AG712" s="23" t="str">
        <f>IF(OR(ISBLANK($AF712),$AF712="N/A"),"",VLOOKUP($AF712,'Part number data actuators'!$B$3:$H$202,2,FALSE))</f>
        <v/>
      </c>
      <c r="AH712" s="23" t="str">
        <f>IF(OR(ISBLANK($AF712),$AF712="N/A"),"",VLOOKUP($AF712,'Part number data actuators'!$B$3:$H$202,3,FALSE))</f>
        <v/>
      </c>
      <c r="AI712" s="23" t="str">
        <f>IF(OR(ISBLANK($AF712),$AF712="N/A"),"",VLOOKUP($AF712,'Part number data actuators'!$B$3:$H$202,4,FALSE))</f>
        <v/>
      </c>
      <c r="AJ712" s="23" t="str">
        <f>IF(OR(ISBLANK($AF712),$AF712="N/A"),"",VLOOKUP($AF712,'Part number data actuators'!$B$3:$H$202,5,FALSE))</f>
        <v/>
      </c>
      <c r="AK712" s="23" t="str">
        <f>IF(OR(ISBLANK($AF712),$AF712="N/A"),"",VLOOKUP($AF712,'Part number data actuators'!$B$3:$H$202,6,FALSE))</f>
        <v/>
      </c>
      <c r="AL712" s="23" t="str">
        <f>IF(OR(ISBLANK($AF712),$AF712="N/A"),"",VLOOKUP($AF712,'Part number data actuators'!$B$3:$H$202,7,FALSE))</f>
        <v/>
      </c>
      <c r="AM712" s="5" t="str">
        <f>IF(OR(ISBLANK($AF712),$AF712="N/A"),"",VLOOKUP(AF712,'Weight table'!$A$2:$C$10000,3,FALSE))</f>
        <v/>
      </c>
      <c r="AO712" s="86"/>
      <c r="AU712" s="66" t="e">
        <f t="shared" si="104"/>
        <v>#N/A</v>
      </c>
      <c r="AV712" s="66" t="e">
        <f t="shared" si="105"/>
        <v>#N/A</v>
      </c>
      <c r="AW712" t="e">
        <f t="shared" si="106"/>
        <v>#N/A</v>
      </c>
      <c r="AX712" s="66" t="e">
        <f t="shared" si="107"/>
        <v>#N/A</v>
      </c>
      <c r="AY712" s="66" t="e">
        <f t="shared" si="108"/>
        <v>#N/A</v>
      </c>
      <c r="BB712" s="6" t="e">
        <f>MATCH(Q712,'Partnumber data valves'!$B$4:$B$1001,0)</f>
        <v>#N/A</v>
      </c>
      <c r="BC712" s="6"/>
      <c r="BD712" t="e">
        <f>INDEX('Partnumber data valves'!$B$4:$AC$1001,$BB712,13)</f>
        <v>#N/A</v>
      </c>
      <c r="BE712" t="e">
        <f>INDEX('Partnumber data valves'!$B$4:$AC$1001,$BB712,14)</f>
        <v>#N/A</v>
      </c>
      <c r="BF712" t="e">
        <f>INDEX('Partnumber data valves'!$B$4:$AC$1001,$BB712,15)</f>
        <v>#N/A</v>
      </c>
      <c r="BG712" t="e">
        <f>INDEX('Partnumber data valves'!$B$4:$AC$1001,$BB712,16)</f>
        <v>#N/A</v>
      </c>
      <c r="BH712" t="e">
        <f>INDEX('Partnumber data valves'!$B$4:$AC$1001,$BB712,17)</f>
        <v>#N/A</v>
      </c>
      <c r="BI712" t="e">
        <f>INDEX('Partnumber data valves'!$B$4:$AC$1001,$BB712,18)</f>
        <v>#N/A</v>
      </c>
      <c r="BJ712" t="e">
        <f>INDEX('Partnumber data valves'!$B$4:$AC$1001,$BB712,19)</f>
        <v>#N/A</v>
      </c>
      <c r="BL712" t="e">
        <f>INDEX('Partnumber data valves'!$B$4:$AC$1001,$BB712,21)</f>
        <v>#N/A</v>
      </c>
      <c r="BM712" t="e">
        <f>INDEX('Partnumber data valves'!$B$4:$AC$1001,$BB712,22)</f>
        <v>#N/A</v>
      </c>
      <c r="BN712" t="e">
        <f>INDEX('Partnumber data valves'!$B$4:$AC$1001,$BB712,23)</f>
        <v>#N/A</v>
      </c>
      <c r="BO712" t="e">
        <f>INDEX('Partnumber data valves'!$B$4:$AC$1001,$BB712,24)</f>
        <v>#N/A</v>
      </c>
      <c r="BP712" t="e">
        <f>INDEX('Partnumber data valves'!$B$4:$AC$1001,$BB712,25)</f>
        <v>#N/A</v>
      </c>
      <c r="BQ712" t="e">
        <f>INDEX('Partnumber data valves'!$B$4:$AC$1001,$BB712,26)</f>
        <v>#N/A</v>
      </c>
      <c r="BR712" t="e">
        <f>INDEX('Partnumber data valves'!$B$4:$AC$1001,$BB712,27)</f>
        <v>#N/A</v>
      </c>
      <c r="BS712" t="e">
        <f>INDEX('Partnumber data valves'!$B$4:$AC$1001,$BB712,28)</f>
        <v>#N/A</v>
      </c>
      <c r="BU712" s="66" t="e">
        <f>INDEX('Partnumber data valves'!$B$4:$AC$1001,$BB712,5)</f>
        <v>#N/A</v>
      </c>
      <c r="BV712" s="66" t="e">
        <f>INDEX('Partnumber data valves'!$B$4:$AC$1001,$BB712,6)</f>
        <v>#N/A</v>
      </c>
    </row>
    <row r="713" spans="2:74" ht="15.75">
      <c r="B713" s="86"/>
      <c r="C713" s="108"/>
      <c r="D713" s="125"/>
      <c r="E713" s="124"/>
      <c r="F713" s="124"/>
      <c r="G713" s="109"/>
      <c r="H713" s="112"/>
      <c r="I713" s="110"/>
      <c r="J713" s="111"/>
      <c r="K713" s="112"/>
      <c r="L713" s="111"/>
      <c r="M713" s="115"/>
      <c r="N713" s="115"/>
      <c r="O713" s="115"/>
      <c r="Q713" s="83"/>
      <c r="R713" s="22" t="e">
        <f>VLOOKUP('Frese Valve Selection'!$Q713,'Partnumber data valves'!$B$4:$K$1001,2,FALSE)</f>
        <v>#N/A</v>
      </c>
      <c r="S713" s="23" t="e">
        <f>VLOOKUP('Frese Valve Selection'!$Q713,'Partnumber data valves'!$B$4:$K$1001,3,FALSE)</f>
        <v>#N/A</v>
      </c>
      <c r="T713" s="23" t="e">
        <f>VLOOKUP('Frese Valve Selection'!$Q713,'Partnumber data valves'!$B$4:$K$1001,4,FALSE)</f>
        <v>#N/A</v>
      </c>
      <c r="U713" s="23" t="e">
        <f>VLOOKUP('Frese Valve Selection'!$Q713,'Partnumber data valves'!$B$4:$K$1001,5,FALSE)</f>
        <v>#N/A</v>
      </c>
      <c r="V713" s="23" t="e">
        <f>VLOOKUP('Frese Valve Selection'!$Q713,'Partnumber data valves'!$B$4:$K$1001,6,FALSE)</f>
        <v>#N/A</v>
      </c>
      <c r="W713" s="23" t="e">
        <f>VLOOKUP('Frese Valve Selection'!$Q713,'Partnumber data valves'!$B$4:$K$1001,7,FALSE)</f>
        <v>#N/A</v>
      </c>
      <c r="X713" s="23" t="e">
        <f>VLOOKUP('Frese Valve Selection'!$Q713,'Partnumber data valves'!$B$4:$K$1001,8,FALSE)</f>
        <v>#N/A</v>
      </c>
      <c r="Y713" s="23" t="e">
        <f>VLOOKUP('Frese Valve Selection'!$Q713,'Partnumber data valves'!$B$4:$K$1001,9,FALSE)</f>
        <v>#N/A</v>
      </c>
      <c r="Z713" s="23" t="e">
        <f>VLOOKUP('Frese Valve Selection'!$Q713,'Partnumber data valves'!$B$4:$K$1001,10,FALSE)</f>
        <v>#N/A</v>
      </c>
      <c r="AA713" s="97">
        <f t="shared" si="103"/>
        <v>0</v>
      </c>
      <c r="AB713" s="98" t="e">
        <f t="shared" si="109"/>
        <v>#N/A</v>
      </c>
      <c r="AC713" s="99" t="e">
        <f t="shared" si="110"/>
        <v>#N/A</v>
      </c>
      <c r="AD713" s="23" t="e">
        <f>VLOOKUP(Q713,'Weight table'!$A$2:$C$10000,3,FALSE)</f>
        <v>#N/A</v>
      </c>
      <c r="AF713" s="83"/>
      <c r="AG713" s="23" t="str">
        <f>IF(OR(ISBLANK($AF713),$AF713="N/A"),"",VLOOKUP($AF713,'Part number data actuators'!$B$3:$H$202,2,FALSE))</f>
        <v/>
      </c>
      <c r="AH713" s="23" t="str">
        <f>IF(OR(ISBLANK($AF713),$AF713="N/A"),"",VLOOKUP($AF713,'Part number data actuators'!$B$3:$H$202,3,FALSE))</f>
        <v/>
      </c>
      <c r="AI713" s="23" t="str">
        <f>IF(OR(ISBLANK($AF713),$AF713="N/A"),"",VLOOKUP($AF713,'Part number data actuators'!$B$3:$H$202,4,FALSE))</f>
        <v/>
      </c>
      <c r="AJ713" s="23" t="str">
        <f>IF(OR(ISBLANK($AF713),$AF713="N/A"),"",VLOOKUP($AF713,'Part number data actuators'!$B$3:$H$202,5,FALSE))</f>
        <v/>
      </c>
      <c r="AK713" s="23" t="str">
        <f>IF(OR(ISBLANK($AF713),$AF713="N/A"),"",VLOOKUP($AF713,'Part number data actuators'!$B$3:$H$202,6,FALSE))</f>
        <v/>
      </c>
      <c r="AL713" s="23" t="str">
        <f>IF(OR(ISBLANK($AF713),$AF713="N/A"),"",VLOOKUP($AF713,'Part number data actuators'!$B$3:$H$202,7,FALSE))</f>
        <v/>
      </c>
      <c r="AM713" s="5" t="str">
        <f>IF(OR(ISBLANK($AF713),$AF713="N/A"),"",VLOOKUP(AF713,'Weight table'!$A$2:$C$10000,3,FALSE))</f>
        <v/>
      </c>
      <c r="AO713" s="86"/>
      <c r="AU713" s="66" t="e">
        <f t="shared" si="104"/>
        <v>#N/A</v>
      </c>
      <c r="AV713" s="66" t="e">
        <f t="shared" si="105"/>
        <v>#N/A</v>
      </c>
      <c r="AW713" t="e">
        <f t="shared" si="106"/>
        <v>#N/A</v>
      </c>
      <c r="AX713" s="66" t="e">
        <f t="shared" si="107"/>
        <v>#N/A</v>
      </c>
      <c r="AY713" s="66" t="e">
        <f t="shared" si="108"/>
        <v>#N/A</v>
      </c>
      <c r="BB713" s="6" t="e">
        <f>MATCH(Q713,'Partnumber data valves'!$B$4:$B$1001,0)</f>
        <v>#N/A</v>
      </c>
      <c r="BC713" s="6"/>
      <c r="BD713" t="e">
        <f>INDEX('Partnumber data valves'!$B$4:$AC$1001,$BB713,13)</f>
        <v>#N/A</v>
      </c>
      <c r="BE713" t="e">
        <f>INDEX('Partnumber data valves'!$B$4:$AC$1001,$BB713,14)</f>
        <v>#N/A</v>
      </c>
      <c r="BF713" t="e">
        <f>INDEX('Partnumber data valves'!$B$4:$AC$1001,$BB713,15)</f>
        <v>#N/A</v>
      </c>
      <c r="BG713" t="e">
        <f>INDEX('Partnumber data valves'!$B$4:$AC$1001,$BB713,16)</f>
        <v>#N/A</v>
      </c>
      <c r="BH713" t="e">
        <f>INDEX('Partnumber data valves'!$B$4:$AC$1001,$BB713,17)</f>
        <v>#N/A</v>
      </c>
      <c r="BI713" t="e">
        <f>INDEX('Partnumber data valves'!$B$4:$AC$1001,$BB713,18)</f>
        <v>#N/A</v>
      </c>
      <c r="BJ713" t="e">
        <f>INDEX('Partnumber data valves'!$B$4:$AC$1001,$BB713,19)</f>
        <v>#N/A</v>
      </c>
      <c r="BL713" t="e">
        <f>INDEX('Partnumber data valves'!$B$4:$AC$1001,$BB713,21)</f>
        <v>#N/A</v>
      </c>
      <c r="BM713" t="e">
        <f>INDEX('Partnumber data valves'!$B$4:$AC$1001,$BB713,22)</f>
        <v>#N/A</v>
      </c>
      <c r="BN713" t="e">
        <f>INDEX('Partnumber data valves'!$B$4:$AC$1001,$BB713,23)</f>
        <v>#N/A</v>
      </c>
      <c r="BO713" t="e">
        <f>INDEX('Partnumber data valves'!$B$4:$AC$1001,$BB713,24)</f>
        <v>#N/A</v>
      </c>
      <c r="BP713" t="e">
        <f>INDEX('Partnumber data valves'!$B$4:$AC$1001,$BB713,25)</f>
        <v>#N/A</v>
      </c>
      <c r="BQ713" t="e">
        <f>INDEX('Partnumber data valves'!$B$4:$AC$1001,$BB713,26)</f>
        <v>#N/A</v>
      </c>
      <c r="BR713" t="e">
        <f>INDEX('Partnumber data valves'!$B$4:$AC$1001,$BB713,27)</f>
        <v>#N/A</v>
      </c>
      <c r="BS713" t="e">
        <f>INDEX('Partnumber data valves'!$B$4:$AC$1001,$BB713,28)</f>
        <v>#N/A</v>
      </c>
      <c r="BU713" s="66" t="e">
        <f>INDEX('Partnumber data valves'!$B$4:$AC$1001,$BB713,5)</f>
        <v>#N/A</v>
      </c>
      <c r="BV713" s="66" t="e">
        <f>INDEX('Partnumber data valves'!$B$4:$AC$1001,$BB713,6)</f>
        <v>#N/A</v>
      </c>
    </row>
    <row r="714" spans="2:74" ht="15.75">
      <c r="B714" s="86"/>
      <c r="C714" s="108"/>
      <c r="D714" s="112"/>
      <c r="E714" s="124"/>
      <c r="F714" s="124"/>
      <c r="G714" s="109"/>
      <c r="H714" s="112"/>
      <c r="I714" s="110"/>
      <c r="J714" s="111"/>
      <c r="K714" s="112"/>
      <c r="L714" s="111"/>
      <c r="M714" s="115"/>
      <c r="N714" s="115"/>
      <c r="O714" s="115"/>
      <c r="Q714" s="83"/>
      <c r="R714" s="22" t="e">
        <f>VLOOKUP('Frese Valve Selection'!$Q714,'Partnumber data valves'!$B$4:$K$1001,2,FALSE)</f>
        <v>#N/A</v>
      </c>
      <c r="S714" s="23" t="e">
        <f>VLOOKUP('Frese Valve Selection'!$Q714,'Partnumber data valves'!$B$4:$K$1001,3,FALSE)</f>
        <v>#N/A</v>
      </c>
      <c r="T714" s="23" t="e">
        <f>VLOOKUP('Frese Valve Selection'!$Q714,'Partnumber data valves'!$B$4:$K$1001,4,FALSE)</f>
        <v>#N/A</v>
      </c>
      <c r="U714" s="23" t="e">
        <f>VLOOKUP('Frese Valve Selection'!$Q714,'Partnumber data valves'!$B$4:$K$1001,5,FALSE)</f>
        <v>#N/A</v>
      </c>
      <c r="V714" s="23" t="e">
        <f>VLOOKUP('Frese Valve Selection'!$Q714,'Partnumber data valves'!$B$4:$K$1001,6,FALSE)</f>
        <v>#N/A</v>
      </c>
      <c r="W714" s="23" t="e">
        <f>VLOOKUP('Frese Valve Selection'!$Q714,'Partnumber data valves'!$B$4:$K$1001,7,FALSE)</f>
        <v>#N/A</v>
      </c>
      <c r="X714" s="23" t="e">
        <f>VLOOKUP('Frese Valve Selection'!$Q714,'Partnumber data valves'!$B$4:$K$1001,8,FALSE)</f>
        <v>#N/A</v>
      </c>
      <c r="Y714" s="23" t="e">
        <f>VLOOKUP('Frese Valve Selection'!$Q714,'Partnumber data valves'!$B$4:$K$1001,9,FALSE)</f>
        <v>#N/A</v>
      </c>
      <c r="Z714" s="23" t="e">
        <f>VLOOKUP('Frese Valve Selection'!$Q714,'Partnumber data valves'!$B$4:$K$1001,10,FALSE)</f>
        <v>#N/A</v>
      </c>
      <c r="AA714" s="97">
        <f t="shared" si="103"/>
        <v>0</v>
      </c>
      <c r="AB714" s="98" t="e">
        <f t="shared" si="109"/>
        <v>#N/A</v>
      </c>
      <c r="AC714" s="99" t="e">
        <f t="shared" si="110"/>
        <v>#N/A</v>
      </c>
      <c r="AD714" s="23" t="e">
        <f>VLOOKUP(Q714,'Weight table'!$A$2:$C$10000,3,FALSE)</f>
        <v>#N/A</v>
      </c>
      <c r="AF714" s="83"/>
      <c r="AG714" s="23" t="str">
        <f>IF(OR(ISBLANK($AF714),$AF714="N/A"),"",VLOOKUP($AF714,'Part number data actuators'!$B$3:$H$202,2,FALSE))</f>
        <v/>
      </c>
      <c r="AH714" s="23" t="str">
        <f>IF(OR(ISBLANK($AF714),$AF714="N/A"),"",VLOOKUP($AF714,'Part number data actuators'!$B$3:$H$202,3,FALSE))</f>
        <v/>
      </c>
      <c r="AI714" s="23" t="str">
        <f>IF(OR(ISBLANK($AF714),$AF714="N/A"),"",VLOOKUP($AF714,'Part number data actuators'!$B$3:$H$202,4,FALSE))</f>
        <v/>
      </c>
      <c r="AJ714" s="23" t="str">
        <f>IF(OR(ISBLANK($AF714),$AF714="N/A"),"",VLOOKUP($AF714,'Part number data actuators'!$B$3:$H$202,5,FALSE))</f>
        <v/>
      </c>
      <c r="AK714" s="23" t="str">
        <f>IF(OR(ISBLANK($AF714),$AF714="N/A"),"",VLOOKUP($AF714,'Part number data actuators'!$B$3:$H$202,6,FALSE))</f>
        <v/>
      </c>
      <c r="AL714" s="23" t="str">
        <f>IF(OR(ISBLANK($AF714),$AF714="N/A"),"",VLOOKUP($AF714,'Part number data actuators'!$B$3:$H$202,7,FALSE))</f>
        <v/>
      </c>
      <c r="AM714" s="5" t="str">
        <f>IF(OR(ISBLANK($AF714),$AF714="N/A"),"",VLOOKUP(AF714,'Weight table'!$A$2:$C$10000,3,FALSE))</f>
        <v/>
      </c>
      <c r="AO714" s="86"/>
      <c r="AU714" s="66" t="e">
        <f t="shared" si="104"/>
        <v>#N/A</v>
      </c>
      <c r="AV714" s="66" t="e">
        <f t="shared" si="105"/>
        <v>#N/A</v>
      </c>
      <c r="AW714" t="e">
        <f t="shared" si="106"/>
        <v>#N/A</v>
      </c>
      <c r="AX714" s="66" t="e">
        <f t="shared" si="107"/>
        <v>#N/A</v>
      </c>
      <c r="AY714" s="66" t="e">
        <f t="shared" si="108"/>
        <v>#N/A</v>
      </c>
      <c r="BB714" s="6" t="e">
        <f>MATCH(Q714,'Partnumber data valves'!$B$4:$B$1001,0)</f>
        <v>#N/A</v>
      </c>
      <c r="BC714" s="6"/>
      <c r="BD714" t="e">
        <f>INDEX('Partnumber data valves'!$B$4:$AC$1001,$BB714,13)</f>
        <v>#N/A</v>
      </c>
      <c r="BE714" t="e">
        <f>INDEX('Partnumber data valves'!$B$4:$AC$1001,$BB714,14)</f>
        <v>#N/A</v>
      </c>
      <c r="BF714" t="e">
        <f>INDEX('Partnumber data valves'!$B$4:$AC$1001,$BB714,15)</f>
        <v>#N/A</v>
      </c>
      <c r="BG714" t="e">
        <f>INDEX('Partnumber data valves'!$B$4:$AC$1001,$BB714,16)</f>
        <v>#N/A</v>
      </c>
      <c r="BH714" t="e">
        <f>INDEX('Partnumber data valves'!$B$4:$AC$1001,$BB714,17)</f>
        <v>#N/A</v>
      </c>
      <c r="BI714" t="e">
        <f>INDEX('Partnumber data valves'!$B$4:$AC$1001,$BB714,18)</f>
        <v>#N/A</v>
      </c>
      <c r="BJ714" t="e">
        <f>INDEX('Partnumber data valves'!$B$4:$AC$1001,$BB714,19)</f>
        <v>#N/A</v>
      </c>
      <c r="BL714" t="e">
        <f>INDEX('Partnumber data valves'!$B$4:$AC$1001,$BB714,21)</f>
        <v>#N/A</v>
      </c>
      <c r="BM714" t="e">
        <f>INDEX('Partnumber data valves'!$B$4:$AC$1001,$BB714,22)</f>
        <v>#N/A</v>
      </c>
      <c r="BN714" t="e">
        <f>INDEX('Partnumber data valves'!$B$4:$AC$1001,$BB714,23)</f>
        <v>#N/A</v>
      </c>
      <c r="BO714" t="e">
        <f>INDEX('Partnumber data valves'!$B$4:$AC$1001,$BB714,24)</f>
        <v>#N/A</v>
      </c>
      <c r="BP714" t="e">
        <f>INDEX('Partnumber data valves'!$B$4:$AC$1001,$BB714,25)</f>
        <v>#N/A</v>
      </c>
      <c r="BQ714" t="e">
        <f>INDEX('Partnumber data valves'!$B$4:$AC$1001,$BB714,26)</f>
        <v>#N/A</v>
      </c>
      <c r="BR714" t="e">
        <f>INDEX('Partnumber data valves'!$B$4:$AC$1001,$BB714,27)</f>
        <v>#N/A</v>
      </c>
      <c r="BS714" t="e">
        <f>INDEX('Partnumber data valves'!$B$4:$AC$1001,$BB714,28)</f>
        <v>#N/A</v>
      </c>
      <c r="BU714" s="66" t="e">
        <f>INDEX('Partnumber data valves'!$B$4:$AC$1001,$BB714,5)</f>
        <v>#N/A</v>
      </c>
      <c r="BV714" s="66" t="e">
        <f>INDEX('Partnumber data valves'!$B$4:$AC$1001,$BB714,6)</f>
        <v>#N/A</v>
      </c>
    </row>
    <row r="715" spans="2:74" ht="15.75">
      <c r="B715" s="86"/>
      <c r="C715" s="108"/>
      <c r="D715" s="112"/>
      <c r="E715" s="124"/>
      <c r="F715" s="124"/>
      <c r="G715" s="109"/>
      <c r="H715" s="112"/>
      <c r="I715" s="110"/>
      <c r="J715" s="111"/>
      <c r="K715" s="112"/>
      <c r="L715" s="111"/>
      <c r="M715" s="115"/>
      <c r="N715" s="115"/>
      <c r="O715" s="115"/>
      <c r="Q715" s="83"/>
      <c r="R715" s="22" t="e">
        <f>VLOOKUP('Frese Valve Selection'!$Q715,'Partnumber data valves'!$B$4:$K$1001,2,FALSE)</f>
        <v>#N/A</v>
      </c>
      <c r="S715" s="23" t="e">
        <f>VLOOKUP('Frese Valve Selection'!$Q715,'Partnumber data valves'!$B$4:$K$1001,3,FALSE)</f>
        <v>#N/A</v>
      </c>
      <c r="T715" s="23" t="e">
        <f>VLOOKUP('Frese Valve Selection'!$Q715,'Partnumber data valves'!$B$4:$K$1001,4,FALSE)</f>
        <v>#N/A</v>
      </c>
      <c r="U715" s="23" t="e">
        <f>VLOOKUP('Frese Valve Selection'!$Q715,'Partnumber data valves'!$B$4:$K$1001,5,FALSE)</f>
        <v>#N/A</v>
      </c>
      <c r="V715" s="23" t="e">
        <f>VLOOKUP('Frese Valve Selection'!$Q715,'Partnumber data valves'!$B$4:$K$1001,6,FALSE)</f>
        <v>#N/A</v>
      </c>
      <c r="W715" s="23" t="e">
        <f>VLOOKUP('Frese Valve Selection'!$Q715,'Partnumber data valves'!$B$4:$K$1001,7,FALSE)</f>
        <v>#N/A</v>
      </c>
      <c r="X715" s="23" t="e">
        <f>VLOOKUP('Frese Valve Selection'!$Q715,'Partnumber data valves'!$B$4:$K$1001,8,FALSE)</f>
        <v>#N/A</v>
      </c>
      <c r="Y715" s="23" t="e">
        <f>VLOOKUP('Frese Valve Selection'!$Q715,'Partnumber data valves'!$B$4:$K$1001,9,FALSE)</f>
        <v>#N/A</v>
      </c>
      <c r="Z715" s="23" t="e">
        <f>VLOOKUP('Frese Valve Selection'!$Q715,'Partnumber data valves'!$B$4:$K$1001,10,FALSE)</f>
        <v>#N/A</v>
      </c>
      <c r="AA715" s="97">
        <f t="shared" si="103"/>
        <v>0</v>
      </c>
      <c r="AB715" s="98" t="e">
        <f t="shared" si="109"/>
        <v>#N/A</v>
      </c>
      <c r="AC715" s="99" t="e">
        <f t="shared" si="110"/>
        <v>#N/A</v>
      </c>
      <c r="AD715" s="23" t="e">
        <f>VLOOKUP(Q715,'Weight table'!$A$2:$C$10000,3,FALSE)</f>
        <v>#N/A</v>
      </c>
      <c r="AF715" s="83"/>
      <c r="AG715" s="23" t="str">
        <f>IF(OR(ISBLANK($AF715),$AF715="N/A"),"",VLOOKUP($AF715,'Part number data actuators'!$B$3:$H$202,2,FALSE))</f>
        <v/>
      </c>
      <c r="AH715" s="23" t="str">
        <f>IF(OR(ISBLANK($AF715),$AF715="N/A"),"",VLOOKUP($AF715,'Part number data actuators'!$B$3:$H$202,3,FALSE))</f>
        <v/>
      </c>
      <c r="AI715" s="23" t="str">
        <f>IF(OR(ISBLANK($AF715),$AF715="N/A"),"",VLOOKUP($AF715,'Part number data actuators'!$B$3:$H$202,4,FALSE))</f>
        <v/>
      </c>
      <c r="AJ715" s="23" t="str">
        <f>IF(OR(ISBLANK($AF715),$AF715="N/A"),"",VLOOKUP($AF715,'Part number data actuators'!$B$3:$H$202,5,FALSE))</f>
        <v/>
      </c>
      <c r="AK715" s="23" t="str">
        <f>IF(OR(ISBLANK($AF715),$AF715="N/A"),"",VLOOKUP($AF715,'Part number data actuators'!$B$3:$H$202,6,FALSE))</f>
        <v/>
      </c>
      <c r="AL715" s="23" t="str">
        <f>IF(OR(ISBLANK($AF715),$AF715="N/A"),"",VLOOKUP($AF715,'Part number data actuators'!$B$3:$H$202,7,FALSE))</f>
        <v/>
      </c>
      <c r="AM715" s="5" t="str">
        <f>IF(OR(ISBLANK($AF715),$AF715="N/A"),"",VLOOKUP(AF715,'Weight table'!$A$2:$C$10000,3,FALSE))</f>
        <v/>
      </c>
      <c r="AO715" s="86"/>
      <c r="AU715" s="66" t="e">
        <f t="shared" si="104"/>
        <v>#N/A</v>
      </c>
      <c r="AV715" s="66" t="e">
        <f t="shared" si="105"/>
        <v>#N/A</v>
      </c>
      <c r="AW715" t="e">
        <f t="shared" si="106"/>
        <v>#N/A</v>
      </c>
      <c r="AX715" s="66" t="e">
        <f t="shared" si="107"/>
        <v>#N/A</v>
      </c>
      <c r="AY715" s="66" t="e">
        <f t="shared" si="108"/>
        <v>#N/A</v>
      </c>
      <c r="BB715" s="6" t="e">
        <f>MATCH(Q715,'Partnumber data valves'!$B$4:$B$1001,0)</f>
        <v>#N/A</v>
      </c>
      <c r="BC715" s="6"/>
      <c r="BD715" t="e">
        <f>INDEX('Partnumber data valves'!$B$4:$AC$1001,$BB715,13)</f>
        <v>#N/A</v>
      </c>
      <c r="BE715" t="e">
        <f>INDEX('Partnumber data valves'!$B$4:$AC$1001,$BB715,14)</f>
        <v>#N/A</v>
      </c>
      <c r="BF715" t="e">
        <f>INDEX('Partnumber data valves'!$B$4:$AC$1001,$BB715,15)</f>
        <v>#N/A</v>
      </c>
      <c r="BG715" t="e">
        <f>INDEX('Partnumber data valves'!$B$4:$AC$1001,$BB715,16)</f>
        <v>#N/A</v>
      </c>
      <c r="BH715" t="e">
        <f>INDEX('Partnumber data valves'!$B$4:$AC$1001,$BB715,17)</f>
        <v>#N/A</v>
      </c>
      <c r="BI715" t="e">
        <f>INDEX('Partnumber data valves'!$B$4:$AC$1001,$BB715,18)</f>
        <v>#N/A</v>
      </c>
      <c r="BJ715" t="e">
        <f>INDEX('Partnumber data valves'!$B$4:$AC$1001,$BB715,19)</f>
        <v>#N/A</v>
      </c>
      <c r="BL715" t="e">
        <f>INDEX('Partnumber data valves'!$B$4:$AC$1001,$BB715,21)</f>
        <v>#N/A</v>
      </c>
      <c r="BM715" t="e">
        <f>INDEX('Partnumber data valves'!$B$4:$AC$1001,$BB715,22)</f>
        <v>#N/A</v>
      </c>
      <c r="BN715" t="e">
        <f>INDEX('Partnumber data valves'!$B$4:$AC$1001,$BB715,23)</f>
        <v>#N/A</v>
      </c>
      <c r="BO715" t="e">
        <f>INDEX('Partnumber data valves'!$B$4:$AC$1001,$BB715,24)</f>
        <v>#N/A</v>
      </c>
      <c r="BP715" t="e">
        <f>INDEX('Partnumber data valves'!$B$4:$AC$1001,$BB715,25)</f>
        <v>#N/A</v>
      </c>
      <c r="BQ715" t="e">
        <f>INDEX('Partnumber data valves'!$B$4:$AC$1001,$BB715,26)</f>
        <v>#N/A</v>
      </c>
      <c r="BR715" t="e">
        <f>INDEX('Partnumber data valves'!$B$4:$AC$1001,$BB715,27)</f>
        <v>#N/A</v>
      </c>
      <c r="BS715" t="e">
        <f>INDEX('Partnumber data valves'!$B$4:$AC$1001,$BB715,28)</f>
        <v>#N/A</v>
      </c>
      <c r="BU715" s="66" t="e">
        <f>INDEX('Partnumber data valves'!$B$4:$AC$1001,$BB715,5)</f>
        <v>#N/A</v>
      </c>
      <c r="BV715" s="66" t="e">
        <f>INDEX('Partnumber data valves'!$B$4:$AC$1001,$BB715,6)</f>
        <v>#N/A</v>
      </c>
    </row>
    <row r="716" spans="2:74" ht="15.75">
      <c r="B716" s="86"/>
      <c r="C716" s="108"/>
      <c r="D716" s="112"/>
      <c r="E716" s="124"/>
      <c r="F716" s="124"/>
      <c r="G716" s="109"/>
      <c r="H716" s="112"/>
      <c r="I716" s="110"/>
      <c r="J716" s="111"/>
      <c r="K716" s="112"/>
      <c r="L716" s="111"/>
      <c r="M716" s="115"/>
      <c r="N716" s="115"/>
      <c r="O716" s="115"/>
      <c r="Q716" s="83"/>
      <c r="R716" s="22" t="e">
        <f>VLOOKUP('Frese Valve Selection'!$Q716,'Partnumber data valves'!$B$4:$K$1001,2,FALSE)</f>
        <v>#N/A</v>
      </c>
      <c r="S716" s="23" t="e">
        <f>VLOOKUP('Frese Valve Selection'!$Q716,'Partnumber data valves'!$B$4:$K$1001,3,FALSE)</f>
        <v>#N/A</v>
      </c>
      <c r="T716" s="23" t="e">
        <f>VLOOKUP('Frese Valve Selection'!$Q716,'Partnumber data valves'!$B$4:$K$1001,4,FALSE)</f>
        <v>#N/A</v>
      </c>
      <c r="U716" s="23" t="e">
        <f>VLOOKUP('Frese Valve Selection'!$Q716,'Partnumber data valves'!$B$4:$K$1001,5,FALSE)</f>
        <v>#N/A</v>
      </c>
      <c r="V716" s="23" t="e">
        <f>VLOOKUP('Frese Valve Selection'!$Q716,'Partnumber data valves'!$B$4:$K$1001,6,FALSE)</f>
        <v>#N/A</v>
      </c>
      <c r="W716" s="23" t="e">
        <f>VLOOKUP('Frese Valve Selection'!$Q716,'Partnumber data valves'!$B$4:$K$1001,7,FALSE)</f>
        <v>#N/A</v>
      </c>
      <c r="X716" s="23" t="e">
        <f>VLOOKUP('Frese Valve Selection'!$Q716,'Partnumber data valves'!$B$4:$K$1001,8,FALSE)</f>
        <v>#N/A</v>
      </c>
      <c r="Y716" s="23" t="e">
        <f>VLOOKUP('Frese Valve Selection'!$Q716,'Partnumber data valves'!$B$4:$K$1001,9,FALSE)</f>
        <v>#N/A</v>
      </c>
      <c r="Z716" s="23" t="e">
        <f>VLOOKUP('Frese Valve Selection'!$Q716,'Partnumber data valves'!$B$4:$K$1001,10,FALSE)</f>
        <v>#N/A</v>
      </c>
      <c r="AA716" s="97">
        <f t="shared" si="103"/>
        <v>0</v>
      </c>
      <c r="AB716" s="98" t="e">
        <f t="shared" si="109"/>
        <v>#N/A</v>
      </c>
      <c r="AC716" s="99" t="e">
        <f t="shared" si="110"/>
        <v>#N/A</v>
      </c>
      <c r="AD716" s="23" t="e">
        <f>VLOOKUP(Q716,'Weight table'!$A$2:$C$10000,3,FALSE)</f>
        <v>#N/A</v>
      </c>
      <c r="AF716" s="83"/>
      <c r="AG716" s="23" t="str">
        <f>IF(OR(ISBLANK($AF716),$AF716="N/A"),"",VLOOKUP($AF716,'Part number data actuators'!$B$3:$H$202,2,FALSE))</f>
        <v/>
      </c>
      <c r="AH716" s="23" t="str">
        <f>IF(OR(ISBLANK($AF716),$AF716="N/A"),"",VLOOKUP($AF716,'Part number data actuators'!$B$3:$H$202,3,FALSE))</f>
        <v/>
      </c>
      <c r="AI716" s="23" t="str">
        <f>IF(OR(ISBLANK($AF716),$AF716="N/A"),"",VLOOKUP($AF716,'Part number data actuators'!$B$3:$H$202,4,FALSE))</f>
        <v/>
      </c>
      <c r="AJ716" s="23" t="str">
        <f>IF(OR(ISBLANK($AF716),$AF716="N/A"),"",VLOOKUP($AF716,'Part number data actuators'!$B$3:$H$202,5,FALSE))</f>
        <v/>
      </c>
      <c r="AK716" s="23" t="str">
        <f>IF(OR(ISBLANK($AF716),$AF716="N/A"),"",VLOOKUP($AF716,'Part number data actuators'!$B$3:$H$202,6,FALSE))</f>
        <v/>
      </c>
      <c r="AL716" s="23" t="str">
        <f>IF(OR(ISBLANK($AF716),$AF716="N/A"),"",VLOOKUP($AF716,'Part number data actuators'!$B$3:$H$202,7,FALSE))</f>
        <v/>
      </c>
      <c r="AM716" s="5" t="str">
        <f>IF(OR(ISBLANK($AF716),$AF716="N/A"),"",VLOOKUP(AF716,'Weight table'!$A$2:$C$10000,3,FALSE))</f>
        <v/>
      </c>
      <c r="AO716" s="86"/>
      <c r="AU716" s="66" t="e">
        <f t="shared" si="104"/>
        <v>#N/A</v>
      </c>
      <c r="AV716" s="66" t="e">
        <f t="shared" si="105"/>
        <v>#N/A</v>
      </c>
      <c r="AW716" t="e">
        <f t="shared" si="106"/>
        <v>#N/A</v>
      </c>
      <c r="AX716" s="66" t="e">
        <f t="shared" si="107"/>
        <v>#N/A</v>
      </c>
      <c r="AY716" s="66" t="e">
        <f t="shared" si="108"/>
        <v>#N/A</v>
      </c>
      <c r="BB716" s="6" t="e">
        <f>MATCH(Q716,'Partnumber data valves'!$B$4:$B$1001,0)</f>
        <v>#N/A</v>
      </c>
      <c r="BC716" s="6"/>
      <c r="BD716" t="e">
        <f>INDEX('Partnumber data valves'!$B$4:$AC$1001,$BB716,13)</f>
        <v>#N/A</v>
      </c>
      <c r="BE716" t="e">
        <f>INDEX('Partnumber data valves'!$B$4:$AC$1001,$BB716,14)</f>
        <v>#N/A</v>
      </c>
      <c r="BF716" t="e">
        <f>INDEX('Partnumber data valves'!$B$4:$AC$1001,$BB716,15)</f>
        <v>#N/A</v>
      </c>
      <c r="BG716" t="e">
        <f>INDEX('Partnumber data valves'!$B$4:$AC$1001,$BB716,16)</f>
        <v>#N/A</v>
      </c>
      <c r="BH716" t="e">
        <f>INDEX('Partnumber data valves'!$B$4:$AC$1001,$BB716,17)</f>
        <v>#N/A</v>
      </c>
      <c r="BI716" t="e">
        <f>INDEX('Partnumber data valves'!$B$4:$AC$1001,$BB716,18)</f>
        <v>#N/A</v>
      </c>
      <c r="BJ716" t="e">
        <f>INDEX('Partnumber data valves'!$B$4:$AC$1001,$BB716,19)</f>
        <v>#N/A</v>
      </c>
      <c r="BL716" t="e">
        <f>INDEX('Partnumber data valves'!$B$4:$AC$1001,$BB716,21)</f>
        <v>#N/A</v>
      </c>
      <c r="BM716" t="e">
        <f>INDEX('Partnumber data valves'!$B$4:$AC$1001,$BB716,22)</f>
        <v>#N/A</v>
      </c>
      <c r="BN716" t="e">
        <f>INDEX('Partnumber data valves'!$B$4:$AC$1001,$BB716,23)</f>
        <v>#N/A</v>
      </c>
      <c r="BO716" t="e">
        <f>INDEX('Partnumber data valves'!$B$4:$AC$1001,$BB716,24)</f>
        <v>#N/A</v>
      </c>
      <c r="BP716" t="e">
        <f>INDEX('Partnumber data valves'!$B$4:$AC$1001,$BB716,25)</f>
        <v>#N/A</v>
      </c>
      <c r="BQ716" t="e">
        <f>INDEX('Partnumber data valves'!$B$4:$AC$1001,$BB716,26)</f>
        <v>#N/A</v>
      </c>
      <c r="BR716" t="e">
        <f>INDEX('Partnumber data valves'!$B$4:$AC$1001,$BB716,27)</f>
        <v>#N/A</v>
      </c>
      <c r="BS716" t="e">
        <f>INDEX('Partnumber data valves'!$B$4:$AC$1001,$BB716,28)</f>
        <v>#N/A</v>
      </c>
      <c r="BU716" s="66" t="e">
        <f>INDEX('Partnumber data valves'!$B$4:$AC$1001,$BB716,5)</f>
        <v>#N/A</v>
      </c>
      <c r="BV716" s="66" t="e">
        <f>INDEX('Partnumber data valves'!$B$4:$AC$1001,$BB716,6)</f>
        <v>#N/A</v>
      </c>
    </row>
    <row r="717" spans="2:74" ht="15.75">
      <c r="B717" s="86"/>
      <c r="C717" s="108"/>
      <c r="D717" s="112"/>
      <c r="E717" s="124"/>
      <c r="F717" s="124"/>
      <c r="G717" s="109"/>
      <c r="H717" s="112"/>
      <c r="I717" s="110"/>
      <c r="J717" s="111"/>
      <c r="K717" s="112"/>
      <c r="L717" s="111"/>
      <c r="M717" s="115"/>
      <c r="N717" s="115"/>
      <c r="O717" s="115"/>
      <c r="Q717" s="83"/>
      <c r="R717" s="22" t="e">
        <f>VLOOKUP('Frese Valve Selection'!$Q717,'Partnumber data valves'!$B$4:$K$1001,2,FALSE)</f>
        <v>#N/A</v>
      </c>
      <c r="S717" s="23" t="e">
        <f>VLOOKUP('Frese Valve Selection'!$Q717,'Partnumber data valves'!$B$4:$K$1001,3,FALSE)</f>
        <v>#N/A</v>
      </c>
      <c r="T717" s="23" t="e">
        <f>VLOOKUP('Frese Valve Selection'!$Q717,'Partnumber data valves'!$B$4:$K$1001,4,FALSE)</f>
        <v>#N/A</v>
      </c>
      <c r="U717" s="23" t="e">
        <f>VLOOKUP('Frese Valve Selection'!$Q717,'Partnumber data valves'!$B$4:$K$1001,5,FALSE)</f>
        <v>#N/A</v>
      </c>
      <c r="V717" s="23" t="e">
        <f>VLOOKUP('Frese Valve Selection'!$Q717,'Partnumber data valves'!$B$4:$K$1001,6,FALSE)</f>
        <v>#N/A</v>
      </c>
      <c r="W717" s="23" t="e">
        <f>VLOOKUP('Frese Valve Selection'!$Q717,'Partnumber data valves'!$B$4:$K$1001,7,FALSE)</f>
        <v>#N/A</v>
      </c>
      <c r="X717" s="23" t="e">
        <f>VLOOKUP('Frese Valve Selection'!$Q717,'Partnumber data valves'!$B$4:$K$1001,8,FALSE)</f>
        <v>#N/A</v>
      </c>
      <c r="Y717" s="23" t="e">
        <f>VLOOKUP('Frese Valve Selection'!$Q717,'Partnumber data valves'!$B$4:$K$1001,9,FALSE)</f>
        <v>#N/A</v>
      </c>
      <c r="Z717" s="23" t="e">
        <f>VLOOKUP('Frese Valve Selection'!$Q717,'Partnumber data valves'!$B$4:$K$1001,10,FALSE)</f>
        <v>#N/A</v>
      </c>
      <c r="AA717" s="97">
        <f t="shared" si="103"/>
        <v>0</v>
      </c>
      <c r="AB717" s="98" t="e">
        <f t="shared" si="109"/>
        <v>#N/A</v>
      </c>
      <c r="AC717" s="99" t="e">
        <f t="shared" si="110"/>
        <v>#N/A</v>
      </c>
      <c r="AD717" s="23" t="e">
        <f>VLOOKUP(Q717,'Weight table'!$A$2:$C$10000,3,FALSE)</f>
        <v>#N/A</v>
      </c>
      <c r="AF717" s="83"/>
      <c r="AG717" s="23" t="str">
        <f>IF(OR(ISBLANK($AF717),$AF717="N/A"),"",VLOOKUP($AF717,'Part number data actuators'!$B$3:$H$202,2,FALSE))</f>
        <v/>
      </c>
      <c r="AH717" s="23" t="str">
        <f>IF(OR(ISBLANK($AF717),$AF717="N/A"),"",VLOOKUP($AF717,'Part number data actuators'!$B$3:$H$202,3,FALSE))</f>
        <v/>
      </c>
      <c r="AI717" s="23" t="str">
        <f>IF(OR(ISBLANK($AF717),$AF717="N/A"),"",VLOOKUP($AF717,'Part number data actuators'!$B$3:$H$202,4,FALSE))</f>
        <v/>
      </c>
      <c r="AJ717" s="23" t="str">
        <f>IF(OR(ISBLANK($AF717),$AF717="N/A"),"",VLOOKUP($AF717,'Part number data actuators'!$B$3:$H$202,5,FALSE))</f>
        <v/>
      </c>
      <c r="AK717" s="23" t="str">
        <f>IF(OR(ISBLANK($AF717),$AF717="N/A"),"",VLOOKUP($AF717,'Part number data actuators'!$B$3:$H$202,6,FALSE))</f>
        <v/>
      </c>
      <c r="AL717" s="23" t="str">
        <f>IF(OR(ISBLANK($AF717),$AF717="N/A"),"",VLOOKUP($AF717,'Part number data actuators'!$B$3:$H$202,7,FALSE))</f>
        <v/>
      </c>
      <c r="AM717" s="5" t="str">
        <f>IF(OR(ISBLANK($AF717),$AF717="N/A"),"",VLOOKUP(AF717,'Weight table'!$A$2:$C$10000,3,FALSE))</f>
        <v/>
      </c>
      <c r="AO717" s="86"/>
      <c r="AU717" s="66" t="e">
        <f t="shared" si="104"/>
        <v>#N/A</v>
      </c>
      <c r="AV717" s="66" t="e">
        <f t="shared" si="105"/>
        <v>#N/A</v>
      </c>
      <c r="AW717" t="e">
        <f t="shared" si="106"/>
        <v>#N/A</v>
      </c>
      <c r="AX717" s="66" t="e">
        <f t="shared" si="107"/>
        <v>#N/A</v>
      </c>
      <c r="AY717" s="66" t="e">
        <f t="shared" si="108"/>
        <v>#N/A</v>
      </c>
      <c r="BB717" s="6" t="e">
        <f>MATCH(Q717,'Partnumber data valves'!$B$4:$B$1001,0)</f>
        <v>#N/A</v>
      </c>
      <c r="BC717" s="6"/>
      <c r="BD717" t="e">
        <f>INDEX('Partnumber data valves'!$B$4:$AC$1001,$BB717,13)</f>
        <v>#N/A</v>
      </c>
      <c r="BE717" t="e">
        <f>INDEX('Partnumber data valves'!$B$4:$AC$1001,$BB717,14)</f>
        <v>#N/A</v>
      </c>
      <c r="BF717" t="e">
        <f>INDEX('Partnumber data valves'!$B$4:$AC$1001,$BB717,15)</f>
        <v>#N/A</v>
      </c>
      <c r="BG717" t="e">
        <f>INDEX('Partnumber data valves'!$B$4:$AC$1001,$BB717,16)</f>
        <v>#N/A</v>
      </c>
      <c r="BH717" t="e">
        <f>INDEX('Partnumber data valves'!$B$4:$AC$1001,$BB717,17)</f>
        <v>#N/A</v>
      </c>
      <c r="BI717" t="e">
        <f>INDEX('Partnumber data valves'!$B$4:$AC$1001,$BB717,18)</f>
        <v>#N/A</v>
      </c>
      <c r="BJ717" t="e">
        <f>INDEX('Partnumber data valves'!$B$4:$AC$1001,$BB717,19)</f>
        <v>#N/A</v>
      </c>
      <c r="BL717" t="e">
        <f>INDEX('Partnumber data valves'!$B$4:$AC$1001,$BB717,21)</f>
        <v>#N/A</v>
      </c>
      <c r="BM717" t="e">
        <f>INDEX('Partnumber data valves'!$B$4:$AC$1001,$BB717,22)</f>
        <v>#N/A</v>
      </c>
      <c r="BN717" t="e">
        <f>INDEX('Partnumber data valves'!$B$4:$AC$1001,$BB717,23)</f>
        <v>#N/A</v>
      </c>
      <c r="BO717" t="e">
        <f>INDEX('Partnumber data valves'!$B$4:$AC$1001,$BB717,24)</f>
        <v>#N/A</v>
      </c>
      <c r="BP717" t="e">
        <f>INDEX('Partnumber data valves'!$B$4:$AC$1001,$BB717,25)</f>
        <v>#N/A</v>
      </c>
      <c r="BQ717" t="e">
        <f>INDEX('Partnumber data valves'!$B$4:$AC$1001,$BB717,26)</f>
        <v>#N/A</v>
      </c>
      <c r="BR717" t="e">
        <f>INDEX('Partnumber data valves'!$B$4:$AC$1001,$BB717,27)</f>
        <v>#N/A</v>
      </c>
      <c r="BS717" t="e">
        <f>INDEX('Partnumber data valves'!$B$4:$AC$1001,$BB717,28)</f>
        <v>#N/A</v>
      </c>
      <c r="BU717" s="66" t="e">
        <f>INDEX('Partnumber data valves'!$B$4:$AC$1001,$BB717,5)</f>
        <v>#N/A</v>
      </c>
      <c r="BV717" s="66" t="e">
        <f>INDEX('Partnumber data valves'!$B$4:$AC$1001,$BB717,6)</f>
        <v>#N/A</v>
      </c>
    </row>
    <row r="718" spans="2:74" ht="15.75">
      <c r="B718" s="86"/>
      <c r="C718" s="108"/>
      <c r="D718" s="112"/>
      <c r="E718" s="124"/>
      <c r="F718" s="124"/>
      <c r="G718" s="109"/>
      <c r="H718" s="112"/>
      <c r="I718" s="110"/>
      <c r="J718" s="111"/>
      <c r="K718" s="112"/>
      <c r="L718" s="111"/>
      <c r="M718" s="115"/>
      <c r="N718" s="115"/>
      <c r="O718" s="115"/>
      <c r="Q718" s="83"/>
      <c r="R718" s="22" t="e">
        <f>VLOOKUP('Frese Valve Selection'!$Q718,'Partnumber data valves'!$B$4:$K$1001,2,FALSE)</f>
        <v>#N/A</v>
      </c>
      <c r="S718" s="23" t="e">
        <f>VLOOKUP('Frese Valve Selection'!$Q718,'Partnumber data valves'!$B$4:$K$1001,3,FALSE)</f>
        <v>#N/A</v>
      </c>
      <c r="T718" s="23" t="e">
        <f>VLOOKUP('Frese Valve Selection'!$Q718,'Partnumber data valves'!$B$4:$K$1001,4,FALSE)</f>
        <v>#N/A</v>
      </c>
      <c r="U718" s="23" t="e">
        <f>VLOOKUP('Frese Valve Selection'!$Q718,'Partnumber data valves'!$B$4:$K$1001,5,FALSE)</f>
        <v>#N/A</v>
      </c>
      <c r="V718" s="23" t="e">
        <f>VLOOKUP('Frese Valve Selection'!$Q718,'Partnumber data valves'!$B$4:$K$1001,6,FALSE)</f>
        <v>#N/A</v>
      </c>
      <c r="W718" s="23" t="e">
        <f>VLOOKUP('Frese Valve Selection'!$Q718,'Partnumber data valves'!$B$4:$K$1001,7,FALSE)</f>
        <v>#N/A</v>
      </c>
      <c r="X718" s="23" t="e">
        <f>VLOOKUP('Frese Valve Selection'!$Q718,'Partnumber data valves'!$B$4:$K$1001,8,FALSE)</f>
        <v>#N/A</v>
      </c>
      <c r="Y718" s="23" t="e">
        <f>VLOOKUP('Frese Valve Selection'!$Q718,'Partnumber data valves'!$B$4:$K$1001,9,FALSE)</f>
        <v>#N/A</v>
      </c>
      <c r="Z718" s="23" t="e">
        <f>VLOOKUP('Frese Valve Selection'!$Q718,'Partnumber data valves'!$B$4:$K$1001,10,FALSE)</f>
        <v>#N/A</v>
      </c>
      <c r="AA718" s="97">
        <f t="shared" si="103"/>
        <v>0</v>
      </c>
      <c r="AB718" s="98" t="e">
        <f t="shared" si="109"/>
        <v>#N/A</v>
      </c>
      <c r="AC718" s="99" t="e">
        <f t="shared" si="110"/>
        <v>#N/A</v>
      </c>
      <c r="AD718" s="23" t="e">
        <f>VLOOKUP(Q718,'Weight table'!$A$2:$C$10000,3,FALSE)</f>
        <v>#N/A</v>
      </c>
      <c r="AF718" s="83"/>
      <c r="AG718" s="23" t="str">
        <f>IF(OR(ISBLANK($AF718),$AF718="N/A"),"",VLOOKUP($AF718,'Part number data actuators'!$B$3:$H$202,2,FALSE))</f>
        <v/>
      </c>
      <c r="AH718" s="23" t="str">
        <f>IF(OR(ISBLANK($AF718),$AF718="N/A"),"",VLOOKUP($AF718,'Part number data actuators'!$B$3:$H$202,3,FALSE))</f>
        <v/>
      </c>
      <c r="AI718" s="23" t="str">
        <f>IF(OR(ISBLANK($AF718),$AF718="N/A"),"",VLOOKUP($AF718,'Part number data actuators'!$B$3:$H$202,4,FALSE))</f>
        <v/>
      </c>
      <c r="AJ718" s="23" t="str">
        <f>IF(OR(ISBLANK($AF718),$AF718="N/A"),"",VLOOKUP($AF718,'Part number data actuators'!$B$3:$H$202,5,FALSE))</f>
        <v/>
      </c>
      <c r="AK718" s="23" t="str">
        <f>IF(OR(ISBLANK($AF718),$AF718="N/A"),"",VLOOKUP($AF718,'Part number data actuators'!$B$3:$H$202,6,FALSE))</f>
        <v/>
      </c>
      <c r="AL718" s="23" t="str">
        <f>IF(OR(ISBLANK($AF718),$AF718="N/A"),"",VLOOKUP($AF718,'Part number data actuators'!$B$3:$H$202,7,FALSE))</f>
        <v/>
      </c>
      <c r="AM718" s="5" t="str">
        <f>IF(OR(ISBLANK($AF718),$AF718="N/A"),"",VLOOKUP(AF718,'Weight table'!$A$2:$C$10000,3,FALSE))</f>
        <v/>
      </c>
      <c r="AO718" s="86"/>
      <c r="AU718" s="66" t="e">
        <f t="shared" si="104"/>
        <v>#N/A</v>
      </c>
      <c r="AV718" s="66" t="e">
        <f t="shared" si="105"/>
        <v>#N/A</v>
      </c>
      <c r="AW718" t="e">
        <f t="shared" si="106"/>
        <v>#N/A</v>
      </c>
      <c r="AX718" s="66" t="e">
        <f t="shared" si="107"/>
        <v>#N/A</v>
      </c>
      <c r="AY718" s="66" t="e">
        <f t="shared" si="108"/>
        <v>#N/A</v>
      </c>
      <c r="BB718" s="6" t="e">
        <f>MATCH(Q718,'Partnumber data valves'!$B$4:$B$1001,0)</f>
        <v>#N/A</v>
      </c>
      <c r="BC718" s="6"/>
      <c r="BD718" t="e">
        <f>INDEX('Partnumber data valves'!$B$4:$AC$1001,$BB718,13)</f>
        <v>#N/A</v>
      </c>
      <c r="BE718" t="e">
        <f>INDEX('Partnumber data valves'!$B$4:$AC$1001,$BB718,14)</f>
        <v>#N/A</v>
      </c>
      <c r="BF718" t="e">
        <f>INDEX('Partnumber data valves'!$B$4:$AC$1001,$BB718,15)</f>
        <v>#N/A</v>
      </c>
      <c r="BG718" t="e">
        <f>INDEX('Partnumber data valves'!$B$4:$AC$1001,$BB718,16)</f>
        <v>#N/A</v>
      </c>
      <c r="BH718" t="e">
        <f>INDEX('Partnumber data valves'!$B$4:$AC$1001,$BB718,17)</f>
        <v>#N/A</v>
      </c>
      <c r="BI718" t="e">
        <f>INDEX('Partnumber data valves'!$B$4:$AC$1001,$BB718,18)</f>
        <v>#N/A</v>
      </c>
      <c r="BJ718" t="e">
        <f>INDEX('Partnumber data valves'!$B$4:$AC$1001,$BB718,19)</f>
        <v>#N/A</v>
      </c>
      <c r="BL718" t="e">
        <f>INDEX('Partnumber data valves'!$B$4:$AC$1001,$BB718,21)</f>
        <v>#N/A</v>
      </c>
      <c r="BM718" t="e">
        <f>INDEX('Partnumber data valves'!$B$4:$AC$1001,$BB718,22)</f>
        <v>#N/A</v>
      </c>
      <c r="BN718" t="e">
        <f>INDEX('Partnumber data valves'!$B$4:$AC$1001,$BB718,23)</f>
        <v>#N/A</v>
      </c>
      <c r="BO718" t="e">
        <f>INDEX('Partnumber data valves'!$B$4:$AC$1001,$BB718,24)</f>
        <v>#N/A</v>
      </c>
      <c r="BP718" t="e">
        <f>INDEX('Partnumber data valves'!$B$4:$AC$1001,$BB718,25)</f>
        <v>#N/A</v>
      </c>
      <c r="BQ718" t="e">
        <f>INDEX('Partnumber data valves'!$B$4:$AC$1001,$BB718,26)</f>
        <v>#N/A</v>
      </c>
      <c r="BR718" t="e">
        <f>INDEX('Partnumber data valves'!$B$4:$AC$1001,$BB718,27)</f>
        <v>#N/A</v>
      </c>
      <c r="BS718" t="e">
        <f>INDEX('Partnumber data valves'!$B$4:$AC$1001,$BB718,28)</f>
        <v>#N/A</v>
      </c>
      <c r="BU718" s="66" t="e">
        <f>INDEX('Partnumber data valves'!$B$4:$AC$1001,$BB718,5)</f>
        <v>#N/A</v>
      </c>
      <c r="BV718" s="66" t="e">
        <f>INDEX('Partnumber data valves'!$B$4:$AC$1001,$BB718,6)</f>
        <v>#N/A</v>
      </c>
    </row>
    <row r="719" spans="2:74" ht="15.75">
      <c r="B719" s="86"/>
      <c r="C719" s="108"/>
      <c r="D719" s="125"/>
      <c r="E719" s="124"/>
      <c r="F719" s="124"/>
      <c r="G719" s="109"/>
      <c r="H719" s="112"/>
      <c r="I719" s="110"/>
      <c r="J719" s="111"/>
      <c r="K719" s="112"/>
      <c r="L719" s="111"/>
      <c r="M719" s="115"/>
      <c r="N719" s="115"/>
      <c r="O719" s="115"/>
      <c r="Q719" s="83"/>
      <c r="R719" s="22" t="e">
        <f>VLOOKUP('Frese Valve Selection'!$Q719,'Partnumber data valves'!$B$4:$K$1001,2,FALSE)</f>
        <v>#N/A</v>
      </c>
      <c r="S719" s="23" t="e">
        <f>VLOOKUP('Frese Valve Selection'!$Q719,'Partnumber data valves'!$B$4:$K$1001,3,FALSE)</f>
        <v>#N/A</v>
      </c>
      <c r="T719" s="23" t="e">
        <f>VLOOKUP('Frese Valve Selection'!$Q719,'Partnumber data valves'!$B$4:$K$1001,4,FALSE)</f>
        <v>#N/A</v>
      </c>
      <c r="U719" s="23" t="e">
        <f>VLOOKUP('Frese Valve Selection'!$Q719,'Partnumber data valves'!$B$4:$K$1001,5,FALSE)</f>
        <v>#N/A</v>
      </c>
      <c r="V719" s="23" t="e">
        <f>VLOOKUP('Frese Valve Selection'!$Q719,'Partnumber data valves'!$B$4:$K$1001,6,FALSE)</f>
        <v>#N/A</v>
      </c>
      <c r="W719" s="23" t="e">
        <f>VLOOKUP('Frese Valve Selection'!$Q719,'Partnumber data valves'!$B$4:$K$1001,7,FALSE)</f>
        <v>#N/A</v>
      </c>
      <c r="X719" s="23" t="e">
        <f>VLOOKUP('Frese Valve Selection'!$Q719,'Partnumber data valves'!$B$4:$K$1001,8,FALSE)</f>
        <v>#N/A</v>
      </c>
      <c r="Y719" s="23" t="e">
        <f>VLOOKUP('Frese Valve Selection'!$Q719,'Partnumber data valves'!$B$4:$K$1001,9,FALSE)</f>
        <v>#N/A</v>
      </c>
      <c r="Z719" s="23" t="e">
        <f>VLOOKUP('Frese Valve Selection'!$Q719,'Partnumber data valves'!$B$4:$K$1001,10,FALSE)</f>
        <v>#N/A</v>
      </c>
      <c r="AA719" s="97">
        <f t="shared" si="103"/>
        <v>0</v>
      </c>
      <c r="AB719" s="98" t="e">
        <f t="shared" si="109"/>
        <v>#N/A</v>
      </c>
      <c r="AC719" s="99" t="e">
        <f t="shared" si="110"/>
        <v>#N/A</v>
      </c>
      <c r="AD719" s="23" t="e">
        <f>VLOOKUP(Q719,'Weight table'!$A$2:$C$10000,3,FALSE)</f>
        <v>#N/A</v>
      </c>
      <c r="AF719" s="83"/>
      <c r="AG719" s="23" t="str">
        <f>IF(OR(ISBLANK($AF719),$AF719="N/A"),"",VLOOKUP($AF719,'Part number data actuators'!$B$3:$H$202,2,FALSE))</f>
        <v/>
      </c>
      <c r="AH719" s="23" t="str">
        <f>IF(OR(ISBLANK($AF719),$AF719="N/A"),"",VLOOKUP($AF719,'Part number data actuators'!$B$3:$H$202,3,FALSE))</f>
        <v/>
      </c>
      <c r="AI719" s="23" t="str">
        <f>IF(OR(ISBLANK($AF719),$AF719="N/A"),"",VLOOKUP($AF719,'Part number data actuators'!$B$3:$H$202,4,FALSE))</f>
        <v/>
      </c>
      <c r="AJ719" s="23" t="str">
        <f>IF(OR(ISBLANK($AF719),$AF719="N/A"),"",VLOOKUP($AF719,'Part number data actuators'!$B$3:$H$202,5,FALSE))</f>
        <v/>
      </c>
      <c r="AK719" s="23" t="str">
        <f>IF(OR(ISBLANK($AF719),$AF719="N/A"),"",VLOOKUP($AF719,'Part number data actuators'!$B$3:$H$202,6,FALSE))</f>
        <v/>
      </c>
      <c r="AL719" s="23" t="str">
        <f>IF(OR(ISBLANK($AF719),$AF719="N/A"),"",VLOOKUP($AF719,'Part number data actuators'!$B$3:$H$202,7,FALSE))</f>
        <v/>
      </c>
      <c r="AM719" s="5" t="str">
        <f>IF(OR(ISBLANK($AF719),$AF719="N/A"),"",VLOOKUP(AF719,'Weight table'!$A$2:$C$10000,3,FALSE))</f>
        <v/>
      </c>
      <c r="AO719" s="86"/>
      <c r="AU719" s="66" t="e">
        <f t="shared" si="104"/>
        <v>#N/A</v>
      </c>
      <c r="AV719" s="66" t="e">
        <f t="shared" si="105"/>
        <v>#N/A</v>
      </c>
      <c r="AW719" t="e">
        <f t="shared" si="106"/>
        <v>#N/A</v>
      </c>
      <c r="AX719" s="66" t="e">
        <f t="shared" si="107"/>
        <v>#N/A</v>
      </c>
      <c r="AY719" s="66" t="e">
        <f t="shared" si="108"/>
        <v>#N/A</v>
      </c>
      <c r="BB719" s="6" t="e">
        <f>MATCH(Q719,'Partnumber data valves'!$B$4:$B$1001,0)</f>
        <v>#N/A</v>
      </c>
      <c r="BC719" s="6"/>
      <c r="BD719" t="e">
        <f>INDEX('Partnumber data valves'!$B$4:$AC$1001,$BB719,13)</f>
        <v>#N/A</v>
      </c>
      <c r="BE719" t="e">
        <f>INDEX('Partnumber data valves'!$B$4:$AC$1001,$BB719,14)</f>
        <v>#N/A</v>
      </c>
      <c r="BF719" t="e">
        <f>INDEX('Partnumber data valves'!$B$4:$AC$1001,$BB719,15)</f>
        <v>#N/A</v>
      </c>
      <c r="BG719" t="e">
        <f>INDEX('Partnumber data valves'!$B$4:$AC$1001,$BB719,16)</f>
        <v>#N/A</v>
      </c>
      <c r="BH719" t="e">
        <f>INDEX('Partnumber data valves'!$B$4:$AC$1001,$BB719,17)</f>
        <v>#N/A</v>
      </c>
      <c r="BI719" t="e">
        <f>INDEX('Partnumber data valves'!$B$4:$AC$1001,$BB719,18)</f>
        <v>#N/A</v>
      </c>
      <c r="BJ719" t="e">
        <f>INDEX('Partnumber data valves'!$B$4:$AC$1001,$BB719,19)</f>
        <v>#N/A</v>
      </c>
      <c r="BL719" t="e">
        <f>INDEX('Partnumber data valves'!$B$4:$AC$1001,$BB719,21)</f>
        <v>#N/A</v>
      </c>
      <c r="BM719" t="e">
        <f>INDEX('Partnumber data valves'!$B$4:$AC$1001,$BB719,22)</f>
        <v>#N/A</v>
      </c>
      <c r="BN719" t="e">
        <f>INDEX('Partnumber data valves'!$B$4:$AC$1001,$BB719,23)</f>
        <v>#N/A</v>
      </c>
      <c r="BO719" t="e">
        <f>INDEX('Partnumber data valves'!$B$4:$AC$1001,$BB719,24)</f>
        <v>#N/A</v>
      </c>
      <c r="BP719" t="e">
        <f>INDEX('Partnumber data valves'!$B$4:$AC$1001,$BB719,25)</f>
        <v>#N/A</v>
      </c>
      <c r="BQ719" t="e">
        <f>INDEX('Partnumber data valves'!$B$4:$AC$1001,$BB719,26)</f>
        <v>#N/A</v>
      </c>
      <c r="BR719" t="e">
        <f>INDEX('Partnumber data valves'!$B$4:$AC$1001,$BB719,27)</f>
        <v>#N/A</v>
      </c>
      <c r="BS719" t="e">
        <f>INDEX('Partnumber data valves'!$B$4:$AC$1001,$BB719,28)</f>
        <v>#N/A</v>
      </c>
      <c r="BU719" s="66" t="e">
        <f>INDEX('Partnumber data valves'!$B$4:$AC$1001,$BB719,5)</f>
        <v>#N/A</v>
      </c>
      <c r="BV719" s="66" t="e">
        <f>INDEX('Partnumber data valves'!$B$4:$AC$1001,$BB719,6)</f>
        <v>#N/A</v>
      </c>
    </row>
    <row r="720" spans="2:74" ht="15.75">
      <c r="B720" s="86"/>
      <c r="C720" s="108"/>
      <c r="D720" s="112"/>
      <c r="E720" s="124"/>
      <c r="F720" s="124"/>
      <c r="G720" s="109"/>
      <c r="H720" s="112"/>
      <c r="I720" s="110"/>
      <c r="J720" s="111"/>
      <c r="K720" s="112"/>
      <c r="L720" s="111"/>
      <c r="M720" s="115"/>
      <c r="N720" s="115"/>
      <c r="O720" s="115"/>
      <c r="Q720" s="83"/>
      <c r="R720" s="22" t="e">
        <f>VLOOKUP('Frese Valve Selection'!$Q720,'Partnumber data valves'!$B$4:$K$1001,2,FALSE)</f>
        <v>#N/A</v>
      </c>
      <c r="S720" s="23" t="e">
        <f>VLOOKUP('Frese Valve Selection'!$Q720,'Partnumber data valves'!$B$4:$K$1001,3,FALSE)</f>
        <v>#N/A</v>
      </c>
      <c r="T720" s="23" t="e">
        <f>VLOOKUP('Frese Valve Selection'!$Q720,'Partnumber data valves'!$B$4:$K$1001,4,FALSE)</f>
        <v>#N/A</v>
      </c>
      <c r="U720" s="23" t="e">
        <f>VLOOKUP('Frese Valve Selection'!$Q720,'Partnumber data valves'!$B$4:$K$1001,5,FALSE)</f>
        <v>#N/A</v>
      </c>
      <c r="V720" s="23" t="e">
        <f>VLOOKUP('Frese Valve Selection'!$Q720,'Partnumber data valves'!$B$4:$K$1001,6,FALSE)</f>
        <v>#N/A</v>
      </c>
      <c r="W720" s="23" t="e">
        <f>VLOOKUP('Frese Valve Selection'!$Q720,'Partnumber data valves'!$B$4:$K$1001,7,FALSE)</f>
        <v>#N/A</v>
      </c>
      <c r="X720" s="23" t="e">
        <f>VLOOKUP('Frese Valve Selection'!$Q720,'Partnumber data valves'!$B$4:$K$1001,8,FALSE)</f>
        <v>#N/A</v>
      </c>
      <c r="Y720" s="23" t="e">
        <f>VLOOKUP('Frese Valve Selection'!$Q720,'Partnumber data valves'!$B$4:$K$1001,9,FALSE)</f>
        <v>#N/A</v>
      </c>
      <c r="Z720" s="23" t="e">
        <f>VLOOKUP('Frese Valve Selection'!$Q720,'Partnumber data valves'!$B$4:$K$1001,10,FALSE)</f>
        <v>#N/A</v>
      </c>
      <c r="AA720" s="97">
        <f t="shared" ref="AA720:AA783" si="111">I720</f>
        <v>0</v>
      </c>
      <c r="AB720" s="98" t="e">
        <f t="shared" si="109"/>
        <v>#N/A</v>
      </c>
      <c r="AC720" s="99" t="e">
        <f t="shared" si="110"/>
        <v>#N/A</v>
      </c>
      <c r="AD720" s="23" t="e">
        <f>VLOOKUP(Q720,'Weight table'!$A$2:$C$10000,3,FALSE)</f>
        <v>#N/A</v>
      </c>
      <c r="AF720" s="83"/>
      <c r="AG720" s="23" t="str">
        <f>IF(OR(ISBLANK($AF720),$AF720="N/A"),"",VLOOKUP($AF720,'Part number data actuators'!$B$3:$H$202,2,FALSE))</f>
        <v/>
      </c>
      <c r="AH720" s="23" t="str">
        <f>IF(OR(ISBLANK($AF720),$AF720="N/A"),"",VLOOKUP($AF720,'Part number data actuators'!$B$3:$H$202,3,FALSE))</f>
        <v/>
      </c>
      <c r="AI720" s="23" t="str">
        <f>IF(OR(ISBLANK($AF720),$AF720="N/A"),"",VLOOKUP($AF720,'Part number data actuators'!$B$3:$H$202,4,FALSE))</f>
        <v/>
      </c>
      <c r="AJ720" s="23" t="str">
        <f>IF(OR(ISBLANK($AF720),$AF720="N/A"),"",VLOOKUP($AF720,'Part number data actuators'!$B$3:$H$202,5,FALSE))</f>
        <v/>
      </c>
      <c r="AK720" s="23" t="str">
        <f>IF(OR(ISBLANK($AF720),$AF720="N/A"),"",VLOOKUP($AF720,'Part number data actuators'!$B$3:$H$202,6,FALSE))</f>
        <v/>
      </c>
      <c r="AL720" s="23" t="str">
        <f>IF(OR(ISBLANK($AF720),$AF720="N/A"),"",VLOOKUP($AF720,'Part number data actuators'!$B$3:$H$202,7,FALSE))</f>
        <v/>
      </c>
      <c r="AM720" s="5" t="str">
        <f>IF(OR(ISBLANK($AF720),$AF720="N/A"),"",VLOOKUP(AF720,'Weight table'!$A$2:$C$10000,3,FALSE))</f>
        <v/>
      </c>
      <c r="AO720" s="86"/>
      <c r="AU720" s="66" t="e">
        <f t="shared" si="104"/>
        <v>#N/A</v>
      </c>
      <c r="AV720" s="66" t="e">
        <f t="shared" si="105"/>
        <v>#N/A</v>
      </c>
      <c r="AW720" t="e">
        <f t="shared" si="106"/>
        <v>#N/A</v>
      </c>
      <c r="AX720" s="66" t="e">
        <f t="shared" si="107"/>
        <v>#N/A</v>
      </c>
      <c r="AY720" s="66" t="e">
        <f t="shared" si="108"/>
        <v>#N/A</v>
      </c>
      <c r="BB720" s="6" t="e">
        <f>MATCH(Q720,'Partnumber data valves'!$B$4:$B$1001,0)</f>
        <v>#N/A</v>
      </c>
      <c r="BC720" s="6"/>
      <c r="BD720" t="e">
        <f>INDEX('Partnumber data valves'!$B$4:$AC$1001,$BB720,13)</f>
        <v>#N/A</v>
      </c>
      <c r="BE720" t="e">
        <f>INDEX('Partnumber data valves'!$B$4:$AC$1001,$BB720,14)</f>
        <v>#N/A</v>
      </c>
      <c r="BF720" t="e">
        <f>INDEX('Partnumber data valves'!$B$4:$AC$1001,$BB720,15)</f>
        <v>#N/A</v>
      </c>
      <c r="BG720" t="e">
        <f>INDEX('Partnumber data valves'!$B$4:$AC$1001,$BB720,16)</f>
        <v>#N/A</v>
      </c>
      <c r="BH720" t="e">
        <f>INDEX('Partnumber data valves'!$B$4:$AC$1001,$BB720,17)</f>
        <v>#N/A</v>
      </c>
      <c r="BI720" t="e">
        <f>INDEX('Partnumber data valves'!$B$4:$AC$1001,$BB720,18)</f>
        <v>#N/A</v>
      </c>
      <c r="BJ720" t="e">
        <f>INDEX('Partnumber data valves'!$B$4:$AC$1001,$BB720,19)</f>
        <v>#N/A</v>
      </c>
      <c r="BL720" t="e">
        <f>INDEX('Partnumber data valves'!$B$4:$AC$1001,$BB720,21)</f>
        <v>#N/A</v>
      </c>
      <c r="BM720" t="e">
        <f>INDEX('Partnumber data valves'!$B$4:$AC$1001,$BB720,22)</f>
        <v>#N/A</v>
      </c>
      <c r="BN720" t="e">
        <f>INDEX('Partnumber data valves'!$B$4:$AC$1001,$BB720,23)</f>
        <v>#N/A</v>
      </c>
      <c r="BO720" t="e">
        <f>INDEX('Partnumber data valves'!$B$4:$AC$1001,$BB720,24)</f>
        <v>#N/A</v>
      </c>
      <c r="BP720" t="e">
        <f>INDEX('Partnumber data valves'!$B$4:$AC$1001,$BB720,25)</f>
        <v>#N/A</v>
      </c>
      <c r="BQ720" t="e">
        <f>INDEX('Partnumber data valves'!$B$4:$AC$1001,$BB720,26)</f>
        <v>#N/A</v>
      </c>
      <c r="BR720" t="e">
        <f>INDEX('Partnumber data valves'!$B$4:$AC$1001,$BB720,27)</f>
        <v>#N/A</v>
      </c>
      <c r="BS720" t="e">
        <f>INDEX('Partnumber data valves'!$B$4:$AC$1001,$BB720,28)</f>
        <v>#N/A</v>
      </c>
      <c r="BU720" s="66" t="e">
        <f>INDEX('Partnumber data valves'!$B$4:$AC$1001,$BB720,5)</f>
        <v>#N/A</v>
      </c>
      <c r="BV720" s="66" t="e">
        <f>INDEX('Partnumber data valves'!$B$4:$AC$1001,$BB720,6)</f>
        <v>#N/A</v>
      </c>
    </row>
    <row r="721" spans="2:74" ht="15.75">
      <c r="B721" s="86"/>
      <c r="C721" s="108"/>
      <c r="D721" s="112"/>
      <c r="E721" s="124"/>
      <c r="F721" s="124"/>
      <c r="G721" s="109"/>
      <c r="H721" s="112"/>
      <c r="I721" s="110"/>
      <c r="J721" s="111"/>
      <c r="K721" s="112"/>
      <c r="L721" s="111"/>
      <c r="M721" s="115"/>
      <c r="N721" s="115"/>
      <c r="O721" s="115"/>
      <c r="Q721" s="83"/>
      <c r="R721" s="22" t="e">
        <f>VLOOKUP('Frese Valve Selection'!$Q721,'Partnumber data valves'!$B$4:$K$1001,2,FALSE)</f>
        <v>#N/A</v>
      </c>
      <c r="S721" s="23" t="e">
        <f>VLOOKUP('Frese Valve Selection'!$Q721,'Partnumber data valves'!$B$4:$K$1001,3,FALSE)</f>
        <v>#N/A</v>
      </c>
      <c r="T721" s="23" t="e">
        <f>VLOOKUP('Frese Valve Selection'!$Q721,'Partnumber data valves'!$B$4:$K$1001,4,FALSE)</f>
        <v>#N/A</v>
      </c>
      <c r="U721" s="23" t="e">
        <f>VLOOKUP('Frese Valve Selection'!$Q721,'Partnumber data valves'!$B$4:$K$1001,5,FALSE)</f>
        <v>#N/A</v>
      </c>
      <c r="V721" s="23" t="e">
        <f>VLOOKUP('Frese Valve Selection'!$Q721,'Partnumber data valves'!$B$4:$K$1001,6,FALSE)</f>
        <v>#N/A</v>
      </c>
      <c r="W721" s="23" t="e">
        <f>VLOOKUP('Frese Valve Selection'!$Q721,'Partnumber data valves'!$B$4:$K$1001,7,FALSE)</f>
        <v>#N/A</v>
      </c>
      <c r="X721" s="23" t="e">
        <f>VLOOKUP('Frese Valve Selection'!$Q721,'Partnumber data valves'!$B$4:$K$1001,8,FALSE)</f>
        <v>#N/A</v>
      </c>
      <c r="Y721" s="23" t="e">
        <f>VLOOKUP('Frese Valve Selection'!$Q721,'Partnumber data valves'!$B$4:$K$1001,9,FALSE)</f>
        <v>#N/A</v>
      </c>
      <c r="Z721" s="23" t="e">
        <f>VLOOKUP('Frese Valve Selection'!$Q721,'Partnumber data valves'!$B$4:$K$1001,10,FALSE)</f>
        <v>#N/A</v>
      </c>
      <c r="AA721" s="97">
        <f t="shared" si="111"/>
        <v>0</v>
      </c>
      <c r="AB721" s="98" t="e">
        <f t="shared" si="109"/>
        <v>#N/A</v>
      </c>
      <c r="AC721" s="99" t="e">
        <f t="shared" si="110"/>
        <v>#N/A</v>
      </c>
      <c r="AD721" s="23" t="e">
        <f>VLOOKUP(Q721,'Weight table'!$A$2:$C$10000,3,FALSE)</f>
        <v>#N/A</v>
      </c>
      <c r="AF721" s="83"/>
      <c r="AG721" s="23" t="str">
        <f>IF(OR(ISBLANK($AF721),$AF721="N/A"),"",VLOOKUP($AF721,'Part number data actuators'!$B$3:$H$202,2,FALSE))</f>
        <v/>
      </c>
      <c r="AH721" s="23" t="str">
        <f>IF(OR(ISBLANK($AF721),$AF721="N/A"),"",VLOOKUP($AF721,'Part number data actuators'!$B$3:$H$202,3,FALSE))</f>
        <v/>
      </c>
      <c r="AI721" s="23" t="str">
        <f>IF(OR(ISBLANK($AF721),$AF721="N/A"),"",VLOOKUP($AF721,'Part number data actuators'!$B$3:$H$202,4,FALSE))</f>
        <v/>
      </c>
      <c r="AJ721" s="23" t="str">
        <f>IF(OR(ISBLANK($AF721),$AF721="N/A"),"",VLOOKUP($AF721,'Part number data actuators'!$B$3:$H$202,5,FALSE))</f>
        <v/>
      </c>
      <c r="AK721" s="23" t="str">
        <f>IF(OR(ISBLANK($AF721),$AF721="N/A"),"",VLOOKUP($AF721,'Part number data actuators'!$B$3:$H$202,6,FALSE))</f>
        <v/>
      </c>
      <c r="AL721" s="23" t="str">
        <f>IF(OR(ISBLANK($AF721),$AF721="N/A"),"",VLOOKUP($AF721,'Part number data actuators'!$B$3:$H$202,7,FALSE))</f>
        <v/>
      </c>
      <c r="AM721" s="5" t="str">
        <f>IF(OR(ISBLANK($AF721),$AF721="N/A"),"",VLOOKUP(AF721,'Weight table'!$A$2:$C$10000,3,FALSE))</f>
        <v/>
      </c>
      <c r="AO721" s="86"/>
      <c r="AU721" s="66" t="e">
        <f t="shared" ref="AU721:AU784" si="112">IF(AW721,
BD721*AA721^6+BE721*AA721^5+BF721*AA721^4+BG721*AA721^3+BH721*AA721^2+BI721*AA721+BJ721,
"Out of flow range")</f>
        <v>#N/A</v>
      </c>
      <c r="AV721" s="66" t="e">
        <f t="shared" ref="AV721:AV784" si="113">IF(AW721,
IF(AA721&lt;BL721,BM721,IF(BN721="flow",AX721,IF(BN721="preset",AY721,"not available"))),
"Out of flow range")</f>
        <v>#N/A</v>
      </c>
      <c r="AW721" t="e">
        <f t="shared" ref="AW721:AW784" si="114">IF(AND(AA721&gt;=BU721,AA721&lt;=BV721),TRUE,FALSE)</f>
        <v>#N/A</v>
      </c>
      <c r="AX721" s="66" t="e">
        <f t="shared" ref="AX721:AX784" si="115">BO721*AA721^4+BP721*AA721^3+BQ721*AA721^2+BR721*AA721+BS721</f>
        <v>#N/A</v>
      </c>
      <c r="AY721" s="66" t="e">
        <f t="shared" ref="AY721:AY784" si="116">BO721*AU721^4+BP721*AU721^3+BQ721*AU721^2+BR721*AU721+BS721</f>
        <v>#N/A</v>
      </c>
      <c r="BB721" s="6" t="e">
        <f>MATCH(Q721,'Partnumber data valves'!$B$4:$B$1001,0)</f>
        <v>#N/A</v>
      </c>
      <c r="BC721" s="6"/>
      <c r="BD721" t="e">
        <f>INDEX('Partnumber data valves'!$B$4:$AC$1001,$BB721,13)</f>
        <v>#N/A</v>
      </c>
      <c r="BE721" t="e">
        <f>INDEX('Partnumber data valves'!$B$4:$AC$1001,$BB721,14)</f>
        <v>#N/A</v>
      </c>
      <c r="BF721" t="e">
        <f>INDEX('Partnumber data valves'!$B$4:$AC$1001,$BB721,15)</f>
        <v>#N/A</v>
      </c>
      <c r="BG721" t="e">
        <f>INDEX('Partnumber data valves'!$B$4:$AC$1001,$BB721,16)</f>
        <v>#N/A</v>
      </c>
      <c r="BH721" t="e">
        <f>INDEX('Partnumber data valves'!$B$4:$AC$1001,$BB721,17)</f>
        <v>#N/A</v>
      </c>
      <c r="BI721" t="e">
        <f>INDEX('Partnumber data valves'!$B$4:$AC$1001,$BB721,18)</f>
        <v>#N/A</v>
      </c>
      <c r="BJ721" t="e">
        <f>INDEX('Partnumber data valves'!$B$4:$AC$1001,$BB721,19)</f>
        <v>#N/A</v>
      </c>
      <c r="BL721" t="e">
        <f>INDEX('Partnumber data valves'!$B$4:$AC$1001,$BB721,21)</f>
        <v>#N/A</v>
      </c>
      <c r="BM721" t="e">
        <f>INDEX('Partnumber data valves'!$B$4:$AC$1001,$BB721,22)</f>
        <v>#N/A</v>
      </c>
      <c r="BN721" t="e">
        <f>INDEX('Partnumber data valves'!$B$4:$AC$1001,$BB721,23)</f>
        <v>#N/A</v>
      </c>
      <c r="BO721" t="e">
        <f>INDEX('Partnumber data valves'!$B$4:$AC$1001,$BB721,24)</f>
        <v>#N/A</v>
      </c>
      <c r="BP721" t="e">
        <f>INDEX('Partnumber data valves'!$B$4:$AC$1001,$BB721,25)</f>
        <v>#N/A</v>
      </c>
      <c r="BQ721" t="e">
        <f>INDEX('Partnumber data valves'!$B$4:$AC$1001,$BB721,26)</f>
        <v>#N/A</v>
      </c>
      <c r="BR721" t="e">
        <f>INDEX('Partnumber data valves'!$B$4:$AC$1001,$BB721,27)</f>
        <v>#N/A</v>
      </c>
      <c r="BS721" t="e">
        <f>INDEX('Partnumber data valves'!$B$4:$AC$1001,$BB721,28)</f>
        <v>#N/A</v>
      </c>
      <c r="BU721" s="66" t="e">
        <f>INDEX('Partnumber data valves'!$B$4:$AC$1001,$BB721,5)</f>
        <v>#N/A</v>
      </c>
      <c r="BV721" s="66" t="e">
        <f>INDEX('Partnumber data valves'!$B$4:$AC$1001,$BB721,6)</f>
        <v>#N/A</v>
      </c>
    </row>
    <row r="722" spans="2:74" ht="15.75">
      <c r="B722" s="86"/>
      <c r="C722" s="108"/>
      <c r="D722" s="112"/>
      <c r="E722" s="124"/>
      <c r="F722" s="124"/>
      <c r="G722" s="109"/>
      <c r="H722" s="112"/>
      <c r="I722" s="110"/>
      <c r="J722" s="111"/>
      <c r="K722" s="112"/>
      <c r="L722" s="111"/>
      <c r="M722" s="115"/>
      <c r="N722" s="115"/>
      <c r="O722" s="115"/>
      <c r="Q722" s="83"/>
      <c r="R722" s="22" t="e">
        <f>VLOOKUP('Frese Valve Selection'!$Q722,'Partnumber data valves'!$B$4:$K$1001,2,FALSE)</f>
        <v>#N/A</v>
      </c>
      <c r="S722" s="23" t="e">
        <f>VLOOKUP('Frese Valve Selection'!$Q722,'Partnumber data valves'!$B$4:$K$1001,3,FALSE)</f>
        <v>#N/A</v>
      </c>
      <c r="T722" s="23" t="e">
        <f>VLOOKUP('Frese Valve Selection'!$Q722,'Partnumber data valves'!$B$4:$K$1001,4,FALSE)</f>
        <v>#N/A</v>
      </c>
      <c r="U722" s="23" t="e">
        <f>VLOOKUP('Frese Valve Selection'!$Q722,'Partnumber data valves'!$B$4:$K$1001,5,FALSE)</f>
        <v>#N/A</v>
      </c>
      <c r="V722" s="23" t="e">
        <f>VLOOKUP('Frese Valve Selection'!$Q722,'Partnumber data valves'!$B$4:$K$1001,6,FALSE)</f>
        <v>#N/A</v>
      </c>
      <c r="W722" s="23" t="e">
        <f>VLOOKUP('Frese Valve Selection'!$Q722,'Partnumber data valves'!$B$4:$K$1001,7,FALSE)</f>
        <v>#N/A</v>
      </c>
      <c r="X722" s="23" t="e">
        <f>VLOOKUP('Frese Valve Selection'!$Q722,'Partnumber data valves'!$B$4:$K$1001,8,FALSE)</f>
        <v>#N/A</v>
      </c>
      <c r="Y722" s="23" t="e">
        <f>VLOOKUP('Frese Valve Selection'!$Q722,'Partnumber data valves'!$B$4:$K$1001,9,FALSE)</f>
        <v>#N/A</v>
      </c>
      <c r="Z722" s="23" t="e">
        <f>VLOOKUP('Frese Valve Selection'!$Q722,'Partnumber data valves'!$B$4:$K$1001,10,FALSE)</f>
        <v>#N/A</v>
      </c>
      <c r="AA722" s="97">
        <f t="shared" si="111"/>
        <v>0</v>
      </c>
      <c r="AB722" s="98" t="e">
        <f t="shared" si="109"/>
        <v>#N/A</v>
      </c>
      <c r="AC722" s="99" t="e">
        <f t="shared" si="110"/>
        <v>#N/A</v>
      </c>
      <c r="AD722" s="23" t="e">
        <f>VLOOKUP(Q722,'Weight table'!$A$2:$C$10000,3,FALSE)</f>
        <v>#N/A</v>
      </c>
      <c r="AF722" s="83"/>
      <c r="AG722" s="23" t="str">
        <f>IF(OR(ISBLANK($AF722),$AF722="N/A"),"",VLOOKUP($AF722,'Part number data actuators'!$B$3:$H$202,2,FALSE))</f>
        <v/>
      </c>
      <c r="AH722" s="23" t="str">
        <f>IF(OR(ISBLANK($AF722),$AF722="N/A"),"",VLOOKUP($AF722,'Part number data actuators'!$B$3:$H$202,3,FALSE))</f>
        <v/>
      </c>
      <c r="AI722" s="23" t="str">
        <f>IF(OR(ISBLANK($AF722),$AF722="N/A"),"",VLOOKUP($AF722,'Part number data actuators'!$B$3:$H$202,4,FALSE))</f>
        <v/>
      </c>
      <c r="AJ722" s="23" t="str">
        <f>IF(OR(ISBLANK($AF722),$AF722="N/A"),"",VLOOKUP($AF722,'Part number data actuators'!$B$3:$H$202,5,FALSE))</f>
        <v/>
      </c>
      <c r="AK722" s="23" t="str">
        <f>IF(OR(ISBLANK($AF722),$AF722="N/A"),"",VLOOKUP($AF722,'Part number data actuators'!$B$3:$H$202,6,FALSE))</f>
        <v/>
      </c>
      <c r="AL722" s="23" t="str">
        <f>IF(OR(ISBLANK($AF722),$AF722="N/A"),"",VLOOKUP($AF722,'Part number data actuators'!$B$3:$H$202,7,FALSE))</f>
        <v/>
      </c>
      <c r="AM722" s="5" t="str">
        <f>IF(OR(ISBLANK($AF722),$AF722="N/A"),"",VLOOKUP(AF722,'Weight table'!$A$2:$C$10000,3,FALSE))</f>
        <v/>
      </c>
      <c r="AO722" s="86"/>
      <c r="AU722" s="66" t="e">
        <f t="shared" si="112"/>
        <v>#N/A</v>
      </c>
      <c r="AV722" s="66" t="e">
        <f t="shared" si="113"/>
        <v>#N/A</v>
      </c>
      <c r="AW722" t="e">
        <f t="shared" si="114"/>
        <v>#N/A</v>
      </c>
      <c r="AX722" s="66" t="e">
        <f t="shared" si="115"/>
        <v>#N/A</v>
      </c>
      <c r="AY722" s="66" t="e">
        <f t="shared" si="116"/>
        <v>#N/A</v>
      </c>
      <c r="BB722" s="6" t="e">
        <f>MATCH(Q722,'Partnumber data valves'!$B$4:$B$1001,0)</f>
        <v>#N/A</v>
      </c>
      <c r="BC722" s="6"/>
      <c r="BD722" t="e">
        <f>INDEX('Partnumber data valves'!$B$4:$AC$1001,$BB722,13)</f>
        <v>#N/A</v>
      </c>
      <c r="BE722" t="e">
        <f>INDEX('Partnumber data valves'!$B$4:$AC$1001,$BB722,14)</f>
        <v>#N/A</v>
      </c>
      <c r="BF722" t="e">
        <f>INDEX('Partnumber data valves'!$B$4:$AC$1001,$BB722,15)</f>
        <v>#N/A</v>
      </c>
      <c r="BG722" t="e">
        <f>INDEX('Partnumber data valves'!$B$4:$AC$1001,$BB722,16)</f>
        <v>#N/A</v>
      </c>
      <c r="BH722" t="e">
        <f>INDEX('Partnumber data valves'!$B$4:$AC$1001,$BB722,17)</f>
        <v>#N/A</v>
      </c>
      <c r="BI722" t="e">
        <f>INDEX('Partnumber data valves'!$B$4:$AC$1001,$BB722,18)</f>
        <v>#N/A</v>
      </c>
      <c r="BJ722" t="e">
        <f>INDEX('Partnumber data valves'!$B$4:$AC$1001,$BB722,19)</f>
        <v>#N/A</v>
      </c>
      <c r="BL722" t="e">
        <f>INDEX('Partnumber data valves'!$B$4:$AC$1001,$BB722,21)</f>
        <v>#N/A</v>
      </c>
      <c r="BM722" t="e">
        <f>INDEX('Partnumber data valves'!$B$4:$AC$1001,$BB722,22)</f>
        <v>#N/A</v>
      </c>
      <c r="BN722" t="e">
        <f>INDEX('Partnumber data valves'!$B$4:$AC$1001,$BB722,23)</f>
        <v>#N/A</v>
      </c>
      <c r="BO722" t="e">
        <f>INDEX('Partnumber data valves'!$B$4:$AC$1001,$BB722,24)</f>
        <v>#N/A</v>
      </c>
      <c r="BP722" t="e">
        <f>INDEX('Partnumber data valves'!$B$4:$AC$1001,$BB722,25)</f>
        <v>#N/A</v>
      </c>
      <c r="BQ722" t="e">
        <f>INDEX('Partnumber data valves'!$B$4:$AC$1001,$BB722,26)</f>
        <v>#N/A</v>
      </c>
      <c r="BR722" t="e">
        <f>INDEX('Partnumber data valves'!$B$4:$AC$1001,$BB722,27)</f>
        <v>#N/A</v>
      </c>
      <c r="BS722" t="e">
        <f>INDEX('Partnumber data valves'!$B$4:$AC$1001,$BB722,28)</f>
        <v>#N/A</v>
      </c>
      <c r="BU722" s="66" t="e">
        <f>INDEX('Partnumber data valves'!$B$4:$AC$1001,$BB722,5)</f>
        <v>#N/A</v>
      </c>
      <c r="BV722" s="66" t="e">
        <f>INDEX('Partnumber data valves'!$B$4:$AC$1001,$BB722,6)</f>
        <v>#N/A</v>
      </c>
    </row>
    <row r="723" spans="2:74" ht="15.75">
      <c r="B723" s="86"/>
      <c r="C723" s="108"/>
      <c r="D723" s="112"/>
      <c r="E723" s="124"/>
      <c r="F723" s="124"/>
      <c r="G723" s="109"/>
      <c r="H723" s="112"/>
      <c r="I723" s="110"/>
      <c r="J723" s="111"/>
      <c r="K723" s="112"/>
      <c r="L723" s="111"/>
      <c r="M723" s="115"/>
      <c r="N723" s="115"/>
      <c r="O723" s="115"/>
      <c r="Q723" s="83"/>
      <c r="R723" s="22" t="e">
        <f>VLOOKUP('Frese Valve Selection'!$Q723,'Partnumber data valves'!$B$4:$K$1001,2,FALSE)</f>
        <v>#N/A</v>
      </c>
      <c r="S723" s="23" t="e">
        <f>VLOOKUP('Frese Valve Selection'!$Q723,'Partnumber data valves'!$B$4:$K$1001,3,FALSE)</f>
        <v>#N/A</v>
      </c>
      <c r="T723" s="23" t="e">
        <f>VLOOKUP('Frese Valve Selection'!$Q723,'Partnumber data valves'!$B$4:$K$1001,4,FALSE)</f>
        <v>#N/A</v>
      </c>
      <c r="U723" s="23" t="e">
        <f>VLOOKUP('Frese Valve Selection'!$Q723,'Partnumber data valves'!$B$4:$K$1001,5,FALSE)</f>
        <v>#N/A</v>
      </c>
      <c r="V723" s="23" t="e">
        <f>VLOOKUP('Frese Valve Selection'!$Q723,'Partnumber data valves'!$B$4:$K$1001,6,FALSE)</f>
        <v>#N/A</v>
      </c>
      <c r="W723" s="23" t="e">
        <f>VLOOKUP('Frese Valve Selection'!$Q723,'Partnumber data valves'!$B$4:$K$1001,7,FALSE)</f>
        <v>#N/A</v>
      </c>
      <c r="X723" s="23" t="e">
        <f>VLOOKUP('Frese Valve Selection'!$Q723,'Partnumber data valves'!$B$4:$K$1001,8,FALSE)</f>
        <v>#N/A</v>
      </c>
      <c r="Y723" s="23" t="e">
        <f>VLOOKUP('Frese Valve Selection'!$Q723,'Partnumber data valves'!$B$4:$K$1001,9,FALSE)</f>
        <v>#N/A</v>
      </c>
      <c r="Z723" s="23" t="e">
        <f>VLOOKUP('Frese Valve Selection'!$Q723,'Partnumber data valves'!$B$4:$K$1001,10,FALSE)</f>
        <v>#N/A</v>
      </c>
      <c r="AA723" s="97">
        <f t="shared" si="111"/>
        <v>0</v>
      </c>
      <c r="AB723" s="98" t="e">
        <f t="shared" si="109"/>
        <v>#N/A</v>
      </c>
      <c r="AC723" s="99" t="e">
        <f t="shared" si="110"/>
        <v>#N/A</v>
      </c>
      <c r="AD723" s="23" t="e">
        <f>VLOOKUP(Q723,'Weight table'!$A$2:$C$10000,3,FALSE)</f>
        <v>#N/A</v>
      </c>
      <c r="AF723" s="83"/>
      <c r="AG723" s="23" t="str">
        <f>IF(OR(ISBLANK($AF723),$AF723="N/A"),"",VLOOKUP($AF723,'Part number data actuators'!$B$3:$H$202,2,FALSE))</f>
        <v/>
      </c>
      <c r="AH723" s="23" t="str">
        <f>IF(OR(ISBLANK($AF723),$AF723="N/A"),"",VLOOKUP($AF723,'Part number data actuators'!$B$3:$H$202,3,FALSE))</f>
        <v/>
      </c>
      <c r="AI723" s="23" t="str">
        <f>IF(OR(ISBLANK($AF723),$AF723="N/A"),"",VLOOKUP($AF723,'Part number data actuators'!$B$3:$H$202,4,FALSE))</f>
        <v/>
      </c>
      <c r="AJ723" s="23" t="str">
        <f>IF(OR(ISBLANK($AF723),$AF723="N/A"),"",VLOOKUP($AF723,'Part number data actuators'!$B$3:$H$202,5,FALSE))</f>
        <v/>
      </c>
      <c r="AK723" s="23" t="str">
        <f>IF(OR(ISBLANK($AF723),$AF723="N/A"),"",VLOOKUP($AF723,'Part number data actuators'!$B$3:$H$202,6,FALSE))</f>
        <v/>
      </c>
      <c r="AL723" s="23" t="str">
        <f>IF(OR(ISBLANK($AF723),$AF723="N/A"),"",VLOOKUP($AF723,'Part number data actuators'!$B$3:$H$202,7,FALSE))</f>
        <v/>
      </c>
      <c r="AM723" s="5" t="str">
        <f>IF(OR(ISBLANK($AF723),$AF723="N/A"),"",VLOOKUP(AF723,'Weight table'!$A$2:$C$10000,3,FALSE))</f>
        <v/>
      </c>
      <c r="AO723" s="86"/>
      <c r="AU723" s="66" t="e">
        <f t="shared" si="112"/>
        <v>#N/A</v>
      </c>
      <c r="AV723" s="66" t="e">
        <f t="shared" si="113"/>
        <v>#N/A</v>
      </c>
      <c r="AW723" t="e">
        <f t="shared" si="114"/>
        <v>#N/A</v>
      </c>
      <c r="AX723" s="66" t="e">
        <f t="shared" si="115"/>
        <v>#N/A</v>
      </c>
      <c r="AY723" s="66" t="e">
        <f t="shared" si="116"/>
        <v>#N/A</v>
      </c>
      <c r="BB723" s="6" t="e">
        <f>MATCH(Q723,'Partnumber data valves'!$B$4:$B$1001,0)</f>
        <v>#N/A</v>
      </c>
      <c r="BC723" s="6"/>
      <c r="BD723" t="e">
        <f>INDEX('Partnumber data valves'!$B$4:$AC$1001,$BB723,13)</f>
        <v>#N/A</v>
      </c>
      <c r="BE723" t="e">
        <f>INDEX('Partnumber data valves'!$B$4:$AC$1001,$BB723,14)</f>
        <v>#N/A</v>
      </c>
      <c r="BF723" t="e">
        <f>INDEX('Partnumber data valves'!$B$4:$AC$1001,$BB723,15)</f>
        <v>#N/A</v>
      </c>
      <c r="BG723" t="e">
        <f>INDEX('Partnumber data valves'!$B$4:$AC$1001,$BB723,16)</f>
        <v>#N/A</v>
      </c>
      <c r="BH723" t="e">
        <f>INDEX('Partnumber data valves'!$B$4:$AC$1001,$BB723,17)</f>
        <v>#N/A</v>
      </c>
      <c r="BI723" t="e">
        <f>INDEX('Partnumber data valves'!$B$4:$AC$1001,$BB723,18)</f>
        <v>#N/A</v>
      </c>
      <c r="BJ723" t="e">
        <f>INDEX('Partnumber data valves'!$B$4:$AC$1001,$BB723,19)</f>
        <v>#N/A</v>
      </c>
      <c r="BL723" t="e">
        <f>INDEX('Partnumber data valves'!$B$4:$AC$1001,$BB723,21)</f>
        <v>#N/A</v>
      </c>
      <c r="BM723" t="e">
        <f>INDEX('Partnumber data valves'!$B$4:$AC$1001,$BB723,22)</f>
        <v>#N/A</v>
      </c>
      <c r="BN723" t="e">
        <f>INDEX('Partnumber data valves'!$B$4:$AC$1001,$BB723,23)</f>
        <v>#N/A</v>
      </c>
      <c r="BO723" t="e">
        <f>INDEX('Partnumber data valves'!$B$4:$AC$1001,$BB723,24)</f>
        <v>#N/A</v>
      </c>
      <c r="BP723" t="e">
        <f>INDEX('Partnumber data valves'!$B$4:$AC$1001,$BB723,25)</f>
        <v>#N/A</v>
      </c>
      <c r="BQ723" t="e">
        <f>INDEX('Partnumber data valves'!$B$4:$AC$1001,$BB723,26)</f>
        <v>#N/A</v>
      </c>
      <c r="BR723" t="e">
        <f>INDEX('Partnumber data valves'!$B$4:$AC$1001,$BB723,27)</f>
        <v>#N/A</v>
      </c>
      <c r="BS723" t="e">
        <f>INDEX('Partnumber data valves'!$B$4:$AC$1001,$BB723,28)</f>
        <v>#N/A</v>
      </c>
      <c r="BU723" s="66" t="e">
        <f>INDEX('Partnumber data valves'!$B$4:$AC$1001,$BB723,5)</f>
        <v>#N/A</v>
      </c>
      <c r="BV723" s="66" t="e">
        <f>INDEX('Partnumber data valves'!$B$4:$AC$1001,$BB723,6)</f>
        <v>#N/A</v>
      </c>
    </row>
    <row r="724" spans="2:74" ht="15.75">
      <c r="B724" s="86"/>
      <c r="C724" s="108"/>
      <c r="D724" s="112"/>
      <c r="E724" s="124"/>
      <c r="F724" s="124"/>
      <c r="G724" s="109"/>
      <c r="H724" s="112"/>
      <c r="I724" s="110"/>
      <c r="J724" s="111"/>
      <c r="K724" s="112"/>
      <c r="L724" s="111"/>
      <c r="M724" s="115"/>
      <c r="N724" s="115"/>
      <c r="O724" s="115"/>
      <c r="Q724" s="83"/>
      <c r="R724" s="22" t="e">
        <f>VLOOKUP('Frese Valve Selection'!$Q724,'Partnumber data valves'!$B$4:$K$1001,2,FALSE)</f>
        <v>#N/A</v>
      </c>
      <c r="S724" s="23" t="e">
        <f>VLOOKUP('Frese Valve Selection'!$Q724,'Partnumber data valves'!$B$4:$K$1001,3,FALSE)</f>
        <v>#N/A</v>
      </c>
      <c r="T724" s="23" t="e">
        <f>VLOOKUP('Frese Valve Selection'!$Q724,'Partnumber data valves'!$B$4:$K$1001,4,FALSE)</f>
        <v>#N/A</v>
      </c>
      <c r="U724" s="23" t="e">
        <f>VLOOKUP('Frese Valve Selection'!$Q724,'Partnumber data valves'!$B$4:$K$1001,5,FALSE)</f>
        <v>#N/A</v>
      </c>
      <c r="V724" s="23" t="e">
        <f>VLOOKUP('Frese Valve Selection'!$Q724,'Partnumber data valves'!$B$4:$K$1001,6,FALSE)</f>
        <v>#N/A</v>
      </c>
      <c r="W724" s="23" t="e">
        <f>VLOOKUP('Frese Valve Selection'!$Q724,'Partnumber data valves'!$B$4:$K$1001,7,FALSE)</f>
        <v>#N/A</v>
      </c>
      <c r="X724" s="23" t="e">
        <f>VLOOKUP('Frese Valve Selection'!$Q724,'Partnumber data valves'!$B$4:$K$1001,8,FALSE)</f>
        <v>#N/A</v>
      </c>
      <c r="Y724" s="23" t="e">
        <f>VLOOKUP('Frese Valve Selection'!$Q724,'Partnumber data valves'!$B$4:$K$1001,9,FALSE)</f>
        <v>#N/A</v>
      </c>
      <c r="Z724" s="23" t="e">
        <f>VLOOKUP('Frese Valve Selection'!$Q724,'Partnumber data valves'!$B$4:$K$1001,10,FALSE)</f>
        <v>#N/A</v>
      </c>
      <c r="AA724" s="97">
        <f t="shared" si="111"/>
        <v>0</v>
      </c>
      <c r="AB724" s="98" t="e">
        <f t="shared" si="109"/>
        <v>#N/A</v>
      </c>
      <c r="AC724" s="99" t="e">
        <f t="shared" si="110"/>
        <v>#N/A</v>
      </c>
      <c r="AD724" s="23" t="e">
        <f>VLOOKUP(Q724,'Weight table'!$A$2:$C$10000,3,FALSE)</f>
        <v>#N/A</v>
      </c>
      <c r="AF724" s="83"/>
      <c r="AG724" s="23" t="str">
        <f>IF(OR(ISBLANK($AF724),$AF724="N/A"),"",VLOOKUP($AF724,'Part number data actuators'!$B$3:$H$202,2,FALSE))</f>
        <v/>
      </c>
      <c r="AH724" s="23" t="str">
        <f>IF(OR(ISBLANK($AF724),$AF724="N/A"),"",VLOOKUP($AF724,'Part number data actuators'!$B$3:$H$202,3,FALSE))</f>
        <v/>
      </c>
      <c r="AI724" s="23" t="str">
        <f>IF(OR(ISBLANK($AF724),$AF724="N/A"),"",VLOOKUP($AF724,'Part number data actuators'!$B$3:$H$202,4,FALSE))</f>
        <v/>
      </c>
      <c r="AJ724" s="23" t="str">
        <f>IF(OR(ISBLANK($AF724),$AF724="N/A"),"",VLOOKUP($AF724,'Part number data actuators'!$B$3:$H$202,5,FALSE))</f>
        <v/>
      </c>
      <c r="AK724" s="23" t="str">
        <f>IF(OR(ISBLANK($AF724),$AF724="N/A"),"",VLOOKUP($AF724,'Part number data actuators'!$B$3:$H$202,6,FALSE))</f>
        <v/>
      </c>
      <c r="AL724" s="23" t="str">
        <f>IF(OR(ISBLANK($AF724),$AF724="N/A"),"",VLOOKUP($AF724,'Part number data actuators'!$B$3:$H$202,7,FALSE))</f>
        <v/>
      </c>
      <c r="AM724" s="5" t="str">
        <f>IF(OR(ISBLANK($AF724),$AF724="N/A"),"",VLOOKUP(AF724,'Weight table'!$A$2:$C$10000,3,FALSE))</f>
        <v/>
      </c>
      <c r="AO724" s="86"/>
      <c r="AU724" s="66" t="e">
        <f t="shared" si="112"/>
        <v>#N/A</v>
      </c>
      <c r="AV724" s="66" t="e">
        <f t="shared" si="113"/>
        <v>#N/A</v>
      </c>
      <c r="AW724" t="e">
        <f t="shared" si="114"/>
        <v>#N/A</v>
      </c>
      <c r="AX724" s="66" t="e">
        <f t="shared" si="115"/>
        <v>#N/A</v>
      </c>
      <c r="AY724" s="66" t="e">
        <f t="shared" si="116"/>
        <v>#N/A</v>
      </c>
      <c r="BB724" s="6" t="e">
        <f>MATCH(Q724,'Partnumber data valves'!$B$4:$B$1001,0)</f>
        <v>#N/A</v>
      </c>
      <c r="BC724" s="6"/>
      <c r="BD724" t="e">
        <f>INDEX('Partnumber data valves'!$B$4:$AC$1001,$BB724,13)</f>
        <v>#N/A</v>
      </c>
      <c r="BE724" t="e">
        <f>INDEX('Partnumber data valves'!$B$4:$AC$1001,$BB724,14)</f>
        <v>#N/A</v>
      </c>
      <c r="BF724" t="e">
        <f>INDEX('Partnumber data valves'!$B$4:$AC$1001,$BB724,15)</f>
        <v>#N/A</v>
      </c>
      <c r="BG724" t="e">
        <f>INDEX('Partnumber data valves'!$B$4:$AC$1001,$BB724,16)</f>
        <v>#N/A</v>
      </c>
      <c r="BH724" t="e">
        <f>INDEX('Partnumber data valves'!$B$4:$AC$1001,$BB724,17)</f>
        <v>#N/A</v>
      </c>
      <c r="BI724" t="e">
        <f>INDEX('Partnumber data valves'!$B$4:$AC$1001,$BB724,18)</f>
        <v>#N/A</v>
      </c>
      <c r="BJ724" t="e">
        <f>INDEX('Partnumber data valves'!$B$4:$AC$1001,$BB724,19)</f>
        <v>#N/A</v>
      </c>
      <c r="BL724" t="e">
        <f>INDEX('Partnumber data valves'!$B$4:$AC$1001,$BB724,21)</f>
        <v>#N/A</v>
      </c>
      <c r="BM724" t="e">
        <f>INDEX('Partnumber data valves'!$B$4:$AC$1001,$BB724,22)</f>
        <v>#N/A</v>
      </c>
      <c r="BN724" t="e">
        <f>INDEX('Partnumber data valves'!$B$4:$AC$1001,$BB724,23)</f>
        <v>#N/A</v>
      </c>
      <c r="BO724" t="e">
        <f>INDEX('Partnumber data valves'!$B$4:$AC$1001,$BB724,24)</f>
        <v>#N/A</v>
      </c>
      <c r="BP724" t="e">
        <f>INDEX('Partnumber data valves'!$B$4:$AC$1001,$BB724,25)</f>
        <v>#N/A</v>
      </c>
      <c r="BQ724" t="e">
        <f>INDEX('Partnumber data valves'!$B$4:$AC$1001,$BB724,26)</f>
        <v>#N/A</v>
      </c>
      <c r="BR724" t="e">
        <f>INDEX('Partnumber data valves'!$B$4:$AC$1001,$BB724,27)</f>
        <v>#N/A</v>
      </c>
      <c r="BS724" t="e">
        <f>INDEX('Partnumber data valves'!$B$4:$AC$1001,$BB724,28)</f>
        <v>#N/A</v>
      </c>
      <c r="BU724" s="66" t="e">
        <f>INDEX('Partnumber data valves'!$B$4:$AC$1001,$BB724,5)</f>
        <v>#N/A</v>
      </c>
      <c r="BV724" s="66" t="e">
        <f>INDEX('Partnumber data valves'!$B$4:$AC$1001,$BB724,6)</f>
        <v>#N/A</v>
      </c>
    </row>
    <row r="725" spans="2:74" ht="15.75">
      <c r="B725" s="86"/>
      <c r="C725" s="108"/>
      <c r="D725" s="125"/>
      <c r="E725" s="124"/>
      <c r="F725" s="124"/>
      <c r="G725" s="109"/>
      <c r="H725" s="112"/>
      <c r="I725" s="110"/>
      <c r="J725" s="111"/>
      <c r="K725" s="112"/>
      <c r="L725" s="111"/>
      <c r="M725" s="115"/>
      <c r="N725" s="115"/>
      <c r="O725" s="115"/>
      <c r="Q725" s="83"/>
      <c r="R725" s="22" t="e">
        <f>VLOOKUP('Frese Valve Selection'!$Q725,'Partnumber data valves'!$B$4:$K$1001,2,FALSE)</f>
        <v>#N/A</v>
      </c>
      <c r="S725" s="23" t="e">
        <f>VLOOKUP('Frese Valve Selection'!$Q725,'Partnumber data valves'!$B$4:$K$1001,3,FALSE)</f>
        <v>#N/A</v>
      </c>
      <c r="T725" s="23" t="e">
        <f>VLOOKUP('Frese Valve Selection'!$Q725,'Partnumber data valves'!$B$4:$K$1001,4,FALSE)</f>
        <v>#N/A</v>
      </c>
      <c r="U725" s="23" t="e">
        <f>VLOOKUP('Frese Valve Selection'!$Q725,'Partnumber data valves'!$B$4:$K$1001,5,FALSE)</f>
        <v>#N/A</v>
      </c>
      <c r="V725" s="23" t="e">
        <f>VLOOKUP('Frese Valve Selection'!$Q725,'Partnumber data valves'!$B$4:$K$1001,6,FALSE)</f>
        <v>#N/A</v>
      </c>
      <c r="W725" s="23" t="e">
        <f>VLOOKUP('Frese Valve Selection'!$Q725,'Partnumber data valves'!$B$4:$K$1001,7,FALSE)</f>
        <v>#N/A</v>
      </c>
      <c r="X725" s="23" t="e">
        <f>VLOOKUP('Frese Valve Selection'!$Q725,'Partnumber data valves'!$B$4:$K$1001,8,FALSE)</f>
        <v>#N/A</v>
      </c>
      <c r="Y725" s="23" t="e">
        <f>VLOOKUP('Frese Valve Selection'!$Q725,'Partnumber data valves'!$B$4:$K$1001,9,FALSE)</f>
        <v>#N/A</v>
      </c>
      <c r="Z725" s="23" t="e">
        <f>VLOOKUP('Frese Valve Selection'!$Q725,'Partnumber data valves'!$B$4:$K$1001,10,FALSE)</f>
        <v>#N/A</v>
      </c>
      <c r="AA725" s="97">
        <f t="shared" si="111"/>
        <v>0</v>
      </c>
      <c r="AB725" s="98" t="e">
        <f t="shared" si="109"/>
        <v>#N/A</v>
      </c>
      <c r="AC725" s="99" t="e">
        <f t="shared" si="110"/>
        <v>#N/A</v>
      </c>
      <c r="AD725" s="23" t="e">
        <f>VLOOKUP(Q725,'Weight table'!$A$2:$C$10000,3,FALSE)</f>
        <v>#N/A</v>
      </c>
      <c r="AF725" s="83"/>
      <c r="AG725" s="23" t="str">
        <f>IF(OR(ISBLANK($AF725),$AF725="N/A"),"",VLOOKUP($AF725,'Part number data actuators'!$B$3:$H$202,2,FALSE))</f>
        <v/>
      </c>
      <c r="AH725" s="23" t="str">
        <f>IF(OR(ISBLANK($AF725),$AF725="N/A"),"",VLOOKUP($AF725,'Part number data actuators'!$B$3:$H$202,3,FALSE))</f>
        <v/>
      </c>
      <c r="AI725" s="23" t="str">
        <f>IF(OR(ISBLANK($AF725),$AF725="N/A"),"",VLOOKUP($AF725,'Part number data actuators'!$B$3:$H$202,4,FALSE))</f>
        <v/>
      </c>
      <c r="AJ725" s="23" t="str">
        <f>IF(OR(ISBLANK($AF725),$AF725="N/A"),"",VLOOKUP($AF725,'Part number data actuators'!$B$3:$H$202,5,FALSE))</f>
        <v/>
      </c>
      <c r="AK725" s="23" t="str">
        <f>IF(OR(ISBLANK($AF725),$AF725="N/A"),"",VLOOKUP($AF725,'Part number data actuators'!$B$3:$H$202,6,FALSE))</f>
        <v/>
      </c>
      <c r="AL725" s="23" t="str">
        <f>IF(OR(ISBLANK($AF725),$AF725="N/A"),"",VLOOKUP($AF725,'Part number data actuators'!$B$3:$H$202,7,FALSE))</f>
        <v/>
      </c>
      <c r="AM725" s="5" t="str">
        <f>IF(OR(ISBLANK($AF725),$AF725="N/A"),"",VLOOKUP(AF725,'Weight table'!$A$2:$C$10000,3,FALSE))</f>
        <v/>
      </c>
      <c r="AO725" s="86"/>
      <c r="AU725" s="66" t="e">
        <f t="shared" si="112"/>
        <v>#N/A</v>
      </c>
      <c r="AV725" s="66" t="e">
        <f t="shared" si="113"/>
        <v>#N/A</v>
      </c>
      <c r="AW725" t="e">
        <f t="shared" si="114"/>
        <v>#N/A</v>
      </c>
      <c r="AX725" s="66" t="e">
        <f t="shared" si="115"/>
        <v>#N/A</v>
      </c>
      <c r="AY725" s="66" t="e">
        <f t="shared" si="116"/>
        <v>#N/A</v>
      </c>
      <c r="BB725" s="6" t="e">
        <f>MATCH(Q725,'Partnumber data valves'!$B$4:$B$1001,0)</f>
        <v>#N/A</v>
      </c>
      <c r="BC725" s="6"/>
      <c r="BD725" t="e">
        <f>INDEX('Partnumber data valves'!$B$4:$AC$1001,$BB725,13)</f>
        <v>#N/A</v>
      </c>
      <c r="BE725" t="e">
        <f>INDEX('Partnumber data valves'!$B$4:$AC$1001,$BB725,14)</f>
        <v>#N/A</v>
      </c>
      <c r="BF725" t="e">
        <f>INDEX('Partnumber data valves'!$B$4:$AC$1001,$BB725,15)</f>
        <v>#N/A</v>
      </c>
      <c r="BG725" t="e">
        <f>INDEX('Partnumber data valves'!$B$4:$AC$1001,$BB725,16)</f>
        <v>#N/A</v>
      </c>
      <c r="BH725" t="e">
        <f>INDEX('Partnumber data valves'!$B$4:$AC$1001,$BB725,17)</f>
        <v>#N/A</v>
      </c>
      <c r="BI725" t="e">
        <f>INDEX('Partnumber data valves'!$B$4:$AC$1001,$BB725,18)</f>
        <v>#N/A</v>
      </c>
      <c r="BJ725" t="e">
        <f>INDEX('Partnumber data valves'!$B$4:$AC$1001,$BB725,19)</f>
        <v>#N/A</v>
      </c>
      <c r="BL725" t="e">
        <f>INDEX('Partnumber data valves'!$B$4:$AC$1001,$BB725,21)</f>
        <v>#N/A</v>
      </c>
      <c r="BM725" t="e">
        <f>INDEX('Partnumber data valves'!$B$4:$AC$1001,$BB725,22)</f>
        <v>#N/A</v>
      </c>
      <c r="BN725" t="e">
        <f>INDEX('Partnumber data valves'!$B$4:$AC$1001,$BB725,23)</f>
        <v>#N/A</v>
      </c>
      <c r="BO725" t="e">
        <f>INDEX('Partnumber data valves'!$B$4:$AC$1001,$BB725,24)</f>
        <v>#N/A</v>
      </c>
      <c r="BP725" t="e">
        <f>INDEX('Partnumber data valves'!$B$4:$AC$1001,$BB725,25)</f>
        <v>#N/A</v>
      </c>
      <c r="BQ725" t="e">
        <f>INDEX('Partnumber data valves'!$B$4:$AC$1001,$BB725,26)</f>
        <v>#N/A</v>
      </c>
      <c r="BR725" t="e">
        <f>INDEX('Partnumber data valves'!$B$4:$AC$1001,$BB725,27)</f>
        <v>#N/A</v>
      </c>
      <c r="BS725" t="e">
        <f>INDEX('Partnumber data valves'!$B$4:$AC$1001,$BB725,28)</f>
        <v>#N/A</v>
      </c>
      <c r="BU725" s="66" t="e">
        <f>INDEX('Partnumber data valves'!$B$4:$AC$1001,$BB725,5)</f>
        <v>#N/A</v>
      </c>
      <c r="BV725" s="66" t="e">
        <f>INDEX('Partnumber data valves'!$B$4:$AC$1001,$BB725,6)</f>
        <v>#N/A</v>
      </c>
    </row>
    <row r="726" spans="2:74" ht="15.75">
      <c r="B726" s="86"/>
      <c r="C726" s="108"/>
      <c r="D726" s="112"/>
      <c r="E726" s="124"/>
      <c r="F726" s="124"/>
      <c r="G726" s="109"/>
      <c r="H726" s="112"/>
      <c r="I726" s="110"/>
      <c r="J726" s="111"/>
      <c r="K726" s="112"/>
      <c r="L726" s="111"/>
      <c r="M726" s="115"/>
      <c r="N726" s="115"/>
      <c r="O726" s="115"/>
      <c r="Q726" s="83"/>
      <c r="R726" s="22" t="e">
        <f>VLOOKUP('Frese Valve Selection'!$Q726,'Partnumber data valves'!$B$4:$K$1001,2,FALSE)</f>
        <v>#N/A</v>
      </c>
      <c r="S726" s="23" t="e">
        <f>VLOOKUP('Frese Valve Selection'!$Q726,'Partnumber data valves'!$B$4:$K$1001,3,FALSE)</f>
        <v>#N/A</v>
      </c>
      <c r="T726" s="23" t="e">
        <f>VLOOKUP('Frese Valve Selection'!$Q726,'Partnumber data valves'!$B$4:$K$1001,4,FALSE)</f>
        <v>#N/A</v>
      </c>
      <c r="U726" s="23" t="e">
        <f>VLOOKUP('Frese Valve Selection'!$Q726,'Partnumber data valves'!$B$4:$K$1001,5,FALSE)</f>
        <v>#N/A</v>
      </c>
      <c r="V726" s="23" t="e">
        <f>VLOOKUP('Frese Valve Selection'!$Q726,'Partnumber data valves'!$B$4:$K$1001,6,FALSE)</f>
        <v>#N/A</v>
      </c>
      <c r="W726" s="23" t="e">
        <f>VLOOKUP('Frese Valve Selection'!$Q726,'Partnumber data valves'!$B$4:$K$1001,7,FALSE)</f>
        <v>#N/A</v>
      </c>
      <c r="X726" s="23" t="e">
        <f>VLOOKUP('Frese Valve Selection'!$Q726,'Partnumber data valves'!$B$4:$K$1001,8,FALSE)</f>
        <v>#N/A</v>
      </c>
      <c r="Y726" s="23" t="e">
        <f>VLOOKUP('Frese Valve Selection'!$Q726,'Partnumber data valves'!$B$4:$K$1001,9,FALSE)</f>
        <v>#N/A</v>
      </c>
      <c r="Z726" s="23" t="e">
        <f>VLOOKUP('Frese Valve Selection'!$Q726,'Partnumber data valves'!$B$4:$K$1001,10,FALSE)</f>
        <v>#N/A</v>
      </c>
      <c r="AA726" s="97">
        <f t="shared" si="111"/>
        <v>0</v>
      </c>
      <c r="AB726" s="98" t="e">
        <f t="shared" si="109"/>
        <v>#N/A</v>
      </c>
      <c r="AC726" s="99" t="e">
        <f t="shared" si="110"/>
        <v>#N/A</v>
      </c>
      <c r="AD726" s="23" t="e">
        <f>VLOOKUP(Q726,'Weight table'!$A$2:$C$10000,3,FALSE)</f>
        <v>#N/A</v>
      </c>
      <c r="AF726" s="83"/>
      <c r="AG726" s="23" t="str">
        <f>IF(OR(ISBLANK($AF726),$AF726="N/A"),"",VLOOKUP($AF726,'Part number data actuators'!$B$3:$H$202,2,FALSE))</f>
        <v/>
      </c>
      <c r="AH726" s="23" t="str">
        <f>IF(OR(ISBLANK($AF726),$AF726="N/A"),"",VLOOKUP($AF726,'Part number data actuators'!$B$3:$H$202,3,FALSE))</f>
        <v/>
      </c>
      <c r="AI726" s="23" t="str">
        <f>IF(OR(ISBLANK($AF726),$AF726="N/A"),"",VLOOKUP($AF726,'Part number data actuators'!$B$3:$H$202,4,FALSE))</f>
        <v/>
      </c>
      <c r="AJ726" s="23" t="str">
        <f>IF(OR(ISBLANK($AF726),$AF726="N/A"),"",VLOOKUP($AF726,'Part number data actuators'!$B$3:$H$202,5,FALSE))</f>
        <v/>
      </c>
      <c r="AK726" s="23" t="str">
        <f>IF(OR(ISBLANK($AF726),$AF726="N/A"),"",VLOOKUP($AF726,'Part number data actuators'!$B$3:$H$202,6,FALSE))</f>
        <v/>
      </c>
      <c r="AL726" s="23" t="str">
        <f>IF(OR(ISBLANK($AF726),$AF726="N/A"),"",VLOOKUP($AF726,'Part number data actuators'!$B$3:$H$202,7,FALSE))</f>
        <v/>
      </c>
      <c r="AM726" s="5" t="str">
        <f>IF(OR(ISBLANK($AF726),$AF726="N/A"),"",VLOOKUP(AF726,'Weight table'!$A$2:$C$10000,3,FALSE))</f>
        <v/>
      </c>
      <c r="AO726" s="86"/>
      <c r="AU726" s="66" t="e">
        <f t="shared" si="112"/>
        <v>#N/A</v>
      </c>
      <c r="AV726" s="66" t="e">
        <f t="shared" si="113"/>
        <v>#N/A</v>
      </c>
      <c r="AW726" t="e">
        <f t="shared" si="114"/>
        <v>#N/A</v>
      </c>
      <c r="AX726" s="66" t="e">
        <f t="shared" si="115"/>
        <v>#N/A</v>
      </c>
      <c r="AY726" s="66" t="e">
        <f t="shared" si="116"/>
        <v>#N/A</v>
      </c>
      <c r="BB726" s="6" t="e">
        <f>MATCH(Q726,'Partnumber data valves'!$B$4:$B$1001,0)</f>
        <v>#N/A</v>
      </c>
      <c r="BC726" s="6"/>
      <c r="BD726" t="e">
        <f>INDEX('Partnumber data valves'!$B$4:$AC$1001,$BB726,13)</f>
        <v>#N/A</v>
      </c>
      <c r="BE726" t="e">
        <f>INDEX('Partnumber data valves'!$B$4:$AC$1001,$BB726,14)</f>
        <v>#N/A</v>
      </c>
      <c r="BF726" t="e">
        <f>INDEX('Partnumber data valves'!$B$4:$AC$1001,$BB726,15)</f>
        <v>#N/A</v>
      </c>
      <c r="BG726" t="e">
        <f>INDEX('Partnumber data valves'!$B$4:$AC$1001,$BB726,16)</f>
        <v>#N/A</v>
      </c>
      <c r="BH726" t="e">
        <f>INDEX('Partnumber data valves'!$B$4:$AC$1001,$BB726,17)</f>
        <v>#N/A</v>
      </c>
      <c r="BI726" t="e">
        <f>INDEX('Partnumber data valves'!$B$4:$AC$1001,$BB726,18)</f>
        <v>#N/A</v>
      </c>
      <c r="BJ726" t="e">
        <f>INDEX('Partnumber data valves'!$B$4:$AC$1001,$BB726,19)</f>
        <v>#N/A</v>
      </c>
      <c r="BL726" t="e">
        <f>INDEX('Partnumber data valves'!$B$4:$AC$1001,$BB726,21)</f>
        <v>#N/A</v>
      </c>
      <c r="BM726" t="e">
        <f>INDEX('Partnumber data valves'!$B$4:$AC$1001,$BB726,22)</f>
        <v>#N/A</v>
      </c>
      <c r="BN726" t="e">
        <f>INDEX('Partnumber data valves'!$B$4:$AC$1001,$BB726,23)</f>
        <v>#N/A</v>
      </c>
      <c r="BO726" t="e">
        <f>INDEX('Partnumber data valves'!$B$4:$AC$1001,$BB726,24)</f>
        <v>#N/A</v>
      </c>
      <c r="BP726" t="e">
        <f>INDEX('Partnumber data valves'!$B$4:$AC$1001,$BB726,25)</f>
        <v>#N/A</v>
      </c>
      <c r="BQ726" t="e">
        <f>INDEX('Partnumber data valves'!$B$4:$AC$1001,$BB726,26)</f>
        <v>#N/A</v>
      </c>
      <c r="BR726" t="e">
        <f>INDEX('Partnumber data valves'!$B$4:$AC$1001,$BB726,27)</f>
        <v>#N/A</v>
      </c>
      <c r="BS726" t="e">
        <f>INDEX('Partnumber data valves'!$B$4:$AC$1001,$BB726,28)</f>
        <v>#N/A</v>
      </c>
      <c r="BU726" s="66" t="e">
        <f>INDEX('Partnumber data valves'!$B$4:$AC$1001,$BB726,5)</f>
        <v>#N/A</v>
      </c>
      <c r="BV726" s="66" t="e">
        <f>INDEX('Partnumber data valves'!$B$4:$AC$1001,$BB726,6)</f>
        <v>#N/A</v>
      </c>
    </row>
    <row r="727" spans="2:74" ht="15.75">
      <c r="B727" s="86"/>
      <c r="C727" s="108"/>
      <c r="D727" s="112"/>
      <c r="E727" s="124"/>
      <c r="F727" s="124"/>
      <c r="G727" s="109"/>
      <c r="H727" s="112"/>
      <c r="I727" s="110"/>
      <c r="J727" s="111"/>
      <c r="K727" s="112"/>
      <c r="L727" s="111"/>
      <c r="M727" s="115"/>
      <c r="N727" s="115"/>
      <c r="O727" s="115"/>
      <c r="Q727" s="83"/>
      <c r="R727" s="22" t="e">
        <f>VLOOKUP('Frese Valve Selection'!$Q727,'Partnumber data valves'!$B$4:$K$1001,2,FALSE)</f>
        <v>#N/A</v>
      </c>
      <c r="S727" s="23" t="e">
        <f>VLOOKUP('Frese Valve Selection'!$Q727,'Partnumber data valves'!$B$4:$K$1001,3,FALSE)</f>
        <v>#N/A</v>
      </c>
      <c r="T727" s="23" t="e">
        <f>VLOOKUP('Frese Valve Selection'!$Q727,'Partnumber data valves'!$B$4:$K$1001,4,FALSE)</f>
        <v>#N/A</v>
      </c>
      <c r="U727" s="23" t="e">
        <f>VLOOKUP('Frese Valve Selection'!$Q727,'Partnumber data valves'!$B$4:$K$1001,5,FALSE)</f>
        <v>#N/A</v>
      </c>
      <c r="V727" s="23" t="e">
        <f>VLOOKUP('Frese Valve Selection'!$Q727,'Partnumber data valves'!$B$4:$K$1001,6,FALSE)</f>
        <v>#N/A</v>
      </c>
      <c r="W727" s="23" t="e">
        <f>VLOOKUP('Frese Valve Selection'!$Q727,'Partnumber data valves'!$B$4:$K$1001,7,FALSE)</f>
        <v>#N/A</v>
      </c>
      <c r="X727" s="23" t="e">
        <f>VLOOKUP('Frese Valve Selection'!$Q727,'Partnumber data valves'!$B$4:$K$1001,8,FALSE)</f>
        <v>#N/A</v>
      </c>
      <c r="Y727" s="23" t="e">
        <f>VLOOKUP('Frese Valve Selection'!$Q727,'Partnumber data valves'!$B$4:$K$1001,9,FALSE)</f>
        <v>#N/A</v>
      </c>
      <c r="Z727" s="23" t="e">
        <f>VLOOKUP('Frese Valve Selection'!$Q727,'Partnumber data valves'!$B$4:$K$1001,10,FALSE)</f>
        <v>#N/A</v>
      </c>
      <c r="AA727" s="97">
        <f t="shared" si="111"/>
        <v>0</v>
      </c>
      <c r="AB727" s="98" t="e">
        <f t="shared" si="109"/>
        <v>#N/A</v>
      </c>
      <c r="AC727" s="99" t="e">
        <f t="shared" si="110"/>
        <v>#N/A</v>
      </c>
      <c r="AD727" s="23" t="e">
        <f>VLOOKUP(Q727,'Weight table'!$A$2:$C$10000,3,FALSE)</f>
        <v>#N/A</v>
      </c>
      <c r="AF727" s="83"/>
      <c r="AG727" s="23" t="str">
        <f>IF(OR(ISBLANK($AF727),$AF727="N/A"),"",VLOOKUP($AF727,'Part number data actuators'!$B$3:$H$202,2,FALSE))</f>
        <v/>
      </c>
      <c r="AH727" s="23" t="str">
        <f>IF(OR(ISBLANK($AF727),$AF727="N/A"),"",VLOOKUP($AF727,'Part number data actuators'!$B$3:$H$202,3,FALSE))</f>
        <v/>
      </c>
      <c r="AI727" s="23" t="str">
        <f>IF(OR(ISBLANK($AF727),$AF727="N/A"),"",VLOOKUP($AF727,'Part number data actuators'!$B$3:$H$202,4,FALSE))</f>
        <v/>
      </c>
      <c r="AJ727" s="23" t="str">
        <f>IF(OR(ISBLANK($AF727),$AF727="N/A"),"",VLOOKUP($AF727,'Part number data actuators'!$B$3:$H$202,5,FALSE))</f>
        <v/>
      </c>
      <c r="AK727" s="23" t="str">
        <f>IF(OR(ISBLANK($AF727),$AF727="N/A"),"",VLOOKUP($AF727,'Part number data actuators'!$B$3:$H$202,6,FALSE))</f>
        <v/>
      </c>
      <c r="AL727" s="23" t="str">
        <f>IF(OR(ISBLANK($AF727),$AF727="N/A"),"",VLOOKUP($AF727,'Part number data actuators'!$B$3:$H$202,7,FALSE))</f>
        <v/>
      </c>
      <c r="AM727" s="5" t="str">
        <f>IF(OR(ISBLANK($AF727),$AF727="N/A"),"",VLOOKUP(AF727,'Weight table'!$A$2:$C$10000,3,FALSE))</f>
        <v/>
      </c>
      <c r="AO727" s="86"/>
      <c r="AU727" s="66" t="e">
        <f t="shared" si="112"/>
        <v>#N/A</v>
      </c>
      <c r="AV727" s="66" t="e">
        <f t="shared" si="113"/>
        <v>#N/A</v>
      </c>
      <c r="AW727" t="e">
        <f t="shared" si="114"/>
        <v>#N/A</v>
      </c>
      <c r="AX727" s="66" t="e">
        <f t="shared" si="115"/>
        <v>#N/A</v>
      </c>
      <c r="AY727" s="66" t="e">
        <f t="shared" si="116"/>
        <v>#N/A</v>
      </c>
      <c r="BB727" s="6" t="e">
        <f>MATCH(Q727,'Partnumber data valves'!$B$4:$B$1001,0)</f>
        <v>#N/A</v>
      </c>
      <c r="BC727" s="6"/>
      <c r="BD727" t="e">
        <f>INDEX('Partnumber data valves'!$B$4:$AC$1001,$BB727,13)</f>
        <v>#N/A</v>
      </c>
      <c r="BE727" t="e">
        <f>INDEX('Partnumber data valves'!$B$4:$AC$1001,$BB727,14)</f>
        <v>#N/A</v>
      </c>
      <c r="BF727" t="e">
        <f>INDEX('Partnumber data valves'!$B$4:$AC$1001,$BB727,15)</f>
        <v>#N/A</v>
      </c>
      <c r="BG727" t="e">
        <f>INDEX('Partnumber data valves'!$B$4:$AC$1001,$BB727,16)</f>
        <v>#N/A</v>
      </c>
      <c r="BH727" t="e">
        <f>INDEX('Partnumber data valves'!$B$4:$AC$1001,$BB727,17)</f>
        <v>#N/A</v>
      </c>
      <c r="BI727" t="e">
        <f>INDEX('Partnumber data valves'!$B$4:$AC$1001,$BB727,18)</f>
        <v>#N/A</v>
      </c>
      <c r="BJ727" t="e">
        <f>INDEX('Partnumber data valves'!$B$4:$AC$1001,$BB727,19)</f>
        <v>#N/A</v>
      </c>
      <c r="BL727" t="e">
        <f>INDEX('Partnumber data valves'!$B$4:$AC$1001,$BB727,21)</f>
        <v>#N/A</v>
      </c>
      <c r="BM727" t="e">
        <f>INDEX('Partnumber data valves'!$B$4:$AC$1001,$BB727,22)</f>
        <v>#N/A</v>
      </c>
      <c r="BN727" t="e">
        <f>INDEX('Partnumber data valves'!$B$4:$AC$1001,$BB727,23)</f>
        <v>#N/A</v>
      </c>
      <c r="BO727" t="e">
        <f>INDEX('Partnumber data valves'!$B$4:$AC$1001,$BB727,24)</f>
        <v>#N/A</v>
      </c>
      <c r="BP727" t="e">
        <f>INDEX('Partnumber data valves'!$B$4:$AC$1001,$BB727,25)</f>
        <v>#N/A</v>
      </c>
      <c r="BQ727" t="e">
        <f>INDEX('Partnumber data valves'!$B$4:$AC$1001,$BB727,26)</f>
        <v>#N/A</v>
      </c>
      <c r="BR727" t="e">
        <f>INDEX('Partnumber data valves'!$B$4:$AC$1001,$BB727,27)</f>
        <v>#N/A</v>
      </c>
      <c r="BS727" t="e">
        <f>INDEX('Partnumber data valves'!$B$4:$AC$1001,$BB727,28)</f>
        <v>#N/A</v>
      </c>
      <c r="BU727" s="66" t="e">
        <f>INDEX('Partnumber data valves'!$B$4:$AC$1001,$BB727,5)</f>
        <v>#N/A</v>
      </c>
      <c r="BV727" s="66" t="e">
        <f>INDEX('Partnumber data valves'!$B$4:$AC$1001,$BB727,6)</f>
        <v>#N/A</v>
      </c>
    </row>
    <row r="728" spans="2:74" ht="15.75">
      <c r="B728" s="86"/>
      <c r="C728" s="108"/>
      <c r="D728" s="112"/>
      <c r="E728" s="124"/>
      <c r="F728" s="124"/>
      <c r="G728" s="109"/>
      <c r="H728" s="112"/>
      <c r="I728" s="110"/>
      <c r="J728" s="111"/>
      <c r="K728" s="112"/>
      <c r="L728" s="111"/>
      <c r="M728" s="115"/>
      <c r="N728" s="115"/>
      <c r="O728" s="115"/>
      <c r="Q728" s="83"/>
      <c r="R728" s="22" t="e">
        <f>VLOOKUP('Frese Valve Selection'!$Q728,'Partnumber data valves'!$B$4:$K$1001,2,FALSE)</f>
        <v>#N/A</v>
      </c>
      <c r="S728" s="23" t="e">
        <f>VLOOKUP('Frese Valve Selection'!$Q728,'Partnumber data valves'!$B$4:$K$1001,3,FALSE)</f>
        <v>#N/A</v>
      </c>
      <c r="T728" s="23" t="e">
        <f>VLOOKUP('Frese Valve Selection'!$Q728,'Partnumber data valves'!$B$4:$K$1001,4,FALSE)</f>
        <v>#N/A</v>
      </c>
      <c r="U728" s="23" t="e">
        <f>VLOOKUP('Frese Valve Selection'!$Q728,'Partnumber data valves'!$B$4:$K$1001,5,FALSE)</f>
        <v>#N/A</v>
      </c>
      <c r="V728" s="23" t="e">
        <f>VLOOKUP('Frese Valve Selection'!$Q728,'Partnumber data valves'!$B$4:$K$1001,6,FALSE)</f>
        <v>#N/A</v>
      </c>
      <c r="W728" s="23" t="e">
        <f>VLOOKUP('Frese Valve Selection'!$Q728,'Partnumber data valves'!$B$4:$K$1001,7,FALSE)</f>
        <v>#N/A</v>
      </c>
      <c r="X728" s="23" t="e">
        <f>VLOOKUP('Frese Valve Selection'!$Q728,'Partnumber data valves'!$B$4:$K$1001,8,FALSE)</f>
        <v>#N/A</v>
      </c>
      <c r="Y728" s="23" t="e">
        <f>VLOOKUP('Frese Valve Selection'!$Q728,'Partnumber data valves'!$B$4:$K$1001,9,FALSE)</f>
        <v>#N/A</v>
      </c>
      <c r="Z728" s="23" t="e">
        <f>VLOOKUP('Frese Valve Selection'!$Q728,'Partnumber data valves'!$B$4:$K$1001,10,FALSE)</f>
        <v>#N/A</v>
      </c>
      <c r="AA728" s="97">
        <f t="shared" si="111"/>
        <v>0</v>
      </c>
      <c r="AB728" s="98" t="e">
        <f t="shared" si="109"/>
        <v>#N/A</v>
      </c>
      <c r="AC728" s="99" t="e">
        <f t="shared" si="110"/>
        <v>#N/A</v>
      </c>
      <c r="AD728" s="23" t="e">
        <f>VLOOKUP(Q728,'Weight table'!$A$2:$C$10000,3,FALSE)</f>
        <v>#N/A</v>
      </c>
      <c r="AF728" s="83"/>
      <c r="AG728" s="23" t="str">
        <f>IF(OR(ISBLANK($AF728),$AF728="N/A"),"",VLOOKUP($AF728,'Part number data actuators'!$B$3:$H$202,2,FALSE))</f>
        <v/>
      </c>
      <c r="AH728" s="23" t="str">
        <f>IF(OR(ISBLANK($AF728),$AF728="N/A"),"",VLOOKUP($AF728,'Part number data actuators'!$B$3:$H$202,3,FALSE))</f>
        <v/>
      </c>
      <c r="AI728" s="23" t="str">
        <f>IF(OR(ISBLANK($AF728),$AF728="N/A"),"",VLOOKUP($AF728,'Part number data actuators'!$B$3:$H$202,4,FALSE))</f>
        <v/>
      </c>
      <c r="AJ728" s="23" t="str">
        <f>IF(OR(ISBLANK($AF728),$AF728="N/A"),"",VLOOKUP($AF728,'Part number data actuators'!$B$3:$H$202,5,FALSE))</f>
        <v/>
      </c>
      <c r="AK728" s="23" t="str">
        <f>IF(OR(ISBLANK($AF728),$AF728="N/A"),"",VLOOKUP($AF728,'Part number data actuators'!$B$3:$H$202,6,FALSE))</f>
        <v/>
      </c>
      <c r="AL728" s="23" t="str">
        <f>IF(OR(ISBLANK($AF728),$AF728="N/A"),"",VLOOKUP($AF728,'Part number data actuators'!$B$3:$H$202,7,FALSE))</f>
        <v/>
      </c>
      <c r="AM728" s="5" t="str">
        <f>IF(OR(ISBLANK($AF728),$AF728="N/A"),"",VLOOKUP(AF728,'Weight table'!$A$2:$C$10000,3,FALSE))</f>
        <v/>
      </c>
      <c r="AO728" s="86"/>
      <c r="AU728" s="66" t="e">
        <f t="shared" si="112"/>
        <v>#N/A</v>
      </c>
      <c r="AV728" s="66" t="e">
        <f t="shared" si="113"/>
        <v>#N/A</v>
      </c>
      <c r="AW728" t="e">
        <f t="shared" si="114"/>
        <v>#N/A</v>
      </c>
      <c r="AX728" s="66" t="e">
        <f t="shared" si="115"/>
        <v>#N/A</v>
      </c>
      <c r="AY728" s="66" t="e">
        <f t="shared" si="116"/>
        <v>#N/A</v>
      </c>
      <c r="BB728" s="6" t="e">
        <f>MATCH(Q728,'Partnumber data valves'!$B$4:$B$1001,0)</f>
        <v>#N/A</v>
      </c>
      <c r="BC728" s="6"/>
      <c r="BD728" t="e">
        <f>INDEX('Partnumber data valves'!$B$4:$AC$1001,$BB728,13)</f>
        <v>#N/A</v>
      </c>
      <c r="BE728" t="e">
        <f>INDEX('Partnumber data valves'!$B$4:$AC$1001,$BB728,14)</f>
        <v>#N/A</v>
      </c>
      <c r="BF728" t="e">
        <f>INDEX('Partnumber data valves'!$B$4:$AC$1001,$BB728,15)</f>
        <v>#N/A</v>
      </c>
      <c r="BG728" t="e">
        <f>INDEX('Partnumber data valves'!$B$4:$AC$1001,$BB728,16)</f>
        <v>#N/A</v>
      </c>
      <c r="BH728" t="e">
        <f>INDEX('Partnumber data valves'!$B$4:$AC$1001,$BB728,17)</f>
        <v>#N/A</v>
      </c>
      <c r="BI728" t="e">
        <f>INDEX('Partnumber data valves'!$B$4:$AC$1001,$BB728,18)</f>
        <v>#N/A</v>
      </c>
      <c r="BJ728" t="e">
        <f>INDEX('Partnumber data valves'!$B$4:$AC$1001,$BB728,19)</f>
        <v>#N/A</v>
      </c>
      <c r="BL728" t="e">
        <f>INDEX('Partnumber data valves'!$B$4:$AC$1001,$BB728,21)</f>
        <v>#N/A</v>
      </c>
      <c r="BM728" t="e">
        <f>INDEX('Partnumber data valves'!$B$4:$AC$1001,$BB728,22)</f>
        <v>#N/A</v>
      </c>
      <c r="BN728" t="e">
        <f>INDEX('Partnumber data valves'!$B$4:$AC$1001,$BB728,23)</f>
        <v>#N/A</v>
      </c>
      <c r="BO728" t="e">
        <f>INDEX('Partnumber data valves'!$B$4:$AC$1001,$BB728,24)</f>
        <v>#N/A</v>
      </c>
      <c r="BP728" t="e">
        <f>INDEX('Partnumber data valves'!$B$4:$AC$1001,$BB728,25)</f>
        <v>#N/A</v>
      </c>
      <c r="BQ728" t="e">
        <f>INDEX('Partnumber data valves'!$B$4:$AC$1001,$BB728,26)</f>
        <v>#N/A</v>
      </c>
      <c r="BR728" t="e">
        <f>INDEX('Partnumber data valves'!$B$4:$AC$1001,$BB728,27)</f>
        <v>#N/A</v>
      </c>
      <c r="BS728" t="e">
        <f>INDEX('Partnumber data valves'!$B$4:$AC$1001,$BB728,28)</f>
        <v>#N/A</v>
      </c>
      <c r="BU728" s="66" t="e">
        <f>INDEX('Partnumber data valves'!$B$4:$AC$1001,$BB728,5)</f>
        <v>#N/A</v>
      </c>
      <c r="BV728" s="66" t="e">
        <f>INDEX('Partnumber data valves'!$B$4:$AC$1001,$BB728,6)</f>
        <v>#N/A</v>
      </c>
    </row>
    <row r="729" spans="2:74" ht="15.75">
      <c r="B729" s="86"/>
      <c r="C729" s="108"/>
      <c r="D729" s="112"/>
      <c r="E729" s="124"/>
      <c r="F729" s="124"/>
      <c r="G729" s="109"/>
      <c r="H729" s="112"/>
      <c r="I729" s="110"/>
      <c r="J729" s="111"/>
      <c r="K729" s="112"/>
      <c r="L729" s="111"/>
      <c r="M729" s="115"/>
      <c r="N729" s="115"/>
      <c r="O729" s="115"/>
      <c r="Q729" s="83"/>
      <c r="R729" s="22" t="e">
        <f>VLOOKUP('Frese Valve Selection'!$Q729,'Partnumber data valves'!$B$4:$K$1001,2,FALSE)</f>
        <v>#N/A</v>
      </c>
      <c r="S729" s="23" t="e">
        <f>VLOOKUP('Frese Valve Selection'!$Q729,'Partnumber data valves'!$B$4:$K$1001,3,FALSE)</f>
        <v>#N/A</v>
      </c>
      <c r="T729" s="23" t="e">
        <f>VLOOKUP('Frese Valve Selection'!$Q729,'Partnumber data valves'!$B$4:$K$1001,4,FALSE)</f>
        <v>#N/A</v>
      </c>
      <c r="U729" s="23" t="e">
        <f>VLOOKUP('Frese Valve Selection'!$Q729,'Partnumber data valves'!$B$4:$K$1001,5,FALSE)</f>
        <v>#N/A</v>
      </c>
      <c r="V729" s="23" t="e">
        <f>VLOOKUP('Frese Valve Selection'!$Q729,'Partnumber data valves'!$B$4:$K$1001,6,FALSE)</f>
        <v>#N/A</v>
      </c>
      <c r="W729" s="23" t="e">
        <f>VLOOKUP('Frese Valve Selection'!$Q729,'Partnumber data valves'!$B$4:$K$1001,7,FALSE)</f>
        <v>#N/A</v>
      </c>
      <c r="X729" s="23" t="e">
        <f>VLOOKUP('Frese Valve Selection'!$Q729,'Partnumber data valves'!$B$4:$K$1001,8,FALSE)</f>
        <v>#N/A</v>
      </c>
      <c r="Y729" s="23" t="e">
        <f>VLOOKUP('Frese Valve Selection'!$Q729,'Partnumber data valves'!$B$4:$K$1001,9,FALSE)</f>
        <v>#N/A</v>
      </c>
      <c r="Z729" s="23" t="e">
        <f>VLOOKUP('Frese Valve Selection'!$Q729,'Partnumber data valves'!$B$4:$K$1001,10,FALSE)</f>
        <v>#N/A</v>
      </c>
      <c r="AA729" s="97">
        <f t="shared" si="111"/>
        <v>0</v>
      </c>
      <c r="AB729" s="98" t="e">
        <f t="shared" si="109"/>
        <v>#N/A</v>
      </c>
      <c r="AC729" s="99" t="e">
        <f t="shared" si="110"/>
        <v>#N/A</v>
      </c>
      <c r="AD729" s="23" t="e">
        <f>VLOOKUP(Q729,'Weight table'!$A$2:$C$10000,3,FALSE)</f>
        <v>#N/A</v>
      </c>
      <c r="AF729" s="83"/>
      <c r="AG729" s="23" t="str">
        <f>IF(OR(ISBLANK($AF729),$AF729="N/A"),"",VLOOKUP($AF729,'Part number data actuators'!$B$3:$H$202,2,FALSE))</f>
        <v/>
      </c>
      <c r="AH729" s="23" t="str">
        <f>IF(OR(ISBLANK($AF729),$AF729="N/A"),"",VLOOKUP($AF729,'Part number data actuators'!$B$3:$H$202,3,FALSE))</f>
        <v/>
      </c>
      <c r="AI729" s="23" t="str">
        <f>IF(OR(ISBLANK($AF729),$AF729="N/A"),"",VLOOKUP($AF729,'Part number data actuators'!$B$3:$H$202,4,FALSE))</f>
        <v/>
      </c>
      <c r="AJ729" s="23" t="str">
        <f>IF(OR(ISBLANK($AF729),$AF729="N/A"),"",VLOOKUP($AF729,'Part number data actuators'!$B$3:$H$202,5,FALSE))</f>
        <v/>
      </c>
      <c r="AK729" s="23" t="str">
        <f>IF(OR(ISBLANK($AF729),$AF729="N/A"),"",VLOOKUP($AF729,'Part number data actuators'!$B$3:$H$202,6,FALSE))</f>
        <v/>
      </c>
      <c r="AL729" s="23" t="str">
        <f>IF(OR(ISBLANK($AF729),$AF729="N/A"),"",VLOOKUP($AF729,'Part number data actuators'!$B$3:$H$202,7,FALSE))</f>
        <v/>
      </c>
      <c r="AM729" s="5" t="str">
        <f>IF(OR(ISBLANK($AF729),$AF729="N/A"),"",VLOOKUP(AF729,'Weight table'!$A$2:$C$10000,3,FALSE))</f>
        <v/>
      </c>
      <c r="AO729" s="86"/>
      <c r="AU729" s="66" t="e">
        <f t="shared" si="112"/>
        <v>#N/A</v>
      </c>
      <c r="AV729" s="66" t="e">
        <f t="shared" si="113"/>
        <v>#N/A</v>
      </c>
      <c r="AW729" t="e">
        <f t="shared" si="114"/>
        <v>#N/A</v>
      </c>
      <c r="AX729" s="66" t="e">
        <f t="shared" si="115"/>
        <v>#N/A</v>
      </c>
      <c r="AY729" s="66" t="e">
        <f t="shared" si="116"/>
        <v>#N/A</v>
      </c>
      <c r="BB729" s="6" t="e">
        <f>MATCH(Q729,'Partnumber data valves'!$B$4:$B$1001,0)</f>
        <v>#N/A</v>
      </c>
      <c r="BC729" s="6"/>
      <c r="BD729" t="e">
        <f>INDEX('Partnumber data valves'!$B$4:$AC$1001,$BB729,13)</f>
        <v>#N/A</v>
      </c>
      <c r="BE729" t="e">
        <f>INDEX('Partnumber data valves'!$B$4:$AC$1001,$BB729,14)</f>
        <v>#N/A</v>
      </c>
      <c r="BF729" t="e">
        <f>INDEX('Partnumber data valves'!$B$4:$AC$1001,$BB729,15)</f>
        <v>#N/A</v>
      </c>
      <c r="BG729" t="e">
        <f>INDEX('Partnumber data valves'!$B$4:$AC$1001,$BB729,16)</f>
        <v>#N/A</v>
      </c>
      <c r="BH729" t="e">
        <f>INDEX('Partnumber data valves'!$B$4:$AC$1001,$BB729,17)</f>
        <v>#N/A</v>
      </c>
      <c r="BI729" t="e">
        <f>INDEX('Partnumber data valves'!$B$4:$AC$1001,$BB729,18)</f>
        <v>#N/A</v>
      </c>
      <c r="BJ729" t="e">
        <f>INDEX('Partnumber data valves'!$B$4:$AC$1001,$BB729,19)</f>
        <v>#N/A</v>
      </c>
      <c r="BL729" t="e">
        <f>INDEX('Partnumber data valves'!$B$4:$AC$1001,$BB729,21)</f>
        <v>#N/A</v>
      </c>
      <c r="BM729" t="e">
        <f>INDEX('Partnumber data valves'!$B$4:$AC$1001,$BB729,22)</f>
        <v>#N/A</v>
      </c>
      <c r="BN729" t="e">
        <f>INDEX('Partnumber data valves'!$B$4:$AC$1001,$BB729,23)</f>
        <v>#N/A</v>
      </c>
      <c r="BO729" t="e">
        <f>INDEX('Partnumber data valves'!$B$4:$AC$1001,$BB729,24)</f>
        <v>#N/A</v>
      </c>
      <c r="BP729" t="e">
        <f>INDEX('Partnumber data valves'!$B$4:$AC$1001,$BB729,25)</f>
        <v>#N/A</v>
      </c>
      <c r="BQ729" t="e">
        <f>INDEX('Partnumber data valves'!$B$4:$AC$1001,$BB729,26)</f>
        <v>#N/A</v>
      </c>
      <c r="BR729" t="e">
        <f>INDEX('Partnumber data valves'!$B$4:$AC$1001,$BB729,27)</f>
        <v>#N/A</v>
      </c>
      <c r="BS729" t="e">
        <f>INDEX('Partnumber data valves'!$B$4:$AC$1001,$BB729,28)</f>
        <v>#N/A</v>
      </c>
      <c r="BU729" s="66" t="e">
        <f>INDEX('Partnumber data valves'!$B$4:$AC$1001,$BB729,5)</f>
        <v>#N/A</v>
      </c>
      <c r="BV729" s="66" t="e">
        <f>INDEX('Partnumber data valves'!$B$4:$AC$1001,$BB729,6)</f>
        <v>#N/A</v>
      </c>
    </row>
    <row r="730" spans="2:74" ht="15.75">
      <c r="B730" s="86"/>
      <c r="C730" s="108"/>
      <c r="D730" s="112"/>
      <c r="E730" s="124"/>
      <c r="F730" s="124"/>
      <c r="G730" s="109"/>
      <c r="H730" s="112"/>
      <c r="I730" s="110"/>
      <c r="J730" s="111"/>
      <c r="K730" s="112"/>
      <c r="L730" s="111"/>
      <c r="M730" s="115"/>
      <c r="N730" s="115"/>
      <c r="O730" s="115"/>
      <c r="Q730" s="83"/>
      <c r="R730" s="22" t="e">
        <f>VLOOKUP('Frese Valve Selection'!$Q730,'Partnumber data valves'!$B$4:$K$1001,2,FALSE)</f>
        <v>#N/A</v>
      </c>
      <c r="S730" s="23" t="e">
        <f>VLOOKUP('Frese Valve Selection'!$Q730,'Partnumber data valves'!$B$4:$K$1001,3,FALSE)</f>
        <v>#N/A</v>
      </c>
      <c r="T730" s="23" t="e">
        <f>VLOOKUP('Frese Valve Selection'!$Q730,'Partnumber data valves'!$B$4:$K$1001,4,FALSE)</f>
        <v>#N/A</v>
      </c>
      <c r="U730" s="23" t="e">
        <f>VLOOKUP('Frese Valve Selection'!$Q730,'Partnumber data valves'!$B$4:$K$1001,5,FALSE)</f>
        <v>#N/A</v>
      </c>
      <c r="V730" s="23" t="e">
        <f>VLOOKUP('Frese Valve Selection'!$Q730,'Partnumber data valves'!$B$4:$K$1001,6,FALSE)</f>
        <v>#N/A</v>
      </c>
      <c r="W730" s="23" t="e">
        <f>VLOOKUP('Frese Valve Selection'!$Q730,'Partnumber data valves'!$B$4:$K$1001,7,FALSE)</f>
        <v>#N/A</v>
      </c>
      <c r="X730" s="23" t="e">
        <f>VLOOKUP('Frese Valve Selection'!$Q730,'Partnumber data valves'!$B$4:$K$1001,8,FALSE)</f>
        <v>#N/A</v>
      </c>
      <c r="Y730" s="23" t="e">
        <f>VLOOKUP('Frese Valve Selection'!$Q730,'Partnumber data valves'!$B$4:$K$1001,9,FALSE)</f>
        <v>#N/A</v>
      </c>
      <c r="Z730" s="23" t="e">
        <f>VLOOKUP('Frese Valve Selection'!$Q730,'Partnumber data valves'!$B$4:$K$1001,10,FALSE)</f>
        <v>#N/A</v>
      </c>
      <c r="AA730" s="97">
        <f t="shared" si="111"/>
        <v>0</v>
      </c>
      <c r="AB730" s="98" t="e">
        <f t="shared" si="109"/>
        <v>#N/A</v>
      </c>
      <c r="AC730" s="99" t="e">
        <f t="shared" si="110"/>
        <v>#N/A</v>
      </c>
      <c r="AD730" s="23" t="e">
        <f>VLOOKUP(Q730,'Weight table'!$A$2:$C$10000,3,FALSE)</f>
        <v>#N/A</v>
      </c>
      <c r="AF730" s="83"/>
      <c r="AG730" s="23" t="str">
        <f>IF(OR(ISBLANK($AF730),$AF730="N/A"),"",VLOOKUP($AF730,'Part number data actuators'!$B$3:$H$202,2,FALSE))</f>
        <v/>
      </c>
      <c r="AH730" s="23" t="str">
        <f>IF(OR(ISBLANK($AF730),$AF730="N/A"),"",VLOOKUP($AF730,'Part number data actuators'!$B$3:$H$202,3,FALSE))</f>
        <v/>
      </c>
      <c r="AI730" s="23" t="str">
        <f>IF(OR(ISBLANK($AF730),$AF730="N/A"),"",VLOOKUP($AF730,'Part number data actuators'!$B$3:$H$202,4,FALSE))</f>
        <v/>
      </c>
      <c r="AJ730" s="23" t="str">
        <f>IF(OR(ISBLANK($AF730),$AF730="N/A"),"",VLOOKUP($AF730,'Part number data actuators'!$B$3:$H$202,5,FALSE))</f>
        <v/>
      </c>
      <c r="AK730" s="23" t="str">
        <f>IF(OR(ISBLANK($AF730),$AF730="N/A"),"",VLOOKUP($AF730,'Part number data actuators'!$B$3:$H$202,6,FALSE))</f>
        <v/>
      </c>
      <c r="AL730" s="23" t="str">
        <f>IF(OR(ISBLANK($AF730),$AF730="N/A"),"",VLOOKUP($AF730,'Part number data actuators'!$B$3:$H$202,7,FALSE))</f>
        <v/>
      </c>
      <c r="AM730" s="5" t="str">
        <f>IF(OR(ISBLANK($AF730),$AF730="N/A"),"",VLOOKUP(AF730,'Weight table'!$A$2:$C$10000,3,FALSE))</f>
        <v/>
      </c>
      <c r="AO730" s="86"/>
      <c r="AU730" s="66" t="e">
        <f t="shared" si="112"/>
        <v>#N/A</v>
      </c>
      <c r="AV730" s="66" t="e">
        <f t="shared" si="113"/>
        <v>#N/A</v>
      </c>
      <c r="AW730" t="e">
        <f t="shared" si="114"/>
        <v>#N/A</v>
      </c>
      <c r="AX730" s="66" t="e">
        <f t="shared" si="115"/>
        <v>#N/A</v>
      </c>
      <c r="AY730" s="66" t="e">
        <f t="shared" si="116"/>
        <v>#N/A</v>
      </c>
      <c r="BB730" s="6" t="e">
        <f>MATCH(Q730,'Partnumber data valves'!$B$4:$B$1001,0)</f>
        <v>#N/A</v>
      </c>
      <c r="BC730" s="6"/>
      <c r="BD730" t="e">
        <f>INDEX('Partnumber data valves'!$B$4:$AC$1001,$BB730,13)</f>
        <v>#N/A</v>
      </c>
      <c r="BE730" t="e">
        <f>INDEX('Partnumber data valves'!$B$4:$AC$1001,$BB730,14)</f>
        <v>#N/A</v>
      </c>
      <c r="BF730" t="e">
        <f>INDEX('Partnumber data valves'!$B$4:$AC$1001,$BB730,15)</f>
        <v>#N/A</v>
      </c>
      <c r="BG730" t="e">
        <f>INDEX('Partnumber data valves'!$B$4:$AC$1001,$BB730,16)</f>
        <v>#N/A</v>
      </c>
      <c r="BH730" t="e">
        <f>INDEX('Partnumber data valves'!$B$4:$AC$1001,$BB730,17)</f>
        <v>#N/A</v>
      </c>
      <c r="BI730" t="e">
        <f>INDEX('Partnumber data valves'!$B$4:$AC$1001,$BB730,18)</f>
        <v>#N/A</v>
      </c>
      <c r="BJ730" t="e">
        <f>INDEX('Partnumber data valves'!$B$4:$AC$1001,$BB730,19)</f>
        <v>#N/A</v>
      </c>
      <c r="BL730" t="e">
        <f>INDEX('Partnumber data valves'!$B$4:$AC$1001,$BB730,21)</f>
        <v>#N/A</v>
      </c>
      <c r="BM730" t="e">
        <f>INDEX('Partnumber data valves'!$B$4:$AC$1001,$BB730,22)</f>
        <v>#N/A</v>
      </c>
      <c r="BN730" t="e">
        <f>INDEX('Partnumber data valves'!$B$4:$AC$1001,$BB730,23)</f>
        <v>#N/A</v>
      </c>
      <c r="BO730" t="e">
        <f>INDEX('Partnumber data valves'!$B$4:$AC$1001,$BB730,24)</f>
        <v>#N/A</v>
      </c>
      <c r="BP730" t="e">
        <f>INDEX('Partnumber data valves'!$B$4:$AC$1001,$BB730,25)</f>
        <v>#N/A</v>
      </c>
      <c r="BQ730" t="e">
        <f>INDEX('Partnumber data valves'!$B$4:$AC$1001,$BB730,26)</f>
        <v>#N/A</v>
      </c>
      <c r="BR730" t="e">
        <f>INDEX('Partnumber data valves'!$B$4:$AC$1001,$BB730,27)</f>
        <v>#N/A</v>
      </c>
      <c r="BS730" t="e">
        <f>INDEX('Partnumber data valves'!$B$4:$AC$1001,$BB730,28)</f>
        <v>#N/A</v>
      </c>
      <c r="BU730" s="66" t="e">
        <f>INDEX('Partnumber data valves'!$B$4:$AC$1001,$BB730,5)</f>
        <v>#N/A</v>
      </c>
      <c r="BV730" s="66" t="e">
        <f>INDEX('Partnumber data valves'!$B$4:$AC$1001,$BB730,6)</f>
        <v>#N/A</v>
      </c>
    </row>
    <row r="731" spans="2:74" ht="15.75">
      <c r="B731" s="86"/>
      <c r="C731" s="108"/>
      <c r="D731" s="125"/>
      <c r="E731" s="124"/>
      <c r="F731" s="124"/>
      <c r="G731" s="109"/>
      <c r="H731" s="112"/>
      <c r="I731" s="110"/>
      <c r="J731" s="111"/>
      <c r="K731" s="112"/>
      <c r="L731" s="111"/>
      <c r="M731" s="115"/>
      <c r="N731" s="115"/>
      <c r="O731" s="115"/>
      <c r="Q731" s="83"/>
      <c r="R731" s="22" t="e">
        <f>VLOOKUP('Frese Valve Selection'!$Q731,'Partnumber data valves'!$B$4:$K$1001,2,FALSE)</f>
        <v>#N/A</v>
      </c>
      <c r="S731" s="23" t="e">
        <f>VLOOKUP('Frese Valve Selection'!$Q731,'Partnumber data valves'!$B$4:$K$1001,3,FALSE)</f>
        <v>#N/A</v>
      </c>
      <c r="T731" s="23" t="e">
        <f>VLOOKUP('Frese Valve Selection'!$Q731,'Partnumber data valves'!$B$4:$K$1001,4,FALSE)</f>
        <v>#N/A</v>
      </c>
      <c r="U731" s="23" t="e">
        <f>VLOOKUP('Frese Valve Selection'!$Q731,'Partnumber data valves'!$B$4:$K$1001,5,FALSE)</f>
        <v>#N/A</v>
      </c>
      <c r="V731" s="23" t="e">
        <f>VLOOKUP('Frese Valve Selection'!$Q731,'Partnumber data valves'!$B$4:$K$1001,6,FALSE)</f>
        <v>#N/A</v>
      </c>
      <c r="W731" s="23" t="e">
        <f>VLOOKUP('Frese Valve Selection'!$Q731,'Partnumber data valves'!$B$4:$K$1001,7,FALSE)</f>
        <v>#N/A</v>
      </c>
      <c r="X731" s="23" t="e">
        <f>VLOOKUP('Frese Valve Selection'!$Q731,'Partnumber data valves'!$B$4:$K$1001,8,FALSE)</f>
        <v>#N/A</v>
      </c>
      <c r="Y731" s="23" t="e">
        <f>VLOOKUP('Frese Valve Selection'!$Q731,'Partnumber data valves'!$B$4:$K$1001,9,FALSE)</f>
        <v>#N/A</v>
      </c>
      <c r="Z731" s="23" t="e">
        <f>VLOOKUP('Frese Valve Selection'!$Q731,'Partnumber data valves'!$B$4:$K$1001,10,FALSE)</f>
        <v>#N/A</v>
      </c>
      <c r="AA731" s="97">
        <f t="shared" si="111"/>
        <v>0</v>
      </c>
      <c r="AB731" s="98" t="e">
        <f t="shared" si="109"/>
        <v>#N/A</v>
      </c>
      <c r="AC731" s="99" t="e">
        <f t="shared" si="110"/>
        <v>#N/A</v>
      </c>
      <c r="AD731" s="23" t="e">
        <f>VLOOKUP(Q731,'Weight table'!$A$2:$C$10000,3,FALSE)</f>
        <v>#N/A</v>
      </c>
      <c r="AF731" s="83"/>
      <c r="AG731" s="23" t="str">
        <f>IF(OR(ISBLANK($AF731),$AF731="N/A"),"",VLOOKUP($AF731,'Part number data actuators'!$B$3:$H$202,2,FALSE))</f>
        <v/>
      </c>
      <c r="AH731" s="23" t="str">
        <f>IF(OR(ISBLANK($AF731),$AF731="N/A"),"",VLOOKUP($AF731,'Part number data actuators'!$B$3:$H$202,3,FALSE))</f>
        <v/>
      </c>
      <c r="AI731" s="23" t="str">
        <f>IF(OR(ISBLANK($AF731),$AF731="N/A"),"",VLOOKUP($AF731,'Part number data actuators'!$B$3:$H$202,4,FALSE))</f>
        <v/>
      </c>
      <c r="AJ731" s="23" t="str">
        <f>IF(OR(ISBLANK($AF731),$AF731="N/A"),"",VLOOKUP($AF731,'Part number data actuators'!$B$3:$H$202,5,FALSE))</f>
        <v/>
      </c>
      <c r="AK731" s="23" t="str">
        <f>IF(OR(ISBLANK($AF731),$AF731="N/A"),"",VLOOKUP($AF731,'Part number data actuators'!$B$3:$H$202,6,FALSE))</f>
        <v/>
      </c>
      <c r="AL731" s="23" t="str">
        <f>IF(OR(ISBLANK($AF731),$AF731="N/A"),"",VLOOKUP($AF731,'Part number data actuators'!$B$3:$H$202,7,FALSE))</f>
        <v/>
      </c>
      <c r="AM731" s="5" t="str">
        <f>IF(OR(ISBLANK($AF731),$AF731="N/A"),"",VLOOKUP(AF731,'Weight table'!$A$2:$C$10000,3,FALSE))</f>
        <v/>
      </c>
      <c r="AO731" s="86"/>
      <c r="AU731" s="66" t="e">
        <f t="shared" si="112"/>
        <v>#N/A</v>
      </c>
      <c r="AV731" s="66" t="e">
        <f t="shared" si="113"/>
        <v>#N/A</v>
      </c>
      <c r="AW731" t="e">
        <f t="shared" si="114"/>
        <v>#N/A</v>
      </c>
      <c r="AX731" s="66" t="e">
        <f t="shared" si="115"/>
        <v>#N/A</v>
      </c>
      <c r="AY731" s="66" t="e">
        <f t="shared" si="116"/>
        <v>#N/A</v>
      </c>
      <c r="BB731" s="6" t="e">
        <f>MATCH(Q731,'Partnumber data valves'!$B$4:$B$1001,0)</f>
        <v>#N/A</v>
      </c>
      <c r="BC731" s="6"/>
      <c r="BD731" t="e">
        <f>INDEX('Partnumber data valves'!$B$4:$AC$1001,$BB731,13)</f>
        <v>#N/A</v>
      </c>
      <c r="BE731" t="e">
        <f>INDEX('Partnumber data valves'!$B$4:$AC$1001,$BB731,14)</f>
        <v>#N/A</v>
      </c>
      <c r="BF731" t="e">
        <f>INDEX('Partnumber data valves'!$B$4:$AC$1001,$BB731,15)</f>
        <v>#N/A</v>
      </c>
      <c r="BG731" t="e">
        <f>INDEX('Partnumber data valves'!$B$4:$AC$1001,$BB731,16)</f>
        <v>#N/A</v>
      </c>
      <c r="BH731" t="e">
        <f>INDEX('Partnumber data valves'!$B$4:$AC$1001,$BB731,17)</f>
        <v>#N/A</v>
      </c>
      <c r="BI731" t="e">
        <f>INDEX('Partnumber data valves'!$B$4:$AC$1001,$BB731,18)</f>
        <v>#N/A</v>
      </c>
      <c r="BJ731" t="e">
        <f>INDEX('Partnumber data valves'!$B$4:$AC$1001,$BB731,19)</f>
        <v>#N/A</v>
      </c>
      <c r="BL731" t="e">
        <f>INDEX('Partnumber data valves'!$B$4:$AC$1001,$BB731,21)</f>
        <v>#N/A</v>
      </c>
      <c r="BM731" t="e">
        <f>INDEX('Partnumber data valves'!$B$4:$AC$1001,$BB731,22)</f>
        <v>#N/A</v>
      </c>
      <c r="BN731" t="e">
        <f>INDEX('Partnumber data valves'!$B$4:$AC$1001,$BB731,23)</f>
        <v>#N/A</v>
      </c>
      <c r="BO731" t="e">
        <f>INDEX('Partnumber data valves'!$B$4:$AC$1001,$BB731,24)</f>
        <v>#N/A</v>
      </c>
      <c r="BP731" t="e">
        <f>INDEX('Partnumber data valves'!$B$4:$AC$1001,$BB731,25)</f>
        <v>#N/A</v>
      </c>
      <c r="BQ731" t="e">
        <f>INDEX('Partnumber data valves'!$B$4:$AC$1001,$BB731,26)</f>
        <v>#N/A</v>
      </c>
      <c r="BR731" t="e">
        <f>INDEX('Partnumber data valves'!$B$4:$AC$1001,$BB731,27)</f>
        <v>#N/A</v>
      </c>
      <c r="BS731" t="e">
        <f>INDEX('Partnumber data valves'!$B$4:$AC$1001,$BB731,28)</f>
        <v>#N/A</v>
      </c>
      <c r="BU731" s="66" t="e">
        <f>INDEX('Partnumber data valves'!$B$4:$AC$1001,$BB731,5)</f>
        <v>#N/A</v>
      </c>
      <c r="BV731" s="66" t="e">
        <f>INDEX('Partnumber data valves'!$B$4:$AC$1001,$BB731,6)</f>
        <v>#N/A</v>
      </c>
    </row>
    <row r="732" spans="2:74" ht="15.75">
      <c r="B732" s="86"/>
      <c r="C732" s="108"/>
      <c r="D732" s="112"/>
      <c r="E732" s="124"/>
      <c r="F732" s="124"/>
      <c r="G732" s="109"/>
      <c r="H732" s="112"/>
      <c r="I732" s="110"/>
      <c r="J732" s="111"/>
      <c r="K732" s="112"/>
      <c r="L732" s="111"/>
      <c r="M732" s="115"/>
      <c r="N732" s="115"/>
      <c r="O732" s="115"/>
      <c r="Q732" s="83"/>
      <c r="R732" s="22" t="e">
        <f>VLOOKUP('Frese Valve Selection'!$Q732,'Partnumber data valves'!$B$4:$K$1001,2,FALSE)</f>
        <v>#N/A</v>
      </c>
      <c r="S732" s="23" t="e">
        <f>VLOOKUP('Frese Valve Selection'!$Q732,'Partnumber data valves'!$B$4:$K$1001,3,FALSE)</f>
        <v>#N/A</v>
      </c>
      <c r="T732" s="23" t="e">
        <f>VLOOKUP('Frese Valve Selection'!$Q732,'Partnumber data valves'!$B$4:$K$1001,4,FALSE)</f>
        <v>#N/A</v>
      </c>
      <c r="U732" s="23" t="e">
        <f>VLOOKUP('Frese Valve Selection'!$Q732,'Partnumber data valves'!$B$4:$K$1001,5,FALSE)</f>
        <v>#N/A</v>
      </c>
      <c r="V732" s="23" t="e">
        <f>VLOOKUP('Frese Valve Selection'!$Q732,'Partnumber data valves'!$B$4:$K$1001,6,FALSE)</f>
        <v>#N/A</v>
      </c>
      <c r="W732" s="23" t="e">
        <f>VLOOKUP('Frese Valve Selection'!$Q732,'Partnumber data valves'!$B$4:$K$1001,7,FALSE)</f>
        <v>#N/A</v>
      </c>
      <c r="X732" s="23" t="e">
        <f>VLOOKUP('Frese Valve Selection'!$Q732,'Partnumber data valves'!$B$4:$K$1001,8,FALSE)</f>
        <v>#N/A</v>
      </c>
      <c r="Y732" s="23" t="e">
        <f>VLOOKUP('Frese Valve Selection'!$Q732,'Partnumber data valves'!$B$4:$K$1001,9,FALSE)</f>
        <v>#N/A</v>
      </c>
      <c r="Z732" s="23" t="e">
        <f>VLOOKUP('Frese Valve Selection'!$Q732,'Partnumber data valves'!$B$4:$K$1001,10,FALSE)</f>
        <v>#N/A</v>
      </c>
      <c r="AA732" s="97">
        <f t="shared" si="111"/>
        <v>0</v>
      </c>
      <c r="AB732" s="98" t="e">
        <f t="shared" si="109"/>
        <v>#N/A</v>
      </c>
      <c r="AC732" s="99" t="e">
        <f t="shared" si="110"/>
        <v>#N/A</v>
      </c>
      <c r="AD732" s="23" t="e">
        <f>VLOOKUP(Q732,'Weight table'!$A$2:$C$10000,3,FALSE)</f>
        <v>#N/A</v>
      </c>
      <c r="AF732" s="83"/>
      <c r="AG732" s="23" t="str">
        <f>IF(OR(ISBLANK($AF732),$AF732="N/A"),"",VLOOKUP($AF732,'Part number data actuators'!$B$3:$H$202,2,FALSE))</f>
        <v/>
      </c>
      <c r="AH732" s="23" t="str">
        <f>IF(OR(ISBLANK($AF732),$AF732="N/A"),"",VLOOKUP($AF732,'Part number data actuators'!$B$3:$H$202,3,FALSE))</f>
        <v/>
      </c>
      <c r="AI732" s="23" t="str">
        <f>IF(OR(ISBLANK($AF732),$AF732="N/A"),"",VLOOKUP($AF732,'Part number data actuators'!$B$3:$H$202,4,FALSE))</f>
        <v/>
      </c>
      <c r="AJ732" s="23" t="str">
        <f>IF(OR(ISBLANK($AF732),$AF732="N/A"),"",VLOOKUP($AF732,'Part number data actuators'!$B$3:$H$202,5,FALSE))</f>
        <v/>
      </c>
      <c r="AK732" s="23" t="str">
        <f>IF(OR(ISBLANK($AF732),$AF732="N/A"),"",VLOOKUP($AF732,'Part number data actuators'!$B$3:$H$202,6,FALSE))</f>
        <v/>
      </c>
      <c r="AL732" s="23" t="str">
        <f>IF(OR(ISBLANK($AF732),$AF732="N/A"),"",VLOOKUP($AF732,'Part number data actuators'!$B$3:$H$202,7,FALSE))</f>
        <v/>
      </c>
      <c r="AM732" s="5" t="str">
        <f>IF(OR(ISBLANK($AF732),$AF732="N/A"),"",VLOOKUP(AF732,'Weight table'!$A$2:$C$10000,3,FALSE))</f>
        <v/>
      </c>
      <c r="AO732" s="86"/>
      <c r="AU732" s="66" t="e">
        <f t="shared" si="112"/>
        <v>#N/A</v>
      </c>
      <c r="AV732" s="66" t="e">
        <f t="shared" si="113"/>
        <v>#N/A</v>
      </c>
      <c r="AW732" t="e">
        <f t="shared" si="114"/>
        <v>#N/A</v>
      </c>
      <c r="AX732" s="66" t="e">
        <f t="shared" si="115"/>
        <v>#N/A</v>
      </c>
      <c r="AY732" s="66" t="e">
        <f t="shared" si="116"/>
        <v>#N/A</v>
      </c>
      <c r="BB732" s="6" t="e">
        <f>MATCH(Q732,'Partnumber data valves'!$B$4:$B$1001,0)</f>
        <v>#N/A</v>
      </c>
      <c r="BC732" s="6"/>
      <c r="BD732" t="e">
        <f>INDEX('Partnumber data valves'!$B$4:$AC$1001,$BB732,13)</f>
        <v>#N/A</v>
      </c>
      <c r="BE732" t="e">
        <f>INDEX('Partnumber data valves'!$B$4:$AC$1001,$BB732,14)</f>
        <v>#N/A</v>
      </c>
      <c r="BF732" t="e">
        <f>INDEX('Partnumber data valves'!$B$4:$AC$1001,$BB732,15)</f>
        <v>#N/A</v>
      </c>
      <c r="BG732" t="e">
        <f>INDEX('Partnumber data valves'!$B$4:$AC$1001,$BB732,16)</f>
        <v>#N/A</v>
      </c>
      <c r="BH732" t="e">
        <f>INDEX('Partnumber data valves'!$B$4:$AC$1001,$BB732,17)</f>
        <v>#N/A</v>
      </c>
      <c r="BI732" t="e">
        <f>INDEX('Partnumber data valves'!$B$4:$AC$1001,$BB732,18)</f>
        <v>#N/A</v>
      </c>
      <c r="BJ732" t="e">
        <f>INDEX('Partnumber data valves'!$B$4:$AC$1001,$BB732,19)</f>
        <v>#N/A</v>
      </c>
      <c r="BL732" t="e">
        <f>INDEX('Partnumber data valves'!$B$4:$AC$1001,$BB732,21)</f>
        <v>#N/A</v>
      </c>
      <c r="BM732" t="e">
        <f>INDEX('Partnumber data valves'!$B$4:$AC$1001,$BB732,22)</f>
        <v>#N/A</v>
      </c>
      <c r="BN732" t="e">
        <f>INDEX('Partnumber data valves'!$B$4:$AC$1001,$BB732,23)</f>
        <v>#N/A</v>
      </c>
      <c r="BO732" t="e">
        <f>INDEX('Partnumber data valves'!$B$4:$AC$1001,$BB732,24)</f>
        <v>#N/A</v>
      </c>
      <c r="BP732" t="e">
        <f>INDEX('Partnumber data valves'!$B$4:$AC$1001,$BB732,25)</f>
        <v>#N/A</v>
      </c>
      <c r="BQ732" t="e">
        <f>INDEX('Partnumber data valves'!$B$4:$AC$1001,$BB732,26)</f>
        <v>#N/A</v>
      </c>
      <c r="BR732" t="e">
        <f>INDEX('Partnumber data valves'!$B$4:$AC$1001,$BB732,27)</f>
        <v>#N/A</v>
      </c>
      <c r="BS732" t="e">
        <f>INDEX('Partnumber data valves'!$B$4:$AC$1001,$BB732,28)</f>
        <v>#N/A</v>
      </c>
      <c r="BU732" s="66" t="e">
        <f>INDEX('Partnumber data valves'!$B$4:$AC$1001,$BB732,5)</f>
        <v>#N/A</v>
      </c>
      <c r="BV732" s="66" t="e">
        <f>INDEX('Partnumber data valves'!$B$4:$AC$1001,$BB732,6)</f>
        <v>#N/A</v>
      </c>
    </row>
    <row r="733" spans="2:74" ht="15.75">
      <c r="B733" s="86"/>
      <c r="C733" s="108"/>
      <c r="D733" s="112"/>
      <c r="E733" s="124"/>
      <c r="F733" s="124"/>
      <c r="G733" s="109"/>
      <c r="H733" s="112"/>
      <c r="I733" s="110"/>
      <c r="J733" s="111"/>
      <c r="K733" s="112"/>
      <c r="L733" s="111"/>
      <c r="M733" s="115"/>
      <c r="N733" s="115"/>
      <c r="O733" s="115"/>
      <c r="Q733" s="83"/>
      <c r="R733" s="22" t="e">
        <f>VLOOKUP('Frese Valve Selection'!$Q733,'Partnumber data valves'!$B$4:$K$1001,2,FALSE)</f>
        <v>#N/A</v>
      </c>
      <c r="S733" s="23" t="e">
        <f>VLOOKUP('Frese Valve Selection'!$Q733,'Partnumber data valves'!$B$4:$K$1001,3,FALSE)</f>
        <v>#N/A</v>
      </c>
      <c r="T733" s="23" t="e">
        <f>VLOOKUP('Frese Valve Selection'!$Q733,'Partnumber data valves'!$B$4:$K$1001,4,FALSE)</f>
        <v>#N/A</v>
      </c>
      <c r="U733" s="23" t="e">
        <f>VLOOKUP('Frese Valve Selection'!$Q733,'Partnumber data valves'!$B$4:$K$1001,5,FALSE)</f>
        <v>#N/A</v>
      </c>
      <c r="V733" s="23" t="e">
        <f>VLOOKUP('Frese Valve Selection'!$Q733,'Partnumber data valves'!$B$4:$K$1001,6,FALSE)</f>
        <v>#N/A</v>
      </c>
      <c r="W733" s="23" t="e">
        <f>VLOOKUP('Frese Valve Selection'!$Q733,'Partnumber data valves'!$B$4:$K$1001,7,FALSE)</f>
        <v>#N/A</v>
      </c>
      <c r="X733" s="23" t="e">
        <f>VLOOKUP('Frese Valve Selection'!$Q733,'Partnumber data valves'!$B$4:$K$1001,8,FALSE)</f>
        <v>#N/A</v>
      </c>
      <c r="Y733" s="23" t="e">
        <f>VLOOKUP('Frese Valve Selection'!$Q733,'Partnumber data valves'!$B$4:$K$1001,9,FALSE)</f>
        <v>#N/A</v>
      </c>
      <c r="Z733" s="23" t="e">
        <f>VLOOKUP('Frese Valve Selection'!$Q733,'Partnumber data valves'!$B$4:$K$1001,10,FALSE)</f>
        <v>#N/A</v>
      </c>
      <c r="AA733" s="97">
        <f t="shared" si="111"/>
        <v>0</v>
      </c>
      <c r="AB733" s="98" t="e">
        <f t="shared" si="109"/>
        <v>#N/A</v>
      </c>
      <c r="AC733" s="99" t="e">
        <f t="shared" si="110"/>
        <v>#N/A</v>
      </c>
      <c r="AD733" s="23" t="e">
        <f>VLOOKUP(Q733,'Weight table'!$A$2:$C$10000,3,FALSE)</f>
        <v>#N/A</v>
      </c>
      <c r="AF733" s="83"/>
      <c r="AG733" s="23" t="str">
        <f>IF(OR(ISBLANK($AF733),$AF733="N/A"),"",VLOOKUP($AF733,'Part number data actuators'!$B$3:$H$202,2,FALSE))</f>
        <v/>
      </c>
      <c r="AH733" s="23" t="str">
        <f>IF(OR(ISBLANK($AF733),$AF733="N/A"),"",VLOOKUP($AF733,'Part number data actuators'!$B$3:$H$202,3,FALSE))</f>
        <v/>
      </c>
      <c r="AI733" s="23" t="str">
        <f>IF(OR(ISBLANK($AF733),$AF733="N/A"),"",VLOOKUP($AF733,'Part number data actuators'!$B$3:$H$202,4,FALSE))</f>
        <v/>
      </c>
      <c r="AJ733" s="23" t="str">
        <f>IF(OR(ISBLANK($AF733),$AF733="N/A"),"",VLOOKUP($AF733,'Part number data actuators'!$B$3:$H$202,5,FALSE))</f>
        <v/>
      </c>
      <c r="AK733" s="23" t="str">
        <f>IF(OR(ISBLANK($AF733),$AF733="N/A"),"",VLOOKUP($AF733,'Part number data actuators'!$B$3:$H$202,6,FALSE))</f>
        <v/>
      </c>
      <c r="AL733" s="23" t="str">
        <f>IF(OR(ISBLANK($AF733),$AF733="N/A"),"",VLOOKUP($AF733,'Part number data actuators'!$B$3:$H$202,7,FALSE))</f>
        <v/>
      </c>
      <c r="AM733" s="5" t="str">
        <f>IF(OR(ISBLANK($AF733),$AF733="N/A"),"",VLOOKUP(AF733,'Weight table'!$A$2:$C$10000,3,FALSE))</f>
        <v/>
      </c>
      <c r="AO733" s="86"/>
      <c r="AU733" s="66" t="e">
        <f t="shared" si="112"/>
        <v>#N/A</v>
      </c>
      <c r="AV733" s="66" t="e">
        <f t="shared" si="113"/>
        <v>#N/A</v>
      </c>
      <c r="AW733" t="e">
        <f t="shared" si="114"/>
        <v>#N/A</v>
      </c>
      <c r="AX733" s="66" t="e">
        <f t="shared" si="115"/>
        <v>#N/A</v>
      </c>
      <c r="AY733" s="66" t="e">
        <f t="shared" si="116"/>
        <v>#N/A</v>
      </c>
      <c r="BB733" s="6" t="e">
        <f>MATCH(Q733,'Partnumber data valves'!$B$4:$B$1001,0)</f>
        <v>#N/A</v>
      </c>
      <c r="BC733" s="6"/>
      <c r="BD733" t="e">
        <f>INDEX('Partnumber data valves'!$B$4:$AC$1001,$BB733,13)</f>
        <v>#N/A</v>
      </c>
      <c r="BE733" t="e">
        <f>INDEX('Partnumber data valves'!$B$4:$AC$1001,$BB733,14)</f>
        <v>#N/A</v>
      </c>
      <c r="BF733" t="e">
        <f>INDEX('Partnumber data valves'!$B$4:$AC$1001,$BB733,15)</f>
        <v>#N/A</v>
      </c>
      <c r="BG733" t="e">
        <f>INDEX('Partnumber data valves'!$B$4:$AC$1001,$BB733,16)</f>
        <v>#N/A</v>
      </c>
      <c r="BH733" t="e">
        <f>INDEX('Partnumber data valves'!$B$4:$AC$1001,$BB733,17)</f>
        <v>#N/A</v>
      </c>
      <c r="BI733" t="e">
        <f>INDEX('Partnumber data valves'!$B$4:$AC$1001,$BB733,18)</f>
        <v>#N/A</v>
      </c>
      <c r="BJ733" t="e">
        <f>INDEX('Partnumber data valves'!$B$4:$AC$1001,$BB733,19)</f>
        <v>#N/A</v>
      </c>
      <c r="BL733" t="e">
        <f>INDEX('Partnumber data valves'!$B$4:$AC$1001,$BB733,21)</f>
        <v>#N/A</v>
      </c>
      <c r="BM733" t="e">
        <f>INDEX('Partnumber data valves'!$B$4:$AC$1001,$BB733,22)</f>
        <v>#N/A</v>
      </c>
      <c r="BN733" t="e">
        <f>INDEX('Partnumber data valves'!$B$4:$AC$1001,$BB733,23)</f>
        <v>#N/A</v>
      </c>
      <c r="BO733" t="e">
        <f>INDEX('Partnumber data valves'!$B$4:$AC$1001,$BB733,24)</f>
        <v>#N/A</v>
      </c>
      <c r="BP733" t="e">
        <f>INDEX('Partnumber data valves'!$B$4:$AC$1001,$BB733,25)</f>
        <v>#N/A</v>
      </c>
      <c r="BQ733" t="e">
        <f>INDEX('Partnumber data valves'!$B$4:$AC$1001,$BB733,26)</f>
        <v>#N/A</v>
      </c>
      <c r="BR733" t="e">
        <f>INDEX('Partnumber data valves'!$B$4:$AC$1001,$BB733,27)</f>
        <v>#N/A</v>
      </c>
      <c r="BS733" t="e">
        <f>INDEX('Partnumber data valves'!$B$4:$AC$1001,$BB733,28)</f>
        <v>#N/A</v>
      </c>
      <c r="BU733" s="66" t="e">
        <f>INDEX('Partnumber data valves'!$B$4:$AC$1001,$BB733,5)</f>
        <v>#N/A</v>
      </c>
      <c r="BV733" s="66" t="e">
        <f>INDEX('Partnumber data valves'!$B$4:$AC$1001,$BB733,6)</f>
        <v>#N/A</v>
      </c>
    </row>
    <row r="734" spans="2:74" ht="15.75">
      <c r="B734" s="86"/>
      <c r="C734" s="108"/>
      <c r="D734" s="112"/>
      <c r="E734" s="124"/>
      <c r="F734" s="124"/>
      <c r="G734" s="109"/>
      <c r="H734" s="112"/>
      <c r="I734" s="110"/>
      <c r="J734" s="111"/>
      <c r="K734" s="112"/>
      <c r="L734" s="111"/>
      <c r="M734" s="115"/>
      <c r="N734" s="115"/>
      <c r="O734" s="115"/>
      <c r="Q734" s="83"/>
      <c r="R734" s="22" t="e">
        <f>VLOOKUP('Frese Valve Selection'!$Q734,'Partnumber data valves'!$B$4:$K$1001,2,FALSE)</f>
        <v>#N/A</v>
      </c>
      <c r="S734" s="23" t="e">
        <f>VLOOKUP('Frese Valve Selection'!$Q734,'Partnumber data valves'!$B$4:$K$1001,3,FALSE)</f>
        <v>#N/A</v>
      </c>
      <c r="T734" s="23" t="e">
        <f>VLOOKUP('Frese Valve Selection'!$Q734,'Partnumber data valves'!$B$4:$K$1001,4,FALSE)</f>
        <v>#N/A</v>
      </c>
      <c r="U734" s="23" t="e">
        <f>VLOOKUP('Frese Valve Selection'!$Q734,'Partnumber data valves'!$B$4:$K$1001,5,FALSE)</f>
        <v>#N/A</v>
      </c>
      <c r="V734" s="23" t="e">
        <f>VLOOKUP('Frese Valve Selection'!$Q734,'Partnumber data valves'!$B$4:$K$1001,6,FALSE)</f>
        <v>#N/A</v>
      </c>
      <c r="W734" s="23" t="e">
        <f>VLOOKUP('Frese Valve Selection'!$Q734,'Partnumber data valves'!$B$4:$K$1001,7,FALSE)</f>
        <v>#N/A</v>
      </c>
      <c r="X734" s="23" t="e">
        <f>VLOOKUP('Frese Valve Selection'!$Q734,'Partnumber data valves'!$B$4:$K$1001,8,FALSE)</f>
        <v>#N/A</v>
      </c>
      <c r="Y734" s="23" t="e">
        <f>VLOOKUP('Frese Valve Selection'!$Q734,'Partnumber data valves'!$B$4:$K$1001,9,FALSE)</f>
        <v>#N/A</v>
      </c>
      <c r="Z734" s="23" t="e">
        <f>VLOOKUP('Frese Valve Selection'!$Q734,'Partnumber data valves'!$B$4:$K$1001,10,FALSE)</f>
        <v>#N/A</v>
      </c>
      <c r="AA734" s="97">
        <f t="shared" si="111"/>
        <v>0</v>
      </c>
      <c r="AB734" s="98" t="e">
        <f t="shared" si="109"/>
        <v>#N/A</v>
      </c>
      <c r="AC734" s="99" t="e">
        <f t="shared" si="110"/>
        <v>#N/A</v>
      </c>
      <c r="AD734" s="23" t="e">
        <f>VLOOKUP(Q734,'Weight table'!$A$2:$C$10000,3,FALSE)</f>
        <v>#N/A</v>
      </c>
      <c r="AF734" s="83"/>
      <c r="AG734" s="23" t="str">
        <f>IF(OR(ISBLANK($AF734),$AF734="N/A"),"",VLOOKUP($AF734,'Part number data actuators'!$B$3:$H$202,2,FALSE))</f>
        <v/>
      </c>
      <c r="AH734" s="23" t="str">
        <f>IF(OR(ISBLANK($AF734),$AF734="N/A"),"",VLOOKUP($AF734,'Part number data actuators'!$B$3:$H$202,3,FALSE))</f>
        <v/>
      </c>
      <c r="AI734" s="23" t="str">
        <f>IF(OR(ISBLANK($AF734),$AF734="N/A"),"",VLOOKUP($AF734,'Part number data actuators'!$B$3:$H$202,4,FALSE))</f>
        <v/>
      </c>
      <c r="AJ734" s="23" t="str">
        <f>IF(OR(ISBLANK($AF734),$AF734="N/A"),"",VLOOKUP($AF734,'Part number data actuators'!$B$3:$H$202,5,FALSE))</f>
        <v/>
      </c>
      <c r="AK734" s="23" t="str">
        <f>IF(OR(ISBLANK($AF734),$AF734="N/A"),"",VLOOKUP($AF734,'Part number data actuators'!$B$3:$H$202,6,FALSE))</f>
        <v/>
      </c>
      <c r="AL734" s="23" t="str">
        <f>IF(OR(ISBLANK($AF734),$AF734="N/A"),"",VLOOKUP($AF734,'Part number data actuators'!$B$3:$H$202,7,FALSE))</f>
        <v/>
      </c>
      <c r="AM734" s="5" t="str">
        <f>IF(OR(ISBLANK($AF734),$AF734="N/A"),"",VLOOKUP(AF734,'Weight table'!$A$2:$C$10000,3,FALSE))</f>
        <v/>
      </c>
      <c r="AO734" s="86"/>
      <c r="AU734" s="66" t="e">
        <f t="shared" si="112"/>
        <v>#N/A</v>
      </c>
      <c r="AV734" s="66" t="e">
        <f t="shared" si="113"/>
        <v>#N/A</v>
      </c>
      <c r="AW734" t="e">
        <f t="shared" si="114"/>
        <v>#N/A</v>
      </c>
      <c r="AX734" s="66" t="e">
        <f t="shared" si="115"/>
        <v>#N/A</v>
      </c>
      <c r="AY734" s="66" t="e">
        <f t="shared" si="116"/>
        <v>#N/A</v>
      </c>
      <c r="BB734" s="6" t="e">
        <f>MATCH(Q734,'Partnumber data valves'!$B$4:$B$1001,0)</f>
        <v>#N/A</v>
      </c>
      <c r="BC734" s="6"/>
      <c r="BD734" t="e">
        <f>INDEX('Partnumber data valves'!$B$4:$AC$1001,$BB734,13)</f>
        <v>#N/A</v>
      </c>
      <c r="BE734" t="e">
        <f>INDEX('Partnumber data valves'!$B$4:$AC$1001,$BB734,14)</f>
        <v>#N/A</v>
      </c>
      <c r="BF734" t="e">
        <f>INDEX('Partnumber data valves'!$B$4:$AC$1001,$BB734,15)</f>
        <v>#N/A</v>
      </c>
      <c r="BG734" t="e">
        <f>INDEX('Partnumber data valves'!$B$4:$AC$1001,$BB734,16)</f>
        <v>#N/A</v>
      </c>
      <c r="BH734" t="e">
        <f>INDEX('Partnumber data valves'!$B$4:$AC$1001,$BB734,17)</f>
        <v>#N/A</v>
      </c>
      <c r="BI734" t="e">
        <f>INDEX('Partnumber data valves'!$B$4:$AC$1001,$BB734,18)</f>
        <v>#N/A</v>
      </c>
      <c r="BJ734" t="e">
        <f>INDEX('Partnumber data valves'!$B$4:$AC$1001,$BB734,19)</f>
        <v>#N/A</v>
      </c>
      <c r="BL734" t="e">
        <f>INDEX('Partnumber data valves'!$B$4:$AC$1001,$BB734,21)</f>
        <v>#N/A</v>
      </c>
      <c r="BM734" t="e">
        <f>INDEX('Partnumber data valves'!$B$4:$AC$1001,$BB734,22)</f>
        <v>#N/A</v>
      </c>
      <c r="BN734" t="e">
        <f>INDEX('Partnumber data valves'!$B$4:$AC$1001,$BB734,23)</f>
        <v>#N/A</v>
      </c>
      <c r="BO734" t="e">
        <f>INDEX('Partnumber data valves'!$B$4:$AC$1001,$BB734,24)</f>
        <v>#N/A</v>
      </c>
      <c r="BP734" t="e">
        <f>INDEX('Partnumber data valves'!$B$4:$AC$1001,$BB734,25)</f>
        <v>#N/A</v>
      </c>
      <c r="BQ734" t="e">
        <f>INDEX('Partnumber data valves'!$B$4:$AC$1001,$BB734,26)</f>
        <v>#N/A</v>
      </c>
      <c r="BR734" t="e">
        <f>INDEX('Partnumber data valves'!$B$4:$AC$1001,$BB734,27)</f>
        <v>#N/A</v>
      </c>
      <c r="BS734" t="e">
        <f>INDEX('Partnumber data valves'!$B$4:$AC$1001,$BB734,28)</f>
        <v>#N/A</v>
      </c>
      <c r="BU734" s="66" t="e">
        <f>INDEX('Partnumber data valves'!$B$4:$AC$1001,$BB734,5)</f>
        <v>#N/A</v>
      </c>
      <c r="BV734" s="66" t="e">
        <f>INDEX('Partnumber data valves'!$B$4:$AC$1001,$BB734,6)</f>
        <v>#N/A</v>
      </c>
    </row>
    <row r="735" spans="2:74" ht="15.75">
      <c r="B735" s="86"/>
      <c r="C735" s="108"/>
      <c r="D735" s="112"/>
      <c r="E735" s="124"/>
      <c r="F735" s="124"/>
      <c r="G735" s="109"/>
      <c r="H735" s="112"/>
      <c r="I735" s="110"/>
      <c r="J735" s="111"/>
      <c r="K735" s="112"/>
      <c r="L735" s="111"/>
      <c r="M735" s="115"/>
      <c r="N735" s="115"/>
      <c r="O735" s="115"/>
      <c r="Q735" s="83"/>
      <c r="R735" s="22" t="e">
        <f>VLOOKUP('Frese Valve Selection'!$Q735,'Partnumber data valves'!$B$4:$K$1001,2,FALSE)</f>
        <v>#N/A</v>
      </c>
      <c r="S735" s="23" t="e">
        <f>VLOOKUP('Frese Valve Selection'!$Q735,'Partnumber data valves'!$B$4:$K$1001,3,FALSE)</f>
        <v>#N/A</v>
      </c>
      <c r="T735" s="23" t="e">
        <f>VLOOKUP('Frese Valve Selection'!$Q735,'Partnumber data valves'!$B$4:$K$1001,4,FALSE)</f>
        <v>#N/A</v>
      </c>
      <c r="U735" s="23" t="e">
        <f>VLOOKUP('Frese Valve Selection'!$Q735,'Partnumber data valves'!$B$4:$K$1001,5,FALSE)</f>
        <v>#N/A</v>
      </c>
      <c r="V735" s="23" t="e">
        <f>VLOOKUP('Frese Valve Selection'!$Q735,'Partnumber data valves'!$B$4:$K$1001,6,FALSE)</f>
        <v>#N/A</v>
      </c>
      <c r="W735" s="23" t="e">
        <f>VLOOKUP('Frese Valve Selection'!$Q735,'Partnumber data valves'!$B$4:$K$1001,7,FALSE)</f>
        <v>#N/A</v>
      </c>
      <c r="X735" s="23" t="e">
        <f>VLOOKUP('Frese Valve Selection'!$Q735,'Partnumber data valves'!$B$4:$K$1001,8,FALSE)</f>
        <v>#N/A</v>
      </c>
      <c r="Y735" s="23" t="e">
        <f>VLOOKUP('Frese Valve Selection'!$Q735,'Partnumber data valves'!$B$4:$K$1001,9,FALSE)</f>
        <v>#N/A</v>
      </c>
      <c r="Z735" s="23" t="e">
        <f>VLOOKUP('Frese Valve Selection'!$Q735,'Partnumber data valves'!$B$4:$K$1001,10,FALSE)</f>
        <v>#N/A</v>
      </c>
      <c r="AA735" s="97">
        <f t="shared" si="111"/>
        <v>0</v>
      </c>
      <c r="AB735" s="98" t="e">
        <f t="shared" si="109"/>
        <v>#N/A</v>
      </c>
      <c r="AC735" s="99" t="e">
        <f t="shared" si="110"/>
        <v>#N/A</v>
      </c>
      <c r="AD735" s="23" t="e">
        <f>VLOOKUP(Q735,'Weight table'!$A$2:$C$10000,3,FALSE)</f>
        <v>#N/A</v>
      </c>
      <c r="AF735" s="83"/>
      <c r="AG735" s="23" t="str">
        <f>IF(OR(ISBLANK($AF735),$AF735="N/A"),"",VLOOKUP($AF735,'Part number data actuators'!$B$3:$H$202,2,FALSE))</f>
        <v/>
      </c>
      <c r="AH735" s="23" t="str">
        <f>IF(OR(ISBLANK($AF735),$AF735="N/A"),"",VLOOKUP($AF735,'Part number data actuators'!$B$3:$H$202,3,FALSE))</f>
        <v/>
      </c>
      <c r="AI735" s="23" t="str">
        <f>IF(OR(ISBLANK($AF735),$AF735="N/A"),"",VLOOKUP($AF735,'Part number data actuators'!$B$3:$H$202,4,FALSE))</f>
        <v/>
      </c>
      <c r="AJ735" s="23" t="str">
        <f>IF(OR(ISBLANK($AF735),$AF735="N/A"),"",VLOOKUP($AF735,'Part number data actuators'!$B$3:$H$202,5,FALSE))</f>
        <v/>
      </c>
      <c r="AK735" s="23" t="str">
        <f>IF(OR(ISBLANK($AF735),$AF735="N/A"),"",VLOOKUP($AF735,'Part number data actuators'!$B$3:$H$202,6,FALSE))</f>
        <v/>
      </c>
      <c r="AL735" s="23" t="str">
        <f>IF(OR(ISBLANK($AF735),$AF735="N/A"),"",VLOOKUP($AF735,'Part number data actuators'!$B$3:$H$202,7,FALSE))</f>
        <v/>
      </c>
      <c r="AM735" s="5" t="str">
        <f>IF(OR(ISBLANK($AF735),$AF735="N/A"),"",VLOOKUP(AF735,'Weight table'!$A$2:$C$10000,3,FALSE))</f>
        <v/>
      </c>
      <c r="AO735" s="86"/>
      <c r="AU735" s="66" t="e">
        <f t="shared" si="112"/>
        <v>#N/A</v>
      </c>
      <c r="AV735" s="66" t="e">
        <f t="shared" si="113"/>
        <v>#N/A</v>
      </c>
      <c r="AW735" t="e">
        <f t="shared" si="114"/>
        <v>#N/A</v>
      </c>
      <c r="AX735" s="66" t="e">
        <f t="shared" si="115"/>
        <v>#N/A</v>
      </c>
      <c r="AY735" s="66" t="e">
        <f t="shared" si="116"/>
        <v>#N/A</v>
      </c>
      <c r="BB735" s="6" t="e">
        <f>MATCH(Q735,'Partnumber data valves'!$B$4:$B$1001,0)</f>
        <v>#N/A</v>
      </c>
      <c r="BC735" s="6"/>
      <c r="BD735" t="e">
        <f>INDEX('Partnumber data valves'!$B$4:$AC$1001,$BB735,13)</f>
        <v>#N/A</v>
      </c>
      <c r="BE735" t="e">
        <f>INDEX('Partnumber data valves'!$B$4:$AC$1001,$BB735,14)</f>
        <v>#N/A</v>
      </c>
      <c r="BF735" t="e">
        <f>INDEX('Partnumber data valves'!$B$4:$AC$1001,$BB735,15)</f>
        <v>#N/A</v>
      </c>
      <c r="BG735" t="e">
        <f>INDEX('Partnumber data valves'!$B$4:$AC$1001,$BB735,16)</f>
        <v>#N/A</v>
      </c>
      <c r="BH735" t="e">
        <f>INDEX('Partnumber data valves'!$B$4:$AC$1001,$BB735,17)</f>
        <v>#N/A</v>
      </c>
      <c r="BI735" t="e">
        <f>INDEX('Partnumber data valves'!$B$4:$AC$1001,$BB735,18)</f>
        <v>#N/A</v>
      </c>
      <c r="BJ735" t="e">
        <f>INDEX('Partnumber data valves'!$B$4:$AC$1001,$BB735,19)</f>
        <v>#N/A</v>
      </c>
      <c r="BL735" t="e">
        <f>INDEX('Partnumber data valves'!$B$4:$AC$1001,$BB735,21)</f>
        <v>#N/A</v>
      </c>
      <c r="BM735" t="e">
        <f>INDEX('Partnumber data valves'!$B$4:$AC$1001,$BB735,22)</f>
        <v>#N/A</v>
      </c>
      <c r="BN735" t="e">
        <f>INDEX('Partnumber data valves'!$B$4:$AC$1001,$BB735,23)</f>
        <v>#N/A</v>
      </c>
      <c r="BO735" t="e">
        <f>INDEX('Partnumber data valves'!$B$4:$AC$1001,$BB735,24)</f>
        <v>#N/A</v>
      </c>
      <c r="BP735" t="e">
        <f>INDEX('Partnumber data valves'!$B$4:$AC$1001,$BB735,25)</f>
        <v>#N/A</v>
      </c>
      <c r="BQ735" t="e">
        <f>INDEX('Partnumber data valves'!$B$4:$AC$1001,$BB735,26)</f>
        <v>#N/A</v>
      </c>
      <c r="BR735" t="e">
        <f>INDEX('Partnumber data valves'!$B$4:$AC$1001,$BB735,27)</f>
        <v>#N/A</v>
      </c>
      <c r="BS735" t="e">
        <f>INDEX('Partnumber data valves'!$B$4:$AC$1001,$BB735,28)</f>
        <v>#N/A</v>
      </c>
      <c r="BU735" s="66" t="e">
        <f>INDEX('Partnumber data valves'!$B$4:$AC$1001,$BB735,5)</f>
        <v>#N/A</v>
      </c>
      <c r="BV735" s="66" t="e">
        <f>INDEX('Partnumber data valves'!$B$4:$AC$1001,$BB735,6)</f>
        <v>#N/A</v>
      </c>
    </row>
    <row r="736" spans="2:74" ht="15.75">
      <c r="B736" s="86"/>
      <c r="C736" s="108"/>
      <c r="D736" s="112"/>
      <c r="E736" s="124"/>
      <c r="F736" s="124"/>
      <c r="G736" s="109"/>
      <c r="H736" s="112"/>
      <c r="I736" s="110"/>
      <c r="J736" s="111"/>
      <c r="K736" s="112"/>
      <c r="L736" s="111"/>
      <c r="M736" s="115"/>
      <c r="N736" s="115"/>
      <c r="O736" s="115"/>
      <c r="Q736" s="83"/>
      <c r="R736" s="22" t="e">
        <f>VLOOKUP('Frese Valve Selection'!$Q736,'Partnumber data valves'!$B$4:$K$1001,2,FALSE)</f>
        <v>#N/A</v>
      </c>
      <c r="S736" s="23" t="e">
        <f>VLOOKUP('Frese Valve Selection'!$Q736,'Partnumber data valves'!$B$4:$K$1001,3,FALSE)</f>
        <v>#N/A</v>
      </c>
      <c r="T736" s="23" t="e">
        <f>VLOOKUP('Frese Valve Selection'!$Q736,'Partnumber data valves'!$B$4:$K$1001,4,FALSE)</f>
        <v>#N/A</v>
      </c>
      <c r="U736" s="23" t="e">
        <f>VLOOKUP('Frese Valve Selection'!$Q736,'Partnumber data valves'!$B$4:$K$1001,5,FALSE)</f>
        <v>#N/A</v>
      </c>
      <c r="V736" s="23" t="e">
        <f>VLOOKUP('Frese Valve Selection'!$Q736,'Partnumber data valves'!$B$4:$K$1001,6,FALSE)</f>
        <v>#N/A</v>
      </c>
      <c r="W736" s="23" t="e">
        <f>VLOOKUP('Frese Valve Selection'!$Q736,'Partnumber data valves'!$B$4:$K$1001,7,FALSE)</f>
        <v>#N/A</v>
      </c>
      <c r="X736" s="23" t="e">
        <f>VLOOKUP('Frese Valve Selection'!$Q736,'Partnumber data valves'!$B$4:$K$1001,8,FALSE)</f>
        <v>#N/A</v>
      </c>
      <c r="Y736" s="23" t="e">
        <f>VLOOKUP('Frese Valve Selection'!$Q736,'Partnumber data valves'!$B$4:$K$1001,9,FALSE)</f>
        <v>#N/A</v>
      </c>
      <c r="Z736" s="23" t="e">
        <f>VLOOKUP('Frese Valve Selection'!$Q736,'Partnumber data valves'!$B$4:$K$1001,10,FALSE)</f>
        <v>#N/A</v>
      </c>
      <c r="AA736" s="97">
        <f t="shared" si="111"/>
        <v>0</v>
      </c>
      <c r="AB736" s="98" t="e">
        <f t="shared" si="109"/>
        <v>#N/A</v>
      </c>
      <c r="AC736" s="99" t="e">
        <f t="shared" si="110"/>
        <v>#N/A</v>
      </c>
      <c r="AD736" s="23" t="e">
        <f>VLOOKUP(Q736,'Weight table'!$A$2:$C$10000,3,FALSE)</f>
        <v>#N/A</v>
      </c>
      <c r="AF736" s="83"/>
      <c r="AG736" s="23" t="str">
        <f>IF(OR(ISBLANK($AF736),$AF736="N/A"),"",VLOOKUP($AF736,'Part number data actuators'!$B$3:$H$202,2,FALSE))</f>
        <v/>
      </c>
      <c r="AH736" s="23" t="str">
        <f>IF(OR(ISBLANK($AF736),$AF736="N/A"),"",VLOOKUP($AF736,'Part number data actuators'!$B$3:$H$202,3,FALSE))</f>
        <v/>
      </c>
      <c r="AI736" s="23" t="str">
        <f>IF(OR(ISBLANK($AF736),$AF736="N/A"),"",VLOOKUP($AF736,'Part number data actuators'!$B$3:$H$202,4,FALSE))</f>
        <v/>
      </c>
      <c r="AJ736" s="23" t="str">
        <f>IF(OR(ISBLANK($AF736),$AF736="N/A"),"",VLOOKUP($AF736,'Part number data actuators'!$B$3:$H$202,5,FALSE))</f>
        <v/>
      </c>
      <c r="AK736" s="23" t="str">
        <f>IF(OR(ISBLANK($AF736),$AF736="N/A"),"",VLOOKUP($AF736,'Part number data actuators'!$B$3:$H$202,6,FALSE))</f>
        <v/>
      </c>
      <c r="AL736" s="23" t="str">
        <f>IF(OR(ISBLANK($AF736),$AF736="N/A"),"",VLOOKUP($AF736,'Part number data actuators'!$B$3:$H$202,7,FALSE))</f>
        <v/>
      </c>
      <c r="AM736" s="5" t="str">
        <f>IF(OR(ISBLANK($AF736),$AF736="N/A"),"",VLOOKUP(AF736,'Weight table'!$A$2:$C$10000,3,FALSE))</f>
        <v/>
      </c>
      <c r="AO736" s="86"/>
      <c r="AU736" s="66" t="e">
        <f t="shared" si="112"/>
        <v>#N/A</v>
      </c>
      <c r="AV736" s="66" t="e">
        <f t="shared" si="113"/>
        <v>#N/A</v>
      </c>
      <c r="AW736" t="e">
        <f t="shared" si="114"/>
        <v>#N/A</v>
      </c>
      <c r="AX736" s="66" t="e">
        <f t="shared" si="115"/>
        <v>#N/A</v>
      </c>
      <c r="AY736" s="66" t="e">
        <f t="shared" si="116"/>
        <v>#N/A</v>
      </c>
      <c r="BB736" s="6" t="e">
        <f>MATCH(Q736,'Partnumber data valves'!$B$4:$B$1001,0)</f>
        <v>#N/A</v>
      </c>
      <c r="BC736" s="6"/>
      <c r="BD736" t="e">
        <f>INDEX('Partnumber data valves'!$B$4:$AC$1001,$BB736,13)</f>
        <v>#N/A</v>
      </c>
      <c r="BE736" t="e">
        <f>INDEX('Partnumber data valves'!$B$4:$AC$1001,$BB736,14)</f>
        <v>#N/A</v>
      </c>
      <c r="BF736" t="e">
        <f>INDEX('Partnumber data valves'!$B$4:$AC$1001,$BB736,15)</f>
        <v>#N/A</v>
      </c>
      <c r="BG736" t="e">
        <f>INDEX('Partnumber data valves'!$B$4:$AC$1001,$BB736,16)</f>
        <v>#N/A</v>
      </c>
      <c r="BH736" t="e">
        <f>INDEX('Partnumber data valves'!$B$4:$AC$1001,$BB736,17)</f>
        <v>#N/A</v>
      </c>
      <c r="BI736" t="e">
        <f>INDEX('Partnumber data valves'!$B$4:$AC$1001,$BB736,18)</f>
        <v>#N/A</v>
      </c>
      <c r="BJ736" t="e">
        <f>INDEX('Partnumber data valves'!$B$4:$AC$1001,$BB736,19)</f>
        <v>#N/A</v>
      </c>
      <c r="BL736" t="e">
        <f>INDEX('Partnumber data valves'!$B$4:$AC$1001,$BB736,21)</f>
        <v>#N/A</v>
      </c>
      <c r="BM736" t="e">
        <f>INDEX('Partnumber data valves'!$B$4:$AC$1001,$BB736,22)</f>
        <v>#N/A</v>
      </c>
      <c r="BN736" t="e">
        <f>INDEX('Partnumber data valves'!$B$4:$AC$1001,$BB736,23)</f>
        <v>#N/A</v>
      </c>
      <c r="BO736" t="e">
        <f>INDEX('Partnumber data valves'!$B$4:$AC$1001,$BB736,24)</f>
        <v>#N/A</v>
      </c>
      <c r="BP736" t="e">
        <f>INDEX('Partnumber data valves'!$B$4:$AC$1001,$BB736,25)</f>
        <v>#N/A</v>
      </c>
      <c r="BQ736" t="e">
        <f>INDEX('Partnumber data valves'!$B$4:$AC$1001,$BB736,26)</f>
        <v>#N/A</v>
      </c>
      <c r="BR736" t="e">
        <f>INDEX('Partnumber data valves'!$B$4:$AC$1001,$BB736,27)</f>
        <v>#N/A</v>
      </c>
      <c r="BS736" t="e">
        <f>INDEX('Partnumber data valves'!$B$4:$AC$1001,$BB736,28)</f>
        <v>#N/A</v>
      </c>
      <c r="BU736" s="66" t="e">
        <f>INDEX('Partnumber data valves'!$B$4:$AC$1001,$BB736,5)</f>
        <v>#N/A</v>
      </c>
      <c r="BV736" s="66" t="e">
        <f>INDEX('Partnumber data valves'!$B$4:$AC$1001,$BB736,6)</f>
        <v>#N/A</v>
      </c>
    </row>
    <row r="737" spans="2:74" ht="15.75">
      <c r="B737" s="86"/>
      <c r="C737" s="108"/>
      <c r="D737" s="125"/>
      <c r="E737" s="124"/>
      <c r="F737" s="124"/>
      <c r="G737" s="109"/>
      <c r="H737" s="112"/>
      <c r="I737" s="110"/>
      <c r="J737" s="111"/>
      <c r="K737" s="112"/>
      <c r="L737" s="111"/>
      <c r="M737" s="115"/>
      <c r="N737" s="115"/>
      <c r="O737" s="115"/>
      <c r="Q737" s="83"/>
      <c r="R737" s="22" t="e">
        <f>VLOOKUP('Frese Valve Selection'!$Q737,'Partnumber data valves'!$B$4:$K$1001,2,FALSE)</f>
        <v>#N/A</v>
      </c>
      <c r="S737" s="23" t="e">
        <f>VLOOKUP('Frese Valve Selection'!$Q737,'Partnumber data valves'!$B$4:$K$1001,3,FALSE)</f>
        <v>#N/A</v>
      </c>
      <c r="T737" s="23" t="e">
        <f>VLOOKUP('Frese Valve Selection'!$Q737,'Partnumber data valves'!$B$4:$K$1001,4,FALSE)</f>
        <v>#N/A</v>
      </c>
      <c r="U737" s="23" t="e">
        <f>VLOOKUP('Frese Valve Selection'!$Q737,'Partnumber data valves'!$B$4:$K$1001,5,FALSE)</f>
        <v>#N/A</v>
      </c>
      <c r="V737" s="23" t="e">
        <f>VLOOKUP('Frese Valve Selection'!$Q737,'Partnumber data valves'!$B$4:$K$1001,6,FALSE)</f>
        <v>#N/A</v>
      </c>
      <c r="W737" s="23" t="e">
        <f>VLOOKUP('Frese Valve Selection'!$Q737,'Partnumber data valves'!$B$4:$K$1001,7,FALSE)</f>
        <v>#N/A</v>
      </c>
      <c r="X737" s="23" t="e">
        <f>VLOOKUP('Frese Valve Selection'!$Q737,'Partnumber data valves'!$B$4:$K$1001,8,FALSE)</f>
        <v>#N/A</v>
      </c>
      <c r="Y737" s="23" t="e">
        <f>VLOOKUP('Frese Valve Selection'!$Q737,'Partnumber data valves'!$B$4:$K$1001,9,FALSE)</f>
        <v>#N/A</v>
      </c>
      <c r="Z737" s="23" t="e">
        <f>VLOOKUP('Frese Valve Selection'!$Q737,'Partnumber data valves'!$B$4:$K$1001,10,FALSE)</f>
        <v>#N/A</v>
      </c>
      <c r="AA737" s="97">
        <f t="shared" si="111"/>
        <v>0</v>
      </c>
      <c r="AB737" s="98" t="e">
        <f t="shared" si="109"/>
        <v>#N/A</v>
      </c>
      <c r="AC737" s="99" t="e">
        <f t="shared" si="110"/>
        <v>#N/A</v>
      </c>
      <c r="AD737" s="23" t="e">
        <f>VLOOKUP(Q737,'Weight table'!$A$2:$C$10000,3,FALSE)</f>
        <v>#N/A</v>
      </c>
      <c r="AF737" s="83"/>
      <c r="AG737" s="23" t="str">
        <f>IF(OR(ISBLANK($AF737),$AF737="N/A"),"",VLOOKUP($AF737,'Part number data actuators'!$B$3:$H$202,2,FALSE))</f>
        <v/>
      </c>
      <c r="AH737" s="23" t="str">
        <f>IF(OR(ISBLANK($AF737),$AF737="N/A"),"",VLOOKUP($AF737,'Part number data actuators'!$B$3:$H$202,3,FALSE))</f>
        <v/>
      </c>
      <c r="AI737" s="23" t="str">
        <f>IF(OR(ISBLANK($AF737),$AF737="N/A"),"",VLOOKUP($AF737,'Part number data actuators'!$B$3:$H$202,4,FALSE))</f>
        <v/>
      </c>
      <c r="AJ737" s="23" t="str">
        <f>IF(OR(ISBLANK($AF737),$AF737="N/A"),"",VLOOKUP($AF737,'Part number data actuators'!$B$3:$H$202,5,FALSE))</f>
        <v/>
      </c>
      <c r="AK737" s="23" t="str">
        <f>IF(OR(ISBLANK($AF737),$AF737="N/A"),"",VLOOKUP($AF737,'Part number data actuators'!$B$3:$H$202,6,FALSE))</f>
        <v/>
      </c>
      <c r="AL737" s="23" t="str">
        <f>IF(OR(ISBLANK($AF737),$AF737="N/A"),"",VLOOKUP($AF737,'Part number data actuators'!$B$3:$H$202,7,FALSE))</f>
        <v/>
      </c>
      <c r="AM737" s="5" t="str">
        <f>IF(OR(ISBLANK($AF737),$AF737="N/A"),"",VLOOKUP(AF737,'Weight table'!$A$2:$C$10000,3,FALSE))</f>
        <v/>
      </c>
      <c r="AO737" s="86"/>
      <c r="AU737" s="66" t="e">
        <f t="shared" si="112"/>
        <v>#N/A</v>
      </c>
      <c r="AV737" s="66" t="e">
        <f t="shared" si="113"/>
        <v>#N/A</v>
      </c>
      <c r="AW737" t="e">
        <f t="shared" si="114"/>
        <v>#N/A</v>
      </c>
      <c r="AX737" s="66" t="e">
        <f t="shared" si="115"/>
        <v>#N/A</v>
      </c>
      <c r="AY737" s="66" t="e">
        <f t="shared" si="116"/>
        <v>#N/A</v>
      </c>
      <c r="BB737" s="6" t="e">
        <f>MATCH(Q737,'Partnumber data valves'!$B$4:$B$1001,0)</f>
        <v>#N/A</v>
      </c>
      <c r="BC737" s="6"/>
      <c r="BD737" t="e">
        <f>INDEX('Partnumber data valves'!$B$4:$AC$1001,$BB737,13)</f>
        <v>#N/A</v>
      </c>
      <c r="BE737" t="e">
        <f>INDEX('Partnumber data valves'!$B$4:$AC$1001,$BB737,14)</f>
        <v>#N/A</v>
      </c>
      <c r="BF737" t="e">
        <f>INDEX('Partnumber data valves'!$B$4:$AC$1001,$BB737,15)</f>
        <v>#N/A</v>
      </c>
      <c r="BG737" t="e">
        <f>INDEX('Partnumber data valves'!$B$4:$AC$1001,$BB737,16)</f>
        <v>#N/A</v>
      </c>
      <c r="BH737" t="e">
        <f>INDEX('Partnumber data valves'!$B$4:$AC$1001,$BB737,17)</f>
        <v>#N/A</v>
      </c>
      <c r="BI737" t="e">
        <f>INDEX('Partnumber data valves'!$B$4:$AC$1001,$BB737,18)</f>
        <v>#N/A</v>
      </c>
      <c r="BJ737" t="e">
        <f>INDEX('Partnumber data valves'!$B$4:$AC$1001,$BB737,19)</f>
        <v>#N/A</v>
      </c>
      <c r="BL737" t="e">
        <f>INDEX('Partnumber data valves'!$B$4:$AC$1001,$BB737,21)</f>
        <v>#N/A</v>
      </c>
      <c r="BM737" t="e">
        <f>INDEX('Partnumber data valves'!$B$4:$AC$1001,$BB737,22)</f>
        <v>#N/A</v>
      </c>
      <c r="BN737" t="e">
        <f>INDEX('Partnumber data valves'!$B$4:$AC$1001,$BB737,23)</f>
        <v>#N/A</v>
      </c>
      <c r="BO737" t="e">
        <f>INDEX('Partnumber data valves'!$B$4:$AC$1001,$BB737,24)</f>
        <v>#N/A</v>
      </c>
      <c r="BP737" t="e">
        <f>INDEX('Partnumber data valves'!$B$4:$AC$1001,$BB737,25)</f>
        <v>#N/A</v>
      </c>
      <c r="BQ737" t="e">
        <f>INDEX('Partnumber data valves'!$B$4:$AC$1001,$BB737,26)</f>
        <v>#N/A</v>
      </c>
      <c r="BR737" t="e">
        <f>INDEX('Partnumber data valves'!$B$4:$AC$1001,$BB737,27)</f>
        <v>#N/A</v>
      </c>
      <c r="BS737" t="e">
        <f>INDEX('Partnumber data valves'!$B$4:$AC$1001,$BB737,28)</f>
        <v>#N/A</v>
      </c>
      <c r="BU737" s="66" t="e">
        <f>INDEX('Partnumber data valves'!$B$4:$AC$1001,$BB737,5)</f>
        <v>#N/A</v>
      </c>
      <c r="BV737" s="66" t="e">
        <f>INDEX('Partnumber data valves'!$B$4:$AC$1001,$BB737,6)</f>
        <v>#N/A</v>
      </c>
    </row>
    <row r="738" spans="2:74" ht="15.75">
      <c r="B738" s="86"/>
      <c r="C738" s="108"/>
      <c r="D738" s="112"/>
      <c r="E738" s="124"/>
      <c r="F738" s="124"/>
      <c r="G738" s="109"/>
      <c r="H738" s="112"/>
      <c r="I738" s="110"/>
      <c r="J738" s="111"/>
      <c r="K738" s="112"/>
      <c r="L738" s="111"/>
      <c r="M738" s="115"/>
      <c r="N738" s="115"/>
      <c r="O738" s="115"/>
      <c r="Q738" s="83"/>
      <c r="R738" s="22" t="e">
        <f>VLOOKUP('Frese Valve Selection'!$Q738,'Partnumber data valves'!$B$4:$K$1001,2,FALSE)</f>
        <v>#N/A</v>
      </c>
      <c r="S738" s="23" t="e">
        <f>VLOOKUP('Frese Valve Selection'!$Q738,'Partnumber data valves'!$B$4:$K$1001,3,FALSE)</f>
        <v>#N/A</v>
      </c>
      <c r="T738" s="23" t="e">
        <f>VLOOKUP('Frese Valve Selection'!$Q738,'Partnumber data valves'!$B$4:$K$1001,4,FALSE)</f>
        <v>#N/A</v>
      </c>
      <c r="U738" s="23" t="e">
        <f>VLOOKUP('Frese Valve Selection'!$Q738,'Partnumber data valves'!$B$4:$K$1001,5,FALSE)</f>
        <v>#N/A</v>
      </c>
      <c r="V738" s="23" t="e">
        <f>VLOOKUP('Frese Valve Selection'!$Q738,'Partnumber data valves'!$B$4:$K$1001,6,FALSE)</f>
        <v>#N/A</v>
      </c>
      <c r="W738" s="23" t="e">
        <f>VLOOKUP('Frese Valve Selection'!$Q738,'Partnumber data valves'!$B$4:$K$1001,7,FALSE)</f>
        <v>#N/A</v>
      </c>
      <c r="X738" s="23" t="e">
        <f>VLOOKUP('Frese Valve Selection'!$Q738,'Partnumber data valves'!$B$4:$K$1001,8,FALSE)</f>
        <v>#N/A</v>
      </c>
      <c r="Y738" s="23" t="e">
        <f>VLOOKUP('Frese Valve Selection'!$Q738,'Partnumber data valves'!$B$4:$K$1001,9,FALSE)</f>
        <v>#N/A</v>
      </c>
      <c r="Z738" s="23" t="e">
        <f>VLOOKUP('Frese Valve Selection'!$Q738,'Partnumber data valves'!$B$4:$K$1001,10,FALSE)</f>
        <v>#N/A</v>
      </c>
      <c r="AA738" s="97">
        <f t="shared" si="111"/>
        <v>0</v>
      </c>
      <c r="AB738" s="98" t="e">
        <f t="shared" si="109"/>
        <v>#N/A</v>
      </c>
      <c r="AC738" s="99" t="e">
        <f t="shared" si="110"/>
        <v>#N/A</v>
      </c>
      <c r="AD738" s="23" t="e">
        <f>VLOOKUP(Q738,'Weight table'!$A$2:$C$10000,3,FALSE)</f>
        <v>#N/A</v>
      </c>
      <c r="AF738" s="83"/>
      <c r="AG738" s="23" t="str">
        <f>IF(OR(ISBLANK($AF738),$AF738="N/A"),"",VLOOKUP($AF738,'Part number data actuators'!$B$3:$H$202,2,FALSE))</f>
        <v/>
      </c>
      <c r="AH738" s="23" t="str">
        <f>IF(OR(ISBLANK($AF738),$AF738="N/A"),"",VLOOKUP($AF738,'Part number data actuators'!$B$3:$H$202,3,FALSE))</f>
        <v/>
      </c>
      <c r="AI738" s="23" t="str">
        <f>IF(OR(ISBLANK($AF738),$AF738="N/A"),"",VLOOKUP($AF738,'Part number data actuators'!$B$3:$H$202,4,FALSE))</f>
        <v/>
      </c>
      <c r="AJ738" s="23" t="str">
        <f>IF(OR(ISBLANK($AF738),$AF738="N/A"),"",VLOOKUP($AF738,'Part number data actuators'!$B$3:$H$202,5,FALSE))</f>
        <v/>
      </c>
      <c r="AK738" s="23" t="str">
        <f>IF(OR(ISBLANK($AF738),$AF738="N/A"),"",VLOOKUP($AF738,'Part number data actuators'!$B$3:$H$202,6,FALSE))</f>
        <v/>
      </c>
      <c r="AL738" s="23" t="str">
        <f>IF(OR(ISBLANK($AF738),$AF738="N/A"),"",VLOOKUP($AF738,'Part number data actuators'!$B$3:$H$202,7,FALSE))</f>
        <v/>
      </c>
      <c r="AM738" s="5" t="str">
        <f>IF(OR(ISBLANK($AF738),$AF738="N/A"),"",VLOOKUP(AF738,'Weight table'!$A$2:$C$10000,3,FALSE))</f>
        <v/>
      </c>
      <c r="AO738" s="86"/>
      <c r="AU738" s="66" t="e">
        <f t="shared" si="112"/>
        <v>#N/A</v>
      </c>
      <c r="AV738" s="66" t="e">
        <f t="shared" si="113"/>
        <v>#N/A</v>
      </c>
      <c r="AW738" t="e">
        <f t="shared" si="114"/>
        <v>#N/A</v>
      </c>
      <c r="AX738" s="66" t="e">
        <f t="shared" si="115"/>
        <v>#N/A</v>
      </c>
      <c r="AY738" s="66" t="e">
        <f t="shared" si="116"/>
        <v>#N/A</v>
      </c>
      <c r="BB738" s="6" t="e">
        <f>MATCH(Q738,'Partnumber data valves'!$B$4:$B$1001,0)</f>
        <v>#N/A</v>
      </c>
      <c r="BC738" s="6"/>
      <c r="BD738" t="e">
        <f>INDEX('Partnumber data valves'!$B$4:$AC$1001,$BB738,13)</f>
        <v>#N/A</v>
      </c>
      <c r="BE738" t="e">
        <f>INDEX('Partnumber data valves'!$B$4:$AC$1001,$BB738,14)</f>
        <v>#N/A</v>
      </c>
      <c r="BF738" t="e">
        <f>INDEX('Partnumber data valves'!$B$4:$AC$1001,$BB738,15)</f>
        <v>#N/A</v>
      </c>
      <c r="BG738" t="e">
        <f>INDEX('Partnumber data valves'!$B$4:$AC$1001,$BB738,16)</f>
        <v>#N/A</v>
      </c>
      <c r="BH738" t="e">
        <f>INDEX('Partnumber data valves'!$B$4:$AC$1001,$BB738,17)</f>
        <v>#N/A</v>
      </c>
      <c r="BI738" t="e">
        <f>INDEX('Partnumber data valves'!$B$4:$AC$1001,$BB738,18)</f>
        <v>#N/A</v>
      </c>
      <c r="BJ738" t="e">
        <f>INDEX('Partnumber data valves'!$B$4:$AC$1001,$BB738,19)</f>
        <v>#N/A</v>
      </c>
      <c r="BL738" t="e">
        <f>INDEX('Partnumber data valves'!$B$4:$AC$1001,$BB738,21)</f>
        <v>#N/A</v>
      </c>
      <c r="BM738" t="e">
        <f>INDEX('Partnumber data valves'!$B$4:$AC$1001,$BB738,22)</f>
        <v>#N/A</v>
      </c>
      <c r="BN738" t="e">
        <f>INDEX('Partnumber data valves'!$B$4:$AC$1001,$BB738,23)</f>
        <v>#N/A</v>
      </c>
      <c r="BO738" t="e">
        <f>INDEX('Partnumber data valves'!$B$4:$AC$1001,$BB738,24)</f>
        <v>#N/A</v>
      </c>
      <c r="BP738" t="e">
        <f>INDEX('Partnumber data valves'!$B$4:$AC$1001,$BB738,25)</f>
        <v>#N/A</v>
      </c>
      <c r="BQ738" t="e">
        <f>INDEX('Partnumber data valves'!$B$4:$AC$1001,$BB738,26)</f>
        <v>#N/A</v>
      </c>
      <c r="BR738" t="e">
        <f>INDEX('Partnumber data valves'!$B$4:$AC$1001,$BB738,27)</f>
        <v>#N/A</v>
      </c>
      <c r="BS738" t="e">
        <f>INDEX('Partnumber data valves'!$B$4:$AC$1001,$BB738,28)</f>
        <v>#N/A</v>
      </c>
      <c r="BU738" s="66" t="e">
        <f>INDEX('Partnumber data valves'!$B$4:$AC$1001,$BB738,5)</f>
        <v>#N/A</v>
      </c>
      <c r="BV738" s="66" t="e">
        <f>INDEX('Partnumber data valves'!$B$4:$AC$1001,$BB738,6)</f>
        <v>#N/A</v>
      </c>
    </row>
    <row r="739" spans="2:74" ht="15.75">
      <c r="B739" s="86"/>
      <c r="C739" s="108"/>
      <c r="D739" s="112"/>
      <c r="E739" s="124"/>
      <c r="F739" s="124"/>
      <c r="G739" s="109"/>
      <c r="H739" s="112"/>
      <c r="I739" s="110"/>
      <c r="J739" s="111"/>
      <c r="K739" s="112"/>
      <c r="L739" s="111"/>
      <c r="M739" s="115"/>
      <c r="N739" s="115"/>
      <c r="O739" s="115"/>
      <c r="Q739" s="83"/>
      <c r="R739" s="22" t="e">
        <f>VLOOKUP('Frese Valve Selection'!$Q739,'Partnumber data valves'!$B$4:$K$1001,2,FALSE)</f>
        <v>#N/A</v>
      </c>
      <c r="S739" s="23" t="e">
        <f>VLOOKUP('Frese Valve Selection'!$Q739,'Partnumber data valves'!$B$4:$K$1001,3,FALSE)</f>
        <v>#N/A</v>
      </c>
      <c r="T739" s="23" t="e">
        <f>VLOOKUP('Frese Valve Selection'!$Q739,'Partnumber data valves'!$B$4:$K$1001,4,FALSE)</f>
        <v>#N/A</v>
      </c>
      <c r="U739" s="23" t="e">
        <f>VLOOKUP('Frese Valve Selection'!$Q739,'Partnumber data valves'!$B$4:$K$1001,5,FALSE)</f>
        <v>#N/A</v>
      </c>
      <c r="V739" s="23" t="e">
        <f>VLOOKUP('Frese Valve Selection'!$Q739,'Partnumber data valves'!$B$4:$K$1001,6,FALSE)</f>
        <v>#N/A</v>
      </c>
      <c r="W739" s="23" t="e">
        <f>VLOOKUP('Frese Valve Selection'!$Q739,'Partnumber data valves'!$B$4:$K$1001,7,FALSE)</f>
        <v>#N/A</v>
      </c>
      <c r="X739" s="23" t="e">
        <f>VLOOKUP('Frese Valve Selection'!$Q739,'Partnumber data valves'!$B$4:$K$1001,8,FALSE)</f>
        <v>#N/A</v>
      </c>
      <c r="Y739" s="23" t="e">
        <f>VLOOKUP('Frese Valve Selection'!$Q739,'Partnumber data valves'!$B$4:$K$1001,9,FALSE)</f>
        <v>#N/A</v>
      </c>
      <c r="Z739" s="23" t="e">
        <f>VLOOKUP('Frese Valve Selection'!$Q739,'Partnumber data valves'!$B$4:$K$1001,10,FALSE)</f>
        <v>#N/A</v>
      </c>
      <c r="AA739" s="97">
        <f t="shared" si="111"/>
        <v>0</v>
      </c>
      <c r="AB739" s="98" t="e">
        <f t="shared" si="109"/>
        <v>#N/A</v>
      </c>
      <c r="AC739" s="99" t="e">
        <f t="shared" si="110"/>
        <v>#N/A</v>
      </c>
      <c r="AD739" s="23" t="e">
        <f>VLOOKUP(Q739,'Weight table'!$A$2:$C$10000,3,FALSE)</f>
        <v>#N/A</v>
      </c>
      <c r="AF739" s="83"/>
      <c r="AG739" s="23" t="str">
        <f>IF(OR(ISBLANK($AF739),$AF739="N/A"),"",VLOOKUP($AF739,'Part number data actuators'!$B$3:$H$202,2,FALSE))</f>
        <v/>
      </c>
      <c r="AH739" s="23" t="str">
        <f>IF(OR(ISBLANK($AF739),$AF739="N/A"),"",VLOOKUP($AF739,'Part number data actuators'!$B$3:$H$202,3,FALSE))</f>
        <v/>
      </c>
      <c r="AI739" s="23" t="str">
        <f>IF(OR(ISBLANK($AF739),$AF739="N/A"),"",VLOOKUP($AF739,'Part number data actuators'!$B$3:$H$202,4,FALSE))</f>
        <v/>
      </c>
      <c r="AJ739" s="23" t="str">
        <f>IF(OR(ISBLANK($AF739),$AF739="N/A"),"",VLOOKUP($AF739,'Part number data actuators'!$B$3:$H$202,5,FALSE))</f>
        <v/>
      </c>
      <c r="AK739" s="23" t="str">
        <f>IF(OR(ISBLANK($AF739),$AF739="N/A"),"",VLOOKUP($AF739,'Part number data actuators'!$B$3:$H$202,6,FALSE))</f>
        <v/>
      </c>
      <c r="AL739" s="23" t="str">
        <f>IF(OR(ISBLANK($AF739),$AF739="N/A"),"",VLOOKUP($AF739,'Part number data actuators'!$B$3:$H$202,7,FALSE))</f>
        <v/>
      </c>
      <c r="AM739" s="5" t="str">
        <f>IF(OR(ISBLANK($AF739),$AF739="N/A"),"",VLOOKUP(AF739,'Weight table'!$A$2:$C$10000,3,FALSE))</f>
        <v/>
      </c>
      <c r="AO739" s="86"/>
      <c r="AU739" s="66" t="e">
        <f t="shared" si="112"/>
        <v>#N/A</v>
      </c>
      <c r="AV739" s="66" t="e">
        <f t="shared" si="113"/>
        <v>#N/A</v>
      </c>
      <c r="AW739" t="e">
        <f t="shared" si="114"/>
        <v>#N/A</v>
      </c>
      <c r="AX739" s="66" t="e">
        <f t="shared" si="115"/>
        <v>#N/A</v>
      </c>
      <c r="AY739" s="66" t="e">
        <f t="shared" si="116"/>
        <v>#N/A</v>
      </c>
      <c r="BB739" s="6" t="e">
        <f>MATCH(Q739,'Partnumber data valves'!$B$4:$B$1001,0)</f>
        <v>#N/A</v>
      </c>
      <c r="BC739" s="6"/>
      <c r="BD739" t="e">
        <f>INDEX('Partnumber data valves'!$B$4:$AC$1001,$BB739,13)</f>
        <v>#N/A</v>
      </c>
      <c r="BE739" t="e">
        <f>INDEX('Partnumber data valves'!$B$4:$AC$1001,$BB739,14)</f>
        <v>#N/A</v>
      </c>
      <c r="BF739" t="e">
        <f>INDEX('Partnumber data valves'!$B$4:$AC$1001,$BB739,15)</f>
        <v>#N/A</v>
      </c>
      <c r="BG739" t="e">
        <f>INDEX('Partnumber data valves'!$B$4:$AC$1001,$BB739,16)</f>
        <v>#N/A</v>
      </c>
      <c r="BH739" t="e">
        <f>INDEX('Partnumber data valves'!$B$4:$AC$1001,$BB739,17)</f>
        <v>#N/A</v>
      </c>
      <c r="BI739" t="e">
        <f>INDEX('Partnumber data valves'!$B$4:$AC$1001,$BB739,18)</f>
        <v>#N/A</v>
      </c>
      <c r="BJ739" t="e">
        <f>INDEX('Partnumber data valves'!$B$4:$AC$1001,$BB739,19)</f>
        <v>#N/A</v>
      </c>
      <c r="BL739" t="e">
        <f>INDEX('Partnumber data valves'!$B$4:$AC$1001,$BB739,21)</f>
        <v>#N/A</v>
      </c>
      <c r="BM739" t="e">
        <f>INDEX('Partnumber data valves'!$B$4:$AC$1001,$BB739,22)</f>
        <v>#N/A</v>
      </c>
      <c r="BN739" t="e">
        <f>INDEX('Partnumber data valves'!$B$4:$AC$1001,$BB739,23)</f>
        <v>#N/A</v>
      </c>
      <c r="BO739" t="e">
        <f>INDEX('Partnumber data valves'!$B$4:$AC$1001,$BB739,24)</f>
        <v>#N/A</v>
      </c>
      <c r="BP739" t="e">
        <f>INDEX('Partnumber data valves'!$B$4:$AC$1001,$BB739,25)</f>
        <v>#N/A</v>
      </c>
      <c r="BQ739" t="e">
        <f>INDEX('Partnumber data valves'!$B$4:$AC$1001,$BB739,26)</f>
        <v>#N/A</v>
      </c>
      <c r="BR739" t="e">
        <f>INDEX('Partnumber data valves'!$B$4:$AC$1001,$BB739,27)</f>
        <v>#N/A</v>
      </c>
      <c r="BS739" t="e">
        <f>INDEX('Partnumber data valves'!$B$4:$AC$1001,$BB739,28)</f>
        <v>#N/A</v>
      </c>
      <c r="BU739" s="66" t="e">
        <f>INDEX('Partnumber data valves'!$B$4:$AC$1001,$BB739,5)</f>
        <v>#N/A</v>
      </c>
      <c r="BV739" s="66" t="e">
        <f>INDEX('Partnumber data valves'!$B$4:$AC$1001,$BB739,6)</f>
        <v>#N/A</v>
      </c>
    </row>
    <row r="740" spans="2:74" ht="15.75">
      <c r="B740" s="86"/>
      <c r="C740" s="108"/>
      <c r="D740" s="112"/>
      <c r="E740" s="124"/>
      <c r="F740" s="124"/>
      <c r="G740" s="109"/>
      <c r="H740" s="112"/>
      <c r="I740" s="110"/>
      <c r="J740" s="111"/>
      <c r="K740" s="112"/>
      <c r="L740" s="111"/>
      <c r="M740" s="115"/>
      <c r="N740" s="115"/>
      <c r="O740" s="115"/>
      <c r="Q740" s="83"/>
      <c r="R740" s="22" t="e">
        <f>VLOOKUP('Frese Valve Selection'!$Q740,'Partnumber data valves'!$B$4:$K$1001,2,FALSE)</f>
        <v>#N/A</v>
      </c>
      <c r="S740" s="23" t="e">
        <f>VLOOKUP('Frese Valve Selection'!$Q740,'Partnumber data valves'!$B$4:$K$1001,3,FALSE)</f>
        <v>#N/A</v>
      </c>
      <c r="T740" s="23" t="e">
        <f>VLOOKUP('Frese Valve Selection'!$Q740,'Partnumber data valves'!$B$4:$K$1001,4,FALSE)</f>
        <v>#N/A</v>
      </c>
      <c r="U740" s="23" t="e">
        <f>VLOOKUP('Frese Valve Selection'!$Q740,'Partnumber data valves'!$B$4:$K$1001,5,FALSE)</f>
        <v>#N/A</v>
      </c>
      <c r="V740" s="23" t="e">
        <f>VLOOKUP('Frese Valve Selection'!$Q740,'Partnumber data valves'!$B$4:$K$1001,6,FALSE)</f>
        <v>#N/A</v>
      </c>
      <c r="W740" s="23" t="e">
        <f>VLOOKUP('Frese Valve Selection'!$Q740,'Partnumber data valves'!$B$4:$K$1001,7,FALSE)</f>
        <v>#N/A</v>
      </c>
      <c r="X740" s="23" t="e">
        <f>VLOOKUP('Frese Valve Selection'!$Q740,'Partnumber data valves'!$B$4:$K$1001,8,FALSE)</f>
        <v>#N/A</v>
      </c>
      <c r="Y740" s="23" t="e">
        <f>VLOOKUP('Frese Valve Selection'!$Q740,'Partnumber data valves'!$B$4:$K$1001,9,FALSE)</f>
        <v>#N/A</v>
      </c>
      <c r="Z740" s="23" t="e">
        <f>VLOOKUP('Frese Valve Selection'!$Q740,'Partnumber data valves'!$B$4:$K$1001,10,FALSE)</f>
        <v>#N/A</v>
      </c>
      <c r="AA740" s="97">
        <f t="shared" si="111"/>
        <v>0</v>
      </c>
      <c r="AB740" s="98" t="e">
        <f t="shared" si="109"/>
        <v>#N/A</v>
      </c>
      <c r="AC740" s="99" t="e">
        <f t="shared" si="110"/>
        <v>#N/A</v>
      </c>
      <c r="AD740" s="23" t="e">
        <f>VLOOKUP(Q740,'Weight table'!$A$2:$C$10000,3,FALSE)</f>
        <v>#N/A</v>
      </c>
      <c r="AF740" s="83"/>
      <c r="AG740" s="23" t="str">
        <f>IF(OR(ISBLANK($AF740),$AF740="N/A"),"",VLOOKUP($AF740,'Part number data actuators'!$B$3:$H$202,2,FALSE))</f>
        <v/>
      </c>
      <c r="AH740" s="23" t="str">
        <f>IF(OR(ISBLANK($AF740),$AF740="N/A"),"",VLOOKUP($AF740,'Part number data actuators'!$B$3:$H$202,3,FALSE))</f>
        <v/>
      </c>
      <c r="AI740" s="23" t="str">
        <f>IF(OR(ISBLANK($AF740),$AF740="N/A"),"",VLOOKUP($AF740,'Part number data actuators'!$B$3:$H$202,4,FALSE))</f>
        <v/>
      </c>
      <c r="AJ740" s="23" t="str">
        <f>IF(OR(ISBLANK($AF740),$AF740="N/A"),"",VLOOKUP($AF740,'Part number data actuators'!$B$3:$H$202,5,FALSE))</f>
        <v/>
      </c>
      <c r="AK740" s="23" t="str">
        <f>IF(OR(ISBLANK($AF740),$AF740="N/A"),"",VLOOKUP($AF740,'Part number data actuators'!$B$3:$H$202,6,FALSE))</f>
        <v/>
      </c>
      <c r="AL740" s="23" t="str">
        <f>IF(OR(ISBLANK($AF740),$AF740="N/A"),"",VLOOKUP($AF740,'Part number data actuators'!$B$3:$H$202,7,FALSE))</f>
        <v/>
      </c>
      <c r="AM740" s="5" t="str">
        <f>IF(OR(ISBLANK($AF740),$AF740="N/A"),"",VLOOKUP(AF740,'Weight table'!$A$2:$C$10000,3,FALSE))</f>
        <v/>
      </c>
      <c r="AO740" s="86"/>
      <c r="AU740" s="66" t="e">
        <f t="shared" si="112"/>
        <v>#N/A</v>
      </c>
      <c r="AV740" s="66" t="e">
        <f t="shared" si="113"/>
        <v>#N/A</v>
      </c>
      <c r="AW740" t="e">
        <f t="shared" si="114"/>
        <v>#N/A</v>
      </c>
      <c r="AX740" s="66" t="e">
        <f t="shared" si="115"/>
        <v>#N/A</v>
      </c>
      <c r="AY740" s="66" t="e">
        <f t="shared" si="116"/>
        <v>#N/A</v>
      </c>
      <c r="BB740" s="6" t="e">
        <f>MATCH(Q740,'Partnumber data valves'!$B$4:$B$1001,0)</f>
        <v>#N/A</v>
      </c>
      <c r="BC740" s="6"/>
      <c r="BD740" t="e">
        <f>INDEX('Partnumber data valves'!$B$4:$AC$1001,$BB740,13)</f>
        <v>#N/A</v>
      </c>
      <c r="BE740" t="e">
        <f>INDEX('Partnumber data valves'!$B$4:$AC$1001,$BB740,14)</f>
        <v>#N/A</v>
      </c>
      <c r="BF740" t="e">
        <f>INDEX('Partnumber data valves'!$B$4:$AC$1001,$BB740,15)</f>
        <v>#N/A</v>
      </c>
      <c r="BG740" t="e">
        <f>INDEX('Partnumber data valves'!$B$4:$AC$1001,$BB740,16)</f>
        <v>#N/A</v>
      </c>
      <c r="BH740" t="e">
        <f>INDEX('Partnumber data valves'!$B$4:$AC$1001,$BB740,17)</f>
        <v>#N/A</v>
      </c>
      <c r="BI740" t="e">
        <f>INDEX('Partnumber data valves'!$B$4:$AC$1001,$BB740,18)</f>
        <v>#N/A</v>
      </c>
      <c r="BJ740" t="e">
        <f>INDEX('Partnumber data valves'!$B$4:$AC$1001,$BB740,19)</f>
        <v>#N/A</v>
      </c>
      <c r="BL740" t="e">
        <f>INDEX('Partnumber data valves'!$B$4:$AC$1001,$BB740,21)</f>
        <v>#N/A</v>
      </c>
      <c r="BM740" t="e">
        <f>INDEX('Partnumber data valves'!$B$4:$AC$1001,$BB740,22)</f>
        <v>#N/A</v>
      </c>
      <c r="BN740" t="e">
        <f>INDEX('Partnumber data valves'!$B$4:$AC$1001,$BB740,23)</f>
        <v>#N/A</v>
      </c>
      <c r="BO740" t="e">
        <f>INDEX('Partnumber data valves'!$B$4:$AC$1001,$BB740,24)</f>
        <v>#N/A</v>
      </c>
      <c r="BP740" t="e">
        <f>INDEX('Partnumber data valves'!$B$4:$AC$1001,$BB740,25)</f>
        <v>#N/A</v>
      </c>
      <c r="BQ740" t="e">
        <f>INDEX('Partnumber data valves'!$B$4:$AC$1001,$BB740,26)</f>
        <v>#N/A</v>
      </c>
      <c r="BR740" t="e">
        <f>INDEX('Partnumber data valves'!$B$4:$AC$1001,$BB740,27)</f>
        <v>#N/A</v>
      </c>
      <c r="BS740" t="e">
        <f>INDEX('Partnumber data valves'!$B$4:$AC$1001,$BB740,28)</f>
        <v>#N/A</v>
      </c>
      <c r="BU740" s="66" t="e">
        <f>INDEX('Partnumber data valves'!$B$4:$AC$1001,$BB740,5)</f>
        <v>#N/A</v>
      </c>
      <c r="BV740" s="66" t="e">
        <f>INDEX('Partnumber data valves'!$B$4:$AC$1001,$BB740,6)</f>
        <v>#N/A</v>
      </c>
    </row>
    <row r="741" spans="2:74" ht="15.75">
      <c r="B741" s="86"/>
      <c r="C741" s="108"/>
      <c r="D741" s="112"/>
      <c r="E741" s="124"/>
      <c r="F741" s="124"/>
      <c r="G741" s="109"/>
      <c r="H741" s="112"/>
      <c r="I741" s="110"/>
      <c r="J741" s="111"/>
      <c r="K741" s="112"/>
      <c r="L741" s="111"/>
      <c r="M741" s="115"/>
      <c r="N741" s="115"/>
      <c r="O741" s="115"/>
      <c r="Q741" s="83"/>
      <c r="R741" s="22" t="e">
        <f>VLOOKUP('Frese Valve Selection'!$Q741,'Partnumber data valves'!$B$4:$K$1001,2,FALSE)</f>
        <v>#N/A</v>
      </c>
      <c r="S741" s="23" t="e">
        <f>VLOOKUP('Frese Valve Selection'!$Q741,'Partnumber data valves'!$B$4:$K$1001,3,FALSE)</f>
        <v>#N/A</v>
      </c>
      <c r="T741" s="23" t="e">
        <f>VLOOKUP('Frese Valve Selection'!$Q741,'Partnumber data valves'!$B$4:$K$1001,4,FALSE)</f>
        <v>#N/A</v>
      </c>
      <c r="U741" s="23" t="e">
        <f>VLOOKUP('Frese Valve Selection'!$Q741,'Partnumber data valves'!$B$4:$K$1001,5,FALSE)</f>
        <v>#N/A</v>
      </c>
      <c r="V741" s="23" t="e">
        <f>VLOOKUP('Frese Valve Selection'!$Q741,'Partnumber data valves'!$B$4:$K$1001,6,FALSE)</f>
        <v>#N/A</v>
      </c>
      <c r="W741" s="23" t="e">
        <f>VLOOKUP('Frese Valve Selection'!$Q741,'Partnumber data valves'!$B$4:$K$1001,7,FALSE)</f>
        <v>#N/A</v>
      </c>
      <c r="X741" s="23" t="e">
        <f>VLOOKUP('Frese Valve Selection'!$Q741,'Partnumber data valves'!$B$4:$K$1001,8,FALSE)</f>
        <v>#N/A</v>
      </c>
      <c r="Y741" s="23" t="e">
        <f>VLOOKUP('Frese Valve Selection'!$Q741,'Partnumber data valves'!$B$4:$K$1001,9,FALSE)</f>
        <v>#N/A</v>
      </c>
      <c r="Z741" s="23" t="e">
        <f>VLOOKUP('Frese Valve Selection'!$Q741,'Partnumber data valves'!$B$4:$K$1001,10,FALSE)</f>
        <v>#N/A</v>
      </c>
      <c r="AA741" s="97">
        <f t="shared" si="111"/>
        <v>0</v>
      </c>
      <c r="AB741" s="98" t="e">
        <f t="shared" si="109"/>
        <v>#N/A</v>
      </c>
      <c r="AC741" s="99" t="e">
        <f t="shared" si="110"/>
        <v>#N/A</v>
      </c>
      <c r="AD741" s="23" t="e">
        <f>VLOOKUP(Q741,'Weight table'!$A$2:$C$10000,3,FALSE)</f>
        <v>#N/A</v>
      </c>
      <c r="AF741" s="83"/>
      <c r="AG741" s="23" t="str">
        <f>IF(OR(ISBLANK($AF741),$AF741="N/A"),"",VLOOKUP($AF741,'Part number data actuators'!$B$3:$H$202,2,FALSE))</f>
        <v/>
      </c>
      <c r="AH741" s="23" t="str">
        <f>IF(OR(ISBLANK($AF741),$AF741="N/A"),"",VLOOKUP($AF741,'Part number data actuators'!$B$3:$H$202,3,FALSE))</f>
        <v/>
      </c>
      <c r="AI741" s="23" t="str">
        <f>IF(OR(ISBLANK($AF741),$AF741="N/A"),"",VLOOKUP($AF741,'Part number data actuators'!$B$3:$H$202,4,FALSE))</f>
        <v/>
      </c>
      <c r="AJ741" s="23" t="str">
        <f>IF(OR(ISBLANK($AF741),$AF741="N/A"),"",VLOOKUP($AF741,'Part number data actuators'!$B$3:$H$202,5,FALSE))</f>
        <v/>
      </c>
      <c r="AK741" s="23" t="str">
        <f>IF(OR(ISBLANK($AF741),$AF741="N/A"),"",VLOOKUP($AF741,'Part number data actuators'!$B$3:$H$202,6,FALSE))</f>
        <v/>
      </c>
      <c r="AL741" s="23" t="str">
        <f>IF(OR(ISBLANK($AF741),$AF741="N/A"),"",VLOOKUP($AF741,'Part number data actuators'!$B$3:$H$202,7,FALSE))</f>
        <v/>
      </c>
      <c r="AM741" s="5" t="str">
        <f>IF(OR(ISBLANK($AF741),$AF741="N/A"),"",VLOOKUP(AF741,'Weight table'!$A$2:$C$10000,3,FALSE))</f>
        <v/>
      </c>
      <c r="AO741" s="86"/>
      <c r="AU741" s="66" t="e">
        <f t="shared" si="112"/>
        <v>#N/A</v>
      </c>
      <c r="AV741" s="66" t="e">
        <f t="shared" si="113"/>
        <v>#N/A</v>
      </c>
      <c r="AW741" t="e">
        <f t="shared" si="114"/>
        <v>#N/A</v>
      </c>
      <c r="AX741" s="66" t="e">
        <f t="shared" si="115"/>
        <v>#N/A</v>
      </c>
      <c r="AY741" s="66" t="e">
        <f t="shared" si="116"/>
        <v>#N/A</v>
      </c>
      <c r="BB741" s="6" t="e">
        <f>MATCH(Q741,'Partnumber data valves'!$B$4:$B$1001,0)</f>
        <v>#N/A</v>
      </c>
      <c r="BC741" s="6"/>
      <c r="BD741" t="e">
        <f>INDEX('Partnumber data valves'!$B$4:$AC$1001,$BB741,13)</f>
        <v>#N/A</v>
      </c>
      <c r="BE741" t="e">
        <f>INDEX('Partnumber data valves'!$B$4:$AC$1001,$BB741,14)</f>
        <v>#N/A</v>
      </c>
      <c r="BF741" t="e">
        <f>INDEX('Partnumber data valves'!$B$4:$AC$1001,$BB741,15)</f>
        <v>#N/A</v>
      </c>
      <c r="BG741" t="e">
        <f>INDEX('Partnumber data valves'!$B$4:$AC$1001,$BB741,16)</f>
        <v>#N/A</v>
      </c>
      <c r="BH741" t="e">
        <f>INDEX('Partnumber data valves'!$B$4:$AC$1001,$BB741,17)</f>
        <v>#N/A</v>
      </c>
      <c r="BI741" t="e">
        <f>INDEX('Partnumber data valves'!$B$4:$AC$1001,$BB741,18)</f>
        <v>#N/A</v>
      </c>
      <c r="BJ741" t="e">
        <f>INDEX('Partnumber data valves'!$B$4:$AC$1001,$BB741,19)</f>
        <v>#N/A</v>
      </c>
      <c r="BL741" t="e">
        <f>INDEX('Partnumber data valves'!$B$4:$AC$1001,$BB741,21)</f>
        <v>#N/A</v>
      </c>
      <c r="BM741" t="e">
        <f>INDEX('Partnumber data valves'!$B$4:$AC$1001,$BB741,22)</f>
        <v>#N/A</v>
      </c>
      <c r="BN741" t="e">
        <f>INDEX('Partnumber data valves'!$B$4:$AC$1001,$BB741,23)</f>
        <v>#N/A</v>
      </c>
      <c r="BO741" t="e">
        <f>INDEX('Partnumber data valves'!$B$4:$AC$1001,$BB741,24)</f>
        <v>#N/A</v>
      </c>
      <c r="BP741" t="e">
        <f>INDEX('Partnumber data valves'!$B$4:$AC$1001,$BB741,25)</f>
        <v>#N/A</v>
      </c>
      <c r="BQ741" t="e">
        <f>INDEX('Partnumber data valves'!$B$4:$AC$1001,$BB741,26)</f>
        <v>#N/A</v>
      </c>
      <c r="BR741" t="e">
        <f>INDEX('Partnumber data valves'!$B$4:$AC$1001,$BB741,27)</f>
        <v>#N/A</v>
      </c>
      <c r="BS741" t="e">
        <f>INDEX('Partnumber data valves'!$B$4:$AC$1001,$BB741,28)</f>
        <v>#N/A</v>
      </c>
      <c r="BU741" s="66" t="e">
        <f>INDEX('Partnumber data valves'!$B$4:$AC$1001,$BB741,5)</f>
        <v>#N/A</v>
      </c>
      <c r="BV741" s="66" t="e">
        <f>INDEX('Partnumber data valves'!$B$4:$AC$1001,$BB741,6)</f>
        <v>#N/A</v>
      </c>
    </row>
    <row r="742" spans="2:74" ht="15.75">
      <c r="B742" s="86"/>
      <c r="C742" s="108"/>
      <c r="D742" s="112"/>
      <c r="E742" s="124"/>
      <c r="F742" s="124"/>
      <c r="G742" s="109"/>
      <c r="H742" s="112"/>
      <c r="I742" s="110"/>
      <c r="J742" s="111"/>
      <c r="K742" s="112"/>
      <c r="L742" s="111"/>
      <c r="M742" s="115"/>
      <c r="N742" s="115"/>
      <c r="O742" s="115"/>
      <c r="Q742" s="83"/>
      <c r="R742" s="22" t="e">
        <f>VLOOKUP('Frese Valve Selection'!$Q742,'Partnumber data valves'!$B$4:$K$1001,2,FALSE)</f>
        <v>#N/A</v>
      </c>
      <c r="S742" s="23" t="e">
        <f>VLOOKUP('Frese Valve Selection'!$Q742,'Partnumber data valves'!$B$4:$K$1001,3,FALSE)</f>
        <v>#N/A</v>
      </c>
      <c r="T742" s="23" t="e">
        <f>VLOOKUP('Frese Valve Selection'!$Q742,'Partnumber data valves'!$B$4:$K$1001,4,FALSE)</f>
        <v>#N/A</v>
      </c>
      <c r="U742" s="23" t="e">
        <f>VLOOKUP('Frese Valve Selection'!$Q742,'Partnumber data valves'!$B$4:$K$1001,5,FALSE)</f>
        <v>#N/A</v>
      </c>
      <c r="V742" s="23" t="e">
        <f>VLOOKUP('Frese Valve Selection'!$Q742,'Partnumber data valves'!$B$4:$K$1001,6,FALSE)</f>
        <v>#N/A</v>
      </c>
      <c r="W742" s="23" t="e">
        <f>VLOOKUP('Frese Valve Selection'!$Q742,'Partnumber data valves'!$B$4:$K$1001,7,FALSE)</f>
        <v>#N/A</v>
      </c>
      <c r="X742" s="23" t="e">
        <f>VLOOKUP('Frese Valve Selection'!$Q742,'Partnumber data valves'!$B$4:$K$1001,8,FALSE)</f>
        <v>#N/A</v>
      </c>
      <c r="Y742" s="23" t="e">
        <f>VLOOKUP('Frese Valve Selection'!$Q742,'Partnumber data valves'!$B$4:$K$1001,9,FALSE)</f>
        <v>#N/A</v>
      </c>
      <c r="Z742" s="23" t="e">
        <f>VLOOKUP('Frese Valve Selection'!$Q742,'Partnumber data valves'!$B$4:$K$1001,10,FALSE)</f>
        <v>#N/A</v>
      </c>
      <c r="AA742" s="97">
        <f t="shared" si="111"/>
        <v>0</v>
      </c>
      <c r="AB742" s="98" t="e">
        <f t="shared" si="109"/>
        <v>#N/A</v>
      </c>
      <c r="AC742" s="99" t="e">
        <f t="shared" si="110"/>
        <v>#N/A</v>
      </c>
      <c r="AD742" s="23" t="e">
        <f>VLOOKUP(Q742,'Weight table'!$A$2:$C$10000,3,FALSE)</f>
        <v>#N/A</v>
      </c>
      <c r="AF742" s="83"/>
      <c r="AG742" s="23" t="str">
        <f>IF(OR(ISBLANK($AF742),$AF742="N/A"),"",VLOOKUP($AF742,'Part number data actuators'!$B$3:$H$202,2,FALSE))</f>
        <v/>
      </c>
      <c r="AH742" s="23" t="str">
        <f>IF(OR(ISBLANK($AF742),$AF742="N/A"),"",VLOOKUP($AF742,'Part number data actuators'!$B$3:$H$202,3,FALSE))</f>
        <v/>
      </c>
      <c r="AI742" s="23" t="str">
        <f>IF(OR(ISBLANK($AF742),$AF742="N/A"),"",VLOOKUP($AF742,'Part number data actuators'!$B$3:$H$202,4,FALSE))</f>
        <v/>
      </c>
      <c r="AJ742" s="23" t="str">
        <f>IF(OR(ISBLANK($AF742),$AF742="N/A"),"",VLOOKUP($AF742,'Part number data actuators'!$B$3:$H$202,5,FALSE))</f>
        <v/>
      </c>
      <c r="AK742" s="23" t="str">
        <f>IF(OR(ISBLANK($AF742),$AF742="N/A"),"",VLOOKUP($AF742,'Part number data actuators'!$B$3:$H$202,6,FALSE))</f>
        <v/>
      </c>
      <c r="AL742" s="23" t="str">
        <f>IF(OR(ISBLANK($AF742),$AF742="N/A"),"",VLOOKUP($AF742,'Part number data actuators'!$B$3:$H$202,7,FALSE))</f>
        <v/>
      </c>
      <c r="AM742" s="5" t="str">
        <f>IF(OR(ISBLANK($AF742),$AF742="N/A"),"",VLOOKUP(AF742,'Weight table'!$A$2:$C$10000,3,FALSE))</f>
        <v/>
      </c>
      <c r="AO742" s="86"/>
      <c r="AU742" s="66" t="e">
        <f t="shared" si="112"/>
        <v>#N/A</v>
      </c>
      <c r="AV742" s="66" t="e">
        <f t="shared" si="113"/>
        <v>#N/A</v>
      </c>
      <c r="AW742" t="e">
        <f t="shared" si="114"/>
        <v>#N/A</v>
      </c>
      <c r="AX742" s="66" t="e">
        <f t="shared" si="115"/>
        <v>#N/A</v>
      </c>
      <c r="AY742" s="66" t="e">
        <f t="shared" si="116"/>
        <v>#N/A</v>
      </c>
      <c r="BB742" s="6" t="e">
        <f>MATCH(Q742,'Partnumber data valves'!$B$4:$B$1001,0)</f>
        <v>#N/A</v>
      </c>
      <c r="BC742" s="6"/>
      <c r="BD742" t="e">
        <f>INDEX('Partnumber data valves'!$B$4:$AC$1001,$BB742,13)</f>
        <v>#N/A</v>
      </c>
      <c r="BE742" t="e">
        <f>INDEX('Partnumber data valves'!$B$4:$AC$1001,$BB742,14)</f>
        <v>#N/A</v>
      </c>
      <c r="BF742" t="e">
        <f>INDEX('Partnumber data valves'!$B$4:$AC$1001,$BB742,15)</f>
        <v>#N/A</v>
      </c>
      <c r="BG742" t="e">
        <f>INDEX('Partnumber data valves'!$B$4:$AC$1001,$BB742,16)</f>
        <v>#N/A</v>
      </c>
      <c r="BH742" t="e">
        <f>INDEX('Partnumber data valves'!$B$4:$AC$1001,$BB742,17)</f>
        <v>#N/A</v>
      </c>
      <c r="BI742" t="e">
        <f>INDEX('Partnumber data valves'!$B$4:$AC$1001,$BB742,18)</f>
        <v>#N/A</v>
      </c>
      <c r="BJ742" t="e">
        <f>INDEX('Partnumber data valves'!$B$4:$AC$1001,$BB742,19)</f>
        <v>#N/A</v>
      </c>
      <c r="BL742" t="e">
        <f>INDEX('Partnumber data valves'!$B$4:$AC$1001,$BB742,21)</f>
        <v>#N/A</v>
      </c>
      <c r="BM742" t="e">
        <f>INDEX('Partnumber data valves'!$B$4:$AC$1001,$BB742,22)</f>
        <v>#N/A</v>
      </c>
      <c r="BN742" t="e">
        <f>INDEX('Partnumber data valves'!$B$4:$AC$1001,$BB742,23)</f>
        <v>#N/A</v>
      </c>
      <c r="BO742" t="e">
        <f>INDEX('Partnumber data valves'!$B$4:$AC$1001,$BB742,24)</f>
        <v>#N/A</v>
      </c>
      <c r="BP742" t="e">
        <f>INDEX('Partnumber data valves'!$B$4:$AC$1001,$BB742,25)</f>
        <v>#N/A</v>
      </c>
      <c r="BQ742" t="e">
        <f>INDEX('Partnumber data valves'!$B$4:$AC$1001,$BB742,26)</f>
        <v>#N/A</v>
      </c>
      <c r="BR742" t="e">
        <f>INDEX('Partnumber data valves'!$B$4:$AC$1001,$BB742,27)</f>
        <v>#N/A</v>
      </c>
      <c r="BS742" t="e">
        <f>INDEX('Partnumber data valves'!$B$4:$AC$1001,$BB742,28)</f>
        <v>#N/A</v>
      </c>
      <c r="BU742" s="66" t="e">
        <f>INDEX('Partnumber data valves'!$B$4:$AC$1001,$BB742,5)</f>
        <v>#N/A</v>
      </c>
      <c r="BV742" s="66" t="e">
        <f>INDEX('Partnumber data valves'!$B$4:$AC$1001,$BB742,6)</f>
        <v>#N/A</v>
      </c>
    </row>
    <row r="743" spans="2:74" ht="15.75">
      <c r="B743" s="86"/>
      <c r="C743" s="108"/>
      <c r="D743" s="125"/>
      <c r="E743" s="124"/>
      <c r="F743" s="124"/>
      <c r="G743" s="109"/>
      <c r="H743" s="112"/>
      <c r="I743" s="110"/>
      <c r="J743" s="111"/>
      <c r="K743" s="112"/>
      <c r="L743" s="111"/>
      <c r="M743" s="115"/>
      <c r="N743" s="115"/>
      <c r="O743" s="115"/>
      <c r="Q743" s="83"/>
      <c r="R743" s="22" t="e">
        <f>VLOOKUP('Frese Valve Selection'!$Q743,'Partnumber data valves'!$B$4:$K$1001,2,FALSE)</f>
        <v>#N/A</v>
      </c>
      <c r="S743" s="23" t="e">
        <f>VLOOKUP('Frese Valve Selection'!$Q743,'Partnumber data valves'!$B$4:$K$1001,3,FALSE)</f>
        <v>#N/A</v>
      </c>
      <c r="T743" s="23" t="e">
        <f>VLOOKUP('Frese Valve Selection'!$Q743,'Partnumber data valves'!$B$4:$K$1001,4,FALSE)</f>
        <v>#N/A</v>
      </c>
      <c r="U743" s="23" t="e">
        <f>VLOOKUP('Frese Valve Selection'!$Q743,'Partnumber data valves'!$B$4:$K$1001,5,FALSE)</f>
        <v>#N/A</v>
      </c>
      <c r="V743" s="23" t="e">
        <f>VLOOKUP('Frese Valve Selection'!$Q743,'Partnumber data valves'!$B$4:$K$1001,6,FALSE)</f>
        <v>#N/A</v>
      </c>
      <c r="W743" s="23" t="e">
        <f>VLOOKUP('Frese Valve Selection'!$Q743,'Partnumber data valves'!$B$4:$K$1001,7,FALSE)</f>
        <v>#N/A</v>
      </c>
      <c r="X743" s="23" t="e">
        <f>VLOOKUP('Frese Valve Selection'!$Q743,'Partnumber data valves'!$B$4:$K$1001,8,FALSE)</f>
        <v>#N/A</v>
      </c>
      <c r="Y743" s="23" t="e">
        <f>VLOOKUP('Frese Valve Selection'!$Q743,'Partnumber data valves'!$B$4:$K$1001,9,FALSE)</f>
        <v>#N/A</v>
      </c>
      <c r="Z743" s="23" t="e">
        <f>VLOOKUP('Frese Valve Selection'!$Q743,'Partnumber data valves'!$B$4:$K$1001,10,FALSE)</f>
        <v>#N/A</v>
      </c>
      <c r="AA743" s="97">
        <f t="shared" si="111"/>
        <v>0</v>
      </c>
      <c r="AB743" s="98" t="e">
        <f t="shared" si="109"/>
        <v>#N/A</v>
      </c>
      <c r="AC743" s="99" t="e">
        <f t="shared" si="110"/>
        <v>#N/A</v>
      </c>
      <c r="AD743" s="23" t="e">
        <f>VLOOKUP(Q743,'Weight table'!$A$2:$C$10000,3,FALSE)</f>
        <v>#N/A</v>
      </c>
      <c r="AF743" s="83"/>
      <c r="AG743" s="23" t="str">
        <f>IF(OR(ISBLANK($AF743),$AF743="N/A"),"",VLOOKUP($AF743,'Part number data actuators'!$B$3:$H$202,2,FALSE))</f>
        <v/>
      </c>
      <c r="AH743" s="23" t="str">
        <f>IF(OR(ISBLANK($AF743),$AF743="N/A"),"",VLOOKUP($AF743,'Part number data actuators'!$B$3:$H$202,3,FALSE))</f>
        <v/>
      </c>
      <c r="AI743" s="23" t="str">
        <f>IF(OR(ISBLANK($AF743),$AF743="N/A"),"",VLOOKUP($AF743,'Part number data actuators'!$B$3:$H$202,4,FALSE))</f>
        <v/>
      </c>
      <c r="AJ743" s="23" t="str">
        <f>IF(OR(ISBLANK($AF743),$AF743="N/A"),"",VLOOKUP($AF743,'Part number data actuators'!$B$3:$H$202,5,FALSE))</f>
        <v/>
      </c>
      <c r="AK743" s="23" t="str">
        <f>IF(OR(ISBLANK($AF743),$AF743="N/A"),"",VLOOKUP($AF743,'Part number data actuators'!$B$3:$H$202,6,FALSE))</f>
        <v/>
      </c>
      <c r="AL743" s="23" t="str">
        <f>IF(OR(ISBLANK($AF743),$AF743="N/A"),"",VLOOKUP($AF743,'Part number data actuators'!$B$3:$H$202,7,FALSE))</f>
        <v/>
      </c>
      <c r="AM743" s="5" t="str">
        <f>IF(OR(ISBLANK($AF743),$AF743="N/A"),"",VLOOKUP(AF743,'Weight table'!$A$2:$C$10000,3,FALSE))</f>
        <v/>
      </c>
      <c r="AO743" s="86"/>
      <c r="AU743" s="66" t="e">
        <f t="shared" si="112"/>
        <v>#N/A</v>
      </c>
      <c r="AV743" s="66" t="e">
        <f t="shared" si="113"/>
        <v>#N/A</v>
      </c>
      <c r="AW743" t="e">
        <f t="shared" si="114"/>
        <v>#N/A</v>
      </c>
      <c r="AX743" s="66" t="e">
        <f t="shared" si="115"/>
        <v>#N/A</v>
      </c>
      <c r="AY743" s="66" t="e">
        <f t="shared" si="116"/>
        <v>#N/A</v>
      </c>
      <c r="BB743" s="6" t="e">
        <f>MATCH(Q743,'Partnumber data valves'!$B$4:$B$1001,0)</f>
        <v>#N/A</v>
      </c>
      <c r="BC743" s="6"/>
      <c r="BD743" t="e">
        <f>INDEX('Partnumber data valves'!$B$4:$AC$1001,$BB743,13)</f>
        <v>#N/A</v>
      </c>
      <c r="BE743" t="e">
        <f>INDEX('Partnumber data valves'!$B$4:$AC$1001,$BB743,14)</f>
        <v>#N/A</v>
      </c>
      <c r="BF743" t="e">
        <f>INDEX('Partnumber data valves'!$B$4:$AC$1001,$BB743,15)</f>
        <v>#N/A</v>
      </c>
      <c r="BG743" t="e">
        <f>INDEX('Partnumber data valves'!$B$4:$AC$1001,$BB743,16)</f>
        <v>#N/A</v>
      </c>
      <c r="BH743" t="e">
        <f>INDEX('Partnumber data valves'!$B$4:$AC$1001,$BB743,17)</f>
        <v>#N/A</v>
      </c>
      <c r="BI743" t="e">
        <f>INDEX('Partnumber data valves'!$B$4:$AC$1001,$BB743,18)</f>
        <v>#N/A</v>
      </c>
      <c r="BJ743" t="e">
        <f>INDEX('Partnumber data valves'!$B$4:$AC$1001,$BB743,19)</f>
        <v>#N/A</v>
      </c>
      <c r="BL743" t="e">
        <f>INDEX('Partnumber data valves'!$B$4:$AC$1001,$BB743,21)</f>
        <v>#N/A</v>
      </c>
      <c r="BM743" t="e">
        <f>INDEX('Partnumber data valves'!$B$4:$AC$1001,$BB743,22)</f>
        <v>#N/A</v>
      </c>
      <c r="BN743" t="e">
        <f>INDEX('Partnumber data valves'!$B$4:$AC$1001,$BB743,23)</f>
        <v>#N/A</v>
      </c>
      <c r="BO743" t="e">
        <f>INDEX('Partnumber data valves'!$B$4:$AC$1001,$BB743,24)</f>
        <v>#N/A</v>
      </c>
      <c r="BP743" t="e">
        <f>INDEX('Partnumber data valves'!$B$4:$AC$1001,$BB743,25)</f>
        <v>#N/A</v>
      </c>
      <c r="BQ743" t="e">
        <f>INDEX('Partnumber data valves'!$B$4:$AC$1001,$BB743,26)</f>
        <v>#N/A</v>
      </c>
      <c r="BR743" t="e">
        <f>INDEX('Partnumber data valves'!$B$4:$AC$1001,$BB743,27)</f>
        <v>#N/A</v>
      </c>
      <c r="BS743" t="e">
        <f>INDEX('Partnumber data valves'!$B$4:$AC$1001,$BB743,28)</f>
        <v>#N/A</v>
      </c>
      <c r="BU743" s="66" t="e">
        <f>INDEX('Partnumber data valves'!$B$4:$AC$1001,$BB743,5)</f>
        <v>#N/A</v>
      </c>
      <c r="BV743" s="66" t="e">
        <f>INDEX('Partnumber data valves'!$B$4:$AC$1001,$BB743,6)</f>
        <v>#N/A</v>
      </c>
    </row>
    <row r="744" spans="2:74" ht="15.75">
      <c r="B744" s="86"/>
      <c r="C744" s="108"/>
      <c r="D744" s="112"/>
      <c r="E744" s="124"/>
      <c r="F744" s="124"/>
      <c r="G744" s="109"/>
      <c r="H744" s="112"/>
      <c r="I744" s="110"/>
      <c r="J744" s="111"/>
      <c r="K744" s="112"/>
      <c r="L744" s="111"/>
      <c r="M744" s="115"/>
      <c r="N744" s="115"/>
      <c r="O744" s="115"/>
      <c r="Q744" s="83"/>
      <c r="R744" s="22" t="e">
        <f>VLOOKUP('Frese Valve Selection'!$Q744,'Partnumber data valves'!$B$4:$K$1001,2,FALSE)</f>
        <v>#N/A</v>
      </c>
      <c r="S744" s="23" t="e">
        <f>VLOOKUP('Frese Valve Selection'!$Q744,'Partnumber data valves'!$B$4:$K$1001,3,FALSE)</f>
        <v>#N/A</v>
      </c>
      <c r="T744" s="23" t="e">
        <f>VLOOKUP('Frese Valve Selection'!$Q744,'Partnumber data valves'!$B$4:$K$1001,4,FALSE)</f>
        <v>#N/A</v>
      </c>
      <c r="U744" s="23" t="e">
        <f>VLOOKUP('Frese Valve Selection'!$Q744,'Partnumber data valves'!$B$4:$K$1001,5,FALSE)</f>
        <v>#N/A</v>
      </c>
      <c r="V744" s="23" t="e">
        <f>VLOOKUP('Frese Valve Selection'!$Q744,'Partnumber data valves'!$B$4:$K$1001,6,FALSE)</f>
        <v>#N/A</v>
      </c>
      <c r="W744" s="23" t="e">
        <f>VLOOKUP('Frese Valve Selection'!$Q744,'Partnumber data valves'!$B$4:$K$1001,7,FALSE)</f>
        <v>#N/A</v>
      </c>
      <c r="X744" s="23" t="e">
        <f>VLOOKUP('Frese Valve Selection'!$Q744,'Partnumber data valves'!$B$4:$K$1001,8,FALSE)</f>
        <v>#N/A</v>
      </c>
      <c r="Y744" s="23" t="e">
        <f>VLOOKUP('Frese Valve Selection'!$Q744,'Partnumber data valves'!$B$4:$K$1001,9,FALSE)</f>
        <v>#N/A</v>
      </c>
      <c r="Z744" s="23" t="e">
        <f>VLOOKUP('Frese Valve Selection'!$Q744,'Partnumber data valves'!$B$4:$K$1001,10,FALSE)</f>
        <v>#N/A</v>
      </c>
      <c r="AA744" s="97">
        <f t="shared" si="111"/>
        <v>0</v>
      </c>
      <c r="AB744" s="98" t="e">
        <f t="shared" si="109"/>
        <v>#N/A</v>
      </c>
      <c r="AC744" s="99" t="e">
        <f t="shared" si="110"/>
        <v>#N/A</v>
      </c>
      <c r="AD744" s="23" t="e">
        <f>VLOOKUP(Q744,'Weight table'!$A$2:$C$10000,3,FALSE)</f>
        <v>#N/A</v>
      </c>
      <c r="AF744" s="83"/>
      <c r="AG744" s="23" t="str">
        <f>IF(OR(ISBLANK($AF744),$AF744="N/A"),"",VLOOKUP($AF744,'Part number data actuators'!$B$3:$H$202,2,FALSE))</f>
        <v/>
      </c>
      <c r="AH744" s="23" t="str">
        <f>IF(OR(ISBLANK($AF744),$AF744="N/A"),"",VLOOKUP($AF744,'Part number data actuators'!$B$3:$H$202,3,FALSE))</f>
        <v/>
      </c>
      <c r="AI744" s="23" t="str">
        <f>IF(OR(ISBLANK($AF744),$AF744="N/A"),"",VLOOKUP($AF744,'Part number data actuators'!$B$3:$H$202,4,FALSE))</f>
        <v/>
      </c>
      <c r="AJ744" s="23" t="str">
        <f>IF(OR(ISBLANK($AF744),$AF744="N/A"),"",VLOOKUP($AF744,'Part number data actuators'!$B$3:$H$202,5,FALSE))</f>
        <v/>
      </c>
      <c r="AK744" s="23" t="str">
        <f>IF(OR(ISBLANK($AF744),$AF744="N/A"),"",VLOOKUP($AF744,'Part number data actuators'!$B$3:$H$202,6,FALSE))</f>
        <v/>
      </c>
      <c r="AL744" s="23" t="str">
        <f>IF(OR(ISBLANK($AF744),$AF744="N/A"),"",VLOOKUP($AF744,'Part number data actuators'!$B$3:$H$202,7,FALSE))</f>
        <v/>
      </c>
      <c r="AM744" s="5" t="str">
        <f>IF(OR(ISBLANK($AF744),$AF744="N/A"),"",VLOOKUP(AF744,'Weight table'!$A$2:$C$10000,3,FALSE))</f>
        <v/>
      </c>
      <c r="AO744" s="86"/>
      <c r="AU744" s="66" t="e">
        <f t="shared" si="112"/>
        <v>#N/A</v>
      </c>
      <c r="AV744" s="66" t="e">
        <f t="shared" si="113"/>
        <v>#N/A</v>
      </c>
      <c r="AW744" t="e">
        <f t="shared" si="114"/>
        <v>#N/A</v>
      </c>
      <c r="AX744" s="66" t="e">
        <f t="shared" si="115"/>
        <v>#N/A</v>
      </c>
      <c r="AY744" s="66" t="e">
        <f t="shared" si="116"/>
        <v>#N/A</v>
      </c>
      <c r="BB744" s="6" t="e">
        <f>MATCH(Q744,'Partnumber data valves'!$B$4:$B$1001,0)</f>
        <v>#N/A</v>
      </c>
      <c r="BC744" s="6"/>
      <c r="BD744" t="e">
        <f>INDEX('Partnumber data valves'!$B$4:$AC$1001,$BB744,13)</f>
        <v>#N/A</v>
      </c>
      <c r="BE744" t="e">
        <f>INDEX('Partnumber data valves'!$B$4:$AC$1001,$BB744,14)</f>
        <v>#N/A</v>
      </c>
      <c r="BF744" t="e">
        <f>INDEX('Partnumber data valves'!$B$4:$AC$1001,$BB744,15)</f>
        <v>#N/A</v>
      </c>
      <c r="BG744" t="e">
        <f>INDEX('Partnumber data valves'!$B$4:$AC$1001,$BB744,16)</f>
        <v>#N/A</v>
      </c>
      <c r="BH744" t="e">
        <f>INDEX('Partnumber data valves'!$B$4:$AC$1001,$BB744,17)</f>
        <v>#N/A</v>
      </c>
      <c r="BI744" t="e">
        <f>INDEX('Partnumber data valves'!$B$4:$AC$1001,$BB744,18)</f>
        <v>#N/A</v>
      </c>
      <c r="BJ744" t="e">
        <f>INDEX('Partnumber data valves'!$B$4:$AC$1001,$BB744,19)</f>
        <v>#N/A</v>
      </c>
      <c r="BL744" t="e">
        <f>INDEX('Partnumber data valves'!$B$4:$AC$1001,$BB744,21)</f>
        <v>#N/A</v>
      </c>
      <c r="BM744" t="e">
        <f>INDEX('Partnumber data valves'!$B$4:$AC$1001,$BB744,22)</f>
        <v>#N/A</v>
      </c>
      <c r="BN744" t="e">
        <f>INDEX('Partnumber data valves'!$B$4:$AC$1001,$BB744,23)</f>
        <v>#N/A</v>
      </c>
      <c r="BO744" t="e">
        <f>INDEX('Partnumber data valves'!$B$4:$AC$1001,$BB744,24)</f>
        <v>#N/A</v>
      </c>
      <c r="BP744" t="e">
        <f>INDEX('Partnumber data valves'!$B$4:$AC$1001,$BB744,25)</f>
        <v>#N/A</v>
      </c>
      <c r="BQ744" t="e">
        <f>INDEX('Partnumber data valves'!$B$4:$AC$1001,$BB744,26)</f>
        <v>#N/A</v>
      </c>
      <c r="BR744" t="e">
        <f>INDEX('Partnumber data valves'!$B$4:$AC$1001,$BB744,27)</f>
        <v>#N/A</v>
      </c>
      <c r="BS744" t="e">
        <f>INDEX('Partnumber data valves'!$B$4:$AC$1001,$BB744,28)</f>
        <v>#N/A</v>
      </c>
      <c r="BU744" s="66" t="e">
        <f>INDEX('Partnumber data valves'!$B$4:$AC$1001,$BB744,5)</f>
        <v>#N/A</v>
      </c>
      <c r="BV744" s="66" t="e">
        <f>INDEX('Partnumber data valves'!$B$4:$AC$1001,$BB744,6)</f>
        <v>#N/A</v>
      </c>
    </row>
    <row r="745" spans="2:74" ht="15.75">
      <c r="B745" s="86"/>
      <c r="C745" s="108"/>
      <c r="D745" s="112"/>
      <c r="E745" s="124"/>
      <c r="F745" s="124"/>
      <c r="G745" s="109"/>
      <c r="H745" s="112"/>
      <c r="I745" s="110"/>
      <c r="J745" s="111"/>
      <c r="K745" s="112"/>
      <c r="L745" s="111"/>
      <c r="M745" s="115"/>
      <c r="N745" s="115"/>
      <c r="O745" s="115"/>
      <c r="Q745" s="83"/>
      <c r="R745" s="22" t="e">
        <f>VLOOKUP('Frese Valve Selection'!$Q745,'Partnumber data valves'!$B$4:$K$1001,2,FALSE)</f>
        <v>#N/A</v>
      </c>
      <c r="S745" s="23" t="e">
        <f>VLOOKUP('Frese Valve Selection'!$Q745,'Partnumber data valves'!$B$4:$K$1001,3,FALSE)</f>
        <v>#N/A</v>
      </c>
      <c r="T745" s="23" t="e">
        <f>VLOOKUP('Frese Valve Selection'!$Q745,'Partnumber data valves'!$B$4:$K$1001,4,FALSE)</f>
        <v>#N/A</v>
      </c>
      <c r="U745" s="23" t="e">
        <f>VLOOKUP('Frese Valve Selection'!$Q745,'Partnumber data valves'!$B$4:$K$1001,5,FALSE)</f>
        <v>#N/A</v>
      </c>
      <c r="V745" s="23" t="e">
        <f>VLOOKUP('Frese Valve Selection'!$Q745,'Partnumber data valves'!$B$4:$K$1001,6,FALSE)</f>
        <v>#N/A</v>
      </c>
      <c r="W745" s="23" t="e">
        <f>VLOOKUP('Frese Valve Selection'!$Q745,'Partnumber data valves'!$B$4:$K$1001,7,FALSE)</f>
        <v>#N/A</v>
      </c>
      <c r="X745" s="23" t="e">
        <f>VLOOKUP('Frese Valve Selection'!$Q745,'Partnumber data valves'!$B$4:$K$1001,8,FALSE)</f>
        <v>#N/A</v>
      </c>
      <c r="Y745" s="23" t="e">
        <f>VLOOKUP('Frese Valve Selection'!$Q745,'Partnumber data valves'!$B$4:$K$1001,9,FALSE)</f>
        <v>#N/A</v>
      </c>
      <c r="Z745" s="23" t="e">
        <f>VLOOKUP('Frese Valve Selection'!$Q745,'Partnumber data valves'!$B$4:$K$1001,10,FALSE)</f>
        <v>#N/A</v>
      </c>
      <c r="AA745" s="97">
        <f t="shared" si="111"/>
        <v>0</v>
      </c>
      <c r="AB745" s="98" t="e">
        <f t="shared" si="109"/>
        <v>#N/A</v>
      </c>
      <c r="AC745" s="99" t="e">
        <f t="shared" si="110"/>
        <v>#N/A</v>
      </c>
      <c r="AD745" s="23" t="e">
        <f>VLOOKUP(Q745,'Weight table'!$A$2:$C$10000,3,FALSE)</f>
        <v>#N/A</v>
      </c>
      <c r="AF745" s="83"/>
      <c r="AG745" s="23" t="str">
        <f>IF(OR(ISBLANK($AF745),$AF745="N/A"),"",VLOOKUP($AF745,'Part number data actuators'!$B$3:$H$202,2,FALSE))</f>
        <v/>
      </c>
      <c r="AH745" s="23" t="str">
        <f>IF(OR(ISBLANK($AF745),$AF745="N/A"),"",VLOOKUP($AF745,'Part number data actuators'!$B$3:$H$202,3,FALSE))</f>
        <v/>
      </c>
      <c r="AI745" s="23" t="str">
        <f>IF(OR(ISBLANK($AF745),$AF745="N/A"),"",VLOOKUP($AF745,'Part number data actuators'!$B$3:$H$202,4,FALSE))</f>
        <v/>
      </c>
      <c r="AJ745" s="23" t="str">
        <f>IF(OR(ISBLANK($AF745),$AF745="N/A"),"",VLOOKUP($AF745,'Part number data actuators'!$B$3:$H$202,5,FALSE))</f>
        <v/>
      </c>
      <c r="AK745" s="23" t="str">
        <f>IF(OR(ISBLANK($AF745),$AF745="N/A"),"",VLOOKUP($AF745,'Part number data actuators'!$B$3:$H$202,6,FALSE))</f>
        <v/>
      </c>
      <c r="AL745" s="23" t="str">
        <f>IF(OR(ISBLANK($AF745),$AF745="N/A"),"",VLOOKUP($AF745,'Part number data actuators'!$B$3:$H$202,7,FALSE))</f>
        <v/>
      </c>
      <c r="AM745" s="5" t="str">
        <f>IF(OR(ISBLANK($AF745),$AF745="N/A"),"",VLOOKUP(AF745,'Weight table'!$A$2:$C$10000,3,FALSE))</f>
        <v/>
      </c>
      <c r="AO745" s="86"/>
      <c r="AU745" s="66" t="e">
        <f t="shared" si="112"/>
        <v>#N/A</v>
      </c>
      <c r="AV745" s="66" t="e">
        <f t="shared" si="113"/>
        <v>#N/A</v>
      </c>
      <c r="AW745" t="e">
        <f t="shared" si="114"/>
        <v>#N/A</v>
      </c>
      <c r="AX745" s="66" t="e">
        <f t="shared" si="115"/>
        <v>#N/A</v>
      </c>
      <c r="AY745" s="66" t="e">
        <f t="shared" si="116"/>
        <v>#N/A</v>
      </c>
      <c r="BB745" s="6" t="e">
        <f>MATCH(Q745,'Partnumber data valves'!$B$4:$B$1001,0)</f>
        <v>#N/A</v>
      </c>
      <c r="BC745" s="6"/>
      <c r="BD745" t="e">
        <f>INDEX('Partnumber data valves'!$B$4:$AC$1001,$BB745,13)</f>
        <v>#N/A</v>
      </c>
      <c r="BE745" t="e">
        <f>INDEX('Partnumber data valves'!$B$4:$AC$1001,$BB745,14)</f>
        <v>#N/A</v>
      </c>
      <c r="BF745" t="e">
        <f>INDEX('Partnumber data valves'!$B$4:$AC$1001,$BB745,15)</f>
        <v>#N/A</v>
      </c>
      <c r="BG745" t="e">
        <f>INDEX('Partnumber data valves'!$B$4:$AC$1001,$BB745,16)</f>
        <v>#N/A</v>
      </c>
      <c r="BH745" t="e">
        <f>INDEX('Partnumber data valves'!$B$4:$AC$1001,$BB745,17)</f>
        <v>#N/A</v>
      </c>
      <c r="BI745" t="e">
        <f>INDEX('Partnumber data valves'!$B$4:$AC$1001,$BB745,18)</f>
        <v>#N/A</v>
      </c>
      <c r="BJ745" t="e">
        <f>INDEX('Partnumber data valves'!$B$4:$AC$1001,$BB745,19)</f>
        <v>#N/A</v>
      </c>
      <c r="BL745" t="e">
        <f>INDEX('Partnumber data valves'!$B$4:$AC$1001,$BB745,21)</f>
        <v>#N/A</v>
      </c>
      <c r="BM745" t="e">
        <f>INDEX('Partnumber data valves'!$B$4:$AC$1001,$BB745,22)</f>
        <v>#N/A</v>
      </c>
      <c r="BN745" t="e">
        <f>INDEX('Partnumber data valves'!$B$4:$AC$1001,$BB745,23)</f>
        <v>#N/A</v>
      </c>
      <c r="BO745" t="e">
        <f>INDEX('Partnumber data valves'!$B$4:$AC$1001,$BB745,24)</f>
        <v>#N/A</v>
      </c>
      <c r="BP745" t="e">
        <f>INDEX('Partnumber data valves'!$B$4:$AC$1001,$BB745,25)</f>
        <v>#N/A</v>
      </c>
      <c r="BQ745" t="e">
        <f>INDEX('Partnumber data valves'!$B$4:$AC$1001,$BB745,26)</f>
        <v>#N/A</v>
      </c>
      <c r="BR745" t="e">
        <f>INDEX('Partnumber data valves'!$B$4:$AC$1001,$BB745,27)</f>
        <v>#N/A</v>
      </c>
      <c r="BS745" t="e">
        <f>INDEX('Partnumber data valves'!$B$4:$AC$1001,$BB745,28)</f>
        <v>#N/A</v>
      </c>
      <c r="BU745" s="66" t="e">
        <f>INDEX('Partnumber data valves'!$B$4:$AC$1001,$BB745,5)</f>
        <v>#N/A</v>
      </c>
      <c r="BV745" s="66" t="e">
        <f>INDEX('Partnumber data valves'!$B$4:$AC$1001,$BB745,6)</f>
        <v>#N/A</v>
      </c>
    </row>
    <row r="746" spans="2:74" ht="15.75">
      <c r="B746" s="86"/>
      <c r="C746" s="108"/>
      <c r="D746" s="112"/>
      <c r="E746" s="124"/>
      <c r="F746" s="124"/>
      <c r="G746" s="109"/>
      <c r="H746" s="112"/>
      <c r="I746" s="110"/>
      <c r="J746" s="111"/>
      <c r="K746" s="112"/>
      <c r="L746" s="111"/>
      <c r="M746" s="115"/>
      <c r="N746" s="115"/>
      <c r="O746" s="115"/>
      <c r="Q746" s="83"/>
      <c r="R746" s="22" t="e">
        <f>VLOOKUP('Frese Valve Selection'!$Q746,'Partnumber data valves'!$B$4:$K$1001,2,FALSE)</f>
        <v>#N/A</v>
      </c>
      <c r="S746" s="23" t="e">
        <f>VLOOKUP('Frese Valve Selection'!$Q746,'Partnumber data valves'!$B$4:$K$1001,3,FALSE)</f>
        <v>#N/A</v>
      </c>
      <c r="T746" s="23" t="e">
        <f>VLOOKUP('Frese Valve Selection'!$Q746,'Partnumber data valves'!$B$4:$K$1001,4,FALSE)</f>
        <v>#N/A</v>
      </c>
      <c r="U746" s="23" t="e">
        <f>VLOOKUP('Frese Valve Selection'!$Q746,'Partnumber data valves'!$B$4:$K$1001,5,FALSE)</f>
        <v>#N/A</v>
      </c>
      <c r="V746" s="23" t="e">
        <f>VLOOKUP('Frese Valve Selection'!$Q746,'Partnumber data valves'!$B$4:$K$1001,6,FALSE)</f>
        <v>#N/A</v>
      </c>
      <c r="W746" s="23" t="e">
        <f>VLOOKUP('Frese Valve Selection'!$Q746,'Partnumber data valves'!$B$4:$K$1001,7,FALSE)</f>
        <v>#N/A</v>
      </c>
      <c r="X746" s="23" t="e">
        <f>VLOOKUP('Frese Valve Selection'!$Q746,'Partnumber data valves'!$B$4:$K$1001,8,FALSE)</f>
        <v>#N/A</v>
      </c>
      <c r="Y746" s="23" t="e">
        <f>VLOOKUP('Frese Valve Selection'!$Q746,'Partnumber data valves'!$B$4:$K$1001,9,FALSE)</f>
        <v>#N/A</v>
      </c>
      <c r="Z746" s="23" t="e">
        <f>VLOOKUP('Frese Valve Selection'!$Q746,'Partnumber data valves'!$B$4:$K$1001,10,FALSE)</f>
        <v>#N/A</v>
      </c>
      <c r="AA746" s="97">
        <f t="shared" si="111"/>
        <v>0</v>
      </c>
      <c r="AB746" s="98" t="e">
        <f t="shared" si="109"/>
        <v>#N/A</v>
      </c>
      <c r="AC746" s="99" t="e">
        <f t="shared" si="110"/>
        <v>#N/A</v>
      </c>
      <c r="AD746" s="23" t="e">
        <f>VLOOKUP(Q746,'Weight table'!$A$2:$C$10000,3,FALSE)</f>
        <v>#N/A</v>
      </c>
      <c r="AF746" s="83"/>
      <c r="AG746" s="23" t="str">
        <f>IF(OR(ISBLANK($AF746),$AF746="N/A"),"",VLOOKUP($AF746,'Part number data actuators'!$B$3:$H$202,2,FALSE))</f>
        <v/>
      </c>
      <c r="AH746" s="23" t="str">
        <f>IF(OR(ISBLANK($AF746),$AF746="N/A"),"",VLOOKUP($AF746,'Part number data actuators'!$B$3:$H$202,3,FALSE))</f>
        <v/>
      </c>
      <c r="AI746" s="23" t="str">
        <f>IF(OR(ISBLANK($AF746),$AF746="N/A"),"",VLOOKUP($AF746,'Part number data actuators'!$B$3:$H$202,4,FALSE))</f>
        <v/>
      </c>
      <c r="AJ746" s="23" t="str">
        <f>IF(OR(ISBLANK($AF746),$AF746="N/A"),"",VLOOKUP($AF746,'Part number data actuators'!$B$3:$H$202,5,FALSE))</f>
        <v/>
      </c>
      <c r="AK746" s="23" t="str">
        <f>IF(OR(ISBLANK($AF746),$AF746="N/A"),"",VLOOKUP($AF746,'Part number data actuators'!$B$3:$H$202,6,FALSE))</f>
        <v/>
      </c>
      <c r="AL746" s="23" t="str">
        <f>IF(OR(ISBLANK($AF746),$AF746="N/A"),"",VLOOKUP($AF746,'Part number data actuators'!$B$3:$H$202,7,FALSE))</f>
        <v/>
      </c>
      <c r="AM746" s="5" t="str">
        <f>IF(OR(ISBLANK($AF746),$AF746="N/A"),"",VLOOKUP(AF746,'Weight table'!$A$2:$C$10000,3,FALSE))</f>
        <v/>
      </c>
      <c r="AO746" s="86"/>
      <c r="AU746" s="66" t="e">
        <f t="shared" si="112"/>
        <v>#N/A</v>
      </c>
      <c r="AV746" s="66" t="e">
        <f t="shared" si="113"/>
        <v>#N/A</v>
      </c>
      <c r="AW746" t="e">
        <f t="shared" si="114"/>
        <v>#N/A</v>
      </c>
      <c r="AX746" s="66" t="e">
        <f t="shared" si="115"/>
        <v>#N/A</v>
      </c>
      <c r="AY746" s="66" t="e">
        <f t="shared" si="116"/>
        <v>#N/A</v>
      </c>
      <c r="BB746" s="6" t="e">
        <f>MATCH(Q746,'Partnumber data valves'!$B$4:$B$1001,0)</f>
        <v>#N/A</v>
      </c>
      <c r="BC746" s="6"/>
      <c r="BD746" t="e">
        <f>INDEX('Partnumber data valves'!$B$4:$AC$1001,$BB746,13)</f>
        <v>#N/A</v>
      </c>
      <c r="BE746" t="e">
        <f>INDEX('Partnumber data valves'!$B$4:$AC$1001,$BB746,14)</f>
        <v>#N/A</v>
      </c>
      <c r="BF746" t="e">
        <f>INDEX('Partnumber data valves'!$B$4:$AC$1001,$BB746,15)</f>
        <v>#N/A</v>
      </c>
      <c r="BG746" t="e">
        <f>INDEX('Partnumber data valves'!$B$4:$AC$1001,$BB746,16)</f>
        <v>#N/A</v>
      </c>
      <c r="BH746" t="e">
        <f>INDEX('Partnumber data valves'!$B$4:$AC$1001,$BB746,17)</f>
        <v>#N/A</v>
      </c>
      <c r="BI746" t="e">
        <f>INDEX('Partnumber data valves'!$B$4:$AC$1001,$BB746,18)</f>
        <v>#N/A</v>
      </c>
      <c r="BJ746" t="e">
        <f>INDEX('Partnumber data valves'!$B$4:$AC$1001,$BB746,19)</f>
        <v>#N/A</v>
      </c>
      <c r="BL746" t="e">
        <f>INDEX('Partnumber data valves'!$B$4:$AC$1001,$BB746,21)</f>
        <v>#N/A</v>
      </c>
      <c r="BM746" t="e">
        <f>INDEX('Partnumber data valves'!$B$4:$AC$1001,$BB746,22)</f>
        <v>#N/A</v>
      </c>
      <c r="BN746" t="e">
        <f>INDEX('Partnumber data valves'!$B$4:$AC$1001,$BB746,23)</f>
        <v>#N/A</v>
      </c>
      <c r="BO746" t="e">
        <f>INDEX('Partnumber data valves'!$B$4:$AC$1001,$BB746,24)</f>
        <v>#N/A</v>
      </c>
      <c r="BP746" t="e">
        <f>INDEX('Partnumber data valves'!$B$4:$AC$1001,$BB746,25)</f>
        <v>#N/A</v>
      </c>
      <c r="BQ746" t="e">
        <f>INDEX('Partnumber data valves'!$B$4:$AC$1001,$BB746,26)</f>
        <v>#N/A</v>
      </c>
      <c r="BR746" t="e">
        <f>INDEX('Partnumber data valves'!$B$4:$AC$1001,$BB746,27)</f>
        <v>#N/A</v>
      </c>
      <c r="BS746" t="e">
        <f>INDEX('Partnumber data valves'!$B$4:$AC$1001,$BB746,28)</f>
        <v>#N/A</v>
      </c>
      <c r="BU746" s="66" t="e">
        <f>INDEX('Partnumber data valves'!$B$4:$AC$1001,$BB746,5)</f>
        <v>#N/A</v>
      </c>
      <c r="BV746" s="66" t="e">
        <f>INDEX('Partnumber data valves'!$B$4:$AC$1001,$BB746,6)</f>
        <v>#N/A</v>
      </c>
    </row>
    <row r="747" spans="2:74" ht="15.75">
      <c r="B747" s="86"/>
      <c r="C747" s="108"/>
      <c r="D747" s="112"/>
      <c r="E747" s="124"/>
      <c r="F747" s="124"/>
      <c r="G747" s="109"/>
      <c r="H747" s="112"/>
      <c r="I747" s="110"/>
      <c r="J747" s="111"/>
      <c r="K747" s="112"/>
      <c r="L747" s="111"/>
      <c r="M747" s="115"/>
      <c r="N747" s="115"/>
      <c r="O747" s="115"/>
      <c r="Q747" s="83"/>
      <c r="R747" s="22" t="e">
        <f>VLOOKUP('Frese Valve Selection'!$Q747,'Partnumber data valves'!$B$4:$K$1001,2,FALSE)</f>
        <v>#N/A</v>
      </c>
      <c r="S747" s="23" t="e">
        <f>VLOOKUP('Frese Valve Selection'!$Q747,'Partnumber data valves'!$B$4:$K$1001,3,FALSE)</f>
        <v>#N/A</v>
      </c>
      <c r="T747" s="23" t="e">
        <f>VLOOKUP('Frese Valve Selection'!$Q747,'Partnumber data valves'!$B$4:$K$1001,4,FALSE)</f>
        <v>#N/A</v>
      </c>
      <c r="U747" s="23" t="e">
        <f>VLOOKUP('Frese Valve Selection'!$Q747,'Partnumber data valves'!$B$4:$K$1001,5,FALSE)</f>
        <v>#N/A</v>
      </c>
      <c r="V747" s="23" t="e">
        <f>VLOOKUP('Frese Valve Selection'!$Q747,'Partnumber data valves'!$B$4:$K$1001,6,FALSE)</f>
        <v>#N/A</v>
      </c>
      <c r="W747" s="23" t="e">
        <f>VLOOKUP('Frese Valve Selection'!$Q747,'Partnumber data valves'!$B$4:$K$1001,7,FALSE)</f>
        <v>#N/A</v>
      </c>
      <c r="X747" s="23" t="e">
        <f>VLOOKUP('Frese Valve Selection'!$Q747,'Partnumber data valves'!$B$4:$K$1001,8,FALSE)</f>
        <v>#N/A</v>
      </c>
      <c r="Y747" s="23" t="e">
        <f>VLOOKUP('Frese Valve Selection'!$Q747,'Partnumber data valves'!$B$4:$K$1001,9,FALSE)</f>
        <v>#N/A</v>
      </c>
      <c r="Z747" s="23" t="e">
        <f>VLOOKUP('Frese Valve Selection'!$Q747,'Partnumber data valves'!$B$4:$K$1001,10,FALSE)</f>
        <v>#N/A</v>
      </c>
      <c r="AA747" s="97">
        <f t="shared" si="111"/>
        <v>0</v>
      </c>
      <c r="AB747" s="98" t="e">
        <f t="shared" si="109"/>
        <v>#N/A</v>
      </c>
      <c r="AC747" s="99" t="e">
        <f t="shared" si="110"/>
        <v>#N/A</v>
      </c>
      <c r="AD747" s="23" t="e">
        <f>VLOOKUP(Q747,'Weight table'!$A$2:$C$10000,3,FALSE)</f>
        <v>#N/A</v>
      </c>
      <c r="AF747" s="83"/>
      <c r="AG747" s="23" t="str">
        <f>IF(OR(ISBLANK($AF747),$AF747="N/A"),"",VLOOKUP($AF747,'Part number data actuators'!$B$3:$H$202,2,FALSE))</f>
        <v/>
      </c>
      <c r="AH747" s="23" t="str">
        <f>IF(OR(ISBLANK($AF747),$AF747="N/A"),"",VLOOKUP($AF747,'Part number data actuators'!$B$3:$H$202,3,FALSE))</f>
        <v/>
      </c>
      <c r="AI747" s="23" t="str">
        <f>IF(OR(ISBLANK($AF747),$AF747="N/A"),"",VLOOKUP($AF747,'Part number data actuators'!$B$3:$H$202,4,FALSE))</f>
        <v/>
      </c>
      <c r="AJ747" s="23" t="str">
        <f>IF(OR(ISBLANK($AF747),$AF747="N/A"),"",VLOOKUP($AF747,'Part number data actuators'!$B$3:$H$202,5,FALSE))</f>
        <v/>
      </c>
      <c r="AK747" s="23" t="str">
        <f>IF(OR(ISBLANK($AF747),$AF747="N/A"),"",VLOOKUP($AF747,'Part number data actuators'!$B$3:$H$202,6,FALSE))</f>
        <v/>
      </c>
      <c r="AL747" s="23" t="str">
        <f>IF(OR(ISBLANK($AF747),$AF747="N/A"),"",VLOOKUP($AF747,'Part number data actuators'!$B$3:$H$202,7,FALSE))</f>
        <v/>
      </c>
      <c r="AM747" s="5" t="str">
        <f>IF(OR(ISBLANK($AF747),$AF747="N/A"),"",VLOOKUP(AF747,'Weight table'!$A$2:$C$10000,3,FALSE))</f>
        <v/>
      </c>
      <c r="AO747" s="86"/>
      <c r="AU747" s="66" t="e">
        <f t="shared" si="112"/>
        <v>#N/A</v>
      </c>
      <c r="AV747" s="66" t="e">
        <f t="shared" si="113"/>
        <v>#N/A</v>
      </c>
      <c r="AW747" t="e">
        <f t="shared" si="114"/>
        <v>#N/A</v>
      </c>
      <c r="AX747" s="66" t="e">
        <f t="shared" si="115"/>
        <v>#N/A</v>
      </c>
      <c r="AY747" s="66" t="e">
        <f t="shared" si="116"/>
        <v>#N/A</v>
      </c>
      <c r="BB747" s="6" t="e">
        <f>MATCH(Q747,'Partnumber data valves'!$B$4:$B$1001,0)</f>
        <v>#N/A</v>
      </c>
      <c r="BC747" s="6"/>
      <c r="BD747" t="e">
        <f>INDEX('Partnumber data valves'!$B$4:$AC$1001,$BB747,13)</f>
        <v>#N/A</v>
      </c>
      <c r="BE747" t="e">
        <f>INDEX('Partnumber data valves'!$B$4:$AC$1001,$BB747,14)</f>
        <v>#N/A</v>
      </c>
      <c r="BF747" t="e">
        <f>INDEX('Partnumber data valves'!$B$4:$AC$1001,$BB747,15)</f>
        <v>#N/A</v>
      </c>
      <c r="BG747" t="e">
        <f>INDEX('Partnumber data valves'!$B$4:$AC$1001,$BB747,16)</f>
        <v>#N/A</v>
      </c>
      <c r="BH747" t="e">
        <f>INDEX('Partnumber data valves'!$B$4:$AC$1001,$BB747,17)</f>
        <v>#N/A</v>
      </c>
      <c r="BI747" t="e">
        <f>INDEX('Partnumber data valves'!$B$4:$AC$1001,$BB747,18)</f>
        <v>#N/A</v>
      </c>
      <c r="BJ747" t="e">
        <f>INDEX('Partnumber data valves'!$B$4:$AC$1001,$BB747,19)</f>
        <v>#N/A</v>
      </c>
      <c r="BL747" t="e">
        <f>INDEX('Partnumber data valves'!$B$4:$AC$1001,$BB747,21)</f>
        <v>#N/A</v>
      </c>
      <c r="BM747" t="e">
        <f>INDEX('Partnumber data valves'!$B$4:$AC$1001,$BB747,22)</f>
        <v>#N/A</v>
      </c>
      <c r="BN747" t="e">
        <f>INDEX('Partnumber data valves'!$B$4:$AC$1001,$BB747,23)</f>
        <v>#N/A</v>
      </c>
      <c r="BO747" t="e">
        <f>INDEX('Partnumber data valves'!$B$4:$AC$1001,$BB747,24)</f>
        <v>#N/A</v>
      </c>
      <c r="BP747" t="e">
        <f>INDEX('Partnumber data valves'!$B$4:$AC$1001,$BB747,25)</f>
        <v>#N/A</v>
      </c>
      <c r="BQ747" t="e">
        <f>INDEX('Partnumber data valves'!$B$4:$AC$1001,$BB747,26)</f>
        <v>#N/A</v>
      </c>
      <c r="BR747" t="e">
        <f>INDEX('Partnumber data valves'!$B$4:$AC$1001,$BB747,27)</f>
        <v>#N/A</v>
      </c>
      <c r="BS747" t="e">
        <f>INDEX('Partnumber data valves'!$B$4:$AC$1001,$BB747,28)</f>
        <v>#N/A</v>
      </c>
      <c r="BU747" s="66" t="e">
        <f>INDEX('Partnumber data valves'!$B$4:$AC$1001,$BB747,5)</f>
        <v>#N/A</v>
      </c>
      <c r="BV747" s="66" t="e">
        <f>INDEX('Partnumber data valves'!$B$4:$AC$1001,$BB747,6)</f>
        <v>#N/A</v>
      </c>
    </row>
    <row r="748" spans="2:74" ht="15.75">
      <c r="B748" s="86"/>
      <c r="C748" s="108"/>
      <c r="D748" s="112"/>
      <c r="E748" s="124"/>
      <c r="F748" s="124"/>
      <c r="G748" s="109"/>
      <c r="H748" s="112"/>
      <c r="I748" s="110"/>
      <c r="J748" s="111"/>
      <c r="K748" s="112"/>
      <c r="L748" s="111"/>
      <c r="M748" s="115"/>
      <c r="N748" s="115"/>
      <c r="O748" s="115"/>
      <c r="Q748" s="83"/>
      <c r="R748" s="22" t="e">
        <f>VLOOKUP('Frese Valve Selection'!$Q748,'Partnumber data valves'!$B$4:$K$1001,2,FALSE)</f>
        <v>#N/A</v>
      </c>
      <c r="S748" s="23" t="e">
        <f>VLOOKUP('Frese Valve Selection'!$Q748,'Partnumber data valves'!$B$4:$K$1001,3,FALSE)</f>
        <v>#N/A</v>
      </c>
      <c r="T748" s="23" t="e">
        <f>VLOOKUP('Frese Valve Selection'!$Q748,'Partnumber data valves'!$B$4:$K$1001,4,FALSE)</f>
        <v>#N/A</v>
      </c>
      <c r="U748" s="23" t="e">
        <f>VLOOKUP('Frese Valve Selection'!$Q748,'Partnumber data valves'!$B$4:$K$1001,5,FALSE)</f>
        <v>#N/A</v>
      </c>
      <c r="V748" s="23" t="e">
        <f>VLOOKUP('Frese Valve Selection'!$Q748,'Partnumber data valves'!$B$4:$K$1001,6,FALSE)</f>
        <v>#N/A</v>
      </c>
      <c r="W748" s="23" t="e">
        <f>VLOOKUP('Frese Valve Selection'!$Q748,'Partnumber data valves'!$B$4:$K$1001,7,FALSE)</f>
        <v>#N/A</v>
      </c>
      <c r="X748" s="23" t="e">
        <f>VLOOKUP('Frese Valve Selection'!$Q748,'Partnumber data valves'!$B$4:$K$1001,8,FALSE)</f>
        <v>#N/A</v>
      </c>
      <c r="Y748" s="23" t="e">
        <f>VLOOKUP('Frese Valve Selection'!$Q748,'Partnumber data valves'!$B$4:$K$1001,9,FALSE)</f>
        <v>#N/A</v>
      </c>
      <c r="Z748" s="23" t="e">
        <f>VLOOKUP('Frese Valve Selection'!$Q748,'Partnumber data valves'!$B$4:$K$1001,10,FALSE)</f>
        <v>#N/A</v>
      </c>
      <c r="AA748" s="97">
        <f t="shared" si="111"/>
        <v>0</v>
      </c>
      <c r="AB748" s="98" t="e">
        <f t="shared" si="109"/>
        <v>#N/A</v>
      </c>
      <c r="AC748" s="99" t="e">
        <f t="shared" si="110"/>
        <v>#N/A</v>
      </c>
      <c r="AD748" s="23" t="e">
        <f>VLOOKUP(Q748,'Weight table'!$A$2:$C$10000,3,FALSE)</f>
        <v>#N/A</v>
      </c>
      <c r="AF748" s="83"/>
      <c r="AG748" s="23" t="str">
        <f>IF(OR(ISBLANK($AF748),$AF748="N/A"),"",VLOOKUP($AF748,'Part number data actuators'!$B$3:$H$202,2,FALSE))</f>
        <v/>
      </c>
      <c r="AH748" s="23" t="str">
        <f>IF(OR(ISBLANK($AF748),$AF748="N/A"),"",VLOOKUP($AF748,'Part number data actuators'!$B$3:$H$202,3,FALSE))</f>
        <v/>
      </c>
      <c r="AI748" s="23" t="str">
        <f>IF(OR(ISBLANK($AF748),$AF748="N/A"),"",VLOOKUP($AF748,'Part number data actuators'!$B$3:$H$202,4,FALSE))</f>
        <v/>
      </c>
      <c r="AJ748" s="23" t="str">
        <f>IF(OR(ISBLANK($AF748),$AF748="N/A"),"",VLOOKUP($AF748,'Part number data actuators'!$B$3:$H$202,5,FALSE))</f>
        <v/>
      </c>
      <c r="AK748" s="23" t="str">
        <f>IF(OR(ISBLANK($AF748),$AF748="N/A"),"",VLOOKUP($AF748,'Part number data actuators'!$B$3:$H$202,6,FALSE))</f>
        <v/>
      </c>
      <c r="AL748" s="23" t="str">
        <f>IF(OR(ISBLANK($AF748),$AF748="N/A"),"",VLOOKUP($AF748,'Part number data actuators'!$B$3:$H$202,7,FALSE))</f>
        <v/>
      </c>
      <c r="AM748" s="5" t="str">
        <f>IF(OR(ISBLANK($AF748),$AF748="N/A"),"",VLOOKUP(AF748,'Weight table'!$A$2:$C$10000,3,FALSE))</f>
        <v/>
      </c>
      <c r="AO748" s="86"/>
      <c r="AU748" s="66" t="e">
        <f t="shared" si="112"/>
        <v>#N/A</v>
      </c>
      <c r="AV748" s="66" t="e">
        <f t="shared" si="113"/>
        <v>#N/A</v>
      </c>
      <c r="AW748" t="e">
        <f t="shared" si="114"/>
        <v>#N/A</v>
      </c>
      <c r="AX748" s="66" t="e">
        <f t="shared" si="115"/>
        <v>#N/A</v>
      </c>
      <c r="AY748" s="66" t="e">
        <f t="shared" si="116"/>
        <v>#N/A</v>
      </c>
      <c r="BB748" s="6" t="e">
        <f>MATCH(Q748,'Partnumber data valves'!$B$4:$B$1001,0)</f>
        <v>#N/A</v>
      </c>
      <c r="BC748" s="6"/>
      <c r="BD748" t="e">
        <f>INDEX('Partnumber data valves'!$B$4:$AC$1001,$BB748,13)</f>
        <v>#N/A</v>
      </c>
      <c r="BE748" t="e">
        <f>INDEX('Partnumber data valves'!$B$4:$AC$1001,$BB748,14)</f>
        <v>#N/A</v>
      </c>
      <c r="BF748" t="e">
        <f>INDEX('Partnumber data valves'!$B$4:$AC$1001,$BB748,15)</f>
        <v>#N/A</v>
      </c>
      <c r="BG748" t="e">
        <f>INDEX('Partnumber data valves'!$B$4:$AC$1001,$BB748,16)</f>
        <v>#N/A</v>
      </c>
      <c r="BH748" t="e">
        <f>INDEX('Partnumber data valves'!$B$4:$AC$1001,$BB748,17)</f>
        <v>#N/A</v>
      </c>
      <c r="BI748" t="e">
        <f>INDEX('Partnumber data valves'!$B$4:$AC$1001,$BB748,18)</f>
        <v>#N/A</v>
      </c>
      <c r="BJ748" t="e">
        <f>INDEX('Partnumber data valves'!$B$4:$AC$1001,$BB748,19)</f>
        <v>#N/A</v>
      </c>
      <c r="BL748" t="e">
        <f>INDEX('Partnumber data valves'!$B$4:$AC$1001,$BB748,21)</f>
        <v>#N/A</v>
      </c>
      <c r="BM748" t="e">
        <f>INDEX('Partnumber data valves'!$B$4:$AC$1001,$BB748,22)</f>
        <v>#N/A</v>
      </c>
      <c r="BN748" t="e">
        <f>INDEX('Partnumber data valves'!$B$4:$AC$1001,$BB748,23)</f>
        <v>#N/A</v>
      </c>
      <c r="BO748" t="e">
        <f>INDEX('Partnumber data valves'!$B$4:$AC$1001,$BB748,24)</f>
        <v>#N/A</v>
      </c>
      <c r="BP748" t="e">
        <f>INDEX('Partnumber data valves'!$B$4:$AC$1001,$BB748,25)</f>
        <v>#N/A</v>
      </c>
      <c r="BQ748" t="e">
        <f>INDEX('Partnumber data valves'!$B$4:$AC$1001,$BB748,26)</f>
        <v>#N/A</v>
      </c>
      <c r="BR748" t="e">
        <f>INDEX('Partnumber data valves'!$B$4:$AC$1001,$BB748,27)</f>
        <v>#N/A</v>
      </c>
      <c r="BS748" t="e">
        <f>INDEX('Partnumber data valves'!$B$4:$AC$1001,$BB748,28)</f>
        <v>#N/A</v>
      </c>
      <c r="BU748" s="66" t="e">
        <f>INDEX('Partnumber data valves'!$B$4:$AC$1001,$BB748,5)</f>
        <v>#N/A</v>
      </c>
      <c r="BV748" s="66" t="e">
        <f>INDEX('Partnumber data valves'!$B$4:$AC$1001,$BB748,6)</f>
        <v>#N/A</v>
      </c>
    </row>
    <row r="749" spans="2:74" ht="15.75">
      <c r="B749" s="86"/>
      <c r="C749" s="108"/>
      <c r="D749" s="125"/>
      <c r="E749" s="124"/>
      <c r="F749" s="124"/>
      <c r="G749" s="109"/>
      <c r="H749" s="112"/>
      <c r="I749" s="110"/>
      <c r="J749" s="111"/>
      <c r="K749" s="112"/>
      <c r="L749" s="111"/>
      <c r="M749" s="115"/>
      <c r="N749" s="115"/>
      <c r="O749" s="115"/>
      <c r="Q749" s="83"/>
      <c r="R749" s="22" t="e">
        <f>VLOOKUP('Frese Valve Selection'!$Q749,'Partnumber data valves'!$B$4:$K$1001,2,FALSE)</f>
        <v>#N/A</v>
      </c>
      <c r="S749" s="23" t="e">
        <f>VLOOKUP('Frese Valve Selection'!$Q749,'Partnumber data valves'!$B$4:$K$1001,3,FALSE)</f>
        <v>#N/A</v>
      </c>
      <c r="T749" s="23" t="e">
        <f>VLOOKUP('Frese Valve Selection'!$Q749,'Partnumber data valves'!$B$4:$K$1001,4,FALSE)</f>
        <v>#N/A</v>
      </c>
      <c r="U749" s="23" t="e">
        <f>VLOOKUP('Frese Valve Selection'!$Q749,'Partnumber data valves'!$B$4:$K$1001,5,FALSE)</f>
        <v>#N/A</v>
      </c>
      <c r="V749" s="23" t="e">
        <f>VLOOKUP('Frese Valve Selection'!$Q749,'Partnumber data valves'!$B$4:$K$1001,6,FALSE)</f>
        <v>#N/A</v>
      </c>
      <c r="W749" s="23" t="e">
        <f>VLOOKUP('Frese Valve Selection'!$Q749,'Partnumber data valves'!$B$4:$K$1001,7,FALSE)</f>
        <v>#N/A</v>
      </c>
      <c r="X749" s="23" t="e">
        <f>VLOOKUP('Frese Valve Selection'!$Q749,'Partnumber data valves'!$B$4:$K$1001,8,FALSE)</f>
        <v>#N/A</v>
      </c>
      <c r="Y749" s="23" t="e">
        <f>VLOOKUP('Frese Valve Selection'!$Q749,'Partnumber data valves'!$B$4:$K$1001,9,FALSE)</f>
        <v>#N/A</v>
      </c>
      <c r="Z749" s="23" t="e">
        <f>VLOOKUP('Frese Valve Selection'!$Q749,'Partnumber data valves'!$B$4:$K$1001,10,FALSE)</f>
        <v>#N/A</v>
      </c>
      <c r="AA749" s="97">
        <f t="shared" si="111"/>
        <v>0</v>
      </c>
      <c r="AB749" s="98" t="e">
        <f t="shared" si="109"/>
        <v>#N/A</v>
      </c>
      <c r="AC749" s="99" t="e">
        <f t="shared" si="110"/>
        <v>#N/A</v>
      </c>
      <c r="AD749" s="23" t="e">
        <f>VLOOKUP(Q749,'Weight table'!$A$2:$C$10000,3,FALSE)</f>
        <v>#N/A</v>
      </c>
      <c r="AF749" s="83"/>
      <c r="AG749" s="23" t="str">
        <f>IF(OR(ISBLANK($AF749),$AF749="N/A"),"",VLOOKUP($AF749,'Part number data actuators'!$B$3:$H$202,2,FALSE))</f>
        <v/>
      </c>
      <c r="AH749" s="23" t="str">
        <f>IF(OR(ISBLANK($AF749),$AF749="N/A"),"",VLOOKUP($AF749,'Part number data actuators'!$B$3:$H$202,3,FALSE))</f>
        <v/>
      </c>
      <c r="AI749" s="23" t="str">
        <f>IF(OR(ISBLANK($AF749),$AF749="N/A"),"",VLOOKUP($AF749,'Part number data actuators'!$B$3:$H$202,4,FALSE))</f>
        <v/>
      </c>
      <c r="AJ749" s="23" t="str">
        <f>IF(OR(ISBLANK($AF749),$AF749="N/A"),"",VLOOKUP($AF749,'Part number data actuators'!$B$3:$H$202,5,FALSE))</f>
        <v/>
      </c>
      <c r="AK749" s="23" t="str">
        <f>IF(OR(ISBLANK($AF749),$AF749="N/A"),"",VLOOKUP($AF749,'Part number data actuators'!$B$3:$H$202,6,FALSE))</f>
        <v/>
      </c>
      <c r="AL749" s="23" t="str">
        <f>IF(OR(ISBLANK($AF749),$AF749="N/A"),"",VLOOKUP($AF749,'Part number data actuators'!$B$3:$H$202,7,FALSE))</f>
        <v/>
      </c>
      <c r="AM749" s="5" t="str">
        <f>IF(OR(ISBLANK($AF749),$AF749="N/A"),"",VLOOKUP(AF749,'Weight table'!$A$2:$C$10000,3,FALSE))</f>
        <v/>
      </c>
      <c r="AO749" s="86"/>
      <c r="AU749" s="66" t="e">
        <f t="shared" si="112"/>
        <v>#N/A</v>
      </c>
      <c r="AV749" s="66" t="e">
        <f t="shared" si="113"/>
        <v>#N/A</v>
      </c>
      <c r="AW749" t="e">
        <f t="shared" si="114"/>
        <v>#N/A</v>
      </c>
      <c r="AX749" s="66" t="e">
        <f t="shared" si="115"/>
        <v>#N/A</v>
      </c>
      <c r="AY749" s="66" t="e">
        <f t="shared" si="116"/>
        <v>#N/A</v>
      </c>
      <c r="BB749" s="6" t="e">
        <f>MATCH(Q749,'Partnumber data valves'!$B$4:$B$1001,0)</f>
        <v>#N/A</v>
      </c>
      <c r="BC749" s="6"/>
      <c r="BD749" t="e">
        <f>INDEX('Partnumber data valves'!$B$4:$AC$1001,$BB749,13)</f>
        <v>#N/A</v>
      </c>
      <c r="BE749" t="e">
        <f>INDEX('Partnumber data valves'!$B$4:$AC$1001,$BB749,14)</f>
        <v>#N/A</v>
      </c>
      <c r="BF749" t="e">
        <f>INDEX('Partnumber data valves'!$B$4:$AC$1001,$BB749,15)</f>
        <v>#N/A</v>
      </c>
      <c r="BG749" t="e">
        <f>INDEX('Partnumber data valves'!$B$4:$AC$1001,$BB749,16)</f>
        <v>#N/A</v>
      </c>
      <c r="BH749" t="e">
        <f>INDEX('Partnumber data valves'!$B$4:$AC$1001,$BB749,17)</f>
        <v>#N/A</v>
      </c>
      <c r="BI749" t="e">
        <f>INDEX('Partnumber data valves'!$B$4:$AC$1001,$BB749,18)</f>
        <v>#N/A</v>
      </c>
      <c r="BJ749" t="e">
        <f>INDEX('Partnumber data valves'!$B$4:$AC$1001,$BB749,19)</f>
        <v>#N/A</v>
      </c>
      <c r="BL749" t="e">
        <f>INDEX('Partnumber data valves'!$B$4:$AC$1001,$BB749,21)</f>
        <v>#N/A</v>
      </c>
      <c r="BM749" t="e">
        <f>INDEX('Partnumber data valves'!$B$4:$AC$1001,$BB749,22)</f>
        <v>#N/A</v>
      </c>
      <c r="BN749" t="e">
        <f>INDEX('Partnumber data valves'!$B$4:$AC$1001,$BB749,23)</f>
        <v>#N/A</v>
      </c>
      <c r="BO749" t="e">
        <f>INDEX('Partnumber data valves'!$B$4:$AC$1001,$BB749,24)</f>
        <v>#N/A</v>
      </c>
      <c r="BP749" t="e">
        <f>INDEX('Partnumber data valves'!$B$4:$AC$1001,$BB749,25)</f>
        <v>#N/A</v>
      </c>
      <c r="BQ749" t="e">
        <f>INDEX('Partnumber data valves'!$B$4:$AC$1001,$BB749,26)</f>
        <v>#N/A</v>
      </c>
      <c r="BR749" t="e">
        <f>INDEX('Partnumber data valves'!$B$4:$AC$1001,$BB749,27)</f>
        <v>#N/A</v>
      </c>
      <c r="BS749" t="e">
        <f>INDEX('Partnumber data valves'!$B$4:$AC$1001,$BB749,28)</f>
        <v>#N/A</v>
      </c>
      <c r="BU749" s="66" t="e">
        <f>INDEX('Partnumber data valves'!$B$4:$AC$1001,$BB749,5)</f>
        <v>#N/A</v>
      </c>
      <c r="BV749" s="66" t="e">
        <f>INDEX('Partnumber data valves'!$B$4:$AC$1001,$BB749,6)</f>
        <v>#N/A</v>
      </c>
    </row>
    <row r="750" spans="2:74" ht="15.75">
      <c r="B750" s="86"/>
      <c r="C750" s="108"/>
      <c r="D750" s="112"/>
      <c r="E750" s="124"/>
      <c r="F750" s="124"/>
      <c r="G750" s="109"/>
      <c r="H750" s="112"/>
      <c r="I750" s="110"/>
      <c r="J750" s="111"/>
      <c r="K750" s="112"/>
      <c r="L750" s="111"/>
      <c r="M750" s="115"/>
      <c r="N750" s="115"/>
      <c r="O750" s="115"/>
      <c r="Q750" s="83"/>
      <c r="R750" s="22" t="e">
        <f>VLOOKUP('Frese Valve Selection'!$Q750,'Partnumber data valves'!$B$4:$K$1001,2,FALSE)</f>
        <v>#N/A</v>
      </c>
      <c r="S750" s="23" t="e">
        <f>VLOOKUP('Frese Valve Selection'!$Q750,'Partnumber data valves'!$B$4:$K$1001,3,FALSE)</f>
        <v>#N/A</v>
      </c>
      <c r="T750" s="23" t="e">
        <f>VLOOKUP('Frese Valve Selection'!$Q750,'Partnumber data valves'!$B$4:$K$1001,4,FALSE)</f>
        <v>#N/A</v>
      </c>
      <c r="U750" s="23" t="e">
        <f>VLOOKUP('Frese Valve Selection'!$Q750,'Partnumber data valves'!$B$4:$K$1001,5,FALSE)</f>
        <v>#N/A</v>
      </c>
      <c r="V750" s="23" t="e">
        <f>VLOOKUP('Frese Valve Selection'!$Q750,'Partnumber data valves'!$B$4:$K$1001,6,FALSE)</f>
        <v>#N/A</v>
      </c>
      <c r="W750" s="23" t="e">
        <f>VLOOKUP('Frese Valve Selection'!$Q750,'Partnumber data valves'!$B$4:$K$1001,7,FALSE)</f>
        <v>#N/A</v>
      </c>
      <c r="X750" s="23" t="e">
        <f>VLOOKUP('Frese Valve Selection'!$Q750,'Partnumber data valves'!$B$4:$K$1001,8,FALSE)</f>
        <v>#N/A</v>
      </c>
      <c r="Y750" s="23" t="e">
        <f>VLOOKUP('Frese Valve Selection'!$Q750,'Partnumber data valves'!$B$4:$K$1001,9,FALSE)</f>
        <v>#N/A</v>
      </c>
      <c r="Z750" s="23" t="e">
        <f>VLOOKUP('Frese Valve Selection'!$Q750,'Partnumber data valves'!$B$4:$K$1001,10,FALSE)</f>
        <v>#N/A</v>
      </c>
      <c r="AA750" s="97">
        <f t="shared" si="111"/>
        <v>0</v>
      </c>
      <c r="AB750" s="98" t="e">
        <f t="shared" si="109"/>
        <v>#N/A</v>
      </c>
      <c r="AC750" s="99" t="e">
        <f t="shared" si="110"/>
        <v>#N/A</v>
      </c>
      <c r="AD750" s="23" t="e">
        <f>VLOOKUP(Q750,'Weight table'!$A$2:$C$10000,3,FALSE)</f>
        <v>#N/A</v>
      </c>
      <c r="AF750" s="83"/>
      <c r="AG750" s="23" t="str">
        <f>IF(OR(ISBLANK($AF750),$AF750="N/A"),"",VLOOKUP($AF750,'Part number data actuators'!$B$3:$H$202,2,FALSE))</f>
        <v/>
      </c>
      <c r="AH750" s="23" t="str">
        <f>IF(OR(ISBLANK($AF750),$AF750="N/A"),"",VLOOKUP($AF750,'Part number data actuators'!$B$3:$H$202,3,FALSE))</f>
        <v/>
      </c>
      <c r="AI750" s="23" t="str">
        <f>IF(OR(ISBLANK($AF750),$AF750="N/A"),"",VLOOKUP($AF750,'Part number data actuators'!$B$3:$H$202,4,FALSE))</f>
        <v/>
      </c>
      <c r="AJ750" s="23" t="str">
        <f>IF(OR(ISBLANK($AF750),$AF750="N/A"),"",VLOOKUP($AF750,'Part number data actuators'!$B$3:$H$202,5,FALSE))</f>
        <v/>
      </c>
      <c r="AK750" s="23" t="str">
        <f>IF(OR(ISBLANK($AF750),$AF750="N/A"),"",VLOOKUP($AF750,'Part number data actuators'!$B$3:$H$202,6,FALSE))</f>
        <v/>
      </c>
      <c r="AL750" s="23" t="str">
        <f>IF(OR(ISBLANK($AF750),$AF750="N/A"),"",VLOOKUP($AF750,'Part number data actuators'!$B$3:$H$202,7,FALSE))</f>
        <v/>
      </c>
      <c r="AM750" s="5" t="str">
        <f>IF(OR(ISBLANK($AF750),$AF750="N/A"),"",VLOOKUP(AF750,'Weight table'!$A$2:$C$10000,3,FALSE))</f>
        <v/>
      </c>
      <c r="AO750" s="86"/>
      <c r="AU750" s="66" t="e">
        <f t="shared" si="112"/>
        <v>#N/A</v>
      </c>
      <c r="AV750" s="66" t="e">
        <f t="shared" si="113"/>
        <v>#N/A</v>
      </c>
      <c r="AW750" t="e">
        <f t="shared" si="114"/>
        <v>#N/A</v>
      </c>
      <c r="AX750" s="66" t="e">
        <f t="shared" si="115"/>
        <v>#N/A</v>
      </c>
      <c r="AY750" s="66" t="e">
        <f t="shared" si="116"/>
        <v>#N/A</v>
      </c>
      <c r="BB750" s="6" t="e">
        <f>MATCH(Q750,'Partnumber data valves'!$B$4:$B$1001,0)</f>
        <v>#N/A</v>
      </c>
      <c r="BC750" s="6"/>
      <c r="BD750" t="e">
        <f>INDEX('Partnumber data valves'!$B$4:$AC$1001,$BB750,13)</f>
        <v>#N/A</v>
      </c>
      <c r="BE750" t="e">
        <f>INDEX('Partnumber data valves'!$B$4:$AC$1001,$BB750,14)</f>
        <v>#N/A</v>
      </c>
      <c r="BF750" t="e">
        <f>INDEX('Partnumber data valves'!$B$4:$AC$1001,$BB750,15)</f>
        <v>#N/A</v>
      </c>
      <c r="BG750" t="e">
        <f>INDEX('Partnumber data valves'!$B$4:$AC$1001,$BB750,16)</f>
        <v>#N/A</v>
      </c>
      <c r="BH750" t="e">
        <f>INDEX('Partnumber data valves'!$B$4:$AC$1001,$BB750,17)</f>
        <v>#N/A</v>
      </c>
      <c r="BI750" t="e">
        <f>INDEX('Partnumber data valves'!$B$4:$AC$1001,$BB750,18)</f>
        <v>#N/A</v>
      </c>
      <c r="BJ750" t="e">
        <f>INDEX('Partnumber data valves'!$B$4:$AC$1001,$BB750,19)</f>
        <v>#N/A</v>
      </c>
      <c r="BL750" t="e">
        <f>INDEX('Partnumber data valves'!$B$4:$AC$1001,$BB750,21)</f>
        <v>#N/A</v>
      </c>
      <c r="BM750" t="e">
        <f>INDEX('Partnumber data valves'!$B$4:$AC$1001,$BB750,22)</f>
        <v>#N/A</v>
      </c>
      <c r="BN750" t="e">
        <f>INDEX('Partnumber data valves'!$B$4:$AC$1001,$BB750,23)</f>
        <v>#N/A</v>
      </c>
      <c r="BO750" t="e">
        <f>INDEX('Partnumber data valves'!$B$4:$AC$1001,$BB750,24)</f>
        <v>#N/A</v>
      </c>
      <c r="BP750" t="e">
        <f>INDEX('Partnumber data valves'!$B$4:$AC$1001,$BB750,25)</f>
        <v>#N/A</v>
      </c>
      <c r="BQ750" t="e">
        <f>INDEX('Partnumber data valves'!$B$4:$AC$1001,$BB750,26)</f>
        <v>#N/A</v>
      </c>
      <c r="BR750" t="e">
        <f>INDEX('Partnumber data valves'!$B$4:$AC$1001,$BB750,27)</f>
        <v>#N/A</v>
      </c>
      <c r="BS750" t="e">
        <f>INDEX('Partnumber data valves'!$B$4:$AC$1001,$BB750,28)</f>
        <v>#N/A</v>
      </c>
      <c r="BU750" s="66" t="e">
        <f>INDEX('Partnumber data valves'!$B$4:$AC$1001,$BB750,5)</f>
        <v>#N/A</v>
      </c>
      <c r="BV750" s="66" t="e">
        <f>INDEX('Partnumber data valves'!$B$4:$AC$1001,$BB750,6)</f>
        <v>#N/A</v>
      </c>
    </row>
    <row r="751" spans="2:74" ht="15.75">
      <c r="B751" s="86"/>
      <c r="C751" s="108"/>
      <c r="D751" s="112"/>
      <c r="E751" s="124"/>
      <c r="F751" s="124"/>
      <c r="G751" s="109"/>
      <c r="H751" s="112"/>
      <c r="I751" s="110"/>
      <c r="J751" s="111"/>
      <c r="K751" s="112"/>
      <c r="L751" s="111"/>
      <c r="M751" s="115"/>
      <c r="N751" s="115"/>
      <c r="O751" s="115"/>
      <c r="Q751" s="83"/>
      <c r="R751" s="22" t="e">
        <f>VLOOKUP('Frese Valve Selection'!$Q751,'Partnumber data valves'!$B$4:$K$1001,2,FALSE)</f>
        <v>#N/A</v>
      </c>
      <c r="S751" s="23" t="e">
        <f>VLOOKUP('Frese Valve Selection'!$Q751,'Partnumber data valves'!$B$4:$K$1001,3,FALSE)</f>
        <v>#N/A</v>
      </c>
      <c r="T751" s="23" t="e">
        <f>VLOOKUP('Frese Valve Selection'!$Q751,'Partnumber data valves'!$B$4:$K$1001,4,FALSE)</f>
        <v>#N/A</v>
      </c>
      <c r="U751" s="23" t="e">
        <f>VLOOKUP('Frese Valve Selection'!$Q751,'Partnumber data valves'!$B$4:$K$1001,5,FALSE)</f>
        <v>#N/A</v>
      </c>
      <c r="V751" s="23" t="e">
        <f>VLOOKUP('Frese Valve Selection'!$Q751,'Partnumber data valves'!$B$4:$K$1001,6,FALSE)</f>
        <v>#N/A</v>
      </c>
      <c r="W751" s="23" t="e">
        <f>VLOOKUP('Frese Valve Selection'!$Q751,'Partnumber data valves'!$B$4:$K$1001,7,FALSE)</f>
        <v>#N/A</v>
      </c>
      <c r="X751" s="23" t="e">
        <f>VLOOKUP('Frese Valve Selection'!$Q751,'Partnumber data valves'!$B$4:$K$1001,8,FALSE)</f>
        <v>#N/A</v>
      </c>
      <c r="Y751" s="23" t="e">
        <f>VLOOKUP('Frese Valve Selection'!$Q751,'Partnumber data valves'!$B$4:$K$1001,9,FALSE)</f>
        <v>#N/A</v>
      </c>
      <c r="Z751" s="23" t="e">
        <f>VLOOKUP('Frese Valve Selection'!$Q751,'Partnumber data valves'!$B$4:$K$1001,10,FALSE)</f>
        <v>#N/A</v>
      </c>
      <c r="AA751" s="97">
        <f t="shared" si="111"/>
        <v>0</v>
      </c>
      <c r="AB751" s="98" t="e">
        <f t="shared" si="109"/>
        <v>#N/A</v>
      </c>
      <c r="AC751" s="99" t="e">
        <f t="shared" si="110"/>
        <v>#N/A</v>
      </c>
      <c r="AD751" s="23" t="e">
        <f>VLOOKUP(Q751,'Weight table'!$A$2:$C$10000,3,FALSE)</f>
        <v>#N/A</v>
      </c>
      <c r="AF751" s="83"/>
      <c r="AG751" s="23" t="str">
        <f>IF(OR(ISBLANK($AF751),$AF751="N/A"),"",VLOOKUP($AF751,'Part number data actuators'!$B$3:$H$202,2,FALSE))</f>
        <v/>
      </c>
      <c r="AH751" s="23" t="str">
        <f>IF(OR(ISBLANK($AF751),$AF751="N/A"),"",VLOOKUP($AF751,'Part number data actuators'!$B$3:$H$202,3,FALSE))</f>
        <v/>
      </c>
      <c r="AI751" s="23" t="str">
        <f>IF(OR(ISBLANK($AF751),$AF751="N/A"),"",VLOOKUP($AF751,'Part number data actuators'!$B$3:$H$202,4,FALSE))</f>
        <v/>
      </c>
      <c r="AJ751" s="23" t="str">
        <f>IF(OR(ISBLANK($AF751),$AF751="N/A"),"",VLOOKUP($AF751,'Part number data actuators'!$B$3:$H$202,5,FALSE))</f>
        <v/>
      </c>
      <c r="AK751" s="23" t="str">
        <f>IF(OR(ISBLANK($AF751),$AF751="N/A"),"",VLOOKUP($AF751,'Part number data actuators'!$B$3:$H$202,6,FALSE))</f>
        <v/>
      </c>
      <c r="AL751" s="23" t="str">
        <f>IF(OR(ISBLANK($AF751),$AF751="N/A"),"",VLOOKUP($AF751,'Part number data actuators'!$B$3:$H$202,7,FALSE))</f>
        <v/>
      </c>
      <c r="AM751" s="5" t="str">
        <f>IF(OR(ISBLANK($AF751),$AF751="N/A"),"",VLOOKUP(AF751,'Weight table'!$A$2:$C$10000,3,FALSE))</f>
        <v/>
      </c>
      <c r="AO751" s="86"/>
      <c r="AU751" s="66" t="e">
        <f t="shared" si="112"/>
        <v>#N/A</v>
      </c>
      <c r="AV751" s="66" t="e">
        <f t="shared" si="113"/>
        <v>#N/A</v>
      </c>
      <c r="AW751" t="e">
        <f t="shared" si="114"/>
        <v>#N/A</v>
      </c>
      <c r="AX751" s="66" t="e">
        <f t="shared" si="115"/>
        <v>#N/A</v>
      </c>
      <c r="AY751" s="66" t="e">
        <f t="shared" si="116"/>
        <v>#N/A</v>
      </c>
      <c r="BB751" s="6" t="e">
        <f>MATCH(Q751,'Partnumber data valves'!$B$4:$B$1001,0)</f>
        <v>#N/A</v>
      </c>
      <c r="BC751" s="6"/>
      <c r="BD751" t="e">
        <f>INDEX('Partnumber data valves'!$B$4:$AC$1001,$BB751,13)</f>
        <v>#N/A</v>
      </c>
      <c r="BE751" t="e">
        <f>INDEX('Partnumber data valves'!$B$4:$AC$1001,$BB751,14)</f>
        <v>#N/A</v>
      </c>
      <c r="BF751" t="e">
        <f>INDEX('Partnumber data valves'!$B$4:$AC$1001,$BB751,15)</f>
        <v>#N/A</v>
      </c>
      <c r="BG751" t="e">
        <f>INDEX('Partnumber data valves'!$B$4:$AC$1001,$BB751,16)</f>
        <v>#N/A</v>
      </c>
      <c r="BH751" t="e">
        <f>INDEX('Partnumber data valves'!$B$4:$AC$1001,$BB751,17)</f>
        <v>#N/A</v>
      </c>
      <c r="BI751" t="e">
        <f>INDEX('Partnumber data valves'!$B$4:$AC$1001,$BB751,18)</f>
        <v>#N/A</v>
      </c>
      <c r="BJ751" t="e">
        <f>INDEX('Partnumber data valves'!$B$4:$AC$1001,$BB751,19)</f>
        <v>#N/A</v>
      </c>
      <c r="BL751" t="e">
        <f>INDEX('Partnumber data valves'!$B$4:$AC$1001,$BB751,21)</f>
        <v>#N/A</v>
      </c>
      <c r="BM751" t="e">
        <f>INDEX('Partnumber data valves'!$B$4:$AC$1001,$BB751,22)</f>
        <v>#N/A</v>
      </c>
      <c r="BN751" t="e">
        <f>INDEX('Partnumber data valves'!$B$4:$AC$1001,$BB751,23)</f>
        <v>#N/A</v>
      </c>
      <c r="BO751" t="e">
        <f>INDEX('Partnumber data valves'!$B$4:$AC$1001,$BB751,24)</f>
        <v>#N/A</v>
      </c>
      <c r="BP751" t="e">
        <f>INDEX('Partnumber data valves'!$B$4:$AC$1001,$BB751,25)</f>
        <v>#N/A</v>
      </c>
      <c r="BQ751" t="e">
        <f>INDEX('Partnumber data valves'!$B$4:$AC$1001,$BB751,26)</f>
        <v>#N/A</v>
      </c>
      <c r="BR751" t="e">
        <f>INDEX('Partnumber data valves'!$B$4:$AC$1001,$BB751,27)</f>
        <v>#N/A</v>
      </c>
      <c r="BS751" t="e">
        <f>INDEX('Partnumber data valves'!$B$4:$AC$1001,$BB751,28)</f>
        <v>#N/A</v>
      </c>
      <c r="BU751" s="66" t="e">
        <f>INDEX('Partnumber data valves'!$B$4:$AC$1001,$BB751,5)</f>
        <v>#N/A</v>
      </c>
      <c r="BV751" s="66" t="e">
        <f>INDEX('Partnumber data valves'!$B$4:$AC$1001,$BB751,6)</f>
        <v>#N/A</v>
      </c>
    </row>
    <row r="752" spans="2:74" ht="15.75">
      <c r="B752" s="86"/>
      <c r="C752" s="108"/>
      <c r="D752" s="112"/>
      <c r="E752" s="124"/>
      <c r="F752" s="124"/>
      <c r="G752" s="109"/>
      <c r="H752" s="112"/>
      <c r="I752" s="110"/>
      <c r="J752" s="111"/>
      <c r="K752" s="112"/>
      <c r="L752" s="111"/>
      <c r="M752" s="115"/>
      <c r="N752" s="115"/>
      <c r="O752" s="115"/>
      <c r="Q752" s="83"/>
      <c r="R752" s="22" t="e">
        <f>VLOOKUP('Frese Valve Selection'!$Q752,'Partnumber data valves'!$B$4:$K$1001,2,FALSE)</f>
        <v>#N/A</v>
      </c>
      <c r="S752" s="23" t="e">
        <f>VLOOKUP('Frese Valve Selection'!$Q752,'Partnumber data valves'!$B$4:$K$1001,3,FALSE)</f>
        <v>#N/A</v>
      </c>
      <c r="T752" s="23" t="e">
        <f>VLOOKUP('Frese Valve Selection'!$Q752,'Partnumber data valves'!$B$4:$K$1001,4,FALSE)</f>
        <v>#N/A</v>
      </c>
      <c r="U752" s="23" t="e">
        <f>VLOOKUP('Frese Valve Selection'!$Q752,'Partnumber data valves'!$B$4:$K$1001,5,FALSE)</f>
        <v>#N/A</v>
      </c>
      <c r="V752" s="23" t="e">
        <f>VLOOKUP('Frese Valve Selection'!$Q752,'Partnumber data valves'!$B$4:$K$1001,6,FALSE)</f>
        <v>#N/A</v>
      </c>
      <c r="W752" s="23" t="e">
        <f>VLOOKUP('Frese Valve Selection'!$Q752,'Partnumber data valves'!$B$4:$K$1001,7,FALSE)</f>
        <v>#N/A</v>
      </c>
      <c r="X752" s="23" t="e">
        <f>VLOOKUP('Frese Valve Selection'!$Q752,'Partnumber data valves'!$B$4:$K$1001,8,FALSE)</f>
        <v>#N/A</v>
      </c>
      <c r="Y752" s="23" t="e">
        <f>VLOOKUP('Frese Valve Selection'!$Q752,'Partnumber data valves'!$B$4:$K$1001,9,FALSE)</f>
        <v>#N/A</v>
      </c>
      <c r="Z752" s="23" t="e">
        <f>VLOOKUP('Frese Valve Selection'!$Q752,'Partnumber data valves'!$B$4:$K$1001,10,FALSE)</f>
        <v>#N/A</v>
      </c>
      <c r="AA752" s="97">
        <f t="shared" si="111"/>
        <v>0</v>
      </c>
      <c r="AB752" s="98" t="e">
        <f t="shared" si="109"/>
        <v>#N/A</v>
      </c>
      <c r="AC752" s="99" t="e">
        <f t="shared" si="110"/>
        <v>#N/A</v>
      </c>
      <c r="AD752" s="23" t="e">
        <f>VLOOKUP(Q752,'Weight table'!$A$2:$C$10000,3,FALSE)</f>
        <v>#N/A</v>
      </c>
      <c r="AF752" s="83"/>
      <c r="AG752" s="23" t="str">
        <f>IF(OR(ISBLANK($AF752),$AF752="N/A"),"",VLOOKUP($AF752,'Part number data actuators'!$B$3:$H$202,2,FALSE))</f>
        <v/>
      </c>
      <c r="AH752" s="23" t="str">
        <f>IF(OR(ISBLANK($AF752),$AF752="N/A"),"",VLOOKUP($AF752,'Part number data actuators'!$B$3:$H$202,3,FALSE))</f>
        <v/>
      </c>
      <c r="AI752" s="23" t="str">
        <f>IF(OR(ISBLANK($AF752),$AF752="N/A"),"",VLOOKUP($AF752,'Part number data actuators'!$B$3:$H$202,4,FALSE))</f>
        <v/>
      </c>
      <c r="AJ752" s="23" t="str">
        <f>IF(OR(ISBLANK($AF752),$AF752="N/A"),"",VLOOKUP($AF752,'Part number data actuators'!$B$3:$H$202,5,FALSE))</f>
        <v/>
      </c>
      <c r="AK752" s="23" t="str">
        <f>IF(OR(ISBLANK($AF752),$AF752="N/A"),"",VLOOKUP($AF752,'Part number data actuators'!$B$3:$H$202,6,FALSE))</f>
        <v/>
      </c>
      <c r="AL752" s="23" t="str">
        <f>IF(OR(ISBLANK($AF752),$AF752="N/A"),"",VLOOKUP($AF752,'Part number data actuators'!$B$3:$H$202,7,FALSE))</f>
        <v/>
      </c>
      <c r="AM752" s="5" t="str">
        <f>IF(OR(ISBLANK($AF752),$AF752="N/A"),"",VLOOKUP(AF752,'Weight table'!$A$2:$C$10000,3,FALSE))</f>
        <v/>
      </c>
      <c r="AO752" s="86"/>
      <c r="AU752" s="66" t="e">
        <f t="shared" si="112"/>
        <v>#N/A</v>
      </c>
      <c r="AV752" s="66" t="e">
        <f t="shared" si="113"/>
        <v>#N/A</v>
      </c>
      <c r="AW752" t="e">
        <f t="shared" si="114"/>
        <v>#N/A</v>
      </c>
      <c r="AX752" s="66" t="e">
        <f t="shared" si="115"/>
        <v>#N/A</v>
      </c>
      <c r="AY752" s="66" t="e">
        <f t="shared" si="116"/>
        <v>#N/A</v>
      </c>
      <c r="BB752" s="6" t="e">
        <f>MATCH(Q752,'Partnumber data valves'!$B$4:$B$1001,0)</f>
        <v>#N/A</v>
      </c>
      <c r="BC752" s="6"/>
      <c r="BD752" t="e">
        <f>INDEX('Partnumber data valves'!$B$4:$AC$1001,$BB752,13)</f>
        <v>#N/A</v>
      </c>
      <c r="BE752" t="e">
        <f>INDEX('Partnumber data valves'!$B$4:$AC$1001,$BB752,14)</f>
        <v>#N/A</v>
      </c>
      <c r="BF752" t="e">
        <f>INDEX('Partnumber data valves'!$B$4:$AC$1001,$BB752,15)</f>
        <v>#N/A</v>
      </c>
      <c r="BG752" t="e">
        <f>INDEX('Partnumber data valves'!$B$4:$AC$1001,$BB752,16)</f>
        <v>#N/A</v>
      </c>
      <c r="BH752" t="e">
        <f>INDEX('Partnumber data valves'!$B$4:$AC$1001,$BB752,17)</f>
        <v>#N/A</v>
      </c>
      <c r="BI752" t="e">
        <f>INDEX('Partnumber data valves'!$B$4:$AC$1001,$BB752,18)</f>
        <v>#N/A</v>
      </c>
      <c r="BJ752" t="e">
        <f>INDEX('Partnumber data valves'!$B$4:$AC$1001,$BB752,19)</f>
        <v>#N/A</v>
      </c>
      <c r="BL752" t="e">
        <f>INDEX('Partnumber data valves'!$B$4:$AC$1001,$BB752,21)</f>
        <v>#N/A</v>
      </c>
      <c r="BM752" t="e">
        <f>INDEX('Partnumber data valves'!$B$4:$AC$1001,$BB752,22)</f>
        <v>#N/A</v>
      </c>
      <c r="BN752" t="e">
        <f>INDEX('Partnumber data valves'!$B$4:$AC$1001,$BB752,23)</f>
        <v>#N/A</v>
      </c>
      <c r="BO752" t="e">
        <f>INDEX('Partnumber data valves'!$B$4:$AC$1001,$BB752,24)</f>
        <v>#N/A</v>
      </c>
      <c r="BP752" t="e">
        <f>INDEX('Partnumber data valves'!$B$4:$AC$1001,$BB752,25)</f>
        <v>#N/A</v>
      </c>
      <c r="BQ752" t="e">
        <f>INDEX('Partnumber data valves'!$B$4:$AC$1001,$BB752,26)</f>
        <v>#N/A</v>
      </c>
      <c r="BR752" t="e">
        <f>INDEX('Partnumber data valves'!$B$4:$AC$1001,$BB752,27)</f>
        <v>#N/A</v>
      </c>
      <c r="BS752" t="e">
        <f>INDEX('Partnumber data valves'!$B$4:$AC$1001,$BB752,28)</f>
        <v>#N/A</v>
      </c>
      <c r="BU752" s="66" t="e">
        <f>INDEX('Partnumber data valves'!$B$4:$AC$1001,$BB752,5)</f>
        <v>#N/A</v>
      </c>
      <c r="BV752" s="66" t="e">
        <f>INDEX('Partnumber data valves'!$B$4:$AC$1001,$BB752,6)</f>
        <v>#N/A</v>
      </c>
    </row>
    <row r="753" spans="2:74" ht="15.75">
      <c r="B753" s="86"/>
      <c r="C753" s="108"/>
      <c r="D753" s="112"/>
      <c r="E753" s="124"/>
      <c r="F753" s="124"/>
      <c r="G753" s="109"/>
      <c r="H753" s="112"/>
      <c r="I753" s="110"/>
      <c r="J753" s="111"/>
      <c r="K753" s="112"/>
      <c r="L753" s="111"/>
      <c r="M753" s="115"/>
      <c r="N753" s="115"/>
      <c r="O753" s="115"/>
      <c r="Q753" s="83"/>
      <c r="R753" s="22" t="e">
        <f>VLOOKUP('Frese Valve Selection'!$Q753,'Partnumber data valves'!$B$4:$K$1001,2,FALSE)</f>
        <v>#N/A</v>
      </c>
      <c r="S753" s="23" t="e">
        <f>VLOOKUP('Frese Valve Selection'!$Q753,'Partnumber data valves'!$B$4:$K$1001,3,FALSE)</f>
        <v>#N/A</v>
      </c>
      <c r="T753" s="23" t="e">
        <f>VLOOKUP('Frese Valve Selection'!$Q753,'Partnumber data valves'!$B$4:$K$1001,4,FALSE)</f>
        <v>#N/A</v>
      </c>
      <c r="U753" s="23" t="e">
        <f>VLOOKUP('Frese Valve Selection'!$Q753,'Partnumber data valves'!$B$4:$K$1001,5,FALSE)</f>
        <v>#N/A</v>
      </c>
      <c r="V753" s="23" t="e">
        <f>VLOOKUP('Frese Valve Selection'!$Q753,'Partnumber data valves'!$B$4:$K$1001,6,FALSE)</f>
        <v>#N/A</v>
      </c>
      <c r="W753" s="23" t="e">
        <f>VLOOKUP('Frese Valve Selection'!$Q753,'Partnumber data valves'!$B$4:$K$1001,7,FALSE)</f>
        <v>#N/A</v>
      </c>
      <c r="X753" s="23" t="e">
        <f>VLOOKUP('Frese Valve Selection'!$Q753,'Partnumber data valves'!$B$4:$K$1001,8,FALSE)</f>
        <v>#N/A</v>
      </c>
      <c r="Y753" s="23" t="e">
        <f>VLOOKUP('Frese Valve Selection'!$Q753,'Partnumber data valves'!$B$4:$K$1001,9,FALSE)</f>
        <v>#N/A</v>
      </c>
      <c r="Z753" s="23" t="e">
        <f>VLOOKUP('Frese Valve Selection'!$Q753,'Partnumber data valves'!$B$4:$K$1001,10,FALSE)</f>
        <v>#N/A</v>
      </c>
      <c r="AA753" s="97">
        <f t="shared" si="111"/>
        <v>0</v>
      </c>
      <c r="AB753" s="98" t="e">
        <f t="shared" si="109"/>
        <v>#N/A</v>
      </c>
      <c r="AC753" s="99" t="e">
        <f t="shared" si="110"/>
        <v>#N/A</v>
      </c>
      <c r="AD753" s="23" t="e">
        <f>VLOOKUP(Q753,'Weight table'!$A$2:$C$10000,3,FALSE)</f>
        <v>#N/A</v>
      </c>
      <c r="AF753" s="83"/>
      <c r="AG753" s="23" t="str">
        <f>IF(OR(ISBLANK($AF753),$AF753="N/A"),"",VLOOKUP($AF753,'Part number data actuators'!$B$3:$H$202,2,FALSE))</f>
        <v/>
      </c>
      <c r="AH753" s="23" t="str">
        <f>IF(OR(ISBLANK($AF753),$AF753="N/A"),"",VLOOKUP($AF753,'Part number data actuators'!$B$3:$H$202,3,FALSE))</f>
        <v/>
      </c>
      <c r="AI753" s="23" t="str">
        <f>IF(OR(ISBLANK($AF753),$AF753="N/A"),"",VLOOKUP($AF753,'Part number data actuators'!$B$3:$H$202,4,FALSE))</f>
        <v/>
      </c>
      <c r="AJ753" s="23" t="str">
        <f>IF(OR(ISBLANK($AF753),$AF753="N/A"),"",VLOOKUP($AF753,'Part number data actuators'!$B$3:$H$202,5,FALSE))</f>
        <v/>
      </c>
      <c r="AK753" s="23" t="str">
        <f>IF(OR(ISBLANK($AF753),$AF753="N/A"),"",VLOOKUP($AF753,'Part number data actuators'!$B$3:$H$202,6,FALSE))</f>
        <v/>
      </c>
      <c r="AL753" s="23" t="str">
        <f>IF(OR(ISBLANK($AF753),$AF753="N/A"),"",VLOOKUP($AF753,'Part number data actuators'!$B$3:$H$202,7,FALSE))</f>
        <v/>
      </c>
      <c r="AM753" s="5" t="str">
        <f>IF(OR(ISBLANK($AF753),$AF753="N/A"),"",VLOOKUP(AF753,'Weight table'!$A$2:$C$10000,3,FALSE))</f>
        <v/>
      </c>
      <c r="AO753" s="86"/>
      <c r="AU753" s="66" t="e">
        <f t="shared" si="112"/>
        <v>#N/A</v>
      </c>
      <c r="AV753" s="66" t="e">
        <f t="shared" si="113"/>
        <v>#N/A</v>
      </c>
      <c r="AW753" t="e">
        <f t="shared" si="114"/>
        <v>#N/A</v>
      </c>
      <c r="AX753" s="66" t="e">
        <f t="shared" si="115"/>
        <v>#N/A</v>
      </c>
      <c r="AY753" s="66" t="e">
        <f t="shared" si="116"/>
        <v>#N/A</v>
      </c>
      <c r="BB753" s="6" t="e">
        <f>MATCH(Q753,'Partnumber data valves'!$B$4:$B$1001,0)</f>
        <v>#N/A</v>
      </c>
      <c r="BC753" s="6"/>
      <c r="BD753" t="e">
        <f>INDEX('Partnumber data valves'!$B$4:$AC$1001,$BB753,13)</f>
        <v>#N/A</v>
      </c>
      <c r="BE753" t="e">
        <f>INDEX('Partnumber data valves'!$B$4:$AC$1001,$BB753,14)</f>
        <v>#N/A</v>
      </c>
      <c r="BF753" t="e">
        <f>INDEX('Partnumber data valves'!$B$4:$AC$1001,$BB753,15)</f>
        <v>#N/A</v>
      </c>
      <c r="BG753" t="e">
        <f>INDEX('Partnumber data valves'!$B$4:$AC$1001,$BB753,16)</f>
        <v>#N/A</v>
      </c>
      <c r="BH753" t="e">
        <f>INDEX('Partnumber data valves'!$B$4:$AC$1001,$BB753,17)</f>
        <v>#N/A</v>
      </c>
      <c r="BI753" t="e">
        <f>INDEX('Partnumber data valves'!$B$4:$AC$1001,$BB753,18)</f>
        <v>#N/A</v>
      </c>
      <c r="BJ753" t="e">
        <f>INDEX('Partnumber data valves'!$B$4:$AC$1001,$BB753,19)</f>
        <v>#N/A</v>
      </c>
      <c r="BL753" t="e">
        <f>INDEX('Partnumber data valves'!$B$4:$AC$1001,$BB753,21)</f>
        <v>#N/A</v>
      </c>
      <c r="BM753" t="e">
        <f>INDEX('Partnumber data valves'!$B$4:$AC$1001,$BB753,22)</f>
        <v>#N/A</v>
      </c>
      <c r="BN753" t="e">
        <f>INDEX('Partnumber data valves'!$B$4:$AC$1001,$BB753,23)</f>
        <v>#N/A</v>
      </c>
      <c r="BO753" t="e">
        <f>INDEX('Partnumber data valves'!$B$4:$AC$1001,$BB753,24)</f>
        <v>#N/A</v>
      </c>
      <c r="BP753" t="e">
        <f>INDEX('Partnumber data valves'!$B$4:$AC$1001,$BB753,25)</f>
        <v>#N/A</v>
      </c>
      <c r="BQ753" t="e">
        <f>INDEX('Partnumber data valves'!$B$4:$AC$1001,$BB753,26)</f>
        <v>#N/A</v>
      </c>
      <c r="BR753" t="e">
        <f>INDEX('Partnumber data valves'!$B$4:$AC$1001,$BB753,27)</f>
        <v>#N/A</v>
      </c>
      <c r="BS753" t="e">
        <f>INDEX('Partnumber data valves'!$B$4:$AC$1001,$BB753,28)</f>
        <v>#N/A</v>
      </c>
      <c r="BU753" s="66" t="e">
        <f>INDEX('Partnumber data valves'!$B$4:$AC$1001,$BB753,5)</f>
        <v>#N/A</v>
      </c>
      <c r="BV753" s="66" t="e">
        <f>INDEX('Partnumber data valves'!$B$4:$AC$1001,$BB753,6)</f>
        <v>#N/A</v>
      </c>
    </row>
    <row r="754" spans="2:74" ht="15.75">
      <c r="B754" s="86"/>
      <c r="C754" s="108"/>
      <c r="D754" s="112"/>
      <c r="E754" s="124"/>
      <c r="F754" s="124"/>
      <c r="G754" s="109"/>
      <c r="H754" s="112"/>
      <c r="I754" s="110"/>
      <c r="J754" s="111"/>
      <c r="K754" s="112"/>
      <c r="L754" s="111"/>
      <c r="M754" s="115"/>
      <c r="N754" s="115"/>
      <c r="O754" s="115"/>
      <c r="Q754" s="83"/>
      <c r="R754" s="22" t="e">
        <f>VLOOKUP('Frese Valve Selection'!$Q754,'Partnumber data valves'!$B$4:$K$1001,2,FALSE)</f>
        <v>#N/A</v>
      </c>
      <c r="S754" s="23" t="e">
        <f>VLOOKUP('Frese Valve Selection'!$Q754,'Partnumber data valves'!$B$4:$K$1001,3,FALSE)</f>
        <v>#N/A</v>
      </c>
      <c r="T754" s="23" t="e">
        <f>VLOOKUP('Frese Valve Selection'!$Q754,'Partnumber data valves'!$B$4:$K$1001,4,FALSE)</f>
        <v>#N/A</v>
      </c>
      <c r="U754" s="23" t="e">
        <f>VLOOKUP('Frese Valve Selection'!$Q754,'Partnumber data valves'!$B$4:$K$1001,5,FALSE)</f>
        <v>#N/A</v>
      </c>
      <c r="V754" s="23" t="e">
        <f>VLOOKUP('Frese Valve Selection'!$Q754,'Partnumber data valves'!$B$4:$K$1001,6,FALSE)</f>
        <v>#N/A</v>
      </c>
      <c r="W754" s="23" t="e">
        <f>VLOOKUP('Frese Valve Selection'!$Q754,'Partnumber data valves'!$B$4:$K$1001,7,FALSE)</f>
        <v>#N/A</v>
      </c>
      <c r="X754" s="23" t="e">
        <f>VLOOKUP('Frese Valve Selection'!$Q754,'Partnumber data valves'!$B$4:$K$1001,8,FALSE)</f>
        <v>#N/A</v>
      </c>
      <c r="Y754" s="23" t="e">
        <f>VLOOKUP('Frese Valve Selection'!$Q754,'Partnumber data valves'!$B$4:$K$1001,9,FALSE)</f>
        <v>#N/A</v>
      </c>
      <c r="Z754" s="23" t="e">
        <f>VLOOKUP('Frese Valve Selection'!$Q754,'Partnumber data valves'!$B$4:$K$1001,10,FALSE)</f>
        <v>#N/A</v>
      </c>
      <c r="AA754" s="97">
        <f t="shared" si="111"/>
        <v>0</v>
      </c>
      <c r="AB754" s="98" t="e">
        <f t="shared" si="109"/>
        <v>#N/A</v>
      </c>
      <c r="AC754" s="99" t="e">
        <f t="shared" si="110"/>
        <v>#N/A</v>
      </c>
      <c r="AD754" s="23" t="e">
        <f>VLOOKUP(Q754,'Weight table'!$A$2:$C$10000,3,FALSE)</f>
        <v>#N/A</v>
      </c>
      <c r="AF754" s="83"/>
      <c r="AG754" s="23" t="str">
        <f>IF(OR(ISBLANK($AF754),$AF754="N/A"),"",VLOOKUP($AF754,'Part number data actuators'!$B$3:$H$202,2,FALSE))</f>
        <v/>
      </c>
      <c r="AH754" s="23" t="str">
        <f>IF(OR(ISBLANK($AF754),$AF754="N/A"),"",VLOOKUP($AF754,'Part number data actuators'!$B$3:$H$202,3,FALSE))</f>
        <v/>
      </c>
      <c r="AI754" s="23" t="str">
        <f>IF(OR(ISBLANK($AF754),$AF754="N/A"),"",VLOOKUP($AF754,'Part number data actuators'!$B$3:$H$202,4,FALSE))</f>
        <v/>
      </c>
      <c r="AJ754" s="23" t="str">
        <f>IF(OR(ISBLANK($AF754),$AF754="N/A"),"",VLOOKUP($AF754,'Part number data actuators'!$B$3:$H$202,5,FALSE))</f>
        <v/>
      </c>
      <c r="AK754" s="23" t="str">
        <f>IF(OR(ISBLANK($AF754),$AF754="N/A"),"",VLOOKUP($AF754,'Part number data actuators'!$B$3:$H$202,6,FALSE))</f>
        <v/>
      </c>
      <c r="AL754" s="23" t="str">
        <f>IF(OR(ISBLANK($AF754),$AF754="N/A"),"",VLOOKUP($AF754,'Part number data actuators'!$B$3:$H$202,7,FALSE))</f>
        <v/>
      </c>
      <c r="AM754" s="5" t="str">
        <f>IF(OR(ISBLANK($AF754),$AF754="N/A"),"",VLOOKUP(AF754,'Weight table'!$A$2:$C$10000,3,FALSE))</f>
        <v/>
      </c>
      <c r="AO754" s="86"/>
      <c r="AU754" s="66" t="e">
        <f t="shared" si="112"/>
        <v>#N/A</v>
      </c>
      <c r="AV754" s="66" t="e">
        <f t="shared" si="113"/>
        <v>#N/A</v>
      </c>
      <c r="AW754" t="e">
        <f t="shared" si="114"/>
        <v>#N/A</v>
      </c>
      <c r="AX754" s="66" t="e">
        <f t="shared" si="115"/>
        <v>#N/A</v>
      </c>
      <c r="AY754" s="66" t="e">
        <f t="shared" si="116"/>
        <v>#N/A</v>
      </c>
      <c r="BB754" s="6" t="e">
        <f>MATCH(Q754,'Partnumber data valves'!$B$4:$B$1001,0)</f>
        <v>#N/A</v>
      </c>
      <c r="BC754" s="6"/>
      <c r="BD754" t="e">
        <f>INDEX('Partnumber data valves'!$B$4:$AC$1001,$BB754,13)</f>
        <v>#N/A</v>
      </c>
      <c r="BE754" t="e">
        <f>INDEX('Partnumber data valves'!$B$4:$AC$1001,$BB754,14)</f>
        <v>#N/A</v>
      </c>
      <c r="BF754" t="e">
        <f>INDEX('Partnumber data valves'!$B$4:$AC$1001,$BB754,15)</f>
        <v>#N/A</v>
      </c>
      <c r="BG754" t="e">
        <f>INDEX('Partnumber data valves'!$B$4:$AC$1001,$BB754,16)</f>
        <v>#N/A</v>
      </c>
      <c r="BH754" t="e">
        <f>INDEX('Partnumber data valves'!$B$4:$AC$1001,$BB754,17)</f>
        <v>#N/A</v>
      </c>
      <c r="BI754" t="e">
        <f>INDEX('Partnumber data valves'!$B$4:$AC$1001,$BB754,18)</f>
        <v>#N/A</v>
      </c>
      <c r="BJ754" t="e">
        <f>INDEX('Partnumber data valves'!$B$4:$AC$1001,$BB754,19)</f>
        <v>#N/A</v>
      </c>
      <c r="BL754" t="e">
        <f>INDEX('Partnumber data valves'!$B$4:$AC$1001,$BB754,21)</f>
        <v>#N/A</v>
      </c>
      <c r="BM754" t="e">
        <f>INDEX('Partnumber data valves'!$B$4:$AC$1001,$BB754,22)</f>
        <v>#N/A</v>
      </c>
      <c r="BN754" t="e">
        <f>INDEX('Partnumber data valves'!$B$4:$AC$1001,$BB754,23)</f>
        <v>#N/A</v>
      </c>
      <c r="BO754" t="e">
        <f>INDEX('Partnumber data valves'!$B$4:$AC$1001,$BB754,24)</f>
        <v>#N/A</v>
      </c>
      <c r="BP754" t="e">
        <f>INDEX('Partnumber data valves'!$B$4:$AC$1001,$BB754,25)</f>
        <v>#N/A</v>
      </c>
      <c r="BQ754" t="e">
        <f>INDEX('Partnumber data valves'!$B$4:$AC$1001,$BB754,26)</f>
        <v>#N/A</v>
      </c>
      <c r="BR754" t="e">
        <f>INDEX('Partnumber data valves'!$B$4:$AC$1001,$BB754,27)</f>
        <v>#N/A</v>
      </c>
      <c r="BS754" t="e">
        <f>INDEX('Partnumber data valves'!$B$4:$AC$1001,$BB754,28)</f>
        <v>#N/A</v>
      </c>
      <c r="BU754" s="66" t="e">
        <f>INDEX('Partnumber data valves'!$B$4:$AC$1001,$BB754,5)</f>
        <v>#N/A</v>
      </c>
      <c r="BV754" s="66" t="e">
        <f>INDEX('Partnumber data valves'!$B$4:$AC$1001,$BB754,6)</f>
        <v>#N/A</v>
      </c>
    </row>
    <row r="755" spans="2:74" ht="15.75">
      <c r="B755" s="86"/>
      <c r="C755" s="108"/>
      <c r="D755" s="125"/>
      <c r="E755" s="124"/>
      <c r="F755" s="124"/>
      <c r="G755" s="109"/>
      <c r="H755" s="112"/>
      <c r="I755" s="110"/>
      <c r="J755" s="111"/>
      <c r="K755" s="112"/>
      <c r="L755" s="111"/>
      <c r="M755" s="115"/>
      <c r="N755" s="115"/>
      <c r="O755" s="115"/>
      <c r="Q755" s="83"/>
      <c r="R755" s="22" t="e">
        <f>VLOOKUP('Frese Valve Selection'!$Q755,'Partnumber data valves'!$B$4:$K$1001,2,FALSE)</f>
        <v>#N/A</v>
      </c>
      <c r="S755" s="23" t="e">
        <f>VLOOKUP('Frese Valve Selection'!$Q755,'Partnumber data valves'!$B$4:$K$1001,3,FALSE)</f>
        <v>#N/A</v>
      </c>
      <c r="T755" s="23" t="e">
        <f>VLOOKUP('Frese Valve Selection'!$Q755,'Partnumber data valves'!$B$4:$K$1001,4,FALSE)</f>
        <v>#N/A</v>
      </c>
      <c r="U755" s="23" t="e">
        <f>VLOOKUP('Frese Valve Selection'!$Q755,'Partnumber data valves'!$B$4:$K$1001,5,FALSE)</f>
        <v>#N/A</v>
      </c>
      <c r="V755" s="23" t="e">
        <f>VLOOKUP('Frese Valve Selection'!$Q755,'Partnumber data valves'!$B$4:$K$1001,6,FALSE)</f>
        <v>#N/A</v>
      </c>
      <c r="W755" s="23" t="e">
        <f>VLOOKUP('Frese Valve Selection'!$Q755,'Partnumber data valves'!$B$4:$K$1001,7,FALSE)</f>
        <v>#N/A</v>
      </c>
      <c r="X755" s="23" t="e">
        <f>VLOOKUP('Frese Valve Selection'!$Q755,'Partnumber data valves'!$B$4:$K$1001,8,FALSE)</f>
        <v>#N/A</v>
      </c>
      <c r="Y755" s="23" t="e">
        <f>VLOOKUP('Frese Valve Selection'!$Q755,'Partnumber data valves'!$B$4:$K$1001,9,FALSE)</f>
        <v>#N/A</v>
      </c>
      <c r="Z755" s="23" t="e">
        <f>VLOOKUP('Frese Valve Selection'!$Q755,'Partnumber data valves'!$B$4:$K$1001,10,FALSE)</f>
        <v>#N/A</v>
      </c>
      <c r="AA755" s="97">
        <f t="shared" si="111"/>
        <v>0</v>
      </c>
      <c r="AB755" s="98" t="e">
        <f t="shared" si="109"/>
        <v>#N/A</v>
      </c>
      <c r="AC755" s="99" t="e">
        <f t="shared" si="110"/>
        <v>#N/A</v>
      </c>
      <c r="AD755" s="23" t="e">
        <f>VLOOKUP(Q755,'Weight table'!$A$2:$C$10000,3,FALSE)</f>
        <v>#N/A</v>
      </c>
      <c r="AF755" s="83"/>
      <c r="AG755" s="23" t="str">
        <f>IF(OR(ISBLANK($AF755),$AF755="N/A"),"",VLOOKUP($AF755,'Part number data actuators'!$B$3:$H$202,2,FALSE))</f>
        <v/>
      </c>
      <c r="AH755" s="23" t="str">
        <f>IF(OR(ISBLANK($AF755),$AF755="N/A"),"",VLOOKUP($AF755,'Part number data actuators'!$B$3:$H$202,3,FALSE))</f>
        <v/>
      </c>
      <c r="AI755" s="23" t="str">
        <f>IF(OR(ISBLANK($AF755),$AF755="N/A"),"",VLOOKUP($AF755,'Part number data actuators'!$B$3:$H$202,4,FALSE))</f>
        <v/>
      </c>
      <c r="AJ755" s="23" t="str">
        <f>IF(OR(ISBLANK($AF755),$AF755="N/A"),"",VLOOKUP($AF755,'Part number data actuators'!$B$3:$H$202,5,FALSE))</f>
        <v/>
      </c>
      <c r="AK755" s="23" t="str">
        <f>IF(OR(ISBLANK($AF755),$AF755="N/A"),"",VLOOKUP($AF755,'Part number data actuators'!$B$3:$H$202,6,FALSE))</f>
        <v/>
      </c>
      <c r="AL755" s="23" t="str">
        <f>IF(OR(ISBLANK($AF755),$AF755="N/A"),"",VLOOKUP($AF755,'Part number data actuators'!$B$3:$H$202,7,FALSE))</f>
        <v/>
      </c>
      <c r="AM755" s="5" t="str">
        <f>IF(OR(ISBLANK($AF755),$AF755="N/A"),"",VLOOKUP(AF755,'Weight table'!$A$2:$C$10000,3,FALSE))</f>
        <v/>
      </c>
      <c r="AO755" s="86"/>
      <c r="AU755" s="66" t="e">
        <f t="shared" si="112"/>
        <v>#N/A</v>
      </c>
      <c r="AV755" s="66" t="e">
        <f t="shared" si="113"/>
        <v>#N/A</v>
      </c>
      <c r="AW755" t="e">
        <f t="shared" si="114"/>
        <v>#N/A</v>
      </c>
      <c r="AX755" s="66" t="e">
        <f t="shared" si="115"/>
        <v>#N/A</v>
      </c>
      <c r="AY755" s="66" t="e">
        <f t="shared" si="116"/>
        <v>#N/A</v>
      </c>
      <c r="BB755" s="6" t="e">
        <f>MATCH(Q755,'Partnumber data valves'!$B$4:$B$1001,0)</f>
        <v>#N/A</v>
      </c>
      <c r="BC755" s="6"/>
      <c r="BD755" t="e">
        <f>INDEX('Partnumber data valves'!$B$4:$AC$1001,$BB755,13)</f>
        <v>#N/A</v>
      </c>
      <c r="BE755" t="e">
        <f>INDEX('Partnumber data valves'!$B$4:$AC$1001,$BB755,14)</f>
        <v>#N/A</v>
      </c>
      <c r="BF755" t="e">
        <f>INDEX('Partnumber data valves'!$B$4:$AC$1001,$BB755,15)</f>
        <v>#N/A</v>
      </c>
      <c r="BG755" t="e">
        <f>INDEX('Partnumber data valves'!$B$4:$AC$1001,$BB755,16)</f>
        <v>#N/A</v>
      </c>
      <c r="BH755" t="e">
        <f>INDEX('Partnumber data valves'!$B$4:$AC$1001,$BB755,17)</f>
        <v>#N/A</v>
      </c>
      <c r="BI755" t="e">
        <f>INDEX('Partnumber data valves'!$B$4:$AC$1001,$BB755,18)</f>
        <v>#N/A</v>
      </c>
      <c r="BJ755" t="e">
        <f>INDEX('Partnumber data valves'!$B$4:$AC$1001,$BB755,19)</f>
        <v>#N/A</v>
      </c>
      <c r="BL755" t="e">
        <f>INDEX('Partnumber data valves'!$B$4:$AC$1001,$BB755,21)</f>
        <v>#N/A</v>
      </c>
      <c r="BM755" t="e">
        <f>INDEX('Partnumber data valves'!$B$4:$AC$1001,$BB755,22)</f>
        <v>#N/A</v>
      </c>
      <c r="BN755" t="e">
        <f>INDEX('Partnumber data valves'!$B$4:$AC$1001,$BB755,23)</f>
        <v>#N/A</v>
      </c>
      <c r="BO755" t="e">
        <f>INDEX('Partnumber data valves'!$B$4:$AC$1001,$BB755,24)</f>
        <v>#N/A</v>
      </c>
      <c r="BP755" t="e">
        <f>INDEX('Partnumber data valves'!$B$4:$AC$1001,$BB755,25)</f>
        <v>#N/A</v>
      </c>
      <c r="BQ755" t="e">
        <f>INDEX('Partnumber data valves'!$B$4:$AC$1001,$BB755,26)</f>
        <v>#N/A</v>
      </c>
      <c r="BR755" t="e">
        <f>INDEX('Partnumber data valves'!$B$4:$AC$1001,$BB755,27)</f>
        <v>#N/A</v>
      </c>
      <c r="BS755" t="e">
        <f>INDEX('Partnumber data valves'!$B$4:$AC$1001,$BB755,28)</f>
        <v>#N/A</v>
      </c>
      <c r="BU755" s="66" t="e">
        <f>INDEX('Partnumber data valves'!$B$4:$AC$1001,$BB755,5)</f>
        <v>#N/A</v>
      </c>
      <c r="BV755" s="66" t="e">
        <f>INDEX('Partnumber data valves'!$B$4:$AC$1001,$BB755,6)</f>
        <v>#N/A</v>
      </c>
    </row>
    <row r="756" spans="2:74" ht="15.75">
      <c r="B756" s="86"/>
      <c r="C756" s="108"/>
      <c r="D756" s="112"/>
      <c r="E756" s="124"/>
      <c r="F756" s="124"/>
      <c r="G756" s="109"/>
      <c r="H756" s="112"/>
      <c r="I756" s="110"/>
      <c r="J756" s="111"/>
      <c r="K756" s="112"/>
      <c r="L756" s="111"/>
      <c r="M756" s="115"/>
      <c r="N756" s="115"/>
      <c r="O756" s="115"/>
      <c r="Q756" s="83"/>
      <c r="R756" s="22" t="e">
        <f>VLOOKUP('Frese Valve Selection'!$Q756,'Partnumber data valves'!$B$4:$K$1001,2,FALSE)</f>
        <v>#N/A</v>
      </c>
      <c r="S756" s="23" t="e">
        <f>VLOOKUP('Frese Valve Selection'!$Q756,'Partnumber data valves'!$B$4:$K$1001,3,FALSE)</f>
        <v>#N/A</v>
      </c>
      <c r="T756" s="23" t="e">
        <f>VLOOKUP('Frese Valve Selection'!$Q756,'Partnumber data valves'!$B$4:$K$1001,4,FALSE)</f>
        <v>#N/A</v>
      </c>
      <c r="U756" s="23" t="e">
        <f>VLOOKUP('Frese Valve Selection'!$Q756,'Partnumber data valves'!$B$4:$K$1001,5,FALSE)</f>
        <v>#N/A</v>
      </c>
      <c r="V756" s="23" t="e">
        <f>VLOOKUP('Frese Valve Selection'!$Q756,'Partnumber data valves'!$B$4:$K$1001,6,FALSE)</f>
        <v>#N/A</v>
      </c>
      <c r="W756" s="23" t="e">
        <f>VLOOKUP('Frese Valve Selection'!$Q756,'Partnumber data valves'!$B$4:$K$1001,7,FALSE)</f>
        <v>#N/A</v>
      </c>
      <c r="X756" s="23" t="e">
        <f>VLOOKUP('Frese Valve Selection'!$Q756,'Partnumber data valves'!$B$4:$K$1001,8,FALSE)</f>
        <v>#N/A</v>
      </c>
      <c r="Y756" s="23" t="e">
        <f>VLOOKUP('Frese Valve Selection'!$Q756,'Partnumber data valves'!$B$4:$K$1001,9,FALSE)</f>
        <v>#N/A</v>
      </c>
      <c r="Z756" s="23" t="e">
        <f>VLOOKUP('Frese Valve Selection'!$Q756,'Partnumber data valves'!$B$4:$K$1001,10,FALSE)</f>
        <v>#N/A</v>
      </c>
      <c r="AA756" s="97">
        <f t="shared" si="111"/>
        <v>0</v>
      </c>
      <c r="AB756" s="98" t="e">
        <f t="shared" si="109"/>
        <v>#N/A</v>
      </c>
      <c r="AC756" s="99" t="e">
        <f t="shared" si="110"/>
        <v>#N/A</v>
      </c>
      <c r="AD756" s="23" t="e">
        <f>VLOOKUP(Q756,'Weight table'!$A$2:$C$10000,3,FALSE)</f>
        <v>#N/A</v>
      </c>
      <c r="AF756" s="83"/>
      <c r="AG756" s="23" t="str">
        <f>IF(OR(ISBLANK($AF756),$AF756="N/A"),"",VLOOKUP($AF756,'Part number data actuators'!$B$3:$H$202,2,FALSE))</f>
        <v/>
      </c>
      <c r="AH756" s="23" t="str">
        <f>IF(OR(ISBLANK($AF756),$AF756="N/A"),"",VLOOKUP($AF756,'Part number data actuators'!$B$3:$H$202,3,FALSE))</f>
        <v/>
      </c>
      <c r="AI756" s="23" t="str">
        <f>IF(OR(ISBLANK($AF756),$AF756="N/A"),"",VLOOKUP($AF756,'Part number data actuators'!$B$3:$H$202,4,FALSE))</f>
        <v/>
      </c>
      <c r="AJ756" s="23" t="str">
        <f>IF(OR(ISBLANK($AF756),$AF756="N/A"),"",VLOOKUP($AF756,'Part number data actuators'!$B$3:$H$202,5,FALSE))</f>
        <v/>
      </c>
      <c r="AK756" s="23" t="str">
        <f>IF(OR(ISBLANK($AF756),$AF756="N/A"),"",VLOOKUP($AF756,'Part number data actuators'!$B$3:$H$202,6,FALSE))</f>
        <v/>
      </c>
      <c r="AL756" s="23" t="str">
        <f>IF(OR(ISBLANK($AF756),$AF756="N/A"),"",VLOOKUP($AF756,'Part number data actuators'!$B$3:$H$202,7,FALSE))</f>
        <v/>
      </c>
      <c r="AM756" s="5" t="str">
        <f>IF(OR(ISBLANK($AF756),$AF756="N/A"),"",VLOOKUP(AF756,'Weight table'!$A$2:$C$10000,3,FALSE))</f>
        <v/>
      </c>
      <c r="AO756" s="86"/>
      <c r="AU756" s="66" t="e">
        <f t="shared" si="112"/>
        <v>#N/A</v>
      </c>
      <c r="AV756" s="66" t="e">
        <f t="shared" si="113"/>
        <v>#N/A</v>
      </c>
      <c r="AW756" t="e">
        <f t="shared" si="114"/>
        <v>#N/A</v>
      </c>
      <c r="AX756" s="66" t="e">
        <f t="shared" si="115"/>
        <v>#N/A</v>
      </c>
      <c r="AY756" s="66" t="e">
        <f t="shared" si="116"/>
        <v>#N/A</v>
      </c>
      <c r="BB756" s="6" t="e">
        <f>MATCH(Q756,'Partnumber data valves'!$B$4:$B$1001,0)</f>
        <v>#N/A</v>
      </c>
      <c r="BC756" s="6"/>
      <c r="BD756" t="e">
        <f>INDEX('Partnumber data valves'!$B$4:$AC$1001,$BB756,13)</f>
        <v>#N/A</v>
      </c>
      <c r="BE756" t="e">
        <f>INDEX('Partnumber data valves'!$B$4:$AC$1001,$BB756,14)</f>
        <v>#N/A</v>
      </c>
      <c r="BF756" t="e">
        <f>INDEX('Partnumber data valves'!$B$4:$AC$1001,$BB756,15)</f>
        <v>#N/A</v>
      </c>
      <c r="BG756" t="e">
        <f>INDEX('Partnumber data valves'!$B$4:$AC$1001,$BB756,16)</f>
        <v>#N/A</v>
      </c>
      <c r="BH756" t="e">
        <f>INDEX('Partnumber data valves'!$B$4:$AC$1001,$BB756,17)</f>
        <v>#N/A</v>
      </c>
      <c r="BI756" t="e">
        <f>INDEX('Partnumber data valves'!$B$4:$AC$1001,$BB756,18)</f>
        <v>#N/A</v>
      </c>
      <c r="BJ756" t="e">
        <f>INDEX('Partnumber data valves'!$B$4:$AC$1001,$BB756,19)</f>
        <v>#N/A</v>
      </c>
      <c r="BL756" t="e">
        <f>INDEX('Partnumber data valves'!$B$4:$AC$1001,$BB756,21)</f>
        <v>#N/A</v>
      </c>
      <c r="BM756" t="e">
        <f>INDEX('Partnumber data valves'!$B$4:$AC$1001,$BB756,22)</f>
        <v>#N/A</v>
      </c>
      <c r="BN756" t="e">
        <f>INDEX('Partnumber data valves'!$B$4:$AC$1001,$BB756,23)</f>
        <v>#N/A</v>
      </c>
      <c r="BO756" t="e">
        <f>INDEX('Partnumber data valves'!$B$4:$AC$1001,$BB756,24)</f>
        <v>#N/A</v>
      </c>
      <c r="BP756" t="e">
        <f>INDEX('Partnumber data valves'!$B$4:$AC$1001,$BB756,25)</f>
        <v>#N/A</v>
      </c>
      <c r="BQ756" t="e">
        <f>INDEX('Partnumber data valves'!$B$4:$AC$1001,$BB756,26)</f>
        <v>#N/A</v>
      </c>
      <c r="BR756" t="e">
        <f>INDEX('Partnumber data valves'!$B$4:$AC$1001,$BB756,27)</f>
        <v>#N/A</v>
      </c>
      <c r="BS756" t="e">
        <f>INDEX('Partnumber data valves'!$B$4:$AC$1001,$BB756,28)</f>
        <v>#N/A</v>
      </c>
      <c r="BU756" s="66" t="e">
        <f>INDEX('Partnumber data valves'!$B$4:$AC$1001,$BB756,5)</f>
        <v>#N/A</v>
      </c>
      <c r="BV756" s="66" t="e">
        <f>INDEX('Partnumber data valves'!$B$4:$AC$1001,$BB756,6)</f>
        <v>#N/A</v>
      </c>
    </row>
    <row r="757" spans="2:74" ht="15.75">
      <c r="B757" s="86"/>
      <c r="C757" s="108"/>
      <c r="D757" s="112"/>
      <c r="E757" s="124"/>
      <c r="F757" s="124"/>
      <c r="G757" s="109"/>
      <c r="H757" s="112"/>
      <c r="I757" s="110"/>
      <c r="J757" s="111"/>
      <c r="K757" s="112"/>
      <c r="L757" s="111"/>
      <c r="M757" s="115"/>
      <c r="N757" s="115"/>
      <c r="O757" s="115"/>
      <c r="Q757" s="83"/>
      <c r="R757" s="22" t="e">
        <f>VLOOKUP('Frese Valve Selection'!$Q757,'Partnumber data valves'!$B$4:$K$1001,2,FALSE)</f>
        <v>#N/A</v>
      </c>
      <c r="S757" s="23" t="e">
        <f>VLOOKUP('Frese Valve Selection'!$Q757,'Partnumber data valves'!$B$4:$K$1001,3,FALSE)</f>
        <v>#N/A</v>
      </c>
      <c r="T757" s="23" t="e">
        <f>VLOOKUP('Frese Valve Selection'!$Q757,'Partnumber data valves'!$B$4:$K$1001,4,FALSE)</f>
        <v>#N/A</v>
      </c>
      <c r="U757" s="23" t="e">
        <f>VLOOKUP('Frese Valve Selection'!$Q757,'Partnumber data valves'!$B$4:$K$1001,5,FALSE)</f>
        <v>#N/A</v>
      </c>
      <c r="V757" s="23" t="e">
        <f>VLOOKUP('Frese Valve Selection'!$Q757,'Partnumber data valves'!$B$4:$K$1001,6,FALSE)</f>
        <v>#N/A</v>
      </c>
      <c r="W757" s="23" t="e">
        <f>VLOOKUP('Frese Valve Selection'!$Q757,'Partnumber data valves'!$B$4:$K$1001,7,FALSE)</f>
        <v>#N/A</v>
      </c>
      <c r="X757" s="23" t="e">
        <f>VLOOKUP('Frese Valve Selection'!$Q757,'Partnumber data valves'!$B$4:$K$1001,8,FALSE)</f>
        <v>#N/A</v>
      </c>
      <c r="Y757" s="23" t="e">
        <f>VLOOKUP('Frese Valve Selection'!$Q757,'Partnumber data valves'!$B$4:$K$1001,9,FALSE)</f>
        <v>#N/A</v>
      </c>
      <c r="Z757" s="23" t="e">
        <f>VLOOKUP('Frese Valve Selection'!$Q757,'Partnumber data valves'!$B$4:$K$1001,10,FALSE)</f>
        <v>#N/A</v>
      </c>
      <c r="AA757" s="97">
        <f t="shared" si="111"/>
        <v>0</v>
      </c>
      <c r="AB757" s="98" t="e">
        <f t="shared" si="109"/>
        <v>#N/A</v>
      </c>
      <c r="AC757" s="99" t="e">
        <f t="shared" si="110"/>
        <v>#N/A</v>
      </c>
      <c r="AD757" s="23" t="e">
        <f>VLOOKUP(Q757,'Weight table'!$A$2:$C$10000,3,FALSE)</f>
        <v>#N/A</v>
      </c>
      <c r="AF757" s="83"/>
      <c r="AG757" s="23" t="str">
        <f>IF(OR(ISBLANK($AF757),$AF757="N/A"),"",VLOOKUP($AF757,'Part number data actuators'!$B$3:$H$202,2,FALSE))</f>
        <v/>
      </c>
      <c r="AH757" s="23" t="str">
        <f>IF(OR(ISBLANK($AF757),$AF757="N/A"),"",VLOOKUP($AF757,'Part number data actuators'!$B$3:$H$202,3,FALSE))</f>
        <v/>
      </c>
      <c r="AI757" s="23" t="str">
        <f>IF(OR(ISBLANK($AF757),$AF757="N/A"),"",VLOOKUP($AF757,'Part number data actuators'!$B$3:$H$202,4,FALSE))</f>
        <v/>
      </c>
      <c r="AJ757" s="23" t="str">
        <f>IF(OR(ISBLANK($AF757),$AF757="N/A"),"",VLOOKUP($AF757,'Part number data actuators'!$B$3:$H$202,5,FALSE))</f>
        <v/>
      </c>
      <c r="AK757" s="23" t="str">
        <f>IF(OR(ISBLANK($AF757),$AF757="N/A"),"",VLOOKUP($AF757,'Part number data actuators'!$B$3:$H$202,6,FALSE))</f>
        <v/>
      </c>
      <c r="AL757" s="23" t="str">
        <f>IF(OR(ISBLANK($AF757),$AF757="N/A"),"",VLOOKUP($AF757,'Part number data actuators'!$B$3:$H$202,7,FALSE))</f>
        <v/>
      </c>
      <c r="AM757" s="5" t="str">
        <f>IF(OR(ISBLANK($AF757),$AF757="N/A"),"",VLOOKUP(AF757,'Weight table'!$A$2:$C$10000,3,FALSE))</f>
        <v/>
      </c>
      <c r="AO757" s="86"/>
      <c r="AU757" s="66" t="e">
        <f t="shared" si="112"/>
        <v>#N/A</v>
      </c>
      <c r="AV757" s="66" t="e">
        <f t="shared" si="113"/>
        <v>#N/A</v>
      </c>
      <c r="AW757" t="e">
        <f t="shared" si="114"/>
        <v>#N/A</v>
      </c>
      <c r="AX757" s="66" t="e">
        <f t="shared" si="115"/>
        <v>#N/A</v>
      </c>
      <c r="AY757" s="66" t="e">
        <f t="shared" si="116"/>
        <v>#N/A</v>
      </c>
      <c r="BB757" s="6" t="e">
        <f>MATCH(Q757,'Partnumber data valves'!$B$4:$B$1001,0)</f>
        <v>#N/A</v>
      </c>
      <c r="BC757" s="6"/>
      <c r="BD757" t="e">
        <f>INDEX('Partnumber data valves'!$B$4:$AC$1001,$BB757,13)</f>
        <v>#N/A</v>
      </c>
      <c r="BE757" t="e">
        <f>INDEX('Partnumber data valves'!$B$4:$AC$1001,$BB757,14)</f>
        <v>#N/A</v>
      </c>
      <c r="BF757" t="e">
        <f>INDEX('Partnumber data valves'!$B$4:$AC$1001,$BB757,15)</f>
        <v>#N/A</v>
      </c>
      <c r="BG757" t="e">
        <f>INDEX('Partnumber data valves'!$B$4:$AC$1001,$BB757,16)</f>
        <v>#N/A</v>
      </c>
      <c r="BH757" t="e">
        <f>INDEX('Partnumber data valves'!$B$4:$AC$1001,$BB757,17)</f>
        <v>#N/A</v>
      </c>
      <c r="BI757" t="e">
        <f>INDEX('Partnumber data valves'!$B$4:$AC$1001,$BB757,18)</f>
        <v>#N/A</v>
      </c>
      <c r="BJ757" t="e">
        <f>INDEX('Partnumber data valves'!$B$4:$AC$1001,$BB757,19)</f>
        <v>#N/A</v>
      </c>
      <c r="BL757" t="e">
        <f>INDEX('Partnumber data valves'!$B$4:$AC$1001,$BB757,21)</f>
        <v>#N/A</v>
      </c>
      <c r="BM757" t="e">
        <f>INDEX('Partnumber data valves'!$B$4:$AC$1001,$BB757,22)</f>
        <v>#N/A</v>
      </c>
      <c r="BN757" t="e">
        <f>INDEX('Partnumber data valves'!$B$4:$AC$1001,$BB757,23)</f>
        <v>#N/A</v>
      </c>
      <c r="BO757" t="e">
        <f>INDEX('Partnumber data valves'!$B$4:$AC$1001,$BB757,24)</f>
        <v>#N/A</v>
      </c>
      <c r="BP757" t="e">
        <f>INDEX('Partnumber data valves'!$B$4:$AC$1001,$BB757,25)</f>
        <v>#N/A</v>
      </c>
      <c r="BQ757" t="e">
        <f>INDEX('Partnumber data valves'!$B$4:$AC$1001,$BB757,26)</f>
        <v>#N/A</v>
      </c>
      <c r="BR757" t="e">
        <f>INDEX('Partnumber data valves'!$B$4:$AC$1001,$BB757,27)</f>
        <v>#N/A</v>
      </c>
      <c r="BS757" t="e">
        <f>INDEX('Partnumber data valves'!$B$4:$AC$1001,$BB757,28)</f>
        <v>#N/A</v>
      </c>
      <c r="BU757" s="66" t="e">
        <f>INDEX('Partnumber data valves'!$B$4:$AC$1001,$BB757,5)</f>
        <v>#N/A</v>
      </c>
      <c r="BV757" s="66" t="e">
        <f>INDEX('Partnumber data valves'!$B$4:$AC$1001,$BB757,6)</f>
        <v>#N/A</v>
      </c>
    </row>
    <row r="758" spans="2:74" ht="15.75">
      <c r="B758" s="86"/>
      <c r="C758" s="108"/>
      <c r="D758" s="112"/>
      <c r="E758" s="124"/>
      <c r="F758" s="124"/>
      <c r="G758" s="109"/>
      <c r="H758" s="112"/>
      <c r="I758" s="110"/>
      <c r="J758" s="111"/>
      <c r="K758" s="112"/>
      <c r="L758" s="111"/>
      <c r="M758" s="115"/>
      <c r="N758" s="115"/>
      <c r="O758" s="115"/>
      <c r="Q758" s="83"/>
      <c r="R758" s="22" t="e">
        <f>VLOOKUP('Frese Valve Selection'!$Q758,'Partnumber data valves'!$B$4:$K$1001,2,FALSE)</f>
        <v>#N/A</v>
      </c>
      <c r="S758" s="23" t="e">
        <f>VLOOKUP('Frese Valve Selection'!$Q758,'Partnumber data valves'!$B$4:$K$1001,3,FALSE)</f>
        <v>#N/A</v>
      </c>
      <c r="T758" s="23" t="e">
        <f>VLOOKUP('Frese Valve Selection'!$Q758,'Partnumber data valves'!$B$4:$K$1001,4,FALSE)</f>
        <v>#N/A</v>
      </c>
      <c r="U758" s="23" t="e">
        <f>VLOOKUP('Frese Valve Selection'!$Q758,'Partnumber data valves'!$B$4:$K$1001,5,FALSE)</f>
        <v>#N/A</v>
      </c>
      <c r="V758" s="23" t="e">
        <f>VLOOKUP('Frese Valve Selection'!$Q758,'Partnumber data valves'!$B$4:$K$1001,6,FALSE)</f>
        <v>#N/A</v>
      </c>
      <c r="W758" s="23" t="e">
        <f>VLOOKUP('Frese Valve Selection'!$Q758,'Partnumber data valves'!$B$4:$K$1001,7,FALSE)</f>
        <v>#N/A</v>
      </c>
      <c r="X758" s="23" t="e">
        <f>VLOOKUP('Frese Valve Selection'!$Q758,'Partnumber data valves'!$B$4:$K$1001,8,FALSE)</f>
        <v>#N/A</v>
      </c>
      <c r="Y758" s="23" t="e">
        <f>VLOOKUP('Frese Valve Selection'!$Q758,'Partnumber data valves'!$B$4:$K$1001,9,FALSE)</f>
        <v>#N/A</v>
      </c>
      <c r="Z758" s="23" t="e">
        <f>VLOOKUP('Frese Valve Selection'!$Q758,'Partnumber data valves'!$B$4:$K$1001,10,FALSE)</f>
        <v>#N/A</v>
      </c>
      <c r="AA758" s="97">
        <f t="shared" si="111"/>
        <v>0</v>
      </c>
      <c r="AB758" s="98" t="e">
        <f t="shared" si="109"/>
        <v>#N/A</v>
      </c>
      <c r="AC758" s="99" t="e">
        <f t="shared" si="110"/>
        <v>#N/A</v>
      </c>
      <c r="AD758" s="23" t="e">
        <f>VLOOKUP(Q758,'Weight table'!$A$2:$C$10000,3,FALSE)</f>
        <v>#N/A</v>
      </c>
      <c r="AF758" s="83"/>
      <c r="AG758" s="23" t="str">
        <f>IF(OR(ISBLANK($AF758),$AF758="N/A"),"",VLOOKUP($AF758,'Part number data actuators'!$B$3:$H$202,2,FALSE))</f>
        <v/>
      </c>
      <c r="AH758" s="23" t="str">
        <f>IF(OR(ISBLANK($AF758),$AF758="N/A"),"",VLOOKUP($AF758,'Part number data actuators'!$B$3:$H$202,3,FALSE))</f>
        <v/>
      </c>
      <c r="AI758" s="23" t="str">
        <f>IF(OR(ISBLANK($AF758),$AF758="N/A"),"",VLOOKUP($AF758,'Part number data actuators'!$B$3:$H$202,4,FALSE))</f>
        <v/>
      </c>
      <c r="AJ758" s="23" t="str">
        <f>IF(OR(ISBLANK($AF758),$AF758="N/A"),"",VLOOKUP($AF758,'Part number data actuators'!$B$3:$H$202,5,FALSE))</f>
        <v/>
      </c>
      <c r="AK758" s="23" t="str">
        <f>IF(OR(ISBLANK($AF758),$AF758="N/A"),"",VLOOKUP($AF758,'Part number data actuators'!$B$3:$H$202,6,FALSE))</f>
        <v/>
      </c>
      <c r="AL758" s="23" t="str">
        <f>IF(OR(ISBLANK($AF758),$AF758="N/A"),"",VLOOKUP($AF758,'Part number data actuators'!$B$3:$H$202,7,FALSE))</f>
        <v/>
      </c>
      <c r="AM758" s="5" t="str">
        <f>IF(OR(ISBLANK($AF758),$AF758="N/A"),"",VLOOKUP(AF758,'Weight table'!$A$2:$C$10000,3,FALSE))</f>
        <v/>
      </c>
      <c r="AO758" s="86"/>
      <c r="AU758" s="66" t="e">
        <f t="shared" si="112"/>
        <v>#N/A</v>
      </c>
      <c r="AV758" s="66" t="e">
        <f t="shared" si="113"/>
        <v>#N/A</v>
      </c>
      <c r="AW758" t="e">
        <f t="shared" si="114"/>
        <v>#N/A</v>
      </c>
      <c r="AX758" s="66" t="e">
        <f t="shared" si="115"/>
        <v>#N/A</v>
      </c>
      <c r="AY758" s="66" t="e">
        <f t="shared" si="116"/>
        <v>#N/A</v>
      </c>
      <c r="BB758" s="6" t="e">
        <f>MATCH(Q758,'Partnumber data valves'!$B$4:$B$1001,0)</f>
        <v>#N/A</v>
      </c>
      <c r="BC758" s="6"/>
      <c r="BD758" t="e">
        <f>INDEX('Partnumber data valves'!$B$4:$AC$1001,$BB758,13)</f>
        <v>#N/A</v>
      </c>
      <c r="BE758" t="e">
        <f>INDEX('Partnumber data valves'!$B$4:$AC$1001,$BB758,14)</f>
        <v>#N/A</v>
      </c>
      <c r="BF758" t="e">
        <f>INDEX('Partnumber data valves'!$B$4:$AC$1001,$BB758,15)</f>
        <v>#N/A</v>
      </c>
      <c r="BG758" t="e">
        <f>INDEX('Partnumber data valves'!$B$4:$AC$1001,$BB758,16)</f>
        <v>#N/A</v>
      </c>
      <c r="BH758" t="e">
        <f>INDEX('Partnumber data valves'!$B$4:$AC$1001,$BB758,17)</f>
        <v>#N/A</v>
      </c>
      <c r="BI758" t="e">
        <f>INDEX('Partnumber data valves'!$B$4:$AC$1001,$BB758,18)</f>
        <v>#N/A</v>
      </c>
      <c r="BJ758" t="e">
        <f>INDEX('Partnumber data valves'!$B$4:$AC$1001,$BB758,19)</f>
        <v>#N/A</v>
      </c>
      <c r="BL758" t="e">
        <f>INDEX('Partnumber data valves'!$B$4:$AC$1001,$BB758,21)</f>
        <v>#N/A</v>
      </c>
      <c r="BM758" t="e">
        <f>INDEX('Partnumber data valves'!$B$4:$AC$1001,$BB758,22)</f>
        <v>#N/A</v>
      </c>
      <c r="BN758" t="e">
        <f>INDEX('Partnumber data valves'!$B$4:$AC$1001,$BB758,23)</f>
        <v>#N/A</v>
      </c>
      <c r="BO758" t="e">
        <f>INDEX('Partnumber data valves'!$B$4:$AC$1001,$BB758,24)</f>
        <v>#N/A</v>
      </c>
      <c r="BP758" t="e">
        <f>INDEX('Partnumber data valves'!$B$4:$AC$1001,$BB758,25)</f>
        <v>#N/A</v>
      </c>
      <c r="BQ758" t="e">
        <f>INDEX('Partnumber data valves'!$B$4:$AC$1001,$BB758,26)</f>
        <v>#N/A</v>
      </c>
      <c r="BR758" t="e">
        <f>INDEX('Partnumber data valves'!$B$4:$AC$1001,$BB758,27)</f>
        <v>#N/A</v>
      </c>
      <c r="BS758" t="e">
        <f>INDEX('Partnumber data valves'!$B$4:$AC$1001,$BB758,28)</f>
        <v>#N/A</v>
      </c>
      <c r="BU758" s="66" t="e">
        <f>INDEX('Partnumber data valves'!$B$4:$AC$1001,$BB758,5)</f>
        <v>#N/A</v>
      </c>
      <c r="BV758" s="66" t="e">
        <f>INDEX('Partnumber data valves'!$B$4:$AC$1001,$BB758,6)</f>
        <v>#N/A</v>
      </c>
    </row>
    <row r="759" spans="2:74" ht="15.75">
      <c r="B759" s="86"/>
      <c r="C759" s="108"/>
      <c r="D759" s="112"/>
      <c r="E759" s="124"/>
      <c r="F759" s="124"/>
      <c r="G759" s="109"/>
      <c r="H759" s="112"/>
      <c r="I759" s="110"/>
      <c r="J759" s="111"/>
      <c r="K759" s="112"/>
      <c r="L759" s="111"/>
      <c r="M759" s="115"/>
      <c r="N759" s="115"/>
      <c r="O759" s="115"/>
      <c r="Q759" s="83"/>
      <c r="R759" s="22" t="e">
        <f>VLOOKUP('Frese Valve Selection'!$Q759,'Partnumber data valves'!$B$4:$K$1001,2,FALSE)</f>
        <v>#N/A</v>
      </c>
      <c r="S759" s="23" t="e">
        <f>VLOOKUP('Frese Valve Selection'!$Q759,'Partnumber data valves'!$B$4:$K$1001,3,FALSE)</f>
        <v>#N/A</v>
      </c>
      <c r="T759" s="23" t="e">
        <f>VLOOKUP('Frese Valve Selection'!$Q759,'Partnumber data valves'!$B$4:$K$1001,4,FALSE)</f>
        <v>#N/A</v>
      </c>
      <c r="U759" s="23" t="e">
        <f>VLOOKUP('Frese Valve Selection'!$Q759,'Partnumber data valves'!$B$4:$K$1001,5,FALSE)</f>
        <v>#N/A</v>
      </c>
      <c r="V759" s="23" t="e">
        <f>VLOOKUP('Frese Valve Selection'!$Q759,'Partnumber data valves'!$B$4:$K$1001,6,FALSE)</f>
        <v>#N/A</v>
      </c>
      <c r="W759" s="23" t="e">
        <f>VLOOKUP('Frese Valve Selection'!$Q759,'Partnumber data valves'!$B$4:$K$1001,7,FALSE)</f>
        <v>#N/A</v>
      </c>
      <c r="X759" s="23" t="e">
        <f>VLOOKUP('Frese Valve Selection'!$Q759,'Partnumber data valves'!$B$4:$K$1001,8,FALSE)</f>
        <v>#N/A</v>
      </c>
      <c r="Y759" s="23" t="e">
        <f>VLOOKUP('Frese Valve Selection'!$Q759,'Partnumber data valves'!$B$4:$K$1001,9,FALSE)</f>
        <v>#N/A</v>
      </c>
      <c r="Z759" s="23" t="e">
        <f>VLOOKUP('Frese Valve Selection'!$Q759,'Partnumber data valves'!$B$4:$K$1001,10,FALSE)</f>
        <v>#N/A</v>
      </c>
      <c r="AA759" s="97">
        <f t="shared" si="111"/>
        <v>0</v>
      </c>
      <c r="AB759" s="98" t="e">
        <f t="shared" si="109"/>
        <v>#N/A</v>
      </c>
      <c r="AC759" s="99" t="e">
        <f t="shared" si="110"/>
        <v>#N/A</v>
      </c>
      <c r="AD759" s="23" t="e">
        <f>VLOOKUP(Q759,'Weight table'!$A$2:$C$10000,3,FALSE)</f>
        <v>#N/A</v>
      </c>
      <c r="AF759" s="83"/>
      <c r="AG759" s="23" t="str">
        <f>IF(OR(ISBLANK($AF759),$AF759="N/A"),"",VLOOKUP($AF759,'Part number data actuators'!$B$3:$H$202,2,FALSE))</f>
        <v/>
      </c>
      <c r="AH759" s="23" t="str">
        <f>IF(OR(ISBLANK($AF759),$AF759="N/A"),"",VLOOKUP($AF759,'Part number data actuators'!$B$3:$H$202,3,FALSE))</f>
        <v/>
      </c>
      <c r="AI759" s="23" t="str">
        <f>IF(OR(ISBLANK($AF759),$AF759="N/A"),"",VLOOKUP($AF759,'Part number data actuators'!$B$3:$H$202,4,FALSE))</f>
        <v/>
      </c>
      <c r="AJ759" s="23" t="str">
        <f>IF(OR(ISBLANK($AF759),$AF759="N/A"),"",VLOOKUP($AF759,'Part number data actuators'!$B$3:$H$202,5,FALSE))</f>
        <v/>
      </c>
      <c r="AK759" s="23" t="str">
        <f>IF(OR(ISBLANK($AF759),$AF759="N/A"),"",VLOOKUP($AF759,'Part number data actuators'!$B$3:$H$202,6,FALSE))</f>
        <v/>
      </c>
      <c r="AL759" s="23" t="str">
        <f>IF(OR(ISBLANK($AF759),$AF759="N/A"),"",VLOOKUP($AF759,'Part number data actuators'!$B$3:$H$202,7,FALSE))</f>
        <v/>
      </c>
      <c r="AM759" s="5" t="str">
        <f>IF(OR(ISBLANK($AF759),$AF759="N/A"),"",VLOOKUP(AF759,'Weight table'!$A$2:$C$10000,3,FALSE))</f>
        <v/>
      </c>
      <c r="AO759" s="86"/>
      <c r="AU759" s="66" t="e">
        <f t="shared" si="112"/>
        <v>#N/A</v>
      </c>
      <c r="AV759" s="66" t="e">
        <f t="shared" si="113"/>
        <v>#N/A</v>
      </c>
      <c r="AW759" t="e">
        <f t="shared" si="114"/>
        <v>#N/A</v>
      </c>
      <c r="AX759" s="66" t="e">
        <f t="shared" si="115"/>
        <v>#N/A</v>
      </c>
      <c r="AY759" s="66" t="e">
        <f t="shared" si="116"/>
        <v>#N/A</v>
      </c>
      <c r="BB759" s="6" t="e">
        <f>MATCH(Q759,'Partnumber data valves'!$B$4:$B$1001,0)</f>
        <v>#N/A</v>
      </c>
      <c r="BC759" s="6"/>
      <c r="BD759" t="e">
        <f>INDEX('Partnumber data valves'!$B$4:$AC$1001,$BB759,13)</f>
        <v>#N/A</v>
      </c>
      <c r="BE759" t="e">
        <f>INDEX('Partnumber data valves'!$B$4:$AC$1001,$BB759,14)</f>
        <v>#N/A</v>
      </c>
      <c r="BF759" t="e">
        <f>INDEX('Partnumber data valves'!$B$4:$AC$1001,$BB759,15)</f>
        <v>#N/A</v>
      </c>
      <c r="BG759" t="e">
        <f>INDEX('Partnumber data valves'!$B$4:$AC$1001,$BB759,16)</f>
        <v>#N/A</v>
      </c>
      <c r="BH759" t="e">
        <f>INDEX('Partnumber data valves'!$B$4:$AC$1001,$BB759,17)</f>
        <v>#N/A</v>
      </c>
      <c r="BI759" t="e">
        <f>INDEX('Partnumber data valves'!$B$4:$AC$1001,$BB759,18)</f>
        <v>#N/A</v>
      </c>
      <c r="BJ759" t="e">
        <f>INDEX('Partnumber data valves'!$B$4:$AC$1001,$BB759,19)</f>
        <v>#N/A</v>
      </c>
      <c r="BL759" t="e">
        <f>INDEX('Partnumber data valves'!$B$4:$AC$1001,$BB759,21)</f>
        <v>#N/A</v>
      </c>
      <c r="BM759" t="e">
        <f>INDEX('Partnumber data valves'!$B$4:$AC$1001,$BB759,22)</f>
        <v>#N/A</v>
      </c>
      <c r="BN759" t="e">
        <f>INDEX('Partnumber data valves'!$B$4:$AC$1001,$BB759,23)</f>
        <v>#N/A</v>
      </c>
      <c r="BO759" t="e">
        <f>INDEX('Partnumber data valves'!$B$4:$AC$1001,$BB759,24)</f>
        <v>#N/A</v>
      </c>
      <c r="BP759" t="e">
        <f>INDEX('Partnumber data valves'!$B$4:$AC$1001,$BB759,25)</f>
        <v>#N/A</v>
      </c>
      <c r="BQ759" t="e">
        <f>INDEX('Partnumber data valves'!$B$4:$AC$1001,$BB759,26)</f>
        <v>#N/A</v>
      </c>
      <c r="BR759" t="e">
        <f>INDEX('Partnumber data valves'!$B$4:$AC$1001,$BB759,27)</f>
        <v>#N/A</v>
      </c>
      <c r="BS759" t="e">
        <f>INDEX('Partnumber data valves'!$B$4:$AC$1001,$BB759,28)</f>
        <v>#N/A</v>
      </c>
      <c r="BU759" s="66" t="e">
        <f>INDEX('Partnumber data valves'!$B$4:$AC$1001,$BB759,5)</f>
        <v>#N/A</v>
      </c>
      <c r="BV759" s="66" t="e">
        <f>INDEX('Partnumber data valves'!$B$4:$AC$1001,$BB759,6)</f>
        <v>#N/A</v>
      </c>
    </row>
    <row r="760" spans="2:74" ht="15.75">
      <c r="B760" s="86"/>
      <c r="C760" s="108"/>
      <c r="D760" s="112"/>
      <c r="E760" s="124"/>
      <c r="F760" s="124"/>
      <c r="G760" s="109"/>
      <c r="H760" s="112"/>
      <c r="I760" s="110"/>
      <c r="J760" s="111"/>
      <c r="K760" s="112"/>
      <c r="L760" s="111"/>
      <c r="M760" s="115"/>
      <c r="N760" s="115"/>
      <c r="O760" s="115"/>
      <c r="Q760" s="83"/>
      <c r="R760" s="22" t="e">
        <f>VLOOKUP('Frese Valve Selection'!$Q760,'Partnumber data valves'!$B$4:$K$1001,2,FALSE)</f>
        <v>#N/A</v>
      </c>
      <c r="S760" s="23" t="e">
        <f>VLOOKUP('Frese Valve Selection'!$Q760,'Partnumber data valves'!$B$4:$K$1001,3,FALSE)</f>
        <v>#N/A</v>
      </c>
      <c r="T760" s="23" t="e">
        <f>VLOOKUP('Frese Valve Selection'!$Q760,'Partnumber data valves'!$B$4:$K$1001,4,FALSE)</f>
        <v>#N/A</v>
      </c>
      <c r="U760" s="23" t="e">
        <f>VLOOKUP('Frese Valve Selection'!$Q760,'Partnumber data valves'!$B$4:$K$1001,5,FALSE)</f>
        <v>#N/A</v>
      </c>
      <c r="V760" s="23" t="e">
        <f>VLOOKUP('Frese Valve Selection'!$Q760,'Partnumber data valves'!$B$4:$K$1001,6,FALSE)</f>
        <v>#N/A</v>
      </c>
      <c r="W760" s="23" t="e">
        <f>VLOOKUP('Frese Valve Selection'!$Q760,'Partnumber data valves'!$B$4:$K$1001,7,FALSE)</f>
        <v>#N/A</v>
      </c>
      <c r="X760" s="23" t="e">
        <f>VLOOKUP('Frese Valve Selection'!$Q760,'Partnumber data valves'!$B$4:$K$1001,8,FALSE)</f>
        <v>#N/A</v>
      </c>
      <c r="Y760" s="23" t="e">
        <f>VLOOKUP('Frese Valve Selection'!$Q760,'Partnumber data valves'!$B$4:$K$1001,9,FALSE)</f>
        <v>#N/A</v>
      </c>
      <c r="Z760" s="23" t="e">
        <f>VLOOKUP('Frese Valve Selection'!$Q760,'Partnumber data valves'!$B$4:$K$1001,10,FALSE)</f>
        <v>#N/A</v>
      </c>
      <c r="AA760" s="97">
        <f t="shared" si="111"/>
        <v>0</v>
      </c>
      <c r="AB760" s="98" t="e">
        <f t="shared" si="109"/>
        <v>#N/A</v>
      </c>
      <c r="AC760" s="99" t="e">
        <f t="shared" si="110"/>
        <v>#N/A</v>
      </c>
      <c r="AD760" s="23" t="e">
        <f>VLOOKUP(Q760,'Weight table'!$A$2:$C$10000,3,FALSE)</f>
        <v>#N/A</v>
      </c>
      <c r="AF760" s="83"/>
      <c r="AG760" s="23" t="str">
        <f>IF(OR(ISBLANK($AF760),$AF760="N/A"),"",VLOOKUP($AF760,'Part number data actuators'!$B$3:$H$202,2,FALSE))</f>
        <v/>
      </c>
      <c r="AH760" s="23" t="str">
        <f>IF(OR(ISBLANK($AF760),$AF760="N/A"),"",VLOOKUP($AF760,'Part number data actuators'!$B$3:$H$202,3,FALSE))</f>
        <v/>
      </c>
      <c r="AI760" s="23" t="str">
        <f>IF(OR(ISBLANK($AF760),$AF760="N/A"),"",VLOOKUP($AF760,'Part number data actuators'!$B$3:$H$202,4,FALSE))</f>
        <v/>
      </c>
      <c r="AJ760" s="23" t="str">
        <f>IF(OR(ISBLANK($AF760),$AF760="N/A"),"",VLOOKUP($AF760,'Part number data actuators'!$B$3:$H$202,5,FALSE))</f>
        <v/>
      </c>
      <c r="AK760" s="23" t="str">
        <f>IF(OR(ISBLANK($AF760),$AF760="N/A"),"",VLOOKUP($AF760,'Part number data actuators'!$B$3:$H$202,6,FALSE))</f>
        <v/>
      </c>
      <c r="AL760" s="23" t="str">
        <f>IF(OR(ISBLANK($AF760),$AF760="N/A"),"",VLOOKUP($AF760,'Part number data actuators'!$B$3:$H$202,7,FALSE))</f>
        <v/>
      </c>
      <c r="AM760" s="5" t="str">
        <f>IF(OR(ISBLANK($AF760),$AF760="N/A"),"",VLOOKUP(AF760,'Weight table'!$A$2:$C$10000,3,FALSE))</f>
        <v/>
      </c>
      <c r="AO760" s="86"/>
      <c r="AU760" s="66" t="e">
        <f t="shared" si="112"/>
        <v>#N/A</v>
      </c>
      <c r="AV760" s="66" t="e">
        <f t="shared" si="113"/>
        <v>#N/A</v>
      </c>
      <c r="AW760" t="e">
        <f t="shared" si="114"/>
        <v>#N/A</v>
      </c>
      <c r="AX760" s="66" t="e">
        <f t="shared" si="115"/>
        <v>#N/A</v>
      </c>
      <c r="AY760" s="66" t="e">
        <f t="shared" si="116"/>
        <v>#N/A</v>
      </c>
      <c r="BB760" s="6" t="e">
        <f>MATCH(Q760,'Partnumber data valves'!$B$4:$B$1001,0)</f>
        <v>#N/A</v>
      </c>
      <c r="BC760" s="6"/>
      <c r="BD760" t="e">
        <f>INDEX('Partnumber data valves'!$B$4:$AC$1001,$BB760,13)</f>
        <v>#N/A</v>
      </c>
      <c r="BE760" t="e">
        <f>INDEX('Partnumber data valves'!$B$4:$AC$1001,$BB760,14)</f>
        <v>#N/A</v>
      </c>
      <c r="BF760" t="e">
        <f>INDEX('Partnumber data valves'!$B$4:$AC$1001,$BB760,15)</f>
        <v>#N/A</v>
      </c>
      <c r="BG760" t="e">
        <f>INDEX('Partnumber data valves'!$B$4:$AC$1001,$BB760,16)</f>
        <v>#N/A</v>
      </c>
      <c r="BH760" t="e">
        <f>INDEX('Partnumber data valves'!$B$4:$AC$1001,$BB760,17)</f>
        <v>#N/A</v>
      </c>
      <c r="BI760" t="e">
        <f>INDEX('Partnumber data valves'!$B$4:$AC$1001,$BB760,18)</f>
        <v>#N/A</v>
      </c>
      <c r="BJ760" t="e">
        <f>INDEX('Partnumber data valves'!$B$4:$AC$1001,$BB760,19)</f>
        <v>#N/A</v>
      </c>
      <c r="BL760" t="e">
        <f>INDEX('Partnumber data valves'!$B$4:$AC$1001,$BB760,21)</f>
        <v>#N/A</v>
      </c>
      <c r="BM760" t="e">
        <f>INDEX('Partnumber data valves'!$B$4:$AC$1001,$BB760,22)</f>
        <v>#N/A</v>
      </c>
      <c r="BN760" t="e">
        <f>INDEX('Partnumber data valves'!$B$4:$AC$1001,$BB760,23)</f>
        <v>#N/A</v>
      </c>
      <c r="BO760" t="e">
        <f>INDEX('Partnumber data valves'!$B$4:$AC$1001,$BB760,24)</f>
        <v>#N/A</v>
      </c>
      <c r="BP760" t="e">
        <f>INDEX('Partnumber data valves'!$B$4:$AC$1001,$BB760,25)</f>
        <v>#N/A</v>
      </c>
      <c r="BQ760" t="e">
        <f>INDEX('Partnumber data valves'!$B$4:$AC$1001,$BB760,26)</f>
        <v>#N/A</v>
      </c>
      <c r="BR760" t="e">
        <f>INDEX('Partnumber data valves'!$B$4:$AC$1001,$BB760,27)</f>
        <v>#N/A</v>
      </c>
      <c r="BS760" t="e">
        <f>INDEX('Partnumber data valves'!$B$4:$AC$1001,$BB760,28)</f>
        <v>#N/A</v>
      </c>
      <c r="BU760" s="66" t="e">
        <f>INDEX('Partnumber data valves'!$B$4:$AC$1001,$BB760,5)</f>
        <v>#N/A</v>
      </c>
      <c r="BV760" s="66" t="e">
        <f>INDEX('Partnumber data valves'!$B$4:$AC$1001,$BB760,6)</f>
        <v>#N/A</v>
      </c>
    </row>
    <row r="761" spans="2:74" ht="15.75">
      <c r="B761" s="86"/>
      <c r="C761" s="108"/>
      <c r="D761" s="125"/>
      <c r="E761" s="124"/>
      <c r="F761" s="124"/>
      <c r="G761" s="109"/>
      <c r="H761" s="112"/>
      <c r="I761" s="110"/>
      <c r="J761" s="111"/>
      <c r="K761" s="112"/>
      <c r="L761" s="111"/>
      <c r="M761" s="115"/>
      <c r="N761" s="115"/>
      <c r="O761" s="115"/>
      <c r="Q761" s="83"/>
      <c r="R761" s="22" t="e">
        <f>VLOOKUP('Frese Valve Selection'!$Q761,'Partnumber data valves'!$B$4:$K$1001,2,FALSE)</f>
        <v>#N/A</v>
      </c>
      <c r="S761" s="23" t="e">
        <f>VLOOKUP('Frese Valve Selection'!$Q761,'Partnumber data valves'!$B$4:$K$1001,3,FALSE)</f>
        <v>#N/A</v>
      </c>
      <c r="T761" s="23" t="e">
        <f>VLOOKUP('Frese Valve Selection'!$Q761,'Partnumber data valves'!$B$4:$K$1001,4,FALSE)</f>
        <v>#N/A</v>
      </c>
      <c r="U761" s="23" t="e">
        <f>VLOOKUP('Frese Valve Selection'!$Q761,'Partnumber data valves'!$B$4:$K$1001,5,FALSE)</f>
        <v>#N/A</v>
      </c>
      <c r="V761" s="23" t="e">
        <f>VLOOKUP('Frese Valve Selection'!$Q761,'Partnumber data valves'!$B$4:$K$1001,6,FALSE)</f>
        <v>#N/A</v>
      </c>
      <c r="W761" s="23" t="e">
        <f>VLOOKUP('Frese Valve Selection'!$Q761,'Partnumber data valves'!$B$4:$K$1001,7,FALSE)</f>
        <v>#N/A</v>
      </c>
      <c r="X761" s="23" t="e">
        <f>VLOOKUP('Frese Valve Selection'!$Q761,'Partnumber data valves'!$B$4:$K$1001,8,FALSE)</f>
        <v>#N/A</v>
      </c>
      <c r="Y761" s="23" t="e">
        <f>VLOOKUP('Frese Valve Selection'!$Q761,'Partnumber data valves'!$B$4:$K$1001,9,FALSE)</f>
        <v>#N/A</v>
      </c>
      <c r="Z761" s="23" t="e">
        <f>VLOOKUP('Frese Valve Selection'!$Q761,'Partnumber data valves'!$B$4:$K$1001,10,FALSE)</f>
        <v>#N/A</v>
      </c>
      <c r="AA761" s="97">
        <f t="shared" si="111"/>
        <v>0</v>
      </c>
      <c r="AB761" s="98" t="e">
        <f t="shared" si="109"/>
        <v>#N/A</v>
      </c>
      <c r="AC761" s="99" t="e">
        <f t="shared" si="110"/>
        <v>#N/A</v>
      </c>
      <c r="AD761" s="23" t="e">
        <f>VLOOKUP(Q761,'Weight table'!$A$2:$C$10000,3,FALSE)</f>
        <v>#N/A</v>
      </c>
      <c r="AF761" s="83"/>
      <c r="AG761" s="23" t="str">
        <f>IF(OR(ISBLANK($AF761),$AF761="N/A"),"",VLOOKUP($AF761,'Part number data actuators'!$B$3:$H$202,2,FALSE))</f>
        <v/>
      </c>
      <c r="AH761" s="23" t="str">
        <f>IF(OR(ISBLANK($AF761),$AF761="N/A"),"",VLOOKUP($AF761,'Part number data actuators'!$B$3:$H$202,3,FALSE))</f>
        <v/>
      </c>
      <c r="AI761" s="23" t="str">
        <f>IF(OR(ISBLANK($AF761),$AF761="N/A"),"",VLOOKUP($AF761,'Part number data actuators'!$B$3:$H$202,4,FALSE))</f>
        <v/>
      </c>
      <c r="AJ761" s="23" t="str">
        <f>IF(OR(ISBLANK($AF761),$AF761="N/A"),"",VLOOKUP($AF761,'Part number data actuators'!$B$3:$H$202,5,FALSE))</f>
        <v/>
      </c>
      <c r="AK761" s="23" t="str">
        <f>IF(OR(ISBLANK($AF761),$AF761="N/A"),"",VLOOKUP($AF761,'Part number data actuators'!$B$3:$H$202,6,FALSE))</f>
        <v/>
      </c>
      <c r="AL761" s="23" t="str">
        <f>IF(OR(ISBLANK($AF761),$AF761="N/A"),"",VLOOKUP($AF761,'Part number data actuators'!$B$3:$H$202,7,FALSE))</f>
        <v/>
      </c>
      <c r="AM761" s="5" t="str">
        <f>IF(OR(ISBLANK($AF761),$AF761="N/A"),"",VLOOKUP(AF761,'Weight table'!$A$2:$C$10000,3,FALSE))</f>
        <v/>
      </c>
      <c r="AO761" s="86"/>
      <c r="AU761" s="66" t="e">
        <f t="shared" si="112"/>
        <v>#N/A</v>
      </c>
      <c r="AV761" s="66" t="e">
        <f t="shared" si="113"/>
        <v>#N/A</v>
      </c>
      <c r="AW761" t="e">
        <f t="shared" si="114"/>
        <v>#N/A</v>
      </c>
      <c r="AX761" s="66" t="e">
        <f t="shared" si="115"/>
        <v>#N/A</v>
      </c>
      <c r="AY761" s="66" t="e">
        <f t="shared" si="116"/>
        <v>#N/A</v>
      </c>
      <c r="BB761" s="6" t="e">
        <f>MATCH(Q761,'Partnumber data valves'!$B$4:$B$1001,0)</f>
        <v>#N/A</v>
      </c>
      <c r="BC761" s="6"/>
      <c r="BD761" t="e">
        <f>INDEX('Partnumber data valves'!$B$4:$AC$1001,$BB761,13)</f>
        <v>#N/A</v>
      </c>
      <c r="BE761" t="e">
        <f>INDEX('Partnumber data valves'!$B$4:$AC$1001,$BB761,14)</f>
        <v>#N/A</v>
      </c>
      <c r="BF761" t="e">
        <f>INDEX('Partnumber data valves'!$B$4:$AC$1001,$BB761,15)</f>
        <v>#N/A</v>
      </c>
      <c r="BG761" t="e">
        <f>INDEX('Partnumber data valves'!$B$4:$AC$1001,$BB761,16)</f>
        <v>#N/A</v>
      </c>
      <c r="BH761" t="e">
        <f>INDEX('Partnumber data valves'!$B$4:$AC$1001,$BB761,17)</f>
        <v>#N/A</v>
      </c>
      <c r="BI761" t="e">
        <f>INDEX('Partnumber data valves'!$B$4:$AC$1001,$BB761,18)</f>
        <v>#N/A</v>
      </c>
      <c r="BJ761" t="e">
        <f>INDEX('Partnumber data valves'!$B$4:$AC$1001,$BB761,19)</f>
        <v>#N/A</v>
      </c>
      <c r="BL761" t="e">
        <f>INDEX('Partnumber data valves'!$B$4:$AC$1001,$BB761,21)</f>
        <v>#N/A</v>
      </c>
      <c r="BM761" t="e">
        <f>INDEX('Partnumber data valves'!$B$4:$AC$1001,$BB761,22)</f>
        <v>#N/A</v>
      </c>
      <c r="BN761" t="e">
        <f>INDEX('Partnumber data valves'!$B$4:$AC$1001,$BB761,23)</f>
        <v>#N/A</v>
      </c>
      <c r="BO761" t="e">
        <f>INDEX('Partnumber data valves'!$B$4:$AC$1001,$BB761,24)</f>
        <v>#N/A</v>
      </c>
      <c r="BP761" t="e">
        <f>INDEX('Partnumber data valves'!$B$4:$AC$1001,$BB761,25)</f>
        <v>#N/A</v>
      </c>
      <c r="BQ761" t="e">
        <f>INDEX('Partnumber data valves'!$B$4:$AC$1001,$BB761,26)</f>
        <v>#N/A</v>
      </c>
      <c r="BR761" t="e">
        <f>INDEX('Partnumber data valves'!$B$4:$AC$1001,$BB761,27)</f>
        <v>#N/A</v>
      </c>
      <c r="BS761" t="e">
        <f>INDEX('Partnumber data valves'!$B$4:$AC$1001,$BB761,28)</f>
        <v>#N/A</v>
      </c>
      <c r="BU761" s="66" t="e">
        <f>INDEX('Partnumber data valves'!$B$4:$AC$1001,$BB761,5)</f>
        <v>#N/A</v>
      </c>
      <c r="BV761" s="66" t="e">
        <f>INDEX('Partnumber data valves'!$B$4:$AC$1001,$BB761,6)</f>
        <v>#N/A</v>
      </c>
    </row>
    <row r="762" spans="2:74" ht="15.75">
      <c r="B762" s="86"/>
      <c r="C762" s="108"/>
      <c r="D762" s="112"/>
      <c r="E762" s="124"/>
      <c r="F762" s="124"/>
      <c r="G762" s="109"/>
      <c r="H762" s="112"/>
      <c r="I762" s="110"/>
      <c r="J762" s="111"/>
      <c r="K762" s="112"/>
      <c r="L762" s="111"/>
      <c r="M762" s="115"/>
      <c r="N762" s="115"/>
      <c r="O762" s="115"/>
      <c r="Q762" s="83"/>
      <c r="R762" s="22" t="e">
        <f>VLOOKUP('Frese Valve Selection'!$Q762,'Partnumber data valves'!$B$4:$K$1001,2,FALSE)</f>
        <v>#N/A</v>
      </c>
      <c r="S762" s="23" t="e">
        <f>VLOOKUP('Frese Valve Selection'!$Q762,'Partnumber data valves'!$B$4:$K$1001,3,FALSE)</f>
        <v>#N/A</v>
      </c>
      <c r="T762" s="23" t="e">
        <f>VLOOKUP('Frese Valve Selection'!$Q762,'Partnumber data valves'!$B$4:$K$1001,4,FALSE)</f>
        <v>#N/A</v>
      </c>
      <c r="U762" s="23" t="e">
        <f>VLOOKUP('Frese Valve Selection'!$Q762,'Partnumber data valves'!$B$4:$K$1001,5,FALSE)</f>
        <v>#N/A</v>
      </c>
      <c r="V762" s="23" t="e">
        <f>VLOOKUP('Frese Valve Selection'!$Q762,'Partnumber data valves'!$B$4:$K$1001,6,FALSE)</f>
        <v>#N/A</v>
      </c>
      <c r="W762" s="23" t="e">
        <f>VLOOKUP('Frese Valve Selection'!$Q762,'Partnumber data valves'!$B$4:$K$1001,7,FALSE)</f>
        <v>#N/A</v>
      </c>
      <c r="X762" s="23" t="e">
        <f>VLOOKUP('Frese Valve Selection'!$Q762,'Partnumber data valves'!$B$4:$K$1001,8,FALSE)</f>
        <v>#N/A</v>
      </c>
      <c r="Y762" s="23" t="e">
        <f>VLOOKUP('Frese Valve Selection'!$Q762,'Partnumber data valves'!$B$4:$K$1001,9,FALSE)</f>
        <v>#N/A</v>
      </c>
      <c r="Z762" s="23" t="e">
        <f>VLOOKUP('Frese Valve Selection'!$Q762,'Partnumber data valves'!$B$4:$K$1001,10,FALSE)</f>
        <v>#N/A</v>
      </c>
      <c r="AA762" s="97">
        <f t="shared" si="111"/>
        <v>0</v>
      </c>
      <c r="AB762" s="98" t="e">
        <f t="shared" si="109"/>
        <v>#N/A</v>
      </c>
      <c r="AC762" s="99" t="e">
        <f t="shared" si="110"/>
        <v>#N/A</v>
      </c>
      <c r="AD762" s="23" t="e">
        <f>VLOOKUP(Q762,'Weight table'!$A$2:$C$10000,3,FALSE)</f>
        <v>#N/A</v>
      </c>
      <c r="AF762" s="83"/>
      <c r="AG762" s="23" t="str">
        <f>IF(OR(ISBLANK($AF762),$AF762="N/A"),"",VLOOKUP($AF762,'Part number data actuators'!$B$3:$H$202,2,FALSE))</f>
        <v/>
      </c>
      <c r="AH762" s="23" t="str">
        <f>IF(OR(ISBLANK($AF762),$AF762="N/A"),"",VLOOKUP($AF762,'Part number data actuators'!$B$3:$H$202,3,FALSE))</f>
        <v/>
      </c>
      <c r="AI762" s="23" t="str">
        <f>IF(OR(ISBLANK($AF762),$AF762="N/A"),"",VLOOKUP($AF762,'Part number data actuators'!$B$3:$H$202,4,FALSE))</f>
        <v/>
      </c>
      <c r="AJ762" s="23" t="str">
        <f>IF(OR(ISBLANK($AF762),$AF762="N/A"),"",VLOOKUP($AF762,'Part number data actuators'!$B$3:$H$202,5,FALSE))</f>
        <v/>
      </c>
      <c r="AK762" s="23" t="str">
        <f>IF(OR(ISBLANK($AF762),$AF762="N/A"),"",VLOOKUP($AF762,'Part number data actuators'!$B$3:$H$202,6,FALSE))</f>
        <v/>
      </c>
      <c r="AL762" s="23" t="str">
        <f>IF(OR(ISBLANK($AF762),$AF762="N/A"),"",VLOOKUP($AF762,'Part number data actuators'!$B$3:$H$202,7,FALSE))</f>
        <v/>
      </c>
      <c r="AM762" s="5" t="str">
        <f>IF(OR(ISBLANK($AF762),$AF762="N/A"),"",VLOOKUP(AF762,'Weight table'!$A$2:$C$10000,3,FALSE))</f>
        <v/>
      </c>
      <c r="AO762" s="86"/>
      <c r="AU762" s="66" t="e">
        <f t="shared" si="112"/>
        <v>#N/A</v>
      </c>
      <c r="AV762" s="66" t="e">
        <f t="shared" si="113"/>
        <v>#N/A</v>
      </c>
      <c r="AW762" t="e">
        <f t="shared" si="114"/>
        <v>#N/A</v>
      </c>
      <c r="AX762" s="66" t="e">
        <f t="shared" si="115"/>
        <v>#N/A</v>
      </c>
      <c r="AY762" s="66" t="e">
        <f t="shared" si="116"/>
        <v>#N/A</v>
      </c>
      <c r="BB762" s="6" t="e">
        <f>MATCH(Q762,'Partnumber data valves'!$B$4:$B$1001,0)</f>
        <v>#N/A</v>
      </c>
      <c r="BC762" s="6"/>
      <c r="BD762" t="e">
        <f>INDEX('Partnumber data valves'!$B$4:$AC$1001,$BB762,13)</f>
        <v>#N/A</v>
      </c>
      <c r="BE762" t="e">
        <f>INDEX('Partnumber data valves'!$B$4:$AC$1001,$BB762,14)</f>
        <v>#N/A</v>
      </c>
      <c r="BF762" t="e">
        <f>INDEX('Partnumber data valves'!$B$4:$AC$1001,$BB762,15)</f>
        <v>#N/A</v>
      </c>
      <c r="BG762" t="e">
        <f>INDEX('Partnumber data valves'!$B$4:$AC$1001,$BB762,16)</f>
        <v>#N/A</v>
      </c>
      <c r="BH762" t="e">
        <f>INDEX('Partnumber data valves'!$B$4:$AC$1001,$BB762,17)</f>
        <v>#N/A</v>
      </c>
      <c r="BI762" t="e">
        <f>INDEX('Partnumber data valves'!$B$4:$AC$1001,$BB762,18)</f>
        <v>#N/A</v>
      </c>
      <c r="BJ762" t="e">
        <f>INDEX('Partnumber data valves'!$B$4:$AC$1001,$BB762,19)</f>
        <v>#N/A</v>
      </c>
      <c r="BL762" t="e">
        <f>INDEX('Partnumber data valves'!$B$4:$AC$1001,$BB762,21)</f>
        <v>#N/A</v>
      </c>
      <c r="BM762" t="e">
        <f>INDEX('Partnumber data valves'!$B$4:$AC$1001,$BB762,22)</f>
        <v>#N/A</v>
      </c>
      <c r="BN762" t="e">
        <f>INDEX('Partnumber data valves'!$B$4:$AC$1001,$BB762,23)</f>
        <v>#N/A</v>
      </c>
      <c r="BO762" t="e">
        <f>INDEX('Partnumber data valves'!$B$4:$AC$1001,$BB762,24)</f>
        <v>#N/A</v>
      </c>
      <c r="BP762" t="e">
        <f>INDEX('Partnumber data valves'!$B$4:$AC$1001,$BB762,25)</f>
        <v>#N/A</v>
      </c>
      <c r="BQ762" t="e">
        <f>INDEX('Partnumber data valves'!$B$4:$AC$1001,$BB762,26)</f>
        <v>#N/A</v>
      </c>
      <c r="BR762" t="e">
        <f>INDEX('Partnumber data valves'!$B$4:$AC$1001,$BB762,27)</f>
        <v>#N/A</v>
      </c>
      <c r="BS762" t="e">
        <f>INDEX('Partnumber data valves'!$B$4:$AC$1001,$BB762,28)</f>
        <v>#N/A</v>
      </c>
      <c r="BU762" s="66" t="e">
        <f>INDEX('Partnumber data valves'!$B$4:$AC$1001,$BB762,5)</f>
        <v>#N/A</v>
      </c>
      <c r="BV762" s="66" t="e">
        <f>INDEX('Partnumber data valves'!$B$4:$AC$1001,$BB762,6)</f>
        <v>#N/A</v>
      </c>
    </row>
    <row r="763" spans="2:74" ht="15.75">
      <c r="B763" s="86"/>
      <c r="C763" s="108"/>
      <c r="D763" s="112"/>
      <c r="E763" s="124"/>
      <c r="F763" s="124"/>
      <c r="G763" s="109"/>
      <c r="H763" s="112"/>
      <c r="I763" s="110"/>
      <c r="J763" s="111"/>
      <c r="K763" s="112"/>
      <c r="L763" s="111"/>
      <c r="M763" s="115"/>
      <c r="N763" s="115"/>
      <c r="O763" s="115"/>
      <c r="Q763" s="83"/>
      <c r="R763" s="22" t="e">
        <f>VLOOKUP('Frese Valve Selection'!$Q763,'Partnumber data valves'!$B$4:$K$1001,2,FALSE)</f>
        <v>#N/A</v>
      </c>
      <c r="S763" s="23" t="e">
        <f>VLOOKUP('Frese Valve Selection'!$Q763,'Partnumber data valves'!$B$4:$K$1001,3,FALSE)</f>
        <v>#N/A</v>
      </c>
      <c r="T763" s="23" t="e">
        <f>VLOOKUP('Frese Valve Selection'!$Q763,'Partnumber data valves'!$B$4:$K$1001,4,FALSE)</f>
        <v>#N/A</v>
      </c>
      <c r="U763" s="23" t="e">
        <f>VLOOKUP('Frese Valve Selection'!$Q763,'Partnumber data valves'!$B$4:$K$1001,5,FALSE)</f>
        <v>#N/A</v>
      </c>
      <c r="V763" s="23" t="e">
        <f>VLOOKUP('Frese Valve Selection'!$Q763,'Partnumber data valves'!$B$4:$K$1001,6,FALSE)</f>
        <v>#N/A</v>
      </c>
      <c r="W763" s="23" t="e">
        <f>VLOOKUP('Frese Valve Selection'!$Q763,'Partnumber data valves'!$B$4:$K$1001,7,FALSE)</f>
        <v>#N/A</v>
      </c>
      <c r="X763" s="23" t="e">
        <f>VLOOKUP('Frese Valve Selection'!$Q763,'Partnumber data valves'!$B$4:$K$1001,8,FALSE)</f>
        <v>#N/A</v>
      </c>
      <c r="Y763" s="23" t="e">
        <f>VLOOKUP('Frese Valve Selection'!$Q763,'Partnumber data valves'!$B$4:$K$1001,9,FALSE)</f>
        <v>#N/A</v>
      </c>
      <c r="Z763" s="23" t="e">
        <f>VLOOKUP('Frese Valve Selection'!$Q763,'Partnumber data valves'!$B$4:$K$1001,10,FALSE)</f>
        <v>#N/A</v>
      </c>
      <c r="AA763" s="97">
        <f t="shared" si="111"/>
        <v>0</v>
      </c>
      <c r="AB763" s="98" t="e">
        <f t="shared" si="109"/>
        <v>#N/A</v>
      </c>
      <c r="AC763" s="99" t="e">
        <f t="shared" si="110"/>
        <v>#N/A</v>
      </c>
      <c r="AD763" s="23" t="e">
        <f>VLOOKUP(Q763,'Weight table'!$A$2:$C$10000,3,FALSE)</f>
        <v>#N/A</v>
      </c>
      <c r="AF763" s="83"/>
      <c r="AG763" s="23" t="str">
        <f>IF(OR(ISBLANK($AF763),$AF763="N/A"),"",VLOOKUP($AF763,'Part number data actuators'!$B$3:$H$202,2,FALSE))</f>
        <v/>
      </c>
      <c r="AH763" s="23" t="str">
        <f>IF(OR(ISBLANK($AF763),$AF763="N/A"),"",VLOOKUP($AF763,'Part number data actuators'!$B$3:$H$202,3,FALSE))</f>
        <v/>
      </c>
      <c r="AI763" s="23" t="str">
        <f>IF(OR(ISBLANK($AF763),$AF763="N/A"),"",VLOOKUP($AF763,'Part number data actuators'!$B$3:$H$202,4,FALSE))</f>
        <v/>
      </c>
      <c r="AJ763" s="23" t="str">
        <f>IF(OR(ISBLANK($AF763),$AF763="N/A"),"",VLOOKUP($AF763,'Part number data actuators'!$B$3:$H$202,5,FALSE))</f>
        <v/>
      </c>
      <c r="AK763" s="23" t="str">
        <f>IF(OR(ISBLANK($AF763),$AF763="N/A"),"",VLOOKUP($AF763,'Part number data actuators'!$B$3:$H$202,6,FALSE))</f>
        <v/>
      </c>
      <c r="AL763" s="23" t="str">
        <f>IF(OR(ISBLANK($AF763),$AF763="N/A"),"",VLOOKUP($AF763,'Part number data actuators'!$B$3:$H$202,7,FALSE))</f>
        <v/>
      </c>
      <c r="AM763" s="5" t="str">
        <f>IF(OR(ISBLANK($AF763),$AF763="N/A"),"",VLOOKUP(AF763,'Weight table'!$A$2:$C$10000,3,FALSE))</f>
        <v/>
      </c>
      <c r="AO763" s="86"/>
      <c r="AU763" s="66" t="e">
        <f t="shared" si="112"/>
        <v>#N/A</v>
      </c>
      <c r="AV763" s="66" t="e">
        <f t="shared" si="113"/>
        <v>#N/A</v>
      </c>
      <c r="AW763" t="e">
        <f t="shared" si="114"/>
        <v>#N/A</v>
      </c>
      <c r="AX763" s="66" t="e">
        <f t="shared" si="115"/>
        <v>#N/A</v>
      </c>
      <c r="AY763" s="66" t="e">
        <f t="shared" si="116"/>
        <v>#N/A</v>
      </c>
      <c r="BB763" s="6" t="e">
        <f>MATCH(Q763,'Partnumber data valves'!$B$4:$B$1001,0)</f>
        <v>#N/A</v>
      </c>
      <c r="BC763" s="6"/>
      <c r="BD763" t="e">
        <f>INDEX('Partnumber data valves'!$B$4:$AC$1001,$BB763,13)</f>
        <v>#N/A</v>
      </c>
      <c r="BE763" t="e">
        <f>INDEX('Partnumber data valves'!$B$4:$AC$1001,$BB763,14)</f>
        <v>#N/A</v>
      </c>
      <c r="BF763" t="e">
        <f>INDEX('Partnumber data valves'!$B$4:$AC$1001,$BB763,15)</f>
        <v>#N/A</v>
      </c>
      <c r="BG763" t="e">
        <f>INDEX('Partnumber data valves'!$B$4:$AC$1001,$BB763,16)</f>
        <v>#N/A</v>
      </c>
      <c r="BH763" t="e">
        <f>INDEX('Partnumber data valves'!$B$4:$AC$1001,$BB763,17)</f>
        <v>#N/A</v>
      </c>
      <c r="BI763" t="e">
        <f>INDEX('Partnumber data valves'!$B$4:$AC$1001,$BB763,18)</f>
        <v>#N/A</v>
      </c>
      <c r="BJ763" t="e">
        <f>INDEX('Partnumber data valves'!$B$4:$AC$1001,$BB763,19)</f>
        <v>#N/A</v>
      </c>
      <c r="BL763" t="e">
        <f>INDEX('Partnumber data valves'!$B$4:$AC$1001,$BB763,21)</f>
        <v>#N/A</v>
      </c>
      <c r="BM763" t="e">
        <f>INDEX('Partnumber data valves'!$B$4:$AC$1001,$BB763,22)</f>
        <v>#N/A</v>
      </c>
      <c r="BN763" t="e">
        <f>INDEX('Partnumber data valves'!$B$4:$AC$1001,$BB763,23)</f>
        <v>#N/A</v>
      </c>
      <c r="BO763" t="e">
        <f>INDEX('Partnumber data valves'!$B$4:$AC$1001,$BB763,24)</f>
        <v>#N/A</v>
      </c>
      <c r="BP763" t="e">
        <f>INDEX('Partnumber data valves'!$B$4:$AC$1001,$BB763,25)</f>
        <v>#N/A</v>
      </c>
      <c r="BQ763" t="e">
        <f>INDEX('Partnumber data valves'!$B$4:$AC$1001,$BB763,26)</f>
        <v>#N/A</v>
      </c>
      <c r="BR763" t="e">
        <f>INDEX('Partnumber data valves'!$B$4:$AC$1001,$BB763,27)</f>
        <v>#N/A</v>
      </c>
      <c r="BS763" t="e">
        <f>INDEX('Partnumber data valves'!$B$4:$AC$1001,$BB763,28)</f>
        <v>#N/A</v>
      </c>
      <c r="BU763" s="66" t="e">
        <f>INDEX('Partnumber data valves'!$B$4:$AC$1001,$BB763,5)</f>
        <v>#N/A</v>
      </c>
      <c r="BV763" s="66" t="e">
        <f>INDEX('Partnumber data valves'!$B$4:$AC$1001,$BB763,6)</f>
        <v>#N/A</v>
      </c>
    </row>
    <row r="764" spans="2:74" ht="15.75">
      <c r="B764" s="86"/>
      <c r="C764" s="108"/>
      <c r="D764" s="112"/>
      <c r="E764" s="124"/>
      <c r="F764" s="124"/>
      <c r="G764" s="109"/>
      <c r="H764" s="112"/>
      <c r="I764" s="110"/>
      <c r="J764" s="111"/>
      <c r="K764" s="112"/>
      <c r="L764" s="111"/>
      <c r="M764" s="115"/>
      <c r="N764" s="115"/>
      <c r="O764" s="115"/>
      <c r="Q764" s="83"/>
      <c r="R764" s="22" t="e">
        <f>VLOOKUP('Frese Valve Selection'!$Q764,'Partnumber data valves'!$B$4:$K$1001,2,FALSE)</f>
        <v>#N/A</v>
      </c>
      <c r="S764" s="23" t="e">
        <f>VLOOKUP('Frese Valve Selection'!$Q764,'Partnumber data valves'!$B$4:$K$1001,3,FALSE)</f>
        <v>#N/A</v>
      </c>
      <c r="T764" s="23" t="e">
        <f>VLOOKUP('Frese Valve Selection'!$Q764,'Partnumber data valves'!$B$4:$K$1001,4,FALSE)</f>
        <v>#N/A</v>
      </c>
      <c r="U764" s="23" t="e">
        <f>VLOOKUP('Frese Valve Selection'!$Q764,'Partnumber data valves'!$B$4:$K$1001,5,FALSE)</f>
        <v>#N/A</v>
      </c>
      <c r="V764" s="23" t="e">
        <f>VLOOKUP('Frese Valve Selection'!$Q764,'Partnumber data valves'!$B$4:$K$1001,6,FALSE)</f>
        <v>#N/A</v>
      </c>
      <c r="W764" s="23" t="e">
        <f>VLOOKUP('Frese Valve Selection'!$Q764,'Partnumber data valves'!$B$4:$K$1001,7,FALSE)</f>
        <v>#N/A</v>
      </c>
      <c r="X764" s="23" t="e">
        <f>VLOOKUP('Frese Valve Selection'!$Q764,'Partnumber data valves'!$B$4:$K$1001,8,FALSE)</f>
        <v>#N/A</v>
      </c>
      <c r="Y764" s="23" t="e">
        <f>VLOOKUP('Frese Valve Selection'!$Q764,'Partnumber data valves'!$B$4:$K$1001,9,FALSE)</f>
        <v>#N/A</v>
      </c>
      <c r="Z764" s="23" t="e">
        <f>VLOOKUP('Frese Valve Selection'!$Q764,'Partnumber data valves'!$B$4:$K$1001,10,FALSE)</f>
        <v>#N/A</v>
      </c>
      <c r="AA764" s="97">
        <f t="shared" si="111"/>
        <v>0</v>
      </c>
      <c r="AB764" s="98" t="e">
        <f t="shared" si="109"/>
        <v>#N/A</v>
      </c>
      <c r="AC764" s="99" t="e">
        <f t="shared" si="110"/>
        <v>#N/A</v>
      </c>
      <c r="AD764" s="23" t="e">
        <f>VLOOKUP(Q764,'Weight table'!$A$2:$C$10000,3,FALSE)</f>
        <v>#N/A</v>
      </c>
      <c r="AF764" s="83"/>
      <c r="AG764" s="23" t="str">
        <f>IF(OR(ISBLANK($AF764),$AF764="N/A"),"",VLOOKUP($AF764,'Part number data actuators'!$B$3:$H$202,2,FALSE))</f>
        <v/>
      </c>
      <c r="AH764" s="23" t="str">
        <f>IF(OR(ISBLANK($AF764),$AF764="N/A"),"",VLOOKUP($AF764,'Part number data actuators'!$B$3:$H$202,3,FALSE))</f>
        <v/>
      </c>
      <c r="AI764" s="23" t="str">
        <f>IF(OR(ISBLANK($AF764),$AF764="N/A"),"",VLOOKUP($AF764,'Part number data actuators'!$B$3:$H$202,4,FALSE))</f>
        <v/>
      </c>
      <c r="AJ764" s="23" t="str">
        <f>IF(OR(ISBLANK($AF764),$AF764="N/A"),"",VLOOKUP($AF764,'Part number data actuators'!$B$3:$H$202,5,FALSE))</f>
        <v/>
      </c>
      <c r="AK764" s="23" t="str">
        <f>IF(OR(ISBLANK($AF764),$AF764="N/A"),"",VLOOKUP($AF764,'Part number data actuators'!$B$3:$H$202,6,FALSE))</f>
        <v/>
      </c>
      <c r="AL764" s="23" t="str">
        <f>IF(OR(ISBLANK($AF764),$AF764="N/A"),"",VLOOKUP($AF764,'Part number data actuators'!$B$3:$H$202,7,FALSE))</f>
        <v/>
      </c>
      <c r="AM764" s="5" t="str">
        <f>IF(OR(ISBLANK($AF764),$AF764="N/A"),"",VLOOKUP(AF764,'Weight table'!$A$2:$C$10000,3,FALSE))</f>
        <v/>
      </c>
      <c r="AO764" s="86"/>
      <c r="AU764" s="66" t="e">
        <f t="shared" si="112"/>
        <v>#N/A</v>
      </c>
      <c r="AV764" s="66" t="e">
        <f t="shared" si="113"/>
        <v>#N/A</v>
      </c>
      <c r="AW764" t="e">
        <f t="shared" si="114"/>
        <v>#N/A</v>
      </c>
      <c r="AX764" s="66" t="e">
        <f t="shared" si="115"/>
        <v>#N/A</v>
      </c>
      <c r="AY764" s="66" t="e">
        <f t="shared" si="116"/>
        <v>#N/A</v>
      </c>
      <c r="BB764" s="6" t="e">
        <f>MATCH(Q764,'Partnumber data valves'!$B$4:$B$1001,0)</f>
        <v>#N/A</v>
      </c>
      <c r="BC764" s="6"/>
      <c r="BD764" t="e">
        <f>INDEX('Partnumber data valves'!$B$4:$AC$1001,$BB764,13)</f>
        <v>#N/A</v>
      </c>
      <c r="BE764" t="e">
        <f>INDEX('Partnumber data valves'!$B$4:$AC$1001,$BB764,14)</f>
        <v>#N/A</v>
      </c>
      <c r="BF764" t="e">
        <f>INDEX('Partnumber data valves'!$B$4:$AC$1001,$BB764,15)</f>
        <v>#N/A</v>
      </c>
      <c r="BG764" t="e">
        <f>INDEX('Partnumber data valves'!$B$4:$AC$1001,$BB764,16)</f>
        <v>#N/A</v>
      </c>
      <c r="BH764" t="e">
        <f>INDEX('Partnumber data valves'!$B$4:$AC$1001,$BB764,17)</f>
        <v>#N/A</v>
      </c>
      <c r="BI764" t="e">
        <f>INDEX('Partnumber data valves'!$B$4:$AC$1001,$BB764,18)</f>
        <v>#N/A</v>
      </c>
      <c r="BJ764" t="e">
        <f>INDEX('Partnumber data valves'!$B$4:$AC$1001,$BB764,19)</f>
        <v>#N/A</v>
      </c>
      <c r="BL764" t="e">
        <f>INDEX('Partnumber data valves'!$B$4:$AC$1001,$BB764,21)</f>
        <v>#N/A</v>
      </c>
      <c r="BM764" t="e">
        <f>INDEX('Partnumber data valves'!$B$4:$AC$1001,$BB764,22)</f>
        <v>#N/A</v>
      </c>
      <c r="BN764" t="e">
        <f>INDEX('Partnumber data valves'!$B$4:$AC$1001,$BB764,23)</f>
        <v>#N/A</v>
      </c>
      <c r="BO764" t="e">
        <f>INDEX('Partnumber data valves'!$B$4:$AC$1001,$BB764,24)</f>
        <v>#N/A</v>
      </c>
      <c r="BP764" t="e">
        <f>INDEX('Partnumber data valves'!$B$4:$AC$1001,$BB764,25)</f>
        <v>#N/A</v>
      </c>
      <c r="BQ764" t="e">
        <f>INDEX('Partnumber data valves'!$B$4:$AC$1001,$BB764,26)</f>
        <v>#N/A</v>
      </c>
      <c r="BR764" t="e">
        <f>INDEX('Partnumber data valves'!$B$4:$AC$1001,$BB764,27)</f>
        <v>#N/A</v>
      </c>
      <c r="BS764" t="e">
        <f>INDEX('Partnumber data valves'!$B$4:$AC$1001,$BB764,28)</f>
        <v>#N/A</v>
      </c>
      <c r="BU764" s="66" t="e">
        <f>INDEX('Partnumber data valves'!$B$4:$AC$1001,$BB764,5)</f>
        <v>#N/A</v>
      </c>
      <c r="BV764" s="66" t="e">
        <f>INDEX('Partnumber data valves'!$B$4:$AC$1001,$BB764,6)</f>
        <v>#N/A</v>
      </c>
    </row>
    <row r="765" spans="2:74" ht="15.75">
      <c r="B765" s="86"/>
      <c r="C765" s="108"/>
      <c r="D765" s="112"/>
      <c r="E765" s="124"/>
      <c r="F765" s="124"/>
      <c r="G765" s="109"/>
      <c r="H765" s="112"/>
      <c r="I765" s="110"/>
      <c r="J765" s="111"/>
      <c r="K765" s="112"/>
      <c r="L765" s="111"/>
      <c r="M765" s="115"/>
      <c r="N765" s="115"/>
      <c r="O765" s="115"/>
      <c r="Q765" s="83"/>
      <c r="R765" s="22" t="e">
        <f>VLOOKUP('Frese Valve Selection'!$Q765,'Partnumber data valves'!$B$4:$K$1001,2,FALSE)</f>
        <v>#N/A</v>
      </c>
      <c r="S765" s="23" t="e">
        <f>VLOOKUP('Frese Valve Selection'!$Q765,'Partnumber data valves'!$B$4:$K$1001,3,FALSE)</f>
        <v>#N/A</v>
      </c>
      <c r="T765" s="23" t="e">
        <f>VLOOKUP('Frese Valve Selection'!$Q765,'Partnumber data valves'!$B$4:$K$1001,4,FALSE)</f>
        <v>#N/A</v>
      </c>
      <c r="U765" s="23" t="e">
        <f>VLOOKUP('Frese Valve Selection'!$Q765,'Partnumber data valves'!$B$4:$K$1001,5,FALSE)</f>
        <v>#N/A</v>
      </c>
      <c r="V765" s="23" t="e">
        <f>VLOOKUP('Frese Valve Selection'!$Q765,'Partnumber data valves'!$B$4:$K$1001,6,FALSE)</f>
        <v>#N/A</v>
      </c>
      <c r="W765" s="23" t="e">
        <f>VLOOKUP('Frese Valve Selection'!$Q765,'Partnumber data valves'!$B$4:$K$1001,7,FALSE)</f>
        <v>#N/A</v>
      </c>
      <c r="X765" s="23" t="e">
        <f>VLOOKUP('Frese Valve Selection'!$Q765,'Partnumber data valves'!$B$4:$K$1001,8,FALSE)</f>
        <v>#N/A</v>
      </c>
      <c r="Y765" s="23" t="e">
        <f>VLOOKUP('Frese Valve Selection'!$Q765,'Partnumber data valves'!$B$4:$K$1001,9,FALSE)</f>
        <v>#N/A</v>
      </c>
      <c r="Z765" s="23" t="e">
        <f>VLOOKUP('Frese Valve Selection'!$Q765,'Partnumber data valves'!$B$4:$K$1001,10,FALSE)</f>
        <v>#N/A</v>
      </c>
      <c r="AA765" s="97">
        <f t="shared" si="111"/>
        <v>0</v>
      </c>
      <c r="AB765" s="98" t="e">
        <f t="shared" si="109"/>
        <v>#N/A</v>
      </c>
      <c r="AC765" s="99" t="e">
        <f t="shared" si="110"/>
        <v>#N/A</v>
      </c>
      <c r="AD765" s="23" t="e">
        <f>VLOOKUP(Q765,'Weight table'!$A$2:$C$10000,3,FALSE)</f>
        <v>#N/A</v>
      </c>
      <c r="AF765" s="83"/>
      <c r="AG765" s="23" t="str">
        <f>IF(OR(ISBLANK($AF765),$AF765="N/A"),"",VLOOKUP($AF765,'Part number data actuators'!$B$3:$H$202,2,FALSE))</f>
        <v/>
      </c>
      <c r="AH765" s="23" t="str">
        <f>IF(OR(ISBLANK($AF765),$AF765="N/A"),"",VLOOKUP($AF765,'Part number data actuators'!$B$3:$H$202,3,FALSE))</f>
        <v/>
      </c>
      <c r="AI765" s="23" t="str">
        <f>IF(OR(ISBLANK($AF765),$AF765="N/A"),"",VLOOKUP($AF765,'Part number data actuators'!$B$3:$H$202,4,FALSE))</f>
        <v/>
      </c>
      <c r="AJ765" s="23" t="str">
        <f>IF(OR(ISBLANK($AF765),$AF765="N/A"),"",VLOOKUP($AF765,'Part number data actuators'!$B$3:$H$202,5,FALSE))</f>
        <v/>
      </c>
      <c r="AK765" s="23" t="str">
        <f>IF(OR(ISBLANK($AF765),$AF765="N/A"),"",VLOOKUP($AF765,'Part number data actuators'!$B$3:$H$202,6,FALSE))</f>
        <v/>
      </c>
      <c r="AL765" s="23" t="str">
        <f>IF(OR(ISBLANK($AF765),$AF765="N/A"),"",VLOOKUP($AF765,'Part number data actuators'!$B$3:$H$202,7,FALSE))</f>
        <v/>
      </c>
      <c r="AM765" s="5" t="str">
        <f>IF(OR(ISBLANK($AF765),$AF765="N/A"),"",VLOOKUP(AF765,'Weight table'!$A$2:$C$10000,3,FALSE))</f>
        <v/>
      </c>
      <c r="AO765" s="86"/>
      <c r="AU765" s="66" t="e">
        <f t="shared" si="112"/>
        <v>#N/A</v>
      </c>
      <c r="AV765" s="66" t="e">
        <f t="shared" si="113"/>
        <v>#N/A</v>
      </c>
      <c r="AW765" t="e">
        <f t="shared" si="114"/>
        <v>#N/A</v>
      </c>
      <c r="AX765" s="66" t="e">
        <f t="shared" si="115"/>
        <v>#N/A</v>
      </c>
      <c r="AY765" s="66" t="e">
        <f t="shared" si="116"/>
        <v>#N/A</v>
      </c>
      <c r="BB765" s="6" t="e">
        <f>MATCH(Q765,'Partnumber data valves'!$B$4:$B$1001,0)</f>
        <v>#N/A</v>
      </c>
      <c r="BC765" s="6"/>
      <c r="BD765" t="e">
        <f>INDEX('Partnumber data valves'!$B$4:$AC$1001,$BB765,13)</f>
        <v>#N/A</v>
      </c>
      <c r="BE765" t="e">
        <f>INDEX('Partnumber data valves'!$B$4:$AC$1001,$BB765,14)</f>
        <v>#N/A</v>
      </c>
      <c r="BF765" t="e">
        <f>INDEX('Partnumber data valves'!$B$4:$AC$1001,$BB765,15)</f>
        <v>#N/A</v>
      </c>
      <c r="BG765" t="e">
        <f>INDEX('Partnumber data valves'!$B$4:$AC$1001,$BB765,16)</f>
        <v>#N/A</v>
      </c>
      <c r="BH765" t="e">
        <f>INDEX('Partnumber data valves'!$B$4:$AC$1001,$BB765,17)</f>
        <v>#N/A</v>
      </c>
      <c r="BI765" t="e">
        <f>INDEX('Partnumber data valves'!$B$4:$AC$1001,$BB765,18)</f>
        <v>#N/A</v>
      </c>
      <c r="BJ765" t="e">
        <f>INDEX('Partnumber data valves'!$B$4:$AC$1001,$BB765,19)</f>
        <v>#N/A</v>
      </c>
      <c r="BL765" t="e">
        <f>INDEX('Partnumber data valves'!$B$4:$AC$1001,$BB765,21)</f>
        <v>#N/A</v>
      </c>
      <c r="BM765" t="e">
        <f>INDEX('Partnumber data valves'!$B$4:$AC$1001,$BB765,22)</f>
        <v>#N/A</v>
      </c>
      <c r="BN765" t="e">
        <f>INDEX('Partnumber data valves'!$B$4:$AC$1001,$BB765,23)</f>
        <v>#N/A</v>
      </c>
      <c r="BO765" t="e">
        <f>INDEX('Partnumber data valves'!$B$4:$AC$1001,$BB765,24)</f>
        <v>#N/A</v>
      </c>
      <c r="BP765" t="e">
        <f>INDEX('Partnumber data valves'!$B$4:$AC$1001,$BB765,25)</f>
        <v>#N/A</v>
      </c>
      <c r="BQ765" t="e">
        <f>INDEX('Partnumber data valves'!$B$4:$AC$1001,$BB765,26)</f>
        <v>#N/A</v>
      </c>
      <c r="BR765" t="e">
        <f>INDEX('Partnumber data valves'!$B$4:$AC$1001,$BB765,27)</f>
        <v>#N/A</v>
      </c>
      <c r="BS765" t="e">
        <f>INDEX('Partnumber data valves'!$B$4:$AC$1001,$BB765,28)</f>
        <v>#N/A</v>
      </c>
      <c r="BU765" s="66" t="e">
        <f>INDEX('Partnumber data valves'!$B$4:$AC$1001,$BB765,5)</f>
        <v>#N/A</v>
      </c>
      <c r="BV765" s="66" t="e">
        <f>INDEX('Partnumber data valves'!$B$4:$AC$1001,$BB765,6)</f>
        <v>#N/A</v>
      </c>
    </row>
    <row r="766" spans="2:74" ht="15.75">
      <c r="B766" s="86"/>
      <c r="C766" s="108"/>
      <c r="D766" s="112"/>
      <c r="E766" s="124"/>
      <c r="F766" s="124"/>
      <c r="G766" s="109"/>
      <c r="H766" s="112"/>
      <c r="I766" s="110"/>
      <c r="J766" s="111"/>
      <c r="K766" s="112"/>
      <c r="L766" s="111"/>
      <c r="M766" s="115"/>
      <c r="N766" s="115"/>
      <c r="O766" s="115"/>
      <c r="Q766" s="83"/>
      <c r="R766" s="22" t="e">
        <f>VLOOKUP('Frese Valve Selection'!$Q766,'Partnumber data valves'!$B$4:$K$1001,2,FALSE)</f>
        <v>#N/A</v>
      </c>
      <c r="S766" s="23" t="e">
        <f>VLOOKUP('Frese Valve Selection'!$Q766,'Partnumber data valves'!$B$4:$K$1001,3,FALSE)</f>
        <v>#N/A</v>
      </c>
      <c r="T766" s="23" t="e">
        <f>VLOOKUP('Frese Valve Selection'!$Q766,'Partnumber data valves'!$B$4:$K$1001,4,FALSE)</f>
        <v>#N/A</v>
      </c>
      <c r="U766" s="23" t="e">
        <f>VLOOKUP('Frese Valve Selection'!$Q766,'Partnumber data valves'!$B$4:$K$1001,5,FALSE)</f>
        <v>#N/A</v>
      </c>
      <c r="V766" s="23" t="e">
        <f>VLOOKUP('Frese Valve Selection'!$Q766,'Partnumber data valves'!$B$4:$K$1001,6,FALSE)</f>
        <v>#N/A</v>
      </c>
      <c r="W766" s="23" t="e">
        <f>VLOOKUP('Frese Valve Selection'!$Q766,'Partnumber data valves'!$B$4:$K$1001,7,FALSE)</f>
        <v>#N/A</v>
      </c>
      <c r="X766" s="23" t="e">
        <f>VLOOKUP('Frese Valve Selection'!$Q766,'Partnumber data valves'!$B$4:$K$1001,8,FALSE)</f>
        <v>#N/A</v>
      </c>
      <c r="Y766" s="23" t="e">
        <f>VLOOKUP('Frese Valve Selection'!$Q766,'Partnumber data valves'!$B$4:$K$1001,9,FALSE)</f>
        <v>#N/A</v>
      </c>
      <c r="Z766" s="23" t="e">
        <f>VLOOKUP('Frese Valve Selection'!$Q766,'Partnumber data valves'!$B$4:$K$1001,10,FALSE)</f>
        <v>#N/A</v>
      </c>
      <c r="AA766" s="97">
        <f t="shared" si="111"/>
        <v>0</v>
      </c>
      <c r="AB766" s="98" t="e">
        <f t="shared" si="109"/>
        <v>#N/A</v>
      </c>
      <c r="AC766" s="99" t="e">
        <f t="shared" si="110"/>
        <v>#N/A</v>
      </c>
      <c r="AD766" s="23" t="e">
        <f>VLOOKUP(Q766,'Weight table'!$A$2:$C$10000,3,FALSE)</f>
        <v>#N/A</v>
      </c>
      <c r="AF766" s="83"/>
      <c r="AG766" s="23" t="str">
        <f>IF(OR(ISBLANK($AF766),$AF766="N/A"),"",VLOOKUP($AF766,'Part number data actuators'!$B$3:$H$202,2,FALSE))</f>
        <v/>
      </c>
      <c r="AH766" s="23" t="str">
        <f>IF(OR(ISBLANK($AF766),$AF766="N/A"),"",VLOOKUP($AF766,'Part number data actuators'!$B$3:$H$202,3,FALSE))</f>
        <v/>
      </c>
      <c r="AI766" s="23" t="str">
        <f>IF(OR(ISBLANK($AF766),$AF766="N/A"),"",VLOOKUP($AF766,'Part number data actuators'!$B$3:$H$202,4,FALSE))</f>
        <v/>
      </c>
      <c r="AJ766" s="23" t="str">
        <f>IF(OR(ISBLANK($AF766),$AF766="N/A"),"",VLOOKUP($AF766,'Part number data actuators'!$B$3:$H$202,5,FALSE))</f>
        <v/>
      </c>
      <c r="AK766" s="23" t="str">
        <f>IF(OR(ISBLANK($AF766),$AF766="N/A"),"",VLOOKUP($AF766,'Part number data actuators'!$B$3:$H$202,6,FALSE))</f>
        <v/>
      </c>
      <c r="AL766" s="23" t="str">
        <f>IF(OR(ISBLANK($AF766),$AF766="N/A"),"",VLOOKUP($AF766,'Part number data actuators'!$B$3:$H$202,7,FALSE))</f>
        <v/>
      </c>
      <c r="AM766" s="5" t="str">
        <f>IF(OR(ISBLANK($AF766),$AF766="N/A"),"",VLOOKUP(AF766,'Weight table'!$A$2:$C$10000,3,FALSE))</f>
        <v/>
      </c>
      <c r="AO766" s="86"/>
      <c r="AU766" s="66" t="e">
        <f t="shared" si="112"/>
        <v>#N/A</v>
      </c>
      <c r="AV766" s="66" t="e">
        <f t="shared" si="113"/>
        <v>#N/A</v>
      </c>
      <c r="AW766" t="e">
        <f t="shared" si="114"/>
        <v>#N/A</v>
      </c>
      <c r="AX766" s="66" t="e">
        <f t="shared" si="115"/>
        <v>#N/A</v>
      </c>
      <c r="AY766" s="66" t="e">
        <f t="shared" si="116"/>
        <v>#N/A</v>
      </c>
      <c r="BB766" s="6" t="e">
        <f>MATCH(Q766,'Partnumber data valves'!$B$4:$B$1001,0)</f>
        <v>#N/A</v>
      </c>
      <c r="BC766" s="6"/>
      <c r="BD766" t="e">
        <f>INDEX('Partnumber data valves'!$B$4:$AC$1001,$BB766,13)</f>
        <v>#N/A</v>
      </c>
      <c r="BE766" t="e">
        <f>INDEX('Partnumber data valves'!$B$4:$AC$1001,$BB766,14)</f>
        <v>#N/A</v>
      </c>
      <c r="BF766" t="e">
        <f>INDEX('Partnumber data valves'!$B$4:$AC$1001,$BB766,15)</f>
        <v>#N/A</v>
      </c>
      <c r="BG766" t="e">
        <f>INDEX('Partnumber data valves'!$B$4:$AC$1001,$BB766,16)</f>
        <v>#N/A</v>
      </c>
      <c r="BH766" t="e">
        <f>INDEX('Partnumber data valves'!$B$4:$AC$1001,$BB766,17)</f>
        <v>#N/A</v>
      </c>
      <c r="BI766" t="e">
        <f>INDEX('Partnumber data valves'!$B$4:$AC$1001,$BB766,18)</f>
        <v>#N/A</v>
      </c>
      <c r="BJ766" t="e">
        <f>INDEX('Partnumber data valves'!$B$4:$AC$1001,$BB766,19)</f>
        <v>#N/A</v>
      </c>
      <c r="BL766" t="e">
        <f>INDEX('Partnumber data valves'!$B$4:$AC$1001,$BB766,21)</f>
        <v>#N/A</v>
      </c>
      <c r="BM766" t="e">
        <f>INDEX('Partnumber data valves'!$B$4:$AC$1001,$BB766,22)</f>
        <v>#N/A</v>
      </c>
      <c r="BN766" t="e">
        <f>INDEX('Partnumber data valves'!$B$4:$AC$1001,$BB766,23)</f>
        <v>#N/A</v>
      </c>
      <c r="BO766" t="e">
        <f>INDEX('Partnumber data valves'!$B$4:$AC$1001,$BB766,24)</f>
        <v>#N/A</v>
      </c>
      <c r="BP766" t="e">
        <f>INDEX('Partnumber data valves'!$B$4:$AC$1001,$BB766,25)</f>
        <v>#N/A</v>
      </c>
      <c r="BQ766" t="e">
        <f>INDEX('Partnumber data valves'!$B$4:$AC$1001,$BB766,26)</f>
        <v>#N/A</v>
      </c>
      <c r="BR766" t="e">
        <f>INDEX('Partnumber data valves'!$B$4:$AC$1001,$BB766,27)</f>
        <v>#N/A</v>
      </c>
      <c r="BS766" t="e">
        <f>INDEX('Partnumber data valves'!$B$4:$AC$1001,$BB766,28)</f>
        <v>#N/A</v>
      </c>
      <c r="BU766" s="66" t="e">
        <f>INDEX('Partnumber data valves'!$B$4:$AC$1001,$BB766,5)</f>
        <v>#N/A</v>
      </c>
      <c r="BV766" s="66" t="e">
        <f>INDEX('Partnumber data valves'!$B$4:$AC$1001,$BB766,6)</f>
        <v>#N/A</v>
      </c>
    </row>
    <row r="767" spans="2:74" ht="15.75">
      <c r="B767" s="86"/>
      <c r="C767" s="108"/>
      <c r="D767" s="125"/>
      <c r="E767" s="124"/>
      <c r="F767" s="124"/>
      <c r="G767" s="109"/>
      <c r="H767" s="112"/>
      <c r="I767" s="110"/>
      <c r="J767" s="111"/>
      <c r="K767" s="112"/>
      <c r="L767" s="111"/>
      <c r="M767" s="115"/>
      <c r="N767" s="115"/>
      <c r="O767" s="115"/>
      <c r="Q767" s="83"/>
      <c r="R767" s="22" t="e">
        <f>VLOOKUP('Frese Valve Selection'!$Q767,'Partnumber data valves'!$B$4:$K$1001,2,FALSE)</f>
        <v>#N/A</v>
      </c>
      <c r="S767" s="23" t="e">
        <f>VLOOKUP('Frese Valve Selection'!$Q767,'Partnumber data valves'!$B$4:$K$1001,3,FALSE)</f>
        <v>#N/A</v>
      </c>
      <c r="T767" s="23" t="e">
        <f>VLOOKUP('Frese Valve Selection'!$Q767,'Partnumber data valves'!$B$4:$K$1001,4,FALSE)</f>
        <v>#N/A</v>
      </c>
      <c r="U767" s="23" t="e">
        <f>VLOOKUP('Frese Valve Selection'!$Q767,'Partnumber data valves'!$B$4:$K$1001,5,FALSE)</f>
        <v>#N/A</v>
      </c>
      <c r="V767" s="23" t="e">
        <f>VLOOKUP('Frese Valve Selection'!$Q767,'Partnumber data valves'!$B$4:$K$1001,6,FALSE)</f>
        <v>#N/A</v>
      </c>
      <c r="W767" s="23" t="e">
        <f>VLOOKUP('Frese Valve Selection'!$Q767,'Partnumber data valves'!$B$4:$K$1001,7,FALSE)</f>
        <v>#N/A</v>
      </c>
      <c r="X767" s="23" t="e">
        <f>VLOOKUP('Frese Valve Selection'!$Q767,'Partnumber data valves'!$B$4:$K$1001,8,FALSE)</f>
        <v>#N/A</v>
      </c>
      <c r="Y767" s="23" t="e">
        <f>VLOOKUP('Frese Valve Selection'!$Q767,'Partnumber data valves'!$B$4:$K$1001,9,FALSE)</f>
        <v>#N/A</v>
      </c>
      <c r="Z767" s="23" t="e">
        <f>VLOOKUP('Frese Valve Selection'!$Q767,'Partnumber data valves'!$B$4:$K$1001,10,FALSE)</f>
        <v>#N/A</v>
      </c>
      <c r="AA767" s="97">
        <f t="shared" si="111"/>
        <v>0</v>
      </c>
      <c r="AB767" s="98" t="e">
        <f t="shared" si="109"/>
        <v>#N/A</v>
      </c>
      <c r="AC767" s="99" t="e">
        <f t="shared" si="110"/>
        <v>#N/A</v>
      </c>
      <c r="AD767" s="23" t="e">
        <f>VLOOKUP(Q767,'Weight table'!$A$2:$C$10000,3,FALSE)</f>
        <v>#N/A</v>
      </c>
      <c r="AF767" s="83"/>
      <c r="AG767" s="23" t="str">
        <f>IF(OR(ISBLANK($AF767),$AF767="N/A"),"",VLOOKUP($AF767,'Part number data actuators'!$B$3:$H$202,2,FALSE))</f>
        <v/>
      </c>
      <c r="AH767" s="23" t="str">
        <f>IF(OR(ISBLANK($AF767),$AF767="N/A"),"",VLOOKUP($AF767,'Part number data actuators'!$B$3:$H$202,3,FALSE))</f>
        <v/>
      </c>
      <c r="AI767" s="23" t="str">
        <f>IF(OR(ISBLANK($AF767),$AF767="N/A"),"",VLOOKUP($AF767,'Part number data actuators'!$B$3:$H$202,4,FALSE))</f>
        <v/>
      </c>
      <c r="AJ767" s="23" t="str">
        <f>IF(OR(ISBLANK($AF767),$AF767="N/A"),"",VLOOKUP($AF767,'Part number data actuators'!$B$3:$H$202,5,FALSE))</f>
        <v/>
      </c>
      <c r="AK767" s="23" t="str">
        <f>IF(OR(ISBLANK($AF767),$AF767="N/A"),"",VLOOKUP($AF767,'Part number data actuators'!$B$3:$H$202,6,FALSE))</f>
        <v/>
      </c>
      <c r="AL767" s="23" t="str">
        <f>IF(OR(ISBLANK($AF767),$AF767="N/A"),"",VLOOKUP($AF767,'Part number data actuators'!$B$3:$H$202,7,FALSE))</f>
        <v/>
      </c>
      <c r="AM767" s="5" t="str">
        <f>IF(OR(ISBLANK($AF767),$AF767="N/A"),"",VLOOKUP(AF767,'Weight table'!$A$2:$C$10000,3,FALSE))</f>
        <v/>
      </c>
      <c r="AO767" s="86"/>
      <c r="AU767" s="66" t="e">
        <f t="shared" si="112"/>
        <v>#N/A</v>
      </c>
      <c r="AV767" s="66" t="e">
        <f t="shared" si="113"/>
        <v>#N/A</v>
      </c>
      <c r="AW767" t="e">
        <f t="shared" si="114"/>
        <v>#N/A</v>
      </c>
      <c r="AX767" s="66" t="e">
        <f t="shared" si="115"/>
        <v>#N/A</v>
      </c>
      <c r="AY767" s="66" t="e">
        <f t="shared" si="116"/>
        <v>#N/A</v>
      </c>
      <c r="BB767" s="6" t="e">
        <f>MATCH(Q767,'Partnumber data valves'!$B$4:$B$1001,0)</f>
        <v>#N/A</v>
      </c>
      <c r="BC767" s="6"/>
      <c r="BD767" t="e">
        <f>INDEX('Partnumber data valves'!$B$4:$AC$1001,$BB767,13)</f>
        <v>#N/A</v>
      </c>
      <c r="BE767" t="e">
        <f>INDEX('Partnumber data valves'!$B$4:$AC$1001,$BB767,14)</f>
        <v>#N/A</v>
      </c>
      <c r="BF767" t="e">
        <f>INDEX('Partnumber data valves'!$B$4:$AC$1001,$BB767,15)</f>
        <v>#N/A</v>
      </c>
      <c r="BG767" t="e">
        <f>INDEX('Partnumber data valves'!$B$4:$AC$1001,$BB767,16)</f>
        <v>#N/A</v>
      </c>
      <c r="BH767" t="e">
        <f>INDEX('Partnumber data valves'!$B$4:$AC$1001,$BB767,17)</f>
        <v>#N/A</v>
      </c>
      <c r="BI767" t="e">
        <f>INDEX('Partnumber data valves'!$B$4:$AC$1001,$BB767,18)</f>
        <v>#N/A</v>
      </c>
      <c r="BJ767" t="e">
        <f>INDEX('Partnumber data valves'!$B$4:$AC$1001,$BB767,19)</f>
        <v>#N/A</v>
      </c>
      <c r="BL767" t="e">
        <f>INDEX('Partnumber data valves'!$B$4:$AC$1001,$BB767,21)</f>
        <v>#N/A</v>
      </c>
      <c r="BM767" t="e">
        <f>INDEX('Partnumber data valves'!$B$4:$AC$1001,$BB767,22)</f>
        <v>#N/A</v>
      </c>
      <c r="BN767" t="e">
        <f>INDEX('Partnumber data valves'!$B$4:$AC$1001,$BB767,23)</f>
        <v>#N/A</v>
      </c>
      <c r="BO767" t="e">
        <f>INDEX('Partnumber data valves'!$B$4:$AC$1001,$BB767,24)</f>
        <v>#N/A</v>
      </c>
      <c r="BP767" t="e">
        <f>INDEX('Partnumber data valves'!$B$4:$AC$1001,$BB767,25)</f>
        <v>#N/A</v>
      </c>
      <c r="BQ767" t="e">
        <f>INDEX('Partnumber data valves'!$B$4:$AC$1001,$BB767,26)</f>
        <v>#N/A</v>
      </c>
      <c r="BR767" t="e">
        <f>INDEX('Partnumber data valves'!$B$4:$AC$1001,$BB767,27)</f>
        <v>#N/A</v>
      </c>
      <c r="BS767" t="e">
        <f>INDEX('Partnumber data valves'!$B$4:$AC$1001,$BB767,28)</f>
        <v>#N/A</v>
      </c>
      <c r="BU767" s="66" t="e">
        <f>INDEX('Partnumber data valves'!$B$4:$AC$1001,$BB767,5)</f>
        <v>#N/A</v>
      </c>
      <c r="BV767" s="66" t="e">
        <f>INDEX('Partnumber data valves'!$B$4:$AC$1001,$BB767,6)</f>
        <v>#N/A</v>
      </c>
    </row>
    <row r="768" spans="2:74" ht="15.75">
      <c r="B768" s="86"/>
      <c r="C768" s="108"/>
      <c r="D768" s="112"/>
      <c r="E768" s="124"/>
      <c r="F768" s="124"/>
      <c r="G768" s="109"/>
      <c r="H768" s="112"/>
      <c r="I768" s="110"/>
      <c r="J768" s="111"/>
      <c r="K768" s="112"/>
      <c r="L768" s="111"/>
      <c r="M768" s="115"/>
      <c r="N768" s="115"/>
      <c r="O768" s="115"/>
      <c r="Q768" s="83"/>
      <c r="R768" s="22" t="e">
        <f>VLOOKUP('Frese Valve Selection'!$Q768,'Partnumber data valves'!$B$4:$K$1001,2,FALSE)</f>
        <v>#N/A</v>
      </c>
      <c r="S768" s="23" t="e">
        <f>VLOOKUP('Frese Valve Selection'!$Q768,'Partnumber data valves'!$B$4:$K$1001,3,FALSE)</f>
        <v>#N/A</v>
      </c>
      <c r="T768" s="23" t="e">
        <f>VLOOKUP('Frese Valve Selection'!$Q768,'Partnumber data valves'!$B$4:$K$1001,4,FALSE)</f>
        <v>#N/A</v>
      </c>
      <c r="U768" s="23" t="e">
        <f>VLOOKUP('Frese Valve Selection'!$Q768,'Partnumber data valves'!$B$4:$K$1001,5,FALSE)</f>
        <v>#N/A</v>
      </c>
      <c r="V768" s="23" t="e">
        <f>VLOOKUP('Frese Valve Selection'!$Q768,'Partnumber data valves'!$B$4:$K$1001,6,FALSE)</f>
        <v>#N/A</v>
      </c>
      <c r="W768" s="23" t="e">
        <f>VLOOKUP('Frese Valve Selection'!$Q768,'Partnumber data valves'!$B$4:$K$1001,7,FALSE)</f>
        <v>#N/A</v>
      </c>
      <c r="X768" s="23" t="e">
        <f>VLOOKUP('Frese Valve Selection'!$Q768,'Partnumber data valves'!$B$4:$K$1001,8,FALSE)</f>
        <v>#N/A</v>
      </c>
      <c r="Y768" s="23" t="e">
        <f>VLOOKUP('Frese Valve Selection'!$Q768,'Partnumber data valves'!$B$4:$K$1001,9,FALSE)</f>
        <v>#N/A</v>
      </c>
      <c r="Z768" s="23" t="e">
        <f>VLOOKUP('Frese Valve Selection'!$Q768,'Partnumber data valves'!$B$4:$K$1001,10,FALSE)</f>
        <v>#N/A</v>
      </c>
      <c r="AA768" s="97">
        <f t="shared" si="111"/>
        <v>0</v>
      </c>
      <c r="AB768" s="98" t="e">
        <f t="shared" si="109"/>
        <v>#N/A</v>
      </c>
      <c r="AC768" s="99" t="e">
        <f t="shared" si="110"/>
        <v>#N/A</v>
      </c>
      <c r="AD768" s="23" t="e">
        <f>VLOOKUP(Q768,'Weight table'!$A$2:$C$10000,3,FALSE)</f>
        <v>#N/A</v>
      </c>
      <c r="AF768" s="83"/>
      <c r="AG768" s="23" t="str">
        <f>IF(OR(ISBLANK($AF768),$AF768="N/A"),"",VLOOKUP($AF768,'Part number data actuators'!$B$3:$H$202,2,FALSE))</f>
        <v/>
      </c>
      <c r="AH768" s="23" t="str">
        <f>IF(OR(ISBLANK($AF768),$AF768="N/A"),"",VLOOKUP($AF768,'Part number data actuators'!$B$3:$H$202,3,FALSE))</f>
        <v/>
      </c>
      <c r="AI768" s="23" t="str">
        <f>IF(OR(ISBLANK($AF768),$AF768="N/A"),"",VLOOKUP($AF768,'Part number data actuators'!$B$3:$H$202,4,FALSE))</f>
        <v/>
      </c>
      <c r="AJ768" s="23" t="str">
        <f>IF(OR(ISBLANK($AF768),$AF768="N/A"),"",VLOOKUP($AF768,'Part number data actuators'!$B$3:$H$202,5,FALSE))</f>
        <v/>
      </c>
      <c r="AK768" s="23" t="str">
        <f>IF(OR(ISBLANK($AF768),$AF768="N/A"),"",VLOOKUP($AF768,'Part number data actuators'!$B$3:$H$202,6,FALSE))</f>
        <v/>
      </c>
      <c r="AL768" s="23" t="str">
        <f>IF(OR(ISBLANK($AF768),$AF768="N/A"),"",VLOOKUP($AF768,'Part number data actuators'!$B$3:$H$202,7,FALSE))</f>
        <v/>
      </c>
      <c r="AM768" s="5" t="str">
        <f>IF(OR(ISBLANK($AF768),$AF768="N/A"),"",VLOOKUP(AF768,'Weight table'!$A$2:$C$10000,3,FALSE))</f>
        <v/>
      </c>
      <c r="AO768" s="86"/>
      <c r="AU768" s="66" t="e">
        <f t="shared" si="112"/>
        <v>#N/A</v>
      </c>
      <c r="AV768" s="66" t="e">
        <f t="shared" si="113"/>
        <v>#N/A</v>
      </c>
      <c r="AW768" t="e">
        <f t="shared" si="114"/>
        <v>#N/A</v>
      </c>
      <c r="AX768" s="66" t="e">
        <f t="shared" si="115"/>
        <v>#N/A</v>
      </c>
      <c r="AY768" s="66" t="e">
        <f t="shared" si="116"/>
        <v>#N/A</v>
      </c>
      <c r="BB768" s="6" t="e">
        <f>MATCH(Q768,'Partnumber data valves'!$B$4:$B$1001,0)</f>
        <v>#N/A</v>
      </c>
      <c r="BC768" s="6"/>
      <c r="BD768" t="e">
        <f>INDEX('Partnumber data valves'!$B$4:$AC$1001,$BB768,13)</f>
        <v>#N/A</v>
      </c>
      <c r="BE768" t="e">
        <f>INDEX('Partnumber data valves'!$B$4:$AC$1001,$BB768,14)</f>
        <v>#N/A</v>
      </c>
      <c r="BF768" t="e">
        <f>INDEX('Partnumber data valves'!$B$4:$AC$1001,$BB768,15)</f>
        <v>#N/A</v>
      </c>
      <c r="BG768" t="e">
        <f>INDEX('Partnumber data valves'!$B$4:$AC$1001,$BB768,16)</f>
        <v>#N/A</v>
      </c>
      <c r="BH768" t="e">
        <f>INDEX('Partnumber data valves'!$B$4:$AC$1001,$BB768,17)</f>
        <v>#N/A</v>
      </c>
      <c r="BI768" t="e">
        <f>INDEX('Partnumber data valves'!$B$4:$AC$1001,$BB768,18)</f>
        <v>#N/A</v>
      </c>
      <c r="BJ768" t="e">
        <f>INDEX('Partnumber data valves'!$B$4:$AC$1001,$BB768,19)</f>
        <v>#N/A</v>
      </c>
      <c r="BL768" t="e">
        <f>INDEX('Partnumber data valves'!$B$4:$AC$1001,$BB768,21)</f>
        <v>#N/A</v>
      </c>
      <c r="BM768" t="e">
        <f>INDEX('Partnumber data valves'!$B$4:$AC$1001,$BB768,22)</f>
        <v>#N/A</v>
      </c>
      <c r="BN768" t="e">
        <f>INDEX('Partnumber data valves'!$B$4:$AC$1001,$BB768,23)</f>
        <v>#N/A</v>
      </c>
      <c r="BO768" t="e">
        <f>INDEX('Partnumber data valves'!$B$4:$AC$1001,$BB768,24)</f>
        <v>#N/A</v>
      </c>
      <c r="BP768" t="e">
        <f>INDEX('Partnumber data valves'!$B$4:$AC$1001,$BB768,25)</f>
        <v>#N/A</v>
      </c>
      <c r="BQ768" t="e">
        <f>INDEX('Partnumber data valves'!$B$4:$AC$1001,$BB768,26)</f>
        <v>#N/A</v>
      </c>
      <c r="BR768" t="e">
        <f>INDEX('Partnumber data valves'!$B$4:$AC$1001,$BB768,27)</f>
        <v>#N/A</v>
      </c>
      <c r="BS768" t="e">
        <f>INDEX('Partnumber data valves'!$B$4:$AC$1001,$BB768,28)</f>
        <v>#N/A</v>
      </c>
      <c r="BU768" s="66" t="e">
        <f>INDEX('Partnumber data valves'!$B$4:$AC$1001,$BB768,5)</f>
        <v>#N/A</v>
      </c>
      <c r="BV768" s="66" t="e">
        <f>INDEX('Partnumber data valves'!$B$4:$AC$1001,$BB768,6)</f>
        <v>#N/A</v>
      </c>
    </row>
    <row r="769" spans="2:74" ht="15.75">
      <c r="B769" s="86"/>
      <c r="C769" s="108"/>
      <c r="D769" s="112"/>
      <c r="E769" s="124"/>
      <c r="F769" s="124"/>
      <c r="G769" s="109"/>
      <c r="H769" s="112"/>
      <c r="I769" s="110"/>
      <c r="J769" s="111"/>
      <c r="K769" s="112"/>
      <c r="L769" s="111"/>
      <c r="M769" s="115"/>
      <c r="N769" s="115"/>
      <c r="O769" s="115"/>
      <c r="Q769" s="83"/>
      <c r="R769" s="22" t="e">
        <f>VLOOKUP('Frese Valve Selection'!$Q769,'Partnumber data valves'!$B$4:$K$1001,2,FALSE)</f>
        <v>#N/A</v>
      </c>
      <c r="S769" s="23" t="e">
        <f>VLOOKUP('Frese Valve Selection'!$Q769,'Partnumber data valves'!$B$4:$K$1001,3,FALSE)</f>
        <v>#N/A</v>
      </c>
      <c r="T769" s="23" t="e">
        <f>VLOOKUP('Frese Valve Selection'!$Q769,'Partnumber data valves'!$B$4:$K$1001,4,FALSE)</f>
        <v>#N/A</v>
      </c>
      <c r="U769" s="23" t="e">
        <f>VLOOKUP('Frese Valve Selection'!$Q769,'Partnumber data valves'!$B$4:$K$1001,5,FALSE)</f>
        <v>#N/A</v>
      </c>
      <c r="V769" s="23" t="e">
        <f>VLOOKUP('Frese Valve Selection'!$Q769,'Partnumber data valves'!$B$4:$K$1001,6,FALSE)</f>
        <v>#N/A</v>
      </c>
      <c r="W769" s="23" t="e">
        <f>VLOOKUP('Frese Valve Selection'!$Q769,'Partnumber data valves'!$B$4:$K$1001,7,FALSE)</f>
        <v>#N/A</v>
      </c>
      <c r="X769" s="23" t="e">
        <f>VLOOKUP('Frese Valve Selection'!$Q769,'Partnumber data valves'!$B$4:$K$1001,8,FALSE)</f>
        <v>#N/A</v>
      </c>
      <c r="Y769" s="23" t="e">
        <f>VLOOKUP('Frese Valve Selection'!$Q769,'Partnumber data valves'!$B$4:$K$1001,9,FALSE)</f>
        <v>#N/A</v>
      </c>
      <c r="Z769" s="23" t="e">
        <f>VLOOKUP('Frese Valve Selection'!$Q769,'Partnumber data valves'!$B$4:$K$1001,10,FALSE)</f>
        <v>#N/A</v>
      </c>
      <c r="AA769" s="97">
        <f t="shared" si="111"/>
        <v>0</v>
      </c>
      <c r="AB769" s="98" t="e">
        <f t="shared" si="109"/>
        <v>#N/A</v>
      </c>
      <c r="AC769" s="99" t="e">
        <f t="shared" si="110"/>
        <v>#N/A</v>
      </c>
      <c r="AD769" s="23" t="e">
        <f>VLOOKUP(Q769,'Weight table'!$A$2:$C$10000,3,FALSE)</f>
        <v>#N/A</v>
      </c>
      <c r="AF769" s="83"/>
      <c r="AG769" s="23" t="str">
        <f>IF(OR(ISBLANK($AF769),$AF769="N/A"),"",VLOOKUP($AF769,'Part number data actuators'!$B$3:$H$202,2,FALSE))</f>
        <v/>
      </c>
      <c r="AH769" s="23" t="str">
        <f>IF(OR(ISBLANK($AF769),$AF769="N/A"),"",VLOOKUP($AF769,'Part number data actuators'!$B$3:$H$202,3,FALSE))</f>
        <v/>
      </c>
      <c r="AI769" s="23" t="str">
        <f>IF(OR(ISBLANK($AF769),$AF769="N/A"),"",VLOOKUP($AF769,'Part number data actuators'!$B$3:$H$202,4,FALSE))</f>
        <v/>
      </c>
      <c r="AJ769" s="23" t="str">
        <f>IF(OR(ISBLANK($AF769),$AF769="N/A"),"",VLOOKUP($AF769,'Part number data actuators'!$B$3:$H$202,5,FALSE))</f>
        <v/>
      </c>
      <c r="AK769" s="23" t="str">
        <f>IF(OR(ISBLANK($AF769),$AF769="N/A"),"",VLOOKUP($AF769,'Part number data actuators'!$B$3:$H$202,6,FALSE))</f>
        <v/>
      </c>
      <c r="AL769" s="23" t="str">
        <f>IF(OR(ISBLANK($AF769),$AF769="N/A"),"",VLOOKUP($AF769,'Part number data actuators'!$B$3:$H$202,7,FALSE))</f>
        <v/>
      </c>
      <c r="AM769" s="5" t="str">
        <f>IF(OR(ISBLANK($AF769),$AF769="N/A"),"",VLOOKUP(AF769,'Weight table'!$A$2:$C$10000,3,FALSE))</f>
        <v/>
      </c>
      <c r="AO769" s="86"/>
      <c r="AU769" s="66" t="e">
        <f t="shared" si="112"/>
        <v>#N/A</v>
      </c>
      <c r="AV769" s="66" t="e">
        <f t="shared" si="113"/>
        <v>#N/A</v>
      </c>
      <c r="AW769" t="e">
        <f t="shared" si="114"/>
        <v>#N/A</v>
      </c>
      <c r="AX769" s="66" t="e">
        <f t="shared" si="115"/>
        <v>#N/A</v>
      </c>
      <c r="AY769" s="66" t="e">
        <f t="shared" si="116"/>
        <v>#N/A</v>
      </c>
      <c r="BB769" s="6" t="e">
        <f>MATCH(Q769,'Partnumber data valves'!$B$4:$B$1001,0)</f>
        <v>#N/A</v>
      </c>
      <c r="BC769" s="6"/>
      <c r="BD769" t="e">
        <f>INDEX('Partnumber data valves'!$B$4:$AC$1001,$BB769,13)</f>
        <v>#N/A</v>
      </c>
      <c r="BE769" t="e">
        <f>INDEX('Partnumber data valves'!$B$4:$AC$1001,$BB769,14)</f>
        <v>#N/A</v>
      </c>
      <c r="BF769" t="e">
        <f>INDEX('Partnumber data valves'!$B$4:$AC$1001,$BB769,15)</f>
        <v>#N/A</v>
      </c>
      <c r="BG769" t="e">
        <f>INDEX('Partnumber data valves'!$B$4:$AC$1001,$BB769,16)</f>
        <v>#N/A</v>
      </c>
      <c r="BH769" t="e">
        <f>INDEX('Partnumber data valves'!$B$4:$AC$1001,$BB769,17)</f>
        <v>#N/A</v>
      </c>
      <c r="BI769" t="e">
        <f>INDEX('Partnumber data valves'!$B$4:$AC$1001,$BB769,18)</f>
        <v>#N/A</v>
      </c>
      <c r="BJ769" t="e">
        <f>INDEX('Partnumber data valves'!$B$4:$AC$1001,$BB769,19)</f>
        <v>#N/A</v>
      </c>
      <c r="BL769" t="e">
        <f>INDEX('Partnumber data valves'!$B$4:$AC$1001,$BB769,21)</f>
        <v>#N/A</v>
      </c>
      <c r="BM769" t="e">
        <f>INDEX('Partnumber data valves'!$B$4:$AC$1001,$BB769,22)</f>
        <v>#N/A</v>
      </c>
      <c r="BN769" t="e">
        <f>INDEX('Partnumber data valves'!$B$4:$AC$1001,$BB769,23)</f>
        <v>#N/A</v>
      </c>
      <c r="BO769" t="e">
        <f>INDEX('Partnumber data valves'!$B$4:$AC$1001,$BB769,24)</f>
        <v>#N/A</v>
      </c>
      <c r="BP769" t="e">
        <f>INDEX('Partnumber data valves'!$B$4:$AC$1001,$BB769,25)</f>
        <v>#N/A</v>
      </c>
      <c r="BQ769" t="e">
        <f>INDEX('Partnumber data valves'!$B$4:$AC$1001,$BB769,26)</f>
        <v>#N/A</v>
      </c>
      <c r="BR769" t="e">
        <f>INDEX('Partnumber data valves'!$B$4:$AC$1001,$BB769,27)</f>
        <v>#N/A</v>
      </c>
      <c r="BS769" t="e">
        <f>INDEX('Partnumber data valves'!$B$4:$AC$1001,$BB769,28)</f>
        <v>#N/A</v>
      </c>
      <c r="BU769" s="66" t="e">
        <f>INDEX('Partnumber data valves'!$B$4:$AC$1001,$BB769,5)</f>
        <v>#N/A</v>
      </c>
      <c r="BV769" s="66" t="e">
        <f>INDEX('Partnumber data valves'!$B$4:$AC$1001,$BB769,6)</f>
        <v>#N/A</v>
      </c>
    </row>
    <row r="770" spans="2:74" ht="15.75">
      <c r="B770" s="86"/>
      <c r="C770" s="108"/>
      <c r="D770" s="112"/>
      <c r="E770" s="124"/>
      <c r="F770" s="124"/>
      <c r="G770" s="109"/>
      <c r="H770" s="112"/>
      <c r="I770" s="110"/>
      <c r="J770" s="111"/>
      <c r="K770" s="112"/>
      <c r="L770" s="111"/>
      <c r="M770" s="115"/>
      <c r="N770" s="115"/>
      <c r="O770" s="115"/>
      <c r="Q770" s="83"/>
      <c r="R770" s="22" t="e">
        <f>VLOOKUP('Frese Valve Selection'!$Q770,'Partnumber data valves'!$B$4:$K$1001,2,FALSE)</f>
        <v>#N/A</v>
      </c>
      <c r="S770" s="23" t="e">
        <f>VLOOKUP('Frese Valve Selection'!$Q770,'Partnumber data valves'!$B$4:$K$1001,3,FALSE)</f>
        <v>#N/A</v>
      </c>
      <c r="T770" s="23" t="e">
        <f>VLOOKUP('Frese Valve Selection'!$Q770,'Partnumber data valves'!$B$4:$K$1001,4,FALSE)</f>
        <v>#N/A</v>
      </c>
      <c r="U770" s="23" t="e">
        <f>VLOOKUP('Frese Valve Selection'!$Q770,'Partnumber data valves'!$B$4:$K$1001,5,FALSE)</f>
        <v>#N/A</v>
      </c>
      <c r="V770" s="23" t="e">
        <f>VLOOKUP('Frese Valve Selection'!$Q770,'Partnumber data valves'!$B$4:$K$1001,6,FALSE)</f>
        <v>#N/A</v>
      </c>
      <c r="W770" s="23" t="e">
        <f>VLOOKUP('Frese Valve Selection'!$Q770,'Partnumber data valves'!$B$4:$K$1001,7,FALSE)</f>
        <v>#N/A</v>
      </c>
      <c r="X770" s="23" t="e">
        <f>VLOOKUP('Frese Valve Selection'!$Q770,'Partnumber data valves'!$B$4:$K$1001,8,FALSE)</f>
        <v>#N/A</v>
      </c>
      <c r="Y770" s="23" t="e">
        <f>VLOOKUP('Frese Valve Selection'!$Q770,'Partnumber data valves'!$B$4:$K$1001,9,FALSE)</f>
        <v>#N/A</v>
      </c>
      <c r="Z770" s="23" t="e">
        <f>VLOOKUP('Frese Valve Selection'!$Q770,'Partnumber data valves'!$B$4:$K$1001,10,FALSE)</f>
        <v>#N/A</v>
      </c>
      <c r="AA770" s="97">
        <f t="shared" si="111"/>
        <v>0</v>
      </c>
      <c r="AB770" s="98" t="e">
        <f t="shared" si="109"/>
        <v>#N/A</v>
      </c>
      <c r="AC770" s="99" t="e">
        <f t="shared" si="110"/>
        <v>#N/A</v>
      </c>
      <c r="AD770" s="23" t="e">
        <f>VLOOKUP(Q770,'Weight table'!$A$2:$C$10000,3,FALSE)</f>
        <v>#N/A</v>
      </c>
      <c r="AF770" s="83"/>
      <c r="AG770" s="23" t="str">
        <f>IF(OR(ISBLANK($AF770),$AF770="N/A"),"",VLOOKUP($AF770,'Part number data actuators'!$B$3:$H$202,2,FALSE))</f>
        <v/>
      </c>
      <c r="AH770" s="23" t="str">
        <f>IF(OR(ISBLANK($AF770),$AF770="N/A"),"",VLOOKUP($AF770,'Part number data actuators'!$B$3:$H$202,3,FALSE))</f>
        <v/>
      </c>
      <c r="AI770" s="23" t="str">
        <f>IF(OR(ISBLANK($AF770),$AF770="N/A"),"",VLOOKUP($AF770,'Part number data actuators'!$B$3:$H$202,4,FALSE))</f>
        <v/>
      </c>
      <c r="AJ770" s="23" t="str">
        <f>IF(OR(ISBLANK($AF770),$AF770="N/A"),"",VLOOKUP($AF770,'Part number data actuators'!$B$3:$H$202,5,FALSE))</f>
        <v/>
      </c>
      <c r="AK770" s="23" t="str">
        <f>IF(OR(ISBLANK($AF770),$AF770="N/A"),"",VLOOKUP($AF770,'Part number data actuators'!$B$3:$H$202,6,FALSE))</f>
        <v/>
      </c>
      <c r="AL770" s="23" t="str">
        <f>IF(OR(ISBLANK($AF770),$AF770="N/A"),"",VLOOKUP($AF770,'Part number data actuators'!$B$3:$H$202,7,FALSE))</f>
        <v/>
      </c>
      <c r="AM770" s="5" t="str">
        <f>IF(OR(ISBLANK($AF770),$AF770="N/A"),"",VLOOKUP(AF770,'Weight table'!$A$2:$C$10000,3,FALSE))</f>
        <v/>
      </c>
      <c r="AO770" s="86"/>
      <c r="AU770" s="66" t="e">
        <f t="shared" si="112"/>
        <v>#N/A</v>
      </c>
      <c r="AV770" s="66" t="e">
        <f t="shared" si="113"/>
        <v>#N/A</v>
      </c>
      <c r="AW770" t="e">
        <f t="shared" si="114"/>
        <v>#N/A</v>
      </c>
      <c r="AX770" s="66" t="e">
        <f t="shared" si="115"/>
        <v>#N/A</v>
      </c>
      <c r="AY770" s="66" t="e">
        <f t="shared" si="116"/>
        <v>#N/A</v>
      </c>
      <c r="BB770" s="6" t="e">
        <f>MATCH(Q770,'Partnumber data valves'!$B$4:$B$1001,0)</f>
        <v>#N/A</v>
      </c>
      <c r="BC770" s="6"/>
      <c r="BD770" t="e">
        <f>INDEX('Partnumber data valves'!$B$4:$AC$1001,$BB770,13)</f>
        <v>#N/A</v>
      </c>
      <c r="BE770" t="e">
        <f>INDEX('Partnumber data valves'!$B$4:$AC$1001,$BB770,14)</f>
        <v>#N/A</v>
      </c>
      <c r="BF770" t="e">
        <f>INDEX('Partnumber data valves'!$B$4:$AC$1001,$BB770,15)</f>
        <v>#N/A</v>
      </c>
      <c r="BG770" t="e">
        <f>INDEX('Partnumber data valves'!$B$4:$AC$1001,$BB770,16)</f>
        <v>#N/A</v>
      </c>
      <c r="BH770" t="e">
        <f>INDEX('Partnumber data valves'!$B$4:$AC$1001,$BB770,17)</f>
        <v>#N/A</v>
      </c>
      <c r="BI770" t="e">
        <f>INDEX('Partnumber data valves'!$B$4:$AC$1001,$BB770,18)</f>
        <v>#N/A</v>
      </c>
      <c r="BJ770" t="e">
        <f>INDEX('Partnumber data valves'!$B$4:$AC$1001,$BB770,19)</f>
        <v>#N/A</v>
      </c>
      <c r="BL770" t="e">
        <f>INDEX('Partnumber data valves'!$B$4:$AC$1001,$BB770,21)</f>
        <v>#N/A</v>
      </c>
      <c r="BM770" t="e">
        <f>INDEX('Partnumber data valves'!$B$4:$AC$1001,$BB770,22)</f>
        <v>#N/A</v>
      </c>
      <c r="BN770" t="e">
        <f>INDEX('Partnumber data valves'!$B$4:$AC$1001,$BB770,23)</f>
        <v>#N/A</v>
      </c>
      <c r="BO770" t="e">
        <f>INDEX('Partnumber data valves'!$B$4:$AC$1001,$BB770,24)</f>
        <v>#N/A</v>
      </c>
      <c r="BP770" t="e">
        <f>INDEX('Partnumber data valves'!$B$4:$AC$1001,$BB770,25)</f>
        <v>#N/A</v>
      </c>
      <c r="BQ770" t="e">
        <f>INDEX('Partnumber data valves'!$B$4:$AC$1001,$BB770,26)</f>
        <v>#N/A</v>
      </c>
      <c r="BR770" t="e">
        <f>INDEX('Partnumber data valves'!$B$4:$AC$1001,$BB770,27)</f>
        <v>#N/A</v>
      </c>
      <c r="BS770" t="e">
        <f>INDEX('Partnumber data valves'!$B$4:$AC$1001,$BB770,28)</f>
        <v>#N/A</v>
      </c>
      <c r="BU770" s="66" t="e">
        <f>INDEX('Partnumber data valves'!$B$4:$AC$1001,$BB770,5)</f>
        <v>#N/A</v>
      </c>
      <c r="BV770" s="66" t="e">
        <f>INDEX('Partnumber data valves'!$B$4:$AC$1001,$BB770,6)</f>
        <v>#N/A</v>
      </c>
    </row>
    <row r="771" spans="2:74" ht="15.75">
      <c r="B771" s="86"/>
      <c r="C771" s="108"/>
      <c r="D771" s="112"/>
      <c r="E771" s="124"/>
      <c r="F771" s="124"/>
      <c r="G771" s="109"/>
      <c r="H771" s="112"/>
      <c r="I771" s="110"/>
      <c r="J771" s="111"/>
      <c r="K771" s="112"/>
      <c r="L771" s="111"/>
      <c r="M771" s="115"/>
      <c r="N771" s="115"/>
      <c r="O771" s="115"/>
      <c r="Q771" s="83"/>
      <c r="R771" s="22" t="e">
        <f>VLOOKUP('Frese Valve Selection'!$Q771,'Partnumber data valves'!$B$4:$K$1001,2,FALSE)</f>
        <v>#N/A</v>
      </c>
      <c r="S771" s="23" t="e">
        <f>VLOOKUP('Frese Valve Selection'!$Q771,'Partnumber data valves'!$B$4:$K$1001,3,FALSE)</f>
        <v>#N/A</v>
      </c>
      <c r="T771" s="23" t="e">
        <f>VLOOKUP('Frese Valve Selection'!$Q771,'Partnumber data valves'!$B$4:$K$1001,4,FALSE)</f>
        <v>#N/A</v>
      </c>
      <c r="U771" s="23" t="e">
        <f>VLOOKUP('Frese Valve Selection'!$Q771,'Partnumber data valves'!$B$4:$K$1001,5,FALSE)</f>
        <v>#N/A</v>
      </c>
      <c r="V771" s="23" t="e">
        <f>VLOOKUP('Frese Valve Selection'!$Q771,'Partnumber data valves'!$B$4:$K$1001,6,FALSE)</f>
        <v>#N/A</v>
      </c>
      <c r="W771" s="23" t="e">
        <f>VLOOKUP('Frese Valve Selection'!$Q771,'Partnumber data valves'!$B$4:$K$1001,7,FALSE)</f>
        <v>#N/A</v>
      </c>
      <c r="X771" s="23" t="e">
        <f>VLOOKUP('Frese Valve Selection'!$Q771,'Partnumber data valves'!$B$4:$K$1001,8,FALSE)</f>
        <v>#N/A</v>
      </c>
      <c r="Y771" s="23" t="e">
        <f>VLOOKUP('Frese Valve Selection'!$Q771,'Partnumber data valves'!$B$4:$K$1001,9,FALSE)</f>
        <v>#N/A</v>
      </c>
      <c r="Z771" s="23" t="e">
        <f>VLOOKUP('Frese Valve Selection'!$Q771,'Partnumber data valves'!$B$4:$K$1001,10,FALSE)</f>
        <v>#N/A</v>
      </c>
      <c r="AA771" s="97">
        <f t="shared" si="111"/>
        <v>0</v>
      </c>
      <c r="AB771" s="98" t="e">
        <f t="shared" si="109"/>
        <v>#N/A</v>
      </c>
      <c r="AC771" s="99" t="e">
        <f t="shared" si="110"/>
        <v>#N/A</v>
      </c>
      <c r="AD771" s="23" t="e">
        <f>VLOOKUP(Q771,'Weight table'!$A$2:$C$10000,3,FALSE)</f>
        <v>#N/A</v>
      </c>
      <c r="AF771" s="83"/>
      <c r="AG771" s="23" t="str">
        <f>IF(OR(ISBLANK($AF771),$AF771="N/A"),"",VLOOKUP($AF771,'Part number data actuators'!$B$3:$H$202,2,FALSE))</f>
        <v/>
      </c>
      <c r="AH771" s="23" t="str">
        <f>IF(OR(ISBLANK($AF771),$AF771="N/A"),"",VLOOKUP($AF771,'Part number data actuators'!$B$3:$H$202,3,FALSE))</f>
        <v/>
      </c>
      <c r="AI771" s="23" t="str">
        <f>IF(OR(ISBLANK($AF771),$AF771="N/A"),"",VLOOKUP($AF771,'Part number data actuators'!$B$3:$H$202,4,FALSE))</f>
        <v/>
      </c>
      <c r="AJ771" s="23" t="str">
        <f>IF(OR(ISBLANK($AF771),$AF771="N/A"),"",VLOOKUP($AF771,'Part number data actuators'!$B$3:$H$202,5,FALSE))</f>
        <v/>
      </c>
      <c r="AK771" s="23" t="str">
        <f>IF(OR(ISBLANK($AF771),$AF771="N/A"),"",VLOOKUP($AF771,'Part number data actuators'!$B$3:$H$202,6,FALSE))</f>
        <v/>
      </c>
      <c r="AL771" s="23" t="str">
        <f>IF(OR(ISBLANK($AF771),$AF771="N/A"),"",VLOOKUP($AF771,'Part number data actuators'!$B$3:$H$202,7,FALSE))</f>
        <v/>
      </c>
      <c r="AM771" s="5" t="str">
        <f>IF(OR(ISBLANK($AF771),$AF771="N/A"),"",VLOOKUP(AF771,'Weight table'!$A$2:$C$10000,3,FALSE))</f>
        <v/>
      </c>
      <c r="AO771" s="86"/>
      <c r="AU771" s="66" t="e">
        <f t="shared" si="112"/>
        <v>#N/A</v>
      </c>
      <c r="AV771" s="66" t="e">
        <f t="shared" si="113"/>
        <v>#N/A</v>
      </c>
      <c r="AW771" t="e">
        <f t="shared" si="114"/>
        <v>#N/A</v>
      </c>
      <c r="AX771" s="66" t="e">
        <f t="shared" si="115"/>
        <v>#N/A</v>
      </c>
      <c r="AY771" s="66" t="e">
        <f t="shared" si="116"/>
        <v>#N/A</v>
      </c>
      <c r="BB771" s="6" t="e">
        <f>MATCH(Q771,'Partnumber data valves'!$B$4:$B$1001,0)</f>
        <v>#N/A</v>
      </c>
      <c r="BC771" s="6"/>
      <c r="BD771" t="e">
        <f>INDEX('Partnumber data valves'!$B$4:$AC$1001,$BB771,13)</f>
        <v>#N/A</v>
      </c>
      <c r="BE771" t="e">
        <f>INDEX('Partnumber data valves'!$B$4:$AC$1001,$BB771,14)</f>
        <v>#N/A</v>
      </c>
      <c r="BF771" t="e">
        <f>INDEX('Partnumber data valves'!$B$4:$AC$1001,$BB771,15)</f>
        <v>#N/A</v>
      </c>
      <c r="BG771" t="e">
        <f>INDEX('Partnumber data valves'!$B$4:$AC$1001,$BB771,16)</f>
        <v>#N/A</v>
      </c>
      <c r="BH771" t="e">
        <f>INDEX('Partnumber data valves'!$B$4:$AC$1001,$BB771,17)</f>
        <v>#N/A</v>
      </c>
      <c r="BI771" t="e">
        <f>INDEX('Partnumber data valves'!$B$4:$AC$1001,$BB771,18)</f>
        <v>#N/A</v>
      </c>
      <c r="BJ771" t="e">
        <f>INDEX('Partnumber data valves'!$B$4:$AC$1001,$BB771,19)</f>
        <v>#N/A</v>
      </c>
      <c r="BL771" t="e">
        <f>INDEX('Partnumber data valves'!$B$4:$AC$1001,$BB771,21)</f>
        <v>#N/A</v>
      </c>
      <c r="BM771" t="e">
        <f>INDEX('Partnumber data valves'!$B$4:$AC$1001,$BB771,22)</f>
        <v>#N/A</v>
      </c>
      <c r="BN771" t="e">
        <f>INDEX('Partnumber data valves'!$B$4:$AC$1001,$BB771,23)</f>
        <v>#N/A</v>
      </c>
      <c r="BO771" t="e">
        <f>INDEX('Partnumber data valves'!$B$4:$AC$1001,$BB771,24)</f>
        <v>#N/A</v>
      </c>
      <c r="BP771" t="e">
        <f>INDEX('Partnumber data valves'!$B$4:$AC$1001,$BB771,25)</f>
        <v>#N/A</v>
      </c>
      <c r="BQ771" t="e">
        <f>INDEX('Partnumber data valves'!$B$4:$AC$1001,$BB771,26)</f>
        <v>#N/A</v>
      </c>
      <c r="BR771" t="e">
        <f>INDEX('Partnumber data valves'!$B$4:$AC$1001,$BB771,27)</f>
        <v>#N/A</v>
      </c>
      <c r="BS771" t="e">
        <f>INDEX('Partnumber data valves'!$B$4:$AC$1001,$BB771,28)</f>
        <v>#N/A</v>
      </c>
      <c r="BU771" s="66" t="e">
        <f>INDEX('Partnumber data valves'!$B$4:$AC$1001,$BB771,5)</f>
        <v>#N/A</v>
      </c>
      <c r="BV771" s="66" t="e">
        <f>INDEX('Partnumber data valves'!$B$4:$AC$1001,$BB771,6)</f>
        <v>#N/A</v>
      </c>
    </row>
    <row r="772" spans="2:74" ht="15.75">
      <c r="B772" s="86"/>
      <c r="C772" s="108"/>
      <c r="D772" s="112"/>
      <c r="E772" s="124"/>
      <c r="F772" s="124"/>
      <c r="G772" s="109"/>
      <c r="H772" s="112"/>
      <c r="I772" s="110"/>
      <c r="J772" s="111"/>
      <c r="K772" s="112"/>
      <c r="L772" s="111"/>
      <c r="M772" s="115"/>
      <c r="N772" s="115"/>
      <c r="O772" s="115"/>
      <c r="Q772" s="83"/>
      <c r="R772" s="22" t="e">
        <f>VLOOKUP('Frese Valve Selection'!$Q772,'Partnumber data valves'!$B$4:$K$1001,2,FALSE)</f>
        <v>#N/A</v>
      </c>
      <c r="S772" s="23" t="e">
        <f>VLOOKUP('Frese Valve Selection'!$Q772,'Partnumber data valves'!$B$4:$K$1001,3,FALSE)</f>
        <v>#N/A</v>
      </c>
      <c r="T772" s="23" t="e">
        <f>VLOOKUP('Frese Valve Selection'!$Q772,'Partnumber data valves'!$B$4:$K$1001,4,FALSE)</f>
        <v>#N/A</v>
      </c>
      <c r="U772" s="23" t="e">
        <f>VLOOKUP('Frese Valve Selection'!$Q772,'Partnumber data valves'!$B$4:$K$1001,5,FALSE)</f>
        <v>#N/A</v>
      </c>
      <c r="V772" s="23" t="e">
        <f>VLOOKUP('Frese Valve Selection'!$Q772,'Partnumber data valves'!$B$4:$K$1001,6,FALSE)</f>
        <v>#N/A</v>
      </c>
      <c r="W772" s="23" t="e">
        <f>VLOOKUP('Frese Valve Selection'!$Q772,'Partnumber data valves'!$B$4:$K$1001,7,FALSE)</f>
        <v>#N/A</v>
      </c>
      <c r="X772" s="23" t="e">
        <f>VLOOKUP('Frese Valve Selection'!$Q772,'Partnumber data valves'!$B$4:$K$1001,8,FALSE)</f>
        <v>#N/A</v>
      </c>
      <c r="Y772" s="23" t="e">
        <f>VLOOKUP('Frese Valve Selection'!$Q772,'Partnumber data valves'!$B$4:$K$1001,9,FALSE)</f>
        <v>#N/A</v>
      </c>
      <c r="Z772" s="23" t="e">
        <f>VLOOKUP('Frese Valve Selection'!$Q772,'Partnumber data valves'!$B$4:$K$1001,10,FALSE)</f>
        <v>#N/A</v>
      </c>
      <c r="AA772" s="97">
        <f t="shared" si="111"/>
        <v>0</v>
      </c>
      <c r="AB772" s="98" t="e">
        <f t="shared" si="109"/>
        <v>#N/A</v>
      </c>
      <c r="AC772" s="99" t="e">
        <f t="shared" si="110"/>
        <v>#N/A</v>
      </c>
      <c r="AD772" s="23" t="e">
        <f>VLOOKUP(Q772,'Weight table'!$A$2:$C$10000,3,FALSE)</f>
        <v>#N/A</v>
      </c>
      <c r="AF772" s="83"/>
      <c r="AG772" s="23" t="str">
        <f>IF(OR(ISBLANK($AF772),$AF772="N/A"),"",VLOOKUP($AF772,'Part number data actuators'!$B$3:$H$202,2,FALSE))</f>
        <v/>
      </c>
      <c r="AH772" s="23" t="str">
        <f>IF(OR(ISBLANK($AF772),$AF772="N/A"),"",VLOOKUP($AF772,'Part number data actuators'!$B$3:$H$202,3,FALSE))</f>
        <v/>
      </c>
      <c r="AI772" s="23" t="str">
        <f>IF(OR(ISBLANK($AF772),$AF772="N/A"),"",VLOOKUP($AF772,'Part number data actuators'!$B$3:$H$202,4,FALSE))</f>
        <v/>
      </c>
      <c r="AJ772" s="23" t="str">
        <f>IF(OR(ISBLANK($AF772),$AF772="N/A"),"",VLOOKUP($AF772,'Part number data actuators'!$B$3:$H$202,5,FALSE))</f>
        <v/>
      </c>
      <c r="AK772" s="23" t="str">
        <f>IF(OR(ISBLANK($AF772),$AF772="N/A"),"",VLOOKUP($AF772,'Part number data actuators'!$B$3:$H$202,6,FALSE))</f>
        <v/>
      </c>
      <c r="AL772" s="23" t="str">
        <f>IF(OR(ISBLANK($AF772),$AF772="N/A"),"",VLOOKUP($AF772,'Part number data actuators'!$B$3:$H$202,7,FALSE))</f>
        <v/>
      </c>
      <c r="AM772" s="5" t="str">
        <f>IF(OR(ISBLANK($AF772),$AF772="N/A"),"",VLOOKUP(AF772,'Weight table'!$A$2:$C$10000,3,FALSE))</f>
        <v/>
      </c>
      <c r="AO772" s="86"/>
      <c r="AU772" s="66" t="e">
        <f t="shared" si="112"/>
        <v>#N/A</v>
      </c>
      <c r="AV772" s="66" t="e">
        <f t="shared" si="113"/>
        <v>#N/A</v>
      </c>
      <c r="AW772" t="e">
        <f t="shared" si="114"/>
        <v>#N/A</v>
      </c>
      <c r="AX772" s="66" t="e">
        <f t="shared" si="115"/>
        <v>#N/A</v>
      </c>
      <c r="AY772" s="66" t="e">
        <f t="shared" si="116"/>
        <v>#N/A</v>
      </c>
      <c r="BB772" s="6" t="e">
        <f>MATCH(Q772,'Partnumber data valves'!$B$4:$B$1001,0)</f>
        <v>#N/A</v>
      </c>
      <c r="BC772" s="6"/>
      <c r="BD772" t="e">
        <f>INDEX('Partnumber data valves'!$B$4:$AC$1001,$BB772,13)</f>
        <v>#N/A</v>
      </c>
      <c r="BE772" t="e">
        <f>INDEX('Partnumber data valves'!$B$4:$AC$1001,$BB772,14)</f>
        <v>#N/A</v>
      </c>
      <c r="BF772" t="e">
        <f>INDEX('Partnumber data valves'!$B$4:$AC$1001,$BB772,15)</f>
        <v>#N/A</v>
      </c>
      <c r="BG772" t="e">
        <f>INDEX('Partnumber data valves'!$B$4:$AC$1001,$BB772,16)</f>
        <v>#N/A</v>
      </c>
      <c r="BH772" t="e">
        <f>INDEX('Partnumber data valves'!$B$4:$AC$1001,$BB772,17)</f>
        <v>#N/A</v>
      </c>
      <c r="BI772" t="e">
        <f>INDEX('Partnumber data valves'!$B$4:$AC$1001,$BB772,18)</f>
        <v>#N/A</v>
      </c>
      <c r="BJ772" t="e">
        <f>INDEX('Partnumber data valves'!$B$4:$AC$1001,$BB772,19)</f>
        <v>#N/A</v>
      </c>
      <c r="BL772" t="e">
        <f>INDEX('Partnumber data valves'!$B$4:$AC$1001,$BB772,21)</f>
        <v>#N/A</v>
      </c>
      <c r="BM772" t="e">
        <f>INDEX('Partnumber data valves'!$B$4:$AC$1001,$BB772,22)</f>
        <v>#N/A</v>
      </c>
      <c r="BN772" t="e">
        <f>INDEX('Partnumber data valves'!$B$4:$AC$1001,$BB772,23)</f>
        <v>#N/A</v>
      </c>
      <c r="BO772" t="e">
        <f>INDEX('Partnumber data valves'!$B$4:$AC$1001,$BB772,24)</f>
        <v>#N/A</v>
      </c>
      <c r="BP772" t="e">
        <f>INDEX('Partnumber data valves'!$B$4:$AC$1001,$BB772,25)</f>
        <v>#N/A</v>
      </c>
      <c r="BQ772" t="e">
        <f>INDEX('Partnumber data valves'!$B$4:$AC$1001,$BB772,26)</f>
        <v>#N/A</v>
      </c>
      <c r="BR772" t="e">
        <f>INDEX('Partnumber data valves'!$B$4:$AC$1001,$BB772,27)</f>
        <v>#N/A</v>
      </c>
      <c r="BS772" t="e">
        <f>INDEX('Partnumber data valves'!$B$4:$AC$1001,$BB772,28)</f>
        <v>#N/A</v>
      </c>
      <c r="BU772" s="66" t="e">
        <f>INDEX('Partnumber data valves'!$B$4:$AC$1001,$BB772,5)</f>
        <v>#N/A</v>
      </c>
      <c r="BV772" s="66" t="e">
        <f>INDEX('Partnumber data valves'!$B$4:$AC$1001,$BB772,6)</f>
        <v>#N/A</v>
      </c>
    </row>
    <row r="773" spans="2:74" ht="15.75">
      <c r="B773" s="86"/>
      <c r="C773" s="108"/>
      <c r="D773" s="125"/>
      <c r="E773" s="124"/>
      <c r="F773" s="124"/>
      <c r="G773" s="109"/>
      <c r="H773" s="112"/>
      <c r="I773" s="110"/>
      <c r="J773" s="111"/>
      <c r="K773" s="112"/>
      <c r="L773" s="111"/>
      <c r="M773" s="115"/>
      <c r="N773" s="115"/>
      <c r="O773" s="115"/>
      <c r="Q773" s="83"/>
      <c r="R773" s="22" t="e">
        <f>VLOOKUP('Frese Valve Selection'!$Q773,'Partnumber data valves'!$B$4:$K$1001,2,FALSE)</f>
        <v>#N/A</v>
      </c>
      <c r="S773" s="23" t="e">
        <f>VLOOKUP('Frese Valve Selection'!$Q773,'Partnumber data valves'!$B$4:$K$1001,3,FALSE)</f>
        <v>#N/A</v>
      </c>
      <c r="T773" s="23" t="e">
        <f>VLOOKUP('Frese Valve Selection'!$Q773,'Partnumber data valves'!$B$4:$K$1001,4,FALSE)</f>
        <v>#N/A</v>
      </c>
      <c r="U773" s="23" t="e">
        <f>VLOOKUP('Frese Valve Selection'!$Q773,'Partnumber data valves'!$B$4:$K$1001,5,FALSE)</f>
        <v>#N/A</v>
      </c>
      <c r="V773" s="23" t="e">
        <f>VLOOKUP('Frese Valve Selection'!$Q773,'Partnumber data valves'!$B$4:$K$1001,6,FALSE)</f>
        <v>#N/A</v>
      </c>
      <c r="W773" s="23" t="e">
        <f>VLOOKUP('Frese Valve Selection'!$Q773,'Partnumber data valves'!$B$4:$K$1001,7,FALSE)</f>
        <v>#N/A</v>
      </c>
      <c r="X773" s="23" t="e">
        <f>VLOOKUP('Frese Valve Selection'!$Q773,'Partnumber data valves'!$B$4:$K$1001,8,FALSE)</f>
        <v>#N/A</v>
      </c>
      <c r="Y773" s="23" t="e">
        <f>VLOOKUP('Frese Valve Selection'!$Q773,'Partnumber data valves'!$B$4:$K$1001,9,FALSE)</f>
        <v>#N/A</v>
      </c>
      <c r="Z773" s="23" t="e">
        <f>VLOOKUP('Frese Valve Selection'!$Q773,'Partnumber data valves'!$B$4:$K$1001,10,FALSE)</f>
        <v>#N/A</v>
      </c>
      <c r="AA773" s="97">
        <f t="shared" si="111"/>
        <v>0</v>
      </c>
      <c r="AB773" s="98" t="e">
        <f t="shared" si="109"/>
        <v>#N/A</v>
      </c>
      <c r="AC773" s="99" t="e">
        <f t="shared" si="110"/>
        <v>#N/A</v>
      </c>
      <c r="AD773" s="23" t="e">
        <f>VLOOKUP(Q773,'Weight table'!$A$2:$C$10000,3,FALSE)</f>
        <v>#N/A</v>
      </c>
      <c r="AF773" s="83"/>
      <c r="AG773" s="23" t="str">
        <f>IF(OR(ISBLANK($AF773),$AF773="N/A"),"",VLOOKUP($AF773,'Part number data actuators'!$B$3:$H$202,2,FALSE))</f>
        <v/>
      </c>
      <c r="AH773" s="23" t="str">
        <f>IF(OR(ISBLANK($AF773),$AF773="N/A"),"",VLOOKUP($AF773,'Part number data actuators'!$B$3:$H$202,3,FALSE))</f>
        <v/>
      </c>
      <c r="AI773" s="23" t="str">
        <f>IF(OR(ISBLANK($AF773),$AF773="N/A"),"",VLOOKUP($AF773,'Part number data actuators'!$B$3:$H$202,4,FALSE))</f>
        <v/>
      </c>
      <c r="AJ773" s="23" t="str">
        <f>IF(OR(ISBLANK($AF773),$AF773="N/A"),"",VLOOKUP($AF773,'Part number data actuators'!$B$3:$H$202,5,FALSE))</f>
        <v/>
      </c>
      <c r="AK773" s="23" t="str">
        <f>IF(OR(ISBLANK($AF773),$AF773="N/A"),"",VLOOKUP($AF773,'Part number data actuators'!$B$3:$H$202,6,FALSE))</f>
        <v/>
      </c>
      <c r="AL773" s="23" t="str">
        <f>IF(OR(ISBLANK($AF773),$AF773="N/A"),"",VLOOKUP($AF773,'Part number data actuators'!$B$3:$H$202,7,FALSE))</f>
        <v/>
      </c>
      <c r="AM773" s="5" t="str">
        <f>IF(OR(ISBLANK($AF773),$AF773="N/A"),"",VLOOKUP(AF773,'Weight table'!$A$2:$C$10000,3,FALSE))</f>
        <v/>
      </c>
      <c r="AO773" s="86"/>
      <c r="AU773" s="66" t="e">
        <f t="shared" si="112"/>
        <v>#N/A</v>
      </c>
      <c r="AV773" s="66" t="e">
        <f t="shared" si="113"/>
        <v>#N/A</v>
      </c>
      <c r="AW773" t="e">
        <f t="shared" si="114"/>
        <v>#N/A</v>
      </c>
      <c r="AX773" s="66" t="e">
        <f t="shared" si="115"/>
        <v>#N/A</v>
      </c>
      <c r="AY773" s="66" t="e">
        <f t="shared" si="116"/>
        <v>#N/A</v>
      </c>
      <c r="BB773" s="6" t="e">
        <f>MATCH(Q773,'Partnumber data valves'!$B$4:$B$1001,0)</f>
        <v>#N/A</v>
      </c>
      <c r="BC773" s="6"/>
      <c r="BD773" t="e">
        <f>INDEX('Partnumber data valves'!$B$4:$AC$1001,$BB773,13)</f>
        <v>#N/A</v>
      </c>
      <c r="BE773" t="e">
        <f>INDEX('Partnumber data valves'!$B$4:$AC$1001,$BB773,14)</f>
        <v>#N/A</v>
      </c>
      <c r="BF773" t="e">
        <f>INDEX('Partnumber data valves'!$B$4:$AC$1001,$BB773,15)</f>
        <v>#N/A</v>
      </c>
      <c r="BG773" t="e">
        <f>INDEX('Partnumber data valves'!$B$4:$AC$1001,$BB773,16)</f>
        <v>#N/A</v>
      </c>
      <c r="BH773" t="e">
        <f>INDEX('Partnumber data valves'!$B$4:$AC$1001,$BB773,17)</f>
        <v>#N/A</v>
      </c>
      <c r="BI773" t="e">
        <f>INDEX('Partnumber data valves'!$B$4:$AC$1001,$BB773,18)</f>
        <v>#N/A</v>
      </c>
      <c r="BJ773" t="e">
        <f>INDEX('Partnumber data valves'!$B$4:$AC$1001,$BB773,19)</f>
        <v>#N/A</v>
      </c>
      <c r="BL773" t="e">
        <f>INDEX('Partnumber data valves'!$B$4:$AC$1001,$BB773,21)</f>
        <v>#N/A</v>
      </c>
      <c r="BM773" t="e">
        <f>INDEX('Partnumber data valves'!$B$4:$AC$1001,$BB773,22)</f>
        <v>#N/A</v>
      </c>
      <c r="BN773" t="e">
        <f>INDEX('Partnumber data valves'!$B$4:$AC$1001,$BB773,23)</f>
        <v>#N/A</v>
      </c>
      <c r="BO773" t="e">
        <f>INDEX('Partnumber data valves'!$B$4:$AC$1001,$BB773,24)</f>
        <v>#N/A</v>
      </c>
      <c r="BP773" t="e">
        <f>INDEX('Partnumber data valves'!$B$4:$AC$1001,$BB773,25)</f>
        <v>#N/A</v>
      </c>
      <c r="BQ773" t="e">
        <f>INDEX('Partnumber data valves'!$B$4:$AC$1001,$BB773,26)</f>
        <v>#N/A</v>
      </c>
      <c r="BR773" t="e">
        <f>INDEX('Partnumber data valves'!$B$4:$AC$1001,$BB773,27)</f>
        <v>#N/A</v>
      </c>
      <c r="BS773" t="e">
        <f>INDEX('Partnumber data valves'!$B$4:$AC$1001,$BB773,28)</f>
        <v>#N/A</v>
      </c>
      <c r="BU773" s="66" t="e">
        <f>INDEX('Partnumber data valves'!$B$4:$AC$1001,$BB773,5)</f>
        <v>#N/A</v>
      </c>
      <c r="BV773" s="66" t="e">
        <f>INDEX('Partnumber data valves'!$B$4:$AC$1001,$BB773,6)</f>
        <v>#N/A</v>
      </c>
    </row>
    <row r="774" spans="2:74" ht="15.75">
      <c r="B774" s="86"/>
      <c r="C774" s="108"/>
      <c r="D774" s="112"/>
      <c r="E774" s="124"/>
      <c r="F774" s="124"/>
      <c r="G774" s="109"/>
      <c r="H774" s="112"/>
      <c r="I774" s="110"/>
      <c r="J774" s="111"/>
      <c r="K774" s="112"/>
      <c r="L774" s="111"/>
      <c r="M774" s="115"/>
      <c r="N774" s="115"/>
      <c r="O774" s="115"/>
      <c r="Q774" s="83"/>
      <c r="R774" s="22" t="e">
        <f>VLOOKUP('Frese Valve Selection'!$Q774,'Partnumber data valves'!$B$4:$K$1001,2,FALSE)</f>
        <v>#N/A</v>
      </c>
      <c r="S774" s="23" t="e">
        <f>VLOOKUP('Frese Valve Selection'!$Q774,'Partnumber data valves'!$B$4:$K$1001,3,FALSE)</f>
        <v>#N/A</v>
      </c>
      <c r="T774" s="23" t="e">
        <f>VLOOKUP('Frese Valve Selection'!$Q774,'Partnumber data valves'!$B$4:$K$1001,4,FALSE)</f>
        <v>#N/A</v>
      </c>
      <c r="U774" s="23" t="e">
        <f>VLOOKUP('Frese Valve Selection'!$Q774,'Partnumber data valves'!$B$4:$K$1001,5,FALSE)</f>
        <v>#N/A</v>
      </c>
      <c r="V774" s="23" t="e">
        <f>VLOOKUP('Frese Valve Selection'!$Q774,'Partnumber data valves'!$B$4:$K$1001,6,FALSE)</f>
        <v>#N/A</v>
      </c>
      <c r="W774" s="23" t="e">
        <f>VLOOKUP('Frese Valve Selection'!$Q774,'Partnumber data valves'!$B$4:$K$1001,7,FALSE)</f>
        <v>#N/A</v>
      </c>
      <c r="X774" s="23" t="e">
        <f>VLOOKUP('Frese Valve Selection'!$Q774,'Partnumber data valves'!$B$4:$K$1001,8,FALSE)</f>
        <v>#N/A</v>
      </c>
      <c r="Y774" s="23" t="e">
        <f>VLOOKUP('Frese Valve Selection'!$Q774,'Partnumber data valves'!$B$4:$K$1001,9,FALSE)</f>
        <v>#N/A</v>
      </c>
      <c r="Z774" s="23" t="e">
        <f>VLOOKUP('Frese Valve Selection'!$Q774,'Partnumber data valves'!$B$4:$K$1001,10,FALSE)</f>
        <v>#N/A</v>
      </c>
      <c r="AA774" s="97">
        <f t="shared" si="111"/>
        <v>0</v>
      </c>
      <c r="AB774" s="98" t="e">
        <f t="shared" si="109"/>
        <v>#N/A</v>
      </c>
      <c r="AC774" s="99" t="e">
        <f t="shared" si="110"/>
        <v>#N/A</v>
      </c>
      <c r="AD774" s="23" t="e">
        <f>VLOOKUP(Q774,'Weight table'!$A$2:$C$10000,3,FALSE)</f>
        <v>#N/A</v>
      </c>
      <c r="AF774" s="83"/>
      <c r="AG774" s="23" t="str">
        <f>IF(OR(ISBLANK($AF774),$AF774="N/A"),"",VLOOKUP($AF774,'Part number data actuators'!$B$3:$H$202,2,FALSE))</f>
        <v/>
      </c>
      <c r="AH774" s="23" t="str">
        <f>IF(OR(ISBLANK($AF774),$AF774="N/A"),"",VLOOKUP($AF774,'Part number data actuators'!$B$3:$H$202,3,FALSE))</f>
        <v/>
      </c>
      <c r="AI774" s="23" t="str">
        <f>IF(OR(ISBLANK($AF774),$AF774="N/A"),"",VLOOKUP($AF774,'Part number data actuators'!$B$3:$H$202,4,FALSE))</f>
        <v/>
      </c>
      <c r="AJ774" s="23" t="str">
        <f>IF(OR(ISBLANK($AF774),$AF774="N/A"),"",VLOOKUP($AF774,'Part number data actuators'!$B$3:$H$202,5,FALSE))</f>
        <v/>
      </c>
      <c r="AK774" s="23" t="str">
        <f>IF(OR(ISBLANK($AF774),$AF774="N/A"),"",VLOOKUP($AF774,'Part number data actuators'!$B$3:$H$202,6,FALSE))</f>
        <v/>
      </c>
      <c r="AL774" s="23" t="str">
        <f>IF(OR(ISBLANK($AF774),$AF774="N/A"),"",VLOOKUP($AF774,'Part number data actuators'!$B$3:$H$202,7,FALSE))</f>
        <v/>
      </c>
      <c r="AM774" s="5" t="str">
        <f>IF(OR(ISBLANK($AF774),$AF774="N/A"),"",VLOOKUP(AF774,'Weight table'!$A$2:$C$10000,3,FALSE))</f>
        <v/>
      </c>
      <c r="AO774" s="86"/>
      <c r="AU774" s="66" t="e">
        <f t="shared" si="112"/>
        <v>#N/A</v>
      </c>
      <c r="AV774" s="66" t="e">
        <f t="shared" si="113"/>
        <v>#N/A</v>
      </c>
      <c r="AW774" t="e">
        <f t="shared" si="114"/>
        <v>#N/A</v>
      </c>
      <c r="AX774" s="66" t="e">
        <f t="shared" si="115"/>
        <v>#N/A</v>
      </c>
      <c r="AY774" s="66" t="e">
        <f t="shared" si="116"/>
        <v>#N/A</v>
      </c>
      <c r="BB774" s="6" t="e">
        <f>MATCH(Q774,'Partnumber data valves'!$B$4:$B$1001,0)</f>
        <v>#N/A</v>
      </c>
      <c r="BC774" s="6"/>
      <c r="BD774" t="e">
        <f>INDEX('Partnumber data valves'!$B$4:$AC$1001,$BB774,13)</f>
        <v>#N/A</v>
      </c>
      <c r="BE774" t="e">
        <f>INDEX('Partnumber data valves'!$B$4:$AC$1001,$BB774,14)</f>
        <v>#N/A</v>
      </c>
      <c r="BF774" t="e">
        <f>INDEX('Partnumber data valves'!$B$4:$AC$1001,$BB774,15)</f>
        <v>#N/A</v>
      </c>
      <c r="BG774" t="e">
        <f>INDEX('Partnumber data valves'!$B$4:$AC$1001,$BB774,16)</f>
        <v>#N/A</v>
      </c>
      <c r="BH774" t="e">
        <f>INDEX('Partnumber data valves'!$B$4:$AC$1001,$BB774,17)</f>
        <v>#N/A</v>
      </c>
      <c r="BI774" t="e">
        <f>INDEX('Partnumber data valves'!$B$4:$AC$1001,$BB774,18)</f>
        <v>#N/A</v>
      </c>
      <c r="BJ774" t="e">
        <f>INDEX('Partnumber data valves'!$B$4:$AC$1001,$BB774,19)</f>
        <v>#N/A</v>
      </c>
      <c r="BL774" t="e">
        <f>INDEX('Partnumber data valves'!$B$4:$AC$1001,$BB774,21)</f>
        <v>#N/A</v>
      </c>
      <c r="BM774" t="e">
        <f>INDEX('Partnumber data valves'!$B$4:$AC$1001,$BB774,22)</f>
        <v>#N/A</v>
      </c>
      <c r="BN774" t="e">
        <f>INDEX('Partnumber data valves'!$B$4:$AC$1001,$BB774,23)</f>
        <v>#N/A</v>
      </c>
      <c r="BO774" t="e">
        <f>INDEX('Partnumber data valves'!$B$4:$AC$1001,$BB774,24)</f>
        <v>#N/A</v>
      </c>
      <c r="BP774" t="e">
        <f>INDEX('Partnumber data valves'!$B$4:$AC$1001,$BB774,25)</f>
        <v>#N/A</v>
      </c>
      <c r="BQ774" t="e">
        <f>INDEX('Partnumber data valves'!$B$4:$AC$1001,$BB774,26)</f>
        <v>#N/A</v>
      </c>
      <c r="BR774" t="e">
        <f>INDEX('Partnumber data valves'!$B$4:$AC$1001,$BB774,27)</f>
        <v>#N/A</v>
      </c>
      <c r="BS774" t="e">
        <f>INDEX('Partnumber data valves'!$B$4:$AC$1001,$BB774,28)</f>
        <v>#N/A</v>
      </c>
      <c r="BU774" s="66" t="e">
        <f>INDEX('Partnumber data valves'!$B$4:$AC$1001,$BB774,5)</f>
        <v>#N/A</v>
      </c>
      <c r="BV774" s="66" t="e">
        <f>INDEX('Partnumber data valves'!$B$4:$AC$1001,$BB774,6)</f>
        <v>#N/A</v>
      </c>
    </row>
    <row r="775" spans="2:74" ht="15.75">
      <c r="B775" s="86"/>
      <c r="C775" s="108"/>
      <c r="D775" s="112"/>
      <c r="E775" s="124"/>
      <c r="F775" s="124"/>
      <c r="G775" s="109"/>
      <c r="H775" s="112"/>
      <c r="I775" s="110"/>
      <c r="J775" s="111"/>
      <c r="K775" s="112"/>
      <c r="L775" s="111"/>
      <c r="M775" s="115"/>
      <c r="N775" s="115"/>
      <c r="O775" s="115"/>
      <c r="Q775" s="83"/>
      <c r="R775" s="22" t="e">
        <f>VLOOKUP('Frese Valve Selection'!$Q775,'Partnumber data valves'!$B$4:$K$1001,2,FALSE)</f>
        <v>#N/A</v>
      </c>
      <c r="S775" s="23" t="e">
        <f>VLOOKUP('Frese Valve Selection'!$Q775,'Partnumber data valves'!$B$4:$K$1001,3,FALSE)</f>
        <v>#N/A</v>
      </c>
      <c r="T775" s="23" t="e">
        <f>VLOOKUP('Frese Valve Selection'!$Q775,'Partnumber data valves'!$B$4:$K$1001,4,FALSE)</f>
        <v>#N/A</v>
      </c>
      <c r="U775" s="23" t="e">
        <f>VLOOKUP('Frese Valve Selection'!$Q775,'Partnumber data valves'!$B$4:$K$1001,5,FALSE)</f>
        <v>#N/A</v>
      </c>
      <c r="V775" s="23" t="e">
        <f>VLOOKUP('Frese Valve Selection'!$Q775,'Partnumber data valves'!$B$4:$K$1001,6,FALSE)</f>
        <v>#N/A</v>
      </c>
      <c r="W775" s="23" t="e">
        <f>VLOOKUP('Frese Valve Selection'!$Q775,'Partnumber data valves'!$B$4:$K$1001,7,FALSE)</f>
        <v>#N/A</v>
      </c>
      <c r="X775" s="23" t="e">
        <f>VLOOKUP('Frese Valve Selection'!$Q775,'Partnumber data valves'!$B$4:$K$1001,8,FALSE)</f>
        <v>#N/A</v>
      </c>
      <c r="Y775" s="23" t="e">
        <f>VLOOKUP('Frese Valve Selection'!$Q775,'Partnumber data valves'!$B$4:$K$1001,9,FALSE)</f>
        <v>#N/A</v>
      </c>
      <c r="Z775" s="23" t="e">
        <f>VLOOKUP('Frese Valve Selection'!$Q775,'Partnumber data valves'!$B$4:$K$1001,10,FALSE)</f>
        <v>#N/A</v>
      </c>
      <c r="AA775" s="97">
        <f t="shared" si="111"/>
        <v>0</v>
      </c>
      <c r="AB775" s="98" t="e">
        <f t="shared" ref="AB775:AB838" si="117">ROUND(AU775,1)</f>
        <v>#N/A</v>
      </c>
      <c r="AC775" s="99" t="e">
        <f t="shared" ref="AC775:AC838" si="118">ROUND(AV775,0)</f>
        <v>#N/A</v>
      </c>
      <c r="AD775" s="23" t="e">
        <f>VLOOKUP(Q775,'Weight table'!$A$2:$C$10000,3,FALSE)</f>
        <v>#N/A</v>
      </c>
      <c r="AF775" s="83"/>
      <c r="AG775" s="23" t="str">
        <f>IF(OR(ISBLANK($AF775),$AF775="N/A"),"",VLOOKUP($AF775,'Part number data actuators'!$B$3:$H$202,2,FALSE))</f>
        <v/>
      </c>
      <c r="AH775" s="23" t="str">
        <f>IF(OR(ISBLANK($AF775),$AF775="N/A"),"",VLOOKUP($AF775,'Part number data actuators'!$B$3:$H$202,3,FALSE))</f>
        <v/>
      </c>
      <c r="AI775" s="23" t="str">
        <f>IF(OR(ISBLANK($AF775),$AF775="N/A"),"",VLOOKUP($AF775,'Part number data actuators'!$B$3:$H$202,4,FALSE))</f>
        <v/>
      </c>
      <c r="AJ775" s="23" t="str">
        <f>IF(OR(ISBLANK($AF775),$AF775="N/A"),"",VLOOKUP($AF775,'Part number data actuators'!$B$3:$H$202,5,FALSE))</f>
        <v/>
      </c>
      <c r="AK775" s="23" t="str">
        <f>IF(OR(ISBLANK($AF775),$AF775="N/A"),"",VLOOKUP($AF775,'Part number data actuators'!$B$3:$H$202,6,FALSE))</f>
        <v/>
      </c>
      <c r="AL775" s="23" t="str">
        <f>IF(OR(ISBLANK($AF775),$AF775="N/A"),"",VLOOKUP($AF775,'Part number data actuators'!$B$3:$H$202,7,FALSE))</f>
        <v/>
      </c>
      <c r="AM775" s="5" t="str">
        <f>IF(OR(ISBLANK($AF775),$AF775="N/A"),"",VLOOKUP(AF775,'Weight table'!$A$2:$C$10000,3,FALSE))</f>
        <v/>
      </c>
      <c r="AO775" s="86"/>
      <c r="AU775" s="66" t="e">
        <f t="shared" si="112"/>
        <v>#N/A</v>
      </c>
      <c r="AV775" s="66" t="e">
        <f t="shared" si="113"/>
        <v>#N/A</v>
      </c>
      <c r="AW775" t="e">
        <f t="shared" si="114"/>
        <v>#N/A</v>
      </c>
      <c r="AX775" s="66" t="e">
        <f t="shared" si="115"/>
        <v>#N/A</v>
      </c>
      <c r="AY775" s="66" t="e">
        <f t="shared" si="116"/>
        <v>#N/A</v>
      </c>
      <c r="BB775" s="6" t="e">
        <f>MATCH(Q775,'Partnumber data valves'!$B$4:$B$1001,0)</f>
        <v>#N/A</v>
      </c>
      <c r="BC775" s="6"/>
      <c r="BD775" t="e">
        <f>INDEX('Partnumber data valves'!$B$4:$AC$1001,$BB775,13)</f>
        <v>#N/A</v>
      </c>
      <c r="BE775" t="e">
        <f>INDEX('Partnumber data valves'!$B$4:$AC$1001,$BB775,14)</f>
        <v>#N/A</v>
      </c>
      <c r="BF775" t="e">
        <f>INDEX('Partnumber data valves'!$B$4:$AC$1001,$BB775,15)</f>
        <v>#N/A</v>
      </c>
      <c r="BG775" t="e">
        <f>INDEX('Partnumber data valves'!$B$4:$AC$1001,$BB775,16)</f>
        <v>#N/A</v>
      </c>
      <c r="BH775" t="e">
        <f>INDEX('Partnumber data valves'!$B$4:$AC$1001,$BB775,17)</f>
        <v>#N/A</v>
      </c>
      <c r="BI775" t="e">
        <f>INDEX('Partnumber data valves'!$B$4:$AC$1001,$BB775,18)</f>
        <v>#N/A</v>
      </c>
      <c r="BJ775" t="e">
        <f>INDEX('Partnumber data valves'!$B$4:$AC$1001,$BB775,19)</f>
        <v>#N/A</v>
      </c>
      <c r="BL775" t="e">
        <f>INDEX('Partnumber data valves'!$B$4:$AC$1001,$BB775,21)</f>
        <v>#N/A</v>
      </c>
      <c r="BM775" t="e">
        <f>INDEX('Partnumber data valves'!$B$4:$AC$1001,$BB775,22)</f>
        <v>#N/A</v>
      </c>
      <c r="BN775" t="e">
        <f>INDEX('Partnumber data valves'!$B$4:$AC$1001,$BB775,23)</f>
        <v>#N/A</v>
      </c>
      <c r="BO775" t="e">
        <f>INDEX('Partnumber data valves'!$B$4:$AC$1001,$BB775,24)</f>
        <v>#N/A</v>
      </c>
      <c r="BP775" t="e">
        <f>INDEX('Partnumber data valves'!$B$4:$AC$1001,$BB775,25)</f>
        <v>#N/A</v>
      </c>
      <c r="BQ775" t="e">
        <f>INDEX('Partnumber data valves'!$B$4:$AC$1001,$BB775,26)</f>
        <v>#N/A</v>
      </c>
      <c r="BR775" t="e">
        <f>INDEX('Partnumber data valves'!$B$4:$AC$1001,$BB775,27)</f>
        <v>#N/A</v>
      </c>
      <c r="BS775" t="e">
        <f>INDEX('Partnumber data valves'!$B$4:$AC$1001,$BB775,28)</f>
        <v>#N/A</v>
      </c>
      <c r="BU775" s="66" t="e">
        <f>INDEX('Partnumber data valves'!$B$4:$AC$1001,$BB775,5)</f>
        <v>#N/A</v>
      </c>
      <c r="BV775" s="66" t="e">
        <f>INDEX('Partnumber data valves'!$B$4:$AC$1001,$BB775,6)</f>
        <v>#N/A</v>
      </c>
    </row>
    <row r="776" spans="2:74" ht="15.75">
      <c r="B776" s="86"/>
      <c r="C776" s="108"/>
      <c r="D776" s="112"/>
      <c r="E776" s="124"/>
      <c r="F776" s="124"/>
      <c r="G776" s="109"/>
      <c r="H776" s="112"/>
      <c r="I776" s="110"/>
      <c r="J776" s="111"/>
      <c r="K776" s="112"/>
      <c r="L776" s="111"/>
      <c r="M776" s="115"/>
      <c r="N776" s="115"/>
      <c r="O776" s="115"/>
      <c r="Q776" s="83"/>
      <c r="R776" s="22" t="e">
        <f>VLOOKUP('Frese Valve Selection'!$Q776,'Partnumber data valves'!$B$4:$K$1001,2,FALSE)</f>
        <v>#N/A</v>
      </c>
      <c r="S776" s="23" t="e">
        <f>VLOOKUP('Frese Valve Selection'!$Q776,'Partnumber data valves'!$B$4:$K$1001,3,FALSE)</f>
        <v>#N/A</v>
      </c>
      <c r="T776" s="23" t="e">
        <f>VLOOKUP('Frese Valve Selection'!$Q776,'Partnumber data valves'!$B$4:$K$1001,4,FALSE)</f>
        <v>#N/A</v>
      </c>
      <c r="U776" s="23" t="e">
        <f>VLOOKUP('Frese Valve Selection'!$Q776,'Partnumber data valves'!$B$4:$K$1001,5,FALSE)</f>
        <v>#N/A</v>
      </c>
      <c r="V776" s="23" t="e">
        <f>VLOOKUP('Frese Valve Selection'!$Q776,'Partnumber data valves'!$B$4:$K$1001,6,FALSE)</f>
        <v>#N/A</v>
      </c>
      <c r="W776" s="23" t="e">
        <f>VLOOKUP('Frese Valve Selection'!$Q776,'Partnumber data valves'!$B$4:$K$1001,7,FALSE)</f>
        <v>#N/A</v>
      </c>
      <c r="X776" s="23" t="e">
        <f>VLOOKUP('Frese Valve Selection'!$Q776,'Partnumber data valves'!$B$4:$K$1001,8,FALSE)</f>
        <v>#N/A</v>
      </c>
      <c r="Y776" s="23" t="e">
        <f>VLOOKUP('Frese Valve Selection'!$Q776,'Partnumber data valves'!$B$4:$K$1001,9,FALSE)</f>
        <v>#N/A</v>
      </c>
      <c r="Z776" s="23" t="e">
        <f>VLOOKUP('Frese Valve Selection'!$Q776,'Partnumber data valves'!$B$4:$K$1001,10,FALSE)</f>
        <v>#N/A</v>
      </c>
      <c r="AA776" s="97">
        <f t="shared" si="111"/>
        <v>0</v>
      </c>
      <c r="AB776" s="98" t="e">
        <f t="shared" si="117"/>
        <v>#N/A</v>
      </c>
      <c r="AC776" s="99" t="e">
        <f t="shared" si="118"/>
        <v>#N/A</v>
      </c>
      <c r="AD776" s="23" t="e">
        <f>VLOOKUP(Q776,'Weight table'!$A$2:$C$10000,3,FALSE)</f>
        <v>#N/A</v>
      </c>
      <c r="AF776" s="83"/>
      <c r="AG776" s="23" t="str">
        <f>IF(OR(ISBLANK($AF776),$AF776="N/A"),"",VLOOKUP($AF776,'Part number data actuators'!$B$3:$H$202,2,FALSE))</f>
        <v/>
      </c>
      <c r="AH776" s="23" t="str">
        <f>IF(OR(ISBLANK($AF776),$AF776="N/A"),"",VLOOKUP($AF776,'Part number data actuators'!$B$3:$H$202,3,FALSE))</f>
        <v/>
      </c>
      <c r="AI776" s="23" t="str">
        <f>IF(OR(ISBLANK($AF776),$AF776="N/A"),"",VLOOKUP($AF776,'Part number data actuators'!$B$3:$H$202,4,FALSE))</f>
        <v/>
      </c>
      <c r="AJ776" s="23" t="str">
        <f>IF(OR(ISBLANK($AF776),$AF776="N/A"),"",VLOOKUP($AF776,'Part number data actuators'!$B$3:$H$202,5,FALSE))</f>
        <v/>
      </c>
      <c r="AK776" s="23" t="str">
        <f>IF(OR(ISBLANK($AF776),$AF776="N/A"),"",VLOOKUP($AF776,'Part number data actuators'!$B$3:$H$202,6,FALSE))</f>
        <v/>
      </c>
      <c r="AL776" s="23" t="str">
        <f>IF(OR(ISBLANK($AF776),$AF776="N/A"),"",VLOOKUP($AF776,'Part number data actuators'!$B$3:$H$202,7,FALSE))</f>
        <v/>
      </c>
      <c r="AM776" s="5" t="str">
        <f>IF(OR(ISBLANK($AF776),$AF776="N/A"),"",VLOOKUP(AF776,'Weight table'!$A$2:$C$10000,3,FALSE))</f>
        <v/>
      </c>
      <c r="AO776" s="86"/>
      <c r="AU776" s="66" t="e">
        <f t="shared" si="112"/>
        <v>#N/A</v>
      </c>
      <c r="AV776" s="66" t="e">
        <f t="shared" si="113"/>
        <v>#N/A</v>
      </c>
      <c r="AW776" t="e">
        <f t="shared" si="114"/>
        <v>#N/A</v>
      </c>
      <c r="AX776" s="66" t="e">
        <f t="shared" si="115"/>
        <v>#N/A</v>
      </c>
      <c r="AY776" s="66" t="e">
        <f t="shared" si="116"/>
        <v>#N/A</v>
      </c>
      <c r="BB776" s="6" t="e">
        <f>MATCH(Q776,'Partnumber data valves'!$B$4:$B$1001,0)</f>
        <v>#N/A</v>
      </c>
      <c r="BC776" s="6"/>
      <c r="BD776" t="e">
        <f>INDEX('Partnumber data valves'!$B$4:$AC$1001,$BB776,13)</f>
        <v>#N/A</v>
      </c>
      <c r="BE776" t="e">
        <f>INDEX('Partnumber data valves'!$B$4:$AC$1001,$BB776,14)</f>
        <v>#N/A</v>
      </c>
      <c r="BF776" t="e">
        <f>INDEX('Partnumber data valves'!$B$4:$AC$1001,$BB776,15)</f>
        <v>#N/A</v>
      </c>
      <c r="BG776" t="e">
        <f>INDEX('Partnumber data valves'!$B$4:$AC$1001,$BB776,16)</f>
        <v>#N/A</v>
      </c>
      <c r="BH776" t="e">
        <f>INDEX('Partnumber data valves'!$B$4:$AC$1001,$BB776,17)</f>
        <v>#N/A</v>
      </c>
      <c r="BI776" t="e">
        <f>INDEX('Partnumber data valves'!$B$4:$AC$1001,$BB776,18)</f>
        <v>#N/A</v>
      </c>
      <c r="BJ776" t="e">
        <f>INDEX('Partnumber data valves'!$B$4:$AC$1001,$BB776,19)</f>
        <v>#N/A</v>
      </c>
      <c r="BL776" t="e">
        <f>INDEX('Partnumber data valves'!$B$4:$AC$1001,$BB776,21)</f>
        <v>#N/A</v>
      </c>
      <c r="BM776" t="e">
        <f>INDEX('Partnumber data valves'!$B$4:$AC$1001,$BB776,22)</f>
        <v>#N/A</v>
      </c>
      <c r="BN776" t="e">
        <f>INDEX('Partnumber data valves'!$B$4:$AC$1001,$BB776,23)</f>
        <v>#N/A</v>
      </c>
      <c r="BO776" t="e">
        <f>INDEX('Partnumber data valves'!$B$4:$AC$1001,$BB776,24)</f>
        <v>#N/A</v>
      </c>
      <c r="BP776" t="e">
        <f>INDEX('Partnumber data valves'!$B$4:$AC$1001,$BB776,25)</f>
        <v>#N/A</v>
      </c>
      <c r="BQ776" t="e">
        <f>INDEX('Partnumber data valves'!$B$4:$AC$1001,$BB776,26)</f>
        <v>#N/A</v>
      </c>
      <c r="BR776" t="e">
        <f>INDEX('Partnumber data valves'!$B$4:$AC$1001,$BB776,27)</f>
        <v>#N/A</v>
      </c>
      <c r="BS776" t="e">
        <f>INDEX('Partnumber data valves'!$B$4:$AC$1001,$BB776,28)</f>
        <v>#N/A</v>
      </c>
      <c r="BU776" s="66" t="e">
        <f>INDEX('Partnumber data valves'!$B$4:$AC$1001,$BB776,5)</f>
        <v>#N/A</v>
      </c>
      <c r="BV776" s="66" t="e">
        <f>INDEX('Partnumber data valves'!$B$4:$AC$1001,$BB776,6)</f>
        <v>#N/A</v>
      </c>
    </row>
    <row r="777" spans="2:74" ht="15.75">
      <c r="B777" s="86"/>
      <c r="C777" s="108"/>
      <c r="D777" s="112"/>
      <c r="E777" s="124"/>
      <c r="F777" s="124"/>
      <c r="G777" s="109"/>
      <c r="H777" s="112"/>
      <c r="I777" s="110"/>
      <c r="J777" s="111"/>
      <c r="K777" s="112"/>
      <c r="L777" s="111"/>
      <c r="M777" s="115"/>
      <c r="N777" s="115"/>
      <c r="O777" s="115"/>
      <c r="Q777" s="83"/>
      <c r="R777" s="22" t="e">
        <f>VLOOKUP('Frese Valve Selection'!$Q777,'Partnumber data valves'!$B$4:$K$1001,2,FALSE)</f>
        <v>#N/A</v>
      </c>
      <c r="S777" s="23" t="e">
        <f>VLOOKUP('Frese Valve Selection'!$Q777,'Partnumber data valves'!$B$4:$K$1001,3,FALSE)</f>
        <v>#N/A</v>
      </c>
      <c r="T777" s="23" t="e">
        <f>VLOOKUP('Frese Valve Selection'!$Q777,'Partnumber data valves'!$B$4:$K$1001,4,FALSE)</f>
        <v>#N/A</v>
      </c>
      <c r="U777" s="23" t="e">
        <f>VLOOKUP('Frese Valve Selection'!$Q777,'Partnumber data valves'!$B$4:$K$1001,5,FALSE)</f>
        <v>#N/A</v>
      </c>
      <c r="V777" s="23" t="e">
        <f>VLOOKUP('Frese Valve Selection'!$Q777,'Partnumber data valves'!$B$4:$K$1001,6,FALSE)</f>
        <v>#N/A</v>
      </c>
      <c r="W777" s="23" t="e">
        <f>VLOOKUP('Frese Valve Selection'!$Q777,'Partnumber data valves'!$B$4:$K$1001,7,FALSE)</f>
        <v>#N/A</v>
      </c>
      <c r="X777" s="23" t="e">
        <f>VLOOKUP('Frese Valve Selection'!$Q777,'Partnumber data valves'!$B$4:$K$1001,8,FALSE)</f>
        <v>#N/A</v>
      </c>
      <c r="Y777" s="23" t="e">
        <f>VLOOKUP('Frese Valve Selection'!$Q777,'Partnumber data valves'!$B$4:$K$1001,9,FALSE)</f>
        <v>#N/A</v>
      </c>
      <c r="Z777" s="23" t="e">
        <f>VLOOKUP('Frese Valve Selection'!$Q777,'Partnumber data valves'!$B$4:$K$1001,10,FALSE)</f>
        <v>#N/A</v>
      </c>
      <c r="AA777" s="97">
        <f t="shared" si="111"/>
        <v>0</v>
      </c>
      <c r="AB777" s="98" t="e">
        <f t="shared" si="117"/>
        <v>#N/A</v>
      </c>
      <c r="AC777" s="99" t="e">
        <f t="shared" si="118"/>
        <v>#N/A</v>
      </c>
      <c r="AD777" s="23" t="e">
        <f>VLOOKUP(Q777,'Weight table'!$A$2:$C$10000,3,FALSE)</f>
        <v>#N/A</v>
      </c>
      <c r="AF777" s="83"/>
      <c r="AG777" s="23" t="str">
        <f>IF(OR(ISBLANK($AF777),$AF777="N/A"),"",VLOOKUP($AF777,'Part number data actuators'!$B$3:$H$202,2,FALSE))</f>
        <v/>
      </c>
      <c r="AH777" s="23" t="str">
        <f>IF(OR(ISBLANK($AF777),$AF777="N/A"),"",VLOOKUP($AF777,'Part number data actuators'!$B$3:$H$202,3,FALSE))</f>
        <v/>
      </c>
      <c r="AI777" s="23" t="str">
        <f>IF(OR(ISBLANK($AF777),$AF777="N/A"),"",VLOOKUP($AF777,'Part number data actuators'!$B$3:$H$202,4,FALSE))</f>
        <v/>
      </c>
      <c r="AJ777" s="23" t="str">
        <f>IF(OR(ISBLANK($AF777),$AF777="N/A"),"",VLOOKUP($AF777,'Part number data actuators'!$B$3:$H$202,5,FALSE))</f>
        <v/>
      </c>
      <c r="AK777" s="23" t="str">
        <f>IF(OR(ISBLANK($AF777),$AF777="N/A"),"",VLOOKUP($AF777,'Part number data actuators'!$B$3:$H$202,6,FALSE))</f>
        <v/>
      </c>
      <c r="AL777" s="23" t="str">
        <f>IF(OR(ISBLANK($AF777),$AF777="N/A"),"",VLOOKUP($AF777,'Part number data actuators'!$B$3:$H$202,7,FALSE))</f>
        <v/>
      </c>
      <c r="AM777" s="5" t="str">
        <f>IF(OR(ISBLANK($AF777),$AF777="N/A"),"",VLOOKUP(AF777,'Weight table'!$A$2:$C$10000,3,FALSE))</f>
        <v/>
      </c>
      <c r="AO777" s="86"/>
      <c r="AU777" s="66" t="e">
        <f t="shared" si="112"/>
        <v>#N/A</v>
      </c>
      <c r="AV777" s="66" t="e">
        <f t="shared" si="113"/>
        <v>#N/A</v>
      </c>
      <c r="AW777" t="e">
        <f t="shared" si="114"/>
        <v>#N/A</v>
      </c>
      <c r="AX777" s="66" t="e">
        <f t="shared" si="115"/>
        <v>#N/A</v>
      </c>
      <c r="AY777" s="66" t="e">
        <f t="shared" si="116"/>
        <v>#N/A</v>
      </c>
      <c r="BB777" s="6" t="e">
        <f>MATCH(Q777,'Partnumber data valves'!$B$4:$B$1001,0)</f>
        <v>#N/A</v>
      </c>
      <c r="BC777" s="6"/>
      <c r="BD777" t="e">
        <f>INDEX('Partnumber data valves'!$B$4:$AC$1001,$BB777,13)</f>
        <v>#N/A</v>
      </c>
      <c r="BE777" t="e">
        <f>INDEX('Partnumber data valves'!$B$4:$AC$1001,$BB777,14)</f>
        <v>#N/A</v>
      </c>
      <c r="BF777" t="e">
        <f>INDEX('Partnumber data valves'!$B$4:$AC$1001,$BB777,15)</f>
        <v>#N/A</v>
      </c>
      <c r="BG777" t="e">
        <f>INDEX('Partnumber data valves'!$B$4:$AC$1001,$BB777,16)</f>
        <v>#N/A</v>
      </c>
      <c r="BH777" t="e">
        <f>INDEX('Partnumber data valves'!$B$4:$AC$1001,$BB777,17)</f>
        <v>#N/A</v>
      </c>
      <c r="BI777" t="e">
        <f>INDEX('Partnumber data valves'!$B$4:$AC$1001,$BB777,18)</f>
        <v>#N/A</v>
      </c>
      <c r="BJ777" t="e">
        <f>INDEX('Partnumber data valves'!$B$4:$AC$1001,$BB777,19)</f>
        <v>#N/A</v>
      </c>
      <c r="BL777" t="e">
        <f>INDEX('Partnumber data valves'!$B$4:$AC$1001,$BB777,21)</f>
        <v>#N/A</v>
      </c>
      <c r="BM777" t="e">
        <f>INDEX('Partnumber data valves'!$B$4:$AC$1001,$BB777,22)</f>
        <v>#N/A</v>
      </c>
      <c r="BN777" t="e">
        <f>INDEX('Partnumber data valves'!$B$4:$AC$1001,$BB777,23)</f>
        <v>#N/A</v>
      </c>
      <c r="BO777" t="e">
        <f>INDEX('Partnumber data valves'!$B$4:$AC$1001,$BB777,24)</f>
        <v>#N/A</v>
      </c>
      <c r="BP777" t="e">
        <f>INDEX('Partnumber data valves'!$B$4:$AC$1001,$BB777,25)</f>
        <v>#N/A</v>
      </c>
      <c r="BQ777" t="e">
        <f>INDEX('Partnumber data valves'!$B$4:$AC$1001,$BB777,26)</f>
        <v>#N/A</v>
      </c>
      <c r="BR777" t="e">
        <f>INDEX('Partnumber data valves'!$B$4:$AC$1001,$BB777,27)</f>
        <v>#N/A</v>
      </c>
      <c r="BS777" t="e">
        <f>INDEX('Partnumber data valves'!$B$4:$AC$1001,$BB777,28)</f>
        <v>#N/A</v>
      </c>
      <c r="BU777" s="66" t="e">
        <f>INDEX('Partnumber data valves'!$B$4:$AC$1001,$BB777,5)</f>
        <v>#N/A</v>
      </c>
      <c r="BV777" s="66" t="e">
        <f>INDEX('Partnumber data valves'!$B$4:$AC$1001,$BB777,6)</f>
        <v>#N/A</v>
      </c>
    </row>
    <row r="778" spans="2:74" ht="15.75">
      <c r="B778" s="86"/>
      <c r="C778" s="108"/>
      <c r="D778" s="112"/>
      <c r="E778" s="124"/>
      <c r="F778" s="124"/>
      <c r="G778" s="109"/>
      <c r="H778" s="112"/>
      <c r="I778" s="110"/>
      <c r="J778" s="111"/>
      <c r="K778" s="112"/>
      <c r="L778" s="111"/>
      <c r="M778" s="115"/>
      <c r="N778" s="115"/>
      <c r="O778" s="115"/>
      <c r="Q778" s="83"/>
      <c r="R778" s="22" t="e">
        <f>VLOOKUP('Frese Valve Selection'!$Q778,'Partnumber data valves'!$B$4:$K$1001,2,FALSE)</f>
        <v>#N/A</v>
      </c>
      <c r="S778" s="23" t="e">
        <f>VLOOKUP('Frese Valve Selection'!$Q778,'Partnumber data valves'!$B$4:$K$1001,3,FALSE)</f>
        <v>#N/A</v>
      </c>
      <c r="T778" s="23" t="e">
        <f>VLOOKUP('Frese Valve Selection'!$Q778,'Partnumber data valves'!$B$4:$K$1001,4,FALSE)</f>
        <v>#N/A</v>
      </c>
      <c r="U778" s="23" t="e">
        <f>VLOOKUP('Frese Valve Selection'!$Q778,'Partnumber data valves'!$B$4:$K$1001,5,FALSE)</f>
        <v>#N/A</v>
      </c>
      <c r="V778" s="23" t="e">
        <f>VLOOKUP('Frese Valve Selection'!$Q778,'Partnumber data valves'!$B$4:$K$1001,6,FALSE)</f>
        <v>#N/A</v>
      </c>
      <c r="W778" s="23" t="e">
        <f>VLOOKUP('Frese Valve Selection'!$Q778,'Partnumber data valves'!$B$4:$K$1001,7,FALSE)</f>
        <v>#N/A</v>
      </c>
      <c r="X778" s="23" t="e">
        <f>VLOOKUP('Frese Valve Selection'!$Q778,'Partnumber data valves'!$B$4:$K$1001,8,FALSE)</f>
        <v>#N/A</v>
      </c>
      <c r="Y778" s="23" t="e">
        <f>VLOOKUP('Frese Valve Selection'!$Q778,'Partnumber data valves'!$B$4:$K$1001,9,FALSE)</f>
        <v>#N/A</v>
      </c>
      <c r="Z778" s="23" t="e">
        <f>VLOOKUP('Frese Valve Selection'!$Q778,'Partnumber data valves'!$B$4:$K$1001,10,FALSE)</f>
        <v>#N/A</v>
      </c>
      <c r="AA778" s="97">
        <f t="shared" si="111"/>
        <v>0</v>
      </c>
      <c r="AB778" s="98" t="e">
        <f t="shared" si="117"/>
        <v>#N/A</v>
      </c>
      <c r="AC778" s="99" t="e">
        <f t="shared" si="118"/>
        <v>#N/A</v>
      </c>
      <c r="AD778" s="23" t="e">
        <f>VLOOKUP(Q778,'Weight table'!$A$2:$C$10000,3,FALSE)</f>
        <v>#N/A</v>
      </c>
      <c r="AF778" s="83"/>
      <c r="AG778" s="23" t="str">
        <f>IF(OR(ISBLANK($AF778),$AF778="N/A"),"",VLOOKUP($AF778,'Part number data actuators'!$B$3:$H$202,2,FALSE))</f>
        <v/>
      </c>
      <c r="AH778" s="23" t="str">
        <f>IF(OR(ISBLANK($AF778),$AF778="N/A"),"",VLOOKUP($AF778,'Part number data actuators'!$B$3:$H$202,3,FALSE))</f>
        <v/>
      </c>
      <c r="AI778" s="23" t="str">
        <f>IF(OR(ISBLANK($AF778),$AF778="N/A"),"",VLOOKUP($AF778,'Part number data actuators'!$B$3:$H$202,4,FALSE))</f>
        <v/>
      </c>
      <c r="AJ778" s="23" t="str">
        <f>IF(OR(ISBLANK($AF778),$AF778="N/A"),"",VLOOKUP($AF778,'Part number data actuators'!$B$3:$H$202,5,FALSE))</f>
        <v/>
      </c>
      <c r="AK778" s="23" t="str">
        <f>IF(OR(ISBLANK($AF778),$AF778="N/A"),"",VLOOKUP($AF778,'Part number data actuators'!$B$3:$H$202,6,FALSE))</f>
        <v/>
      </c>
      <c r="AL778" s="23" t="str">
        <f>IF(OR(ISBLANK($AF778),$AF778="N/A"),"",VLOOKUP($AF778,'Part number data actuators'!$B$3:$H$202,7,FALSE))</f>
        <v/>
      </c>
      <c r="AM778" s="5" t="str">
        <f>IF(OR(ISBLANK($AF778),$AF778="N/A"),"",VLOOKUP(AF778,'Weight table'!$A$2:$C$10000,3,FALSE))</f>
        <v/>
      </c>
      <c r="AO778" s="86"/>
      <c r="AU778" s="66" t="e">
        <f t="shared" si="112"/>
        <v>#N/A</v>
      </c>
      <c r="AV778" s="66" t="e">
        <f t="shared" si="113"/>
        <v>#N/A</v>
      </c>
      <c r="AW778" t="e">
        <f t="shared" si="114"/>
        <v>#N/A</v>
      </c>
      <c r="AX778" s="66" t="e">
        <f t="shared" si="115"/>
        <v>#N/A</v>
      </c>
      <c r="AY778" s="66" t="e">
        <f t="shared" si="116"/>
        <v>#N/A</v>
      </c>
      <c r="BB778" s="6" t="e">
        <f>MATCH(Q778,'Partnumber data valves'!$B$4:$B$1001,0)</f>
        <v>#N/A</v>
      </c>
      <c r="BC778" s="6"/>
      <c r="BD778" t="e">
        <f>INDEX('Partnumber data valves'!$B$4:$AC$1001,$BB778,13)</f>
        <v>#N/A</v>
      </c>
      <c r="BE778" t="e">
        <f>INDEX('Partnumber data valves'!$B$4:$AC$1001,$BB778,14)</f>
        <v>#N/A</v>
      </c>
      <c r="BF778" t="e">
        <f>INDEX('Partnumber data valves'!$B$4:$AC$1001,$BB778,15)</f>
        <v>#N/A</v>
      </c>
      <c r="BG778" t="e">
        <f>INDEX('Partnumber data valves'!$B$4:$AC$1001,$BB778,16)</f>
        <v>#N/A</v>
      </c>
      <c r="BH778" t="e">
        <f>INDEX('Partnumber data valves'!$B$4:$AC$1001,$BB778,17)</f>
        <v>#N/A</v>
      </c>
      <c r="BI778" t="e">
        <f>INDEX('Partnumber data valves'!$B$4:$AC$1001,$BB778,18)</f>
        <v>#N/A</v>
      </c>
      <c r="BJ778" t="e">
        <f>INDEX('Partnumber data valves'!$B$4:$AC$1001,$BB778,19)</f>
        <v>#N/A</v>
      </c>
      <c r="BL778" t="e">
        <f>INDEX('Partnumber data valves'!$B$4:$AC$1001,$BB778,21)</f>
        <v>#N/A</v>
      </c>
      <c r="BM778" t="e">
        <f>INDEX('Partnumber data valves'!$B$4:$AC$1001,$BB778,22)</f>
        <v>#N/A</v>
      </c>
      <c r="BN778" t="e">
        <f>INDEX('Partnumber data valves'!$B$4:$AC$1001,$BB778,23)</f>
        <v>#N/A</v>
      </c>
      <c r="BO778" t="e">
        <f>INDEX('Partnumber data valves'!$B$4:$AC$1001,$BB778,24)</f>
        <v>#N/A</v>
      </c>
      <c r="BP778" t="e">
        <f>INDEX('Partnumber data valves'!$B$4:$AC$1001,$BB778,25)</f>
        <v>#N/A</v>
      </c>
      <c r="BQ778" t="e">
        <f>INDEX('Partnumber data valves'!$B$4:$AC$1001,$BB778,26)</f>
        <v>#N/A</v>
      </c>
      <c r="BR778" t="e">
        <f>INDEX('Partnumber data valves'!$B$4:$AC$1001,$BB778,27)</f>
        <v>#N/A</v>
      </c>
      <c r="BS778" t="e">
        <f>INDEX('Partnumber data valves'!$B$4:$AC$1001,$BB778,28)</f>
        <v>#N/A</v>
      </c>
      <c r="BU778" s="66" t="e">
        <f>INDEX('Partnumber data valves'!$B$4:$AC$1001,$BB778,5)</f>
        <v>#N/A</v>
      </c>
      <c r="BV778" s="66" t="e">
        <f>INDEX('Partnumber data valves'!$B$4:$AC$1001,$BB778,6)</f>
        <v>#N/A</v>
      </c>
    </row>
    <row r="779" spans="2:74" ht="15.75">
      <c r="B779" s="86"/>
      <c r="C779" s="108"/>
      <c r="D779" s="125"/>
      <c r="E779" s="124"/>
      <c r="F779" s="124"/>
      <c r="G779" s="109"/>
      <c r="H779" s="112"/>
      <c r="I779" s="110"/>
      <c r="J779" s="111"/>
      <c r="K779" s="112"/>
      <c r="L779" s="111"/>
      <c r="M779" s="115"/>
      <c r="N779" s="115"/>
      <c r="O779" s="115"/>
      <c r="Q779" s="83"/>
      <c r="R779" s="22" t="e">
        <f>VLOOKUP('Frese Valve Selection'!$Q779,'Partnumber data valves'!$B$4:$K$1001,2,FALSE)</f>
        <v>#N/A</v>
      </c>
      <c r="S779" s="23" t="e">
        <f>VLOOKUP('Frese Valve Selection'!$Q779,'Partnumber data valves'!$B$4:$K$1001,3,FALSE)</f>
        <v>#N/A</v>
      </c>
      <c r="T779" s="23" t="e">
        <f>VLOOKUP('Frese Valve Selection'!$Q779,'Partnumber data valves'!$B$4:$K$1001,4,FALSE)</f>
        <v>#N/A</v>
      </c>
      <c r="U779" s="23" t="e">
        <f>VLOOKUP('Frese Valve Selection'!$Q779,'Partnumber data valves'!$B$4:$K$1001,5,FALSE)</f>
        <v>#N/A</v>
      </c>
      <c r="V779" s="23" t="e">
        <f>VLOOKUP('Frese Valve Selection'!$Q779,'Partnumber data valves'!$B$4:$K$1001,6,FALSE)</f>
        <v>#N/A</v>
      </c>
      <c r="W779" s="23" t="e">
        <f>VLOOKUP('Frese Valve Selection'!$Q779,'Partnumber data valves'!$B$4:$K$1001,7,FALSE)</f>
        <v>#N/A</v>
      </c>
      <c r="X779" s="23" t="e">
        <f>VLOOKUP('Frese Valve Selection'!$Q779,'Partnumber data valves'!$B$4:$K$1001,8,FALSE)</f>
        <v>#N/A</v>
      </c>
      <c r="Y779" s="23" t="e">
        <f>VLOOKUP('Frese Valve Selection'!$Q779,'Partnumber data valves'!$B$4:$K$1001,9,FALSE)</f>
        <v>#N/A</v>
      </c>
      <c r="Z779" s="23" t="e">
        <f>VLOOKUP('Frese Valve Selection'!$Q779,'Partnumber data valves'!$B$4:$K$1001,10,FALSE)</f>
        <v>#N/A</v>
      </c>
      <c r="AA779" s="97">
        <f t="shared" si="111"/>
        <v>0</v>
      </c>
      <c r="AB779" s="98" t="e">
        <f t="shared" si="117"/>
        <v>#N/A</v>
      </c>
      <c r="AC779" s="99" t="e">
        <f t="shared" si="118"/>
        <v>#N/A</v>
      </c>
      <c r="AD779" s="23" t="e">
        <f>VLOOKUP(Q779,'Weight table'!$A$2:$C$10000,3,FALSE)</f>
        <v>#N/A</v>
      </c>
      <c r="AF779" s="83"/>
      <c r="AG779" s="23" t="str">
        <f>IF(OR(ISBLANK($AF779),$AF779="N/A"),"",VLOOKUP($AF779,'Part number data actuators'!$B$3:$H$202,2,FALSE))</f>
        <v/>
      </c>
      <c r="AH779" s="23" t="str">
        <f>IF(OR(ISBLANK($AF779),$AF779="N/A"),"",VLOOKUP($AF779,'Part number data actuators'!$B$3:$H$202,3,FALSE))</f>
        <v/>
      </c>
      <c r="AI779" s="23" t="str">
        <f>IF(OR(ISBLANK($AF779),$AF779="N/A"),"",VLOOKUP($AF779,'Part number data actuators'!$B$3:$H$202,4,FALSE))</f>
        <v/>
      </c>
      <c r="AJ779" s="23" t="str">
        <f>IF(OR(ISBLANK($AF779),$AF779="N/A"),"",VLOOKUP($AF779,'Part number data actuators'!$B$3:$H$202,5,FALSE))</f>
        <v/>
      </c>
      <c r="AK779" s="23" t="str">
        <f>IF(OR(ISBLANK($AF779),$AF779="N/A"),"",VLOOKUP($AF779,'Part number data actuators'!$B$3:$H$202,6,FALSE))</f>
        <v/>
      </c>
      <c r="AL779" s="23" t="str">
        <f>IF(OR(ISBLANK($AF779),$AF779="N/A"),"",VLOOKUP($AF779,'Part number data actuators'!$B$3:$H$202,7,FALSE))</f>
        <v/>
      </c>
      <c r="AM779" s="5" t="str">
        <f>IF(OR(ISBLANK($AF779),$AF779="N/A"),"",VLOOKUP(AF779,'Weight table'!$A$2:$C$10000,3,FALSE))</f>
        <v/>
      </c>
      <c r="AO779" s="86"/>
      <c r="AU779" s="66" t="e">
        <f t="shared" si="112"/>
        <v>#N/A</v>
      </c>
      <c r="AV779" s="66" t="e">
        <f t="shared" si="113"/>
        <v>#N/A</v>
      </c>
      <c r="AW779" t="e">
        <f t="shared" si="114"/>
        <v>#N/A</v>
      </c>
      <c r="AX779" s="66" t="e">
        <f t="shared" si="115"/>
        <v>#N/A</v>
      </c>
      <c r="AY779" s="66" t="e">
        <f t="shared" si="116"/>
        <v>#N/A</v>
      </c>
      <c r="BB779" s="6" t="e">
        <f>MATCH(Q779,'Partnumber data valves'!$B$4:$B$1001,0)</f>
        <v>#N/A</v>
      </c>
      <c r="BC779" s="6"/>
      <c r="BD779" t="e">
        <f>INDEX('Partnumber data valves'!$B$4:$AC$1001,$BB779,13)</f>
        <v>#N/A</v>
      </c>
      <c r="BE779" t="e">
        <f>INDEX('Partnumber data valves'!$B$4:$AC$1001,$BB779,14)</f>
        <v>#N/A</v>
      </c>
      <c r="BF779" t="e">
        <f>INDEX('Partnumber data valves'!$B$4:$AC$1001,$BB779,15)</f>
        <v>#N/A</v>
      </c>
      <c r="BG779" t="e">
        <f>INDEX('Partnumber data valves'!$B$4:$AC$1001,$BB779,16)</f>
        <v>#N/A</v>
      </c>
      <c r="BH779" t="e">
        <f>INDEX('Partnumber data valves'!$B$4:$AC$1001,$BB779,17)</f>
        <v>#N/A</v>
      </c>
      <c r="BI779" t="e">
        <f>INDEX('Partnumber data valves'!$B$4:$AC$1001,$BB779,18)</f>
        <v>#N/A</v>
      </c>
      <c r="BJ779" t="e">
        <f>INDEX('Partnumber data valves'!$B$4:$AC$1001,$BB779,19)</f>
        <v>#N/A</v>
      </c>
      <c r="BL779" t="e">
        <f>INDEX('Partnumber data valves'!$B$4:$AC$1001,$BB779,21)</f>
        <v>#N/A</v>
      </c>
      <c r="BM779" t="e">
        <f>INDEX('Partnumber data valves'!$B$4:$AC$1001,$BB779,22)</f>
        <v>#N/A</v>
      </c>
      <c r="BN779" t="e">
        <f>INDEX('Partnumber data valves'!$B$4:$AC$1001,$BB779,23)</f>
        <v>#N/A</v>
      </c>
      <c r="BO779" t="e">
        <f>INDEX('Partnumber data valves'!$B$4:$AC$1001,$BB779,24)</f>
        <v>#N/A</v>
      </c>
      <c r="BP779" t="e">
        <f>INDEX('Partnumber data valves'!$B$4:$AC$1001,$BB779,25)</f>
        <v>#N/A</v>
      </c>
      <c r="BQ779" t="e">
        <f>INDEX('Partnumber data valves'!$B$4:$AC$1001,$BB779,26)</f>
        <v>#N/A</v>
      </c>
      <c r="BR779" t="e">
        <f>INDEX('Partnumber data valves'!$B$4:$AC$1001,$BB779,27)</f>
        <v>#N/A</v>
      </c>
      <c r="BS779" t="e">
        <f>INDEX('Partnumber data valves'!$B$4:$AC$1001,$BB779,28)</f>
        <v>#N/A</v>
      </c>
      <c r="BU779" s="66" t="e">
        <f>INDEX('Partnumber data valves'!$B$4:$AC$1001,$BB779,5)</f>
        <v>#N/A</v>
      </c>
      <c r="BV779" s="66" t="e">
        <f>INDEX('Partnumber data valves'!$B$4:$AC$1001,$BB779,6)</f>
        <v>#N/A</v>
      </c>
    </row>
    <row r="780" spans="2:74" ht="15.75">
      <c r="B780" s="86"/>
      <c r="C780" s="108"/>
      <c r="D780" s="112"/>
      <c r="E780" s="124"/>
      <c r="F780" s="124"/>
      <c r="G780" s="109"/>
      <c r="H780" s="112"/>
      <c r="I780" s="110"/>
      <c r="J780" s="111"/>
      <c r="K780" s="112"/>
      <c r="L780" s="111"/>
      <c r="M780" s="115"/>
      <c r="N780" s="115"/>
      <c r="O780" s="115"/>
      <c r="Q780" s="83"/>
      <c r="R780" s="22" t="e">
        <f>VLOOKUP('Frese Valve Selection'!$Q780,'Partnumber data valves'!$B$4:$K$1001,2,FALSE)</f>
        <v>#N/A</v>
      </c>
      <c r="S780" s="23" t="e">
        <f>VLOOKUP('Frese Valve Selection'!$Q780,'Partnumber data valves'!$B$4:$K$1001,3,FALSE)</f>
        <v>#N/A</v>
      </c>
      <c r="T780" s="23" t="e">
        <f>VLOOKUP('Frese Valve Selection'!$Q780,'Partnumber data valves'!$B$4:$K$1001,4,FALSE)</f>
        <v>#N/A</v>
      </c>
      <c r="U780" s="23" t="e">
        <f>VLOOKUP('Frese Valve Selection'!$Q780,'Partnumber data valves'!$B$4:$K$1001,5,FALSE)</f>
        <v>#N/A</v>
      </c>
      <c r="V780" s="23" t="e">
        <f>VLOOKUP('Frese Valve Selection'!$Q780,'Partnumber data valves'!$B$4:$K$1001,6,FALSE)</f>
        <v>#N/A</v>
      </c>
      <c r="W780" s="23" t="e">
        <f>VLOOKUP('Frese Valve Selection'!$Q780,'Partnumber data valves'!$B$4:$K$1001,7,FALSE)</f>
        <v>#N/A</v>
      </c>
      <c r="X780" s="23" t="e">
        <f>VLOOKUP('Frese Valve Selection'!$Q780,'Partnumber data valves'!$B$4:$K$1001,8,FALSE)</f>
        <v>#N/A</v>
      </c>
      <c r="Y780" s="23" t="e">
        <f>VLOOKUP('Frese Valve Selection'!$Q780,'Partnumber data valves'!$B$4:$K$1001,9,FALSE)</f>
        <v>#N/A</v>
      </c>
      <c r="Z780" s="23" t="e">
        <f>VLOOKUP('Frese Valve Selection'!$Q780,'Partnumber data valves'!$B$4:$K$1001,10,FALSE)</f>
        <v>#N/A</v>
      </c>
      <c r="AA780" s="97">
        <f t="shared" si="111"/>
        <v>0</v>
      </c>
      <c r="AB780" s="98" t="e">
        <f t="shared" si="117"/>
        <v>#N/A</v>
      </c>
      <c r="AC780" s="99" t="e">
        <f t="shared" si="118"/>
        <v>#N/A</v>
      </c>
      <c r="AD780" s="23" t="e">
        <f>VLOOKUP(Q780,'Weight table'!$A$2:$C$10000,3,FALSE)</f>
        <v>#N/A</v>
      </c>
      <c r="AF780" s="83"/>
      <c r="AG780" s="23" t="str">
        <f>IF(OR(ISBLANK($AF780),$AF780="N/A"),"",VLOOKUP($AF780,'Part number data actuators'!$B$3:$H$202,2,FALSE))</f>
        <v/>
      </c>
      <c r="AH780" s="23" t="str">
        <f>IF(OR(ISBLANK($AF780),$AF780="N/A"),"",VLOOKUP($AF780,'Part number data actuators'!$B$3:$H$202,3,FALSE))</f>
        <v/>
      </c>
      <c r="AI780" s="23" t="str">
        <f>IF(OR(ISBLANK($AF780),$AF780="N/A"),"",VLOOKUP($AF780,'Part number data actuators'!$B$3:$H$202,4,FALSE))</f>
        <v/>
      </c>
      <c r="AJ780" s="23" t="str">
        <f>IF(OR(ISBLANK($AF780),$AF780="N/A"),"",VLOOKUP($AF780,'Part number data actuators'!$B$3:$H$202,5,FALSE))</f>
        <v/>
      </c>
      <c r="AK780" s="23" t="str">
        <f>IF(OR(ISBLANK($AF780),$AF780="N/A"),"",VLOOKUP($AF780,'Part number data actuators'!$B$3:$H$202,6,FALSE))</f>
        <v/>
      </c>
      <c r="AL780" s="23" t="str">
        <f>IF(OR(ISBLANK($AF780),$AF780="N/A"),"",VLOOKUP($AF780,'Part number data actuators'!$B$3:$H$202,7,FALSE))</f>
        <v/>
      </c>
      <c r="AM780" s="5" t="str">
        <f>IF(OR(ISBLANK($AF780),$AF780="N/A"),"",VLOOKUP(AF780,'Weight table'!$A$2:$C$10000,3,FALSE))</f>
        <v/>
      </c>
      <c r="AO780" s="86"/>
      <c r="AU780" s="66" t="e">
        <f t="shared" si="112"/>
        <v>#N/A</v>
      </c>
      <c r="AV780" s="66" t="e">
        <f t="shared" si="113"/>
        <v>#N/A</v>
      </c>
      <c r="AW780" t="e">
        <f t="shared" si="114"/>
        <v>#N/A</v>
      </c>
      <c r="AX780" s="66" t="e">
        <f t="shared" si="115"/>
        <v>#N/A</v>
      </c>
      <c r="AY780" s="66" t="e">
        <f t="shared" si="116"/>
        <v>#N/A</v>
      </c>
      <c r="BB780" s="6" t="e">
        <f>MATCH(Q780,'Partnumber data valves'!$B$4:$B$1001,0)</f>
        <v>#N/A</v>
      </c>
      <c r="BC780" s="6"/>
      <c r="BD780" t="e">
        <f>INDEX('Partnumber data valves'!$B$4:$AC$1001,$BB780,13)</f>
        <v>#N/A</v>
      </c>
      <c r="BE780" t="e">
        <f>INDEX('Partnumber data valves'!$B$4:$AC$1001,$BB780,14)</f>
        <v>#N/A</v>
      </c>
      <c r="BF780" t="e">
        <f>INDEX('Partnumber data valves'!$B$4:$AC$1001,$BB780,15)</f>
        <v>#N/A</v>
      </c>
      <c r="BG780" t="e">
        <f>INDEX('Partnumber data valves'!$B$4:$AC$1001,$BB780,16)</f>
        <v>#N/A</v>
      </c>
      <c r="BH780" t="e">
        <f>INDEX('Partnumber data valves'!$B$4:$AC$1001,$BB780,17)</f>
        <v>#N/A</v>
      </c>
      <c r="BI780" t="e">
        <f>INDEX('Partnumber data valves'!$B$4:$AC$1001,$BB780,18)</f>
        <v>#N/A</v>
      </c>
      <c r="BJ780" t="e">
        <f>INDEX('Partnumber data valves'!$B$4:$AC$1001,$BB780,19)</f>
        <v>#N/A</v>
      </c>
      <c r="BL780" t="e">
        <f>INDEX('Partnumber data valves'!$B$4:$AC$1001,$BB780,21)</f>
        <v>#N/A</v>
      </c>
      <c r="BM780" t="e">
        <f>INDEX('Partnumber data valves'!$B$4:$AC$1001,$BB780,22)</f>
        <v>#N/A</v>
      </c>
      <c r="BN780" t="e">
        <f>INDEX('Partnumber data valves'!$B$4:$AC$1001,$BB780,23)</f>
        <v>#N/A</v>
      </c>
      <c r="BO780" t="e">
        <f>INDEX('Partnumber data valves'!$B$4:$AC$1001,$BB780,24)</f>
        <v>#N/A</v>
      </c>
      <c r="BP780" t="e">
        <f>INDEX('Partnumber data valves'!$B$4:$AC$1001,$BB780,25)</f>
        <v>#N/A</v>
      </c>
      <c r="BQ780" t="e">
        <f>INDEX('Partnumber data valves'!$B$4:$AC$1001,$BB780,26)</f>
        <v>#N/A</v>
      </c>
      <c r="BR780" t="e">
        <f>INDEX('Partnumber data valves'!$B$4:$AC$1001,$BB780,27)</f>
        <v>#N/A</v>
      </c>
      <c r="BS780" t="e">
        <f>INDEX('Partnumber data valves'!$B$4:$AC$1001,$BB780,28)</f>
        <v>#N/A</v>
      </c>
      <c r="BU780" s="66" t="e">
        <f>INDEX('Partnumber data valves'!$B$4:$AC$1001,$BB780,5)</f>
        <v>#N/A</v>
      </c>
      <c r="BV780" s="66" t="e">
        <f>INDEX('Partnumber data valves'!$B$4:$AC$1001,$BB780,6)</f>
        <v>#N/A</v>
      </c>
    </row>
    <row r="781" spans="2:74" ht="15.75">
      <c r="B781" s="86"/>
      <c r="C781" s="108"/>
      <c r="D781" s="112"/>
      <c r="E781" s="124"/>
      <c r="F781" s="124"/>
      <c r="G781" s="109"/>
      <c r="H781" s="112"/>
      <c r="I781" s="110"/>
      <c r="J781" s="111"/>
      <c r="K781" s="112"/>
      <c r="L781" s="111"/>
      <c r="M781" s="115"/>
      <c r="N781" s="115"/>
      <c r="O781" s="115"/>
      <c r="Q781" s="83"/>
      <c r="R781" s="22" t="e">
        <f>VLOOKUP('Frese Valve Selection'!$Q781,'Partnumber data valves'!$B$4:$K$1001,2,FALSE)</f>
        <v>#N/A</v>
      </c>
      <c r="S781" s="23" t="e">
        <f>VLOOKUP('Frese Valve Selection'!$Q781,'Partnumber data valves'!$B$4:$K$1001,3,FALSE)</f>
        <v>#N/A</v>
      </c>
      <c r="T781" s="23" t="e">
        <f>VLOOKUP('Frese Valve Selection'!$Q781,'Partnumber data valves'!$B$4:$K$1001,4,FALSE)</f>
        <v>#N/A</v>
      </c>
      <c r="U781" s="23" t="e">
        <f>VLOOKUP('Frese Valve Selection'!$Q781,'Partnumber data valves'!$B$4:$K$1001,5,FALSE)</f>
        <v>#N/A</v>
      </c>
      <c r="V781" s="23" t="e">
        <f>VLOOKUP('Frese Valve Selection'!$Q781,'Partnumber data valves'!$B$4:$K$1001,6,FALSE)</f>
        <v>#N/A</v>
      </c>
      <c r="W781" s="23" t="e">
        <f>VLOOKUP('Frese Valve Selection'!$Q781,'Partnumber data valves'!$B$4:$K$1001,7,FALSE)</f>
        <v>#N/A</v>
      </c>
      <c r="X781" s="23" t="e">
        <f>VLOOKUP('Frese Valve Selection'!$Q781,'Partnumber data valves'!$B$4:$K$1001,8,FALSE)</f>
        <v>#N/A</v>
      </c>
      <c r="Y781" s="23" t="e">
        <f>VLOOKUP('Frese Valve Selection'!$Q781,'Partnumber data valves'!$B$4:$K$1001,9,FALSE)</f>
        <v>#N/A</v>
      </c>
      <c r="Z781" s="23" t="e">
        <f>VLOOKUP('Frese Valve Selection'!$Q781,'Partnumber data valves'!$B$4:$K$1001,10,FALSE)</f>
        <v>#N/A</v>
      </c>
      <c r="AA781" s="97">
        <f t="shared" si="111"/>
        <v>0</v>
      </c>
      <c r="AB781" s="98" t="e">
        <f t="shared" si="117"/>
        <v>#N/A</v>
      </c>
      <c r="AC781" s="99" t="e">
        <f t="shared" si="118"/>
        <v>#N/A</v>
      </c>
      <c r="AD781" s="23" t="e">
        <f>VLOOKUP(Q781,'Weight table'!$A$2:$C$10000,3,FALSE)</f>
        <v>#N/A</v>
      </c>
      <c r="AF781" s="83"/>
      <c r="AG781" s="23" t="str">
        <f>IF(OR(ISBLANK($AF781),$AF781="N/A"),"",VLOOKUP($AF781,'Part number data actuators'!$B$3:$H$202,2,FALSE))</f>
        <v/>
      </c>
      <c r="AH781" s="23" t="str">
        <f>IF(OR(ISBLANK($AF781),$AF781="N/A"),"",VLOOKUP($AF781,'Part number data actuators'!$B$3:$H$202,3,FALSE))</f>
        <v/>
      </c>
      <c r="AI781" s="23" t="str">
        <f>IF(OR(ISBLANK($AF781),$AF781="N/A"),"",VLOOKUP($AF781,'Part number data actuators'!$B$3:$H$202,4,FALSE))</f>
        <v/>
      </c>
      <c r="AJ781" s="23" t="str">
        <f>IF(OR(ISBLANK($AF781),$AF781="N/A"),"",VLOOKUP($AF781,'Part number data actuators'!$B$3:$H$202,5,FALSE))</f>
        <v/>
      </c>
      <c r="AK781" s="23" t="str">
        <f>IF(OR(ISBLANK($AF781),$AF781="N/A"),"",VLOOKUP($AF781,'Part number data actuators'!$B$3:$H$202,6,FALSE))</f>
        <v/>
      </c>
      <c r="AL781" s="23" t="str">
        <f>IF(OR(ISBLANK($AF781),$AF781="N/A"),"",VLOOKUP($AF781,'Part number data actuators'!$B$3:$H$202,7,FALSE))</f>
        <v/>
      </c>
      <c r="AM781" s="5" t="str">
        <f>IF(OR(ISBLANK($AF781),$AF781="N/A"),"",VLOOKUP(AF781,'Weight table'!$A$2:$C$10000,3,FALSE))</f>
        <v/>
      </c>
      <c r="AO781" s="86"/>
      <c r="AU781" s="66" t="e">
        <f t="shared" si="112"/>
        <v>#N/A</v>
      </c>
      <c r="AV781" s="66" t="e">
        <f t="shared" si="113"/>
        <v>#N/A</v>
      </c>
      <c r="AW781" t="e">
        <f t="shared" si="114"/>
        <v>#N/A</v>
      </c>
      <c r="AX781" s="66" t="e">
        <f t="shared" si="115"/>
        <v>#N/A</v>
      </c>
      <c r="AY781" s="66" t="e">
        <f t="shared" si="116"/>
        <v>#N/A</v>
      </c>
      <c r="BB781" s="6" t="e">
        <f>MATCH(Q781,'Partnumber data valves'!$B$4:$B$1001,0)</f>
        <v>#N/A</v>
      </c>
      <c r="BC781" s="6"/>
      <c r="BD781" t="e">
        <f>INDEX('Partnumber data valves'!$B$4:$AC$1001,$BB781,13)</f>
        <v>#N/A</v>
      </c>
      <c r="BE781" t="e">
        <f>INDEX('Partnumber data valves'!$B$4:$AC$1001,$BB781,14)</f>
        <v>#N/A</v>
      </c>
      <c r="BF781" t="e">
        <f>INDEX('Partnumber data valves'!$B$4:$AC$1001,$BB781,15)</f>
        <v>#N/A</v>
      </c>
      <c r="BG781" t="e">
        <f>INDEX('Partnumber data valves'!$B$4:$AC$1001,$BB781,16)</f>
        <v>#N/A</v>
      </c>
      <c r="BH781" t="e">
        <f>INDEX('Partnumber data valves'!$B$4:$AC$1001,$BB781,17)</f>
        <v>#N/A</v>
      </c>
      <c r="BI781" t="e">
        <f>INDEX('Partnumber data valves'!$B$4:$AC$1001,$BB781,18)</f>
        <v>#N/A</v>
      </c>
      <c r="BJ781" t="e">
        <f>INDEX('Partnumber data valves'!$B$4:$AC$1001,$BB781,19)</f>
        <v>#N/A</v>
      </c>
      <c r="BL781" t="e">
        <f>INDEX('Partnumber data valves'!$B$4:$AC$1001,$BB781,21)</f>
        <v>#N/A</v>
      </c>
      <c r="BM781" t="e">
        <f>INDEX('Partnumber data valves'!$B$4:$AC$1001,$BB781,22)</f>
        <v>#N/A</v>
      </c>
      <c r="BN781" t="e">
        <f>INDEX('Partnumber data valves'!$B$4:$AC$1001,$BB781,23)</f>
        <v>#N/A</v>
      </c>
      <c r="BO781" t="e">
        <f>INDEX('Partnumber data valves'!$B$4:$AC$1001,$BB781,24)</f>
        <v>#N/A</v>
      </c>
      <c r="BP781" t="e">
        <f>INDEX('Partnumber data valves'!$B$4:$AC$1001,$BB781,25)</f>
        <v>#N/A</v>
      </c>
      <c r="BQ781" t="e">
        <f>INDEX('Partnumber data valves'!$B$4:$AC$1001,$BB781,26)</f>
        <v>#N/A</v>
      </c>
      <c r="BR781" t="e">
        <f>INDEX('Partnumber data valves'!$B$4:$AC$1001,$BB781,27)</f>
        <v>#N/A</v>
      </c>
      <c r="BS781" t="e">
        <f>INDEX('Partnumber data valves'!$B$4:$AC$1001,$BB781,28)</f>
        <v>#N/A</v>
      </c>
      <c r="BU781" s="66" t="e">
        <f>INDEX('Partnumber data valves'!$B$4:$AC$1001,$BB781,5)</f>
        <v>#N/A</v>
      </c>
      <c r="BV781" s="66" t="e">
        <f>INDEX('Partnumber data valves'!$B$4:$AC$1001,$BB781,6)</f>
        <v>#N/A</v>
      </c>
    </row>
    <row r="782" spans="2:74" ht="15.75">
      <c r="B782" s="86"/>
      <c r="C782" s="108"/>
      <c r="D782" s="112"/>
      <c r="E782" s="124"/>
      <c r="F782" s="124"/>
      <c r="G782" s="109"/>
      <c r="H782" s="112"/>
      <c r="I782" s="110"/>
      <c r="J782" s="111"/>
      <c r="K782" s="112"/>
      <c r="L782" s="111"/>
      <c r="M782" s="115"/>
      <c r="N782" s="115"/>
      <c r="O782" s="115"/>
      <c r="Q782" s="83"/>
      <c r="R782" s="22" t="e">
        <f>VLOOKUP('Frese Valve Selection'!$Q782,'Partnumber data valves'!$B$4:$K$1001,2,FALSE)</f>
        <v>#N/A</v>
      </c>
      <c r="S782" s="23" t="e">
        <f>VLOOKUP('Frese Valve Selection'!$Q782,'Partnumber data valves'!$B$4:$K$1001,3,FALSE)</f>
        <v>#N/A</v>
      </c>
      <c r="T782" s="23" t="e">
        <f>VLOOKUP('Frese Valve Selection'!$Q782,'Partnumber data valves'!$B$4:$K$1001,4,FALSE)</f>
        <v>#N/A</v>
      </c>
      <c r="U782" s="23" t="e">
        <f>VLOOKUP('Frese Valve Selection'!$Q782,'Partnumber data valves'!$B$4:$K$1001,5,FALSE)</f>
        <v>#N/A</v>
      </c>
      <c r="V782" s="23" t="e">
        <f>VLOOKUP('Frese Valve Selection'!$Q782,'Partnumber data valves'!$B$4:$K$1001,6,FALSE)</f>
        <v>#N/A</v>
      </c>
      <c r="W782" s="23" t="e">
        <f>VLOOKUP('Frese Valve Selection'!$Q782,'Partnumber data valves'!$B$4:$K$1001,7,FALSE)</f>
        <v>#N/A</v>
      </c>
      <c r="X782" s="23" t="e">
        <f>VLOOKUP('Frese Valve Selection'!$Q782,'Partnumber data valves'!$B$4:$K$1001,8,FALSE)</f>
        <v>#N/A</v>
      </c>
      <c r="Y782" s="23" t="e">
        <f>VLOOKUP('Frese Valve Selection'!$Q782,'Partnumber data valves'!$B$4:$K$1001,9,FALSE)</f>
        <v>#N/A</v>
      </c>
      <c r="Z782" s="23" t="e">
        <f>VLOOKUP('Frese Valve Selection'!$Q782,'Partnumber data valves'!$B$4:$K$1001,10,FALSE)</f>
        <v>#N/A</v>
      </c>
      <c r="AA782" s="97">
        <f t="shared" si="111"/>
        <v>0</v>
      </c>
      <c r="AB782" s="98" t="e">
        <f t="shared" si="117"/>
        <v>#N/A</v>
      </c>
      <c r="AC782" s="99" t="e">
        <f t="shared" si="118"/>
        <v>#N/A</v>
      </c>
      <c r="AD782" s="23" t="e">
        <f>VLOOKUP(Q782,'Weight table'!$A$2:$C$10000,3,FALSE)</f>
        <v>#N/A</v>
      </c>
      <c r="AF782" s="83"/>
      <c r="AG782" s="23" t="str">
        <f>IF(OR(ISBLANK($AF782),$AF782="N/A"),"",VLOOKUP($AF782,'Part number data actuators'!$B$3:$H$202,2,FALSE))</f>
        <v/>
      </c>
      <c r="AH782" s="23" t="str">
        <f>IF(OR(ISBLANK($AF782),$AF782="N/A"),"",VLOOKUP($AF782,'Part number data actuators'!$B$3:$H$202,3,FALSE))</f>
        <v/>
      </c>
      <c r="AI782" s="23" t="str">
        <f>IF(OR(ISBLANK($AF782),$AF782="N/A"),"",VLOOKUP($AF782,'Part number data actuators'!$B$3:$H$202,4,FALSE))</f>
        <v/>
      </c>
      <c r="AJ782" s="23" t="str">
        <f>IF(OR(ISBLANK($AF782),$AF782="N/A"),"",VLOOKUP($AF782,'Part number data actuators'!$B$3:$H$202,5,FALSE))</f>
        <v/>
      </c>
      <c r="AK782" s="23" t="str">
        <f>IF(OR(ISBLANK($AF782),$AF782="N/A"),"",VLOOKUP($AF782,'Part number data actuators'!$B$3:$H$202,6,FALSE))</f>
        <v/>
      </c>
      <c r="AL782" s="23" t="str">
        <f>IF(OR(ISBLANK($AF782),$AF782="N/A"),"",VLOOKUP($AF782,'Part number data actuators'!$B$3:$H$202,7,FALSE))</f>
        <v/>
      </c>
      <c r="AM782" s="5" t="str">
        <f>IF(OR(ISBLANK($AF782),$AF782="N/A"),"",VLOOKUP(AF782,'Weight table'!$A$2:$C$10000,3,FALSE))</f>
        <v/>
      </c>
      <c r="AO782" s="86"/>
      <c r="AU782" s="66" t="e">
        <f t="shared" si="112"/>
        <v>#N/A</v>
      </c>
      <c r="AV782" s="66" t="e">
        <f t="shared" si="113"/>
        <v>#N/A</v>
      </c>
      <c r="AW782" t="e">
        <f t="shared" si="114"/>
        <v>#N/A</v>
      </c>
      <c r="AX782" s="66" t="e">
        <f t="shared" si="115"/>
        <v>#N/A</v>
      </c>
      <c r="AY782" s="66" t="e">
        <f t="shared" si="116"/>
        <v>#N/A</v>
      </c>
      <c r="BB782" s="6" t="e">
        <f>MATCH(Q782,'Partnumber data valves'!$B$4:$B$1001,0)</f>
        <v>#N/A</v>
      </c>
      <c r="BC782" s="6"/>
      <c r="BD782" t="e">
        <f>INDEX('Partnumber data valves'!$B$4:$AC$1001,$BB782,13)</f>
        <v>#N/A</v>
      </c>
      <c r="BE782" t="e">
        <f>INDEX('Partnumber data valves'!$B$4:$AC$1001,$BB782,14)</f>
        <v>#N/A</v>
      </c>
      <c r="BF782" t="e">
        <f>INDEX('Partnumber data valves'!$B$4:$AC$1001,$BB782,15)</f>
        <v>#N/A</v>
      </c>
      <c r="BG782" t="e">
        <f>INDEX('Partnumber data valves'!$B$4:$AC$1001,$BB782,16)</f>
        <v>#N/A</v>
      </c>
      <c r="BH782" t="e">
        <f>INDEX('Partnumber data valves'!$B$4:$AC$1001,$BB782,17)</f>
        <v>#N/A</v>
      </c>
      <c r="BI782" t="e">
        <f>INDEX('Partnumber data valves'!$B$4:$AC$1001,$BB782,18)</f>
        <v>#N/A</v>
      </c>
      <c r="BJ782" t="e">
        <f>INDEX('Partnumber data valves'!$B$4:$AC$1001,$BB782,19)</f>
        <v>#N/A</v>
      </c>
      <c r="BL782" t="e">
        <f>INDEX('Partnumber data valves'!$B$4:$AC$1001,$BB782,21)</f>
        <v>#N/A</v>
      </c>
      <c r="BM782" t="e">
        <f>INDEX('Partnumber data valves'!$B$4:$AC$1001,$BB782,22)</f>
        <v>#N/A</v>
      </c>
      <c r="BN782" t="e">
        <f>INDEX('Partnumber data valves'!$B$4:$AC$1001,$BB782,23)</f>
        <v>#N/A</v>
      </c>
      <c r="BO782" t="e">
        <f>INDEX('Partnumber data valves'!$B$4:$AC$1001,$BB782,24)</f>
        <v>#N/A</v>
      </c>
      <c r="BP782" t="e">
        <f>INDEX('Partnumber data valves'!$B$4:$AC$1001,$BB782,25)</f>
        <v>#N/A</v>
      </c>
      <c r="BQ782" t="e">
        <f>INDEX('Partnumber data valves'!$B$4:$AC$1001,$BB782,26)</f>
        <v>#N/A</v>
      </c>
      <c r="BR782" t="e">
        <f>INDEX('Partnumber data valves'!$B$4:$AC$1001,$BB782,27)</f>
        <v>#N/A</v>
      </c>
      <c r="BS782" t="e">
        <f>INDEX('Partnumber data valves'!$B$4:$AC$1001,$BB782,28)</f>
        <v>#N/A</v>
      </c>
      <c r="BU782" s="66" t="e">
        <f>INDEX('Partnumber data valves'!$B$4:$AC$1001,$BB782,5)</f>
        <v>#N/A</v>
      </c>
      <c r="BV782" s="66" t="e">
        <f>INDEX('Partnumber data valves'!$B$4:$AC$1001,$BB782,6)</f>
        <v>#N/A</v>
      </c>
    </row>
    <row r="783" spans="2:74" ht="15.75">
      <c r="B783" s="86"/>
      <c r="C783" s="108"/>
      <c r="D783" s="112"/>
      <c r="E783" s="124"/>
      <c r="F783" s="124"/>
      <c r="G783" s="109"/>
      <c r="H783" s="112"/>
      <c r="I783" s="110"/>
      <c r="J783" s="111"/>
      <c r="K783" s="112"/>
      <c r="L783" s="111"/>
      <c r="M783" s="115"/>
      <c r="N783" s="115"/>
      <c r="O783" s="115"/>
      <c r="Q783" s="83"/>
      <c r="R783" s="22" t="e">
        <f>VLOOKUP('Frese Valve Selection'!$Q783,'Partnumber data valves'!$B$4:$K$1001,2,FALSE)</f>
        <v>#N/A</v>
      </c>
      <c r="S783" s="23" t="e">
        <f>VLOOKUP('Frese Valve Selection'!$Q783,'Partnumber data valves'!$B$4:$K$1001,3,FALSE)</f>
        <v>#N/A</v>
      </c>
      <c r="T783" s="23" t="e">
        <f>VLOOKUP('Frese Valve Selection'!$Q783,'Partnumber data valves'!$B$4:$K$1001,4,FALSE)</f>
        <v>#N/A</v>
      </c>
      <c r="U783" s="23" t="e">
        <f>VLOOKUP('Frese Valve Selection'!$Q783,'Partnumber data valves'!$B$4:$K$1001,5,FALSE)</f>
        <v>#N/A</v>
      </c>
      <c r="V783" s="23" t="e">
        <f>VLOOKUP('Frese Valve Selection'!$Q783,'Partnumber data valves'!$B$4:$K$1001,6,FALSE)</f>
        <v>#N/A</v>
      </c>
      <c r="W783" s="23" t="e">
        <f>VLOOKUP('Frese Valve Selection'!$Q783,'Partnumber data valves'!$B$4:$K$1001,7,FALSE)</f>
        <v>#N/A</v>
      </c>
      <c r="X783" s="23" t="e">
        <f>VLOOKUP('Frese Valve Selection'!$Q783,'Partnumber data valves'!$B$4:$K$1001,8,FALSE)</f>
        <v>#N/A</v>
      </c>
      <c r="Y783" s="23" t="e">
        <f>VLOOKUP('Frese Valve Selection'!$Q783,'Partnumber data valves'!$B$4:$K$1001,9,FALSE)</f>
        <v>#N/A</v>
      </c>
      <c r="Z783" s="23" t="e">
        <f>VLOOKUP('Frese Valve Selection'!$Q783,'Partnumber data valves'!$B$4:$K$1001,10,FALSE)</f>
        <v>#N/A</v>
      </c>
      <c r="AA783" s="97">
        <f t="shared" si="111"/>
        <v>0</v>
      </c>
      <c r="AB783" s="98" t="e">
        <f t="shared" si="117"/>
        <v>#N/A</v>
      </c>
      <c r="AC783" s="99" t="e">
        <f t="shared" si="118"/>
        <v>#N/A</v>
      </c>
      <c r="AD783" s="23" t="e">
        <f>VLOOKUP(Q783,'Weight table'!$A$2:$C$10000,3,FALSE)</f>
        <v>#N/A</v>
      </c>
      <c r="AF783" s="83"/>
      <c r="AG783" s="23" t="str">
        <f>IF(OR(ISBLANK($AF783),$AF783="N/A"),"",VLOOKUP($AF783,'Part number data actuators'!$B$3:$H$202,2,FALSE))</f>
        <v/>
      </c>
      <c r="AH783" s="23" t="str">
        <f>IF(OR(ISBLANK($AF783),$AF783="N/A"),"",VLOOKUP($AF783,'Part number data actuators'!$B$3:$H$202,3,FALSE))</f>
        <v/>
      </c>
      <c r="AI783" s="23" t="str">
        <f>IF(OR(ISBLANK($AF783),$AF783="N/A"),"",VLOOKUP($AF783,'Part number data actuators'!$B$3:$H$202,4,FALSE))</f>
        <v/>
      </c>
      <c r="AJ783" s="23" t="str">
        <f>IF(OR(ISBLANK($AF783),$AF783="N/A"),"",VLOOKUP($AF783,'Part number data actuators'!$B$3:$H$202,5,FALSE))</f>
        <v/>
      </c>
      <c r="AK783" s="23" t="str">
        <f>IF(OR(ISBLANK($AF783),$AF783="N/A"),"",VLOOKUP($AF783,'Part number data actuators'!$B$3:$H$202,6,FALSE))</f>
        <v/>
      </c>
      <c r="AL783" s="23" t="str">
        <f>IF(OR(ISBLANK($AF783),$AF783="N/A"),"",VLOOKUP($AF783,'Part number data actuators'!$B$3:$H$202,7,FALSE))</f>
        <v/>
      </c>
      <c r="AM783" s="5" t="str">
        <f>IF(OR(ISBLANK($AF783),$AF783="N/A"),"",VLOOKUP(AF783,'Weight table'!$A$2:$C$10000,3,FALSE))</f>
        <v/>
      </c>
      <c r="AO783" s="86"/>
      <c r="AU783" s="66" t="e">
        <f t="shared" si="112"/>
        <v>#N/A</v>
      </c>
      <c r="AV783" s="66" t="e">
        <f t="shared" si="113"/>
        <v>#N/A</v>
      </c>
      <c r="AW783" t="e">
        <f t="shared" si="114"/>
        <v>#N/A</v>
      </c>
      <c r="AX783" s="66" t="e">
        <f t="shared" si="115"/>
        <v>#N/A</v>
      </c>
      <c r="AY783" s="66" t="e">
        <f t="shared" si="116"/>
        <v>#N/A</v>
      </c>
      <c r="BB783" s="6" t="e">
        <f>MATCH(Q783,'Partnumber data valves'!$B$4:$B$1001,0)</f>
        <v>#N/A</v>
      </c>
      <c r="BC783" s="6"/>
      <c r="BD783" t="e">
        <f>INDEX('Partnumber data valves'!$B$4:$AC$1001,$BB783,13)</f>
        <v>#N/A</v>
      </c>
      <c r="BE783" t="e">
        <f>INDEX('Partnumber data valves'!$B$4:$AC$1001,$BB783,14)</f>
        <v>#N/A</v>
      </c>
      <c r="BF783" t="e">
        <f>INDEX('Partnumber data valves'!$B$4:$AC$1001,$BB783,15)</f>
        <v>#N/A</v>
      </c>
      <c r="BG783" t="e">
        <f>INDEX('Partnumber data valves'!$B$4:$AC$1001,$BB783,16)</f>
        <v>#N/A</v>
      </c>
      <c r="BH783" t="e">
        <f>INDEX('Partnumber data valves'!$B$4:$AC$1001,$BB783,17)</f>
        <v>#N/A</v>
      </c>
      <c r="BI783" t="e">
        <f>INDEX('Partnumber data valves'!$B$4:$AC$1001,$BB783,18)</f>
        <v>#N/A</v>
      </c>
      <c r="BJ783" t="e">
        <f>INDEX('Partnumber data valves'!$B$4:$AC$1001,$BB783,19)</f>
        <v>#N/A</v>
      </c>
      <c r="BL783" t="e">
        <f>INDEX('Partnumber data valves'!$B$4:$AC$1001,$BB783,21)</f>
        <v>#N/A</v>
      </c>
      <c r="BM783" t="e">
        <f>INDEX('Partnumber data valves'!$B$4:$AC$1001,$BB783,22)</f>
        <v>#N/A</v>
      </c>
      <c r="BN783" t="e">
        <f>INDEX('Partnumber data valves'!$B$4:$AC$1001,$BB783,23)</f>
        <v>#N/A</v>
      </c>
      <c r="BO783" t="e">
        <f>INDEX('Partnumber data valves'!$B$4:$AC$1001,$BB783,24)</f>
        <v>#N/A</v>
      </c>
      <c r="BP783" t="e">
        <f>INDEX('Partnumber data valves'!$B$4:$AC$1001,$BB783,25)</f>
        <v>#N/A</v>
      </c>
      <c r="BQ783" t="e">
        <f>INDEX('Partnumber data valves'!$B$4:$AC$1001,$BB783,26)</f>
        <v>#N/A</v>
      </c>
      <c r="BR783" t="e">
        <f>INDEX('Partnumber data valves'!$B$4:$AC$1001,$BB783,27)</f>
        <v>#N/A</v>
      </c>
      <c r="BS783" t="e">
        <f>INDEX('Partnumber data valves'!$B$4:$AC$1001,$BB783,28)</f>
        <v>#N/A</v>
      </c>
      <c r="BU783" s="66" t="e">
        <f>INDEX('Partnumber data valves'!$B$4:$AC$1001,$BB783,5)</f>
        <v>#N/A</v>
      </c>
      <c r="BV783" s="66" t="e">
        <f>INDEX('Partnumber data valves'!$B$4:$AC$1001,$BB783,6)</f>
        <v>#N/A</v>
      </c>
    </row>
    <row r="784" spans="2:74" ht="15.75">
      <c r="B784" s="86"/>
      <c r="C784" s="108"/>
      <c r="D784" s="112"/>
      <c r="E784" s="124"/>
      <c r="F784" s="124"/>
      <c r="G784" s="109"/>
      <c r="H784" s="112"/>
      <c r="I784" s="110"/>
      <c r="J784" s="111"/>
      <c r="K784" s="112"/>
      <c r="L784" s="111"/>
      <c r="M784" s="115"/>
      <c r="N784" s="115"/>
      <c r="O784" s="115"/>
      <c r="Q784" s="83"/>
      <c r="R784" s="22" t="e">
        <f>VLOOKUP('Frese Valve Selection'!$Q784,'Partnumber data valves'!$B$4:$K$1001,2,FALSE)</f>
        <v>#N/A</v>
      </c>
      <c r="S784" s="23" t="e">
        <f>VLOOKUP('Frese Valve Selection'!$Q784,'Partnumber data valves'!$B$4:$K$1001,3,FALSE)</f>
        <v>#N/A</v>
      </c>
      <c r="T784" s="23" t="e">
        <f>VLOOKUP('Frese Valve Selection'!$Q784,'Partnumber data valves'!$B$4:$K$1001,4,FALSE)</f>
        <v>#N/A</v>
      </c>
      <c r="U784" s="23" t="e">
        <f>VLOOKUP('Frese Valve Selection'!$Q784,'Partnumber data valves'!$B$4:$K$1001,5,FALSE)</f>
        <v>#N/A</v>
      </c>
      <c r="V784" s="23" t="e">
        <f>VLOOKUP('Frese Valve Selection'!$Q784,'Partnumber data valves'!$B$4:$K$1001,6,FALSE)</f>
        <v>#N/A</v>
      </c>
      <c r="W784" s="23" t="e">
        <f>VLOOKUP('Frese Valve Selection'!$Q784,'Partnumber data valves'!$B$4:$K$1001,7,FALSE)</f>
        <v>#N/A</v>
      </c>
      <c r="X784" s="23" t="e">
        <f>VLOOKUP('Frese Valve Selection'!$Q784,'Partnumber data valves'!$B$4:$K$1001,8,FALSE)</f>
        <v>#N/A</v>
      </c>
      <c r="Y784" s="23" t="e">
        <f>VLOOKUP('Frese Valve Selection'!$Q784,'Partnumber data valves'!$B$4:$K$1001,9,FALSE)</f>
        <v>#N/A</v>
      </c>
      <c r="Z784" s="23" t="e">
        <f>VLOOKUP('Frese Valve Selection'!$Q784,'Partnumber data valves'!$B$4:$K$1001,10,FALSE)</f>
        <v>#N/A</v>
      </c>
      <c r="AA784" s="97">
        <f t="shared" ref="AA784:AA847" si="119">I784</f>
        <v>0</v>
      </c>
      <c r="AB784" s="98" t="e">
        <f t="shared" si="117"/>
        <v>#N/A</v>
      </c>
      <c r="AC784" s="99" t="e">
        <f t="shared" si="118"/>
        <v>#N/A</v>
      </c>
      <c r="AD784" s="23" t="e">
        <f>VLOOKUP(Q784,'Weight table'!$A$2:$C$10000,3,FALSE)</f>
        <v>#N/A</v>
      </c>
      <c r="AF784" s="83"/>
      <c r="AG784" s="23" t="str">
        <f>IF(OR(ISBLANK($AF784),$AF784="N/A"),"",VLOOKUP($AF784,'Part number data actuators'!$B$3:$H$202,2,FALSE))</f>
        <v/>
      </c>
      <c r="AH784" s="23" t="str">
        <f>IF(OR(ISBLANK($AF784),$AF784="N/A"),"",VLOOKUP($AF784,'Part number data actuators'!$B$3:$H$202,3,FALSE))</f>
        <v/>
      </c>
      <c r="AI784" s="23" t="str">
        <f>IF(OR(ISBLANK($AF784),$AF784="N/A"),"",VLOOKUP($AF784,'Part number data actuators'!$B$3:$H$202,4,FALSE))</f>
        <v/>
      </c>
      <c r="AJ784" s="23" t="str">
        <f>IF(OR(ISBLANK($AF784),$AF784="N/A"),"",VLOOKUP($AF784,'Part number data actuators'!$B$3:$H$202,5,FALSE))</f>
        <v/>
      </c>
      <c r="AK784" s="23" t="str">
        <f>IF(OR(ISBLANK($AF784),$AF784="N/A"),"",VLOOKUP($AF784,'Part number data actuators'!$B$3:$H$202,6,FALSE))</f>
        <v/>
      </c>
      <c r="AL784" s="23" t="str">
        <f>IF(OR(ISBLANK($AF784),$AF784="N/A"),"",VLOOKUP($AF784,'Part number data actuators'!$B$3:$H$202,7,FALSE))</f>
        <v/>
      </c>
      <c r="AM784" s="5" t="str">
        <f>IF(OR(ISBLANK($AF784),$AF784="N/A"),"",VLOOKUP(AF784,'Weight table'!$A$2:$C$10000,3,FALSE))</f>
        <v/>
      </c>
      <c r="AO784" s="86"/>
      <c r="AU784" s="66" t="e">
        <f t="shared" si="112"/>
        <v>#N/A</v>
      </c>
      <c r="AV784" s="66" t="e">
        <f t="shared" si="113"/>
        <v>#N/A</v>
      </c>
      <c r="AW784" t="e">
        <f t="shared" si="114"/>
        <v>#N/A</v>
      </c>
      <c r="AX784" s="66" t="e">
        <f t="shared" si="115"/>
        <v>#N/A</v>
      </c>
      <c r="AY784" s="66" t="e">
        <f t="shared" si="116"/>
        <v>#N/A</v>
      </c>
      <c r="BB784" s="6" t="e">
        <f>MATCH(Q784,'Partnumber data valves'!$B$4:$B$1001,0)</f>
        <v>#N/A</v>
      </c>
      <c r="BC784" s="6"/>
      <c r="BD784" t="e">
        <f>INDEX('Partnumber data valves'!$B$4:$AC$1001,$BB784,13)</f>
        <v>#N/A</v>
      </c>
      <c r="BE784" t="e">
        <f>INDEX('Partnumber data valves'!$B$4:$AC$1001,$BB784,14)</f>
        <v>#N/A</v>
      </c>
      <c r="BF784" t="e">
        <f>INDEX('Partnumber data valves'!$B$4:$AC$1001,$BB784,15)</f>
        <v>#N/A</v>
      </c>
      <c r="BG784" t="e">
        <f>INDEX('Partnumber data valves'!$B$4:$AC$1001,$BB784,16)</f>
        <v>#N/A</v>
      </c>
      <c r="BH784" t="e">
        <f>INDEX('Partnumber data valves'!$B$4:$AC$1001,$BB784,17)</f>
        <v>#N/A</v>
      </c>
      <c r="BI784" t="e">
        <f>INDEX('Partnumber data valves'!$B$4:$AC$1001,$BB784,18)</f>
        <v>#N/A</v>
      </c>
      <c r="BJ784" t="e">
        <f>INDEX('Partnumber data valves'!$B$4:$AC$1001,$BB784,19)</f>
        <v>#N/A</v>
      </c>
      <c r="BL784" t="e">
        <f>INDEX('Partnumber data valves'!$B$4:$AC$1001,$BB784,21)</f>
        <v>#N/A</v>
      </c>
      <c r="BM784" t="e">
        <f>INDEX('Partnumber data valves'!$B$4:$AC$1001,$BB784,22)</f>
        <v>#N/A</v>
      </c>
      <c r="BN784" t="e">
        <f>INDEX('Partnumber data valves'!$B$4:$AC$1001,$BB784,23)</f>
        <v>#N/A</v>
      </c>
      <c r="BO784" t="e">
        <f>INDEX('Partnumber data valves'!$B$4:$AC$1001,$BB784,24)</f>
        <v>#N/A</v>
      </c>
      <c r="BP784" t="e">
        <f>INDEX('Partnumber data valves'!$B$4:$AC$1001,$BB784,25)</f>
        <v>#N/A</v>
      </c>
      <c r="BQ784" t="e">
        <f>INDEX('Partnumber data valves'!$B$4:$AC$1001,$BB784,26)</f>
        <v>#N/A</v>
      </c>
      <c r="BR784" t="e">
        <f>INDEX('Partnumber data valves'!$B$4:$AC$1001,$BB784,27)</f>
        <v>#N/A</v>
      </c>
      <c r="BS784" t="e">
        <f>INDEX('Partnumber data valves'!$B$4:$AC$1001,$BB784,28)</f>
        <v>#N/A</v>
      </c>
      <c r="BU784" s="66" t="e">
        <f>INDEX('Partnumber data valves'!$B$4:$AC$1001,$BB784,5)</f>
        <v>#N/A</v>
      </c>
      <c r="BV784" s="66" t="e">
        <f>INDEX('Partnumber data valves'!$B$4:$AC$1001,$BB784,6)</f>
        <v>#N/A</v>
      </c>
    </row>
    <row r="785" spans="2:74" ht="15.75">
      <c r="B785" s="86"/>
      <c r="C785" s="108"/>
      <c r="D785" s="125"/>
      <c r="E785" s="124"/>
      <c r="F785" s="124"/>
      <c r="G785" s="109"/>
      <c r="H785" s="112"/>
      <c r="I785" s="110"/>
      <c r="J785" s="111"/>
      <c r="K785" s="112"/>
      <c r="L785" s="111"/>
      <c r="M785" s="115"/>
      <c r="N785" s="115"/>
      <c r="O785" s="115"/>
      <c r="Q785" s="83"/>
      <c r="R785" s="22" t="e">
        <f>VLOOKUP('Frese Valve Selection'!$Q785,'Partnumber data valves'!$B$4:$K$1001,2,FALSE)</f>
        <v>#N/A</v>
      </c>
      <c r="S785" s="23" t="e">
        <f>VLOOKUP('Frese Valve Selection'!$Q785,'Partnumber data valves'!$B$4:$K$1001,3,FALSE)</f>
        <v>#N/A</v>
      </c>
      <c r="T785" s="23" t="e">
        <f>VLOOKUP('Frese Valve Selection'!$Q785,'Partnumber data valves'!$B$4:$K$1001,4,FALSE)</f>
        <v>#N/A</v>
      </c>
      <c r="U785" s="23" t="e">
        <f>VLOOKUP('Frese Valve Selection'!$Q785,'Partnumber data valves'!$B$4:$K$1001,5,FALSE)</f>
        <v>#N/A</v>
      </c>
      <c r="V785" s="23" t="e">
        <f>VLOOKUP('Frese Valve Selection'!$Q785,'Partnumber data valves'!$B$4:$K$1001,6,FALSE)</f>
        <v>#N/A</v>
      </c>
      <c r="W785" s="23" t="e">
        <f>VLOOKUP('Frese Valve Selection'!$Q785,'Partnumber data valves'!$B$4:$K$1001,7,FALSE)</f>
        <v>#N/A</v>
      </c>
      <c r="X785" s="23" t="e">
        <f>VLOOKUP('Frese Valve Selection'!$Q785,'Partnumber data valves'!$B$4:$K$1001,8,FALSE)</f>
        <v>#N/A</v>
      </c>
      <c r="Y785" s="23" t="e">
        <f>VLOOKUP('Frese Valve Selection'!$Q785,'Partnumber data valves'!$B$4:$K$1001,9,FALSE)</f>
        <v>#N/A</v>
      </c>
      <c r="Z785" s="23" t="e">
        <f>VLOOKUP('Frese Valve Selection'!$Q785,'Partnumber data valves'!$B$4:$K$1001,10,FALSE)</f>
        <v>#N/A</v>
      </c>
      <c r="AA785" s="97">
        <f t="shared" si="119"/>
        <v>0</v>
      </c>
      <c r="AB785" s="98" t="e">
        <f t="shared" si="117"/>
        <v>#N/A</v>
      </c>
      <c r="AC785" s="99" t="e">
        <f t="shared" si="118"/>
        <v>#N/A</v>
      </c>
      <c r="AD785" s="23" t="e">
        <f>VLOOKUP(Q785,'Weight table'!$A$2:$C$10000,3,FALSE)</f>
        <v>#N/A</v>
      </c>
      <c r="AF785" s="83"/>
      <c r="AG785" s="23" t="str">
        <f>IF(OR(ISBLANK($AF785),$AF785="N/A"),"",VLOOKUP($AF785,'Part number data actuators'!$B$3:$H$202,2,FALSE))</f>
        <v/>
      </c>
      <c r="AH785" s="23" t="str">
        <f>IF(OR(ISBLANK($AF785),$AF785="N/A"),"",VLOOKUP($AF785,'Part number data actuators'!$B$3:$H$202,3,FALSE))</f>
        <v/>
      </c>
      <c r="AI785" s="23" t="str">
        <f>IF(OR(ISBLANK($AF785),$AF785="N/A"),"",VLOOKUP($AF785,'Part number data actuators'!$B$3:$H$202,4,FALSE))</f>
        <v/>
      </c>
      <c r="AJ785" s="23" t="str">
        <f>IF(OR(ISBLANK($AF785),$AF785="N/A"),"",VLOOKUP($AF785,'Part number data actuators'!$B$3:$H$202,5,FALSE))</f>
        <v/>
      </c>
      <c r="AK785" s="23" t="str">
        <f>IF(OR(ISBLANK($AF785),$AF785="N/A"),"",VLOOKUP($AF785,'Part number data actuators'!$B$3:$H$202,6,FALSE))</f>
        <v/>
      </c>
      <c r="AL785" s="23" t="str">
        <f>IF(OR(ISBLANK($AF785),$AF785="N/A"),"",VLOOKUP($AF785,'Part number data actuators'!$B$3:$H$202,7,FALSE))</f>
        <v/>
      </c>
      <c r="AM785" s="5" t="str">
        <f>IF(OR(ISBLANK($AF785),$AF785="N/A"),"",VLOOKUP(AF785,'Weight table'!$A$2:$C$10000,3,FALSE))</f>
        <v/>
      </c>
      <c r="AO785" s="86"/>
      <c r="AU785" s="66" t="e">
        <f t="shared" ref="AU785:AU848" si="120">IF(AW785,
BD785*AA785^6+BE785*AA785^5+BF785*AA785^4+BG785*AA785^3+BH785*AA785^2+BI785*AA785+BJ785,
"Out of flow range")</f>
        <v>#N/A</v>
      </c>
      <c r="AV785" s="66" t="e">
        <f t="shared" ref="AV785:AV848" si="121">IF(AW785,
IF(AA785&lt;BL785,BM785,IF(BN785="flow",AX785,IF(BN785="preset",AY785,"not available"))),
"Out of flow range")</f>
        <v>#N/A</v>
      </c>
      <c r="AW785" t="e">
        <f t="shared" ref="AW785:AW848" si="122">IF(AND(AA785&gt;=BU785,AA785&lt;=BV785),TRUE,FALSE)</f>
        <v>#N/A</v>
      </c>
      <c r="AX785" s="66" t="e">
        <f t="shared" ref="AX785:AX848" si="123">BO785*AA785^4+BP785*AA785^3+BQ785*AA785^2+BR785*AA785+BS785</f>
        <v>#N/A</v>
      </c>
      <c r="AY785" s="66" t="e">
        <f t="shared" ref="AY785:AY848" si="124">BO785*AU785^4+BP785*AU785^3+BQ785*AU785^2+BR785*AU785+BS785</f>
        <v>#N/A</v>
      </c>
      <c r="BB785" s="6" t="e">
        <f>MATCH(Q785,'Partnumber data valves'!$B$4:$B$1001,0)</f>
        <v>#N/A</v>
      </c>
      <c r="BC785" s="6"/>
      <c r="BD785" t="e">
        <f>INDEX('Partnumber data valves'!$B$4:$AC$1001,$BB785,13)</f>
        <v>#N/A</v>
      </c>
      <c r="BE785" t="e">
        <f>INDEX('Partnumber data valves'!$B$4:$AC$1001,$BB785,14)</f>
        <v>#N/A</v>
      </c>
      <c r="BF785" t="e">
        <f>INDEX('Partnumber data valves'!$B$4:$AC$1001,$BB785,15)</f>
        <v>#N/A</v>
      </c>
      <c r="BG785" t="e">
        <f>INDEX('Partnumber data valves'!$B$4:$AC$1001,$BB785,16)</f>
        <v>#N/A</v>
      </c>
      <c r="BH785" t="e">
        <f>INDEX('Partnumber data valves'!$B$4:$AC$1001,$BB785,17)</f>
        <v>#N/A</v>
      </c>
      <c r="BI785" t="e">
        <f>INDEX('Partnumber data valves'!$B$4:$AC$1001,$BB785,18)</f>
        <v>#N/A</v>
      </c>
      <c r="BJ785" t="e">
        <f>INDEX('Partnumber data valves'!$B$4:$AC$1001,$BB785,19)</f>
        <v>#N/A</v>
      </c>
      <c r="BL785" t="e">
        <f>INDEX('Partnumber data valves'!$B$4:$AC$1001,$BB785,21)</f>
        <v>#N/A</v>
      </c>
      <c r="BM785" t="e">
        <f>INDEX('Partnumber data valves'!$B$4:$AC$1001,$BB785,22)</f>
        <v>#N/A</v>
      </c>
      <c r="BN785" t="e">
        <f>INDEX('Partnumber data valves'!$B$4:$AC$1001,$BB785,23)</f>
        <v>#N/A</v>
      </c>
      <c r="BO785" t="e">
        <f>INDEX('Partnumber data valves'!$B$4:$AC$1001,$BB785,24)</f>
        <v>#N/A</v>
      </c>
      <c r="BP785" t="e">
        <f>INDEX('Partnumber data valves'!$B$4:$AC$1001,$BB785,25)</f>
        <v>#N/A</v>
      </c>
      <c r="BQ785" t="e">
        <f>INDEX('Partnumber data valves'!$B$4:$AC$1001,$BB785,26)</f>
        <v>#N/A</v>
      </c>
      <c r="BR785" t="e">
        <f>INDEX('Partnumber data valves'!$B$4:$AC$1001,$BB785,27)</f>
        <v>#N/A</v>
      </c>
      <c r="BS785" t="e">
        <f>INDEX('Partnumber data valves'!$B$4:$AC$1001,$BB785,28)</f>
        <v>#N/A</v>
      </c>
      <c r="BU785" s="66" t="e">
        <f>INDEX('Partnumber data valves'!$B$4:$AC$1001,$BB785,5)</f>
        <v>#N/A</v>
      </c>
      <c r="BV785" s="66" t="e">
        <f>INDEX('Partnumber data valves'!$B$4:$AC$1001,$BB785,6)</f>
        <v>#N/A</v>
      </c>
    </row>
    <row r="786" spans="2:74" ht="15.75">
      <c r="B786" s="86"/>
      <c r="C786" s="108"/>
      <c r="D786" s="112"/>
      <c r="E786" s="124"/>
      <c r="F786" s="124"/>
      <c r="G786" s="109"/>
      <c r="H786" s="112"/>
      <c r="I786" s="110"/>
      <c r="J786" s="111"/>
      <c r="K786" s="112"/>
      <c r="L786" s="111"/>
      <c r="M786" s="115"/>
      <c r="N786" s="115"/>
      <c r="O786" s="115"/>
      <c r="Q786" s="83"/>
      <c r="R786" s="22" t="e">
        <f>VLOOKUP('Frese Valve Selection'!$Q786,'Partnumber data valves'!$B$4:$K$1001,2,FALSE)</f>
        <v>#N/A</v>
      </c>
      <c r="S786" s="23" t="e">
        <f>VLOOKUP('Frese Valve Selection'!$Q786,'Partnumber data valves'!$B$4:$K$1001,3,FALSE)</f>
        <v>#N/A</v>
      </c>
      <c r="T786" s="23" t="e">
        <f>VLOOKUP('Frese Valve Selection'!$Q786,'Partnumber data valves'!$B$4:$K$1001,4,FALSE)</f>
        <v>#N/A</v>
      </c>
      <c r="U786" s="23" t="e">
        <f>VLOOKUP('Frese Valve Selection'!$Q786,'Partnumber data valves'!$B$4:$K$1001,5,FALSE)</f>
        <v>#N/A</v>
      </c>
      <c r="V786" s="23" t="e">
        <f>VLOOKUP('Frese Valve Selection'!$Q786,'Partnumber data valves'!$B$4:$K$1001,6,FALSE)</f>
        <v>#N/A</v>
      </c>
      <c r="W786" s="23" t="e">
        <f>VLOOKUP('Frese Valve Selection'!$Q786,'Partnumber data valves'!$B$4:$K$1001,7,FALSE)</f>
        <v>#N/A</v>
      </c>
      <c r="X786" s="23" t="e">
        <f>VLOOKUP('Frese Valve Selection'!$Q786,'Partnumber data valves'!$B$4:$K$1001,8,FALSE)</f>
        <v>#N/A</v>
      </c>
      <c r="Y786" s="23" t="e">
        <f>VLOOKUP('Frese Valve Selection'!$Q786,'Partnumber data valves'!$B$4:$K$1001,9,FALSE)</f>
        <v>#N/A</v>
      </c>
      <c r="Z786" s="23" t="e">
        <f>VLOOKUP('Frese Valve Selection'!$Q786,'Partnumber data valves'!$B$4:$K$1001,10,FALSE)</f>
        <v>#N/A</v>
      </c>
      <c r="AA786" s="97">
        <f t="shared" si="119"/>
        <v>0</v>
      </c>
      <c r="AB786" s="98" t="e">
        <f t="shared" si="117"/>
        <v>#N/A</v>
      </c>
      <c r="AC786" s="99" t="e">
        <f t="shared" si="118"/>
        <v>#N/A</v>
      </c>
      <c r="AD786" s="23" t="e">
        <f>VLOOKUP(Q786,'Weight table'!$A$2:$C$10000,3,FALSE)</f>
        <v>#N/A</v>
      </c>
      <c r="AF786" s="83"/>
      <c r="AG786" s="23" t="str">
        <f>IF(OR(ISBLANK($AF786),$AF786="N/A"),"",VLOOKUP($AF786,'Part number data actuators'!$B$3:$H$202,2,FALSE))</f>
        <v/>
      </c>
      <c r="AH786" s="23" t="str">
        <f>IF(OR(ISBLANK($AF786),$AF786="N/A"),"",VLOOKUP($AF786,'Part number data actuators'!$B$3:$H$202,3,FALSE))</f>
        <v/>
      </c>
      <c r="AI786" s="23" t="str">
        <f>IF(OR(ISBLANK($AF786),$AF786="N/A"),"",VLOOKUP($AF786,'Part number data actuators'!$B$3:$H$202,4,FALSE))</f>
        <v/>
      </c>
      <c r="AJ786" s="23" t="str">
        <f>IF(OR(ISBLANK($AF786),$AF786="N/A"),"",VLOOKUP($AF786,'Part number data actuators'!$B$3:$H$202,5,FALSE))</f>
        <v/>
      </c>
      <c r="AK786" s="23" t="str">
        <f>IF(OR(ISBLANK($AF786),$AF786="N/A"),"",VLOOKUP($AF786,'Part number data actuators'!$B$3:$H$202,6,FALSE))</f>
        <v/>
      </c>
      <c r="AL786" s="23" t="str">
        <f>IF(OR(ISBLANK($AF786),$AF786="N/A"),"",VLOOKUP($AF786,'Part number data actuators'!$B$3:$H$202,7,FALSE))</f>
        <v/>
      </c>
      <c r="AM786" s="5" t="str">
        <f>IF(OR(ISBLANK($AF786),$AF786="N/A"),"",VLOOKUP(AF786,'Weight table'!$A$2:$C$10000,3,FALSE))</f>
        <v/>
      </c>
      <c r="AO786" s="86"/>
      <c r="AU786" s="66" t="e">
        <f t="shared" si="120"/>
        <v>#N/A</v>
      </c>
      <c r="AV786" s="66" t="e">
        <f t="shared" si="121"/>
        <v>#N/A</v>
      </c>
      <c r="AW786" t="e">
        <f t="shared" si="122"/>
        <v>#N/A</v>
      </c>
      <c r="AX786" s="66" t="e">
        <f t="shared" si="123"/>
        <v>#N/A</v>
      </c>
      <c r="AY786" s="66" t="e">
        <f t="shared" si="124"/>
        <v>#N/A</v>
      </c>
      <c r="BB786" s="6" t="e">
        <f>MATCH(Q786,'Partnumber data valves'!$B$4:$B$1001,0)</f>
        <v>#N/A</v>
      </c>
      <c r="BC786" s="6"/>
      <c r="BD786" t="e">
        <f>INDEX('Partnumber data valves'!$B$4:$AC$1001,$BB786,13)</f>
        <v>#N/A</v>
      </c>
      <c r="BE786" t="e">
        <f>INDEX('Partnumber data valves'!$B$4:$AC$1001,$BB786,14)</f>
        <v>#N/A</v>
      </c>
      <c r="BF786" t="e">
        <f>INDEX('Partnumber data valves'!$B$4:$AC$1001,$BB786,15)</f>
        <v>#N/A</v>
      </c>
      <c r="BG786" t="e">
        <f>INDEX('Partnumber data valves'!$B$4:$AC$1001,$BB786,16)</f>
        <v>#N/A</v>
      </c>
      <c r="BH786" t="e">
        <f>INDEX('Partnumber data valves'!$B$4:$AC$1001,$BB786,17)</f>
        <v>#N/A</v>
      </c>
      <c r="BI786" t="e">
        <f>INDEX('Partnumber data valves'!$B$4:$AC$1001,$BB786,18)</f>
        <v>#N/A</v>
      </c>
      <c r="BJ786" t="e">
        <f>INDEX('Partnumber data valves'!$B$4:$AC$1001,$BB786,19)</f>
        <v>#N/A</v>
      </c>
      <c r="BL786" t="e">
        <f>INDEX('Partnumber data valves'!$B$4:$AC$1001,$BB786,21)</f>
        <v>#N/A</v>
      </c>
      <c r="BM786" t="e">
        <f>INDEX('Partnumber data valves'!$B$4:$AC$1001,$BB786,22)</f>
        <v>#N/A</v>
      </c>
      <c r="BN786" t="e">
        <f>INDEX('Partnumber data valves'!$B$4:$AC$1001,$BB786,23)</f>
        <v>#N/A</v>
      </c>
      <c r="BO786" t="e">
        <f>INDEX('Partnumber data valves'!$B$4:$AC$1001,$BB786,24)</f>
        <v>#N/A</v>
      </c>
      <c r="BP786" t="e">
        <f>INDEX('Partnumber data valves'!$B$4:$AC$1001,$BB786,25)</f>
        <v>#N/A</v>
      </c>
      <c r="BQ786" t="e">
        <f>INDEX('Partnumber data valves'!$B$4:$AC$1001,$BB786,26)</f>
        <v>#N/A</v>
      </c>
      <c r="BR786" t="e">
        <f>INDEX('Partnumber data valves'!$B$4:$AC$1001,$BB786,27)</f>
        <v>#N/A</v>
      </c>
      <c r="BS786" t="e">
        <f>INDEX('Partnumber data valves'!$B$4:$AC$1001,$BB786,28)</f>
        <v>#N/A</v>
      </c>
      <c r="BU786" s="66" t="e">
        <f>INDEX('Partnumber data valves'!$B$4:$AC$1001,$BB786,5)</f>
        <v>#N/A</v>
      </c>
      <c r="BV786" s="66" t="e">
        <f>INDEX('Partnumber data valves'!$B$4:$AC$1001,$BB786,6)</f>
        <v>#N/A</v>
      </c>
    </row>
    <row r="787" spans="2:74" ht="15.75">
      <c r="B787" s="86"/>
      <c r="C787" s="108"/>
      <c r="D787" s="112"/>
      <c r="E787" s="124"/>
      <c r="F787" s="124"/>
      <c r="G787" s="109"/>
      <c r="H787" s="112"/>
      <c r="I787" s="110"/>
      <c r="J787" s="111"/>
      <c r="K787" s="112"/>
      <c r="L787" s="111"/>
      <c r="M787" s="115"/>
      <c r="N787" s="115"/>
      <c r="O787" s="115"/>
      <c r="Q787" s="83"/>
      <c r="R787" s="22" t="e">
        <f>VLOOKUP('Frese Valve Selection'!$Q787,'Partnumber data valves'!$B$4:$K$1001,2,FALSE)</f>
        <v>#N/A</v>
      </c>
      <c r="S787" s="23" t="e">
        <f>VLOOKUP('Frese Valve Selection'!$Q787,'Partnumber data valves'!$B$4:$K$1001,3,FALSE)</f>
        <v>#N/A</v>
      </c>
      <c r="T787" s="23" t="e">
        <f>VLOOKUP('Frese Valve Selection'!$Q787,'Partnumber data valves'!$B$4:$K$1001,4,FALSE)</f>
        <v>#N/A</v>
      </c>
      <c r="U787" s="23" t="e">
        <f>VLOOKUP('Frese Valve Selection'!$Q787,'Partnumber data valves'!$B$4:$K$1001,5,FALSE)</f>
        <v>#N/A</v>
      </c>
      <c r="V787" s="23" t="e">
        <f>VLOOKUP('Frese Valve Selection'!$Q787,'Partnumber data valves'!$B$4:$K$1001,6,FALSE)</f>
        <v>#N/A</v>
      </c>
      <c r="W787" s="23" t="e">
        <f>VLOOKUP('Frese Valve Selection'!$Q787,'Partnumber data valves'!$B$4:$K$1001,7,FALSE)</f>
        <v>#N/A</v>
      </c>
      <c r="X787" s="23" t="e">
        <f>VLOOKUP('Frese Valve Selection'!$Q787,'Partnumber data valves'!$B$4:$K$1001,8,FALSE)</f>
        <v>#N/A</v>
      </c>
      <c r="Y787" s="23" t="e">
        <f>VLOOKUP('Frese Valve Selection'!$Q787,'Partnumber data valves'!$B$4:$K$1001,9,FALSE)</f>
        <v>#N/A</v>
      </c>
      <c r="Z787" s="23" t="e">
        <f>VLOOKUP('Frese Valve Selection'!$Q787,'Partnumber data valves'!$B$4:$K$1001,10,FALSE)</f>
        <v>#N/A</v>
      </c>
      <c r="AA787" s="97">
        <f t="shared" si="119"/>
        <v>0</v>
      </c>
      <c r="AB787" s="98" t="e">
        <f t="shared" si="117"/>
        <v>#N/A</v>
      </c>
      <c r="AC787" s="99" t="e">
        <f t="shared" si="118"/>
        <v>#N/A</v>
      </c>
      <c r="AD787" s="23" t="e">
        <f>VLOOKUP(Q787,'Weight table'!$A$2:$C$10000,3,FALSE)</f>
        <v>#N/A</v>
      </c>
      <c r="AF787" s="83"/>
      <c r="AG787" s="23" t="str">
        <f>IF(OR(ISBLANK($AF787),$AF787="N/A"),"",VLOOKUP($AF787,'Part number data actuators'!$B$3:$H$202,2,FALSE))</f>
        <v/>
      </c>
      <c r="AH787" s="23" t="str">
        <f>IF(OR(ISBLANK($AF787),$AF787="N/A"),"",VLOOKUP($AF787,'Part number data actuators'!$B$3:$H$202,3,FALSE))</f>
        <v/>
      </c>
      <c r="AI787" s="23" t="str">
        <f>IF(OR(ISBLANK($AF787),$AF787="N/A"),"",VLOOKUP($AF787,'Part number data actuators'!$B$3:$H$202,4,FALSE))</f>
        <v/>
      </c>
      <c r="AJ787" s="23" t="str">
        <f>IF(OR(ISBLANK($AF787),$AF787="N/A"),"",VLOOKUP($AF787,'Part number data actuators'!$B$3:$H$202,5,FALSE))</f>
        <v/>
      </c>
      <c r="AK787" s="23" t="str">
        <f>IF(OR(ISBLANK($AF787),$AF787="N/A"),"",VLOOKUP($AF787,'Part number data actuators'!$B$3:$H$202,6,FALSE))</f>
        <v/>
      </c>
      <c r="AL787" s="23" t="str">
        <f>IF(OR(ISBLANK($AF787),$AF787="N/A"),"",VLOOKUP($AF787,'Part number data actuators'!$B$3:$H$202,7,FALSE))</f>
        <v/>
      </c>
      <c r="AM787" s="5" t="str">
        <f>IF(OR(ISBLANK($AF787),$AF787="N/A"),"",VLOOKUP(AF787,'Weight table'!$A$2:$C$10000,3,FALSE))</f>
        <v/>
      </c>
      <c r="AO787" s="86"/>
      <c r="AU787" s="66" t="e">
        <f t="shared" si="120"/>
        <v>#N/A</v>
      </c>
      <c r="AV787" s="66" t="e">
        <f t="shared" si="121"/>
        <v>#N/A</v>
      </c>
      <c r="AW787" t="e">
        <f t="shared" si="122"/>
        <v>#N/A</v>
      </c>
      <c r="AX787" s="66" t="e">
        <f t="shared" si="123"/>
        <v>#N/A</v>
      </c>
      <c r="AY787" s="66" t="e">
        <f t="shared" si="124"/>
        <v>#N/A</v>
      </c>
      <c r="BB787" s="6" t="e">
        <f>MATCH(Q787,'Partnumber data valves'!$B$4:$B$1001,0)</f>
        <v>#N/A</v>
      </c>
      <c r="BC787" s="6"/>
      <c r="BD787" t="e">
        <f>INDEX('Partnumber data valves'!$B$4:$AC$1001,$BB787,13)</f>
        <v>#N/A</v>
      </c>
      <c r="BE787" t="e">
        <f>INDEX('Partnumber data valves'!$B$4:$AC$1001,$BB787,14)</f>
        <v>#N/A</v>
      </c>
      <c r="BF787" t="e">
        <f>INDEX('Partnumber data valves'!$B$4:$AC$1001,$BB787,15)</f>
        <v>#N/A</v>
      </c>
      <c r="BG787" t="e">
        <f>INDEX('Partnumber data valves'!$B$4:$AC$1001,$BB787,16)</f>
        <v>#N/A</v>
      </c>
      <c r="BH787" t="e">
        <f>INDEX('Partnumber data valves'!$B$4:$AC$1001,$BB787,17)</f>
        <v>#N/A</v>
      </c>
      <c r="BI787" t="e">
        <f>INDEX('Partnumber data valves'!$B$4:$AC$1001,$BB787,18)</f>
        <v>#N/A</v>
      </c>
      <c r="BJ787" t="e">
        <f>INDEX('Partnumber data valves'!$B$4:$AC$1001,$BB787,19)</f>
        <v>#N/A</v>
      </c>
      <c r="BL787" t="e">
        <f>INDEX('Partnumber data valves'!$B$4:$AC$1001,$BB787,21)</f>
        <v>#N/A</v>
      </c>
      <c r="BM787" t="e">
        <f>INDEX('Partnumber data valves'!$B$4:$AC$1001,$BB787,22)</f>
        <v>#N/A</v>
      </c>
      <c r="BN787" t="e">
        <f>INDEX('Partnumber data valves'!$B$4:$AC$1001,$BB787,23)</f>
        <v>#N/A</v>
      </c>
      <c r="BO787" t="e">
        <f>INDEX('Partnumber data valves'!$B$4:$AC$1001,$BB787,24)</f>
        <v>#N/A</v>
      </c>
      <c r="BP787" t="e">
        <f>INDEX('Partnumber data valves'!$B$4:$AC$1001,$BB787,25)</f>
        <v>#N/A</v>
      </c>
      <c r="BQ787" t="e">
        <f>INDEX('Partnumber data valves'!$B$4:$AC$1001,$BB787,26)</f>
        <v>#N/A</v>
      </c>
      <c r="BR787" t="e">
        <f>INDEX('Partnumber data valves'!$B$4:$AC$1001,$BB787,27)</f>
        <v>#N/A</v>
      </c>
      <c r="BS787" t="e">
        <f>INDEX('Partnumber data valves'!$B$4:$AC$1001,$BB787,28)</f>
        <v>#N/A</v>
      </c>
      <c r="BU787" s="66" t="e">
        <f>INDEX('Partnumber data valves'!$B$4:$AC$1001,$BB787,5)</f>
        <v>#N/A</v>
      </c>
      <c r="BV787" s="66" t="e">
        <f>INDEX('Partnumber data valves'!$B$4:$AC$1001,$BB787,6)</f>
        <v>#N/A</v>
      </c>
    </row>
    <row r="788" spans="2:74" ht="15.75">
      <c r="B788" s="86"/>
      <c r="C788" s="108"/>
      <c r="D788" s="112"/>
      <c r="E788" s="124"/>
      <c r="F788" s="124"/>
      <c r="G788" s="109"/>
      <c r="H788" s="112"/>
      <c r="I788" s="110"/>
      <c r="J788" s="111"/>
      <c r="K788" s="112"/>
      <c r="L788" s="111"/>
      <c r="M788" s="115"/>
      <c r="N788" s="115"/>
      <c r="O788" s="115"/>
      <c r="Q788" s="83"/>
      <c r="R788" s="22" t="e">
        <f>VLOOKUP('Frese Valve Selection'!$Q788,'Partnumber data valves'!$B$4:$K$1001,2,FALSE)</f>
        <v>#N/A</v>
      </c>
      <c r="S788" s="23" t="e">
        <f>VLOOKUP('Frese Valve Selection'!$Q788,'Partnumber data valves'!$B$4:$K$1001,3,FALSE)</f>
        <v>#N/A</v>
      </c>
      <c r="T788" s="23" t="e">
        <f>VLOOKUP('Frese Valve Selection'!$Q788,'Partnumber data valves'!$B$4:$K$1001,4,FALSE)</f>
        <v>#N/A</v>
      </c>
      <c r="U788" s="23" t="e">
        <f>VLOOKUP('Frese Valve Selection'!$Q788,'Partnumber data valves'!$B$4:$K$1001,5,FALSE)</f>
        <v>#N/A</v>
      </c>
      <c r="V788" s="23" t="e">
        <f>VLOOKUP('Frese Valve Selection'!$Q788,'Partnumber data valves'!$B$4:$K$1001,6,FALSE)</f>
        <v>#N/A</v>
      </c>
      <c r="W788" s="23" t="e">
        <f>VLOOKUP('Frese Valve Selection'!$Q788,'Partnumber data valves'!$B$4:$K$1001,7,FALSE)</f>
        <v>#N/A</v>
      </c>
      <c r="X788" s="23" t="e">
        <f>VLOOKUP('Frese Valve Selection'!$Q788,'Partnumber data valves'!$B$4:$K$1001,8,FALSE)</f>
        <v>#N/A</v>
      </c>
      <c r="Y788" s="23" t="e">
        <f>VLOOKUP('Frese Valve Selection'!$Q788,'Partnumber data valves'!$B$4:$K$1001,9,FALSE)</f>
        <v>#N/A</v>
      </c>
      <c r="Z788" s="23" t="e">
        <f>VLOOKUP('Frese Valve Selection'!$Q788,'Partnumber data valves'!$B$4:$K$1001,10,FALSE)</f>
        <v>#N/A</v>
      </c>
      <c r="AA788" s="97">
        <f t="shared" si="119"/>
        <v>0</v>
      </c>
      <c r="AB788" s="98" t="e">
        <f t="shared" si="117"/>
        <v>#N/A</v>
      </c>
      <c r="AC788" s="99" t="e">
        <f t="shared" si="118"/>
        <v>#N/A</v>
      </c>
      <c r="AD788" s="23" t="e">
        <f>VLOOKUP(Q788,'Weight table'!$A$2:$C$10000,3,FALSE)</f>
        <v>#N/A</v>
      </c>
      <c r="AF788" s="83"/>
      <c r="AG788" s="23" t="str">
        <f>IF(OR(ISBLANK($AF788),$AF788="N/A"),"",VLOOKUP($AF788,'Part number data actuators'!$B$3:$H$202,2,FALSE))</f>
        <v/>
      </c>
      <c r="AH788" s="23" t="str">
        <f>IF(OR(ISBLANK($AF788),$AF788="N/A"),"",VLOOKUP($AF788,'Part number data actuators'!$B$3:$H$202,3,FALSE))</f>
        <v/>
      </c>
      <c r="AI788" s="23" t="str">
        <f>IF(OR(ISBLANK($AF788),$AF788="N/A"),"",VLOOKUP($AF788,'Part number data actuators'!$B$3:$H$202,4,FALSE))</f>
        <v/>
      </c>
      <c r="AJ788" s="23" t="str">
        <f>IF(OR(ISBLANK($AF788),$AF788="N/A"),"",VLOOKUP($AF788,'Part number data actuators'!$B$3:$H$202,5,FALSE))</f>
        <v/>
      </c>
      <c r="AK788" s="23" t="str">
        <f>IF(OR(ISBLANK($AF788),$AF788="N/A"),"",VLOOKUP($AF788,'Part number data actuators'!$B$3:$H$202,6,FALSE))</f>
        <v/>
      </c>
      <c r="AL788" s="23" t="str">
        <f>IF(OR(ISBLANK($AF788),$AF788="N/A"),"",VLOOKUP($AF788,'Part number data actuators'!$B$3:$H$202,7,FALSE))</f>
        <v/>
      </c>
      <c r="AM788" s="5" t="str">
        <f>IF(OR(ISBLANK($AF788),$AF788="N/A"),"",VLOOKUP(AF788,'Weight table'!$A$2:$C$10000,3,FALSE))</f>
        <v/>
      </c>
      <c r="AO788" s="86"/>
      <c r="AU788" s="66" t="e">
        <f t="shared" si="120"/>
        <v>#N/A</v>
      </c>
      <c r="AV788" s="66" t="e">
        <f t="shared" si="121"/>
        <v>#N/A</v>
      </c>
      <c r="AW788" t="e">
        <f t="shared" si="122"/>
        <v>#N/A</v>
      </c>
      <c r="AX788" s="66" t="e">
        <f t="shared" si="123"/>
        <v>#N/A</v>
      </c>
      <c r="AY788" s="66" t="e">
        <f t="shared" si="124"/>
        <v>#N/A</v>
      </c>
      <c r="BB788" s="6" t="e">
        <f>MATCH(Q788,'Partnumber data valves'!$B$4:$B$1001,0)</f>
        <v>#N/A</v>
      </c>
      <c r="BC788" s="6"/>
      <c r="BD788" t="e">
        <f>INDEX('Partnumber data valves'!$B$4:$AC$1001,$BB788,13)</f>
        <v>#N/A</v>
      </c>
      <c r="BE788" t="e">
        <f>INDEX('Partnumber data valves'!$B$4:$AC$1001,$BB788,14)</f>
        <v>#N/A</v>
      </c>
      <c r="BF788" t="e">
        <f>INDEX('Partnumber data valves'!$B$4:$AC$1001,$BB788,15)</f>
        <v>#N/A</v>
      </c>
      <c r="BG788" t="e">
        <f>INDEX('Partnumber data valves'!$B$4:$AC$1001,$BB788,16)</f>
        <v>#N/A</v>
      </c>
      <c r="BH788" t="e">
        <f>INDEX('Partnumber data valves'!$B$4:$AC$1001,$BB788,17)</f>
        <v>#N/A</v>
      </c>
      <c r="BI788" t="e">
        <f>INDEX('Partnumber data valves'!$B$4:$AC$1001,$BB788,18)</f>
        <v>#N/A</v>
      </c>
      <c r="BJ788" t="e">
        <f>INDEX('Partnumber data valves'!$B$4:$AC$1001,$BB788,19)</f>
        <v>#N/A</v>
      </c>
      <c r="BL788" t="e">
        <f>INDEX('Partnumber data valves'!$B$4:$AC$1001,$BB788,21)</f>
        <v>#N/A</v>
      </c>
      <c r="BM788" t="e">
        <f>INDEX('Partnumber data valves'!$B$4:$AC$1001,$BB788,22)</f>
        <v>#N/A</v>
      </c>
      <c r="BN788" t="e">
        <f>INDEX('Partnumber data valves'!$B$4:$AC$1001,$BB788,23)</f>
        <v>#N/A</v>
      </c>
      <c r="BO788" t="e">
        <f>INDEX('Partnumber data valves'!$B$4:$AC$1001,$BB788,24)</f>
        <v>#N/A</v>
      </c>
      <c r="BP788" t="e">
        <f>INDEX('Partnumber data valves'!$B$4:$AC$1001,$BB788,25)</f>
        <v>#N/A</v>
      </c>
      <c r="BQ788" t="e">
        <f>INDEX('Partnumber data valves'!$B$4:$AC$1001,$BB788,26)</f>
        <v>#N/A</v>
      </c>
      <c r="BR788" t="e">
        <f>INDEX('Partnumber data valves'!$B$4:$AC$1001,$BB788,27)</f>
        <v>#N/A</v>
      </c>
      <c r="BS788" t="e">
        <f>INDEX('Partnumber data valves'!$B$4:$AC$1001,$BB788,28)</f>
        <v>#N/A</v>
      </c>
      <c r="BU788" s="66" t="e">
        <f>INDEX('Partnumber data valves'!$B$4:$AC$1001,$BB788,5)</f>
        <v>#N/A</v>
      </c>
      <c r="BV788" s="66" t="e">
        <f>INDEX('Partnumber data valves'!$B$4:$AC$1001,$BB788,6)</f>
        <v>#N/A</v>
      </c>
    </row>
    <row r="789" spans="2:74" ht="15.75">
      <c r="B789" s="86"/>
      <c r="C789" s="108"/>
      <c r="D789" s="112"/>
      <c r="E789" s="124"/>
      <c r="F789" s="124"/>
      <c r="G789" s="109"/>
      <c r="H789" s="112"/>
      <c r="I789" s="110"/>
      <c r="J789" s="111"/>
      <c r="K789" s="112"/>
      <c r="L789" s="111"/>
      <c r="M789" s="115"/>
      <c r="N789" s="115"/>
      <c r="O789" s="115"/>
      <c r="Q789" s="83"/>
      <c r="R789" s="22" t="e">
        <f>VLOOKUP('Frese Valve Selection'!$Q789,'Partnumber data valves'!$B$4:$K$1001,2,FALSE)</f>
        <v>#N/A</v>
      </c>
      <c r="S789" s="23" t="e">
        <f>VLOOKUP('Frese Valve Selection'!$Q789,'Partnumber data valves'!$B$4:$K$1001,3,FALSE)</f>
        <v>#N/A</v>
      </c>
      <c r="T789" s="23" t="e">
        <f>VLOOKUP('Frese Valve Selection'!$Q789,'Partnumber data valves'!$B$4:$K$1001,4,FALSE)</f>
        <v>#N/A</v>
      </c>
      <c r="U789" s="23" t="e">
        <f>VLOOKUP('Frese Valve Selection'!$Q789,'Partnumber data valves'!$B$4:$K$1001,5,FALSE)</f>
        <v>#N/A</v>
      </c>
      <c r="V789" s="23" t="e">
        <f>VLOOKUP('Frese Valve Selection'!$Q789,'Partnumber data valves'!$B$4:$K$1001,6,FALSE)</f>
        <v>#N/A</v>
      </c>
      <c r="W789" s="23" t="e">
        <f>VLOOKUP('Frese Valve Selection'!$Q789,'Partnumber data valves'!$B$4:$K$1001,7,FALSE)</f>
        <v>#N/A</v>
      </c>
      <c r="X789" s="23" t="e">
        <f>VLOOKUP('Frese Valve Selection'!$Q789,'Partnumber data valves'!$B$4:$K$1001,8,FALSE)</f>
        <v>#N/A</v>
      </c>
      <c r="Y789" s="23" t="e">
        <f>VLOOKUP('Frese Valve Selection'!$Q789,'Partnumber data valves'!$B$4:$K$1001,9,FALSE)</f>
        <v>#N/A</v>
      </c>
      <c r="Z789" s="23" t="e">
        <f>VLOOKUP('Frese Valve Selection'!$Q789,'Partnumber data valves'!$B$4:$K$1001,10,FALSE)</f>
        <v>#N/A</v>
      </c>
      <c r="AA789" s="97">
        <f t="shared" si="119"/>
        <v>0</v>
      </c>
      <c r="AB789" s="98" t="e">
        <f t="shared" si="117"/>
        <v>#N/A</v>
      </c>
      <c r="AC789" s="99" t="e">
        <f t="shared" si="118"/>
        <v>#N/A</v>
      </c>
      <c r="AD789" s="23" t="e">
        <f>VLOOKUP(Q789,'Weight table'!$A$2:$C$10000,3,FALSE)</f>
        <v>#N/A</v>
      </c>
      <c r="AF789" s="83"/>
      <c r="AG789" s="23" t="str">
        <f>IF(OR(ISBLANK($AF789),$AF789="N/A"),"",VLOOKUP($AF789,'Part number data actuators'!$B$3:$H$202,2,FALSE))</f>
        <v/>
      </c>
      <c r="AH789" s="23" t="str">
        <f>IF(OR(ISBLANK($AF789),$AF789="N/A"),"",VLOOKUP($AF789,'Part number data actuators'!$B$3:$H$202,3,FALSE))</f>
        <v/>
      </c>
      <c r="AI789" s="23" t="str">
        <f>IF(OR(ISBLANK($AF789),$AF789="N/A"),"",VLOOKUP($AF789,'Part number data actuators'!$B$3:$H$202,4,FALSE))</f>
        <v/>
      </c>
      <c r="AJ789" s="23" t="str">
        <f>IF(OR(ISBLANK($AF789),$AF789="N/A"),"",VLOOKUP($AF789,'Part number data actuators'!$B$3:$H$202,5,FALSE))</f>
        <v/>
      </c>
      <c r="AK789" s="23" t="str">
        <f>IF(OR(ISBLANK($AF789),$AF789="N/A"),"",VLOOKUP($AF789,'Part number data actuators'!$B$3:$H$202,6,FALSE))</f>
        <v/>
      </c>
      <c r="AL789" s="23" t="str">
        <f>IF(OR(ISBLANK($AF789),$AF789="N/A"),"",VLOOKUP($AF789,'Part number data actuators'!$B$3:$H$202,7,FALSE))</f>
        <v/>
      </c>
      <c r="AM789" s="5" t="str">
        <f>IF(OR(ISBLANK($AF789),$AF789="N/A"),"",VLOOKUP(AF789,'Weight table'!$A$2:$C$10000,3,FALSE))</f>
        <v/>
      </c>
      <c r="AO789" s="86"/>
      <c r="AU789" s="66" t="e">
        <f t="shared" si="120"/>
        <v>#N/A</v>
      </c>
      <c r="AV789" s="66" t="e">
        <f t="shared" si="121"/>
        <v>#N/A</v>
      </c>
      <c r="AW789" t="e">
        <f t="shared" si="122"/>
        <v>#N/A</v>
      </c>
      <c r="AX789" s="66" t="e">
        <f t="shared" si="123"/>
        <v>#N/A</v>
      </c>
      <c r="AY789" s="66" t="e">
        <f t="shared" si="124"/>
        <v>#N/A</v>
      </c>
      <c r="BB789" s="6" t="e">
        <f>MATCH(Q789,'Partnumber data valves'!$B$4:$B$1001,0)</f>
        <v>#N/A</v>
      </c>
      <c r="BC789" s="6"/>
      <c r="BD789" t="e">
        <f>INDEX('Partnumber data valves'!$B$4:$AC$1001,$BB789,13)</f>
        <v>#N/A</v>
      </c>
      <c r="BE789" t="e">
        <f>INDEX('Partnumber data valves'!$B$4:$AC$1001,$BB789,14)</f>
        <v>#N/A</v>
      </c>
      <c r="BF789" t="e">
        <f>INDEX('Partnumber data valves'!$B$4:$AC$1001,$BB789,15)</f>
        <v>#N/A</v>
      </c>
      <c r="BG789" t="e">
        <f>INDEX('Partnumber data valves'!$B$4:$AC$1001,$BB789,16)</f>
        <v>#N/A</v>
      </c>
      <c r="BH789" t="e">
        <f>INDEX('Partnumber data valves'!$B$4:$AC$1001,$BB789,17)</f>
        <v>#N/A</v>
      </c>
      <c r="BI789" t="e">
        <f>INDEX('Partnumber data valves'!$B$4:$AC$1001,$BB789,18)</f>
        <v>#N/A</v>
      </c>
      <c r="BJ789" t="e">
        <f>INDEX('Partnumber data valves'!$B$4:$AC$1001,$BB789,19)</f>
        <v>#N/A</v>
      </c>
      <c r="BL789" t="e">
        <f>INDEX('Partnumber data valves'!$B$4:$AC$1001,$BB789,21)</f>
        <v>#N/A</v>
      </c>
      <c r="BM789" t="e">
        <f>INDEX('Partnumber data valves'!$B$4:$AC$1001,$BB789,22)</f>
        <v>#N/A</v>
      </c>
      <c r="BN789" t="e">
        <f>INDEX('Partnumber data valves'!$B$4:$AC$1001,$BB789,23)</f>
        <v>#N/A</v>
      </c>
      <c r="BO789" t="e">
        <f>INDEX('Partnumber data valves'!$B$4:$AC$1001,$BB789,24)</f>
        <v>#N/A</v>
      </c>
      <c r="BP789" t="e">
        <f>INDEX('Partnumber data valves'!$B$4:$AC$1001,$BB789,25)</f>
        <v>#N/A</v>
      </c>
      <c r="BQ789" t="e">
        <f>INDEX('Partnumber data valves'!$B$4:$AC$1001,$BB789,26)</f>
        <v>#N/A</v>
      </c>
      <c r="BR789" t="e">
        <f>INDEX('Partnumber data valves'!$B$4:$AC$1001,$BB789,27)</f>
        <v>#N/A</v>
      </c>
      <c r="BS789" t="e">
        <f>INDEX('Partnumber data valves'!$B$4:$AC$1001,$BB789,28)</f>
        <v>#N/A</v>
      </c>
      <c r="BU789" s="66" t="e">
        <f>INDEX('Partnumber data valves'!$B$4:$AC$1001,$BB789,5)</f>
        <v>#N/A</v>
      </c>
      <c r="BV789" s="66" t="e">
        <f>INDEX('Partnumber data valves'!$B$4:$AC$1001,$BB789,6)</f>
        <v>#N/A</v>
      </c>
    </row>
    <row r="790" spans="2:74" ht="15.75">
      <c r="B790" s="86"/>
      <c r="C790" s="108"/>
      <c r="D790" s="112"/>
      <c r="E790" s="124"/>
      <c r="F790" s="124"/>
      <c r="G790" s="109"/>
      <c r="H790" s="112"/>
      <c r="I790" s="110"/>
      <c r="J790" s="111"/>
      <c r="K790" s="112"/>
      <c r="L790" s="111"/>
      <c r="M790" s="115"/>
      <c r="N790" s="115"/>
      <c r="O790" s="115"/>
      <c r="Q790" s="83"/>
      <c r="R790" s="22" t="e">
        <f>VLOOKUP('Frese Valve Selection'!$Q790,'Partnumber data valves'!$B$4:$K$1001,2,FALSE)</f>
        <v>#N/A</v>
      </c>
      <c r="S790" s="23" t="e">
        <f>VLOOKUP('Frese Valve Selection'!$Q790,'Partnumber data valves'!$B$4:$K$1001,3,FALSE)</f>
        <v>#N/A</v>
      </c>
      <c r="T790" s="23" t="e">
        <f>VLOOKUP('Frese Valve Selection'!$Q790,'Partnumber data valves'!$B$4:$K$1001,4,FALSE)</f>
        <v>#N/A</v>
      </c>
      <c r="U790" s="23" t="e">
        <f>VLOOKUP('Frese Valve Selection'!$Q790,'Partnumber data valves'!$B$4:$K$1001,5,FALSE)</f>
        <v>#N/A</v>
      </c>
      <c r="V790" s="23" t="e">
        <f>VLOOKUP('Frese Valve Selection'!$Q790,'Partnumber data valves'!$B$4:$K$1001,6,FALSE)</f>
        <v>#N/A</v>
      </c>
      <c r="W790" s="23" t="e">
        <f>VLOOKUP('Frese Valve Selection'!$Q790,'Partnumber data valves'!$B$4:$K$1001,7,FALSE)</f>
        <v>#N/A</v>
      </c>
      <c r="X790" s="23" t="e">
        <f>VLOOKUP('Frese Valve Selection'!$Q790,'Partnumber data valves'!$B$4:$K$1001,8,FALSE)</f>
        <v>#N/A</v>
      </c>
      <c r="Y790" s="23" t="e">
        <f>VLOOKUP('Frese Valve Selection'!$Q790,'Partnumber data valves'!$B$4:$K$1001,9,FALSE)</f>
        <v>#N/A</v>
      </c>
      <c r="Z790" s="23" t="e">
        <f>VLOOKUP('Frese Valve Selection'!$Q790,'Partnumber data valves'!$B$4:$K$1001,10,FALSE)</f>
        <v>#N/A</v>
      </c>
      <c r="AA790" s="97">
        <f t="shared" si="119"/>
        <v>0</v>
      </c>
      <c r="AB790" s="98" t="e">
        <f t="shared" si="117"/>
        <v>#N/A</v>
      </c>
      <c r="AC790" s="99" t="e">
        <f t="shared" si="118"/>
        <v>#N/A</v>
      </c>
      <c r="AD790" s="23" t="e">
        <f>VLOOKUP(Q790,'Weight table'!$A$2:$C$10000,3,FALSE)</f>
        <v>#N/A</v>
      </c>
      <c r="AF790" s="83"/>
      <c r="AG790" s="23" t="str">
        <f>IF(OR(ISBLANK($AF790),$AF790="N/A"),"",VLOOKUP($AF790,'Part number data actuators'!$B$3:$H$202,2,FALSE))</f>
        <v/>
      </c>
      <c r="AH790" s="23" t="str">
        <f>IF(OR(ISBLANK($AF790),$AF790="N/A"),"",VLOOKUP($AF790,'Part number data actuators'!$B$3:$H$202,3,FALSE))</f>
        <v/>
      </c>
      <c r="AI790" s="23" t="str">
        <f>IF(OR(ISBLANK($AF790),$AF790="N/A"),"",VLOOKUP($AF790,'Part number data actuators'!$B$3:$H$202,4,FALSE))</f>
        <v/>
      </c>
      <c r="AJ790" s="23" t="str">
        <f>IF(OR(ISBLANK($AF790),$AF790="N/A"),"",VLOOKUP($AF790,'Part number data actuators'!$B$3:$H$202,5,FALSE))</f>
        <v/>
      </c>
      <c r="AK790" s="23" t="str">
        <f>IF(OR(ISBLANK($AF790),$AF790="N/A"),"",VLOOKUP($AF790,'Part number data actuators'!$B$3:$H$202,6,FALSE))</f>
        <v/>
      </c>
      <c r="AL790" s="23" t="str">
        <f>IF(OR(ISBLANK($AF790),$AF790="N/A"),"",VLOOKUP($AF790,'Part number data actuators'!$B$3:$H$202,7,FALSE))</f>
        <v/>
      </c>
      <c r="AM790" s="5" t="str">
        <f>IF(OR(ISBLANK($AF790),$AF790="N/A"),"",VLOOKUP(AF790,'Weight table'!$A$2:$C$10000,3,FALSE))</f>
        <v/>
      </c>
      <c r="AO790" s="86"/>
      <c r="AU790" s="66" t="e">
        <f t="shared" si="120"/>
        <v>#N/A</v>
      </c>
      <c r="AV790" s="66" t="e">
        <f t="shared" si="121"/>
        <v>#N/A</v>
      </c>
      <c r="AW790" t="e">
        <f t="shared" si="122"/>
        <v>#N/A</v>
      </c>
      <c r="AX790" s="66" t="e">
        <f t="shared" si="123"/>
        <v>#N/A</v>
      </c>
      <c r="AY790" s="66" t="e">
        <f t="shared" si="124"/>
        <v>#N/A</v>
      </c>
      <c r="BB790" s="6" t="e">
        <f>MATCH(Q790,'Partnumber data valves'!$B$4:$B$1001,0)</f>
        <v>#N/A</v>
      </c>
      <c r="BC790" s="6"/>
      <c r="BD790" t="e">
        <f>INDEX('Partnumber data valves'!$B$4:$AC$1001,$BB790,13)</f>
        <v>#N/A</v>
      </c>
      <c r="BE790" t="e">
        <f>INDEX('Partnumber data valves'!$B$4:$AC$1001,$BB790,14)</f>
        <v>#N/A</v>
      </c>
      <c r="BF790" t="e">
        <f>INDEX('Partnumber data valves'!$B$4:$AC$1001,$BB790,15)</f>
        <v>#N/A</v>
      </c>
      <c r="BG790" t="e">
        <f>INDEX('Partnumber data valves'!$B$4:$AC$1001,$BB790,16)</f>
        <v>#N/A</v>
      </c>
      <c r="BH790" t="e">
        <f>INDEX('Partnumber data valves'!$B$4:$AC$1001,$BB790,17)</f>
        <v>#N/A</v>
      </c>
      <c r="BI790" t="e">
        <f>INDEX('Partnumber data valves'!$B$4:$AC$1001,$BB790,18)</f>
        <v>#N/A</v>
      </c>
      <c r="BJ790" t="e">
        <f>INDEX('Partnumber data valves'!$B$4:$AC$1001,$BB790,19)</f>
        <v>#N/A</v>
      </c>
      <c r="BL790" t="e">
        <f>INDEX('Partnumber data valves'!$B$4:$AC$1001,$BB790,21)</f>
        <v>#N/A</v>
      </c>
      <c r="BM790" t="e">
        <f>INDEX('Partnumber data valves'!$B$4:$AC$1001,$BB790,22)</f>
        <v>#N/A</v>
      </c>
      <c r="BN790" t="e">
        <f>INDEX('Partnumber data valves'!$B$4:$AC$1001,$BB790,23)</f>
        <v>#N/A</v>
      </c>
      <c r="BO790" t="e">
        <f>INDEX('Partnumber data valves'!$B$4:$AC$1001,$BB790,24)</f>
        <v>#N/A</v>
      </c>
      <c r="BP790" t="e">
        <f>INDEX('Partnumber data valves'!$B$4:$AC$1001,$BB790,25)</f>
        <v>#N/A</v>
      </c>
      <c r="BQ790" t="e">
        <f>INDEX('Partnumber data valves'!$B$4:$AC$1001,$BB790,26)</f>
        <v>#N/A</v>
      </c>
      <c r="BR790" t="e">
        <f>INDEX('Partnumber data valves'!$B$4:$AC$1001,$BB790,27)</f>
        <v>#N/A</v>
      </c>
      <c r="BS790" t="e">
        <f>INDEX('Partnumber data valves'!$B$4:$AC$1001,$BB790,28)</f>
        <v>#N/A</v>
      </c>
      <c r="BU790" s="66" t="e">
        <f>INDEX('Partnumber data valves'!$B$4:$AC$1001,$BB790,5)</f>
        <v>#N/A</v>
      </c>
      <c r="BV790" s="66" t="e">
        <f>INDEX('Partnumber data valves'!$B$4:$AC$1001,$BB790,6)</f>
        <v>#N/A</v>
      </c>
    </row>
    <row r="791" spans="2:74" ht="15.75">
      <c r="B791" s="86"/>
      <c r="C791" s="108"/>
      <c r="D791" s="125"/>
      <c r="E791" s="124"/>
      <c r="F791" s="124"/>
      <c r="G791" s="109"/>
      <c r="H791" s="112"/>
      <c r="I791" s="110"/>
      <c r="J791" s="111"/>
      <c r="K791" s="112"/>
      <c r="L791" s="111"/>
      <c r="M791" s="115"/>
      <c r="N791" s="115"/>
      <c r="O791" s="115"/>
      <c r="Q791" s="83"/>
      <c r="R791" s="22" t="e">
        <f>VLOOKUP('Frese Valve Selection'!$Q791,'Partnumber data valves'!$B$4:$K$1001,2,FALSE)</f>
        <v>#N/A</v>
      </c>
      <c r="S791" s="23" t="e">
        <f>VLOOKUP('Frese Valve Selection'!$Q791,'Partnumber data valves'!$B$4:$K$1001,3,FALSE)</f>
        <v>#N/A</v>
      </c>
      <c r="T791" s="23" t="e">
        <f>VLOOKUP('Frese Valve Selection'!$Q791,'Partnumber data valves'!$B$4:$K$1001,4,FALSE)</f>
        <v>#N/A</v>
      </c>
      <c r="U791" s="23" t="e">
        <f>VLOOKUP('Frese Valve Selection'!$Q791,'Partnumber data valves'!$B$4:$K$1001,5,FALSE)</f>
        <v>#N/A</v>
      </c>
      <c r="V791" s="23" t="e">
        <f>VLOOKUP('Frese Valve Selection'!$Q791,'Partnumber data valves'!$B$4:$K$1001,6,FALSE)</f>
        <v>#N/A</v>
      </c>
      <c r="W791" s="23" t="e">
        <f>VLOOKUP('Frese Valve Selection'!$Q791,'Partnumber data valves'!$B$4:$K$1001,7,FALSE)</f>
        <v>#N/A</v>
      </c>
      <c r="X791" s="23" t="e">
        <f>VLOOKUP('Frese Valve Selection'!$Q791,'Partnumber data valves'!$B$4:$K$1001,8,FALSE)</f>
        <v>#N/A</v>
      </c>
      <c r="Y791" s="23" t="e">
        <f>VLOOKUP('Frese Valve Selection'!$Q791,'Partnumber data valves'!$B$4:$K$1001,9,FALSE)</f>
        <v>#N/A</v>
      </c>
      <c r="Z791" s="23" t="e">
        <f>VLOOKUP('Frese Valve Selection'!$Q791,'Partnumber data valves'!$B$4:$K$1001,10,FALSE)</f>
        <v>#N/A</v>
      </c>
      <c r="AA791" s="97">
        <f t="shared" si="119"/>
        <v>0</v>
      </c>
      <c r="AB791" s="98" t="e">
        <f t="shared" si="117"/>
        <v>#N/A</v>
      </c>
      <c r="AC791" s="99" t="e">
        <f t="shared" si="118"/>
        <v>#N/A</v>
      </c>
      <c r="AD791" s="23" t="e">
        <f>VLOOKUP(Q791,'Weight table'!$A$2:$C$10000,3,FALSE)</f>
        <v>#N/A</v>
      </c>
      <c r="AF791" s="83"/>
      <c r="AG791" s="23" t="str">
        <f>IF(OR(ISBLANK($AF791),$AF791="N/A"),"",VLOOKUP($AF791,'Part number data actuators'!$B$3:$H$202,2,FALSE))</f>
        <v/>
      </c>
      <c r="AH791" s="23" t="str">
        <f>IF(OR(ISBLANK($AF791),$AF791="N/A"),"",VLOOKUP($AF791,'Part number data actuators'!$B$3:$H$202,3,FALSE))</f>
        <v/>
      </c>
      <c r="AI791" s="23" t="str">
        <f>IF(OR(ISBLANK($AF791),$AF791="N/A"),"",VLOOKUP($AF791,'Part number data actuators'!$B$3:$H$202,4,FALSE))</f>
        <v/>
      </c>
      <c r="AJ791" s="23" t="str">
        <f>IF(OR(ISBLANK($AF791),$AF791="N/A"),"",VLOOKUP($AF791,'Part number data actuators'!$B$3:$H$202,5,FALSE))</f>
        <v/>
      </c>
      <c r="AK791" s="23" t="str">
        <f>IF(OR(ISBLANK($AF791),$AF791="N/A"),"",VLOOKUP($AF791,'Part number data actuators'!$B$3:$H$202,6,FALSE))</f>
        <v/>
      </c>
      <c r="AL791" s="23" t="str">
        <f>IF(OR(ISBLANK($AF791),$AF791="N/A"),"",VLOOKUP($AF791,'Part number data actuators'!$B$3:$H$202,7,FALSE))</f>
        <v/>
      </c>
      <c r="AM791" s="5" t="str">
        <f>IF(OR(ISBLANK($AF791),$AF791="N/A"),"",VLOOKUP(AF791,'Weight table'!$A$2:$C$10000,3,FALSE))</f>
        <v/>
      </c>
      <c r="AO791" s="86"/>
      <c r="AU791" s="66" t="e">
        <f t="shared" si="120"/>
        <v>#N/A</v>
      </c>
      <c r="AV791" s="66" t="e">
        <f t="shared" si="121"/>
        <v>#N/A</v>
      </c>
      <c r="AW791" t="e">
        <f t="shared" si="122"/>
        <v>#N/A</v>
      </c>
      <c r="AX791" s="66" t="e">
        <f t="shared" si="123"/>
        <v>#N/A</v>
      </c>
      <c r="AY791" s="66" t="e">
        <f t="shared" si="124"/>
        <v>#N/A</v>
      </c>
      <c r="BB791" s="6" t="e">
        <f>MATCH(Q791,'Partnumber data valves'!$B$4:$B$1001,0)</f>
        <v>#N/A</v>
      </c>
      <c r="BC791" s="6"/>
      <c r="BD791" t="e">
        <f>INDEX('Partnumber data valves'!$B$4:$AC$1001,$BB791,13)</f>
        <v>#N/A</v>
      </c>
      <c r="BE791" t="e">
        <f>INDEX('Partnumber data valves'!$B$4:$AC$1001,$BB791,14)</f>
        <v>#N/A</v>
      </c>
      <c r="BF791" t="e">
        <f>INDEX('Partnumber data valves'!$B$4:$AC$1001,$BB791,15)</f>
        <v>#N/A</v>
      </c>
      <c r="BG791" t="e">
        <f>INDEX('Partnumber data valves'!$B$4:$AC$1001,$BB791,16)</f>
        <v>#N/A</v>
      </c>
      <c r="BH791" t="e">
        <f>INDEX('Partnumber data valves'!$B$4:$AC$1001,$BB791,17)</f>
        <v>#N/A</v>
      </c>
      <c r="BI791" t="e">
        <f>INDEX('Partnumber data valves'!$B$4:$AC$1001,$BB791,18)</f>
        <v>#N/A</v>
      </c>
      <c r="BJ791" t="e">
        <f>INDEX('Partnumber data valves'!$B$4:$AC$1001,$BB791,19)</f>
        <v>#N/A</v>
      </c>
      <c r="BL791" t="e">
        <f>INDEX('Partnumber data valves'!$B$4:$AC$1001,$BB791,21)</f>
        <v>#N/A</v>
      </c>
      <c r="BM791" t="e">
        <f>INDEX('Partnumber data valves'!$B$4:$AC$1001,$BB791,22)</f>
        <v>#N/A</v>
      </c>
      <c r="BN791" t="e">
        <f>INDEX('Partnumber data valves'!$B$4:$AC$1001,$BB791,23)</f>
        <v>#N/A</v>
      </c>
      <c r="BO791" t="e">
        <f>INDEX('Partnumber data valves'!$B$4:$AC$1001,$BB791,24)</f>
        <v>#N/A</v>
      </c>
      <c r="BP791" t="e">
        <f>INDEX('Partnumber data valves'!$B$4:$AC$1001,$BB791,25)</f>
        <v>#N/A</v>
      </c>
      <c r="BQ791" t="e">
        <f>INDEX('Partnumber data valves'!$B$4:$AC$1001,$BB791,26)</f>
        <v>#N/A</v>
      </c>
      <c r="BR791" t="e">
        <f>INDEX('Partnumber data valves'!$B$4:$AC$1001,$BB791,27)</f>
        <v>#N/A</v>
      </c>
      <c r="BS791" t="e">
        <f>INDEX('Partnumber data valves'!$B$4:$AC$1001,$BB791,28)</f>
        <v>#N/A</v>
      </c>
      <c r="BU791" s="66" t="e">
        <f>INDEX('Partnumber data valves'!$B$4:$AC$1001,$BB791,5)</f>
        <v>#N/A</v>
      </c>
      <c r="BV791" s="66" t="e">
        <f>INDEX('Partnumber data valves'!$B$4:$AC$1001,$BB791,6)</f>
        <v>#N/A</v>
      </c>
    </row>
    <row r="792" spans="2:74" ht="15.75">
      <c r="B792" s="86"/>
      <c r="C792" s="108"/>
      <c r="D792" s="112"/>
      <c r="E792" s="124"/>
      <c r="F792" s="124"/>
      <c r="G792" s="109"/>
      <c r="H792" s="112"/>
      <c r="I792" s="110"/>
      <c r="J792" s="111"/>
      <c r="K792" s="112"/>
      <c r="L792" s="111"/>
      <c r="M792" s="115"/>
      <c r="N792" s="115"/>
      <c r="O792" s="115"/>
      <c r="Q792" s="83"/>
      <c r="R792" s="22" t="e">
        <f>VLOOKUP('Frese Valve Selection'!$Q792,'Partnumber data valves'!$B$4:$K$1001,2,FALSE)</f>
        <v>#N/A</v>
      </c>
      <c r="S792" s="23" t="e">
        <f>VLOOKUP('Frese Valve Selection'!$Q792,'Partnumber data valves'!$B$4:$K$1001,3,FALSE)</f>
        <v>#N/A</v>
      </c>
      <c r="T792" s="23" t="e">
        <f>VLOOKUP('Frese Valve Selection'!$Q792,'Partnumber data valves'!$B$4:$K$1001,4,FALSE)</f>
        <v>#N/A</v>
      </c>
      <c r="U792" s="23" t="e">
        <f>VLOOKUP('Frese Valve Selection'!$Q792,'Partnumber data valves'!$B$4:$K$1001,5,FALSE)</f>
        <v>#N/A</v>
      </c>
      <c r="V792" s="23" t="e">
        <f>VLOOKUP('Frese Valve Selection'!$Q792,'Partnumber data valves'!$B$4:$K$1001,6,FALSE)</f>
        <v>#N/A</v>
      </c>
      <c r="W792" s="23" t="e">
        <f>VLOOKUP('Frese Valve Selection'!$Q792,'Partnumber data valves'!$B$4:$K$1001,7,FALSE)</f>
        <v>#N/A</v>
      </c>
      <c r="X792" s="23" t="e">
        <f>VLOOKUP('Frese Valve Selection'!$Q792,'Partnumber data valves'!$B$4:$K$1001,8,FALSE)</f>
        <v>#N/A</v>
      </c>
      <c r="Y792" s="23" t="e">
        <f>VLOOKUP('Frese Valve Selection'!$Q792,'Partnumber data valves'!$B$4:$K$1001,9,FALSE)</f>
        <v>#N/A</v>
      </c>
      <c r="Z792" s="23" t="e">
        <f>VLOOKUP('Frese Valve Selection'!$Q792,'Partnumber data valves'!$B$4:$K$1001,10,FALSE)</f>
        <v>#N/A</v>
      </c>
      <c r="AA792" s="97">
        <f t="shared" si="119"/>
        <v>0</v>
      </c>
      <c r="AB792" s="98" t="e">
        <f t="shared" si="117"/>
        <v>#N/A</v>
      </c>
      <c r="AC792" s="99" t="e">
        <f t="shared" si="118"/>
        <v>#N/A</v>
      </c>
      <c r="AD792" s="23" t="e">
        <f>VLOOKUP(Q792,'Weight table'!$A$2:$C$10000,3,FALSE)</f>
        <v>#N/A</v>
      </c>
      <c r="AF792" s="83"/>
      <c r="AG792" s="23" t="str">
        <f>IF(OR(ISBLANK($AF792),$AF792="N/A"),"",VLOOKUP($AF792,'Part number data actuators'!$B$3:$H$202,2,FALSE))</f>
        <v/>
      </c>
      <c r="AH792" s="23" t="str">
        <f>IF(OR(ISBLANK($AF792),$AF792="N/A"),"",VLOOKUP($AF792,'Part number data actuators'!$B$3:$H$202,3,FALSE))</f>
        <v/>
      </c>
      <c r="AI792" s="23" t="str">
        <f>IF(OR(ISBLANK($AF792),$AF792="N/A"),"",VLOOKUP($AF792,'Part number data actuators'!$B$3:$H$202,4,FALSE))</f>
        <v/>
      </c>
      <c r="AJ792" s="23" t="str">
        <f>IF(OR(ISBLANK($AF792),$AF792="N/A"),"",VLOOKUP($AF792,'Part number data actuators'!$B$3:$H$202,5,FALSE))</f>
        <v/>
      </c>
      <c r="AK792" s="23" t="str">
        <f>IF(OR(ISBLANK($AF792),$AF792="N/A"),"",VLOOKUP($AF792,'Part number data actuators'!$B$3:$H$202,6,FALSE))</f>
        <v/>
      </c>
      <c r="AL792" s="23" t="str">
        <f>IF(OR(ISBLANK($AF792),$AF792="N/A"),"",VLOOKUP($AF792,'Part number data actuators'!$B$3:$H$202,7,FALSE))</f>
        <v/>
      </c>
      <c r="AM792" s="5" t="str">
        <f>IF(OR(ISBLANK($AF792),$AF792="N/A"),"",VLOOKUP(AF792,'Weight table'!$A$2:$C$10000,3,FALSE))</f>
        <v/>
      </c>
      <c r="AO792" s="86"/>
      <c r="AU792" s="66" t="e">
        <f t="shared" si="120"/>
        <v>#N/A</v>
      </c>
      <c r="AV792" s="66" t="e">
        <f t="shared" si="121"/>
        <v>#N/A</v>
      </c>
      <c r="AW792" t="e">
        <f t="shared" si="122"/>
        <v>#N/A</v>
      </c>
      <c r="AX792" s="66" t="e">
        <f t="shared" si="123"/>
        <v>#N/A</v>
      </c>
      <c r="AY792" s="66" t="e">
        <f t="shared" si="124"/>
        <v>#N/A</v>
      </c>
      <c r="BB792" s="6" t="e">
        <f>MATCH(Q792,'Partnumber data valves'!$B$4:$B$1001,0)</f>
        <v>#N/A</v>
      </c>
      <c r="BC792" s="6"/>
      <c r="BD792" t="e">
        <f>INDEX('Partnumber data valves'!$B$4:$AC$1001,$BB792,13)</f>
        <v>#N/A</v>
      </c>
      <c r="BE792" t="e">
        <f>INDEX('Partnumber data valves'!$B$4:$AC$1001,$BB792,14)</f>
        <v>#N/A</v>
      </c>
      <c r="BF792" t="e">
        <f>INDEX('Partnumber data valves'!$B$4:$AC$1001,$BB792,15)</f>
        <v>#N/A</v>
      </c>
      <c r="BG792" t="e">
        <f>INDEX('Partnumber data valves'!$B$4:$AC$1001,$BB792,16)</f>
        <v>#N/A</v>
      </c>
      <c r="BH792" t="e">
        <f>INDEX('Partnumber data valves'!$B$4:$AC$1001,$BB792,17)</f>
        <v>#N/A</v>
      </c>
      <c r="BI792" t="e">
        <f>INDEX('Partnumber data valves'!$B$4:$AC$1001,$BB792,18)</f>
        <v>#N/A</v>
      </c>
      <c r="BJ792" t="e">
        <f>INDEX('Partnumber data valves'!$B$4:$AC$1001,$BB792,19)</f>
        <v>#N/A</v>
      </c>
      <c r="BL792" t="e">
        <f>INDEX('Partnumber data valves'!$B$4:$AC$1001,$BB792,21)</f>
        <v>#N/A</v>
      </c>
      <c r="BM792" t="e">
        <f>INDEX('Partnumber data valves'!$B$4:$AC$1001,$BB792,22)</f>
        <v>#N/A</v>
      </c>
      <c r="BN792" t="e">
        <f>INDEX('Partnumber data valves'!$B$4:$AC$1001,$BB792,23)</f>
        <v>#N/A</v>
      </c>
      <c r="BO792" t="e">
        <f>INDEX('Partnumber data valves'!$B$4:$AC$1001,$BB792,24)</f>
        <v>#N/A</v>
      </c>
      <c r="BP792" t="e">
        <f>INDEX('Partnumber data valves'!$B$4:$AC$1001,$BB792,25)</f>
        <v>#N/A</v>
      </c>
      <c r="BQ792" t="e">
        <f>INDEX('Partnumber data valves'!$B$4:$AC$1001,$BB792,26)</f>
        <v>#N/A</v>
      </c>
      <c r="BR792" t="e">
        <f>INDEX('Partnumber data valves'!$B$4:$AC$1001,$BB792,27)</f>
        <v>#N/A</v>
      </c>
      <c r="BS792" t="e">
        <f>INDEX('Partnumber data valves'!$B$4:$AC$1001,$BB792,28)</f>
        <v>#N/A</v>
      </c>
      <c r="BU792" s="66" t="e">
        <f>INDEX('Partnumber data valves'!$B$4:$AC$1001,$BB792,5)</f>
        <v>#N/A</v>
      </c>
      <c r="BV792" s="66" t="e">
        <f>INDEX('Partnumber data valves'!$B$4:$AC$1001,$BB792,6)</f>
        <v>#N/A</v>
      </c>
    </row>
    <row r="793" spans="2:74" ht="15.75">
      <c r="B793" s="86"/>
      <c r="C793" s="108"/>
      <c r="D793" s="112"/>
      <c r="E793" s="124"/>
      <c r="F793" s="124"/>
      <c r="G793" s="109"/>
      <c r="H793" s="112"/>
      <c r="I793" s="110"/>
      <c r="J793" s="111"/>
      <c r="K793" s="112"/>
      <c r="L793" s="111"/>
      <c r="M793" s="115"/>
      <c r="N793" s="115"/>
      <c r="O793" s="115"/>
      <c r="Q793" s="83"/>
      <c r="R793" s="22" t="e">
        <f>VLOOKUP('Frese Valve Selection'!$Q793,'Partnumber data valves'!$B$4:$K$1001,2,FALSE)</f>
        <v>#N/A</v>
      </c>
      <c r="S793" s="23" t="e">
        <f>VLOOKUP('Frese Valve Selection'!$Q793,'Partnumber data valves'!$B$4:$K$1001,3,FALSE)</f>
        <v>#N/A</v>
      </c>
      <c r="T793" s="23" t="e">
        <f>VLOOKUP('Frese Valve Selection'!$Q793,'Partnumber data valves'!$B$4:$K$1001,4,FALSE)</f>
        <v>#N/A</v>
      </c>
      <c r="U793" s="23" t="e">
        <f>VLOOKUP('Frese Valve Selection'!$Q793,'Partnumber data valves'!$B$4:$K$1001,5,FALSE)</f>
        <v>#N/A</v>
      </c>
      <c r="V793" s="23" t="e">
        <f>VLOOKUP('Frese Valve Selection'!$Q793,'Partnumber data valves'!$B$4:$K$1001,6,FALSE)</f>
        <v>#N/A</v>
      </c>
      <c r="W793" s="23" t="e">
        <f>VLOOKUP('Frese Valve Selection'!$Q793,'Partnumber data valves'!$B$4:$K$1001,7,FALSE)</f>
        <v>#N/A</v>
      </c>
      <c r="X793" s="23" t="e">
        <f>VLOOKUP('Frese Valve Selection'!$Q793,'Partnumber data valves'!$B$4:$K$1001,8,FALSE)</f>
        <v>#N/A</v>
      </c>
      <c r="Y793" s="23" t="e">
        <f>VLOOKUP('Frese Valve Selection'!$Q793,'Partnumber data valves'!$B$4:$K$1001,9,FALSE)</f>
        <v>#N/A</v>
      </c>
      <c r="Z793" s="23" t="e">
        <f>VLOOKUP('Frese Valve Selection'!$Q793,'Partnumber data valves'!$B$4:$K$1001,10,FALSE)</f>
        <v>#N/A</v>
      </c>
      <c r="AA793" s="97">
        <f t="shared" si="119"/>
        <v>0</v>
      </c>
      <c r="AB793" s="98" t="e">
        <f t="shared" si="117"/>
        <v>#N/A</v>
      </c>
      <c r="AC793" s="99" t="e">
        <f t="shared" si="118"/>
        <v>#N/A</v>
      </c>
      <c r="AD793" s="23" t="e">
        <f>VLOOKUP(Q793,'Weight table'!$A$2:$C$10000,3,FALSE)</f>
        <v>#N/A</v>
      </c>
      <c r="AF793" s="83"/>
      <c r="AG793" s="23" t="str">
        <f>IF(OR(ISBLANK($AF793),$AF793="N/A"),"",VLOOKUP($AF793,'Part number data actuators'!$B$3:$H$202,2,FALSE))</f>
        <v/>
      </c>
      <c r="AH793" s="23" t="str">
        <f>IF(OR(ISBLANK($AF793),$AF793="N/A"),"",VLOOKUP($AF793,'Part number data actuators'!$B$3:$H$202,3,FALSE))</f>
        <v/>
      </c>
      <c r="AI793" s="23" t="str">
        <f>IF(OR(ISBLANK($AF793),$AF793="N/A"),"",VLOOKUP($AF793,'Part number data actuators'!$B$3:$H$202,4,FALSE))</f>
        <v/>
      </c>
      <c r="AJ793" s="23" t="str">
        <f>IF(OR(ISBLANK($AF793),$AF793="N/A"),"",VLOOKUP($AF793,'Part number data actuators'!$B$3:$H$202,5,FALSE))</f>
        <v/>
      </c>
      <c r="AK793" s="23" t="str">
        <f>IF(OR(ISBLANK($AF793),$AF793="N/A"),"",VLOOKUP($AF793,'Part number data actuators'!$B$3:$H$202,6,FALSE))</f>
        <v/>
      </c>
      <c r="AL793" s="23" t="str">
        <f>IF(OR(ISBLANK($AF793),$AF793="N/A"),"",VLOOKUP($AF793,'Part number data actuators'!$B$3:$H$202,7,FALSE))</f>
        <v/>
      </c>
      <c r="AM793" s="5" t="str">
        <f>IF(OR(ISBLANK($AF793),$AF793="N/A"),"",VLOOKUP(AF793,'Weight table'!$A$2:$C$10000,3,FALSE))</f>
        <v/>
      </c>
      <c r="AO793" s="86"/>
      <c r="AU793" s="66" t="e">
        <f t="shared" si="120"/>
        <v>#N/A</v>
      </c>
      <c r="AV793" s="66" t="e">
        <f t="shared" si="121"/>
        <v>#N/A</v>
      </c>
      <c r="AW793" t="e">
        <f t="shared" si="122"/>
        <v>#N/A</v>
      </c>
      <c r="AX793" s="66" t="e">
        <f t="shared" si="123"/>
        <v>#N/A</v>
      </c>
      <c r="AY793" s="66" t="e">
        <f t="shared" si="124"/>
        <v>#N/A</v>
      </c>
      <c r="BB793" s="6" t="e">
        <f>MATCH(Q793,'Partnumber data valves'!$B$4:$B$1001,0)</f>
        <v>#N/A</v>
      </c>
      <c r="BC793" s="6"/>
      <c r="BD793" t="e">
        <f>INDEX('Partnumber data valves'!$B$4:$AC$1001,$BB793,13)</f>
        <v>#N/A</v>
      </c>
      <c r="BE793" t="e">
        <f>INDEX('Partnumber data valves'!$B$4:$AC$1001,$BB793,14)</f>
        <v>#N/A</v>
      </c>
      <c r="BF793" t="e">
        <f>INDEX('Partnumber data valves'!$B$4:$AC$1001,$BB793,15)</f>
        <v>#N/A</v>
      </c>
      <c r="BG793" t="e">
        <f>INDEX('Partnumber data valves'!$B$4:$AC$1001,$BB793,16)</f>
        <v>#N/A</v>
      </c>
      <c r="BH793" t="e">
        <f>INDEX('Partnumber data valves'!$B$4:$AC$1001,$BB793,17)</f>
        <v>#N/A</v>
      </c>
      <c r="BI793" t="e">
        <f>INDEX('Partnumber data valves'!$B$4:$AC$1001,$BB793,18)</f>
        <v>#N/A</v>
      </c>
      <c r="BJ793" t="e">
        <f>INDEX('Partnumber data valves'!$B$4:$AC$1001,$BB793,19)</f>
        <v>#N/A</v>
      </c>
      <c r="BL793" t="e">
        <f>INDEX('Partnumber data valves'!$B$4:$AC$1001,$BB793,21)</f>
        <v>#N/A</v>
      </c>
      <c r="BM793" t="e">
        <f>INDEX('Partnumber data valves'!$B$4:$AC$1001,$BB793,22)</f>
        <v>#N/A</v>
      </c>
      <c r="BN793" t="e">
        <f>INDEX('Partnumber data valves'!$B$4:$AC$1001,$BB793,23)</f>
        <v>#N/A</v>
      </c>
      <c r="BO793" t="e">
        <f>INDEX('Partnumber data valves'!$B$4:$AC$1001,$BB793,24)</f>
        <v>#N/A</v>
      </c>
      <c r="BP793" t="e">
        <f>INDEX('Partnumber data valves'!$B$4:$AC$1001,$BB793,25)</f>
        <v>#N/A</v>
      </c>
      <c r="BQ793" t="e">
        <f>INDEX('Partnumber data valves'!$B$4:$AC$1001,$BB793,26)</f>
        <v>#N/A</v>
      </c>
      <c r="BR793" t="e">
        <f>INDEX('Partnumber data valves'!$B$4:$AC$1001,$BB793,27)</f>
        <v>#N/A</v>
      </c>
      <c r="BS793" t="e">
        <f>INDEX('Partnumber data valves'!$B$4:$AC$1001,$BB793,28)</f>
        <v>#N/A</v>
      </c>
      <c r="BU793" s="66" t="e">
        <f>INDEX('Partnumber data valves'!$B$4:$AC$1001,$BB793,5)</f>
        <v>#N/A</v>
      </c>
      <c r="BV793" s="66" t="e">
        <f>INDEX('Partnumber data valves'!$B$4:$AC$1001,$BB793,6)</f>
        <v>#N/A</v>
      </c>
    </row>
    <row r="794" spans="2:74" ht="15.75">
      <c r="B794" s="86"/>
      <c r="C794" s="108"/>
      <c r="D794" s="112"/>
      <c r="E794" s="124"/>
      <c r="F794" s="124"/>
      <c r="G794" s="109"/>
      <c r="H794" s="112"/>
      <c r="I794" s="110"/>
      <c r="J794" s="111"/>
      <c r="K794" s="112"/>
      <c r="L794" s="111"/>
      <c r="M794" s="115"/>
      <c r="N794" s="115"/>
      <c r="O794" s="115"/>
      <c r="Q794" s="83"/>
      <c r="R794" s="22" t="e">
        <f>VLOOKUP('Frese Valve Selection'!$Q794,'Partnumber data valves'!$B$4:$K$1001,2,FALSE)</f>
        <v>#N/A</v>
      </c>
      <c r="S794" s="23" t="e">
        <f>VLOOKUP('Frese Valve Selection'!$Q794,'Partnumber data valves'!$B$4:$K$1001,3,FALSE)</f>
        <v>#N/A</v>
      </c>
      <c r="T794" s="23" t="e">
        <f>VLOOKUP('Frese Valve Selection'!$Q794,'Partnumber data valves'!$B$4:$K$1001,4,FALSE)</f>
        <v>#N/A</v>
      </c>
      <c r="U794" s="23" t="e">
        <f>VLOOKUP('Frese Valve Selection'!$Q794,'Partnumber data valves'!$B$4:$K$1001,5,FALSE)</f>
        <v>#N/A</v>
      </c>
      <c r="V794" s="23" t="e">
        <f>VLOOKUP('Frese Valve Selection'!$Q794,'Partnumber data valves'!$B$4:$K$1001,6,FALSE)</f>
        <v>#N/A</v>
      </c>
      <c r="W794" s="23" t="e">
        <f>VLOOKUP('Frese Valve Selection'!$Q794,'Partnumber data valves'!$B$4:$K$1001,7,FALSE)</f>
        <v>#N/A</v>
      </c>
      <c r="X794" s="23" t="e">
        <f>VLOOKUP('Frese Valve Selection'!$Q794,'Partnumber data valves'!$B$4:$K$1001,8,FALSE)</f>
        <v>#N/A</v>
      </c>
      <c r="Y794" s="23" t="e">
        <f>VLOOKUP('Frese Valve Selection'!$Q794,'Partnumber data valves'!$B$4:$K$1001,9,FALSE)</f>
        <v>#N/A</v>
      </c>
      <c r="Z794" s="23" t="e">
        <f>VLOOKUP('Frese Valve Selection'!$Q794,'Partnumber data valves'!$B$4:$K$1001,10,FALSE)</f>
        <v>#N/A</v>
      </c>
      <c r="AA794" s="97">
        <f t="shared" si="119"/>
        <v>0</v>
      </c>
      <c r="AB794" s="98" t="e">
        <f t="shared" si="117"/>
        <v>#N/A</v>
      </c>
      <c r="AC794" s="99" t="e">
        <f t="shared" si="118"/>
        <v>#N/A</v>
      </c>
      <c r="AD794" s="23" t="e">
        <f>VLOOKUP(Q794,'Weight table'!$A$2:$C$10000,3,FALSE)</f>
        <v>#N/A</v>
      </c>
      <c r="AF794" s="83"/>
      <c r="AG794" s="23" t="str">
        <f>IF(OR(ISBLANK($AF794),$AF794="N/A"),"",VLOOKUP($AF794,'Part number data actuators'!$B$3:$H$202,2,FALSE))</f>
        <v/>
      </c>
      <c r="AH794" s="23" t="str">
        <f>IF(OR(ISBLANK($AF794),$AF794="N/A"),"",VLOOKUP($AF794,'Part number data actuators'!$B$3:$H$202,3,FALSE))</f>
        <v/>
      </c>
      <c r="AI794" s="23" t="str">
        <f>IF(OR(ISBLANK($AF794),$AF794="N/A"),"",VLOOKUP($AF794,'Part number data actuators'!$B$3:$H$202,4,FALSE))</f>
        <v/>
      </c>
      <c r="AJ794" s="23" t="str">
        <f>IF(OR(ISBLANK($AF794),$AF794="N/A"),"",VLOOKUP($AF794,'Part number data actuators'!$B$3:$H$202,5,FALSE))</f>
        <v/>
      </c>
      <c r="AK794" s="23" t="str">
        <f>IF(OR(ISBLANK($AF794),$AF794="N/A"),"",VLOOKUP($AF794,'Part number data actuators'!$B$3:$H$202,6,FALSE))</f>
        <v/>
      </c>
      <c r="AL794" s="23" t="str">
        <f>IF(OR(ISBLANK($AF794),$AF794="N/A"),"",VLOOKUP($AF794,'Part number data actuators'!$B$3:$H$202,7,FALSE))</f>
        <v/>
      </c>
      <c r="AM794" s="5" t="str">
        <f>IF(OR(ISBLANK($AF794),$AF794="N/A"),"",VLOOKUP(AF794,'Weight table'!$A$2:$C$10000,3,FALSE))</f>
        <v/>
      </c>
      <c r="AO794" s="86"/>
      <c r="AU794" s="66" t="e">
        <f t="shared" si="120"/>
        <v>#N/A</v>
      </c>
      <c r="AV794" s="66" t="e">
        <f t="shared" si="121"/>
        <v>#N/A</v>
      </c>
      <c r="AW794" t="e">
        <f t="shared" si="122"/>
        <v>#N/A</v>
      </c>
      <c r="AX794" s="66" t="e">
        <f t="shared" si="123"/>
        <v>#N/A</v>
      </c>
      <c r="AY794" s="66" t="e">
        <f t="shared" si="124"/>
        <v>#N/A</v>
      </c>
      <c r="BB794" s="6" t="e">
        <f>MATCH(Q794,'Partnumber data valves'!$B$4:$B$1001,0)</f>
        <v>#N/A</v>
      </c>
      <c r="BC794" s="6"/>
      <c r="BD794" t="e">
        <f>INDEX('Partnumber data valves'!$B$4:$AC$1001,$BB794,13)</f>
        <v>#N/A</v>
      </c>
      <c r="BE794" t="e">
        <f>INDEX('Partnumber data valves'!$B$4:$AC$1001,$BB794,14)</f>
        <v>#N/A</v>
      </c>
      <c r="BF794" t="e">
        <f>INDEX('Partnumber data valves'!$B$4:$AC$1001,$BB794,15)</f>
        <v>#N/A</v>
      </c>
      <c r="BG794" t="e">
        <f>INDEX('Partnumber data valves'!$B$4:$AC$1001,$BB794,16)</f>
        <v>#N/A</v>
      </c>
      <c r="BH794" t="e">
        <f>INDEX('Partnumber data valves'!$B$4:$AC$1001,$BB794,17)</f>
        <v>#N/A</v>
      </c>
      <c r="BI794" t="e">
        <f>INDEX('Partnumber data valves'!$B$4:$AC$1001,$BB794,18)</f>
        <v>#N/A</v>
      </c>
      <c r="BJ794" t="e">
        <f>INDEX('Partnumber data valves'!$B$4:$AC$1001,$BB794,19)</f>
        <v>#N/A</v>
      </c>
      <c r="BL794" t="e">
        <f>INDEX('Partnumber data valves'!$B$4:$AC$1001,$BB794,21)</f>
        <v>#N/A</v>
      </c>
      <c r="BM794" t="e">
        <f>INDEX('Partnumber data valves'!$B$4:$AC$1001,$BB794,22)</f>
        <v>#N/A</v>
      </c>
      <c r="BN794" t="e">
        <f>INDEX('Partnumber data valves'!$B$4:$AC$1001,$BB794,23)</f>
        <v>#N/A</v>
      </c>
      <c r="BO794" t="e">
        <f>INDEX('Partnumber data valves'!$B$4:$AC$1001,$BB794,24)</f>
        <v>#N/A</v>
      </c>
      <c r="BP794" t="e">
        <f>INDEX('Partnumber data valves'!$B$4:$AC$1001,$BB794,25)</f>
        <v>#N/A</v>
      </c>
      <c r="BQ794" t="e">
        <f>INDEX('Partnumber data valves'!$B$4:$AC$1001,$BB794,26)</f>
        <v>#N/A</v>
      </c>
      <c r="BR794" t="e">
        <f>INDEX('Partnumber data valves'!$B$4:$AC$1001,$BB794,27)</f>
        <v>#N/A</v>
      </c>
      <c r="BS794" t="e">
        <f>INDEX('Partnumber data valves'!$B$4:$AC$1001,$BB794,28)</f>
        <v>#N/A</v>
      </c>
      <c r="BU794" s="66" t="e">
        <f>INDEX('Partnumber data valves'!$B$4:$AC$1001,$BB794,5)</f>
        <v>#N/A</v>
      </c>
      <c r="BV794" s="66" t="e">
        <f>INDEX('Partnumber data valves'!$B$4:$AC$1001,$BB794,6)</f>
        <v>#N/A</v>
      </c>
    </row>
    <row r="795" spans="2:74" ht="15.75">
      <c r="B795" s="86"/>
      <c r="C795" s="108"/>
      <c r="D795" s="112"/>
      <c r="E795" s="124"/>
      <c r="F795" s="124"/>
      <c r="G795" s="109"/>
      <c r="H795" s="112"/>
      <c r="I795" s="110"/>
      <c r="J795" s="111"/>
      <c r="K795" s="112"/>
      <c r="L795" s="111"/>
      <c r="M795" s="115"/>
      <c r="N795" s="115"/>
      <c r="O795" s="115"/>
      <c r="Q795" s="83"/>
      <c r="R795" s="22" t="e">
        <f>VLOOKUP('Frese Valve Selection'!$Q795,'Partnumber data valves'!$B$4:$K$1001,2,FALSE)</f>
        <v>#N/A</v>
      </c>
      <c r="S795" s="23" t="e">
        <f>VLOOKUP('Frese Valve Selection'!$Q795,'Partnumber data valves'!$B$4:$K$1001,3,FALSE)</f>
        <v>#N/A</v>
      </c>
      <c r="T795" s="23" t="e">
        <f>VLOOKUP('Frese Valve Selection'!$Q795,'Partnumber data valves'!$B$4:$K$1001,4,FALSE)</f>
        <v>#N/A</v>
      </c>
      <c r="U795" s="23" t="e">
        <f>VLOOKUP('Frese Valve Selection'!$Q795,'Partnumber data valves'!$B$4:$K$1001,5,FALSE)</f>
        <v>#N/A</v>
      </c>
      <c r="V795" s="23" t="e">
        <f>VLOOKUP('Frese Valve Selection'!$Q795,'Partnumber data valves'!$B$4:$K$1001,6,FALSE)</f>
        <v>#N/A</v>
      </c>
      <c r="W795" s="23" t="e">
        <f>VLOOKUP('Frese Valve Selection'!$Q795,'Partnumber data valves'!$B$4:$K$1001,7,FALSE)</f>
        <v>#N/A</v>
      </c>
      <c r="X795" s="23" t="e">
        <f>VLOOKUP('Frese Valve Selection'!$Q795,'Partnumber data valves'!$B$4:$K$1001,8,FALSE)</f>
        <v>#N/A</v>
      </c>
      <c r="Y795" s="23" t="e">
        <f>VLOOKUP('Frese Valve Selection'!$Q795,'Partnumber data valves'!$B$4:$K$1001,9,FALSE)</f>
        <v>#N/A</v>
      </c>
      <c r="Z795" s="23" t="e">
        <f>VLOOKUP('Frese Valve Selection'!$Q795,'Partnumber data valves'!$B$4:$K$1001,10,FALSE)</f>
        <v>#N/A</v>
      </c>
      <c r="AA795" s="97">
        <f t="shared" si="119"/>
        <v>0</v>
      </c>
      <c r="AB795" s="98" t="e">
        <f t="shared" si="117"/>
        <v>#N/A</v>
      </c>
      <c r="AC795" s="99" t="e">
        <f t="shared" si="118"/>
        <v>#N/A</v>
      </c>
      <c r="AD795" s="23" t="e">
        <f>VLOOKUP(Q795,'Weight table'!$A$2:$C$10000,3,FALSE)</f>
        <v>#N/A</v>
      </c>
      <c r="AF795" s="83"/>
      <c r="AG795" s="23" t="str">
        <f>IF(OR(ISBLANK($AF795),$AF795="N/A"),"",VLOOKUP($AF795,'Part number data actuators'!$B$3:$H$202,2,FALSE))</f>
        <v/>
      </c>
      <c r="AH795" s="23" t="str">
        <f>IF(OR(ISBLANK($AF795),$AF795="N/A"),"",VLOOKUP($AF795,'Part number data actuators'!$B$3:$H$202,3,FALSE))</f>
        <v/>
      </c>
      <c r="AI795" s="23" t="str">
        <f>IF(OR(ISBLANK($AF795),$AF795="N/A"),"",VLOOKUP($AF795,'Part number data actuators'!$B$3:$H$202,4,FALSE))</f>
        <v/>
      </c>
      <c r="AJ795" s="23" t="str">
        <f>IF(OR(ISBLANK($AF795),$AF795="N/A"),"",VLOOKUP($AF795,'Part number data actuators'!$B$3:$H$202,5,FALSE))</f>
        <v/>
      </c>
      <c r="AK795" s="23" t="str">
        <f>IF(OR(ISBLANK($AF795),$AF795="N/A"),"",VLOOKUP($AF795,'Part number data actuators'!$B$3:$H$202,6,FALSE))</f>
        <v/>
      </c>
      <c r="AL795" s="23" t="str">
        <f>IF(OR(ISBLANK($AF795),$AF795="N/A"),"",VLOOKUP($AF795,'Part number data actuators'!$B$3:$H$202,7,FALSE))</f>
        <v/>
      </c>
      <c r="AM795" s="5" t="str">
        <f>IF(OR(ISBLANK($AF795),$AF795="N/A"),"",VLOOKUP(AF795,'Weight table'!$A$2:$C$10000,3,FALSE))</f>
        <v/>
      </c>
      <c r="AO795" s="86"/>
      <c r="AU795" s="66" t="e">
        <f t="shared" si="120"/>
        <v>#N/A</v>
      </c>
      <c r="AV795" s="66" t="e">
        <f t="shared" si="121"/>
        <v>#N/A</v>
      </c>
      <c r="AW795" t="e">
        <f t="shared" si="122"/>
        <v>#N/A</v>
      </c>
      <c r="AX795" s="66" t="e">
        <f t="shared" si="123"/>
        <v>#N/A</v>
      </c>
      <c r="AY795" s="66" t="e">
        <f t="shared" si="124"/>
        <v>#N/A</v>
      </c>
      <c r="BB795" s="6" t="e">
        <f>MATCH(Q795,'Partnumber data valves'!$B$4:$B$1001,0)</f>
        <v>#N/A</v>
      </c>
      <c r="BC795" s="6"/>
      <c r="BD795" t="e">
        <f>INDEX('Partnumber data valves'!$B$4:$AC$1001,$BB795,13)</f>
        <v>#N/A</v>
      </c>
      <c r="BE795" t="e">
        <f>INDEX('Partnumber data valves'!$B$4:$AC$1001,$BB795,14)</f>
        <v>#N/A</v>
      </c>
      <c r="BF795" t="e">
        <f>INDEX('Partnumber data valves'!$B$4:$AC$1001,$BB795,15)</f>
        <v>#N/A</v>
      </c>
      <c r="BG795" t="e">
        <f>INDEX('Partnumber data valves'!$B$4:$AC$1001,$BB795,16)</f>
        <v>#N/A</v>
      </c>
      <c r="BH795" t="e">
        <f>INDEX('Partnumber data valves'!$B$4:$AC$1001,$BB795,17)</f>
        <v>#N/A</v>
      </c>
      <c r="BI795" t="e">
        <f>INDEX('Partnumber data valves'!$B$4:$AC$1001,$BB795,18)</f>
        <v>#N/A</v>
      </c>
      <c r="BJ795" t="e">
        <f>INDEX('Partnumber data valves'!$B$4:$AC$1001,$BB795,19)</f>
        <v>#N/A</v>
      </c>
      <c r="BL795" t="e">
        <f>INDEX('Partnumber data valves'!$B$4:$AC$1001,$BB795,21)</f>
        <v>#N/A</v>
      </c>
      <c r="BM795" t="e">
        <f>INDEX('Partnumber data valves'!$B$4:$AC$1001,$BB795,22)</f>
        <v>#N/A</v>
      </c>
      <c r="BN795" t="e">
        <f>INDEX('Partnumber data valves'!$B$4:$AC$1001,$BB795,23)</f>
        <v>#N/A</v>
      </c>
      <c r="BO795" t="e">
        <f>INDEX('Partnumber data valves'!$B$4:$AC$1001,$BB795,24)</f>
        <v>#N/A</v>
      </c>
      <c r="BP795" t="e">
        <f>INDEX('Partnumber data valves'!$B$4:$AC$1001,$BB795,25)</f>
        <v>#N/A</v>
      </c>
      <c r="BQ795" t="e">
        <f>INDEX('Partnumber data valves'!$B$4:$AC$1001,$BB795,26)</f>
        <v>#N/A</v>
      </c>
      <c r="BR795" t="e">
        <f>INDEX('Partnumber data valves'!$B$4:$AC$1001,$BB795,27)</f>
        <v>#N/A</v>
      </c>
      <c r="BS795" t="e">
        <f>INDEX('Partnumber data valves'!$B$4:$AC$1001,$BB795,28)</f>
        <v>#N/A</v>
      </c>
      <c r="BU795" s="66" t="e">
        <f>INDEX('Partnumber data valves'!$B$4:$AC$1001,$BB795,5)</f>
        <v>#N/A</v>
      </c>
      <c r="BV795" s="66" t="e">
        <f>INDEX('Partnumber data valves'!$B$4:$AC$1001,$BB795,6)</f>
        <v>#N/A</v>
      </c>
    </row>
    <row r="796" spans="2:74" ht="15.75">
      <c r="B796" s="86"/>
      <c r="C796" s="108"/>
      <c r="D796" s="112"/>
      <c r="E796" s="124"/>
      <c r="F796" s="124"/>
      <c r="G796" s="109"/>
      <c r="H796" s="112"/>
      <c r="I796" s="110"/>
      <c r="J796" s="111"/>
      <c r="K796" s="112"/>
      <c r="L796" s="111"/>
      <c r="M796" s="115"/>
      <c r="N796" s="115"/>
      <c r="O796" s="115"/>
      <c r="Q796" s="83"/>
      <c r="R796" s="22" t="e">
        <f>VLOOKUP('Frese Valve Selection'!$Q796,'Partnumber data valves'!$B$4:$K$1001,2,FALSE)</f>
        <v>#N/A</v>
      </c>
      <c r="S796" s="23" t="e">
        <f>VLOOKUP('Frese Valve Selection'!$Q796,'Partnumber data valves'!$B$4:$K$1001,3,FALSE)</f>
        <v>#N/A</v>
      </c>
      <c r="T796" s="23" t="e">
        <f>VLOOKUP('Frese Valve Selection'!$Q796,'Partnumber data valves'!$B$4:$K$1001,4,FALSE)</f>
        <v>#N/A</v>
      </c>
      <c r="U796" s="23" t="e">
        <f>VLOOKUP('Frese Valve Selection'!$Q796,'Partnumber data valves'!$B$4:$K$1001,5,FALSE)</f>
        <v>#N/A</v>
      </c>
      <c r="V796" s="23" t="e">
        <f>VLOOKUP('Frese Valve Selection'!$Q796,'Partnumber data valves'!$B$4:$K$1001,6,FALSE)</f>
        <v>#N/A</v>
      </c>
      <c r="W796" s="23" t="e">
        <f>VLOOKUP('Frese Valve Selection'!$Q796,'Partnumber data valves'!$B$4:$K$1001,7,FALSE)</f>
        <v>#N/A</v>
      </c>
      <c r="X796" s="23" t="e">
        <f>VLOOKUP('Frese Valve Selection'!$Q796,'Partnumber data valves'!$B$4:$K$1001,8,FALSE)</f>
        <v>#N/A</v>
      </c>
      <c r="Y796" s="23" t="e">
        <f>VLOOKUP('Frese Valve Selection'!$Q796,'Partnumber data valves'!$B$4:$K$1001,9,FALSE)</f>
        <v>#N/A</v>
      </c>
      <c r="Z796" s="23" t="e">
        <f>VLOOKUP('Frese Valve Selection'!$Q796,'Partnumber data valves'!$B$4:$K$1001,10,FALSE)</f>
        <v>#N/A</v>
      </c>
      <c r="AA796" s="97">
        <f t="shared" si="119"/>
        <v>0</v>
      </c>
      <c r="AB796" s="98" t="e">
        <f t="shared" si="117"/>
        <v>#N/A</v>
      </c>
      <c r="AC796" s="99" t="e">
        <f t="shared" si="118"/>
        <v>#N/A</v>
      </c>
      <c r="AD796" s="23" t="e">
        <f>VLOOKUP(Q796,'Weight table'!$A$2:$C$10000,3,FALSE)</f>
        <v>#N/A</v>
      </c>
      <c r="AF796" s="83"/>
      <c r="AG796" s="23" t="str">
        <f>IF(OR(ISBLANK($AF796),$AF796="N/A"),"",VLOOKUP($AF796,'Part number data actuators'!$B$3:$H$202,2,FALSE))</f>
        <v/>
      </c>
      <c r="AH796" s="23" t="str">
        <f>IF(OR(ISBLANK($AF796),$AF796="N/A"),"",VLOOKUP($AF796,'Part number data actuators'!$B$3:$H$202,3,FALSE))</f>
        <v/>
      </c>
      <c r="AI796" s="23" t="str">
        <f>IF(OR(ISBLANK($AF796),$AF796="N/A"),"",VLOOKUP($AF796,'Part number data actuators'!$B$3:$H$202,4,FALSE))</f>
        <v/>
      </c>
      <c r="AJ796" s="23" t="str">
        <f>IF(OR(ISBLANK($AF796),$AF796="N/A"),"",VLOOKUP($AF796,'Part number data actuators'!$B$3:$H$202,5,FALSE))</f>
        <v/>
      </c>
      <c r="AK796" s="23" t="str">
        <f>IF(OR(ISBLANK($AF796),$AF796="N/A"),"",VLOOKUP($AF796,'Part number data actuators'!$B$3:$H$202,6,FALSE))</f>
        <v/>
      </c>
      <c r="AL796" s="23" t="str">
        <f>IF(OR(ISBLANK($AF796),$AF796="N/A"),"",VLOOKUP($AF796,'Part number data actuators'!$B$3:$H$202,7,FALSE))</f>
        <v/>
      </c>
      <c r="AM796" s="5" t="str">
        <f>IF(OR(ISBLANK($AF796),$AF796="N/A"),"",VLOOKUP(AF796,'Weight table'!$A$2:$C$10000,3,FALSE))</f>
        <v/>
      </c>
      <c r="AO796" s="86"/>
      <c r="AU796" s="66" t="e">
        <f t="shared" si="120"/>
        <v>#N/A</v>
      </c>
      <c r="AV796" s="66" t="e">
        <f t="shared" si="121"/>
        <v>#N/A</v>
      </c>
      <c r="AW796" t="e">
        <f t="shared" si="122"/>
        <v>#N/A</v>
      </c>
      <c r="AX796" s="66" t="e">
        <f t="shared" si="123"/>
        <v>#N/A</v>
      </c>
      <c r="AY796" s="66" t="e">
        <f t="shared" si="124"/>
        <v>#N/A</v>
      </c>
      <c r="BB796" s="6" t="e">
        <f>MATCH(Q796,'Partnumber data valves'!$B$4:$B$1001,0)</f>
        <v>#N/A</v>
      </c>
      <c r="BC796" s="6"/>
      <c r="BD796" t="e">
        <f>INDEX('Partnumber data valves'!$B$4:$AC$1001,$BB796,13)</f>
        <v>#N/A</v>
      </c>
      <c r="BE796" t="e">
        <f>INDEX('Partnumber data valves'!$B$4:$AC$1001,$BB796,14)</f>
        <v>#N/A</v>
      </c>
      <c r="BF796" t="e">
        <f>INDEX('Partnumber data valves'!$B$4:$AC$1001,$BB796,15)</f>
        <v>#N/A</v>
      </c>
      <c r="BG796" t="e">
        <f>INDEX('Partnumber data valves'!$B$4:$AC$1001,$BB796,16)</f>
        <v>#N/A</v>
      </c>
      <c r="BH796" t="e">
        <f>INDEX('Partnumber data valves'!$B$4:$AC$1001,$BB796,17)</f>
        <v>#N/A</v>
      </c>
      <c r="BI796" t="e">
        <f>INDEX('Partnumber data valves'!$B$4:$AC$1001,$BB796,18)</f>
        <v>#N/A</v>
      </c>
      <c r="BJ796" t="e">
        <f>INDEX('Partnumber data valves'!$B$4:$AC$1001,$BB796,19)</f>
        <v>#N/A</v>
      </c>
      <c r="BL796" t="e">
        <f>INDEX('Partnumber data valves'!$B$4:$AC$1001,$BB796,21)</f>
        <v>#N/A</v>
      </c>
      <c r="BM796" t="e">
        <f>INDEX('Partnumber data valves'!$B$4:$AC$1001,$BB796,22)</f>
        <v>#N/A</v>
      </c>
      <c r="BN796" t="e">
        <f>INDEX('Partnumber data valves'!$B$4:$AC$1001,$BB796,23)</f>
        <v>#N/A</v>
      </c>
      <c r="BO796" t="e">
        <f>INDEX('Partnumber data valves'!$B$4:$AC$1001,$BB796,24)</f>
        <v>#N/A</v>
      </c>
      <c r="BP796" t="e">
        <f>INDEX('Partnumber data valves'!$B$4:$AC$1001,$BB796,25)</f>
        <v>#N/A</v>
      </c>
      <c r="BQ796" t="e">
        <f>INDEX('Partnumber data valves'!$B$4:$AC$1001,$BB796,26)</f>
        <v>#N/A</v>
      </c>
      <c r="BR796" t="e">
        <f>INDEX('Partnumber data valves'!$B$4:$AC$1001,$BB796,27)</f>
        <v>#N/A</v>
      </c>
      <c r="BS796" t="e">
        <f>INDEX('Partnumber data valves'!$B$4:$AC$1001,$BB796,28)</f>
        <v>#N/A</v>
      </c>
      <c r="BU796" s="66" t="e">
        <f>INDEX('Partnumber data valves'!$B$4:$AC$1001,$BB796,5)</f>
        <v>#N/A</v>
      </c>
      <c r="BV796" s="66" t="e">
        <f>INDEX('Partnumber data valves'!$B$4:$AC$1001,$BB796,6)</f>
        <v>#N/A</v>
      </c>
    </row>
    <row r="797" spans="2:74" ht="15.75">
      <c r="B797" s="86"/>
      <c r="C797" s="108"/>
      <c r="D797" s="125"/>
      <c r="E797" s="124"/>
      <c r="F797" s="124"/>
      <c r="G797" s="109"/>
      <c r="H797" s="112"/>
      <c r="I797" s="110"/>
      <c r="J797" s="111"/>
      <c r="K797" s="112"/>
      <c r="L797" s="111"/>
      <c r="M797" s="115"/>
      <c r="N797" s="115"/>
      <c r="O797" s="115"/>
      <c r="Q797" s="83"/>
      <c r="R797" s="22" t="e">
        <f>VLOOKUP('Frese Valve Selection'!$Q797,'Partnumber data valves'!$B$4:$K$1001,2,FALSE)</f>
        <v>#N/A</v>
      </c>
      <c r="S797" s="23" t="e">
        <f>VLOOKUP('Frese Valve Selection'!$Q797,'Partnumber data valves'!$B$4:$K$1001,3,FALSE)</f>
        <v>#N/A</v>
      </c>
      <c r="T797" s="23" t="e">
        <f>VLOOKUP('Frese Valve Selection'!$Q797,'Partnumber data valves'!$B$4:$K$1001,4,FALSE)</f>
        <v>#N/A</v>
      </c>
      <c r="U797" s="23" t="e">
        <f>VLOOKUP('Frese Valve Selection'!$Q797,'Partnumber data valves'!$B$4:$K$1001,5,FALSE)</f>
        <v>#N/A</v>
      </c>
      <c r="V797" s="23" t="e">
        <f>VLOOKUP('Frese Valve Selection'!$Q797,'Partnumber data valves'!$B$4:$K$1001,6,FALSE)</f>
        <v>#N/A</v>
      </c>
      <c r="W797" s="23" t="e">
        <f>VLOOKUP('Frese Valve Selection'!$Q797,'Partnumber data valves'!$B$4:$K$1001,7,FALSE)</f>
        <v>#N/A</v>
      </c>
      <c r="X797" s="23" t="e">
        <f>VLOOKUP('Frese Valve Selection'!$Q797,'Partnumber data valves'!$B$4:$K$1001,8,FALSE)</f>
        <v>#N/A</v>
      </c>
      <c r="Y797" s="23" t="e">
        <f>VLOOKUP('Frese Valve Selection'!$Q797,'Partnumber data valves'!$B$4:$K$1001,9,FALSE)</f>
        <v>#N/A</v>
      </c>
      <c r="Z797" s="23" t="e">
        <f>VLOOKUP('Frese Valve Selection'!$Q797,'Partnumber data valves'!$B$4:$K$1001,10,FALSE)</f>
        <v>#N/A</v>
      </c>
      <c r="AA797" s="97">
        <f t="shared" si="119"/>
        <v>0</v>
      </c>
      <c r="AB797" s="98" t="e">
        <f t="shared" si="117"/>
        <v>#N/A</v>
      </c>
      <c r="AC797" s="99" t="e">
        <f t="shared" si="118"/>
        <v>#N/A</v>
      </c>
      <c r="AD797" s="23" t="e">
        <f>VLOOKUP(Q797,'Weight table'!$A$2:$C$10000,3,FALSE)</f>
        <v>#N/A</v>
      </c>
      <c r="AF797" s="83"/>
      <c r="AG797" s="23" t="str">
        <f>IF(OR(ISBLANK($AF797),$AF797="N/A"),"",VLOOKUP($AF797,'Part number data actuators'!$B$3:$H$202,2,FALSE))</f>
        <v/>
      </c>
      <c r="AH797" s="23" t="str">
        <f>IF(OR(ISBLANK($AF797),$AF797="N/A"),"",VLOOKUP($AF797,'Part number data actuators'!$B$3:$H$202,3,FALSE))</f>
        <v/>
      </c>
      <c r="AI797" s="23" t="str">
        <f>IF(OR(ISBLANK($AF797),$AF797="N/A"),"",VLOOKUP($AF797,'Part number data actuators'!$B$3:$H$202,4,FALSE))</f>
        <v/>
      </c>
      <c r="AJ797" s="23" t="str">
        <f>IF(OR(ISBLANK($AF797),$AF797="N/A"),"",VLOOKUP($AF797,'Part number data actuators'!$B$3:$H$202,5,FALSE))</f>
        <v/>
      </c>
      <c r="AK797" s="23" t="str">
        <f>IF(OR(ISBLANK($AF797),$AF797="N/A"),"",VLOOKUP($AF797,'Part number data actuators'!$B$3:$H$202,6,FALSE))</f>
        <v/>
      </c>
      <c r="AL797" s="23" t="str">
        <f>IF(OR(ISBLANK($AF797),$AF797="N/A"),"",VLOOKUP($AF797,'Part number data actuators'!$B$3:$H$202,7,FALSE))</f>
        <v/>
      </c>
      <c r="AM797" s="5" t="str">
        <f>IF(OR(ISBLANK($AF797),$AF797="N/A"),"",VLOOKUP(AF797,'Weight table'!$A$2:$C$10000,3,FALSE))</f>
        <v/>
      </c>
      <c r="AO797" s="86"/>
      <c r="AU797" s="66" t="e">
        <f t="shared" si="120"/>
        <v>#N/A</v>
      </c>
      <c r="AV797" s="66" t="e">
        <f t="shared" si="121"/>
        <v>#N/A</v>
      </c>
      <c r="AW797" t="e">
        <f t="shared" si="122"/>
        <v>#N/A</v>
      </c>
      <c r="AX797" s="66" t="e">
        <f t="shared" si="123"/>
        <v>#N/A</v>
      </c>
      <c r="AY797" s="66" t="e">
        <f t="shared" si="124"/>
        <v>#N/A</v>
      </c>
      <c r="BB797" s="6" t="e">
        <f>MATCH(Q797,'Partnumber data valves'!$B$4:$B$1001,0)</f>
        <v>#N/A</v>
      </c>
      <c r="BC797" s="6"/>
      <c r="BD797" t="e">
        <f>INDEX('Partnumber data valves'!$B$4:$AC$1001,$BB797,13)</f>
        <v>#N/A</v>
      </c>
      <c r="BE797" t="e">
        <f>INDEX('Partnumber data valves'!$B$4:$AC$1001,$BB797,14)</f>
        <v>#N/A</v>
      </c>
      <c r="BF797" t="e">
        <f>INDEX('Partnumber data valves'!$B$4:$AC$1001,$BB797,15)</f>
        <v>#N/A</v>
      </c>
      <c r="BG797" t="e">
        <f>INDEX('Partnumber data valves'!$B$4:$AC$1001,$BB797,16)</f>
        <v>#N/A</v>
      </c>
      <c r="BH797" t="e">
        <f>INDEX('Partnumber data valves'!$B$4:$AC$1001,$BB797,17)</f>
        <v>#N/A</v>
      </c>
      <c r="BI797" t="e">
        <f>INDEX('Partnumber data valves'!$B$4:$AC$1001,$BB797,18)</f>
        <v>#N/A</v>
      </c>
      <c r="BJ797" t="e">
        <f>INDEX('Partnumber data valves'!$B$4:$AC$1001,$BB797,19)</f>
        <v>#N/A</v>
      </c>
      <c r="BL797" t="e">
        <f>INDEX('Partnumber data valves'!$B$4:$AC$1001,$BB797,21)</f>
        <v>#N/A</v>
      </c>
      <c r="BM797" t="e">
        <f>INDEX('Partnumber data valves'!$B$4:$AC$1001,$BB797,22)</f>
        <v>#N/A</v>
      </c>
      <c r="BN797" t="e">
        <f>INDEX('Partnumber data valves'!$B$4:$AC$1001,$BB797,23)</f>
        <v>#N/A</v>
      </c>
      <c r="BO797" t="e">
        <f>INDEX('Partnumber data valves'!$B$4:$AC$1001,$BB797,24)</f>
        <v>#N/A</v>
      </c>
      <c r="BP797" t="e">
        <f>INDEX('Partnumber data valves'!$B$4:$AC$1001,$BB797,25)</f>
        <v>#N/A</v>
      </c>
      <c r="BQ797" t="e">
        <f>INDEX('Partnumber data valves'!$B$4:$AC$1001,$BB797,26)</f>
        <v>#N/A</v>
      </c>
      <c r="BR797" t="e">
        <f>INDEX('Partnumber data valves'!$B$4:$AC$1001,$BB797,27)</f>
        <v>#N/A</v>
      </c>
      <c r="BS797" t="e">
        <f>INDEX('Partnumber data valves'!$B$4:$AC$1001,$BB797,28)</f>
        <v>#N/A</v>
      </c>
      <c r="BU797" s="66" t="e">
        <f>INDEX('Partnumber data valves'!$B$4:$AC$1001,$BB797,5)</f>
        <v>#N/A</v>
      </c>
      <c r="BV797" s="66" t="e">
        <f>INDEX('Partnumber data valves'!$B$4:$AC$1001,$BB797,6)</f>
        <v>#N/A</v>
      </c>
    </row>
    <row r="798" spans="2:74" ht="15.75">
      <c r="B798" s="86"/>
      <c r="C798" s="108"/>
      <c r="D798" s="112"/>
      <c r="E798" s="124"/>
      <c r="F798" s="124"/>
      <c r="G798" s="109"/>
      <c r="H798" s="112"/>
      <c r="I798" s="110"/>
      <c r="J798" s="111"/>
      <c r="K798" s="112"/>
      <c r="L798" s="111"/>
      <c r="M798" s="115"/>
      <c r="N798" s="115"/>
      <c r="O798" s="115"/>
      <c r="Q798" s="83"/>
      <c r="R798" s="22" t="e">
        <f>VLOOKUP('Frese Valve Selection'!$Q798,'Partnumber data valves'!$B$4:$K$1001,2,FALSE)</f>
        <v>#N/A</v>
      </c>
      <c r="S798" s="23" t="e">
        <f>VLOOKUP('Frese Valve Selection'!$Q798,'Partnumber data valves'!$B$4:$K$1001,3,FALSE)</f>
        <v>#N/A</v>
      </c>
      <c r="T798" s="23" t="e">
        <f>VLOOKUP('Frese Valve Selection'!$Q798,'Partnumber data valves'!$B$4:$K$1001,4,FALSE)</f>
        <v>#N/A</v>
      </c>
      <c r="U798" s="23" t="e">
        <f>VLOOKUP('Frese Valve Selection'!$Q798,'Partnumber data valves'!$B$4:$K$1001,5,FALSE)</f>
        <v>#N/A</v>
      </c>
      <c r="V798" s="23" t="e">
        <f>VLOOKUP('Frese Valve Selection'!$Q798,'Partnumber data valves'!$B$4:$K$1001,6,FALSE)</f>
        <v>#N/A</v>
      </c>
      <c r="W798" s="23" t="e">
        <f>VLOOKUP('Frese Valve Selection'!$Q798,'Partnumber data valves'!$B$4:$K$1001,7,FALSE)</f>
        <v>#N/A</v>
      </c>
      <c r="X798" s="23" t="e">
        <f>VLOOKUP('Frese Valve Selection'!$Q798,'Partnumber data valves'!$B$4:$K$1001,8,FALSE)</f>
        <v>#N/A</v>
      </c>
      <c r="Y798" s="23" t="e">
        <f>VLOOKUP('Frese Valve Selection'!$Q798,'Partnumber data valves'!$B$4:$K$1001,9,FALSE)</f>
        <v>#N/A</v>
      </c>
      <c r="Z798" s="23" t="e">
        <f>VLOOKUP('Frese Valve Selection'!$Q798,'Partnumber data valves'!$B$4:$K$1001,10,FALSE)</f>
        <v>#N/A</v>
      </c>
      <c r="AA798" s="97">
        <f t="shared" si="119"/>
        <v>0</v>
      </c>
      <c r="AB798" s="98" t="e">
        <f t="shared" si="117"/>
        <v>#N/A</v>
      </c>
      <c r="AC798" s="99" t="e">
        <f t="shared" si="118"/>
        <v>#N/A</v>
      </c>
      <c r="AD798" s="23" t="e">
        <f>VLOOKUP(Q798,'Weight table'!$A$2:$C$10000,3,FALSE)</f>
        <v>#N/A</v>
      </c>
      <c r="AF798" s="83"/>
      <c r="AG798" s="23" t="str">
        <f>IF(OR(ISBLANK($AF798),$AF798="N/A"),"",VLOOKUP($AF798,'Part number data actuators'!$B$3:$H$202,2,FALSE))</f>
        <v/>
      </c>
      <c r="AH798" s="23" t="str">
        <f>IF(OR(ISBLANK($AF798),$AF798="N/A"),"",VLOOKUP($AF798,'Part number data actuators'!$B$3:$H$202,3,FALSE))</f>
        <v/>
      </c>
      <c r="AI798" s="23" t="str">
        <f>IF(OR(ISBLANK($AF798),$AF798="N/A"),"",VLOOKUP($AF798,'Part number data actuators'!$B$3:$H$202,4,FALSE))</f>
        <v/>
      </c>
      <c r="AJ798" s="23" t="str">
        <f>IF(OR(ISBLANK($AF798),$AF798="N/A"),"",VLOOKUP($AF798,'Part number data actuators'!$B$3:$H$202,5,FALSE))</f>
        <v/>
      </c>
      <c r="AK798" s="23" t="str">
        <f>IF(OR(ISBLANK($AF798),$AF798="N/A"),"",VLOOKUP($AF798,'Part number data actuators'!$B$3:$H$202,6,FALSE))</f>
        <v/>
      </c>
      <c r="AL798" s="23" t="str">
        <f>IF(OR(ISBLANK($AF798),$AF798="N/A"),"",VLOOKUP($AF798,'Part number data actuators'!$B$3:$H$202,7,FALSE))</f>
        <v/>
      </c>
      <c r="AM798" s="5" t="str">
        <f>IF(OR(ISBLANK($AF798),$AF798="N/A"),"",VLOOKUP(AF798,'Weight table'!$A$2:$C$10000,3,FALSE))</f>
        <v/>
      </c>
      <c r="AO798" s="86"/>
      <c r="AU798" s="66" t="e">
        <f t="shared" si="120"/>
        <v>#N/A</v>
      </c>
      <c r="AV798" s="66" t="e">
        <f t="shared" si="121"/>
        <v>#N/A</v>
      </c>
      <c r="AW798" t="e">
        <f t="shared" si="122"/>
        <v>#N/A</v>
      </c>
      <c r="AX798" s="66" t="e">
        <f t="shared" si="123"/>
        <v>#N/A</v>
      </c>
      <c r="AY798" s="66" t="e">
        <f t="shared" si="124"/>
        <v>#N/A</v>
      </c>
      <c r="BB798" s="6" t="e">
        <f>MATCH(Q798,'Partnumber data valves'!$B$4:$B$1001,0)</f>
        <v>#N/A</v>
      </c>
      <c r="BC798" s="6"/>
      <c r="BD798" t="e">
        <f>INDEX('Partnumber data valves'!$B$4:$AC$1001,$BB798,13)</f>
        <v>#N/A</v>
      </c>
      <c r="BE798" t="e">
        <f>INDEX('Partnumber data valves'!$B$4:$AC$1001,$BB798,14)</f>
        <v>#N/A</v>
      </c>
      <c r="BF798" t="e">
        <f>INDEX('Partnumber data valves'!$B$4:$AC$1001,$BB798,15)</f>
        <v>#N/A</v>
      </c>
      <c r="BG798" t="e">
        <f>INDEX('Partnumber data valves'!$B$4:$AC$1001,$BB798,16)</f>
        <v>#N/A</v>
      </c>
      <c r="BH798" t="e">
        <f>INDEX('Partnumber data valves'!$B$4:$AC$1001,$BB798,17)</f>
        <v>#N/A</v>
      </c>
      <c r="BI798" t="e">
        <f>INDEX('Partnumber data valves'!$B$4:$AC$1001,$BB798,18)</f>
        <v>#N/A</v>
      </c>
      <c r="BJ798" t="e">
        <f>INDEX('Partnumber data valves'!$B$4:$AC$1001,$BB798,19)</f>
        <v>#N/A</v>
      </c>
      <c r="BL798" t="e">
        <f>INDEX('Partnumber data valves'!$B$4:$AC$1001,$BB798,21)</f>
        <v>#N/A</v>
      </c>
      <c r="BM798" t="e">
        <f>INDEX('Partnumber data valves'!$B$4:$AC$1001,$BB798,22)</f>
        <v>#N/A</v>
      </c>
      <c r="BN798" t="e">
        <f>INDEX('Partnumber data valves'!$B$4:$AC$1001,$BB798,23)</f>
        <v>#N/A</v>
      </c>
      <c r="BO798" t="e">
        <f>INDEX('Partnumber data valves'!$B$4:$AC$1001,$BB798,24)</f>
        <v>#N/A</v>
      </c>
      <c r="BP798" t="e">
        <f>INDEX('Partnumber data valves'!$B$4:$AC$1001,$BB798,25)</f>
        <v>#N/A</v>
      </c>
      <c r="BQ798" t="e">
        <f>INDEX('Partnumber data valves'!$B$4:$AC$1001,$BB798,26)</f>
        <v>#N/A</v>
      </c>
      <c r="BR798" t="e">
        <f>INDEX('Partnumber data valves'!$B$4:$AC$1001,$BB798,27)</f>
        <v>#N/A</v>
      </c>
      <c r="BS798" t="e">
        <f>INDEX('Partnumber data valves'!$B$4:$AC$1001,$BB798,28)</f>
        <v>#N/A</v>
      </c>
      <c r="BU798" s="66" t="e">
        <f>INDEX('Partnumber data valves'!$B$4:$AC$1001,$BB798,5)</f>
        <v>#N/A</v>
      </c>
      <c r="BV798" s="66" t="e">
        <f>INDEX('Partnumber data valves'!$B$4:$AC$1001,$BB798,6)</f>
        <v>#N/A</v>
      </c>
    </row>
    <row r="799" spans="2:74" ht="15.75">
      <c r="B799" s="86"/>
      <c r="C799" s="108"/>
      <c r="D799" s="112"/>
      <c r="E799" s="124"/>
      <c r="F799" s="124"/>
      <c r="G799" s="109"/>
      <c r="H799" s="112"/>
      <c r="I799" s="110"/>
      <c r="J799" s="111"/>
      <c r="K799" s="112"/>
      <c r="L799" s="111"/>
      <c r="M799" s="115"/>
      <c r="N799" s="115"/>
      <c r="O799" s="115"/>
      <c r="Q799" s="83"/>
      <c r="R799" s="22" t="e">
        <f>VLOOKUP('Frese Valve Selection'!$Q799,'Partnumber data valves'!$B$4:$K$1001,2,FALSE)</f>
        <v>#N/A</v>
      </c>
      <c r="S799" s="23" t="e">
        <f>VLOOKUP('Frese Valve Selection'!$Q799,'Partnumber data valves'!$B$4:$K$1001,3,FALSE)</f>
        <v>#N/A</v>
      </c>
      <c r="T799" s="23" t="e">
        <f>VLOOKUP('Frese Valve Selection'!$Q799,'Partnumber data valves'!$B$4:$K$1001,4,FALSE)</f>
        <v>#N/A</v>
      </c>
      <c r="U799" s="23" t="e">
        <f>VLOOKUP('Frese Valve Selection'!$Q799,'Partnumber data valves'!$B$4:$K$1001,5,FALSE)</f>
        <v>#N/A</v>
      </c>
      <c r="V799" s="23" t="e">
        <f>VLOOKUP('Frese Valve Selection'!$Q799,'Partnumber data valves'!$B$4:$K$1001,6,FALSE)</f>
        <v>#N/A</v>
      </c>
      <c r="W799" s="23" t="e">
        <f>VLOOKUP('Frese Valve Selection'!$Q799,'Partnumber data valves'!$B$4:$K$1001,7,FALSE)</f>
        <v>#N/A</v>
      </c>
      <c r="X799" s="23" t="e">
        <f>VLOOKUP('Frese Valve Selection'!$Q799,'Partnumber data valves'!$B$4:$K$1001,8,FALSE)</f>
        <v>#N/A</v>
      </c>
      <c r="Y799" s="23" t="e">
        <f>VLOOKUP('Frese Valve Selection'!$Q799,'Partnumber data valves'!$B$4:$K$1001,9,FALSE)</f>
        <v>#N/A</v>
      </c>
      <c r="Z799" s="23" t="e">
        <f>VLOOKUP('Frese Valve Selection'!$Q799,'Partnumber data valves'!$B$4:$K$1001,10,FALSE)</f>
        <v>#N/A</v>
      </c>
      <c r="AA799" s="97">
        <f t="shared" si="119"/>
        <v>0</v>
      </c>
      <c r="AB799" s="98" t="e">
        <f t="shared" si="117"/>
        <v>#N/A</v>
      </c>
      <c r="AC799" s="99" t="e">
        <f t="shared" si="118"/>
        <v>#N/A</v>
      </c>
      <c r="AD799" s="23" t="e">
        <f>VLOOKUP(Q799,'Weight table'!$A$2:$C$10000,3,FALSE)</f>
        <v>#N/A</v>
      </c>
      <c r="AF799" s="83"/>
      <c r="AG799" s="23" t="str">
        <f>IF(OR(ISBLANK($AF799),$AF799="N/A"),"",VLOOKUP($AF799,'Part number data actuators'!$B$3:$H$202,2,FALSE))</f>
        <v/>
      </c>
      <c r="AH799" s="23" t="str">
        <f>IF(OR(ISBLANK($AF799),$AF799="N/A"),"",VLOOKUP($AF799,'Part number data actuators'!$B$3:$H$202,3,FALSE))</f>
        <v/>
      </c>
      <c r="AI799" s="23" t="str">
        <f>IF(OR(ISBLANK($AF799),$AF799="N/A"),"",VLOOKUP($AF799,'Part number data actuators'!$B$3:$H$202,4,FALSE))</f>
        <v/>
      </c>
      <c r="AJ799" s="23" t="str">
        <f>IF(OR(ISBLANK($AF799),$AF799="N/A"),"",VLOOKUP($AF799,'Part number data actuators'!$B$3:$H$202,5,FALSE))</f>
        <v/>
      </c>
      <c r="AK799" s="23" t="str">
        <f>IF(OR(ISBLANK($AF799),$AF799="N/A"),"",VLOOKUP($AF799,'Part number data actuators'!$B$3:$H$202,6,FALSE))</f>
        <v/>
      </c>
      <c r="AL799" s="23" t="str">
        <f>IF(OR(ISBLANK($AF799),$AF799="N/A"),"",VLOOKUP($AF799,'Part number data actuators'!$B$3:$H$202,7,FALSE))</f>
        <v/>
      </c>
      <c r="AM799" s="5" t="str">
        <f>IF(OR(ISBLANK($AF799),$AF799="N/A"),"",VLOOKUP(AF799,'Weight table'!$A$2:$C$10000,3,FALSE))</f>
        <v/>
      </c>
      <c r="AO799" s="86"/>
      <c r="AU799" s="66" t="e">
        <f t="shared" si="120"/>
        <v>#N/A</v>
      </c>
      <c r="AV799" s="66" t="e">
        <f t="shared" si="121"/>
        <v>#N/A</v>
      </c>
      <c r="AW799" t="e">
        <f t="shared" si="122"/>
        <v>#N/A</v>
      </c>
      <c r="AX799" s="66" t="e">
        <f t="shared" si="123"/>
        <v>#N/A</v>
      </c>
      <c r="AY799" s="66" t="e">
        <f t="shared" si="124"/>
        <v>#N/A</v>
      </c>
      <c r="BB799" s="6" t="e">
        <f>MATCH(Q799,'Partnumber data valves'!$B$4:$B$1001,0)</f>
        <v>#N/A</v>
      </c>
      <c r="BC799" s="6"/>
      <c r="BD799" t="e">
        <f>INDEX('Partnumber data valves'!$B$4:$AC$1001,$BB799,13)</f>
        <v>#N/A</v>
      </c>
      <c r="BE799" t="e">
        <f>INDEX('Partnumber data valves'!$B$4:$AC$1001,$BB799,14)</f>
        <v>#N/A</v>
      </c>
      <c r="BF799" t="e">
        <f>INDEX('Partnumber data valves'!$B$4:$AC$1001,$BB799,15)</f>
        <v>#N/A</v>
      </c>
      <c r="BG799" t="e">
        <f>INDEX('Partnumber data valves'!$B$4:$AC$1001,$BB799,16)</f>
        <v>#N/A</v>
      </c>
      <c r="BH799" t="e">
        <f>INDEX('Partnumber data valves'!$B$4:$AC$1001,$BB799,17)</f>
        <v>#N/A</v>
      </c>
      <c r="BI799" t="e">
        <f>INDEX('Partnumber data valves'!$B$4:$AC$1001,$BB799,18)</f>
        <v>#N/A</v>
      </c>
      <c r="BJ799" t="e">
        <f>INDEX('Partnumber data valves'!$B$4:$AC$1001,$BB799,19)</f>
        <v>#N/A</v>
      </c>
      <c r="BL799" t="e">
        <f>INDEX('Partnumber data valves'!$B$4:$AC$1001,$BB799,21)</f>
        <v>#N/A</v>
      </c>
      <c r="BM799" t="e">
        <f>INDEX('Partnumber data valves'!$B$4:$AC$1001,$BB799,22)</f>
        <v>#N/A</v>
      </c>
      <c r="BN799" t="e">
        <f>INDEX('Partnumber data valves'!$B$4:$AC$1001,$BB799,23)</f>
        <v>#N/A</v>
      </c>
      <c r="BO799" t="e">
        <f>INDEX('Partnumber data valves'!$B$4:$AC$1001,$BB799,24)</f>
        <v>#N/A</v>
      </c>
      <c r="BP799" t="e">
        <f>INDEX('Partnumber data valves'!$B$4:$AC$1001,$BB799,25)</f>
        <v>#N/A</v>
      </c>
      <c r="BQ799" t="e">
        <f>INDEX('Partnumber data valves'!$B$4:$AC$1001,$BB799,26)</f>
        <v>#N/A</v>
      </c>
      <c r="BR799" t="e">
        <f>INDEX('Partnumber data valves'!$B$4:$AC$1001,$BB799,27)</f>
        <v>#N/A</v>
      </c>
      <c r="BS799" t="e">
        <f>INDEX('Partnumber data valves'!$B$4:$AC$1001,$BB799,28)</f>
        <v>#N/A</v>
      </c>
      <c r="BU799" s="66" t="e">
        <f>INDEX('Partnumber data valves'!$B$4:$AC$1001,$BB799,5)</f>
        <v>#N/A</v>
      </c>
      <c r="BV799" s="66" t="e">
        <f>INDEX('Partnumber data valves'!$B$4:$AC$1001,$BB799,6)</f>
        <v>#N/A</v>
      </c>
    </row>
    <row r="800" spans="2:74" ht="15.75">
      <c r="B800" s="86"/>
      <c r="C800" s="108"/>
      <c r="D800" s="112"/>
      <c r="E800" s="124"/>
      <c r="F800" s="124"/>
      <c r="G800" s="109"/>
      <c r="H800" s="112"/>
      <c r="I800" s="110"/>
      <c r="J800" s="111"/>
      <c r="K800" s="112"/>
      <c r="L800" s="111"/>
      <c r="M800" s="115"/>
      <c r="N800" s="115"/>
      <c r="O800" s="115"/>
      <c r="Q800" s="83"/>
      <c r="R800" s="22" t="e">
        <f>VLOOKUP('Frese Valve Selection'!$Q800,'Partnumber data valves'!$B$4:$K$1001,2,FALSE)</f>
        <v>#N/A</v>
      </c>
      <c r="S800" s="23" t="e">
        <f>VLOOKUP('Frese Valve Selection'!$Q800,'Partnumber data valves'!$B$4:$K$1001,3,FALSE)</f>
        <v>#N/A</v>
      </c>
      <c r="T800" s="23" t="e">
        <f>VLOOKUP('Frese Valve Selection'!$Q800,'Partnumber data valves'!$B$4:$K$1001,4,FALSE)</f>
        <v>#N/A</v>
      </c>
      <c r="U800" s="23" t="e">
        <f>VLOOKUP('Frese Valve Selection'!$Q800,'Partnumber data valves'!$B$4:$K$1001,5,FALSE)</f>
        <v>#N/A</v>
      </c>
      <c r="V800" s="23" t="e">
        <f>VLOOKUP('Frese Valve Selection'!$Q800,'Partnumber data valves'!$B$4:$K$1001,6,FALSE)</f>
        <v>#N/A</v>
      </c>
      <c r="W800" s="23" t="e">
        <f>VLOOKUP('Frese Valve Selection'!$Q800,'Partnumber data valves'!$B$4:$K$1001,7,FALSE)</f>
        <v>#N/A</v>
      </c>
      <c r="X800" s="23" t="e">
        <f>VLOOKUP('Frese Valve Selection'!$Q800,'Partnumber data valves'!$B$4:$K$1001,8,FALSE)</f>
        <v>#N/A</v>
      </c>
      <c r="Y800" s="23" t="e">
        <f>VLOOKUP('Frese Valve Selection'!$Q800,'Partnumber data valves'!$B$4:$K$1001,9,FALSE)</f>
        <v>#N/A</v>
      </c>
      <c r="Z800" s="23" t="e">
        <f>VLOOKUP('Frese Valve Selection'!$Q800,'Partnumber data valves'!$B$4:$K$1001,10,FALSE)</f>
        <v>#N/A</v>
      </c>
      <c r="AA800" s="97">
        <f t="shared" si="119"/>
        <v>0</v>
      </c>
      <c r="AB800" s="98" t="e">
        <f t="shared" si="117"/>
        <v>#N/A</v>
      </c>
      <c r="AC800" s="99" t="e">
        <f t="shared" si="118"/>
        <v>#N/A</v>
      </c>
      <c r="AD800" s="23" t="e">
        <f>VLOOKUP(Q800,'Weight table'!$A$2:$C$10000,3,FALSE)</f>
        <v>#N/A</v>
      </c>
      <c r="AF800" s="83"/>
      <c r="AG800" s="23" t="str">
        <f>IF(OR(ISBLANK($AF800),$AF800="N/A"),"",VLOOKUP($AF800,'Part number data actuators'!$B$3:$H$202,2,FALSE))</f>
        <v/>
      </c>
      <c r="AH800" s="23" t="str">
        <f>IF(OR(ISBLANK($AF800),$AF800="N/A"),"",VLOOKUP($AF800,'Part number data actuators'!$B$3:$H$202,3,FALSE))</f>
        <v/>
      </c>
      <c r="AI800" s="23" t="str">
        <f>IF(OR(ISBLANK($AF800),$AF800="N/A"),"",VLOOKUP($AF800,'Part number data actuators'!$B$3:$H$202,4,FALSE))</f>
        <v/>
      </c>
      <c r="AJ800" s="23" t="str">
        <f>IF(OR(ISBLANK($AF800),$AF800="N/A"),"",VLOOKUP($AF800,'Part number data actuators'!$B$3:$H$202,5,FALSE))</f>
        <v/>
      </c>
      <c r="AK800" s="23" t="str">
        <f>IF(OR(ISBLANK($AF800),$AF800="N/A"),"",VLOOKUP($AF800,'Part number data actuators'!$B$3:$H$202,6,FALSE))</f>
        <v/>
      </c>
      <c r="AL800" s="23" t="str">
        <f>IF(OR(ISBLANK($AF800),$AF800="N/A"),"",VLOOKUP($AF800,'Part number data actuators'!$B$3:$H$202,7,FALSE))</f>
        <v/>
      </c>
      <c r="AM800" s="5" t="str">
        <f>IF(OR(ISBLANK($AF800),$AF800="N/A"),"",VLOOKUP(AF800,'Weight table'!$A$2:$C$10000,3,FALSE))</f>
        <v/>
      </c>
      <c r="AO800" s="86"/>
      <c r="AU800" s="66" t="e">
        <f t="shared" si="120"/>
        <v>#N/A</v>
      </c>
      <c r="AV800" s="66" t="e">
        <f t="shared" si="121"/>
        <v>#N/A</v>
      </c>
      <c r="AW800" t="e">
        <f t="shared" si="122"/>
        <v>#N/A</v>
      </c>
      <c r="AX800" s="66" t="e">
        <f t="shared" si="123"/>
        <v>#N/A</v>
      </c>
      <c r="AY800" s="66" t="e">
        <f t="shared" si="124"/>
        <v>#N/A</v>
      </c>
      <c r="BB800" s="6" t="e">
        <f>MATCH(Q800,'Partnumber data valves'!$B$4:$B$1001,0)</f>
        <v>#N/A</v>
      </c>
      <c r="BC800" s="6"/>
      <c r="BD800" t="e">
        <f>INDEX('Partnumber data valves'!$B$4:$AC$1001,$BB800,13)</f>
        <v>#N/A</v>
      </c>
      <c r="BE800" t="e">
        <f>INDEX('Partnumber data valves'!$B$4:$AC$1001,$BB800,14)</f>
        <v>#N/A</v>
      </c>
      <c r="BF800" t="e">
        <f>INDEX('Partnumber data valves'!$B$4:$AC$1001,$BB800,15)</f>
        <v>#N/A</v>
      </c>
      <c r="BG800" t="e">
        <f>INDEX('Partnumber data valves'!$B$4:$AC$1001,$BB800,16)</f>
        <v>#N/A</v>
      </c>
      <c r="BH800" t="e">
        <f>INDEX('Partnumber data valves'!$B$4:$AC$1001,$BB800,17)</f>
        <v>#N/A</v>
      </c>
      <c r="BI800" t="e">
        <f>INDEX('Partnumber data valves'!$B$4:$AC$1001,$BB800,18)</f>
        <v>#N/A</v>
      </c>
      <c r="BJ800" t="e">
        <f>INDEX('Partnumber data valves'!$B$4:$AC$1001,$BB800,19)</f>
        <v>#N/A</v>
      </c>
      <c r="BL800" t="e">
        <f>INDEX('Partnumber data valves'!$B$4:$AC$1001,$BB800,21)</f>
        <v>#N/A</v>
      </c>
      <c r="BM800" t="e">
        <f>INDEX('Partnumber data valves'!$B$4:$AC$1001,$BB800,22)</f>
        <v>#N/A</v>
      </c>
      <c r="BN800" t="e">
        <f>INDEX('Partnumber data valves'!$B$4:$AC$1001,$BB800,23)</f>
        <v>#N/A</v>
      </c>
      <c r="BO800" t="e">
        <f>INDEX('Partnumber data valves'!$B$4:$AC$1001,$BB800,24)</f>
        <v>#N/A</v>
      </c>
      <c r="BP800" t="e">
        <f>INDEX('Partnumber data valves'!$B$4:$AC$1001,$BB800,25)</f>
        <v>#N/A</v>
      </c>
      <c r="BQ800" t="e">
        <f>INDEX('Partnumber data valves'!$B$4:$AC$1001,$BB800,26)</f>
        <v>#N/A</v>
      </c>
      <c r="BR800" t="e">
        <f>INDEX('Partnumber data valves'!$B$4:$AC$1001,$BB800,27)</f>
        <v>#N/A</v>
      </c>
      <c r="BS800" t="e">
        <f>INDEX('Partnumber data valves'!$B$4:$AC$1001,$BB800,28)</f>
        <v>#N/A</v>
      </c>
      <c r="BU800" s="66" t="e">
        <f>INDEX('Partnumber data valves'!$B$4:$AC$1001,$BB800,5)</f>
        <v>#N/A</v>
      </c>
      <c r="BV800" s="66" t="e">
        <f>INDEX('Partnumber data valves'!$B$4:$AC$1001,$BB800,6)</f>
        <v>#N/A</v>
      </c>
    </row>
    <row r="801" spans="2:74" ht="15.75">
      <c r="B801" s="86"/>
      <c r="C801" s="108"/>
      <c r="D801" s="112"/>
      <c r="E801" s="124"/>
      <c r="F801" s="124"/>
      <c r="G801" s="109"/>
      <c r="H801" s="112"/>
      <c r="I801" s="110"/>
      <c r="J801" s="111"/>
      <c r="K801" s="112"/>
      <c r="L801" s="111"/>
      <c r="M801" s="115"/>
      <c r="N801" s="115"/>
      <c r="O801" s="115"/>
      <c r="Q801" s="83"/>
      <c r="R801" s="22" t="e">
        <f>VLOOKUP('Frese Valve Selection'!$Q801,'Partnumber data valves'!$B$4:$K$1001,2,FALSE)</f>
        <v>#N/A</v>
      </c>
      <c r="S801" s="23" t="e">
        <f>VLOOKUP('Frese Valve Selection'!$Q801,'Partnumber data valves'!$B$4:$K$1001,3,FALSE)</f>
        <v>#N/A</v>
      </c>
      <c r="T801" s="23" t="e">
        <f>VLOOKUP('Frese Valve Selection'!$Q801,'Partnumber data valves'!$B$4:$K$1001,4,FALSE)</f>
        <v>#N/A</v>
      </c>
      <c r="U801" s="23" t="e">
        <f>VLOOKUP('Frese Valve Selection'!$Q801,'Partnumber data valves'!$B$4:$K$1001,5,FALSE)</f>
        <v>#N/A</v>
      </c>
      <c r="V801" s="23" t="e">
        <f>VLOOKUP('Frese Valve Selection'!$Q801,'Partnumber data valves'!$B$4:$K$1001,6,FALSE)</f>
        <v>#N/A</v>
      </c>
      <c r="W801" s="23" t="e">
        <f>VLOOKUP('Frese Valve Selection'!$Q801,'Partnumber data valves'!$B$4:$K$1001,7,FALSE)</f>
        <v>#N/A</v>
      </c>
      <c r="X801" s="23" t="e">
        <f>VLOOKUP('Frese Valve Selection'!$Q801,'Partnumber data valves'!$B$4:$K$1001,8,FALSE)</f>
        <v>#N/A</v>
      </c>
      <c r="Y801" s="23" t="e">
        <f>VLOOKUP('Frese Valve Selection'!$Q801,'Partnumber data valves'!$B$4:$K$1001,9,FALSE)</f>
        <v>#N/A</v>
      </c>
      <c r="Z801" s="23" t="e">
        <f>VLOOKUP('Frese Valve Selection'!$Q801,'Partnumber data valves'!$B$4:$K$1001,10,FALSE)</f>
        <v>#N/A</v>
      </c>
      <c r="AA801" s="97">
        <f t="shared" si="119"/>
        <v>0</v>
      </c>
      <c r="AB801" s="98" t="e">
        <f t="shared" si="117"/>
        <v>#N/A</v>
      </c>
      <c r="AC801" s="99" t="e">
        <f t="shared" si="118"/>
        <v>#N/A</v>
      </c>
      <c r="AD801" s="23" t="e">
        <f>VLOOKUP(Q801,'Weight table'!$A$2:$C$10000,3,FALSE)</f>
        <v>#N/A</v>
      </c>
      <c r="AF801" s="83"/>
      <c r="AG801" s="23" t="str">
        <f>IF(OR(ISBLANK($AF801),$AF801="N/A"),"",VLOOKUP($AF801,'Part number data actuators'!$B$3:$H$202,2,FALSE))</f>
        <v/>
      </c>
      <c r="AH801" s="23" t="str">
        <f>IF(OR(ISBLANK($AF801),$AF801="N/A"),"",VLOOKUP($AF801,'Part number data actuators'!$B$3:$H$202,3,FALSE))</f>
        <v/>
      </c>
      <c r="AI801" s="23" t="str">
        <f>IF(OR(ISBLANK($AF801),$AF801="N/A"),"",VLOOKUP($AF801,'Part number data actuators'!$B$3:$H$202,4,FALSE))</f>
        <v/>
      </c>
      <c r="AJ801" s="23" t="str">
        <f>IF(OR(ISBLANK($AF801),$AF801="N/A"),"",VLOOKUP($AF801,'Part number data actuators'!$B$3:$H$202,5,FALSE))</f>
        <v/>
      </c>
      <c r="AK801" s="23" t="str">
        <f>IF(OR(ISBLANK($AF801),$AF801="N/A"),"",VLOOKUP($AF801,'Part number data actuators'!$B$3:$H$202,6,FALSE))</f>
        <v/>
      </c>
      <c r="AL801" s="23" t="str">
        <f>IF(OR(ISBLANK($AF801),$AF801="N/A"),"",VLOOKUP($AF801,'Part number data actuators'!$B$3:$H$202,7,FALSE))</f>
        <v/>
      </c>
      <c r="AM801" s="5" t="str">
        <f>IF(OR(ISBLANK($AF801),$AF801="N/A"),"",VLOOKUP(AF801,'Weight table'!$A$2:$C$10000,3,FALSE))</f>
        <v/>
      </c>
      <c r="AO801" s="86"/>
      <c r="AU801" s="66" t="e">
        <f t="shared" si="120"/>
        <v>#N/A</v>
      </c>
      <c r="AV801" s="66" t="e">
        <f t="shared" si="121"/>
        <v>#N/A</v>
      </c>
      <c r="AW801" t="e">
        <f t="shared" si="122"/>
        <v>#N/A</v>
      </c>
      <c r="AX801" s="66" t="e">
        <f t="shared" si="123"/>
        <v>#N/A</v>
      </c>
      <c r="AY801" s="66" t="e">
        <f t="shared" si="124"/>
        <v>#N/A</v>
      </c>
      <c r="BB801" s="6" t="e">
        <f>MATCH(Q801,'Partnumber data valves'!$B$4:$B$1001,0)</f>
        <v>#N/A</v>
      </c>
      <c r="BC801" s="6"/>
      <c r="BD801" t="e">
        <f>INDEX('Partnumber data valves'!$B$4:$AC$1001,$BB801,13)</f>
        <v>#N/A</v>
      </c>
      <c r="BE801" t="e">
        <f>INDEX('Partnumber data valves'!$B$4:$AC$1001,$BB801,14)</f>
        <v>#N/A</v>
      </c>
      <c r="BF801" t="e">
        <f>INDEX('Partnumber data valves'!$B$4:$AC$1001,$BB801,15)</f>
        <v>#N/A</v>
      </c>
      <c r="BG801" t="e">
        <f>INDEX('Partnumber data valves'!$B$4:$AC$1001,$BB801,16)</f>
        <v>#N/A</v>
      </c>
      <c r="BH801" t="e">
        <f>INDEX('Partnumber data valves'!$B$4:$AC$1001,$BB801,17)</f>
        <v>#N/A</v>
      </c>
      <c r="BI801" t="e">
        <f>INDEX('Partnumber data valves'!$B$4:$AC$1001,$BB801,18)</f>
        <v>#N/A</v>
      </c>
      <c r="BJ801" t="e">
        <f>INDEX('Partnumber data valves'!$B$4:$AC$1001,$BB801,19)</f>
        <v>#N/A</v>
      </c>
      <c r="BL801" t="e">
        <f>INDEX('Partnumber data valves'!$B$4:$AC$1001,$BB801,21)</f>
        <v>#N/A</v>
      </c>
      <c r="BM801" t="e">
        <f>INDEX('Partnumber data valves'!$B$4:$AC$1001,$BB801,22)</f>
        <v>#N/A</v>
      </c>
      <c r="BN801" t="e">
        <f>INDEX('Partnumber data valves'!$B$4:$AC$1001,$BB801,23)</f>
        <v>#N/A</v>
      </c>
      <c r="BO801" t="e">
        <f>INDEX('Partnumber data valves'!$B$4:$AC$1001,$BB801,24)</f>
        <v>#N/A</v>
      </c>
      <c r="BP801" t="e">
        <f>INDEX('Partnumber data valves'!$B$4:$AC$1001,$BB801,25)</f>
        <v>#N/A</v>
      </c>
      <c r="BQ801" t="e">
        <f>INDEX('Partnumber data valves'!$B$4:$AC$1001,$BB801,26)</f>
        <v>#N/A</v>
      </c>
      <c r="BR801" t="e">
        <f>INDEX('Partnumber data valves'!$B$4:$AC$1001,$BB801,27)</f>
        <v>#N/A</v>
      </c>
      <c r="BS801" t="e">
        <f>INDEX('Partnumber data valves'!$B$4:$AC$1001,$BB801,28)</f>
        <v>#N/A</v>
      </c>
      <c r="BU801" s="66" t="e">
        <f>INDEX('Partnumber data valves'!$B$4:$AC$1001,$BB801,5)</f>
        <v>#N/A</v>
      </c>
      <c r="BV801" s="66" t="e">
        <f>INDEX('Partnumber data valves'!$B$4:$AC$1001,$BB801,6)</f>
        <v>#N/A</v>
      </c>
    </row>
    <row r="802" spans="2:74" ht="15.75">
      <c r="B802" s="86"/>
      <c r="C802" s="108"/>
      <c r="D802" s="112"/>
      <c r="E802" s="124"/>
      <c r="F802" s="124"/>
      <c r="G802" s="109"/>
      <c r="H802" s="112"/>
      <c r="I802" s="110"/>
      <c r="J802" s="111"/>
      <c r="K802" s="112"/>
      <c r="L802" s="111"/>
      <c r="M802" s="115"/>
      <c r="N802" s="115"/>
      <c r="O802" s="115"/>
      <c r="Q802" s="83"/>
      <c r="R802" s="22" t="e">
        <f>VLOOKUP('Frese Valve Selection'!$Q802,'Partnumber data valves'!$B$4:$K$1001,2,FALSE)</f>
        <v>#N/A</v>
      </c>
      <c r="S802" s="23" t="e">
        <f>VLOOKUP('Frese Valve Selection'!$Q802,'Partnumber data valves'!$B$4:$K$1001,3,FALSE)</f>
        <v>#N/A</v>
      </c>
      <c r="T802" s="23" t="e">
        <f>VLOOKUP('Frese Valve Selection'!$Q802,'Partnumber data valves'!$B$4:$K$1001,4,FALSE)</f>
        <v>#N/A</v>
      </c>
      <c r="U802" s="23" t="e">
        <f>VLOOKUP('Frese Valve Selection'!$Q802,'Partnumber data valves'!$B$4:$K$1001,5,FALSE)</f>
        <v>#N/A</v>
      </c>
      <c r="V802" s="23" t="e">
        <f>VLOOKUP('Frese Valve Selection'!$Q802,'Partnumber data valves'!$B$4:$K$1001,6,FALSE)</f>
        <v>#N/A</v>
      </c>
      <c r="W802" s="23" t="e">
        <f>VLOOKUP('Frese Valve Selection'!$Q802,'Partnumber data valves'!$B$4:$K$1001,7,FALSE)</f>
        <v>#N/A</v>
      </c>
      <c r="X802" s="23" t="e">
        <f>VLOOKUP('Frese Valve Selection'!$Q802,'Partnumber data valves'!$B$4:$K$1001,8,FALSE)</f>
        <v>#N/A</v>
      </c>
      <c r="Y802" s="23" t="e">
        <f>VLOOKUP('Frese Valve Selection'!$Q802,'Partnumber data valves'!$B$4:$K$1001,9,FALSE)</f>
        <v>#N/A</v>
      </c>
      <c r="Z802" s="23" t="e">
        <f>VLOOKUP('Frese Valve Selection'!$Q802,'Partnumber data valves'!$B$4:$K$1001,10,FALSE)</f>
        <v>#N/A</v>
      </c>
      <c r="AA802" s="97">
        <f t="shared" si="119"/>
        <v>0</v>
      </c>
      <c r="AB802" s="98" t="e">
        <f t="shared" si="117"/>
        <v>#N/A</v>
      </c>
      <c r="AC802" s="99" t="e">
        <f t="shared" si="118"/>
        <v>#N/A</v>
      </c>
      <c r="AD802" s="23" t="e">
        <f>VLOOKUP(Q802,'Weight table'!$A$2:$C$10000,3,FALSE)</f>
        <v>#N/A</v>
      </c>
      <c r="AF802" s="83"/>
      <c r="AG802" s="23" t="str">
        <f>IF(OR(ISBLANK($AF802),$AF802="N/A"),"",VLOOKUP($AF802,'Part number data actuators'!$B$3:$H$202,2,FALSE))</f>
        <v/>
      </c>
      <c r="AH802" s="23" t="str">
        <f>IF(OR(ISBLANK($AF802),$AF802="N/A"),"",VLOOKUP($AF802,'Part number data actuators'!$B$3:$H$202,3,FALSE))</f>
        <v/>
      </c>
      <c r="AI802" s="23" t="str">
        <f>IF(OR(ISBLANK($AF802),$AF802="N/A"),"",VLOOKUP($AF802,'Part number data actuators'!$B$3:$H$202,4,FALSE))</f>
        <v/>
      </c>
      <c r="AJ802" s="23" t="str">
        <f>IF(OR(ISBLANK($AF802),$AF802="N/A"),"",VLOOKUP($AF802,'Part number data actuators'!$B$3:$H$202,5,FALSE))</f>
        <v/>
      </c>
      <c r="AK802" s="23" t="str">
        <f>IF(OR(ISBLANK($AF802),$AF802="N/A"),"",VLOOKUP($AF802,'Part number data actuators'!$B$3:$H$202,6,FALSE))</f>
        <v/>
      </c>
      <c r="AL802" s="23" t="str">
        <f>IF(OR(ISBLANK($AF802),$AF802="N/A"),"",VLOOKUP($AF802,'Part number data actuators'!$B$3:$H$202,7,FALSE))</f>
        <v/>
      </c>
      <c r="AM802" s="5" t="str">
        <f>IF(OR(ISBLANK($AF802),$AF802="N/A"),"",VLOOKUP(AF802,'Weight table'!$A$2:$C$10000,3,FALSE))</f>
        <v/>
      </c>
      <c r="AO802" s="86"/>
      <c r="AU802" s="66" t="e">
        <f t="shared" si="120"/>
        <v>#N/A</v>
      </c>
      <c r="AV802" s="66" t="e">
        <f t="shared" si="121"/>
        <v>#N/A</v>
      </c>
      <c r="AW802" t="e">
        <f t="shared" si="122"/>
        <v>#N/A</v>
      </c>
      <c r="AX802" s="66" t="e">
        <f t="shared" si="123"/>
        <v>#N/A</v>
      </c>
      <c r="AY802" s="66" t="e">
        <f t="shared" si="124"/>
        <v>#N/A</v>
      </c>
      <c r="BB802" s="6" t="e">
        <f>MATCH(Q802,'Partnumber data valves'!$B$4:$B$1001,0)</f>
        <v>#N/A</v>
      </c>
      <c r="BC802" s="6"/>
      <c r="BD802" t="e">
        <f>INDEX('Partnumber data valves'!$B$4:$AC$1001,$BB802,13)</f>
        <v>#N/A</v>
      </c>
      <c r="BE802" t="e">
        <f>INDEX('Partnumber data valves'!$B$4:$AC$1001,$BB802,14)</f>
        <v>#N/A</v>
      </c>
      <c r="BF802" t="e">
        <f>INDEX('Partnumber data valves'!$B$4:$AC$1001,$BB802,15)</f>
        <v>#N/A</v>
      </c>
      <c r="BG802" t="e">
        <f>INDEX('Partnumber data valves'!$B$4:$AC$1001,$BB802,16)</f>
        <v>#N/A</v>
      </c>
      <c r="BH802" t="e">
        <f>INDEX('Partnumber data valves'!$B$4:$AC$1001,$BB802,17)</f>
        <v>#N/A</v>
      </c>
      <c r="BI802" t="e">
        <f>INDEX('Partnumber data valves'!$B$4:$AC$1001,$BB802,18)</f>
        <v>#N/A</v>
      </c>
      <c r="BJ802" t="e">
        <f>INDEX('Partnumber data valves'!$B$4:$AC$1001,$BB802,19)</f>
        <v>#N/A</v>
      </c>
      <c r="BL802" t="e">
        <f>INDEX('Partnumber data valves'!$B$4:$AC$1001,$BB802,21)</f>
        <v>#N/A</v>
      </c>
      <c r="BM802" t="e">
        <f>INDEX('Partnumber data valves'!$B$4:$AC$1001,$BB802,22)</f>
        <v>#N/A</v>
      </c>
      <c r="BN802" t="e">
        <f>INDEX('Partnumber data valves'!$B$4:$AC$1001,$BB802,23)</f>
        <v>#N/A</v>
      </c>
      <c r="BO802" t="e">
        <f>INDEX('Partnumber data valves'!$B$4:$AC$1001,$BB802,24)</f>
        <v>#N/A</v>
      </c>
      <c r="BP802" t="e">
        <f>INDEX('Partnumber data valves'!$B$4:$AC$1001,$BB802,25)</f>
        <v>#N/A</v>
      </c>
      <c r="BQ802" t="e">
        <f>INDEX('Partnumber data valves'!$B$4:$AC$1001,$BB802,26)</f>
        <v>#N/A</v>
      </c>
      <c r="BR802" t="e">
        <f>INDEX('Partnumber data valves'!$B$4:$AC$1001,$BB802,27)</f>
        <v>#N/A</v>
      </c>
      <c r="BS802" t="e">
        <f>INDEX('Partnumber data valves'!$B$4:$AC$1001,$BB802,28)</f>
        <v>#N/A</v>
      </c>
      <c r="BU802" s="66" t="e">
        <f>INDEX('Partnumber data valves'!$B$4:$AC$1001,$BB802,5)</f>
        <v>#N/A</v>
      </c>
      <c r="BV802" s="66" t="e">
        <f>INDEX('Partnumber data valves'!$B$4:$AC$1001,$BB802,6)</f>
        <v>#N/A</v>
      </c>
    </row>
    <row r="803" spans="2:74" ht="15.75">
      <c r="B803" s="86"/>
      <c r="C803" s="108"/>
      <c r="D803" s="125"/>
      <c r="E803" s="124"/>
      <c r="F803" s="124"/>
      <c r="G803" s="109"/>
      <c r="H803" s="112"/>
      <c r="I803" s="110"/>
      <c r="J803" s="111"/>
      <c r="K803" s="112"/>
      <c r="L803" s="111"/>
      <c r="M803" s="115"/>
      <c r="N803" s="115"/>
      <c r="O803" s="115"/>
      <c r="Q803" s="83"/>
      <c r="R803" s="22" t="e">
        <f>VLOOKUP('Frese Valve Selection'!$Q803,'Partnumber data valves'!$B$4:$K$1001,2,FALSE)</f>
        <v>#N/A</v>
      </c>
      <c r="S803" s="23" t="e">
        <f>VLOOKUP('Frese Valve Selection'!$Q803,'Partnumber data valves'!$B$4:$K$1001,3,FALSE)</f>
        <v>#N/A</v>
      </c>
      <c r="T803" s="23" t="e">
        <f>VLOOKUP('Frese Valve Selection'!$Q803,'Partnumber data valves'!$B$4:$K$1001,4,FALSE)</f>
        <v>#N/A</v>
      </c>
      <c r="U803" s="23" t="e">
        <f>VLOOKUP('Frese Valve Selection'!$Q803,'Partnumber data valves'!$B$4:$K$1001,5,FALSE)</f>
        <v>#N/A</v>
      </c>
      <c r="V803" s="23" t="e">
        <f>VLOOKUP('Frese Valve Selection'!$Q803,'Partnumber data valves'!$B$4:$K$1001,6,FALSE)</f>
        <v>#N/A</v>
      </c>
      <c r="W803" s="23" t="e">
        <f>VLOOKUP('Frese Valve Selection'!$Q803,'Partnumber data valves'!$B$4:$K$1001,7,FALSE)</f>
        <v>#N/A</v>
      </c>
      <c r="X803" s="23" t="e">
        <f>VLOOKUP('Frese Valve Selection'!$Q803,'Partnumber data valves'!$B$4:$K$1001,8,FALSE)</f>
        <v>#N/A</v>
      </c>
      <c r="Y803" s="23" t="e">
        <f>VLOOKUP('Frese Valve Selection'!$Q803,'Partnumber data valves'!$B$4:$K$1001,9,FALSE)</f>
        <v>#N/A</v>
      </c>
      <c r="Z803" s="23" t="e">
        <f>VLOOKUP('Frese Valve Selection'!$Q803,'Partnumber data valves'!$B$4:$K$1001,10,FALSE)</f>
        <v>#N/A</v>
      </c>
      <c r="AA803" s="97">
        <f t="shared" si="119"/>
        <v>0</v>
      </c>
      <c r="AB803" s="98" t="e">
        <f t="shared" si="117"/>
        <v>#N/A</v>
      </c>
      <c r="AC803" s="99" t="e">
        <f t="shared" si="118"/>
        <v>#N/A</v>
      </c>
      <c r="AD803" s="23" t="e">
        <f>VLOOKUP(Q803,'Weight table'!$A$2:$C$10000,3,FALSE)</f>
        <v>#N/A</v>
      </c>
      <c r="AF803" s="83"/>
      <c r="AG803" s="23" t="str">
        <f>IF(OR(ISBLANK($AF803),$AF803="N/A"),"",VLOOKUP($AF803,'Part number data actuators'!$B$3:$H$202,2,FALSE))</f>
        <v/>
      </c>
      <c r="AH803" s="23" t="str">
        <f>IF(OR(ISBLANK($AF803),$AF803="N/A"),"",VLOOKUP($AF803,'Part number data actuators'!$B$3:$H$202,3,FALSE))</f>
        <v/>
      </c>
      <c r="AI803" s="23" t="str">
        <f>IF(OR(ISBLANK($AF803),$AF803="N/A"),"",VLOOKUP($AF803,'Part number data actuators'!$B$3:$H$202,4,FALSE))</f>
        <v/>
      </c>
      <c r="AJ803" s="23" t="str">
        <f>IF(OR(ISBLANK($AF803),$AF803="N/A"),"",VLOOKUP($AF803,'Part number data actuators'!$B$3:$H$202,5,FALSE))</f>
        <v/>
      </c>
      <c r="AK803" s="23" t="str">
        <f>IF(OR(ISBLANK($AF803),$AF803="N/A"),"",VLOOKUP($AF803,'Part number data actuators'!$B$3:$H$202,6,FALSE))</f>
        <v/>
      </c>
      <c r="AL803" s="23" t="str">
        <f>IF(OR(ISBLANK($AF803),$AF803="N/A"),"",VLOOKUP($AF803,'Part number data actuators'!$B$3:$H$202,7,FALSE))</f>
        <v/>
      </c>
      <c r="AM803" s="5" t="str">
        <f>IF(OR(ISBLANK($AF803),$AF803="N/A"),"",VLOOKUP(AF803,'Weight table'!$A$2:$C$10000,3,FALSE))</f>
        <v/>
      </c>
      <c r="AO803" s="86"/>
      <c r="AU803" s="66" t="e">
        <f t="shared" si="120"/>
        <v>#N/A</v>
      </c>
      <c r="AV803" s="66" t="e">
        <f t="shared" si="121"/>
        <v>#N/A</v>
      </c>
      <c r="AW803" t="e">
        <f t="shared" si="122"/>
        <v>#N/A</v>
      </c>
      <c r="AX803" s="66" t="e">
        <f t="shared" si="123"/>
        <v>#N/A</v>
      </c>
      <c r="AY803" s="66" t="e">
        <f t="shared" si="124"/>
        <v>#N/A</v>
      </c>
      <c r="BB803" s="6" t="e">
        <f>MATCH(Q803,'Partnumber data valves'!$B$4:$B$1001,0)</f>
        <v>#N/A</v>
      </c>
      <c r="BC803" s="6"/>
      <c r="BD803" t="e">
        <f>INDEX('Partnumber data valves'!$B$4:$AC$1001,$BB803,13)</f>
        <v>#N/A</v>
      </c>
      <c r="BE803" t="e">
        <f>INDEX('Partnumber data valves'!$B$4:$AC$1001,$BB803,14)</f>
        <v>#N/A</v>
      </c>
      <c r="BF803" t="e">
        <f>INDEX('Partnumber data valves'!$B$4:$AC$1001,$BB803,15)</f>
        <v>#N/A</v>
      </c>
      <c r="BG803" t="e">
        <f>INDEX('Partnumber data valves'!$B$4:$AC$1001,$BB803,16)</f>
        <v>#N/A</v>
      </c>
      <c r="BH803" t="e">
        <f>INDEX('Partnumber data valves'!$B$4:$AC$1001,$BB803,17)</f>
        <v>#N/A</v>
      </c>
      <c r="BI803" t="e">
        <f>INDEX('Partnumber data valves'!$B$4:$AC$1001,$BB803,18)</f>
        <v>#N/A</v>
      </c>
      <c r="BJ803" t="e">
        <f>INDEX('Partnumber data valves'!$B$4:$AC$1001,$BB803,19)</f>
        <v>#N/A</v>
      </c>
      <c r="BL803" t="e">
        <f>INDEX('Partnumber data valves'!$B$4:$AC$1001,$BB803,21)</f>
        <v>#N/A</v>
      </c>
      <c r="BM803" t="e">
        <f>INDEX('Partnumber data valves'!$B$4:$AC$1001,$BB803,22)</f>
        <v>#N/A</v>
      </c>
      <c r="BN803" t="e">
        <f>INDEX('Partnumber data valves'!$B$4:$AC$1001,$BB803,23)</f>
        <v>#N/A</v>
      </c>
      <c r="BO803" t="e">
        <f>INDEX('Partnumber data valves'!$B$4:$AC$1001,$BB803,24)</f>
        <v>#N/A</v>
      </c>
      <c r="BP803" t="e">
        <f>INDEX('Partnumber data valves'!$B$4:$AC$1001,$BB803,25)</f>
        <v>#N/A</v>
      </c>
      <c r="BQ803" t="e">
        <f>INDEX('Partnumber data valves'!$B$4:$AC$1001,$BB803,26)</f>
        <v>#N/A</v>
      </c>
      <c r="BR803" t="e">
        <f>INDEX('Partnumber data valves'!$B$4:$AC$1001,$BB803,27)</f>
        <v>#N/A</v>
      </c>
      <c r="BS803" t="e">
        <f>INDEX('Partnumber data valves'!$B$4:$AC$1001,$BB803,28)</f>
        <v>#N/A</v>
      </c>
      <c r="BU803" s="66" t="e">
        <f>INDEX('Partnumber data valves'!$B$4:$AC$1001,$BB803,5)</f>
        <v>#N/A</v>
      </c>
      <c r="BV803" s="66" t="e">
        <f>INDEX('Partnumber data valves'!$B$4:$AC$1001,$BB803,6)</f>
        <v>#N/A</v>
      </c>
    </row>
    <row r="804" spans="2:74" ht="15.75">
      <c r="B804" s="86"/>
      <c r="C804" s="108"/>
      <c r="D804" s="112"/>
      <c r="E804" s="124"/>
      <c r="F804" s="124"/>
      <c r="G804" s="109"/>
      <c r="H804" s="112"/>
      <c r="I804" s="110"/>
      <c r="J804" s="111"/>
      <c r="K804" s="112"/>
      <c r="L804" s="111"/>
      <c r="M804" s="115"/>
      <c r="N804" s="115"/>
      <c r="O804" s="115"/>
      <c r="Q804" s="83"/>
      <c r="R804" s="22" t="e">
        <f>VLOOKUP('Frese Valve Selection'!$Q804,'Partnumber data valves'!$B$4:$K$1001,2,FALSE)</f>
        <v>#N/A</v>
      </c>
      <c r="S804" s="23" t="e">
        <f>VLOOKUP('Frese Valve Selection'!$Q804,'Partnumber data valves'!$B$4:$K$1001,3,FALSE)</f>
        <v>#N/A</v>
      </c>
      <c r="T804" s="23" t="e">
        <f>VLOOKUP('Frese Valve Selection'!$Q804,'Partnumber data valves'!$B$4:$K$1001,4,FALSE)</f>
        <v>#N/A</v>
      </c>
      <c r="U804" s="23" t="e">
        <f>VLOOKUP('Frese Valve Selection'!$Q804,'Partnumber data valves'!$B$4:$K$1001,5,FALSE)</f>
        <v>#N/A</v>
      </c>
      <c r="V804" s="23" t="e">
        <f>VLOOKUP('Frese Valve Selection'!$Q804,'Partnumber data valves'!$B$4:$K$1001,6,FALSE)</f>
        <v>#N/A</v>
      </c>
      <c r="W804" s="23" t="e">
        <f>VLOOKUP('Frese Valve Selection'!$Q804,'Partnumber data valves'!$B$4:$K$1001,7,FALSE)</f>
        <v>#N/A</v>
      </c>
      <c r="X804" s="23" t="e">
        <f>VLOOKUP('Frese Valve Selection'!$Q804,'Partnumber data valves'!$B$4:$K$1001,8,FALSE)</f>
        <v>#N/A</v>
      </c>
      <c r="Y804" s="23" t="e">
        <f>VLOOKUP('Frese Valve Selection'!$Q804,'Partnumber data valves'!$B$4:$K$1001,9,FALSE)</f>
        <v>#N/A</v>
      </c>
      <c r="Z804" s="23" t="e">
        <f>VLOOKUP('Frese Valve Selection'!$Q804,'Partnumber data valves'!$B$4:$K$1001,10,FALSE)</f>
        <v>#N/A</v>
      </c>
      <c r="AA804" s="97">
        <f t="shared" si="119"/>
        <v>0</v>
      </c>
      <c r="AB804" s="98" t="e">
        <f t="shared" si="117"/>
        <v>#N/A</v>
      </c>
      <c r="AC804" s="99" t="e">
        <f t="shared" si="118"/>
        <v>#N/A</v>
      </c>
      <c r="AD804" s="23" t="e">
        <f>VLOOKUP(Q804,'Weight table'!$A$2:$C$10000,3,FALSE)</f>
        <v>#N/A</v>
      </c>
      <c r="AF804" s="83"/>
      <c r="AG804" s="23" t="str">
        <f>IF(OR(ISBLANK($AF804),$AF804="N/A"),"",VLOOKUP($AF804,'Part number data actuators'!$B$3:$H$202,2,FALSE))</f>
        <v/>
      </c>
      <c r="AH804" s="23" t="str">
        <f>IF(OR(ISBLANK($AF804),$AF804="N/A"),"",VLOOKUP($AF804,'Part number data actuators'!$B$3:$H$202,3,FALSE))</f>
        <v/>
      </c>
      <c r="AI804" s="23" t="str">
        <f>IF(OR(ISBLANK($AF804),$AF804="N/A"),"",VLOOKUP($AF804,'Part number data actuators'!$B$3:$H$202,4,FALSE))</f>
        <v/>
      </c>
      <c r="AJ804" s="23" t="str">
        <f>IF(OR(ISBLANK($AF804),$AF804="N/A"),"",VLOOKUP($AF804,'Part number data actuators'!$B$3:$H$202,5,FALSE))</f>
        <v/>
      </c>
      <c r="AK804" s="23" t="str">
        <f>IF(OR(ISBLANK($AF804),$AF804="N/A"),"",VLOOKUP($AF804,'Part number data actuators'!$B$3:$H$202,6,FALSE))</f>
        <v/>
      </c>
      <c r="AL804" s="23" t="str">
        <f>IF(OR(ISBLANK($AF804),$AF804="N/A"),"",VLOOKUP($AF804,'Part number data actuators'!$B$3:$H$202,7,FALSE))</f>
        <v/>
      </c>
      <c r="AM804" s="5" t="str">
        <f>IF(OR(ISBLANK($AF804),$AF804="N/A"),"",VLOOKUP(AF804,'Weight table'!$A$2:$C$10000,3,FALSE))</f>
        <v/>
      </c>
      <c r="AO804" s="86"/>
      <c r="AU804" s="66" t="e">
        <f t="shared" si="120"/>
        <v>#N/A</v>
      </c>
      <c r="AV804" s="66" t="e">
        <f t="shared" si="121"/>
        <v>#N/A</v>
      </c>
      <c r="AW804" t="e">
        <f t="shared" si="122"/>
        <v>#N/A</v>
      </c>
      <c r="AX804" s="66" t="e">
        <f t="shared" si="123"/>
        <v>#N/A</v>
      </c>
      <c r="AY804" s="66" t="e">
        <f t="shared" si="124"/>
        <v>#N/A</v>
      </c>
      <c r="BB804" s="6" t="e">
        <f>MATCH(Q804,'Partnumber data valves'!$B$4:$B$1001,0)</f>
        <v>#N/A</v>
      </c>
      <c r="BC804" s="6"/>
      <c r="BD804" t="e">
        <f>INDEX('Partnumber data valves'!$B$4:$AC$1001,$BB804,13)</f>
        <v>#N/A</v>
      </c>
      <c r="BE804" t="e">
        <f>INDEX('Partnumber data valves'!$B$4:$AC$1001,$BB804,14)</f>
        <v>#N/A</v>
      </c>
      <c r="BF804" t="e">
        <f>INDEX('Partnumber data valves'!$B$4:$AC$1001,$BB804,15)</f>
        <v>#N/A</v>
      </c>
      <c r="BG804" t="e">
        <f>INDEX('Partnumber data valves'!$B$4:$AC$1001,$BB804,16)</f>
        <v>#N/A</v>
      </c>
      <c r="BH804" t="e">
        <f>INDEX('Partnumber data valves'!$B$4:$AC$1001,$BB804,17)</f>
        <v>#N/A</v>
      </c>
      <c r="BI804" t="e">
        <f>INDEX('Partnumber data valves'!$B$4:$AC$1001,$BB804,18)</f>
        <v>#N/A</v>
      </c>
      <c r="BJ804" t="e">
        <f>INDEX('Partnumber data valves'!$B$4:$AC$1001,$BB804,19)</f>
        <v>#N/A</v>
      </c>
      <c r="BL804" t="e">
        <f>INDEX('Partnumber data valves'!$B$4:$AC$1001,$BB804,21)</f>
        <v>#N/A</v>
      </c>
      <c r="BM804" t="e">
        <f>INDEX('Partnumber data valves'!$B$4:$AC$1001,$BB804,22)</f>
        <v>#N/A</v>
      </c>
      <c r="BN804" t="e">
        <f>INDEX('Partnumber data valves'!$B$4:$AC$1001,$BB804,23)</f>
        <v>#N/A</v>
      </c>
      <c r="BO804" t="e">
        <f>INDEX('Partnumber data valves'!$B$4:$AC$1001,$BB804,24)</f>
        <v>#N/A</v>
      </c>
      <c r="BP804" t="e">
        <f>INDEX('Partnumber data valves'!$B$4:$AC$1001,$BB804,25)</f>
        <v>#N/A</v>
      </c>
      <c r="BQ804" t="e">
        <f>INDEX('Partnumber data valves'!$B$4:$AC$1001,$BB804,26)</f>
        <v>#N/A</v>
      </c>
      <c r="BR804" t="e">
        <f>INDEX('Partnumber data valves'!$B$4:$AC$1001,$BB804,27)</f>
        <v>#N/A</v>
      </c>
      <c r="BS804" t="e">
        <f>INDEX('Partnumber data valves'!$B$4:$AC$1001,$BB804,28)</f>
        <v>#N/A</v>
      </c>
      <c r="BU804" s="66" t="e">
        <f>INDEX('Partnumber data valves'!$B$4:$AC$1001,$BB804,5)</f>
        <v>#N/A</v>
      </c>
      <c r="BV804" s="66" t="e">
        <f>INDEX('Partnumber data valves'!$B$4:$AC$1001,$BB804,6)</f>
        <v>#N/A</v>
      </c>
    </row>
    <row r="805" spans="2:74" ht="15.75">
      <c r="B805" s="86"/>
      <c r="C805" s="108"/>
      <c r="D805" s="112"/>
      <c r="E805" s="124"/>
      <c r="F805" s="124"/>
      <c r="G805" s="109"/>
      <c r="H805" s="112"/>
      <c r="I805" s="110"/>
      <c r="J805" s="111"/>
      <c r="K805" s="112"/>
      <c r="L805" s="111"/>
      <c r="M805" s="115"/>
      <c r="N805" s="115"/>
      <c r="O805" s="115"/>
      <c r="Q805" s="83"/>
      <c r="R805" s="22" t="e">
        <f>VLOOKUP('Frese Valve Selection'!$Q805,'Partnumber data valves'!$B$4:$K$1001,2,FALSE)</f>
        <v>#N/A</v>
      </c>
      <c r="S805" s="23" t="e">
        <f>VLOOKUP('Frese Valve Selection'!$Q805,'Partnumber data valves'!$B$4:$K$1001,3,FALSE)</f>
        <v>#N/A</v>
      </c>
      <c r="T805" s="23" t="e">
        <f>VLOOKUP('Frese Valve Selection'!$Q805,'Partnumber data valves'!$B$4:$K$1001,4,FALSE)</f>
        <v>#N/A</v>
      </c>
      <c r="U805" s="23" t="e">
        <f>VLOOKUP('Frese Valve Selection'!$Q805,'Partnumber data valves'!$B$4:$K$1001,5,FALSE)</f>
        <v>#N/A</v>
      </c>
      <c r="V805" s="23" t="e">
        <f>VLOOKUP('Frese Valve Selection'!$Q805,'Partnumber data valves'!$B$4:$K$1001,6,FALSE)</f>
        <v>#N/A</v>
      </c>
      <c r="W805" s="23" t="e">
        <f>VLOOKUP('Frese Valve Selection'!$Q805,'Partnumber data valves'!$B$4:$K$1001,7,FALSE)</f>
        <v>#N/A</v>
      </c>
      <c r="X805" s="23" t="e">
        <f>VLOOKUP('Frese Valve Selection'!$Q805,'Partnumber data valves'!$B$4:$K$1001,8,FALSE)</f>
        <v>#N/A</v>
      </c>
      <c r="Y805" s="23" t="e">
        <f>VLOOKUP('Frese Valve Selection'!$Q805,'Partnumber data valves'!$B$4:$K$1001,9,FALSE)</f>
        <v>#N/A</v>
      </c>
      <c r="Z805" s="23" t="e">
        <f>VLOOKUP('Frese Valve Selection'!$Q805,'Partnumber data valves'!$B$4:$K$1001,10,FALSE)</f>
        <v>#N/A</v>
      </c>
      <c r="AA805" s="97">
        <f t="shared" si="119"/>
        <v>0</v>
      </c>
      <c r="AB805" s="98" t="e">
        <f t="shared" si="117"/>
        <v>#N/A</v>
      </c>
      <c r="AC805" s="99" t="e">
        <f t="shared" si="118"/>
        <v>#N/A</v>
      </c>
      <c r="AD805" s="23" t="e">
        <f>VLOOKUP(Q805,'Weight table'!$A$2:$C$10000,3,FALSE)</f>
        <v>#N/A</v>
      </c>
      <c r="AF805" s="83"/>
      <c r="AG805" s="23" t="str">
        <f>IF(OR(ISBLANK($AF805),$AF805="N/A"),"",VLOOKUP($AF805,'Part number data actuators'!$B$3:$H$202,2,FALSE))</f>
        <v/>
      </c>
      <c r="AH805" s="23" t="str">
        <f>IF(OR(ISBLANK($AF805),$AF805="N/A"),"",VLOOKUP($AF805,'Part number data actuators'!$B$3:$H$202,3,FALSE))</f>
        <v/>
      </c>
      <c r="AI805" s="23" t="str">
        <f>IF(OR(ISBLANK($AF805),$AF805="N/A"),"",VLOOKUP($AF805,'Part number data actuators'!$B$3:$H$202,4,FALSE))</f>
        <v/>
      </c>
      <c r="AJ805" s="23" t="str">
        <f>IF(OR(ISBLANK($AF805),$AF805="N/A"),"",VLOOKUP($AF805,'Part number data actuators'!$B$3:$H$202,5,FALSE))</f>
        <v/>
      </c>
      <c r="AK805" s="23" t="str">
        <f>IF(OR(ISBLANK($AF805),$AF805="N/A"),"",VLOOKUP($AF805,'Part number data actuators'!$B$3:$H$202,6,FALSE))</f>
        <v/>
      </c>
      <c r="AL805" s="23" t="str">
        <f>IF(OR(ISBLANK($AF805),$AF805="N/A"),"",VLOOKUP($AF805,'Part number data actuators'!$B$3:$H$202,7,FALSE))</f>
        <v/>
      </c>
      <c r="AM805" s="5" t="str">
        <f>IF(OR(ISBLANK($AF805),$AF805="N/A"),"",VLOOKUP(AF805,'Weight table'!$A$2:$C$10000,3,FALSE))</f>
        <v/>
      </c>
      <c r="AO805" s="86"/>
      <c r="AU805" s="66" t="e">
        <f t="shared" si="120"/>
        <v>#N/A</v>
      </c>
      <c r="AV805" s="66" t="e">
        <f t="shared" si="121"/>
        <v>#N/A</v>
      </c>
      <c r="AW805" t="e">
        <f t="shared" si="122"/>
        <v>#N/A</v>
      </c>
      <c r="AX805" s="66" t="e">
        <f t="shared" si="123"/>
        <v>#N/A</v>
      </c>
      <c r="AY805" s="66" t="e">
        <f t="shared" si="124"/>
        <v>#N/A</v>
      </c>
      <c r="BB805" s="6" t="e">
        <f>MATCH(Q805,'Partnumber data valves'!$B$4:$B$1001,0)</f>
        <v>#N/A</v>
      </c>
      <c r="BC805" s="6"/>
      <c r="BD805" t="e">
        <f>INDEX('Partnumber data valves'!$B$4:$AC$1001,$BB805,13)</f>
        <v>#N/A</v>
      </c>
      <c r="BE805" t="e">
        <f>INDEX('Partnumber data valves'!$B$4:$AC$1001,$BB805,14)</f>
        <v>#N/A</v>
      </c>
      <c r="BF805" t="e">
        <f>INDEX('Partnumber data valves'!$B$4:$AC$1001,$BB805,15)</f>
        <v>#N/A</v>
      </c>
      <c r="BG805" t="e">
        <f>INDEX('Partnumber data valves'!$B$4:$AC$1001,$BB805,16)</f>
        <v>#N/A</v>
      </c>
      <c r="BH805" t="e">
        <f>INDEX('Partnumber data valves'!$B$4:$AC$1001,$BB805,17)</f>
        <v>#N/A</v>
      </c>
      <c r="BI805" t="e">
        <f>INDEX('Partnumber data valves'!$B$4:$AC$1001,$BB805,18)</f>
        <v>#N/A</v>
      </c>
      <c r="BJ805" t="e">
        <f>INDEX('Partnumber data valves'!$B$4:$AC$1001,$BB805,19)</f>
        <v>#N/A</v>
      </c>
      <c r="BL805" t="e">
        <f>INDEX('Partnumber data valves'!$B$4:$AC$1001,$BB805,21)</f>
        <v>#N/A</v>
      </c>
      <c r="BM805" t="e">
        <f>INDEX('Partnumber data valves'!$B$4:$AC$1001,$BB805,22)</f>
        <v>#N/A</v>
      </c>
      <c r="BN805" t="e">
        <f>INDEX('Partnumber data valves'!$B$4:$AC$1001,$BB805,23)</f>
        <v>#N/A</v>
      </c>
      <c r="BO805" t="e">
        <f>INDEX('Partnumber data valves'!$B$4:$AC$1001,$BB805,24)</f>
        <v>#N/A</v>
      </c>
      <c r="BP805" t="e">
        <f>INDEX('Partnumber data valves'!$B$4:$AC$1001,$BB805,25)</f>
        <v>#N/A</v>
      </c>
      <c r="BQ805" t="e">
        <f>INDEX('Partnumber data valves'!$B$4:$AC$1001,$BB805,26)</f>
        <v>#N/A</v>
      </c>
      <c r="BR805" t="e">
        <f>INDEX('Partnumber data valves'!$B$4:$AC$1001,$BB805,27)</f>
        <v>#N/A</v>
      </c>
      <c r="BS805" t="e">
        <f>INDEX('Partnumber data valves'!$B$4:$AC$1001,$BB805,28)</f>
        <v>#N/A</v>
      </c>
      <c r="BU805" s="66" t="e">
        <f>INDEX('Partnumber data valves'!$B$4:$AC$1001,$BB805,5)</f>
        <v>#N/A</v>
      </c>
      <c r="BV805" s="66" t="e">
        <f>INDEX('Partnumber data valves'!$B$4:$AC$1001,$BB805,6)</f>
        <v>#N/A</v>
      </c>
    </row>
    <row r="806" spans="2:74" ht="15.75">
      <c r="B806" s="86"/>
      <c r="C806" s="108"/>
      <c r="D806" s="112"/>
      <c r="E806" s="124"/>
      <c r="F806" s="124"/>
      <c r="G806" s="109"/>
      <c r="H806" s="112"/>
      <c r="I806" s="110"/>
      <c r="J806" s="111"/>
      <c r="K806" s="112"/>
      <c r="L806" s="111"/>
      <c r="M806" s="115"/>
      <c r="N806" s="115"/>
      <c r="O806" s="115"/>
      <c r="Q806" s="83"/>
      <c r="R806" s="22" t="e">
        <f>VLOOKUP('Frese Valve Selection'!$Q806,'Partnumber data valves'!$B$4:$K$1001,2,FALSE)</f>
        <v>#N/A</v>
      </c>
      <c r="S806" s="23" t="e">
        <f>VLOOKUP('Frese Valve Selection'!$Q806,'Partnumber data valves'!$B$4:$K$1001,3,FALSE)</f>
        <v>#N/A</v>
      </c>
      <c r="T806" s="23" t="e">
        <f>VLOOKUP('Frese Valve Selection'!$Q806,'Partnumber data valves'!$B$4:$K$1001,4,FALSE)</f>
        <v>#N/A</v>
      </c>
      <c r="U806" s="23" t="e">
        <f>VLOOKUP('Frese Valve Selection'!$Q806,'Partnumber data valves'!$B$4:$K$1001,5,FALSE)</f>
        <v>#N/A</v>
      </c>
      <c r="V806" s="23" t="e">
        <f>VLOOKUP('Frese Valve Selection'!$Q806,'Partnumber data valves'!$B$4:$K$1001,6,FALSE)</f>
        <v>#N/A</v>
      </c>
      <c r="W806" s="23" t="e">
        <f>VLOOKUP('Frese Valve Selection'!$Q806,'Partnumber data valves'!$B$4:$K$1001,7,FALSE)</f>
        <v>#N/A</v>
      </c>
      <c r="X806" s="23" t="e">
        <f>VLOOKUP('Frese Valve Selection'!$Q806,'Partnumber data valves'!$B$4:$K$1001,8,FALSE)</f>
        <v>#N/A</v>
      </c>
      <c r="Y806" s="23" t="e">
        <f>VLOOKUP('Frese Valve Selection'!$Q806,'Partnumber data valves'!$B$4:$K$1001,9,FALSE)</f>
        <v>#N/A</v>
      </c>
      <c r="Z806" s="23" t="e">
        <f>VLOOKUP('Frese Valve Selection'!$Q806,'Partnumber data valves'!$B$4:$K$1001,10,FALSE)</f>
        <v>#N/A</v>
      </c>
      <c r="AA806" s="97">
        <f t="shared" si="119"/>
        <v>0</v>
      </c>
      <c r="AB806" s="98" t="e">
        <f t="shared" si="117"/>
        <v>#N/A</v>
      </c>
      <c r="AC806" s="99" t="e">
        <f t="shared" si="118"/>
        <v>#N/A</v>
      </c>
      <c r="AD806" s="23" t="e">
        <f>VLOOKUP(Q806,'Weight table'!$A$2:$C$10000,3,FALSE)</f>
        <v>#N/A</v>
      </c>
      <c r="AF806" s="83"/>
      <c r="AG806" s="23" t="str">
        <f>IF(OR(ISBLANK($AF806),$AF806="N/A"),"",VLOOKUP($AF806,'Part number data actuators'!$B$3:$H$202,2,FALSE))</f>
        <v/>
      </c>
      <c r="AH806" s="23" t="str">
        <f>IF(OR(ISBLANK($AF806),$AF806="N/A"),"",VLOOKUP($AF806,'Part number data actuators'!$B$3:$H$202,3,FALSE))</f>
        <v/>
      </c>
      <c r="AI806" s="23" t="str">
        <f>IF(OR(ISBLANK($AF806),$AF806="N/A"),"",VLOOKUP($AF806,'Part number data actuators'!$B$3:$H$202,4,FALSE))</f>
        <v/>
      </c>
      <c r="AJ806" s="23" t="str">
        <f>IF(OR(ISBLANK($AF806),$AF806="N/A"),"",VLOOKUP($AF806,'Part number data actuators'!$B$3:$H$202,5,FALSE))</f>
        <v/>
      </c>
      <c r="AK806" s="23" t="str">
        <f>IF(OR(ISBLANK($AF806),$AF806="N/A"),"",VLOOKUP($AF806,'Part number data actuators'!$B$3:$H$202,6,FALSE))</f>
        <v/>
      </c>
      <c r="AL806" s="23" t="str">
        <f>IF(OR(ISBLANK($AF806),$AF806="N/A"),"",VLOOKUP($AF806,'Part number data actuators'!$B$3:$H$202,7,FALSE))</f>
        <v/>
      </c>
      <c r="AM806" s="5" t="str">
        <f>IF(OR(ISBLANK($AF806),$AF806="N/A"),"",VLOOKUP(AF806,'Weight table'!$A$2:$C$10000,3,FALSE))</f>
        <v/>
      </c>
      <c r="AO806" s="86"/>
      <c r="AU806" s="66" t="e">
        <f t="shared" si="120"/>
        <v>#N/A</v>
      </c>
      <c r="AV806" s="66" t="e">
        <f t="shared" si="121"/>
        <v>#N/A</v>
      </c>
      <c r="AW806" t="e">
        <f t="shared" si="122"/>
        <v>#N/A</v>
      </c>
      <c r="AX806" s="66" t="e">
        <f t="shared" si="123"/>
        <v>#N/A</v>
      </c>
      <c r="AY806" s="66" t="e">
        <f t="shared" si="124"/>
        <v>#N/A</v>
      </c>
      <c r="BB806" s="6" t="e">
        <f>MATCH(Q806,'Partnumber data valves'!$B$4:$B$1001,0)</f>
        <v>#N/A</v>
      </c>
      <c r="BC806" s="6"/>
      <c r="BD806" t="e">
        <f>INDEX('Partnumber data valves'!$B$4:$AC$1001,$BB806,13)</f>
        <v>#N/A</v>
      </c>
      <c r="BE806" t="e">
        <f>INDEX('Partnumber data valves'!$B$4:$AC$1001,$BB806,14)</f>
        <v>#N/A</v>
      </c>
      <c r="BF806" t="e">
        <f>INDEX('Partnumber data valves'!$B$4:$AC$1001,$BB806,15)</f>
        <v>#N/A</v>
      </c>
      <c r="BG806" t="e">
        <f>INDEX('Partnumber data valves'!$B$4:$AC$1001,$BB806,16)</f>
        <v>#N/A</v>
      </c>
      <c r="BH806" t="e">
        <f>INDEX('Partnumber data valves'!$B$4:$AC$1001,$BB806,17)</f>
        <v>#N/A</v>
      </c>
      <c r="BI806" t="e">
        <f>INDEX('Partnumber data valves'!$B$4:$AC$1001,$BB806,18)</f>
        <v>#N/A</v>
      </c>
      <c r="BJ806" t="e">
        <f>INDEX('Partnumber data valves'!$B$4:$AC$1001,$BB806,19)</f>
        <v>#N/A</v>
      </c>
      <c r="BL806" t="e">
        <f>INDEX('Partnumber data valves'!$B$4:$AC$1001,$BB806,21)</f>
        <v>#N/A</v>
      </c>
      <c r="BM806" t="e">
        <f>INDEX('Partnumber data valves'!$B$4:$AC$1001,$BB806,22)</f>
        <v>#N/A</v>
      </c>
      <c r="BN806" t="e">
        <f>INDEX('Partnumber data valves'!$B$4:$AC$1001,$BB806,23)</f>
        <v>#N/A</v>
      </c>
      <c r="BO806" t="e">
        <f>INDEX('Partnumber data valves'!$B$4:$AC$1001,$BB806,24)</f>
        <v>#N/A</v>
      </c>
      <c r="BP806" t="e">
        <f>INDEX('Partnumber data valves'!$B$4:$AC$1001,$BB806,25)</f>
        <v>#N/A</v>
      </c>
      <c r="BQ806" t="e">
        <f>INDEX('Partnumber data valves'!$B$4:$AC$1001,$BB806,26)</f>
        <v>#N/A</v>
      </c>
      <c r="BR806" t="e">
        <f>INDEX('Partnumber data valves'!$B$4:$AC$1001,$BB806,27)</f>
        <v>#N/A</v>
      </c>
      <c r="BS806" t="e">
        <f>INDEX('Partnumber data valves'!$B$4:$AC$1001,$BB806,28)</f>
        <v>#N/A</v>
      </c>
      <c r="BU806" s="66" t="e">
        <f>INDEX('Partnumber data valves'!$B$4:$AC$1001,$BB806,5)</f>
        <v>#N/A</v>
      </c>
      <c r="BV806" s="66" t="e">
        <f>INDEX('Partnumber data valves'!$B$4:$AC$1001,$BB806,6)</f>
        <v>#N/A</v>
      </c>
    </row>
    <row r="807" spans="2:74" ht="15.75">
      <c r="B807" s="86"/>
      <c r="C807" s="108"/>
      <c r="D807" s="112"/>
      <c r="E807" s="124"/>
      <c r="F807" s="124"/>
      <c r="G807" s="109"/>
      <c r="H807" s="112"/>
      <c r="I807" s="110"/>
      <c r="J807" s="111"/>
      <c r="K807" s="112"/>
      <c r="L807" s="111"/>
      <c r="M807" s="115"/>
      <c r="N807" s="115"/>
      <c r="O807" s="115"/>
      <c r="Q807" s="83"/>
      <c r="R807" s="22" t="e">
        <f>VLOOKUP('Frese Valve Selection'!$Q807,'Partnumber data valves'!$B$4:$K$1001,2,FALSE)</f>
        <v>#N/A</v>
      </c>
      <c r="S807" s="23" t="e">
        <f>VLOOKUP('Frese Valve Selection'!$Q807,'Partnumber data valves'!$B$4:$K$1001,3,FALSE)</f>
        <v>#N/A</v>
      </c>
      <c r="T807" s="23" t="e">
        <f>VLOOKUP('Frese Valve Selection'!$Q807,'Partnumber data valves'!$B$4:$K$1001,4,FALSE)</f>
        <v>#N/A</v>
      </c>
      <c r="U807" s="23" t="e">
        <f>VLOOKUP('Frese Valve Selection'!$Q807,'Partnumber data valves'!$B$4:$K$1001,5,FALSE)</f>
        <v>#N/A</v>
      </c>
      <c r="V807" s="23" t="e">
        <f>VLOOKUP('Frese Valve Selection'!$Q807,'Partnumber data valves'!$B$4:$K$1001,6,FALSE)</f>
        <v>#N/A</v>
      </c>
      <c r="W807" s="23" t="e">
        <f>VLOOKUP('Frese Valve Selection'!$Q807,'Partnumber data valves'!$B$4:$K$1001,7,FALSE)</f>
        <v>#N/A</v>
      </c>
      <c r="X807" s="23" t="e">
        <f>VLOOKUP('Frese Valve Selection'!$Q807,'Partnumber data valves'!$B$4:$K$1001,8,FALSE)</f>
        <v>#N/A</v>
      </c>
      <c r="Y807" s="23" t="e">
        <f>VLOOKUP('Frese Valve Selection'!$Q807,'Partnumber data valves'!$B$4:$K$1001,9,FALSE)</f>
        <v>#N/A</v>
      </c>
      <c r="Z807" s="23" t="e">
        <f>VLOOKUP('Frese Valve Selection'!$Q807,'Partnumber data valves'!$B$4:$K$1001,10,FALSE)</f>
        <v>#N/A</v>
      </c>
      <c r="AA807" s="97">
        <f t="shared" si="119"/>
        <v>0</v>
      </c>
      <c r="AB807" s="98" t="e">
        <f t="shared" si="117"/>
        <v>#N/A</v>
      </c>
      <c r="AC807" s="99" t="e">
        <f t="shared" si="118"/>
        <v>#N/A</v>
      </c>
      <c r="AD807" s="23" t="e">
        <f>VLOOKUP(Q807,'Weight table'!$A$2:$C$10000,3,FALSE)</f>
        <v>#N/A</v>
      </c>
      <c r="AF807" s="83"/>
      <c r="AG807" s="23" t="str">
        <f>IF(OR(ISBLANK($AF807),$AF807="N/A"),"",VLOOKUP($AF807,'Part number data actuators'!$B$3:$H$202,2,FALSE))</f>
        <v/>
      </c>
      <c r="AH807" s="23" t="str">
        <f>IF(OR(ISBLANK($AF807),$AF807="N/A"),"",VLOOKUP($AF807,'Part number data actuators'!$B$3:$H$202,3,FALSE))</f>
        <v/>
      </c>
      <c r="AI807" s="23" t="str">
        <f>IF(OR(ISBLANK($AF807),$AF807="N/A"),"",VLOOKUP($AF807,'Part number data actuators'!$B$3:$H$202,4,FALSE))</f>
        <v/>
      </c>
      <c r="AJ807" s="23" t="str">
        <f>IF(OR(ISBLANK($AF807),$AF807="N/A"),"",VLOOKUP($AF807,'Part number data actuators'!$B$3:$H$202,5,FALSE))</f>
        <v/>
      </c>
      <c r="AK807" s="23" t="str">
        <f>IF(OR(ISBLANK($AF807),$AF807="N/A"),"",VLOOKUP($AF807,'Part number data actuators'!$B$3:$H$202,6,FALSE))</f>
        <v/>
      </c>
      <c r="AL807" s="23" t="str">
        <f>IF(OR(ISBLANK($AF807),$AF807="N/A"),"",VLOOKUP($AF807,'Part number data actuators'!$B$3:$H$202,7,FALSE))</f>
        <v/>
      </c>
      <c r="AM807" s="5" t="str">
        <f>IF(OR(ISBLANK($AF807),$AF807="N/A"),"",VLOOKUP(AF807,'Weight table'!$A$2:$C$10000,3,FALSE))</f>
        <v/>
      </c>
      <c r="AO807" s="86"/>
      <c r="AU807" s="66" t="e">
        <f t="shared" si="120"/>
        <v>#N/A</v>
      </c>
      <c r="AV807" s="66" t="e">
        <f t="shared" si="121"/>
        <v>#N/A</v>
      </c>
      <c r="AW807" t="e">
        <f t="shared" si="122"/>
        <v>#N/A</v>
      </c>
      <c r="AX807" s="66" t="e">
        <f t="shared" si="123"/>
        <v>#N/A</v>
      </c>
      <c r="AY807" s="66" t="e">
        <f t="shared" si="124"/>
        <v>#N/A</v>
      </c>
      <c r="BB807" s="6" t="e">
        <f>MATCH(Q807,'Partnumber data valves'!$B$4:$B$1001,0)</f>
        <v>#N/A</v>
      </c>
      <c r="BC807" s="6"/>
      <c r="BD807" t="e">
        <f>INDEX('Partnumber data valves'!$B$4:$AC$1001,$BB807,13)</f>
        <v>#N/A</v>
      </c>
      <c r="BE807" t="e">
        <f>INDEX('Partnumber data valves'!$B$4:$AC$1001,$BB807,14)</f>
        <v>#N/A</v>
      </c>
      <c r="BF807" t="e">
        <f>INDEX('Partnumber data valves'!$B$4:$AC$1001,$BB807,15)</f>
        <v>#N/A</v>
      </c>
      <c r="BG807" t="e">
        <f>INDEX('Partnumber data valves'!$B$4:$AC$1001,$BB807,16)</f>
        <v>#N/A</v>
      </c>
      <c r="BH807" t="e">
        <f>INDEX('Partnumber data valves'!$B$4:$AC$1001,$BB807,17)</f>
        <v>#N/A</v>
      </c>
      <c r="BI807" t="e">
        <f>INDEX('Partnumber data valves'!$B$4:$AC$1001,$BB807,18)</f>
        <v>#N/A</v>
      </c>
      <c r="BJ807" t="e">
        <f>INDEX('Partnumber data valves'!$B$4:$AC$1001,$BB807,19)</f>
        <v>#N/A</v>
      </c>
      <c r="BL807" t="e">
        <f>INDEX('Partnumber data valves'!$B$4:$AC$1001,$BB807,21)</f>
        <v>#N/A</v>
      </c>
      <c r="BM807" t="e">
        <f>INDEX('Partnumber data valves'!$B$4:$AC$1001,$BB807,22)</f>
        <v>#N/A</v>
      </c>
      <c r="BN807" t="e">
        <f>INDEX('Partnumber data valves'!$B$4:$AC$1001,$BB807,23)</f>
        <v>#N/A</v>
      </c>
      <c r="BO807" t="e">
        <f>INDEX('Partnumber data valves'!$B$4:$AC$1001,$BB807,24)</f>
        <v>#N/A</v>
      </c>
      <c r="BP807" t="e">
        <f>INDEX('Partnumber data valves'!$B$4:$AC$1001,$BB807,25)</f>
        <v>#N/A</v>
      </c>
      <c r="BQ807" t="e">
        <f>INDEX('Partnumber data valves'!$B$4:$AC$1001,$BB807,26)</f>
        <v>#N/A</v>
      </c>
      <c r="BR807" t="e">
        <f>INDEX('Partnumber data valves'!$B$4:$AC$1001,$BB807,27)</f>
        <v>#N/A</v>
      </c>
      <c r="BS807" t="e">
        <f>INDEX('Partnumber data valves'!$B$4:$AC$1001,$BB807,28)</f>
        <v>#N/A</v>
      </c>
      <c r="BU807" s="66" t="e">
        <f>INDEX('Partnumber data valves'!$B$4:$AC$1001,$BB807,5)</f>
        <v>#N/A</v>
      </c>
      <c r="BV807" s="66" t="e">
        <f>INDEX('Partnumber data valves'!$B$4:$AC$1001,$BB807,6)</f>
        <v>#N/A</v>
      </c>
    </row>
    <row r="808" spans="2:74" ht="15.75">
      <c r="B808" s="86"/>
      <c r="C808" s="108"/>
      <c r="D808" s="112"/>
      <c r="E808" s="124"/>
      <c r="F808" s="124"/>
      <c r="G808" s="109"/>
      <c r="H808" s="112"/>
      <c r="I808" s="110"/>
      <c r="J808" s="111"/>
      <c r="K808" s="112"/>
      <c r="L808" s="111"/>
      <c r="M808" s="115"/>
      <c r="N808" s="115"/>
      <c r="O808" s="115"/>
      <c r="Q808" s="83"/>
      <c r="R808" s="22" t="e">
        <f>VLOOKUP('Frese Valve Selection'!$Q808,'Partnumber data valves'!$B$4:$K$1001,2,FALSE)</f>
        <v>#N/A</v>
      </c>
      <c r="S808" s="23" t="e">
        <f>VLOOKUP('Frese Valve Selection'!$Q808,'Partnumber data valves'!$B$4:$K$1001,3,FALSE)</f>
        <v>#N/A</v>
      </c>
      <c r="T808" s="23" t="e">
        <f>VLOOKUP('Frese Valve Selection'!$Q808,'Partnumber data valves'!$B$4:$K$1001,4,FALSE)</f>
        <v>#N/A</v>
      </c>
      <c r="U808" s="23" t="e">
        <f>VLOOKUP('Frese Valve Selection'!$Q808,'Partnumber data valves'!$B$4:$K$1001,5,FALSE)</f>
        <v>#N/A</v>
      </c>
      <c r="V808" s="23" t="e">
        <f>VLOOKUP('Frese Valve Selection'!$Q808,'Partnumber data valves'!$B$4:$K$1001,6,FALSE)</f>
        <v>#N/A</v>
      </c>
      <c r="W808" s="23" t="e">
        <f>VLOOKUP('Frese Valve Selection'!$Q808,'Partnumber data valves'!$B$4:$K$1001,7,FALSE)</f>
        <v>#N/A</v>
      </c>
      <c r="X808" s="23" t="e">
        <f>VLOOKUP('Frese Valve Selection'!$Q808,'Partnumber data valves'!$B$4:$K$1001,8,FALSE)</f>
        <v>#N/A</v>
      </c>
      <c r="Y808" s="23" t="e">
        <f>VLOOKUP('Frese Valve Selection'!$Q808,'Partnumber data valves'!$B$4:$K$1001,9,FALSE)</f>
        <v>#N/A</v>
      </c>
      <c r="Z808" s="23" t="e">
        <f>VLOOKUP('Frese Valve Selection'!$Q808,'Partnumber data valves'!$B$4:$K$1001,10,FALSE)</f>
        <v>#N/A</v>
      </c>
      <c r="AA808" s="97">
        <f t="shared" si="119"/>
        <v>0</v>
      </c>
      <c r="AB808" s="98" t="e">
        <f t="shared" si="117"/>
        <v>#N/A</v>
      </c>
      <c r="AC808" s="99" t="e">
        <f t="shared" si="118"/>
        <v>#N/A</v>
      </c>
      <c r="AD808" s="23" t="e">
        <f>VLOOKUP(Q808,'Weight table'!$A$2:$C$10000,3,FALSE)</f>
        <v>#N/A</v>
      </c>
      <c r="AF808" s="83"/>
      <c r="AG808" s="23" t="str">
        <f>IF(OR(ISBLANK($AF808),$AF808="N/A"),"",VLOOKUP($AF808,'Part number data actuators'!$B$3:$H$202,2,FALSE))</f>
        <v/>
      </c>
      <c r="AH808" s="23" t="str">
        <f>IF(OR(ISBLANK($AF808),$AF808="N/A"),"",VLOOKUP($AF808,'Part number data actuators'!$B$3:$H$202,3,FALSE))</f>
        <v/>
      </c>
      <c r="AI808" s="23" t="str">
        <f>IF(OR(ISBLANK($AF808),$AF808="N/A"),"",VLOOKUP($AF808,'Part number data actuators'!$B$3:$H$202,4,FALSE))</f>
        <v/>
      </c>
      <c r="AJ808" s="23" t="str">
        <f>IF(OR(ISBLANK($AF808),$AF808="N/A"),"",VLOOKUP($AF808,'Part number data actuators'!$B$3:$H$202,5,FALSE))</f>
        <v/>
      </c>
      <c r="AK808" s="23" t="str">
        <f>IF(OR(ISBLANK($AF808),$AF808="N/A"),"",VLOOKUP($AF808,'Part number data actuators'!$B$3:$H$202,6,FALSE))</f>
        <v/>
      </c>
      <c r="AL808" s="23" t="str">
        <f>IF(OR(ISBLANK($AF808),$AF808="N/A"),"",VLOOKUP($AF808,'Part number data actuators'!$B$3:$H$202,7,FALSE))</f>
        <v/>
      </c>
      <c r="AM808" s="5" t="str">
        <f>IF(OR(ISBLANK($AF808),$AF808="N/A"),"",VLOOKUP(AF808,'Weight table'!$A$2:$C$10000,3,FALSE))</f>
        <v/>
      </c>
      <c r="AO808" s="86"/>
      <c r="AU808" s="66" t="e">
        <f t="shared" si="120"/>
        <v>#N/A</v>
      </c>
      <c r="AV808" s="66" t="e">
        <f t="shared" si="121"/>
        <v>#N/A</v>
      </c>
      <c r="AW808" t="e">
        <f t="shared" si="122"/>
        <v>#N/A</v>
      </c>
      <c r="AX808" s="66" t="e">
        <f t="shared" si="123"/>
        <v>#N/A</v>
      </c>
      <c r="AY808" s="66" t="e">
        <f t="shared" si="124"/>
        <v>#N/A</v>
      </c>
      <c r="BB808" s="6" t="e">
        <f>MATCH(Q808,'Partnumber data valves'!$B$4:$B$1001,0)</f>
        <v>#N/A</v>
      </c>
      <c r="BC808" s="6"/>
      <c r="BD808" t="e">
        <f>INDEX('Partnumber data valves'!$B$4:$AC$1001,$BB808,13)</f>
        <v>#N/A</v>
      </c>
      <c r="BE808" t="e">
        <f>INDEX('Partnumber data valves'!$B$4:$AC$1001,$BB808,14)</f>
        <v>#N/A</v>
      </c>
      <c r="BF808" t="e">
        <f>INDEX('Partnumber data valves'!$B$4:$AC$1001,$BB808,15)</f>
        <v>#N/A</v>
      </c>
      <c r="BG808" t="e">
        <f>INDEX('Partnumber data valves'!$B$4:$AC$1001,$BB808,16)</f>
        <v>#N/A</v>
      </c>
      <c r="BH808" t="e">
        <f>INDEX('Partnumber data valves'!$B$4:$AC$1001,$BB808,17)</f>
        <v>#N/A</v>
      </c>
      <c r="BI808" t="e">
        <f>INDEX('Partnumber data valves'!$B$4:$AC$1001,$BB808,18)</f>
        <v>#N/A</v>
      </c>
      <c r="BJ808" t="e">
        <f>INDEX('Partnumber data valves'!$B$4:$AC$1001,$BB808,19)</f>
        <v>#N/A</v>
      </c>
      <c r="BL808" t="e">
        <f>INDEX('Partnumber data valves'!$B$4:$AC$1001,$BB808,21)</f>
        <v>#N/A</v>
      </c>
      <c r="BM808" t="e">
        <f>INDEX('Partnumber data valves'!$B$4:$AC$1001,$BB808,22)</f>
        <v>#N/A</v>
      </c>
      <c r="BN808" t="e">
        <f>INDEX('Partnumber data valves'!$B$4:$AC$1001,$BB808,23)</f>
        <v>#N/A</v>
      </c>
      <c r="BO808" t="e">
        <f>INDEX('Partnumber data valves'!$B$4:$AC$1001,$BB808,24)</f>
        <v>#N/A</v>
      </c>
      <c r="BP808" t="e">
        <f>INDEX('Partnumber data valves'!$B$4:$AC$1001,$BB808,25)</f>
        <v>#N/A</v>
      </c>
      <c r="BQ808" t="e">
        <f>INDEX('Partnumber data valves'!$B$4:$AC$1001,$BB808,26)</f>
        <v>#N/A</v>
      </c>
      <c r="BR808" t="e">
        <f>INDEX('Partnumber data valves'!$B$4:$AC$1001,$BB808,27)</f>
        <v>#N/A</v>
      </c>
      <c r="BS808" t="e">
        <f>INDEX('Partnumber data valves'!$B$4:$AC$1001,$BB808,28)</f>
        <v>#N/A</v>
      </c>
      <c r="BU808" s="66" t="e">
        <f>INDEX('Partnumber data valves'!$B$4:$AC$1001,$BB808,5)</f>
        <v>#N/A</v>
      </c>
      <c r="BV808" s="66" t="e">
        <f>INDEX('Partnumber data valves'!$B$4:$AC$1001,$BB808,6)</f>
        <v>#N/A</v>
      </c>
    </row>
    <row r="809" spans="2:74" ht="15.75">
      <c r="B809" s="86"/>
      <c r="C809" s="108"/>
      <c r="D809" s="125"/>
      <c r="E809" s="124"/>
      <c r="F809" s="124"/>
      <c r="G809" s="109"/>
      <c r="H809" s="112"/>
      <c r="I809" s="110"/>
      <c r="J809" s="111"/>
      <c r="K809" s="112"/>
      <c r="L809" s="111"/>
      <c r="M809" s="115"/>
      <c r="N809" s="115"/>
      <c r="O809" s="115"/>
      <c r="Q809" s="83"/>
      <c r="R809" s="22" t="e">
        <f>VLOOKUP('Frese Valve Selection'!$Q809,'Partnumber data valves'!$B$4:$K$1001,2,FALSE)</f>
        <v>#N/A</v>
      </c>
      <c r="S809" s="23" t="e">
        <f>VLOOKUP('Frese Valve Selection'!$Q809,'Partnumber data valves'!$B$4:$K$1001,3,FALSE)</f>
        <v>#N/A</v>
      </c>
      <c r="T809" s="23" t="e">
        <f>VLOOKUP('Frese Valve Selection'!$Q809,'Partnumber data valves'!$B$4:$K$1001,4,FALSE)</f>
        <v>#N/A</v>
      </c>
      <c r="U809" s="23" t="e">
        <f>VLOOKUP('Frese Valve Selection'!$Q809,'Partnumber data valves'!$B$4:$K$1001,5,FALSE)</f>
        <v>#N/A</v>
      </c>
      <c r="V809" s="23" t="e">
        <f>VLOOKUP('Frese Valve Selection'!$Q809,'Partnumber data valves'!$B$4:$K$1001,6,FALSE)</f>
        <v>#N/A</v>
      </c>
      <c r="W809" s="23" t="e">
        <f>VLOOKUP('Frese Valve Selection'!$Q809,'Partnumber data valves'!$B$4:$K$1001,7,FALSE)</f>
        <v>#N/A</v>
      </c>
      <c r="X809" s="23" t="e">
        <f>VLOOKUP('Frese Valve Selection'!$Q809,'Partnumber data valves'!$B$4:$K$1001,8,FALSE)</f>
        <v>#N/A</v>
      </c>
      <c r="Y809" s="23" t="e">
        <f>VLOOKUP('Frese Valve Selection'!$Q809,'Partnumber data valves'!$B$4:$K$1001,9,FALSE)</f>
        <v>#N/A</v>
      </c>
      <c r="Z809" s="23" t="e">
        <f>VLOOKUP('Frese Valve Selection'!$Q809,'Partnumber data valves'!$B$4:$K$1001,10,FALSE)</f>
        <v>#N/A</v>
      </c>
      <c r="AA809" s="97">
        <f t="shared" si="119"/>
        <v>0</v>
      </c>
      <c r="AB809" s="98" t="e">
        <f t="shared" si="117"/>
        <v>#N/A</v>
      </c>
      <c r="AC809" s="99" t="e">
        <f t="shared" si="118"/>
        <v>#N/A</v>
      </c>
      <c r="AD809" s="23" t="e">
        <f>VLOOKUP(Q809,'Weight table'!$A$2:$C$10000,3,FALSE)</f>
        <v>#N/A</v>
      </c>
      <c r="AF809" s="83"/>
      <c r="AG809" s="23" t="str">
        <f>IF(OR(ISBLANK($AF809),$AF809="N/A"),"",VLOOKUP($AF809,'Part number data actuators'!$B$3:$H$202,2,FALSE))</f>
        <v/>
      </c>
      <c r="AH809" s="23" t="str">
        <f>IF(OR(ISBLANK($AF809),$AF809="N/A"),"",VLOOKUP($AF809,'Part number data actuators'!$B$3:$H$202,3,FALSE))</f>
        <v/>
      </c>
      <c r="AI809" s="23" t="str">
        <f>IF(OR(ISBLANK($AF809),$AF809="N/A"),"",VLOOKUP($AF809,'Part number data actuators'!$B$3:$H$202,4,FALSE))</f>
        <v/>
      </c>
      <c r="AJ809" s="23" t="str">
        <f>IF(OR(ISBLANK($AF809),$AF809="N/A"),"",VLOOKUP($AF809,'Part number data actuators'!$B$3:$H$202,5,FALSE))</f>
        <v/>
      </c>
      <c r="AK809" s="23" t="str">
        <f>IF(OR(ISBLANK($AF809),$AF809="N/A"),"",VLOOKUP($AF809,'Part number data actuators'!$B$3:$H$202,6,FALSE))</f>
        <v/>
      </c>
      <c r="AL809" s="23" t="str">
        <f>IF(OR(ISBLANK($AF809),$AF809="N/A"),"",VLOOKUP($AF809,'Part number data actuators'!$B$3:$H$202,7,FALSE))</f>
        <v/>
      </c>
      <c r="AM809" s="5" t="str">
        <f>IF(OR(ISBLANK($AF809),$AF809="N/A"),"",VLOOKUP(AF809,'Weight table'!$A$2:$C$10000,3,FALSE))</f>
        <v/>
      </c>
      <c r="AO809" s="86"/>
      <c r="AU809" s="66" t="e">
        <f t="shared" si="120"/>
        <v>#N/A</v>
      </c>
      <c r="AV809" s="66" t="e">
        <f t="shared" si="121"/>
        <v>#N/A</v>
      </c>
      <c r="AW809" t="e">
        <f t="shared" si="122"/>
        <v>#N/A</v>
      </c>
      <c r="AX809" s="66" t="e">
        <f t="shared" si="123"/>
        <v>#N/A</v>
      </c>
      <c r="AY809" s="66" t="e">
        <f t="shared" si="124"/>
        <v>#N/A</v>
      </c>
      <c r="BB809" s="6" t="e">
        <f>MATCH(Q809,'Partnumber data valves'!$B$4:$B$1001,0)</f>
        <v>#N/A</v>
      </c>
      <c r="BC809" s="6"/>
      <c r="BD809" t="e">
        <f>INDEX('Partnumber data valves'!$B$4:$AC$1001,$BB809,13)</f>
        <v>#N/A</v>
      </c>
      <c r="BE809" t="e">
        <f>INDEX('Partnumber data valves'!$B$4:$AC$1001,$BB809,14)</f>
        <v>#N/A</v>
      </c>
      <c r="BF809" t="e">
        <f>INDEX('Partnumber data valves'!$B$4:$AC$1001,$BB809,15)</f>
        <v>#N/A</v>
      </c>
      <c r="BG809" t="e">
        <f>INDEX('Partnumber data valves'!$B$4:$AC$1001,$BB809,16)</f>
        <v>#N/A</v>
      </c>
      <c r="BH809" t="e">
        <f>INDEX('Partnumber data valves'!$B$4:$AC$1001,$BB809,17)</f>
        <v>#N/A</v>
      </c>
      <c r="BI809" t="e">
        <f>INDEX('Partnumber data valves'!$B$4:$AC$1001,$BB809,18)</f>
        <v>#N/A</v>
      </c>
      <c r="BJ809" t="e">
        <f>INDEX('Partnumber data valves'!$B$4:$AC$1001,$BB809,19)</f>
        <v>#N/A</v>
      </c>
      <c r="BL809" t="e">
        <f>INDEX('Partnumber data valves'!$B$4:$AC$1001,$BB809,21)</f>
        <v>#N/A</v>
      </c>
      <c r="BM809" t="e">
        <f>INDEX('Partnumber data valves'!$B$4:$AC$1001,$BB809,22)</f>
        <v>#N/A</v>
      </c>
      <c r="BN809" t="e">
        <f>INDEX('Partnumber data valves'!$B$4:$AC$1001,$BB809,23)</f>
        <v>#N/A</v>
      </c>
      <c r="BO809" t="e">
        <f>INDEX('Partnumber data valves'!$B$4:$AC$1001,$BB809,24)</f>
        <v>#N/A</v>
      </c>
      <c r="BP809" t="e">
        <f>INDEX('Partnumber data valves'!$B$4:$AC$1001,$BB809,25)</f>
        <v>#N/A</v>
      </c>
      <c r="BQ809" t="e">
        <f>INDEX('Partnumber data valves'!$B$4:$AC$1001,$BB809,26)</f>
        <v>#N/A</v>
      </c>
      <c r="BR809" t="e">
        <f>INDEX('Partnumber data valves'!$B$4:$AC$1001,$BB809,27)</f>
        <v>#N/A</v>
      </c>
      <c r="BS809" t="e">
        <f>INDEX('Partnumber data valves'!$B$4:$AC$1001,$BB809,28)</f>
        <v>#N/A</v>
      </c>
      <c r="BU809" s="66" t="e">
        <f>INDEX('Partnumber data valves'!$B$4:$AC$1001,$BB809,5)</f>
        <v>#N/A</v>
      </c>
      <c r="BV809" s="66" t="e">
        <f>INDEX('Partnumber data valves'!$B$4:$AC$1001,$BB809,6)</f>
        <v>#N/A</v>
      </c>
    </row>
    <row r="810" spans="2:74" ht="15.75">
      <c r="B810" s="86"/>
      <c r="C810" s="108"/>
      <c r="D810" s="112"/>
      <c r="E810" s="124"/>
      <c r="F810" s="124"/>
      <c r="G810" s="109"/>
      <c r="H810" s="112"/>
      <c r="I810" s="110"/>
      <c r="J810" s="111"/>
      <c r="K810" s="112"/>
      <c r="L810" s="111"/>
      <c r="M810" s="115"/>
      <c r="N810" s="115"/>
      <c r="O810" s="115"/>
      <c r="Q810" s="83"/>
      <c r="R810" s="22" t="e">
        <f>VLOOKUP('Frese Valve Selection'!$Q810,'Partnumber data valves'!$B$4:$K$1001,2,FALSE)</f>
        <v>#N/A</v>
      </c>
      <c r="S810" s="23" t="e">
        <f>VLOOKUP('Frese Valve Selection'!$Q810,'Partnumber data valves'!$B$4:$K$1001,3,FALSE)</f>
        <v>#N/A</v>
      </c>
      <c r="T810" s="23" t="e">
        <f>VLOOKUP('Frese Valve Selection'!$Q810,'Partnumber data valves'!$B$4:$K$1001,4,FALSE)</f>
        <v>#N/A</v>
      </c>
      <c r="U810" s="23" t="e">
        <f>VLOOKUP('Frese Valve Selection'!$Q810,'Partnumber data valves'!$B$4:$K$1001,5,FALSE)</f>
        <v>#N/A</v>
      </c>
      <c r="V810" s="23" t="e">
        <f>VLOOKUP('Frese Valve Selection'!$Q810,'Partnumber data valves'!$B$4:$K$1001,6,FALSE)</f>
        <v>#N/A</v>
      </c>
      <c r="W810" s="23" t="e">
        <f>VLOOKUP('Frese Valve Selection'!$Q810,'Partnumber data valves'!$B$4:$K$1001,7,FALSE)</f>
        <v>#N/A</v>
      </c>
      <c r="X810" s="23" t="e">
        <f>VLOOKUP('Frese Valve Selection'!$Q810,'Partnumber data valves'!$B$4:$K$1001,8,FALSE)</f>
        <v>#N/A</v>
      </c>
      <c r="Y810" s="23" t="e">
        <f>VLOOKUP('Frese Valve Selection'!$Q810,'Partnumber data valves'!$B$4:$K$1001,9,FALSE)</f>
        <v>#N/A</v>
      </c>
      <c r="Z810" s="23" t="e">
        <f>VLOOKUP('Frese Valve Selection'!$Q810,'Partnumber data valves'!$B$4:$K$1001,10,FALSE)</f>
        <v>#N/A</v>
      </c>
      <c r="AA810" s="97">
        <f t="shared" si="119"/>
        <v>0</v>
      </c>
      <c r="AB810" s="98" t="e">
        <f t="shared" si="117"/>
        <v>#N/A</v>
      </c>
      <c r="AC810" s="99" t="e">
        <f t="shared" si="118"/>
        <v>#N/A</v>
      </c>
      <c r="AD810" s="23" t="e">
        <f>VLOOKUP(Q810,'Weight table'!$A$2:$C$10000,3,FALSE)</f>
        <v>#N/A</v>
      </c>
      <c r="AF810" s="83"/>
      <c r="AG810" s="23" t="str">
        <f>IF(OR(ISBLANK($AF810),$AF810="N/A"),"",VLOOKUP($AF810,'Part number data actuators'!$B$3:$H$202,2,FALSE))</f>
        <v/>
      </c>
      <c r="AH810" s="23" t="str">
        <f>IF(OR(ISBLANK($AF810),$AF810="N/A"),"",VLOOKUP($AF810,'Part number data actuators'!$B$3:$H$202,3,FALSE))</f>
        <v/>
      </c>
      <c r="AI810" s="23" t="str">
        <f>IF(OR(ISBLANK($AF810),$AF810="N/A"),"",VLOOKUP($AF810,'Part number data actuators'!$B$3:$H$202,4,FALSE))</f>
        <v/>
      </c>
      <c r="AJ810" s="23" t="str">
        <f>IF(OR(ISBLANK($AF810),$AF810="N/A"),"",VLOOKUP($AF810,'Part number data actuators'!$B$3:$H$202,5,FALSE))</f>
        <v/>
      </c>
      <c r="AK810" s="23" t="str">
        <f>IF(OR(ISBLANK($AF810),$AF810="N/A"),"",VLOOKUP($AF810,'Part number data actuators'!$B$3:$H$202,6,FALSE))</f>
        <v/>
      </c>
      <c r="AL810" s="23" t="str">
        <f>IF(OR(ISBLANK($AF810),$AF810="N/A"),"",VLOOKUP($AF810,'Part number data actuators'!$B$3:$H$202,7,FALSE))</f>
        <v/>
      </c>
      <c r="AM810" s="5" t="str">
        <f>IF(OR(ISBLANK($AF810),$AF810="N/A"),"",VLOOKUP(AF810,'Weight table'!$A$2:$C$10000,3,FALSE))</f>
        <v/>
      </c>
      <c r="AO810" s="86"/>
      <c r="AU810" s="66" t="e">
        <f t="shared" si="120"/>
        <v>#N/A</v>
      </c>
      <c r="AV810" s="66" t="e">
        <f t="shared" si="121"/>
        <v>#N/A</v>
      </c>
      <c r="AW810" t="e">
        <f t="shared" si="122"/>
        <v>#N/A</v>
      </c>
      <c r="AX810" s="66" t="e">
        <f t="shared" si="123"/>
        <v>#N/A</v>
      </c>
      <c r="AY810" s="66" t="e">
        <f t="shared" si="124"/>
        <v>#N/A</v>
      </c>
      <c r="BB810" s="6" t="e">
        <f>MATCH(Q810,'Partnumber data valves'!$B$4:$B$1001,0)</f>
        <v>#N/A</v>
      </c>
      <c r="BC810" s="6"/>
      <c r="BD810" t="e">
        <f>INDEX('Partnumber data valves'!$B$4:$AC$1001,$BB810,13)</f>
        <v>#N/A</v>
      </c>
      <c r="BE810" t="e">
        <f>INDEX('Partnumber data valves'!$B$4:$AC$1001,$BB810,14)</f>
        <v>#N/A</v>
      </c>
      <c r="BF810" t="e">
        <f>INDEX('Partnumber data valves'!$B$4:$AC$1001,$BB810,15)</f>
        <v>#N/A</v>
      </c>
      <c r="BG810" t="e">
        <f>INDEX('Partnumber data valves'!$B$4:$AC$1001,$BB810,16)</f>
        <v>#N/A</v>
      </c>
      <c r="BH810" t="e">
        <f>INDEX('Partnumber data valves'!$B$4:$AC$1001,$BB810,17)</f>
        <v>#N/A</v>
      </c>
      <c r="BI810" t="e">
        <f>INDEX('Partnumber data valves'!$B$4:$AC$1001,$BB810,18)</f>
        <v>#N/A</v>
      </c>
      <c r="BJ810" t="e">
        <f>INDEX('Partnumber data valves'!$B$4:$AC$1001,$BB810,19)</f>
        <v>#N/A</v>
      </c>
      <c r="BL810" t="e">
        <f>INDEX('Partnumber data valves'!$B$4:$AC$1001,$BB810,21)</f>
        <v>#N/A</v>
      </c>
      <c r="BM810" t="e">
        <f>INDEX('Partnumber data valves'!$B$4:$AC$1001,$BB810,22)</f>
        <v>#N/A</v>
      </c>
      <c r="BN810" t="e">
        <f>INDEX('Partnumber data valves'!$B$4:$AC$1001,$BB810,23)</f>
        <v>#N/A</v>
      </c>
      <c r="BO810" t="e">
        <f>INDEX('Partnumber data valves'!$B$4:$AC$1001,$BB810,24)</f>
        <v>#N/A</v>
      </c>
      <c r="BP810" t="e">
        <f>INDEX('Partnumber data valves'!$B$4:$AC$1001,$BB810,25)</f>
        <v>#N/A</v>
      </c>
      <c r="BQ810" t="e">
        <f>INDEX('Partnumber data valves'!$B$4:$AC$1001,$BB810,26)</f>
        <v>#N/A</v>
      </c>
      <c r="BR810" t="e">
        <f>INDEX('Partnumber data valves'!$B$4:$AC$1001,$BB810,27)</f>
        <v>#N/A</v>
      </c>
      <c r="BS810" t="e">
        <f>INDEX('Partnumber data valves'!$B$4:$AC$1001,$BB810,28)</f>
        <v>#N/A</v>
      </c>
      <c r="BU810" s="66" t="e">
        <f>INDEX('Partnumber data valves'!$B$4:$AC$1001,$BB810,5)</f>
        <v>#N/A</v>
      </c>
      <c r="BV810" s="66" t="e">
        <f>INDEX('Partnumber data valves'!$B$4:$AC$1001,$BB810,6)</f>
        <v>#N/A</v>
      </c>
    </row>
    <row r="811" spans="2:74" ht="15.75">
      <c r="B811" s="86"/>
      <c r="C811" s="108"/>
      <c r="D811" s="112"/>
      <c r="E811" s="124"/>
      <c r="F811" s="124"/>
      <c r="G811" s="109"/>
      <c r="H811" s="112"/>
      <c r="I811" s="110"/>
      <c r="J811" s="111"/>
      <c r="K811" s="112"/>
      <c r="L811" s="111"/>
      <c r="M811" s="115"/>
      <c r="N811" s="115"/>
      <c r="O811" s="115"/>
      <c r="Q811" s="83"/>
      <c r="R811" s="22" t="e">
        <f>VLOOKUP('Frese Valve Selection'!$Q811,'Partnumber data valves'!$B$4:$K$1001,2,FALSE)</f>
        <v>#N/A</v>
      </c>
      <c r="S811" s="23" t="e">
        <f>VLOOKUP('Frese Valve Selection'!$Q811,'Partnumber data valves'!$B$4:$K$1001,3,FALSE)</f>
        <v>#N/A</v>
      </c>
      <c r="T811" s="23" t="e">
        <f>VLOOKUP('Frese Valve Selection'!$Q811,'Partnumber data valves'!$B$4:$K$1001,4,FALSE)</f>
        <v>#N/A</v>
      </c>
      <c r="U811" s="23" t="e">
        <f>VLOOKUP('Frese Valve Selection'!$Q811,'Partnumber data valves'!$B$4:$K$1001,5,FALSE)</f>
        <v>#N/A</v>
      </c>
      <c r="V811" s="23" t="e">
        <f>VLOOKUP('Frese Valve Selection'!$Q811,'Partnumber data valves'!$B$4:$K$1001,6,FALSE)</f>
        <v>#N/A</v>
      </c>
      <c r="W811" s="23" t="e">
        <f>VLOOKUP('Frese Valve Selection'!$Q811,'Partnumber data valves'!$B$4:$K$1001,7,FALSE)</f>
        <v>#N/A</v>
      </c>
      <c r="X811" s="23" t="e">
        <f>VLOOKUP('Frese Valve Selection'!$Q811,'Partnumber data valves'!$B$4:$K$1001,8,FALSE)</f>
        <v>#N/A</v>
      </c>
      <c r="Y811" s="23" t="e">
        <f>VLOOKUP('Frese Valve Selection'!$Q811,'Partnumber data valves'!$B$4:$K$1001,9,FALSE)</f>
        <v>#N/A</v>
      </c>
      <c r="Z811" s="23" t="e">
        <f>VLOOKUP('Frese Valve Selection'!$Q811,'Partnumber data valves'!$B$4:$K$1001,10,FALSE)</f>
        <v>#N/A</v>
      </c>
      <c r="AA811" s="97">
        <f t="shared" si="119"/>
        <v>0</v>
      </c>
      <c r="AB811" s="98" t="e">
        <f t="shared" si="117"/>
        <v>#N/A</v>
      </c>
      <c r="AC811" s="99" t="e">
        <f t="shared" si="118"/>
        <v>#N/A</v>
      </c>
      <c r="AD811" s="23" t="e">
        <f>VLOOKUP(Q811,'Weight table'!$A$2:$C$10000,3,FALSE)</f>
        <v>#N/A</v>
      </c>
      <c r="AF811" s="83"/>
      <c r="AG811" s="23" t="str">
        <f>IF(OR(ISBLANK($AF811),$AF811="N/A"),"",VLOOKUP($AF811,'Part number data actuators'!$B$3:$H$202,2,FALSE))</f>
        <v/>
      </c>
      <c r="AH811" s="23" t="str">
        <f>IF(OR(ISBLANK($AF811),$AF811="N/A"),"",VLOOKUP($AF811,'Part number data actuators'!$B$3:$H$202,3,FALSE))</f>
        <v/>
      </c>
      <c r="AI811" s="23" t="str">
        <f>IF(OR(ISBLANK($AF811),$AF811="N/A"),"",VLOOKUP($AF811,'Part number data actuators'!$B$3:$H$202,4,FALSE))</f>
        <v/>
      </c>
      <c r="AJ811" s="23" t="str">
        <f>IF(OR(ISBLANK($AF811),$AF811="N/A"),"",VLOOKUP($AF811,'Part number data actuators'!$B$3:$H$202,5,FALSE))</f>
        <v/>
      </c>
      <c r="AK811" s="23" t="str">
        <f>IF(OR(ISBLANK($AF811),$AF811="N/A"),"",VLOOKUP($AF811,'Part number data actuators'!$B$3:$H$202,6,FALSE))</f>
        <v/>
      </c>
      <c r="AL811" s="23" t="str">
        <f>IF(OR(ISBLANK($AF811),$AF811="N/A"),"",VLOOKUP($AF811,'Part number data actuators'!$B$3:$H$202,7,FALSE))</f>
        <v/>
      </c>
      <c r="AM811" s="5" t="str">
        <f>IF(OR(ISBLANK($AF811),$AF811="N/A"),"",VLOOKUP(AF811,'Weight table'!$A$2:$C$10000,3,FALSE))</f>
        <v/>
      </c>
      <c r="AO811" s="86"/>
      <c r="AU811" s="66" t="e">
        <f t="shared" si="120"/>
        <v>#N/A</v>
      </c>
      <c r="AV811" s="66" t="e">
        <f t="shared" si="121"/>
        <v>#N/A</v>
      </c>
      <c r="AW811" t="e">
        <f t="shared" si="122"/>
        <v>#N/A</v>
      </c>
      <c r="AX811" s="66" t="e">
        <f t="shared" si="123"/>
        <v>#N/A</v>
      </c>
      <c r="AY811" s="66" t="e">
        <f t="shared" si="124"/>
        <v>#N/A</v>
      </c>
      <c r="BB811" s="6" t="e">
        <f>MATCH(Q811,'Partnumber data valves'!$B$4:$B$1001,0)</f>
        <v>#N/A</v>
      </c>
      <c r="BC811" s="6"/>
      <c r="BD811" t="e">
        <f>INDEX('Partnumber data valves'!$B$4:$AC$1001,$BB811,13)</f>
        <v>#N/A</v>
      </c>
      <c r="BE811" t="e">
        <f>INDEX('Partnumber data valves'!$B$4:$AC$1001,$BB811,14)</f>
        <v>#N/A</v>
      </c>
      <c r="BF811" t="e">
        <f>INDEX('Partnumber data valves'!$B$4:$AC$1001,$BB811,15)</f>
        <v>#N/A</v>
      </c>
      <c r="BG811" t="e">
        <f>INDEX('Partnumber data valves'!$B$4:$AC$1001,$BB811,16)</f>
        <v>#N/A</v>
      </c>
      <c r="BH811" t="e">
        <f>INDEX('Partnumber data valves'!$B$4:$AC$1001,$BB811,17)</f>
        <v>#N/A</v>
      </c>
      <c r="BI811" t="e">
        <f>INDEX('Partnumber data valves'!$B$4:$AC$1001,$BB811,18)</f>
        <v>#N/A</v>
      </c>
      <c r="BJ811" t="e">
        <f>INDEX('Partnumber data valves'!$B$4:$AC$1001,$BB811,19)</f>
        <v>#N/A</v>
      </c>
      <c r="BL811" t="e">
        <f>INDEX('Partnumber data valves'!$B$4:$AC$1001,$BB811,21)</f>
        <v>#N/A</v>
      </c>
      <c r="BM811" t="e">
        <f>INDEX('Partnumber data valves'!$B$4:$AC$1001,$BB811,22)</f>
        <v>#N/A</v>
      </c>
      <c r="BN811" t="e">
        <f>INDEX('Partnumber data valves'!$B$4:$AC$1001,$BB811,23)</f>
        <v>#N/A</v>
      </c>
      <c r="BO811" t="e">
        <f>INDEX('Partnumber data valves'!$B$4:$AC$1001,$BB811,24)</f>
        <v>#N/A</v>
      </c>
      <c r="BP811" t="e">
        <f>INDEX('Partnumber data valves'!$B$4:$AC$1001,$BB811,25)</f>
        <v>#N/A</v>
      </c>
      <c r="BQ811" t="e">
        <f>INDEX('Partnumber data valves'!$B$4:$AC$1001,$BB811,26)</f>
        <v>#N/A</v>
      </c>
      <c r="BR811" t="e">
        <f>INDEX('Partnumber data valves'!$B$4:$AC$1001,$BB811,27)</f>
        <v>#N/A</v>
      </c>
      <c r="BS811" t="e">
        <f>INDEX('Partnumber data valves'!$B$4:$AC$1001,$BB811,28)</f>
        <v>#N/A</v>
      </c>
      <c r="BU811" s="66" t="e">
        <f>INDEX('Partnumber data valves'!$B$4:$AC$1001,$BB811,5)</f>
        <v>#N/A</v>
      </c>
      <c r="BV811" s="66" t="e">
        <f>INDEX('Partnumber data valves'!$B$4:$AC$1001,$BB811,6)</f>
        <v>#N/A</v>
      </c>
    </row>
    <row r="812" spans="2:74" ht="15.75">
      <c r="B812" s="86"/>
      <c r="C812" s="108"/>
      <c r="D812" s="112"/>
      <c r="E812" s="124"/>
      <c r="F812" s="124"/>
      <c r="G812" s="109"/>
      <c r="H812" s="112"/>
      <c r="I812" s="110"/>
      <c r="J812" s="111"/>
      <c r="K812" s="112"/>
      <c r="L812" s="111"/>
      <c r="M812" s="115"/>
      <c r="N812" s="115"/>
      <c r="O812" s="115"/>
      <c r="Q812" s="83"/>
      <c r="R812" s="22" t="e">
        <f>VLOOKUP('Frese Valve Selection'!$Q812,'Partnumber data valves'!$B$4:$K$1001,2,FALSE)</f>
        <v>#N/A</v>
      </c>
      <c r="S812" s="23" t="e">
        <f>VLOOKUP('Frese Valve Selection'!$Q812,'Partnumber data valves'!$B$4:$K$1001,3,FALSE)</f>
        <v>#N/A</v>
      </c>
      <c r="T812" s="23" t="e">
        <f>VLOOKUP('Frese Valve Selection'!$Q812,'Partnumber data valves'!$B$4:$K$1001,4,FALSE)</f>
        <v>#N/A</v>
      </c>
      <c r="U812" s="23" t="e">
        <f>VLOOKUP('Frese Valve Selection'!$Q812,'Partnumber data valves'!$B$4:$K$1001,5,FALSE)</f>
        <v>#N/A</v>
      </c>
      <c r="V812" s="23" t="e">
        <f>VLOOKUP('Frese Valve Selection'!$Q812,'Partnumber data valves'!$B$4:$K$1001,6,FALSE)</f>
        <v>#N/A</v>
      </c>
      <c r="W812" s="23" t="e">
        <f>VLOOKUP('Frese Valve Selection'!$Q812,'Partnumber data valves'!$B$4:$K$1001,7,FALSE)</f>
        <v>#N/A</v>
      </c>
      <c r="X812" s="23" t="e">
        <f>VLOOKUP('Frese Valve Selection'!$Q812,'Partnumber data valves'!$B$4:$K$1001,8,FALSE)</f>
        <v>#N/A</v>
      </c>
      <c r="Y812" s="23" t="e">
        <f>VLOOKUP('Frese Valve Selection'!$Q812,'Partnumber data valves'!$B$4:$K$1001,9,FALSE)</f>
        <v>#N/A</v>
      </c>
      <c r="Z812" s="23" t="e">
        <f>VLOOKUP('Frese Valve Selection'!$Q812,'Partnumber data valves'!$B$4:$K$1001,10,FALSE)</f>
        <v>#N/A</v>
      </c>
      <c r="AA812" s="97">
        <f t="shared" si="119"/>
        <v>0</v>
      </c>
      <c r="AB812" s="98" t="e">
        <f t="shared" si="117"/>
        <v>#N/A</v>
      </c>
      <c r="AC812" s="99" t="e">
        <f t="shared" si="118"/>
        <v>#N/A</v>
      </c>
      <c r="AD812" s="23" t="e">
        <f>VLOOKUP(Q812,'Weight table'!$A$2:$C$10000,3,FALSE)</f>
        <v>#N/A</v>
      </c>
      <c r="AF812" s="83"/>
      <c r="AG812" s="23" t="str">
        <f>IF(OR(ISBLANK($AF812),$AF812="N/A"),"",VLOOKUP($AF812,'Part number data actuators'!$B$3:$H$202,2,FALSE))</f>
        <v/>
      </c>
      <c r="AH812" s="23" t="str">
        <f>IF(OR(ISBLANK($AF812),$AF812="N/A"),"",VLOOKUP($AF812,'Part number data actuators'!$B$3:$H$202,3,FALSE))</f>
        <v/>
      </c>
      <c r="AI812" s="23" t="str">
        <f>IF(OR(ISBLANK($AF812),$AF812="N/A"),"",VLOOKUP($AF812,'Part number data actuators'!$B$3:$H$202,4,FALSE))</f>
        <v/>
      </c>
      <c r="AJ812" s="23" t="str">
        <f>IF(OR(ISBLANK($AF812),$AF812="N/A"),"",VLOOKUP($AF812,'Part number data actuators'!$B$3:$H$202,5,FALSE))</f>
        <v/>
      </c>
      <c r="AK812" s="23" t="str">
        <f>IF(OR(ISBLANK($AF812),$AF812="N/A"),"",VLOOKUP($AF812,'Part number data actuators'!$B$3:$H$202,6,FALSE))</f>
        <v/>
      </c>
      <c r="AL812" s="23" t="str">
        <f>IF(OR(ISBLANK($AF812),$AF812="N/A"),"",VLOOKUP($AF812,'Part number data actuators'!$B$3:$H$202,7,FALSE))</f>
        <v/>
      </c>
      <c r="AM812" s="5" t="str">
        <f>IF(OR(ISBLANK($AF812),$AF812="N/A"),"",VLOOKUP(AF812,'Weight table'!$A$2:$C$10000,3,FALSE))</f>
        <v/>
      </c>
      <c r="AO812" s="86"/>
      <c r="AU812" s="66" t="e">
        <f t="shared" si="120"/>
        <v>#N/A</v>
      </c>
      <c r="AV812" s="66" t="e">
        <f t="shared" si="121"/>
        <v>#N/A</v>
      </c>
      <c r="AW812" t="e">
        <f t="shared" si="122"/>
        <v>#N/A</v>
      </c>
      <c r="AX812" s="66" t="e">
        <f t="shared" si="123"/>
        <v>#N/A</v>
      </c>
      <c r="AY812" s="66" t="e">
        <f t="shared" si="124"/>
        <v>#N/A</v>
      </c>
      <c r="BB812" s="6" t="e">
        <f>MATCH(Q812,'Partnumber data valves'!$B$4:$B$1001,0)</f>
        <v>#N/A</v>
      </c>
      <c r="BC812" s="6"/>
      <c r="BD812" t="e">
        <f>INDEX('Partnumber data valves'!$B$4:$AC$1001,$BB812,13)</f>
        <v>#N/A</v>
      </c>
      <c r="BE812" t="e">
        <f>INDEX('Partnumber data valves'!$B$4:$AC$1001,$BB812,14)</f>
        <v>#N/A</v>
      </c>
      <c r="BF812" t="e">
        <f>INDEX('Partnumber data valves'!$B$4:$AC$1001,$BB812,15)</f>
        <v>#N/A</v>
      </c>
      <c r="BG812" t="e">
        <f>INDEX('Partnumber data valves'!$B$4:$AC$1001,$BB812,16)</f>
        <v>#N/A</v>
      </c>
      <c r="BH812" t="e">
        <f>INDEX('Partnumber data valves'!$B$4:$AC$1001,$BB812,17)</f>
        <v>#N/A</v>
      </c>
      <c r="BI812" t="e">
        <f>INDEX('Partnumber data valves'!$B$4:$AC$1001,$BB812,18)</f>
        <v>#N/A</v>
      </c>
      <c r="BJ812" t="e">
        <f>INDEX('Partnumber data valves'!$B$4:$AC$1001,$BB812,19)</f>
        <v>#N/A</v>
      </c>
      <c r="BL812" t="e">
        <f>INDEX('Partnumber data valves'!$B$4:$AC$1001,$BB812,21)</f>
        <v>#N/A</v>
      </c>
      <c r="BM812" t="e">
        <f>INDEX('Partnumber data valves'!$B$4:$AC$1001,$BB812,22)</f>
        <v>#N/A</v>
      </c>
      <c r="BN812" t="e">
        <f>INDEX('Partnumber data valves'!$B$4:$AC$1001,$BB812,23)</f>
        <v>#N/A</v>
      </c>
      <c r="BO812" t="e">
        <f>INDEX('Partnumber data valves'!$B$4:$AC$1001,$BB812,24)</f>
        <v>#N/A</v>
      </c>
      <c r="BP812" t="e">
        <f>INDEX('Partnumber data valves'!$B$4:$AC$1001,$BB812,25)</f>
        <v>#N/A</v>
      </c>
      <c r="BQ812" t="e">
        <f>INDEX('Partnumber data valves'!$B$4:$AC$1001,$BB812,26)</f>
        <v>#N/A</v>
      </c>
      <c r="BR812" t="e">
        <f>INDEX('Partnumber data valves'!$B$4:$AC$1001,$BB812,27)</f>
        <v>#N/A</v>
      </c>
      <c r="BS812" t="e">
        <f>INDEX('Partnumber data valves'!$B$4:$AC$1001,$BB812,28)</f>
        <v>#N/A</v>
      </c>
      <c r="BU812" s="66" t="e">
        <f>INDEX('Partnumber data valves'!$B$4:$AC$1001,$BB812,5)</f>
        <v>#N/A</v>
      </c>
      <c r="BV812" s="66" t="e">
        <f>INDEX('Partnumber data valves'!$B$4:$AC$1001,$BB812,6)</f>
        <v>#N/A</v>
      </c>
    </row>
    <row r="813" spans="2:74" ht="15.75">
      <c r="B813" s="86"/>
      <c r="C813" s="108"/>
      <c r="D813" s="112"/>
      <c r="E813" s="124"/>
      <c r="F813" s="124"/>
      <c r="G813" s="109"/>
      <c r="H813" s="112"/>
      <c r="I813" s="110"/>
      <c r="J813" s="111"/>
      <c r="K813" s="112"/>
      <c r="L813" s="111"/>
      <c r="M813" s="115"/>
      <c r="N813" s="115"/>
      <c r="O813" s="115"/>
      <c r="Q813" s="83"/>
      <c r="R813" s="22" t="e">
        <f>VLOOKUP('Frese Valve Selection'!$Q813,'Partnumber data valves'!$B$4:$K$1001,2,FALSE)</f>
        <v>#N/A</v>
      </c>
      <c r="S813" s="23" t="e">
        <f>VLOOKUP('Frese Valve Selection'!$Q813,'Partnumber data valves'!$B$4:$K$1001,3,FALSE)</f>
        <v>#N/A</v>
      </c>
      <c r="T813" s="23" t="e">
        <f>VLOOKUP('Frese Valve Selection'!$Q813,'Partnumber data valves'!$B$4:$K$1001,4,FALSE)</f>
        <v>#N/A</v>
      </c>
      <c r="U813" s="23" t="e">
        <f>VLOOKUP('Frese Valve Selection'!$Q813,'Partnumber data valves'!$B$4:$K$1001,5,FALSE)</f>
        <v>#N/A</v>
      </c>
      <c r="V813" s="23" t="e">
        <f>VLOOKUP('Frese Valve Selection'!$Q813,'Partnumber data valves'!$B$4:$K$1001,6,FALSE)</f>
        <v>#N/A</v>
      </c>
      <c r="W813" s="23" t="e">
        <f>VLOOKUP('Frese Valve Selection'!$Q813,'Partnumber data valves'!$B$4:$K$1001,7,FALSE)</f>
        <v>#N/A</v>
      </c>
      <c r="X813" s="23" t="e">
        <f>VLOOKUP('Frese Valve Selection'!$Q813,'Partnumber data valves'!$B$4:$K$1001,8,FALSE)</f>
        <v>#N/A</v>
      </c>
      <c r="Y813" s="23" t="e">
        <f>VLOOKUP('Frese Valve Selection'!$Q813,'Partnumber data valves'!$B$4:$K$1001,9,FALSE)</f>
        <v>#N/A</v>
      </c>
      <c r="Z813" s="23" t="e">
        <f>VLOOKUP('Frese Valve Selection'!$Q813,'Partnumber data valves'!$B$4:$K$1001,10,FALSE)</f>
        <v>#N/A</v>
      </c>
      <c r="AA813" s="97">
        <f t="shared" si="119"/>
        <v>0</v>
      </c>
      <c r="AB813" s="98" t="e">
        <f t="shared" si="117"/>
        <v>#N/A</v>
      </c>
      <c r="AC813" s="99" t="e">
        <f t="shared" si="118"/>
        <v>#N/A</v>
      </c>
      <c r="AD813" s="23" t="e">
        <f>VLOOKUP(Q813,'Weight table'!$A$2:$C$10000,3,FALSE)</f>
        <v>#N/A</v>
      </c>
      <c r="AF813" s="83"/>
      <c r="AG813" s="23" t="str">
        <f>IF(OR(ISBLANK($AF813),$AF813="N/A"),"",VLOOKUP($AF813,'Part number data actuators'!$B$3:$H$202,2,FALSE))</f>
        <v/>
      </c>
      <c r="AH813" s="23" t="str">
        <f>IF(OR(ISBLANK($AF813),$AF813="N/A"),"",VLOOKUP($AF813,'Part number data actuators'!$B$3:$H$202,3,FALSE))</f>
        <v/>
      </c>
      <c r="AI813" s="23" t="str">
        <f>IF(OR(ISBLANK($AF813),$AF813="N/A"),"",VLOOKUP($AF813,'Part number data actuators'!$B$3:$H$202,4,FALSE))</f>
        <v/>
      </c>
      <c r="AJ813" s="23" t="str">
        <f>IF(OR(ISBLANK($AF813),$AF813="N/A"),"",VLOOKUP($AF813,'Part number data actuators'!$B$3:$H$202,5,FALSE))</f>
        <v/>
      </c>
      <c r="AK813" s="23" t="str">
        <f>IF(OR(ISBLANK($AF813),$AF813="N/A"),"",VLOOKUP($AF813,'Part number data actuators'!$B$3:$H$202,6,FALSE))</f>
        <v/>
      </c>
      <c r="AL813" s="23" t="str">
        <f>IF(OR(ISBLANK($AF813),$AF813="N/A"),"",VLOOKUP($AF813,'Part number data actuators'!$B$3:$H$202,7,FALSE))</f>
        <v/>
      </c>
      <c r="AM813" s="5" t="str">
        <f>IF(OR(ISBLANK($AF813),$AF813="N/A"),"",VLOOKUP(AF813,'Weight table'!$A$2:$C$10000,3,FALSE))</f>
        <v/>
      </c>
      <c r="AO813" s="86"/>
      <c r="AU813" s="66" t="e">
        <f t="shared" si="120"/>
        <v>#N/A</v>
      </c>
      <c r="AV813" s="66" t="e">
        <f t="shared" si="121"/>
        <v>#N/A</v>
      </c>
      <c r="AW813" t="e">
        <f t="shared" si="122"/>
        <v>#N/A</v>
      </c>
      <c r="AX813" s="66" t="e">
        <f t="shared" si="123"/>
        <v>#N/A</v>
      </c>
      <c r="AY813" s="66" t="e">
        <f t="shared" si="124"/>
        <v>#N/A</v>
      </c>
      <c r="BB813" s="6" t="e">
        <f>MATCH(Q813,'Partnumber data valves'!$B$4:$B$1001,0)</f>
        <v>#N/A</v>
      </c>
      <c r="BC813" s="6"/>
      <c r="BD813" t="e">
        <f>INDEX('Partnumber data valves'!$B$4:$AC$1001,$BB813,13)</f>
        <v>#N/A</v>
      </c>
      <c r="BE813" t="e">
        <f>INDEX('Partnumber data valves'!$B$4:$AC$1001,$BB813,14)</f>
        <v>#N/A</v>
      </c>
      <c r="BF813" t="e">
        <f>INDEX('Partnumber data valves'!$B$4:$AC$1001,$BB813,15)</f>
        <v>#N/A</v>
      </c>
      <c r="BG813" t="e">
        <f>INDEX('Partnumber data valves'!$B$4:$AC$1001,$BB813,16)</f>
        <v>#N/A</v>
      </c>
      <c r="BH813" t="e">
        <f>INDEX('Partnumber data valves'!$B$4:$AC$1001,$BB813,17)</f>
        <v>#N/A</v>
      </c>
      <c r="BI813" t="e">
        <f>INDEX('Partnumber data valves'!$B$4:$AC$1001,$BB813,18)</f>
        <v>#N/A</v>
      </c>
      <c r="BJ813" t="e">
        <f>INDEX('Partnumber data valves'!$B$4:$AC$1001,$BB813,19)</f>
        <v>#N/A</v>
      </c>
      <c r="BL813" t="e">
        <f>INDEX('Partnumber data valves'!$B$4:$AC$1001,$BB813,21)</f>
        <v>#N/A</v>
      </c>
      <c r="BM813" t="e">
        <f>INDEX('Partnumber data valves'!$B$4:$AC$1001,$BB813,22)</f>
        <v>#N/A</v>
      </c>
      <c r="BN813" t="e">
        <f>INDEX('Partnumber data valves'!$B$4:$AC$1001,$BB813,23)</f>
        <v>#N/A</v>
      </c>
      <c r="BO813" t="e">
        <f>INDEX('Partnumber data valves'!$B$4:$AC$1001,$BB813,24)</f>
        <v>#N/A</v>
      </c>
      <c r="BP813" t="e">
        <f>INDEX('Partnumber data valves'!$B$4:$AC$1001,$BB813,25)</f>
        <v>#N/A</v>
      </c>
      <c r="BQ813" t="e">
        <f>INDEX('Partnumber data valves'!$B$4:$AC$1001,$BB813,26)</f>
        <v>#N/A</v>
      </c>
      <c r="BR813" t="e">
        <f>INDEX('Partnumber data valves'!$B$4:$AC$1001,$BB813,27)</f>
        <v>#N/A</v>
      </c>
      <c r="BS813" t="e">
        <f>INDEX('Partnumber data valves'!$B$4:$AC$1001,$BB813,28)</f>
        <v>#N/A</v>
      </c>
      <c r="BU813" s="66" t="e">
        <f>INDEX('Partnumber data valves'!$B$4:$AC$1001,$BB813,5)</f>
        <v>#N/A</v>
      </c>
      <c r="BV813" s="66" t="e">
        <f>INDEX('Partnumber data valves'!$B$4:$AC$1001,$BB813,6)</f>
        <v>#N/A</v>
      </c>
    </row>
    <row r="814" spans="2:74" ht="15.75">
      <c r="B814" s="86"/>
      <c r="C814" s="108"/>
      <c r="D814" s="112"/>
      <c r="E814" s="124"/>
      <c r="F814" s="124"/>
      <c r="G814" s="109"/>
      <c r="H814" s="112"/>
      <c r="I814" s="110"/>
      <c r="J814" s="111"/>
      <c r="K814" s="112"/>
      <c r="L814" s="111"/>
      <c r="M814" s="115"/>
      <c r="N814" s="115"/>
      <c r="O814" s="115"/>
      <c r="Q814" s="83"/>
      <c r="R814" s="22" t="e">
        <f>VLOOKUP('Frese Valve Selection'!$Q814,'Partnumber data valves'!$B$4:$K$1001,2,FALSE)</f>
        <v>#N/A</v>
      </c>
      <c r="S814" s="23" t="e">
        <f>VLOOKUP('Frese Valve Selection'!$Q814,'Partnumber data valves'!$B$4:$K$1001,3,FALSE)</f>
        <v>#N/A</v>
      </c>
      <c r="T814" s="23" t="e">
        <f>VLOOKUP('Frese Valve Selection'!$Q814,'Partnumber data valves'!$B$4:$K$1001,4,FALSE)</f>
        <v>#N/A</v>
      </c>
      <c r="U814" s="23" t="e">
        <f>VLOOKUP('Frese Valve Selection'!$Q814,'Partnumber data valves'!$B$4:$K$1001,5,FALSE)</f>
        <v>#N/A</v>
      </c>
      <c r="V814" s="23" t="e">
        <f>VLOOKUP('Frese Valve Selection'!$Q814,'Partnumber data valves'!$B$4:$K$1001,6,FALSE)</f>
        <v>#N/A</v>
      </c>
      <c r="W814" s="23" t="e">
        <f>VLOOKUP('Frese Valve Selection'!$Q814,'Partnumber data valves'!$B$4:$K$1001,7,FALSE)</f>
        <v>#N/A</v>
      </c>
      <c r="X814" s="23" t="e">
        <f>VLOOKUP('Frese Valve Selection'!$Q814,'Partnumber data valves'!$B$4:$K$1001,8,FALSE)</f>
        <v>#N/A</v>
      </c>
      <c r="Y814" s="23" t="e">
        <f>VLOOKUP('Frese Valve Selection'!$Q814,'Partnumber data valves'!$B$4:$K$1001,9,FALSE)</f>
        <v>#N/A</v>
      </c>
      <c r="Z814" s="23" t="e">
        <f>VLOOKUP('Frese Valve Selection'!$Q814,'Partnumber data valves'!$B$4:$K$1001,10,FALSE)</f>
        <v>#N/A</v>
      </c>
      <c r="AA814" s="97">
        <f t="shared" si="119"/>
        <v>0</v>
      </c>
      <c r="AB814" s="98" t="e">
        <f t="shared" si="117"/>
        <v>#N/A</v>
      </c>
      <c r="AC814" s="99" t="e">
        <f t="shared" si="118"/>
        <v>#N/A</v>
      </c>
      <c r="AD814" s="23" t="e">
        <f>VLOOKUP(Q814,'Weight table'!$A$2:$C$10000,3,FALSE)</f>
        <v>#N/A</v>
      </c>
      <c r="AF814" s="83"/>
      <c r="AG814" s="23" t="str">
        <f>IF(OR(ISBLANK($AF814),$AF814="N/A"),"",VLOOKUP($AF814,'Part number data actuators'!$B$3:$H$202,2,FALSE))</f>
        <v/>
      </c>
      <c r="AH814" s="23" t="str">
        <f>IF(OR(ISBLANK($AF814),$AF814="N/A"),"",VLOOKUP($AF814,'Part number data actuators'!$B$3:$H$202,3,FALSE))</f>
        <v/>
      </c>
      <c r="AI814" s="23" t="str">
        <f>IF(OR(ISBLANK($AF814),$AF814="N/A"),"",VLOOKUP($AF814,'Part number data actuators'!$B$3:$H$202,4,FALSE))</f>
        <v/>
      </c>
      <c r="AJ814" s="23" t="str">
        <f>IF(OR(ISBLANK($AF814),$AF814="N/A"),"",VLOOKUP($AF814,'Part number data actuators'!$B$3:$H$202,5,FALSE))</f>
        <v/>
      </c>
      <c r="AK814" s="23" t="str">
        <f>IF(OR(ISBLANK($AF814),$AF814="N/A"),"",VLOOKUP($AF814,'Part number data actuators'!$B$3:$H$202,6,FALSE))</f>
        <v/>
      </c>
      <c r="AL814" s="23" t="str">
        <f>IF(OR(ISBLANK($AF814),$AF814="N/A"),"",VLOOKUP($AF814,'Part number data actuators'!$B$3:$H$202,7,FALSE))</f>
        <v/>
      </c>
      <c r="AM814" s="5" t="str">
        <f>IF(OR(ISBLANK($AF814),$AF814="N/A"),"",VLOOKUP(AF814,'Weight table'!$A$2:$C$10000,3,FALSE))</f>
        <v/>
      </c>
      <c r="AO814" s="86"/>
      <c r="AU814" s="66" t="e">
        <f t="shared" si="120"/>
        <v>#N/A</v>
      </c>
      <c r="AV814" s="66" t="e">
        <f t="shared" si="121"/>
        <v>#N/A</v>
      </c>
      <c r="AW814" t="e">
        <f t="shared" si="122"/>
        <v>#N/A</v>
      </c>
      <c r="AX814" s="66" t="e">
        <f t="shared" si="123"/>
        <v>#N/A</v>
      </c>
      <c r="AY814" s="66" t="e">
        <f t="shared" si="124"/>
        <v>#N/A</v>
      </c>
      <c r="BB814" s="6" t="e">
        <f>MATCH(Q814,'Partnumber data valves'!$B$4:$B$1001,0)</f>
        <v>#N/A</v>
      </c>
      <c r="BC814" s="6"/>
      <c r="BD814" t="e">
        <f>INDEX('Partnumber data valves'!$B$4:$AC$1001,$BB814,13)</f>
        <v>#N/A</v>
      </c>
      <c r="BE814" t="e">
        <f>INDEX('Partnumber data valves'!$B$4:$AC$1001,$BB814,14)</f>
        <v>#N/A</v>
      </c>
      <c r="BF814" t="e">
        <f>INDEX('Partnumber data valves'!$B$4:$AC$1001,$BB814,15)</f>
        <v>#N/A</v>
      </c>
      <c r="BG814" t="e">
        <f>INDEX('Partnumber data valves'!$B$4:$AC$1001,$BB814,16)</f>
        <v>#N/A</v>
      </c>
      <c r="BH814" t="e">
        <f>INDEX('Partnumber data valves'!$B$4:$AC$1001,$BB814,17)</f>
        <v>#N/A</v>
      </c>
      <c r="BI814" t="e">
        <f>INDEX('Partnumber data valves'!$B$4:$AC$1001,$BB814,18)</f>
        <v>#N/A</v>
      </c>
      <c r="BJ814" t="e">
        <f>INDEX('Partnumber data valves'!$B$4:$AC$1001,$BB814,19)</f>
        <v>#N/A</v>
      </c>
      <c r="BL814" t="e">
        <f>INDEX('Partnumber data valves'!$B$4:$AC$1001,$BB814,21)</f>
        <v>#N/A</v>
      </c>
      <c r="BM814" t="e">
        <f>INDEX('Partnumber data valves'!$B$4:$AC$1001,$BB814,22)</f>
        <v>#N/A</v>
      </c>
      <c r="BN814" t="e">
        <f>INDEX('Partnumber data valves'!$B$4:$AC$1001,$BB814,23)</f>
        <v>#N/A</v>
      </c>
      <c r="BO814" t="e">
        <f>INDEX('Partnumber data valves'!$B$4:$AC$1001,$BB814,24)</f>
        <v>#N/A</v>
      </c>
      <c r="BP814" t="e">
        <f>INDEX('Partnumber data valves'!$B$4:$AC$1001,$BB814,25)</f>
        <v>#N/A</v>
      </c>
      <c r="BQ814" t="e">
        <f>INDEX('Partnumber data valves'!$B$4:$AC$1001,$BB814,26)</f>
        <v>#N/A</v>
      </c>
      <c r="BR814" t="e">
        <f>INDEX('Partnumber data valves'!$B$4:$AC$1001,$BB814,27)</f>
        <v>#N/A</v>
      </c>
      <c r="BS814" t="e">
        <f>INDEX('Partnumber data valves'!$B$4:$AC$1001,$BB814,28)</f>
        <v>#N/A</v>
      </c>
      <c r="BU814" s="66" t="e">
        <f>INDEX('Partnumber data valves'!$B$4:$AC$1001,$BB814,5)</f>
        <v>#N/A</v>
      </c>
      <c r="BV814" s="66" t="e">
        <f>INDEX('Partnumber data valves'!$B$4:$AC$1001,$BB814,6)</f>
        <v>#N/A</v>
      </c>
    </row>
    <row r="815" spans="2:74" ht="15.75">
      <c r="B815" s="86"/>
      <c r="C815" s="108"/>
      <c r="D815" s="125"/>
      <c r="E815" s="124"/>
      <c r="F815" s="124"/>
      <c r="G815" s="109"/>
      <c r="H815" s="112"/>
      <c r="I815" s="110"/>
      <c r="J815" s="111"/>
      <c r="K815" s="112"/>
      <c r="L815" s="111"/>
      <c r="M815" s="115"/>
      <c r="N815" s="115"/>
      <c r="O815" s="115"/>
      <c r="Q815" s="83"/>
      <c r="R815" s="22" t="e">
        <f>VLOOKUP('Frese Valve Selection'!$Q815,'Partnumber data valves'!$B$4:$K$1001,2,FALSE)</f>
        <v>#N/A</v>
      </c>
      <c r="S815" s="23" t="e">
        <f>VLOOKUP('Frese Valve Selection'!$Q815,'Partnumber data valves'!$B$4:$K$1001,3,FALSE)</f>
        <v>#N/A</v>
      </c>
      <c r="T815" s="23" t="e">
        <f>VLOOKUP('Frese Valve Selection'!$Q815,'Partnumber data valves'!$B$4:$K$1001,4,FALSE)</f>
        <v>#N/A</v>
      </c>
      <c r="U815" s="23" t="e">
        <f>VLOOKUP('Frese Valve Selection'!$Q815,'Partnumber data valves'!$B$4:$K$1001,5,FALSE)</f>
        <v>#N/A</v>
      </c>
      <c r="V815" s="23" t="e">
        <f>VLOOKUP('Frese Valve Selection'!$Q815,'Partnumber data valves'!$B$4:$K$1001,6,FALSE)</f>
        <v>#N/A</v>
      </c>
      <c r="W815" s="23" t="e">
        <f>VLOOKUP('Frese Valve Selection'!$Q815,'Partnumber data valves'!$B$4:$K$1001,7,FALSE)</f>
        <v>#N/A</v>
      </c>
      <c r="X815" s="23" t="e">
        <f>VLOOKUP('Frese Valve Selection'!$Q815,'Partnumber data valves'!$B$4:$K$1001,8,FALSE)</f>
        <v>#N/A</v>
      </c>
      <c r="Y815" s="23" t="e">
        <f>VLOOKUP('Frese Valve Selection'!$Q815,'Partnumber data valves'!$B$4:$K$1001,9,FALSE)</f>
        <v>#N/A</v>
      </c>
      <c r="Z815" s="23" t="e">
        <f>VLOOKUP('Frese Valve Selection'!$Q815,'Partnumber data valves'!$B$4:$K$1001,10,FALSE)</f>
        <v>#N/A</v>
      </c>
      <c r="AA815" s="97">
        <f t="shared" si="119"/>
        <v>0</v>
      </c>
      <c r="AB815" s="98" t="e">
        <f t="shared" si="117"/>
        <v>#N/A</v>
      </c>
      <c r="AC815" s="99" t="e">
        <f t="shared" si="118"/>
        <v>#N/A</v>
      </c>
      <c r="AD815" s="23" t="e">
        <f>VLOOKUP(Q815,'Weight table'!$A$2:$C$10000,3,FALSE)</f>
        <v>#N/A</v>
      </c>
      <c r="AF815" s="83"/>
      <c r="AG815" s="23" t="str">
        <f>IF(OR(ISBLANK($AF815),$AF815="N/A"),"",VLOOKUP($AF815,'Part number data actuators'!$B$3:$H$202,2,FALSE))</f>
        <v/>
      </c>
      <c r="AH815" s="23" t="str">
        <f>IF(OR(ISBLANK($AF815),$AF815="N/A"),"",VLOOKUP($AF815,'Part number data actuators'!$B$3:$H$202,3,FALSE))</f>
        <v/>
      </c>
      <c r="AI815" s="23" t="str">
        <f>IF(OR(ISBLANK($AF815),$AF815="N/A"),"",VLOOKUP($AF815,'Part number data actuators'!$B$3:$H$202,4,FALSE))</f>
        <v/>
      </c>
      <c r="AJ815" s="23" t="str">
        <f>IF(OR(ISBLANK($AF815),$AF815="N/A"),"",VLOOKUP($AF815,'Part number data actuators'!$B$3:$H$202,5,FALSE))</f>
        <v/>
      </c>
      <c r="AK815" s="23" t="str">
        <f>IF(OR(ISBLANK($AF815),$AF815="N/A"),"",VLOOKUP($AF815,'Part number data actuators'!$B$3:$H$202,6,FALSE))</f>
        <v/>
      </c>
      <c r="AL815" s="23" t="str">
        <f>IF(OR(ISBLANK($AF815),$AF815="N/A"),"",VLOOKUP($AF815,'Part number data actuators'!$B$3:$H$202,7,FALSE))</f>
        <v/>
      </c>
      <c r="AM815" s="5" t="str">
        <f>IF(OR(ISBLANK($AF815),$AF815="N/A"),"",VLOOKUP(AF815,'Weight table'!$A$2:$C$10000,3,FALSE))</f>
        <v/>
      </c>
      <c r="AO815" s="86"/>
      <c r="AU815" s="66" t="e">
        <f t="shared" si="120"/>
        <v>#N/A</v>
      </c>
      <c r="AV815" s="66" t="e">
        <f t="shared" si="121"/>
        <v>#N/A</v>
      </c>
      <c r="AW815" t="e">
        <f t="shared" si="122"/>
        <v>#N/A</v>
      </c>
      <c r="AX815" s="66" t="e">
        <f t="shared" si="123"/>
        <v>#N/A</v>
      </c>
      <c r="AY815" s="66" t="e">
        <f t="shared" si="124"/>
        <v>#N/A</v>
      </c>
      <c r="BB815" s="6" t="e">
        <f>MATCH(Q815,'Partnumber data valves'!$B$4:$B$1001,0)</f>
        <v>#N/A</v>
      </c>
      <c r="BC815" s="6"/>
      <c r="BD815" t="e">
        <f>INDEX('Partnumber data valves'!$B$4:$AC$1001,$BB815,13)</f>
        <v>#N/A</v>
      </c>
      <c r="BE815" t="e">
        <f>INDEX('Partnumber data valves'!$B$4:$AC$1001,$BB815,14)</f>
        <v>#N/A</v>
      </c>
      <c r="BF815" t="e">
        <f>INDEX('Partnumber data valves'!$B$4:$AC$1001,$BB815,15)</f>
        <v>#N/A</v>
      </c>
      <c r="BG815" t="e">
        <f>INDEX('Partnumber data valves'!$B$4:$AC$1001,$BB815,16)</f>
        <v>#N/A</v>
      </c>
      <c r="BH815" t="e">
        <f>INDEX('Partnumber data valves'!$B$4:$AC$1001,$BB815,17)</f>
        <v>#N/A</v>
      </c>
      <c r="BI815" t="e">
        <f>INDEX('Partnumber data valves'!$B$4:$AC$1001,$BB815,18)</f>
        <v>#N/A</v>
      </c>
      <c r="BJ815" t="e">
        <f>INDEX('Partnumber data valves'!$B$4:$AC$1001,$BB815,19)</f>
        <v>#N/A</v>
      </c>
      <c r="BL815" t="e">
        <f>INDEX('Partnumber data valves'!$B$4:$AC$1001,$BB815,21)</f>
        <v>#N/A</v>
      </c>
      <c r="BM815" t="e">
        <f>INDEX('Partnumber data valves'!$B$4:$AC$1001,$BB815,22)</f>
        <v>#N/A</v>
      </c>
      <c r="BN815" t="e">
        <f>INDEX('Partnumber data valves'!$B$4:$AC$1001,$BB815,23)</f>
        <v>#N/A</v>
      </c>
      <c r="BO815" t="e">
        <f>INDEX('Partnumber data valves'!$B$4:$AC$1001,$BB815,24)</f>
        <v>#N/A</v>
      </c>
      <c r="BP815" t="e">
        <f>INDEX('Partnumber data valves'!$B$4:$AC$1001,$BB815,25)</f>
        <v>#N/A</v>
      </c>
      <c r="BQ815" t="e">
        <f>INDEX('Partnumber data valves'!$B$4:$AC$1001,$BB815,26)</f>
        <v>#N/A</v>
      </c>
      <c r="BR815" t="e">
        <f>INDEX('Partnumber data valves'!$B$4:$AC$1001,$BB815,27)</f>
        <v>#N/A</v>
      </c>
      <c r="BS815" t="e">
        <f>INDEX('Partnumber data valves'!$B$4:$AC$1001,$BB815,28)</f>
        <v>#N/A</v>
      </c>
      <c r="BU815" s="66" t="e">
        <f>INDEX('Partnumber data valves'!$B$4:$AC$1001,$BB815,5)</f>
        <v>#N/A</v>
      </c>
      <c r="BV815" s="66" t="e">
        <f>INDEX('Partnumber data valves'!$B$4:$AC$1001,$BB815,6)</f>
        <v>#N/A</v>
      </c>
    </row>
    <row r="816" spans="2:74" ht="15.75">
      <c r="B816" s="86"/>
      <c r="C816" s="108"/>
      <c r="D816" s="112"/>
      <c r="E816" s="124"/>
      <c r="F816" s="124"/>
      <c r="G816" s="109"/>
      <c r="H816" s="112"/>
      <c r="I816" s="110"/>
      <c r="J816" s="111"/>
      <c r="K816" s="112"/>
      <c r="L816" s="111"/>
      <c r="M816" s="115"/>
      <c r="N816" s="115"/>
      <c r="O816" s="115"/>
      <c r="Q816" s="83"/>
      <c r="R816" s="22" t="e">
        <f>VLOOKUP('Frese Valve Selection'!$Q816,'Partnumber data valves'!$B$4:$K$1001,2,FALSE)</f>
        <v>#N/A</v>
      </c>
      <c r="S816" s="23" t="e">
        <f>VLOOKUP('Frese Valve Selection'!$Q816,'Partnumber data valves'!$B$4:$K$1001,3,FALSE)</f>
        <v>#N/A</v>
      </c>
      <c r="T816" s="23" t="e">
        <f>VLOOKUP('Frese Valve Selection'!$Q816,'Partnumber data valves'!$B$4:$K$1001,4,FALSE)</f>
        <v>#N/A</v>
      </c>
      <c r="U816" s="23" t="e">
        <f>VLOOKUP('Frese Valve Selection'!$Q816,'Partnumber data valves'!$B$4:$K$1001,5,FALSE)</f>
        <v>#N/A</v>
      </c>
      <c r="V816" s="23" t="e">
        <f>VLOOKUP('Frese Valve Selection'!$Q816,'Partnumber data valves'!$B$4:$K$1001,6,FALSE)</f>
        <v>#N/A</v>
      </c>
      <c r="W816" s="23" t="e">
        <f>VLOOKUP('Frese Valve Selection'!$Q816,'Partnumber data valves'!$B$4:$K$1001,7,FALSE)</f>
        <v>#N/A</v>
      </c>
      <c r="X816" s="23" t="e">
        <f>VLOOKUP('Frese Valve Selection'!$Q816,'Partnumber data valves'!$B$4:$K$1001,8,FALSE)</f>
        <v>#N/A</v>
      </c>
      <c r="Y816" s="23" t="e">
        <f>VLOOKUP('Frese Valve Selection'!$Q816,'Partnumber data valves'!$B$4:$K$1001,9,FALSE)</f>
        <v>#N/A</v>
      </c>
      <c r="Z816" s="23" t="e">
        <f>VLOOKUP('Frese Valve Selection'!$Q816,'Partnumber data valves'!$B$4:$K$1001,10,FALSE)</f>
        <v>#N/A</v>
      </c>
      <c r="AA816" s="97">
        <f t="shared" si="119"/>
        <v>0</v>
      </c>
      <c r="AB816" s="98" t="e">
        <f t="shared" si="117"/>
        <v>#N/A</v>
      </c>
      <c r="AC816" s="99" t="e">
        <f t="shared" si="118"/>
        <v>#N/A</v>
      </c>
      <c r="AD816" s="23" t="e">
        <f>VLOOKUP(Q816,'Weight table'!$A$2:$C$10000,3,FALSE)</f>
        <v>#N/A</v>
      </c>
      <c r="AF816" s="83"/>
      <c r="AG816" s="23" t="str">
        <f>IF(OR(ISBLANK($AF816),$AF816="N/A"),"",VLOOKUP($AF816,'Part number data actuators'!$B$3:$H$202,2,FALSE))</f>
        <v/>
      </c>
      <c r="AH816" s="23" t="str">
        <f>IF(OR(ISBLANK($AF816),$AF816="N/A"),"",VLOOKUP($AF816,'Part number data actuators'!$B$3:$H$202,3,FALSE))</f>
        <v/>
      </c>
      <c r="AI816" s="23" t="str">
        <f>IF(OR(ISBLANK($AF816),$AF816="N/A"),"",VLOOKUP($AF816,'Part number data actuators'!$B$3:$H$202,4,FALSE))</f>
        <v/>
      </c>
      <c r="AJ816" s="23" t="str">
        <f>IF(OR(ISBLANK($AF816),$AF816="N/A"),"",VLOOKUP($AF816,'Part number data actuators'!$B$3:$H$202,5,FALSE))</f>
        <v/>
      </c>
      <c r="AK816" s="23" t="str">
        <f>IF(OR(ISBLANK($AF816),$AF816="N/A"),"",VLOOKUP($AF816,'Part number data actuators'!$B$3:$H$202,6,FALSE))</f>
        <v/>
      </c>
      <c r="AL816" s="23" t="str">
        <f>IF(OR(ISBLANK($AF816),$AF816="N/A"),"",VLOOKUP($AF816,'Part number data actuators'!$B$3:$H$202,7,FALSE))</f>
        <v/>
      </c>
      <c r="AM816" s="5" t="str">
        <f>IF(OR(ISBLANK($AF816),$AF816="N/A"),"",VLOOKUP(AF816,'Weight table'!$A$2:$C$10000,3,FALSE))</f>
        <v/>
      </c>
      <c r="AO816" s="86"/>
      <c r="AU816" s="66" t="e">
        <f t="shared" si="120"/>
        <v>#N/A</v>
      </c>
      <c r="AV816" s="66" t="e">
        <f t="shared" si="121"/>
        <v>#N/A</v>
      </c>
      <c r="AW816" t="e">
        <f t="shared" si="122"/>
        <v>#N/A</v>
      </c>
      <c r="AX816" s="66" t="e">
        <f t="shared" si="123"/>
        <v>#N/A</v>
      </c>
      <c r="AY816" s="66" t="e">
        <f t="shared" si="124"/>
        <v>#N/A</v>
      </c>
      <c r="BB816" s="6" t="e">
        <f>MATCH(Q816,'Partnumber data valves'!$B$4:$B$1001,0)</f>
        <v>#N/A</v>
      </c>
      <c r="BC816" s="6"/>
      <c r="BD816" t="e">
        <f>INDEX('Partnumber data valves'!$B$4:$AC$1001,$BB816,13)</f>
        <v>#N/A</v>
      </c>
      <c r="BE816" t="e">
        <f>INDEX('Partnumber data valves'!$B$4:$AC$1001,$BB816,14)</f>
        <v>#N/A</v>
      </c>
      <c r="BF816" t="e">
        <f>INDEX('Partnumber data valves'!$B$4:$AC$1001,$BB816,15)</f>
        <v>#N/A</v>
      </c>
      <c r="BG816" t="e">
        <f>INDEX('Partnumber data valves'!$B$4:$AC$1001,$BB816,16)</f>
        <v>#N/A</v>
      </c>
      <c r="BH816" t="e">
        <f>INDEX('Partnumber data valves'!$B$4:$AC$1001,$BB816,17)</f>
        <v>#N/A</v>
      </c>
      <c r="BI816" t="e">
        <f>INDEX('Partnumber data valves'!$B$4:$AC$1001,$BB816,18)</f>
        <v>#N/A</v>
      </c>
      <c r="BJ816" t="e">
        <f>INDEX('Partnumber data valves'!$B$4:$AC$1001,$BB816,19)</f>
        <v>#N/A</v>
      </c>
      <c r="BL816" t="e">
        <f>INDEX('Partnumber data valves'!$B$4:$AC$1001,$BB816,21)</f>
        <v>#N/A</v>
      </c>
      <c r="BM816" t="e">
        <f>INDEX('Partnumber data valves'!$B$4:$AC$1001,$BB816,22)</f>
        <v>#N/A</v>
      </c>
      <c r="BN816" t="e">
        <f>INDEX('Partnumber data valves'!$B$4:$AC$1001,$BB816,23)</f>
        <v>#N/A</v>
      </c>
      <c r="BO816" t="e">
        <f>INDEX('Partnumber data valves'!$B$4:$AC$1001,$BB816,24)</f>
        <v>#N/A</v>
      </c>
      <c r="BP816" t="e">
        <f>INDEX('Partnumber data valves'!$B$4:$AC$1001,$BB816,25)</f>
        <v>#N/A</v>
      </c>
      <c r="BQ816" t="e">
        <f>INDEX('Partnumber data valves'!$B$4:$AC$1001,$BB816,26)</f>
        <v>#N/A</v>
      </c>
      <c r="BR816" t="e">
        <f>INDEX('Partnumber data valves'!$B$4:$AC$1001,$BB816,27)</f>
        <v>#N/A</v>
      </c>
      <c r="BS816" t="e">
        <f>INDEX('Partnumber data valves'!$B$4:$AC$1001,$BB816,28)</f>
        <v>#N/A</v>
      </c>
      <c r="BU816" s="66" t="e">
        <f>INDEX('Partnumber data valves'!$B$4:$AC$1001,$BB816,5)</f>
        <v>#N/A</v>
      </c>
      <c r="BV816" s="66" t="e">
        <f>INDEX('Partnumber data valves'!$B$4:$AC$1001,$BB816,6)</f>
        <v>#N/A</v>
      </c>
    </row>
    <row r="817" spans="2:74" ht="15.75">
      <c r="B817" s="86"/>
      <c r="C817" s="108"/>
      <c r="D817" s="112"/>
      <c r="E817" s="124"/>
      <c r="F817" s="124"/>
      <c r="G817" s="109"/>
      <c r="H817" s="112"/>
      <c r="I817" s="110"/>
      <c r="J817" s="111"/>
      <c r="K817" s="112"/>
      <c r="L817" s="111"/>
      <c r="M817" s="115"/>
      <c r="N817" s="115"/>
      <c r="O817" s="115"/>
      <c r="Q817" s="83"/>
      <c r="R817" s="22" t="e">
        <f>VLOOKUP('Frese Valve Selection'!$Q817,'Partnumber data valves'!$B$4:$K$1001,2,FALSE)</f>
        <v>#N/A</v>
      </c>
      <c r="S817" s="23" t="e">
        <f>VLOOKUP('Frese Valve Selection'!$Q817,'Partnumber data valves'!$B$4:$K$1001,3,FALSE)</f>
        <v>#N/A</v>
      </c>
      <c r="T817" s="23" t="e">
        <f>VLOOKUP('Frese Valve Selection'!$Q817,'Partnumber data valves'!$B$4:$K$1001,4,FALSE)</f>
        <v>#N/A</v>
      </c>
      <c r="U817" s="23" t="e">
        <f>VLOOKUP('Frese Valve Selection'!$Q817,'Partnumber data valves'!$B$4:$K$1001,5,FALSE)</f>
        <v>#N/A</v>
      </c>
      <c r="V817" s="23" t="e">
        <f>VLOOKUP('Frese Valve Selection'!$Q817,'Partnumber data valves'!$B$4:$K$1001,6,FALSE)</f>
        <v>#N/A</v>
      </c>
      <c r="W817" s="23" t="e">
        <f>VLOOKUP('Frese Valve Selection'!$Q817,'Partnumber data valves'!$B$4:$K$1001,7,FALSE)</f>
        <v>#N/A</v>
      </c>
      <c r="X817" s="23" t="e">
        <f>VLOOKUP('Frese Valve Selection'!$Q817,'Partnumber data valves'!$B$4:$K$1001,8,FALSE)</f>
        <v>#N/A</v>
      </c>
      <c r="Y817" s="23" t="e">
        <f>VLOOKUP('Frese Valve Selection'!$Q817,'Partnumber data valves'!$B$4:$K$1001,9,FALSE)</f>
        <v>#N/A</v>
      </c>
      <c r="Z817" s="23" t="e">
        <f>VLOOKUP('Frese Valve Selection'!$Q817,'Partnumber data valves'!$B$4:$K$1001,10,FALSE)</f>
        <v>#N/A</v>
      </c>
      <c r="AA817" s="97">
        <f t="shared" si="119"/>
        <v>0</v>
      </c>
      <c r="AB817" s="98" t="e">
        <f t="shared" si="117"/>
        <v>#N/A</v>
      </c>
      <c r="AC817" s="99" t="e">
        <f t="shared" si="118"/>
        <v>#N/A</v>
      </c>
      <c r="AD817" s="23" t="e">
        <f>VLOOKUP(Q817,'Weight table'!$A$2:$C$10000,3,FALSE)</f>
        <v>#N/A</v>
      </c>
      <c r="AF817" s="83"/>
      <c r="AG817" s="23" t="str">
        <f>IF(OR(ISBLANK($AF817),$AF817="N/A"),"",VLOOKUP($AF817,'Part number data actuators'!$B$3:$H$202,2,FALSE))</f>
        <v/>
      </c>
      <c r="AH817" s="23" t="str">
        <f>IF(OR(ISBLANK($AF817),$AF817="N/A"),"",VLOOKUP($AF817,'Part number data actuators'!$B$3:$H$202,3,FALSE))</f>
        <v/>
      </c>
      <c r="AI817" s="23" t="str">
        <f>IF(OR(ISBLANK($AF817),$AF817="N/A"),"",VLOOKUP($AF817,'Part number data actuators'!$B$3:$H$202,4,FALSE))</f>
        <v/>
      </c>
      <c r="AJ817" s="23" t="str">
        <f>IF(OR(ISBLANK($AF817),$AF817="N/A"),"",VLOOKUP($AF817,'Part number data actuators'!$B$3:$H$202,5,FALSE))</f>
        <v/>
      </c>
      <c r="AK817" s="23" t="str">
        <f>IF(OR(ISBLANK($AF817),$AF817="N/A"),"",VLOOKUP($AF817,'Part number data actuators'!$B$3:$H$202,6,FALSE))</f>
        <v/>
      </c>
      <c r="AL817" s="23" t="str">
        <f>IF(OR(ISBLANK($AF817),$AF817="N/A"),"",VLOOKUP($AF817,'Part number data actuators'!$B$3:$H$202,7,FALSE))</f>
        <v/>
      </c>
      <c r="AM817" s="5" t="str">
        <f>IF(OR(ISBLANK($AF817),$AF817="N/A"),"",VLOOKUP(AF817,'Weight table'!$A$2:$C$10000,3,FALSE))</f>
        <v/>
      </c>
      <c r="AO817" s="86"/>
      <c r="AU817" s="66" t="e">
        <f t="shared" si="120"/>
        <v>#N/A</v>
      </c>
      <c r="AV817" s="66" t="e">
        <f t="shared" si="121"/>
        <v>#N/A</v>
      </c>
      <c r="AW817" t="e">
        <f t="shared" si="122"/>
        <v>#N/A</v>
      </c>
      <c r="AX817" s="66" t="e">
        <f t="shared" si="123"/>
        <v>#N/A</v>
      </c>
      <c r="AY817" s="66" t="e">
        <f t="shared" si="124"/>
        <v>#N/A</v>
      </c>
      <c r="BB817" s="6" t="e">
        <f>MATCH(Q817,'Partnumber data valves'!$B$4:$B$1001,0)</f>
        <v>#N/A</v>
      </c>
      <c r="BC817" s="6"/>
      <c r="BD817" t="e">
        <f>INDEX('Partnumber data valves'!$B$4:$AC$1001,$BB817,13)</f>
        <v>#N/A</v>
      </c>
      <c r="BE817" t="e">
        <f>INDEX('Partnumber data valves'!$B$4:$AC$1001,$BB817,14)</f>
        <v>#N/A</v>
      </c>
      <c r="BF817" t="e">
        <f>INDEX('Partnumber data valves'!$B$4:$AC$1001,$BB817,15)</f>
        <v>#N/A</v>
      </c>
      <c r="BG817" t="e">
        <f>INDEX('Partnumber data valves'!$B$4:$AC$1001,$BB817,16)</f>
        <v>#N/A</v>
      </c>
      <c r="BH817" t="e">
        <f>INDEX('Partnumber data valves'!$B$4:$AC$1001,$BB817,17)</f>
        <v>#N/A</v>
      </c>
      <c r="BI817" t="e">
        <f>INDEX('Partnumber data valves'!$B$4:$AC$1001,$BB817,18)</f>
        <v>#N/A</v>
      </c>
      <c r="BJ817" t="e">
        <f>INDEX('Partnumber data valves'!$B$4:$AC$1001,$BB817,19)</f>
        <v>#N/A</v>
      </c>
      <c r="BL817" t="e">
        <f>INDEX('Partnumber data valves'!$B$4:$AC$1001,$BB817,21)</f>
        <v>#N/A</v>
      </c>
      <c r="BM817" t="e">
        <f>INDEX('Partnumber data valves'!$B$4:$AC$1001,$BB817,22)</f>
        <v>#N/A</v>
      </c>
      <c r="BN817" t="e">
        <f>INDEX('Partnumber data valves'!$B$4:$AC$1001,$BB817,23)</f>
        <v>#N/A</v>
      </c>
      <c r="BO817" t="e">
        <f>INDEX('Partnumber data valves'!$B$4:$AC$1001,$BB817,24)</f>
        <v>#N/A</v>
      </c>
      <c r="BP817" t="e">
        <f>INDEX('Partnumber data valves'!$B$4:$AC$1001,$BB817,25)</f>
        <v>#N/A</v>
      </c>
      <c r="BQ817" t="e">
        <f>INDEX('Partnumber data valves'!$B$4:$AC$1001,$BB817,26)</f>
        <v>#N/A</v>
      </c>
      <c r="BR817" t="e">
        <f>INDEX('Partnumber data valves'!$B$4:$AC$1001,$BB817,27)</f>
        <v>#N/A</v>
      </c>
      <c r="BS817" t="e">
        <f>INDEX('Partnumber data valves'!$B$4:$AC$1001,$BB817,28)</f>
        <v>#N/A</v>
      </c>
      <c r="BU817" s="66" t="e">
        <f>INDEX('Partnumber data valves'!$B$4:$AC$1001,$BB817,5)</f>
        <v>#N/A</v>
      </c>
      <c r="BV817" s="66" t="e">
        <f>INDEX('Partnumber data valves'!$B$4:$AC$1001,$BB817,6)</f>
        <v>#N/A</v>
      </c>
    </row>
    <row r="818" spans="2:74" ht="15.75">
      <c r="B818" s="86"/>
      <c r="C818" s="108"/>
      <c r="D818" s="112"/>
      <c r="E818" s="124"/>
      <c r="F818" s="124"/>
      <c r="G818" s="109"/>
      <c r="H818" s="112"/>
      <c r="I818" s="110"/>
      <c r="J818" s="111"/>
      <c r="K818" s="112"/>
      <c r="L818" s="111"/>
      <c r="M818" s="115"/>
      <c r="N818" s="115"/>
      <c r="O818" s="115"/>
      <c r="Q818" s="83"/>
      <c r="R818" s="22" t="e">
        <f>VLOOKUP('Frese Valve Selection'!$Q818,'Partnumber data valves'!$B$4:$K$1001,2,FALSE)</f>
        <v>#N/A</v>
      </c>
      <c r="S818" s="23" t="e">
        <f>VLOOKUP('Frese Valve Selection'!$Q818,'Partnumber data valves'!$B$4:$K$1001,3,FALSE)</f>
        <v>#N/A</v>
      </c>
      <c r="T818" s="23" t="e">
        <f>VLOOKUP('Frese Valve Selection'!$Q818,'Partnumber data valves'!$B$4:$K$1001,4,FALSE)</f>
        <v>#N/A</v>
      </c>
      <c r="U818" s="23" t="e">
        <f>VLOOKUP('Frese Valve Selection'!$Q818,'Partnumber data valves'!$B$4:$K$1001,5,FALSE)</f>
        <v>#N/A</v>
      </c>
      <c r="V818" s="23" t="e">
        <f>VLOOKUP('Frese Valve Selection'!$Q818,'Partnumber data valves'!$B$4:$K$1001,6,FALSE)</f>
        <v>#N/A</v>
      </c>
      <c r="W818" s="23" t="e">
        <f>VLOOKUP('Frese Valve Selection'!$Q818,'Partnumber data valves'!$B$4:$K$1001,7,FALSE)</f>
        <v>#N/A</v>
      </c>
      <c r="X818" s="23" t="e">
        <f>VLOOKUP('Frese Valve Selection'!$Q818,'Partnumber data valves'!$B$4:$K$1001,8,FALSE)</f>
        <v>#N/A</v>
      </c>
      <c r="Y818" s="23" t="e">
        <f>VLOOKUP('Frese Valve Selection'!$Q818,'Partnumber data valves'!$B$4:$K$1001,9,FALSE)</f>
        <v>#N/A</v>
      </c>
      <c r="Z818" s="23" t="e">
        <f>VLOOKUP('Frese Valve Selection'!$Q818,'Partnumber data valves'!$B$4:$K$1001,10,FALSE)</f>
        <v>#N/A</v>
      </c>
      <c r="AA818" s="97">
        <f t="shared" si="119"/>
        <v>0</v>
      </c>
      <c r="AB818" s="98" t="e">
        <f t="shared" si="117"/>
        <v>#N/A</v>
      </c>
      <c r="AC818" s="99" t="e">
        <f t="shared" si="118"/>
        <v>#N/A</v>
      </c>
      <c r="AD818" s="23" t="e">
        <f>VLOOKUP(Q818,'Weight table'!$A$2:$C$10000,3,FALSE)</f>
        <v>#N/A</v>
      </c>
      <c r="AF818" s="83"/>
      <c r="AG818" s="23" t="str">
        <f>IF(OR(ISBLANK($AF818),$AF818="N/A"),"",VLOOKUP($AF818,'Part number data actuators'!$B$3:$H$202,2,FALSE))</f>
        <v/>
      </c>
      <c r="AH818" s="23" t="str">
        <f>IF(OR(ISBLANK($AF818),$AF818="N/A"),"",VLOOKUP($AF818,'Part number data actuators'!$B$3:$H$202,3,FALSE))</f>
        <v/>
      </c>
      <c r="AI818" s="23" t="str">
        <f>IF(OR(ISBLANK($AF818),$AF818="N/A"),"",VLOOKUP($AF818,'Part number data actuators'!$B$3:$H$202,4,FALSE))</f>
        <v/>
      </c>
      <c r="AJ818" s="23" t="str">
        <f>IF(OR(ISBLANK($AF818),$AF818="N/A"),"",VLOOKUP($AF818,'Part number data actuators'!$B$3:$H$202,5,FALSE))</f>
        <v/>
      </c>
      <c r="AK818" s="23" t="str">
        <f>IF(OR(ISBLANK($AF818),$AF818="N/A"),"",VLOOKUP($AF818,'Part number data actuators'!$B$3:$H$202,6,FALSE))</f>
        <v/>
      </c>
      <c r="AL818" s="23" t="str">
        <f>IF(OR(ISBLANK($AF818),$AF818="N/A"),"",VLOOKUP($AF818,'Part number data actuators'!$B$3:$H$202,7,FALSE))</f>
        <v/>
      </c>
      <c r="AM818" s="5" t="str">
        <f>IF(OR(ISBLANK($AF818),$AF818="N/A"),"",VLOOKUP(AF818,'Weight table'!$A$2:$C$10000,3,FALSE))</f>
        <v/>
      </c>
      <c r="AO818" s="86"/>
      <c r="AU818" s="66" t="e">
        <f t="shared" si="120"/>
        <v>#N/A</v>
      </c>
      <c r="AV818" s="66" t="e">
        <f t="shared" si="121"/>
        <v>#N/A</v>
      </c>
      <c r="AW818" t="e">
        <f t="shared" si="122"/>
        <v>#N/A</v>
      </c>
      <c r="AX818" s="66" t="e">
        <f t="shared" si="123"/>
        <v>#N/A</v>
      </c>
      <c r="AY818" s="66" t="e">
        <f t="shared" si="124"/>
        <v>#N/A</v>
      </c>
      <c r="BB818" s="6" t="e">
        <f>MATCH(Q818,'Partnumber data valves'!$B$4:$B$1001,0)</f>
        <v>#N/A</v>
      </c>
      <c r="BC818" s="6"/>
      <c r="BD818" t="e">
        <f>INDEX('Partnumber data valves'!$B$4:$AC$1001,$BB818,13)</f>
        <v>#N/A</v>
      </c>
      <c r="BE818" t="e">
        <f>INDEX('Partnumber data valves'!$B$4:$AC$1001,$BB818,14)</f>
        <v>#N/A</v>
      </c>
      <c r="BF818" t="e">
        <f>INDEX('Partnumber data valves'!$B$4:$AC$1001,$BB818,15)</f>
        <v>#N/A</v>
      </c>
      <c r="BG818" t="e">
        <f>INDEX('Partnumber data valves'!$B$4:$AC$1001,$BB818,16)</f>
        <v>#N/A</v>
      </c>
      <c r="BH818" t="e">
        <f>INDEX('Partnumber data valves'!$B$4:$AC$1001,$BB818,17)</f>
        <v>#N/A</v>
      </c>
      <c r="BI818" t="e">
        <f>INDEX('Partnumber data valves'!$B$4:$AC$1001,$BB818,18)</f>
        <v>#N/A</v>
      </c>
      <c r="BJ818" t="e">
        <f>INDEX('Partnumber data valves'!$B$4:$AC$1001,$BB818,19)</f>
        <v>#N/A</v>
      </c>
      <c r="BL818" t="e">
        <f>INDEX('Partnumber data valves'!$B$4:$AC$1001,$BB818,21)</f>
        <v>#N/A</v>
      </c>
      <c r="BM818" t="e">
        <f>INDEX('Partnumber data valves'!$B$4:$AC$1001,$BB818,22)</f>
        <v>#N/A</v>
      </c>
      <c r="BN818" t="e">
        <f>INDEX('Partnumber data valves'!$B$4:$AC$1001,$BB818,23)</f>
        <v>#N/A</v>
      </c>
      <c r="BO818" t="e">
        <f>INDEX('Partnumber data valves'!$B$4:$AC$1001,$BB818,24)</f>
        <v>#N/A</v>
      </c>
      <c r="BP818" t="e">
        <f>INDEX('Partnumber data valves'!$B$4:$AC$1001,$BB818,25)</f>
        <v>#N/A</v>
      </c>
      <c r="BQ818" t="e">
        <f>INDEX('Partnumber data valves'!$B$4:$AC$1001,$BB818,26)</f>
        <v>#N/A</v>
      </c>
      <c r="BR818" t="e">
        <f>INDEX('Partnumber data valves'!$B$4:$AC$1001,$BB818,27)</f>
        <v>#N/A</v>
      </c>
      <c r="BS818" t="e">
        <f>INDEX('Partnumber data valves'!$B$4:$AC$1001,$BB818,28)</f>
        <v>#N/A</v>
      </c>
      <c r="BU818" s="66" t="e">
        <f>INDEX('Partnumber data valves'!$B$4:$AC$1001,$BB818,5)</f>
        <v>#N/A</v>
      </c>
      <c r="BV818" s="66" t="e">
        <f>INDEX('Partnumber data valves'!$B$4:$AC$1001,$BB818,6)</f>
        <v>#N/A</v>
      </c>
    </row>
    <row r="819" spans="2:74" ht="15.75">
      <c r="B819" s="86"/>
      <c r="C819" s="108"/>
      <c r="D819" s="112"/>
      <c r="E819" s="124"/>
      <c r="F819" s="124"/>
      <c r="G819" s="109"/>
      <c r="H819" s="112"/>
      <c r="I819" s="110"/>
      <c r="J819" s="111"/>
      <c r="K819" s="112"/>
      <c r="L819" s="111"/>
      <c r="M819" s="115"/>
      <c r="N819" s="115"/>
      <c r="O819" s="115"/>
      <c r="Q819" s="83"/>
      <c r="R819" s="22" t="e">
        <f>VLOOKUP('Frese Valve Selection'!$Q819,'Partnumber data valves'!$B$4:$K$1001,2,FALSE)</f>
        <v>#N/A</v>
      </c>
      <c r="S819" s="23" t="e">
        <f>VLOOKUP('Frese Valve Selection'!$Q819,'Partnumber data valves'!$B$4:$K$1001,3,FALSE)</f>
        <v>#N/A</v>
      </c>
      <c r="T819" s="23" t="e">
        <f>VLOOKUP('Frese Valve Selection'!$Q819,'Partnumber data valves'!$B$4:$K$1001,4,FALSE)</f>
        <v>#N/A</v>
      </c>
      <c r="U819" s="23" t="e">
        <f>VLOOKUP('Frese Valve Selection'!$Q819,'Partnumber data valves'!$B$4:$K$1001,5,FALSE)</f>
        <v>#N/A</v>
      </c>
      <c r="V819" s="23" t="e">
        <f>VLOOKUP('Frese Valve Selection'!$Q819,'Partnumber data valves'!$B$4:$K$1001,6,FALSE)</f>
        <v>#N/A</v>
      </c>
      <c r="W819" s="23" t="e">
        <f>VLOOKUP('Frese Valve Selection'!$Q819,'Partnumber data valves'!$B$4:$K$1001,7,FALSE)</f>
        <v>#N/A</v>
      </c>
      <c r="X819" s="23" t="e">
        <f>VLOOKUP('Frese Valve Selection'!$Q819,'Partnumber data valves'!$B$4:$K$1001,8,FALSE)</f>
        <v>#N/A</v>
      </c>
      <c r="Y819" s="23" t="e">
        <f>VLOOKUP('Frese Valve Selection'!$Q819,'Partnumber data valves'!$B$4:$K$1001,9,FALSE)</f>
        <v>#N/A</v>
      </c>
      <c r="Z819" s="23" t="e">
        <f>VLOOKUP('Frese Valve Selection'!$Q819,'Partnumber data valves'!$B$4:$K$1001,10,FALSE)</f>
        <v>#N/A</v>
      </c>
      <c r="AA819" s="97">
        <f t="shared" si="119"/>
        <v>0</v>
      </c>
      <c r="AB819" s="98" t="e">
        <f t="shared" si="117"/>
        <v>#N/A</v>
      </c>
      <c r="AC819" s="99" t="e">
        <f t="shared" si="118"/>
        <v>#N/A</v>
      </c>
      <c r="AD819" s="23" t="e">
        <f>VLOOKUP(Q819,'Weight table'!$A$2:$C$10000,3,FALSE)</f>
        <v>#N/A</v>
      </c>
      <c r="AF819" s="83"/>
      <c r="AG819" s="23" t="str">
        <f>IF(OR(ISBLANK($AF819),$AF819="N/A"),"",VLOOKUP($AF819,'Part number data actuators'!$B$3:$H$202,2,FALSE))</f>
        <v/>
      </c>
      <c r="AH819" s="23" t="str">
        <f>IF(OR(ISBLANK($AF819),$AF819="N/A"),"",VLOOKUP($AF819,'Part number data actuators'!$B$3:$H$202,3,FALSE))</f>
        <v/>
      </c>
      <c r="AI819" s="23" t="str">
        <f>IF(OR(ISBLANK($AF819),$AF819="N/A"),"",VLOOKUP($AF819,'Part number data actuators'!$B$3:$H$202,4,FALSE))</f>
        <v/>
      </c>
      <c r="AJ819" s="23" t="str">
        <f>IF(OR(ISBLANK($AF819),$AF819="N/A"),"",VLOOKUP($AF819,'Part number data actuators'!$B$3:$H$202,5,FALSE))</f>
        <v/>
      </c>
      <c r="AK819" s="23" t="str">
        <f>IF(OR(ISBLANK($AF819),$AF819="N/A"),"",VLOOKUP($AF819,'Part number data actuators'!$B$3:$H$202,6,FALSE))</f>
        <v/>
      </c>
      <c r="AL819" s="23" t="str">
        <f>IF(OR(ISBLANK($AF819),$AF819="N/A"),"",VLOOKUP($AF819,'Part number data actuators'!$B$3:$H$202,7,FALSE))</f>
        <v/>
      </c>
      <c r="AM819" s="5" t="str">
        <f>IF(OR(ISBLANK($AF819),$AF819="N/A"),"",VLOOKUP(AF819,'Weight table'!$A$2:$C$10000,3,FALSE))</f>
        <v/>
      </c>
      <c r="AO819" s="86"/>
      <c r="AU819" s="66" t="e">
        <f t="shared" si="120"/>
        <v>#N/A</v>
      </c>
      <c r="AV819" s="66" t="e">
        <f t="shared" si="121"/>
        <v>#N/A</v>
      </c>
      <c r="AW819" t="e">
        <f t="shared" si="122"/>
        <v>#N/A</v>
      </c>
      <c r="AX819" s="66" t="e">
        <f t="shared" si="123"/>
        <v>#N/A</v>
      </c>
      <c r="AY819" s="66" t="e">
        <f t="shared" si="124"/>
        <v>#N/A</v>
      </c>
      <c r="BB819" s="6" t="e">
        <f>MATCH(Q819,'Partnumber data valves'!$B$4:$B$1001,0)</f>
        <v>#N/A</v>
      </c>
      <c r="BC819" s="6"/>
      <c r="BD819" t="e">
        <f>INDEX('Partnumber data valves'!$B$4:$AC$1001,$BB819,13)</f>
        <v>#N/A</v>
      </c>
      <c r="BE819" t="e">
        <f>INDEX('Partnumber data valves'!$B$4:$AC$1001,$BB819,14)</f>
        <v>#N/A</v>
      </c>
      <c r="BF819" t="e">
        <f>INDEX('Partnumber data valves'!$B$4:$AC$1001,$BB819,15)</f>
        <v>#N/A</v>
      </c>
      <c r="BG819" t="e">
        <f>INDEX('Partnumber data valves'!$B$4:$AC$1001,$BB819,16)</f>
        <v>#N/A</v>
      </c>
      <c r="BH819" t="e">
        <f>INDEX('Partnumber data valves'!$B$4:$AC$1001,$BB819,17)</f>
        <v>#N/A</v>
      </c>
      <c r="BI819" t="e">
        <f>INDEX('Partnumber data valves'!$B$4:$AC$1001,$BB819,18)</f>
        <v>#N/A</v>
      </c>
      <c r="BJ819" t="e">
        <f>INDEX('Partnumber data valves'!$B$4:$AC$1001,$BB819,19)</f>
        <v>#N/A</v>
      </c>
      <c r="BL819" t="e">
        <f>INDEX('Partnumber data valves'!$B$4:$AC$1001,$BB819,21)</f>
        <v>#N/A</v>
      </c>
      <c r="BM819" t="e">
        <f>INDEX('Partnumber data valves'!$B$4:$AC$1001,$BB819,22)</f>
        <v>#N/A</v>
      </c>
      <c r="BN819" t="e">
        <f>INDEX('Partnumber data valves'!$B$4:$AC$1001,$BB819,23)</f>
        <v>#N/A</v>
      </c>
      <c r="BO819" t="e">
        <f>INDEX('Partnumber data valves'!$B$4:$AC$1001,$BB819,24)</f>
        <v>#N/A</v>
      </c>
      <c r="BP819" t="e">
        <f>INDEX('Partnumber data valves'!$B$4:$AC$1001,$BB819,25)</f>
        <v>#N/A</v>
      </c>
      <c r="BQ819" t="e">
        <f>INDEX('Partnumber data valves'!$B$4:$AC$1001,$BB819,26)</f>
        <v>#N/A</v>
      </c>
      <c r="BR819" t="e">
        <f>INDEX('Partnumber data valves'!$B$4:$AC$1001,$BB819,27)</f>
        <v>#N/A</v>
      </c>
      <c r="BS819" t="e">
        <f>INDEX('Partnumber data valves'!$B$4:$AC$1001,$BB819,28)</f>
        <v>#N/A</v>
      </c>
      <c r="BU819" s="66" t="e">
        <f>INDEX('Partnumber data valves'!$B$4:$AC$1001,$BB819,5)</f>
        <v>#N/A</v>
      </c>
      <c r="BV819" s="66" t="e">
        <f>INDEX('Partnumber data valves'!$B$4:$AC$1001,$BB819,6)</f>
        <v>#N/A</v>
      </c>
    </row>
    <row r="820" spans="2:74" ht="15.75">
      <c r="B820" s="86"/>
      <c r="C820" s="108"/>
      <c r="D820" s="112"/>
      <c r="E820" s="124"/>
      <c r="F820" s="124"/>
      <c r="G820" s="109"/>
      <c r="H820" s="112"/>
      <c r="I820" s="110"/>
      <c r="J820" s="111"/>
      <c r="K820" s="112"/>
      <c r="L820" s="111"/>
      <c r="M820" s="115"/>
      <c r="N820" s="115"/>
      <c r="O820" s="115"/>
      <c r="Q820" s="83"/>
      <c r="R820" s="22" t="e">
        <f>VLOOKUP('Frese Valve Selection'!$Q820,'Partnumber data valves'!$B$4:$K$1001,2,FALSE)</f>
        <v>#N/A</v>
      </c>
      <c r="S820" s="23" t="e">
        <f>VLOOKUP('Frese Valve Selection'!$Q820,'Partnumber data valves'!$B$4:$K$1001,3,FALSE)</f>
        <v>#N/A</v>
      </c>
      <c r="T820" s="23" t="e">
        <f>VLOOKUP('Frese Valve Selection'!$Q820,'Partnumber data valves'!$B$4:$K$1001,4,FALSE)</f>
        <v>#N/A</v>
      </c>
      <c r="U820" s="23" t="e">
        <f>VLOOKUP('Frese Valve Selection'!$Q820,'Partnumber data valves'!$B$4:$K$1001,5,FALSE)</f>
        <v>#N/A</v>
      </c>
      <c r="V820" s="23" t="e">
        <f>VLOOKUP('Frese Valve Selection'!$Q820,'Partnumber data valves'!$B$4:$K$1001,6,FALSE)</f>
        <v>#N/A</v>
      </c>
      <c r="W820" s="23" t="e">
        <f>VLOOKUP('Frese Valve Selection'!$Q820,'Partnumber data valves'!$B$4:$K$1001,7,FALSE)</f>
        <v>#N/A</v>
      </c>
      <c r="X820" s="23" t="e">
        <f>VLOOKUP('Frese Valve Selection'!$Q820,'Partnumber data valves'!$B$4:$K$1001,8,FALSE)</f>
        <v>#N/A</v>
      </c>
      <c r="Y820" s="23" t="e">
        <f>VLOOKUP('Frese Valve Selection'!$Q820,'Partnumber data valves'!$B$4:$K$1001,9,FALSE)</f>
        <v>#N/A</v>
      </c>
      <c r="Z820" s="23" t="e">
        <f>VLOOKUP('Frese Valve Selection'!$Q820,'Partnumber data valves'!$B$4:$K$1001,10,FALSE)</f>
        <v>#N/A</v>
      </c>
      <c r="AA820" s="97">
        <f t="shared" si="119"/>
        <v>0</v>
      </c>
      <c r="AB820" s="98" t="e">
        <f t="shared" si="117"/>
        <v>#N/A</v>
      </c>
      <c r="AC820" s="99" t="e">
        <f t="shared" si="118"/>
        <v>#N/A</v>
      </c>
      <c r="AD820" s="23" t="e">
        <f>VLOOKUP(Q820,'Weight table'!$A$2:$C$10000,3,FALSE)</f>
        <v>#N/A</v>
      </c>
      <c r="AF820" s="83"/>
      <c r="AG820" s="23" t="str">
        <f>IF(OR(ISBLANK($AF820),$AF820="N/A"),"",VLOOKUP($AF820,'Part number data actuators'!$B$3:$H$202,2,FALSE))</f>
        <v/>
      </c>
      <c r="AH820" s="23" t="str">
        <f>IF(OR(ISBLANK($AF820),$AF820="N/A"),"",VLOOKUP($AF820,'Part number data actuators'!$B$3:$H$202,3,FALSE))</f>
        <v/>
      </c>
      <c r="AI820" s="23" t="str">
        <f>IF(OR(ISBLANK($AF820),$AF820="N/A"),"",VLOOKUP($AF820,'Part number data actuators'!$B$3:$H$202,4,FALSE))</f>
        <v/>
      </c>
      <c r="AJ820" s="23" t="str">
        <f>IF(OR(ISBLANK($AF820),$AF820="N/A"),"",VLOOKUP($AF820,'Part number data actuators'!$B$3:$H$202,5,FALSE))</f>
        <v/>
      </c>
      <c r="AK820" s="23" t="str">
        <f>IF(OR(ISBLANK($AF820),$AF820="N/A"),"",VLOOKUP($AF820,'Part number data actuators'!$B$3:$H$202,6,FALSE))</f>
        <v/>
      </c>
      <c r="AL820" s="23" t="str">
        <f>IF(OR(ISBLANK($AF820),$AF820="N/A"),"",VLOOKUP($AF820,'Part number data actuators'!$B$3:$H$202,7,FALSE))</f>
        <v/>
      </c>
      <c r="AM820" s="5" t="str">
        <f>IF(OR(ISBLANK($AF820),$AF820="N/A"),"",VLOOKUP(AF820,'Weight table'!$A$2:$C$10000,3,FALSE))</f>
        <v/>
      </c>
      <c r="AO820" s="86"/>
      <c r="AU820" s="66" t="e">
        <f t="shared" si="120"/>
        <v>#N/A</v>
      </c>
      <c r="AV820" s="66" t="e">
        <f t="shared" si="121"/>
        <v>#N/A</v>
      </c>
      <c r="AW820" t="e">
        <f t="shared" si="122"/>
        <v>#N/A</v>
      </c>
      <c r="AX820" s="66" t="e">
        <f t="shared" si="123"/>
        <v>#N/A</v>
      </c>
      <c r="AY820" s="66" t="e">
        <f t="shared" si="124"/>
        <v>#N/A</v>
      </c>
      <c r="BB820" s="6" t="e">
        <f>MATCH(Q820,'Partnumber data valves'!$B$4:$B$1001,0)</f>
        <v>#N/A</v>
      </c>
      <c r="BC820" s="6"/>
      <c r="BD820" t="e">
        <f>INDEX('Partnumber data valves'!$B$4:$AC$1001,$BB820,13)</f>
        <v>#N/A</v>
      </c>
      <c r="BE820" t="e">
        <f>INDEX('Partnumber data valves'!$B$4:$AC$1001,$BB820,14)</f>
        <v>#N/A</v>
      </c>
      <c r="BF820" t="e">
        <f>INDEX('Partnumber data valves'!$B$4:$AC$1001,$BB820,15)</f>
        <v>#N/A</v>
      </c>
      <c r="BG820" t="e">
        <f>INDEX('Partnumber data valves'!$B$4:$AC$1001,$BB820,16)</f>
        <v>#N/A</v>
      </c>
      <c r="BH820" t="e">
        <f>INDEX('Partnumber data valves'!$B$4:$AC$1001,$BB820,17)</f>
        <v>#N/A</v>
      </c>
      <c r="BI820" t="e">
        <f>INDEX('Partnumber data valves'!$B$4:$AC$1001,$BB820,18)</f>
        <v>#N/A</v>
      </c>
      <c r="BJ820" t="e">
        <f>INDEX('Partnumber data valves'!$B$4:$AC$1001,$BB820,19)</f>
        <v>#N/A</v>
      </c>
      <c r="BL820" t="e">
        <f>INDEX('Partnumber data valves'!$B$4:$AC$1001,$BB820,21)</f>
        <v>#N/A</v>
      </c>
      <c r="BM820" t="e">
        <f>INDEX('Partnumber data valves'!$B$4:$AC$1001,$BB820,22)</f>
        <v>#N/A</v>
      </c>
      <c r="BN820" t="e">
        <f>INDEX('Partnumber data valves'!$B$4:$AC$1001,$BB820,23)</f>
        <v>#N/A</v>
      </c>
      <c r="BO820" t="e">
        <f>INDEX('Partnumber data valves'!$B$4:$AC$1001,$BB820,24)</f>
        <v>#N/A</v>
      </c>
      <c r="BP820" t="e">
        <f>INDEX('Partnumber data valves'!$B$4:$AC$1001,$BB820,25)</f>
        <v>#N/A</v>
      </c>
      <c r="BQ820" t="e">
        <f>INDEX('Partnumber data valves'!$B$4:$AC$1001,$BB820,26)</f>
        <v>#N/A</v>
      </c>
      <c r="BR820" t="e">
        <f>INDEX('Partnumber data valves'!$B$4:$AC$1001,$BB820,27)</f>
        <v>#N/A</v>
      </c>
      <c r="BS820" t="e">
        <f>INDEX('Partnumber data valves'!$B$4:$AC$1001,$BB820,28)</f>
        <v>#N/A</v>
      </c>
      <c r="BU820" s="66" t="e">
        <f>INDEX('Partnumber data valves'!$B$4:$AC$1001,$BB820,5)</f>
        <v>#N/A</v>
      </c>
      <c r="BV820" s="66" t="e">
        <f>INDEX('Partnumber data valves'!$B$4:$AC$1001,$BB820,6)</f>
        <v>#N/A</v>
      </c>
    </row>
    <row r="821" spans="2:74" ht="15.75">
      <c r="B821" s="86"/>
      <c r="C821" s="108"/>
      <c r="D821" s="125"/>
      <c r="E821" s="124"/>
      <c r="F821" s="124"/>
      <c r="G821" s="109"/>
      <c r="H821" s="112"/>
      <c r="I821" s="110"/>
      <c r="J821" s="111"/>
      <c r="K821" s="112"/>
      <c r="L821" s="111"/>
      <c r="M821" s="115"/>
      <c r="N821" s="115"/>
      <c r="O821" s="115"/>
      <c r="Q821" s="83"/>
      <c r="R821" s="22" t="e">
        <f>VLOOKUP('Frese Valve Selection'!$Q821,'Partnumber data valves'!$B$4:$K$1001,2,FALSE)</f>
        <v>#N/A</v>
      </c>
      <c r="S821" s="23" t="e">
        <f>VLOOKUP('Frese Valve Selection'!$Q821,'Partnumber data valves'!$B$4:$K$1001,3,FALSE)</f>
        <v>#N/A</v>
      </c>
      <c r="T821" s="23" t="e">
        <f>VLOOKUP('Frese Valve Selection'!$Q821,'Partnumber data valves'!$B$4:$K$1001,4,FALSE)</f>
        <v>#N/A</v>
      </c>
      <c r="U821" s="23" t="e">
        <f>VLOOKUP('Frese Valve Selection'!$Q821,'Partnumber data valves'!$B$4:$K$1001,5,FALSE)</f>
        <v>#N/A</v>
      </c>
      <c r="V821" s="23" t="e">
        <f>VLOOKUP('Frese Valve Selection'!$Q821,'Partnumber data valves'!$B$4:$K$1001,6,FALSE)</f>
        <v>#N/A</v>
      </c>
      <c r="W821" s="23" t="e">
        <f>VLOOKUP('Frese Valve Selection'!$Q821,'Partnumber data valves'!$B$4:$K$1001,7,FALSE)</f>
        <v>#N/A</v>
      </c>
      <c r="X821" s="23" t="e">
        <f>VLOOKUP('Frese Valve Selection'!$Q821,'Partnumber data valves'!$B$4:$K$1001,8,FALSE)</f>
        <v>#N/A</v>
      </c>
      <c r="Y821" s="23" t="e">
        <f>VLOOKUP('Frese Valve Selection'!$Q821,'Partnumber data valves'!$B$4:$K$1001,9,FALSE)</f>
        <v>#N/A</v>
      </c>
      <c r="Z821" s="23" t="e">
        <f>VLOOKUP('Frese Valve Selection'!$Q821,'Partnumber data valves'!$B$4:$K$1001,10,FALSE)</f>
        <v>#N/A</v>
      </c>
      <c r="AA821" s="97">
        <f t="shared" si="119"/>
        <v>0</v>
      </c>
      <c r="AB821" s="98" t="e">
        <f t="shared" si="117"/>
        <v>#N/A</v>
      </c>
      <c r="AC821" s="99" t="e">
        <f t="shared" si="118"/>
        <v>#N/A</v>
      </c>
      <c r="AD821" s="23" t="e">
        <f>VLOOKUP(Q821,'Weight table'!$A$2:$C$10000,3,FALSE)</f>
        <v>#N/A</v>
      </c>
      <c r="AF821" s="83"/>
      <c r="AG821" s="23" t="str">
        <f>IF(OR(ISBLANK($AF821),$AF821="N/A"),"",VLOOKUP($AF821,'Part number data actuators'!$B$3:$H$202,2,FALSE))</f>
        <v/>
      </c>
      <c r="AH821" s="23" t="str">
        <f>IF(OR(ISBLANK($AF821),$AF821="N/A"),"",VLOOKUP($AF821,'Part number data actuators'!$B$3:$H$202,3,FALSE))</f>
        <v/>
      </c>
      <c r="AI821" s="23" t="str">
        <f>IF(OR(ISBLANK($AF821),$AF821="N/A"),"",VLOOKUP($AF821,'Part number data actuators'!$B$3:$H$202,4,FALSE))</f>
        <v/>
      </c>
      <c r="AJ821" s="23" t="str">
        <f>IF(OR(ISBLANK($AF821),$AF821="N/A"),"",VLOOKUP($AF821,'Part number data actuators'!$B$3:$H$202,5,FALSE))</f>
        <v/>
      </c>
      <c r="AK821" s="23" t="str">
        <f>IF(OR(ISBLANK($AF821),$AF821="N/A"),"",VLOOKUP($AF821,'Part number data actuators'!$B$3:$H$202,6,FALSE))</f>
        <v/>
      </c>
      <c r="AL821" s="23" t="str">
        <f>IF(OR(ISBLANK($AF821),$AF821="N/A"),"",VLOOKUP($AF821,'Part number data actuators'!$B$3:$H$202,7,FALSE))</f>
        <v/>
      </c>
      <c r="AM821" s="5" t="str">
        <f>IF(OR(ISBLANK($AF821),$AF821="N/A"),"",VLOOKUP(AF821,'Weight table'!$A$2:$C$10000,3,FALSE))</f>
        <v/>
      </c>
      <c r="AO821" s="86"/>
      <c r="AU821" s="66" t="e">
        <f t="shared" si="120"/>
        <v>#N/A</v>
      </c>
      <c r="AV821" s="66" t="e">
        <f t="shared" si="121"/>
        <v>#N/A</v>
      </c>
      <c r="AW821" t="e">
        <f t="shared" si="122"/>
        <v>#N/A</v>
      </c>
      <c r="AX821" s="66" t="e">
        <f t="shared" si="123"/>
        <v>#N/A</v>
      </c>
      <c r="AY821" s="66" t="e">
        <f t="shared" si="124"/>
        <v>#N/A</v>
      </c>
      <c r="BB821" s="6" t="e">
        <f>MATCH(Q821,'Partnumber data valves'!$B$4:$B$1001,0)</f>
        <v>#N/A</v>
      </c>
      <c r="BC821" s="6"/>
      <c r="BD821" t="e">
        <f>INDEX('Partnumber data valves'!$B$4:$AC$1001,$BB821,13)</f>
        <v>#N/A</v>
      </c>
      <c r="BE821" t="e">
        <f>INDEX('Partnumber data valves'!$B$4:$AC$1001,$BB821,14)</f>
        <v>#N/A</v>
      </c>
      <c r="BF821" t="e">
        <f>INDEX('Partnumber data valves'!$B$4:$AC$1001,$BB821,15)</f>
        <v>#N/A</v>
      </c>
      <c r="BG821" t="e">
        <f>INDEX('Partnumber data valves'!$B$4:$AC$1001,$BB821,16)</f>
        <v>#N/A</v>
      </c>
      <c r="BH821" t="e">
        <f>INDEX('Partnumber data valves'!$B$4:$AC$1001,$BB821,17)</f>
        <v>#N/A</v>
      </c>
      <c r="BI821" t="e">
        <f>INDEX('Partnumber data valves'!$B$4:$AC$1001,$BB821,18)</f>
        <v>#N/A</v>
      </c>
      <c r="BJ821" t="e">
        <f>INDEX('Partnumber data valves'!$B$4:$AC$1001,$BB821,19)</f>
        <v>#N/A</v>
      </c>
      <c r="BL821" t="e">
        <f>INDEX('Partnumber data valves'!$B$4:$AC$1001,$BB821,21)</f>
        <v>#N/A</v>
      </c>
      <c r="BM821" t="e">
        <f>INDEX('Partnumber data valves'!$B$4:$AC$1001,$BB821,22)</f>
        <v>#N/A</v>
      </c>
      <c r="BN821" t="e">
        <f>INDEX('Partnumber data valves'!$B$4:$AC$1001,$BB821,23)</f>
        <v>#N/A</v>
      </c>
      <c r="BO821" t="e">
        <f>INDEX('Partnumber data valves'!$B$4:$AC$1001,$BB821,24)</f>
        <v>#N/A</v>
      </c>
      <c r="BP821" t="e">
        <f>INDEX('Partnumber data valves'!$B$4:$AC$1001,$BB821,25)</f>
        <v>#N/A</v>
      </c>
      <c r="BQ821" t="e">
        <f>INDEX('Partnumber data valves'!$B$4:$AC$1001,$BB821,26)</f>
        <v>#N/A</v>
      </c>
      <c r="BR821" t="e">
        <f>INDEX('Partnumber data valves'!$B$4:$AC$1001,$BB821,27)</f>
        <v>#N/A</v>
      </c>
      <c r="BS821" t="e">
        <f>INDEX('Partnumber data valves'!$B$4:$AC$1001,$BB821,28)</f>
        <v>#N/A</v>
      </c>
      <c r="BU821" s="66" t="e">
        <f>INDEX('Partnumber data valves'!$B$4:$AC$1001,$BB821,5)</f>
        <v>#N/A</v>
      </c>
      <c r="BV821" s="66" t="e">
        <f>INDEX('Partnumber data valves'!$B$4:$AC$1001,$BB821,6)</f>
        <v>#N/A</v>
      </c>
    </row>
    <row r="822" spans="2:74" ht="15.75">
      <c r="B822" s="86"/>
      <c r="C822" s="108"/>
      <c r="D822" s="112"/>
      <c r="E822" s="124"/>
      <c r="F822" s="124"/>
      <c r="G822" s="109"/>
      <c r="H822" s="112"/>
      <c r="I822" s="110"/>
      <c r="J822" s="111"/>
      <c r="K822" s="112"/>
      <c r="L822" s="111"/>
      <c r="M822" s="115"/>
      <c r="N822" s="115"/>
      <c r="O822" s="115"/>
      <c r="Q822" s="83"/>
      <c r="R822" s="22" t="e">
        <f>VLOOKUP('Frese Valve Selection'!$Q822,'Partnumber data valves'!$B$4:$K$1001,2,FALSE)</f>
        <v>#N/A</v>
      </c>
      <c r="S822" s="23" t="e">
        <f>VLOOKUP('Frese Valve Selection'!$Q822,'Partnumber data valves'!$B$4:$K$1001,3,FALSE)</f>
        <v>#N/A</v>
      </c>
      <c r="T822" s="23" t="e">
        <f>VLOOKUP('Frese Valve Selection'!$Q822,'Partnumber data valves'!$B$4:$K$1001,4,FALSE)</f>
        <v>#N/A</v>
      </c>
      <c r="U822" s="23" t="e">
        <f>VLOOKUP('Frese Valve Selection'!$Q822,'Partnumber data valves'!$B$4:$K$1001,5,FALSE)</f>
        <v>#N/A</v>
      </c>
      <c r="V822" s="23" t="e">
        <f>VLOOKUP('Frese Valve Selection'!$Q822,'Partnumber data valves'!$B$4:$K$1001,6,FALSE)</f>
        <v>#N/A</v>
      </c>
      <c r="W822" s="23" t="e">
        <f>VLOOKUP('Frese Valve Selection'!$Q822,'Partnumber data valves'!$B$4:$K$1001,7,FALSE)</f>
        <v>#N/A</v>
      </c>
      <c r="X822" s="23" t="e">
        <f>VLOOKUP('Frese Valve Selection'!$Q822,'Partnumber data valves'!$B$4:$K$1001,8,FALSE)</f>
        <v>#N/A</v>
      </c>
      <c r="Y822" s="23" t="e">
        <f>VLOOKUP('Frese Valve Selection'!$Q822,'Partnumber data valves'!$B$4:$K$1001,9,FALSE)</f>
        <v>#N/A</v>
      </c>
      <c r="Z822" s="23" t="e">
        <f>VLOOKUP('Frese Valve Selection'!$Q822,'Partnumber data valves'!$B$4:$K$1001,10,FALSE)</f>
        <v>#N/A</v>
      </c>
      <c r="AA822" s="97">
        <f t="shared" si="119"/>
        <v>0</v>
      </c>
      <c r="AB822" s="98" t="e">
        <f t="shared" si="117"/>
        <v>#N/A</v>
      </c>
      <c r="AC822" s="99" t="e">
        <f t="shared" si="118"/>
        <v>#N/A</v>
      </c>
      <c r="AD822" s="23" t="e">
        <f>VLOOKUP(Q822,'Weight table'!$A$2:$C$10000,3,FALSE)</f>
        <v>#N/A</v>
      </c>
      <c r="AF822" s="83"/>
      <c r="AG822" s="23" t="str">
        <f>IF(OR(ISBLANK($AF822),$AF822="N/A"),"",VLOOKUP($AF822,'Part number data actuators'!$B$3:$H$202,2,FALSE))</f>
        <v/>
      </c>
      <c r="AH822" s="23" t="str">
        <f>IF(OR(ISBLANK($AF822),$AF822="N/A"),"",VLOOKUP($AF822,'Part number data actuators'!$B$3:$H$202,3,FALSE))</f>
        <v/>
      </c>
      <c r="AI822" s="23" t="str">
        <f>IF(OR(ISBLANK($AF822),$AF822="N/A"),"",VLOOKUP($AF822,'Part number data actuators'!$B$3:$H$202,4,FALSE))</f>
        <v/>
      </c>
      <c r="AJ822" s="23" t="str">
        <f>IF(OR(ISBLANK($AF822),$AF822="N/A"),"",VLOOKUP($AF822,'Part number data actuators'!$B$3:$H$202,5,FALSE))</f>
        <v/>
      </c>
      <c r="AK822" s="23" t="str">
        <f>IF(OR(ISBLANK($AF822),$AF822="N/A"),"",VLOOKUP($AF822,'Part number data actuators'!$B$3:$H$202,6,FALSE))</f>
        <v/>
      </c>
      <c r="AL822" s="23" t="str">
        <f>IF(OR(ISBLANK($AF822),$AF822="N/A"),"",VLOOKUP($AF822,'Part number data actuators'!$B$3:$H$202,7,FALSE))</f>
        <v/>
      </c>
      <c r="AM822" s="5" t="str">
        <f>IF(OR(ISBLANK($AF822),$AF822="N/A"),"",VLOOKUP(AF822,'Weight table'!$A$2:$C$10000,3,FALSE))</f>
        <v/>
      </c>
      <c r="AO822" s="86"/>
      <c r="AU822" s="66" t="e">
        <f t="shared" si="120"/>
        <v>#N/A</v>
      </c>
      <c r="AV822" s="66" t="e">
        <f t="shared" si="121"/>
        <v>#N/A</v>
      </c>
      <c r="AW822" t="e">
        <f t="shared" si="122"/>
        <v>#N/A</v>
      </c>
      <c r="AX822" s="66" t="e">
        <f t="shared" si="123"/>
        <v>#N/A</v>
      </c>
      <c r="AY822" s="66" t="e">
        <f t="shared" si="124"/>
        <v>#N/A</v>
      </c>
      <c r="BB822" s="6" t="e">
        <f>MATCH(Q822,'Partnumber data valves'!$B$4:$B$1001,0)</f>
        <v>#N/A</v>
      </c>
      <c r="BC822" s="6"/>
      <c r="BD822" t="e">
        <f>INDEX('Partnumber data valves'!$B$4:$AC$1001,$BB822,13)</f>
        <v>#N/A</v>
      </c>
      <c r="BE822" t="e">
        <f>INDEX('Partnumber data valves'!$B$4:$AC$1001,$BB822,14)</f>
        <v>#N/A</v>
      </c>
      <c r="BF822" t="e">
        <f>INDEX('Partnumber data valves'!$B$4:$AC$1001,$BB822,15)</f>
        <v>#N/A</v>
      </c>
      <c r="BG822" t="e">
        <f>INDEX('Partnumber data valves'!$B$4:$AC$1001,$BB822,16)</f>
        <v>#N/A</v>
      </c>
      <c r="BH822" t="e">
        <f>INDEX('Partnumber data valves'!$B$4:$AC$1001,$BB822,17)</f>
        <v>#N/A</v>
      </c>
      <c r="BI822" t="e">
        <f>INDEX('Partnumber data valves'!$B$4:$AC$1001,$BB822,18)</f>
        <v>#N/A</v>
      </c>
      <c r="BJ822" t="e">
        <f>INDEX('Partnumber data valves'!$B$4:$AC$1001,$BB822,19)</f>
        <v>#N/A</v>
      </c>
      <c r="BL822" t="e">
        <f>INDEX('Partnumber data valves'!$B$4:$AC$1001,$BB822,21)</f>
        <v>#N/A</v>
      </c>
      <c r="BM822" t="e">
        <f>INDEX('Partnumber data valves'!$B$4:$AC$1001,$BB822,22)</f>
        <v>#N/A</v>
      </c>
      <c r="BN822" t="e">
        <f>INDEX('Partnumber data valves'!$B$4:$AC$1001,$BB822,23)</f>
        <v>#N/A</v>
      </c>
      <c r="BO822" t="e">
        <f>INDEX('Partnumber data valves'!$B$4:$AC$1001,$BB822,24)</f>
        <v>#N/A</v>
      </c>
      <c r="BP822" t="e">
        <f>INDEX('Partnumber data valves'!$B$4:$AC$1001,$BB822,25)</f>
        <v>#N/A</v>
      </c>
      <c r="BQ822" t="e">
        <f>INDEX('Partnumber data valves'!$B$4:$AC$1001,$BB822,26)</f>
        <v>#N/A</v>
      </c>
      <c r="BR822" t="e">
        <f>INDEX('Partnumber data valves'!$B$4:$AC$1001,$BB822,27)</f>
        <v>#N/A</v>
      </c>
      <c r="BS822" t="e">
        <f>INDEX('Partnumber data valves'!$B$4:$AC$1001,$BB822,28)</f>
        <v>#N/A</v>
      </c>
      <c r="BU822" s="66" t="e">
        <f>INDEX('Partnumber data valves'!$B$4:$AC$1001,$BB822,5)</f>
        <v>#N/A</v>
      </c>
      <c r="BV822" s="66" t="e">
        <f>INDEX('Partnumber data valves'!$B$4:$AC$1001,$BB822,6)</f>
        <v>#N/A</v>
      </c>
    </row>
    <row r="823" spans="2:74" ht="15.75">
      <c r="B823" s="86"/>
      <c r="C823" s="108"/>
      <c r="D823" s="112"/>
      <c r="E823" s="124"/>
      <c r="F823" s="124"/>
      <c r="G823" s="109"/>
      <c r="H823" s="112"/>
      <c r="I823" s="110"/>
      <c r="J823" s="111"/>
      <c r="K823" s="112"/>
      <c r="L823" s="111"/>
      <c r="M823" s="115"/>
      <c r="N823" s="115"/>
      <c r="O823" s="115"/>
      <c r="Q823" s="83"/>
      <c r="R823" s="22" t="e">
        <f>VLOOKUP('Frese Valve Selection'!$Q823,'Partnumber data valves'!$B$4:$K$1001,2,FALSE)</f>
        <v>#N/A</v>
      </c>
      <c r="S823" s="23" t="e">
        <f>VLOOKUP('Frese Valve Selection'!$Q823,'Partnumber data valves'!$B$4:$K$1001,3,FALSE)</f>
        <v>#N/A</v>
      </c>
      <c r="T823" s="23" t="e">
        <f>VLOOKUP('Frese Valve Selection'!$Q823,'Partnumber data valves'!$B$4:$K$1001,4,FALSE)</f>
        <v>#N/A</v>
      </c>
      <c r="U823" s="23" t="e">
        <f>VLOOKUP('Frese Valve Selection'!$Q823,'Partnumber data valves'!$B$4:$K$1001,5,FALSE)</f>
        <v>#N/A</v>
      </c>
      <c r="V823" s="23" t="e">
        <f>VLOOKUP('Frese Valve Selection'!$Q823,'Partnumber data valves'!$B$4:$K$1001,6,FALSE)</f>
        <v>#N/A</v>
      </c>
      <c r="W823" s="23" t="e">
        <f>VLOOKUP('Frese Valve Selection'!$Q823,'Partnumber data valves'!$B$4:$K$1001,7,FALSE)</f>
        <v>#N/A</v>
      </c>
      <c r="X823" s="23" t="e">
        <f>VLOOKUP('Frese Valve Selection'!$Q823,'Partnumber data valves'!$B$4:$K$1001,8,FALSE)</f>
        <v>#N/A</v>
      </c>
      <c r="Y823" s="23" t="e">
        <f>VLOOKUP('Frese Valve Selection'!$Q823,'Partnumber data valves'!$B$4:$K$1001,9,FALSE)</f>
        <v>#N/A</v>
      </c>
      <c r="Z823" s="23" t="e">
        <f>VLOOKUP('Frese Valve Selection'!$Q823,'Partnumber data valves'!$B$4:$K$1001,10,FALSE)</f>
        <v>#N/A</v>
      </c>
      <c r="AA823" s="97">
        <f t="shared" si="119"/>
        <v>0</v>
      </c>
      <c r="AB823" s="98" t="e">
        <f t="shared" si="117"/>
        <v>#N/A</v>
      </c>
      <c r="AC823" s="99" t="e">
        <f t="shared" si="118"/>
        <v>#N/A</v>
      </c>
      <c r="AD823" s="23" t="e">
        <f>VLOOKUP(Q823,'Weight table'!$A$2:$C$10000,3,FALSE)</f>
        <v>#N/A</v>
      </c>
      <c r="AF823" s="83"/>
      <c r="AG823" s="23" t="str">
        <f>IF(OR(ISBLANK($AF823),$AF823="N/A"),"",VLOOKUP($AF823,'Part number data actuators'!$B$3:$H$202,2,FALSE))</f>
        <v/>
      </c>
      <c r="AH823" s="23" t="str">
        <f>IF(OR(ISBLANK($AF823),$AF823="N/A"),"",VLOOKUP($AF823,'Part number data actuators'!$B$3:$H$202,3,FALSE))</f>
        <v/>
      </c>
      <c r="AI823" s="23" t="str">
        <f>IF(OR(ISBLANK($AF823),$AF823="N/A"),"",VLOOKUP($AF823,'Part number data actuators'!$B$3:$H$202,4,FALSE))</f>
        <v/>
      </c>
      <c r="AJ823" s="23" t="str">
        <f>IF(OR(ISBLANK($AF823),$AF823="N/A"),"",VLOOKUP($AF823,'Part number data actuators'!$B$3:$H$202,5,FALSE))</f>
        <v/>
      </c>
      <c r="AK823" s="23" t="str">
        <f>IF(OR(ISBLANK($AF823),$AF823="N/A"),"",VLOOKUP($AF823,'Part number data actuators'!$B$3:$H$202,6,FALSE))</f>
        <v/>
      </c>
      <c r="AL823" s="23" t="str">
        <f>IF(OR(ISBLANK($AF823),$AF823="N/A"),"",VLOOKUP($AF823,'Part number data actuators'!$B$3:$H$202,7,FALSE))</f>
        <v/>
      </c>
      <c r="AM823" s="5" t="str">
        <f>IF(OR(ISBLANK($AF823),$AF823="N/A"),"",VLOOKUP(AF823,'Weight table'!$A$2:$C$10000,3,FALSE))</f>
        <v/>
      </c>
      <c r="AO823" s="86"/>
      <c r="AU823" s="66" t="e">
        <f t="shared" si="120"/>
        <v>#N/A</v>
      </c>
      <c r="AV823" s="66" t="e">
        <f t="shared" si="121"/>
        <v>#N/A</v>
      </c>
      <c r="AW823" t="e">
        <f t="shared" si="122"/>
        <v>#N/A</v>
      </c>
      <c r="AX823" s="66" t="e">
        <f t="shared" si="123"/>
        <v>#N/A</v>
      </c>
      <c r="AY823" s="66" t="e">
        <f t="shared" si="124"/>
        <v>#N/A</v>
      </c>
      <c r="BB823" s="6" t="e">
        <f>MATCH(Q823,'Partnumber data valves'!$B$4:$B$1001,0)</f>
        <v>#N/A</v>
      </c>
      <c r="BC823" s="6"/>
      <c r="BD823" t="e">
        <f>INDEX('Partnumber data valves'!$B$4:$AC$1001,$BB823,13)</f>
        <v>#N/A</v>
      </c>
      <c r="BE823" t="e">
        <f>INDEX('Partnumber data valves'!$B$4:$AC$1001,$BB823,14)</f>
        <v>#N/A</v>
      </c>
      <c r="BF823" t="e">
        <f>INDEX('Partnumber data valves'!$B$4:$AC$1001,$BB823,15)</f>
        <v>#N/A</v>
      </c>
      <c r="BG823" t="e">
        <f>INDEX('Partnumber data valves'!$B$4:$AC$1001,$BB823,16)</f>
        <v>#N/A</v>
      </c>
      <c r="BH823" t="e">
        <f>INDEX('Partnumber data valves'!$B$4:$AC$1001,$BB823,17)</f>
        <v>#N/A</v>
      </c>
      <c r="BI823" t="e">
        <f>INDEX('Partnumber data valves'!$B$4:$AC$1001,$BB823,18)</f>
        <v>#N/A</v>
      </c>
      <c r="BJ823" t="e">
        <f>INDEX('Partnumber data valves'!$B$4:$AC$1001,$BB823,19)</f>
        <v>#N/A</v>
      </c>
      <c r="BL823" t="e">
        <f>INDEX('Partnumber data valves'!$B$4:$AC$1001,$BB823,21)</f>
        <v>#N/A</v>
      </c>
      <c r="BM823" t="e">
        <f>INDEX('Partnumber data valves'!$B$4:$AC$1001,$BB823,22)</f>
        <v>#N/A</v>
      </c>
      <c r="BN823" t="e">
        <f>INDEX('Partnumber data valves'!$B$4:$AC$1001,$BB823,23)</f>
        <v>#N/A</v>
      </c>
      <c r="BO823" t="e">
        <f>INDEX('Partnumber data valves'!$B$4:$AC$1001,$BB823,24)</f>
        <v>#N/A</v>
      </c>
      <c r="BP823" t="e">
        <f>INDEX('Partnumber data valves'!$B$4:$AC$1001,$BB823,25)</f>
        <v>#N/A</v>
      </c>
      <c r="BQ823" t="e">
        <f>INDEX('Partnumber data valves'!$B$4:$AC$1001,$BB823,26)</f>
        <v>#N/A</v>
      </c>
      <c r="BR823" t="e">
        <f>INDEX('Partnumber data valves'!$B$4:$AC$1001,$BB823,27)</f>
        <v>#N/A</v>
      </c>
      <c r="BS823" t="e">
        <f>INDEX('Partnumber data valves'!$B$4:$AC$1001,$BB823,28)</f>
        <v>#N/A</v>
      </c>
      <c r="BU823" s="66" t="e">
        <f>INDEX('Partnumber data valves'!$B$4:$AC$1001,$BB823,5)</f>
        <v>#N/A</v>
      </c>
      <c r="BV823" s="66" t="e">
        <f>INDEX('Partnumber data valves'!$B$4:$AC$1001,$BB823,6)</f>
        <v>#N/A</v>
      </c>
    </row>
    <row r="824" spans="2:74" ht="15.75">
      <c r="B824" s="86"/>
      <c r="C824" s="108"/>
      <c r="D824" s="112"/>
      <c r="E824" s="124"/>
      <c r="F824" s="124"/>
      <c r="G824" s="109"/>
      <c r="H824" s="112"/>
      <c r="I824" s="110"/>
      <c r="J824" s="111"/>
      <c r="K824" s="112"/>
      <c r="L824" s="111"/>
      <c r="M824" s="115"/>
      <c r="N824" s="115"/>
      <c r="O824" s="115"/>
      <c r="Q824" s="83"/>
      <c r="R824" s="22" t="e">
        <f>VLOOKUP('Frese Valve Selection'!$Q824,'Partnumber data valves'!$B$4:$K$1001,2,FALSE)</f>
        <v>#N/A</v>
      </c>
      <c r="S824" s="23" t="e">
        <f>VLOOKUP('Frese Valve Selection'!$Q824,'Partnumber data valves'!$B$4:$K$1001,3,FALSE)</f>
        <v>#N/A</v>
      </c>
      <c r="T824" s="23" t="e">
        <f>VLOOKUP('Frese Valve Selection'!$Q824,'Partnumber data valves'!$B$4:$K$1001,4,FALSE)</f>
        <v>#N/A</v>
      </c>
      <c r="U824" s="23" t="e">
        <f>VLOOKUP('Frese Valve Selection'!$Q824,'Partnumber data valves'!$B$4:$K$1001,5,FALSE)</f>
        <v>#N/A</v>
      </c>
      <c r="V824" s="23" t="e">
        <f>VLOOKUP('Frese Valve Selection'!$Q824,'Partnumber data valves'!$B$4:$K$1001,6,FALSE)</f>
        <v>#N/A</v>
      </c>
      <c r="W824" s="23" t="e">
        <f>VLOOKUP('Frese Valve Selection'!$Q824,'Partnumber data valves'!$B$4:$K$1001,7,FALSE)</f>
        <v>#N/A</v>
      </c>
      <c r="X824" s="23" t="e">
        <f>VLOOKUP('Frese Valve Selection'!$Q824,'Partnumber data valves'!$B$4:$K$1001,8,FALSE)</f>
        <v>#N/A</v>
      </c>
      <c r="Y824" s="23" t="e">
        <f>VLOOKUP('Frese Valve Selection'!$Q824,'Partnumber data valves'!$B$4:$K$1001,9,FALSE)</f>
        <v>#N/A</v>
      </c>
      <c r="Z824" s="23" t="e">
        <f>VLOOKUP('Frese Valve Selection'!$Q824,'Partnumber data valves'!$B$4:$K$1001,10,FALSE)</f>
        <v>#N/A</v>
      </c>
      <c r="AA824" s="97">
        <f t="shared" si="119"/>
        <v>0</v>
      </c>
      <c r="AB824" s="98" t="e">
        <f t="shared" si="117"/>
        <v>#N/A</v>
      </c>
      <c r="AC824" s="99" t="e">
        <f t="shared" si="118"/>
        <v>#N/A</v>
      </c>
      <c r="AD824" s="23" t="e">
        <f>VLOOKUP(Q824,'Weight table'!$A$2:$C$10000,3,FALSE)</f>
        <v>#N/A</v>
      </c>
      <c r="AF824" s="83"/>
      <c r="AG824" s="23" t="str">
        <f>IF(OR(ISBLANK($AF824),$AF824="N/A"),"",VLOOKUP($AF824,'Part number data actuators'!$B$3:$H$202,2,FALSE))</f>
        <v/>
      </c>
      <c r="AH824" s="23" t="str">
        <f>IF(OR(ISBLANK($AF824),$AF824="N/A"),"",VLOOKUP($AF824,'Part number data actuators'!$B$3:$H$202,3,FALSE))</f>
        <v/>
      </c>
      <c r="AI824" s="23" t="str">
        <f>IF(OR(ISBLANK($AF824),$AF824="N/A"),"",VLOOKUP($AF824,'Part number data actuators'!$B$3:$H$202,4,FALSE))</f>
        <v/>
      </c>
      <c r="AJ824" s="23" t="str">
        <f>IF(OR(ISBLANK($AF824),$AF824="N/A"),"",VLOOKUP($AF824,'Part number data actuators'!$B$3:$H$202,5,FALSE))</f>
        <v/>
      </c>
      <c r="AK824" s="23" t="str">
        <f>IF(OR(ISBLANK($AF824),$AF824="N/A"),"",VLOOKUP($AF824,'Part number data actuators'!$B$3:$H$202,6,FALSE))</f>
        <v/>
      </c>
      <c r="AL824" s="23" t="str">
        <f>IF(OR(ISBLANK($AF824),$AF824="N/A"),"",VLOOKUP($AF824,'Part number data actuators'!$B$3:$H$202,7,FALSE))</f>
        <v/>
      </c>
      <c r="AM824" s="5" t="str">
        <f>IF(OR(ISBLANK($AF824),$AF824="N/A"),"",VLOOKUP(AF824,'Weight table'!$A$2:$C$10000,3,FALSE))</f>
        <v/>
      </c>
      <c r="AO824" s="86"/>
      <c r="AU824" s="66" t="e">
        <f t="shared" si="120"/>
        <v>#N/A</v>
      </c>
      <c r="AV824" s="66" t="e">
        <f t="shared" si="121"/>
        <v>#N/A</v>
      </c>
      <c r="AW824" t="e">
        <f t="shared" si="122"/>
        <v>#N/A</v>
      </c>
      <c r="AX824" s="66" t="e">
        <f t="shared" si="123"/>
        <v>#N/A</v>
      </c>
      <c r="AY824" s="66" t="e">
        <f t="shared" si="124"/>
        <v>#N/A</v>
      </c>
      <c r="BB824" s="6" t="e">
        <f>MATCH(Q824,'Partnumber data valves'!$B$4:$B$1001,0)</f>
        <v>#N/A</v>
      </c>
      <c r="BC824" s="6"/>
      <c r="BD824" t="e">
        <f>INDEX('Partnumber data valves'!$B$4:$AC$1001,$BB824,13)</f>
        <v>#N/A</v>
      </c>
      <c r="BE824" t="e">
        <f>INDEX('Partnumber data valves'!$B$4:$AC$1001,$BB824,14)</f>
        <v>#N/A</v>
      </c>
      <c r="BF824" t="e">
        <f>INDEX('Partnumber data valves'!$B$4:$AC$1001,$BB824,15)</f>
        <v>#N/A</v>
      </c>
      <c r="BG824" t="e">
        <f>INDEX('Partnumber data valves'!$B$4:$AC$1001,$BB824,16)</f>
        <v>#N/A</v>
      </c>
      <c r="BH824" t="e">
        <f>INDEX('Partnumber data valves'!$B$4:$AC$1001,$BB824,17)</f>
        <v>#N/A</v>
      </c>
      <c r="BI824" t="e">
        <f>INDEX('Partnumber data valves'!$B$4:$AC$1001,$BB824,18)</f>
        <v>#N/A</v>
      </c>
      <c r="BJ824" t="e">
        <f>INDEX('Partnumber data valves'!$B$4:$AC$1001,$BB824,19)</f>
        <v>#N/A</v>
      </c>
      <c r="BL824" t="e">
        <f>INDEX('Partnumber data valves'!$B$4:$AC$1001,$BB824,21)</f>
        <v>#N/A</v>
      </c>
      <c r="BM824" t="e">
        <f>INDEX('Partnumber data valves'!$B$4:$AC$1001,$BB824,22)</f>
        <v>#N/A</v>
      </c>
      <c r="BN824" t="e">
        <f>INDEX('Partnumber data valves'!$B$4:$AC$1001,$BB824,23)</f>
        <v>#N/A</v>
      </c>
      <c r="BO824" t="e">
        <f>INDEX('Partnumber data valves'!$B$4:$AC$1001,$BB824,24)</f>
        <v>#N/A</v>
      </c>
      <c r="BP824" t="e">
        <f>INDEX('Partnumber data valves'!$B$4:$AC$1001,$BB824,25)</f>
        <v>#N/A</v>
      </c>
      <c r="BQ824" t="e">
        <f>INDEX('Partnumber data valves'!$B$4:$AC$1001,$BB824,26)</f>
        <v>#N/A</v>
      </c>
      <c r="BR824" t="e">
        <f>INDEX('Partnumber data valves'!$B$4:$AC$1001,$BB824,27)</f>
        <v>#N/A</v>
      </c>
      <c r="BS824" t="e">
        <f>INDEX('Partnumber data valves'!$B$4:$AC$1001,$BB824,28)</f>
        <v>#N/A</v>
      </c>
      <c r="BU824" s="66" t="e">
        <f>INDEX('Partnumber data valves'!$B$4:$AC$1001,$BB824,5)</f>
        <v>#N/A</v>
      </c>
      <c r="BV824" s="66" t="e">
        <f>INDEX('Partnumber data valves'!$B$4:$AC$1001,$BB824,6)</f>
        <v>#N/A</v>
      </c>
    </row>
    <row r="825" spans="2:74" ht="15.75">
      <c r="B825" s="86"/>
      <c r="C825" s="108"/>
      <c r="D825" s="112"/>
      <c r="E825" s="124"/>
      <c r="F825" s="124"/>
      <c r="G825" s="109"/>
      <c r="H825" s="112"/>
      <c r="I825" s="110"/>
      <c r="J825" s="111"/>
      <c r="K825" s="112"/>
      <c r="L825" s="111"/>
      <c r="M825" s="115"/>
      <c r="N825" s="115"/>
      <c r="O825" s="115"/>
      <c r="Q825" s="83"/>
      <c r="R825" s="22" t="e">
        <f>VLOOKUP('Frese Valve Selection'!$Q825,'Partnumber data valves'!$B$4:$K$1001,2,FALSE)</f>
        <v>#N/A</v>
      </c>
      <c r="S825" s="23" t="e">
        <f>VLOOKUP('Frese Valve Selection'!$Q825,'Partnumber data valves'!$B$4:$K$1001,3,FALSE)</f>
        <v>#N/A</v>
      </c>
      <c r="T825" s="23" t="e">
        <f>VLOOKUP('Frese Valve Selection'!$Q825,'Partnumber data valves'!$B$4:$K$1001,4,FALSE)</f>
        <v>#N/A</v>
      </c>
      <c r="U825" s="23" t="e">
        <f>VLOOKUP('Frese Valve Selection'!$Q825,'Partnumber data valves'!$B$4:$K$1001,5,FALSE)</f>
        <v>#N/A</v>
      </c>
      <c r="V825" s="23" t="e">
        <f>VLOOKUP('Frese Valve Selection'!$Q825,'Partnumber data valves'!$B$4:$K$1001,6,FALSE)</f>
        <v>#N/A</v>
      </c>
      <c r="W825" s="23" t="e">
        <f>VLOOKUP('Frese Valve Selection'!$Q825,'Partnumber data valves'!$B$4:$K$1001,7,FALSE)</f>
        <v>#N/A</v>
      </c>
      <c r="X825" s="23" t="e">
        <f>VLOOKUP('Frese Valve Selection'!$Q825,'Partnumber data valves'!$B$4:$K$1001,8,FALSE)</f>
        <v>#N/A</v>
      </c>
      <c r="Y825" s="23" t="e">
        <f>VLOOKUP('Frese Valve Selection'!$Q825,'Partnumber data valves'!$B$4:$K$1001,9,FALSE)</f>
        <v>#N/A</v>
      </c>
      <c r="Z825" s="23" t="e">
        <f>VLOOKUP('Frese Valve Selection'!$Q825,'Partnumber data valves'!$B$4:$K$1001,10,FALSE)</f>
        <v>#N/A</v>
      </c>
      <c r="AA825" s="97">
        <f t="shared" si="119"/>
        <v>0</v>
      </c>
      <c r="AB825" s="98" t="e">
        <f t="shared" si="117"/>
        <v>#N/A</v>
      </c>
      <c r="AC825" s="99" t="e">
        <f t="shared" si="118"/>
        <v>#N/A</v>
      </c>
      <c r="AD825" s="23" t="e">
        <f>VLOOKUP(Q825,'Weight table'!$A$2:$C$10000,3,FALSE)</f>
        <v>#N/A</v>
      </c>
      <c r="AF825" s="83"/>
      <c r="AG825" s="23" t="str">
        <f>IF(OR(ISBLANK($AF825),$AF825="N/A"),"",VLOOKUP($AF825,'Part number data actuators'!$B$3:$H$202,2,FALSE))</f>
        <v/>
      </c>
      <c r="AH825" s="23" t="str">
        <f>IF(OR(ISBLANK($AF825),$AF825="N/A"),"",VLOOKUP($AF825,'Part number data actuators'!$B$3:$H$202,3,FALSE))</f>
        <v/>
      </c>
      <c r="AI825" s="23" t="str">
        <f>IF(OR(ISBLANK($AF825),$AF825="N/A"),"",VLOOKUP($AF825,'Part number data actuators'!$B$3:$H$202,4,FALSE))</f>
        <v/>
      </c>
      <c r="AJ825" s="23" t="str">
        <f>IF(OR(ISBLANK($AF825),$AF825="N/A"),"",VLOOKUP($AF825,'Part number data actuators'!$B$3:$H$202,5,FALSE))</f>
        <v/>
      </c>
      <c r="AK825" s="23" t="str">
        <f>IF(OR(ISBLANK($AF825),$AF825="N/A"),"",VLOOKUP($AF825,'Part number data actuators'!$B$3:$H$202,6,FALSE))</f>
        <v/>
      </c>
      <c r="AL825" s="23" t="str">
        <f>IF(OR(ISBLANK($AF825),$AF825="N/A"),"",VLOOKUP($AF825,'Part number data actuators'!$B$3:$H$202,7,FALSE))</f>
        <v/>
      </c>
      <c r="AM825" s="5" t="str">
        <f>IF(OR(ISBLANK($AF825),$AF825="N/A"),"",VLOOKUP(AF825,'Weight table'!$A$2:$C$10000,3,FALSE))</f>
        <v/>
      </c>
      <c r="AO825" s="86"/>
      <c r="AU825" s="66" t="e">
        <f t="shared" si="120"/>
        <v>#N/A</v>
      </c>
      <c r="AV825" s="66" t="e">
        <f t="shared" si="121"/>
        <v>#N/A</v>
      </c>
      <c r="AW825" t="e">
        <f t="shared" si="122"/>
        <v>#N/A</v>
      </c>
      <c r="AX825" s="66" t="e">
        <f t="shared" si="123"/>
        <v>#N/A</v>
      </c>
      <c r="AY825" s="66" t="e">
        <f t="shared" si="124"/>
        <v>#N/A</v>
      </c>
      <c r="BB825" s="6" t="e">
        <f>MATCH(Q825,'Partnumber data valves'!$B$4:$B$1001,0)</f>
        <v>#N/A</v>
      </c>
      <c r="BC825" s="6"/>
      <c r="BD825" t="e">
        <f>INDEX('Partnumber data valves'!$B$4:$AC$1001,$BB825,13)</f>
        <v>#N/A</v>
      </c>
      <c r="BE825" t="e">
        <f>INDEX('Partnumber data valves'!$B$4:$AC$1001,$BB825,14)</f>
        <v>#N/A</v>
      </c>
      <c r="BF825" t="e">
        <f>INDEX('Partnumber data valves'!$B$4:$AC$1001,$BB825,15)</f>
        <v>#N/A</v>
      </c>
      <c r="BG825" t="e">
        <f>INDEX('Partnumber data valves'!$B$4:$AC$1001,$BB825,16)</f>
        <v>#N/A</v>
      </c>
      <c r="BH825" t="e">
        <f>INDEX('Partnumber data valves'!$B$4:$AC$1001,$BB825,17)</f>
        <v>#N/A</v>
      </c>
      <c r="BI825" t="e">
        <f>INDEX('Partnumber data valves'!$B$4:$AC$1001,$BB825,18)</f>
        <v>#N/A</v>
      </c>
      <c r="BJ825" t="e">
        <f>INDEX('Partnumber data valves'!$B$4:$AC$1001,$BB825,19)</f>
        <v>#N/A</v>
      </c>
      <c r="BL825" t="e">
        <f>INDEX('Partnumber data valves'!$B$4:$AC$1001,$BB825,21)</f>
        <v>#N/A</v>
      </c>
      <c r="BM825" t="e">
        <f>INDEX('Partnumber data valves'!$B$4:$AC$1001,$BB825,22)</f>
        <v>#N/A</v>
      </c>
      <c r="BN825" t="e">
        <f>INDEX('Partnumber data valves'!$B$4:$AC$1001,$BB825,23)</f>
        <v>#N/A</v>
      </c>
      <c r="BO825" t="e">
        <f>INDEX('Partnumber data valves'!$B$4:$AC$1001,$BB825,24)</f>
        <v>#N/A</v>
      </c>
      <c r="BP825" t="e">
        <f>INDEX('Partnumber data valves'!$B$4:$AC$1001,$BB825,25)</f>
        <v>#N/A</v>
      </c>
      <c r="BQ825" t="e">
        <f>INDEX('Partnumber data valves'!$B$4:$AC$1001,$BB825,26)</f>
        <v>#N/A</v>
      </c>
      <c r="BR825" t="e">
        <f>INDEX('Partnumber data valves'!$B$4:$AC$1001,$BB825,27)</f>
        <v>#N/A</v>
      </c>
      <c r="BS825" t="e">
        <f>INDEX('Partnumber data valves'!$B$4:$AC$1001,$BB825,28)</f>
        <v>#N/A</v>
      </c>
      <c r="BU825" s="66" t="e">
        <f>INDEX('Partnumber data valves'!$B$4:$AC$1001,$BB825,5)</f>
        <v>#N/A</v>
      </c>
      <c r="BV825" s="66" t="e">
        <f>INDEX('Partnumber data valves'!$B$4:$AC$1001,$BB825,6)</f>
        <v>#N/A</v>
      </c>
    </row>
    <row r="826" spans="2:74" ht="15.75">
      <c r="B826" s="86"/>
      <c r="C826" s="108"/>
      <c r="D826" s="112"/>
      <c r="E826" s="124"/>
      <c r="F826" s="124"/>
      <c r="G826" s="109"/>
      <c r="H826" s="112"/>
      <c r="I826" s="110"/>
      <c r="J826" s="111"/>
      <c r="K826" s="112"/>
      <c r="L826" s="111"/>
      <c r="M826" s="115"/>
      <c r="N826" s="115"/>
      <c r="O826" s="115"/>
      <c r="Q826" s="83"/>
      <c r="R826" s="22" t="e">
        <f>VLOOKUP('Frese Valve Selection'!$Q826,'Partnumber data valves'!$B$4:$K$1001,2,FALSE)</f>
        <v>#N/A</v>
      </c>
      <c r="S826" s="23" t="e">
        <f>VLOOKUP('Frese Valve Selection'!$Q826,'Partnumber data valves'!$B$4:$K$1001,3,FALSE)</f>
        <v>#N/A</v>
      </c>
      <c r="T826" s="23" t="e">
        <f>VLOOKUP('Frese Valve Selection'!$Q826,'Partnumber data valves'!$B$4:$K$1001,4,FALSE)</f>
        <v>#N/A</v>
      </c>
      <c r="U826" s="23" t="e">
        <f>VLOOKUP('Frese Valve Selection'!$Q826,'Partnumber data valves'!$B$4:$K$1001,5,FALSE)</f>
        <v>#N/A</v>
      </c>
      <c r="V826" s="23" t="e">
        <f>VLOOKUP('Frese Valve Selection'!$Q826,'Partnumber data valves'!$B$4:$K$1001,6,FALSE)</f>
        <v>#N/A</v>
      </c>
      <c r="W826" s="23" t="e">
        <f>VLOOKUP('Frese Valve Selection'!$Q826,'Partnumber data valves'!$B$4:$K$1001,7,FALSE)</f>
        <v>#N/A</v>
      </c>
      <c r="X826" s="23" t="e">
        <f>VLOOKUP('Frese Valve Selection'!$Q826,'Partnumber data valves'!$B$4:$K$1001,8,FALSE)</f>
        <v>#N/A</v>
      </c>
      <c r="Y826" s="23" t="e">
        <f>VLOOKUP('Frese Valve Selection'!$Q826,'Partnumber data valves'!$B$4:$K$1001,9,FALSE)</f>
        <v>#N/A</v>
      </c>
      <c r="Z826" s="23" t="e">
        <f>VLOOKUP('Frese Valve Selection'!$Q826,'Partnumber data valves'!$B$4:$K$1001,10,FALSE)</f>
        <v>#N/A</v>
      </c>
      <c r="AA826" s="97">
        <f t="shared" si="119"/>
        <v>0</v>
      </c>
      <c r="AB826" s="98" t="e">
        <f t="shared" si="117"/>
        <v>#N/A</v>
      </c>
      <c r="AC826" s="99" t="e">
        <f t="shared" si="118"/>
        <v>#N/A</v>
      </c>
      <c r="AD826" s="23" t="e">
        <f>VLOOKUP(Q826,'Weight table'!$A$2:$C$10000,3,FALSE)</f>
        <v>#N/A</v>
      </c>
      <c r="AF826" s="83"/>
      <c r="AG826" s="23" t="str">
        <f>IF(OR(ISBLANK($AF826),$AF826="N/A"),"",VLOOKUP($AF826,'Part number data actuators'!$B$3:$H$202,2,FALSE))</f>
        <v/>
      </c>
      <c r="AH826" s="23" t="str">
        <f>IF(OR(ISBLANK($AF826),$AF826="N/A"),"",VLOOKUP($AF826,'Part number data actuators'!$B$3:$H$202,3,FALSE))</f>
        <v/>
      </c>
      <c r="AI826" s="23" t="str">
        <f>IF(OR(ISBLANK($AF826),$AF826="N/A"),"",VLOOKUP($AF826,'Part number data actuators'!$B$3:$H$202,4,FALSE))</f>
        <v/>
      </c>
      <c r="AJ826" s="23" t="str">
        <f>IF(OR(ISBLANK($AF826),$AF826="N/A"),"",VLOOKUP($AF826,'Part number data actuators'!$B$3:$H$202,5,FALSE))</f>
        <v/>
      </c>
      <c r="AK826" s="23" t="str">
        <f>IF(OR(ISBLANK($AF826),$AF826="N/A"),"",VLOOKUP($AF826,'Part number data actuators'!$B$3:$H$202,6,FALSE))</f>
        <v/>
      </c>
      <c r="AL826" s="23" t="str">
        <f>IF(OR(ISBLANK($AF826),$AF826="N/A"),"",VLOOKUP($AF826,'Part number data actuators'!$B$3:$H$202,7,FALSE))</f>
        <v/>
      </c>
      <c r="AM826" s="5" t="str">
        <f>IF(OR(ISBLANK($AF826),$AF826="N/A"),"",VLOOKUP(AF826,'Weight table'!$A$2:$C$10000,3,FALSE))</f>
        <v/>
      </c>
      <c r="AO826" s="86"/>
      <c r="AU826" s="66" t="e">
        <f t="shared" si="120"/>
        <v>#N/A</v>
      </c>
      <c r="AV826" s="66" t="e">
        <f t="shared" si="121"/>
        <v>#N/A</v>
      </c>
      <c r="AW826" t="e">
        <f t="shared" si="122"/>
        <v>#N/A</v>
      </c>
      <c r="AX826" s="66" t="e">
        <f t="shared" si="123"/>
        <v>#N/A</v>
      </c>
      <c r="AY826" s="66" t="e">
        <f t="shared" si="124"/>
        <v>#N/A</v>
      </c>
      <c r="BB826" s="6" t="e">
        <f>MATCH(Q826,'Partnumber data valves'!$B$4:$B$1001,0)</f>
        <v>#N/A</v>
      </c>
      <c r="BC826" s="6"/>
      <c r="BD826" t="e">
        <f>INDEX('Partnumber data valves'!$B$4:$AC$1001,$BB826,13)</f>
        <v>#N/A</v>
      </c>
      <c r="BE826" t="e">
        <f>INDEX('Partnumber data valves'!$B$4:$AC$1001,$BB826,14)</f>
        <v>#N/A</v>
      </c>
      <c r="BF826" t="e">
        <f>INDEX('Partnumber data valves'!$B$4:$AC$1001,$BB826,15)</f>
        <v>#N/A</v>
      </c>
      <c r="BG826" t="e">
        <f>INDEX('Partnumber data valves'!$B$4:$AC$1001,$BB826,16)</f>
        <v>#N/A</v>
      </c>
      <c r="BH826" t="e">
        <f>INDEX('Partnumber data valves'!$B$4:$AC$1001,$BB826,17)</f>
        <v>#N/A</v>
      </c>
      <c r="BI826" t="e">
        <f>INDEX('Partnumber data valves'!$B$4:$AC$1001,$BB826,18)</f>
        <v>#N/A</v>
      </c>
      <c r="BJ826" t="e">
        <f>INDEX('Partnumber data valves'!$B$4:$AC$1001,$BB826,19)</f>
        <v>#N/A</v>
      </c>
      <c r="BL826" t="e">
        <f>INDEX('Partnumber data valves'!$B$4:$AC$1001,$BB826,21)</f>
        <v>#N/A</v>
      </c>
      <c r="BM826" t="e">
        <f>INDEX('Partnumber data valves'!$B$4:$AC$1001,$BB826,22)</f>
        <v>#N/A</v>
      </c>
      <c r="BN826" t="e">
        <f>INDEX('Partnumber data valves'!$B$4:$AC$1001,$BB826,23)</f>
        <v>#N/A</v>
      </c>
      <c r="BO826" t="e">
        <f>INDEX('Partnumber data valves'!$B$4:$AC$1001,$BB826,24)</f>
        <v>#N/A</v>
      </c>
      <c r="BP826" t="e">
        <f>INDEX('Partnumber data valves'!$B$4:$AC$1001,$BB826,25)</f>
        <v>#N/A</v>
      </c>
      <c r="BQ826" t="e">
        <f>INDEX('Partnumber data valves'!$B$4:$AC$1001,$BB826,26)</f>
        <v>#N/A</v>
      </c>
      <c r="BR826" t="e">
        <f>INDEX('Partnumber data valves'!$B$4:$AC$1001,$BB826,27)</f>
        <v>#N/A</v>
      </c>
      <c r="BS826" t="e">
        <f>INDEX('Partnumber data valves'!$B$4:$AC$1001,$BB826,28)</f>
        <v>#N/A</v>
      </c>
      <c r="BU826" s="66" t="e">
        <f>INDEX('Partnumber data valves'!$B$4:$AC$1001,$BB826,5)</f>
        <v>#N/A</v>
      </c>
      <c r="BV826" s="66" t="e">
        <f>INDEX('Partnumber data valves'!$B$4:$AC$1001,$BB826,6)</f>
        <v>#N/A</v>
      </c>
    </row>
    <row r="827" spans="2:74" ht="15.75">
      <c r="B827" s="86"/>
      <c r="C827" s="108"/>
      <c r="D827" s="125"/>
      <c r="E827" s="124"/>
      <c r="F827" s="124"/>
      <c r="G827" s="109"/>
      <c r="H827" s="112"/>
      <c r="I827" s="110"/>
      <c r="J827" s="111"/>
      <c r="K827" s="112"/>
      <c r="L827" s="111"/>
      <c r="M827" s="115"/>
      <c r="N827" s="115"/>
      <c r="O827" s="115"/>
      <c r="Q827" s="83"/>
      <c r="R827" s="22" t="e">
        <f>VLOOKUP('Frese Valve Selection'!$Q827,'Partnumber data valves'!$B$4:$K$1001,2,FALSE)</f>
        <v>#N/A</v>
      </c>
      <c r="S827" s="23" t="e">
        <f>VLOOKUP('Frese Valve Selection'!$Q827,'Partnumber data valves'!$B$4:$K$1001,3,FALSE)</f>
        <v>#N/A</v>
      </c>
      <c r="T827" s="23" t="e">
        <f>VLOOKUP('Frese Valve Selection'!$Q827,'Partnumber data valves'!$B$4:$K$1001,4,FALSE)</f>
        <v>#N/A</v>
      </c>
      <c r="U827" s="23" t="e">
        <f>VLOOKUP('Frese Valve Selection'!$Q827,'Partnumber data valves'!$B$4:$K$1001,5,FALSE)</f>
        <v>#N/A</v>
      </c>
      <c r="V827" s="23" t="e">
        <f>VLOOKUP('Frese Valve Selection'!$Q827,'Partnumber data valves'!$B$4:$K$1001,6,FALSE)</f>
        <v>#N/A</v>
      </c>
      <c r="W827" s="23" t="e">
        <f>VLOOKUP('Frese Valve Selection'!$Q827,'Partnumber data valves'!$B$4:$K$1001,7,FALSE)</f>
        <v>#N/A</v>
      </c>
      <c r="X827" s="23" t="e">
        <f>VLOOKUP('Frese Valve Selection'!$Q827,'Partnumber data valves'!$B$4:$K$1001,8,FALSE)</f>
        <v>#N/A</v>
      </c>
      <c r="Y827" s="23" t="e">
        <f>VLOOKUP('Frese Valve Selection'!$Q827,'Partnumber data valves'!$B$4:$K$1001,9,FALSE)</f>
        <v>#N/A</v>
      </c>
      <c r="Z827" s="23" t="e">
        <f>VLOOKUP('Frese Valve Selection'!$Q827,'Partnumber data valves'!$B$4:$K$1001,10,FALSE)</f>
        <v>#N/A</v>
      </c>
      <c r="AA827" s="97">
        <f t="shared" si="119"/>
        <v>0</v>
      </c>
      <c r="AB827" s="98" t="e">
        <f t="shared" si="117"/>
        <v>#N/A</v>
      </c>
      <c r="AC827" s="99" t="e">
        <f t="shared" si="118"/>
        <v>#N/A</v>
      </c>
      <c r="AD827" s="23" t="e">
        <f>VLOOKUP(Q827,'Weight table'!$A$2:$C$10000,3,FALSE)</f>
        <v>#N/A</v>
      </c>
      <c r="AF827" s="83"/>
      <c r="AG827" s="23" t="str">
        <f>IF(OR(ISBLANK($AF827),$AF827="N/A"),"",VLOOKUP($AF827,'Part number data actuators'!$B$3:$H$202,2,FALSE))</f>
        <v/>
      </c>
      <c r="AH827" s="23" t="str">
        <f>IF(OR(ISBLANK($AF827),$AF827="N/A"),"",VLOOKUP($AF827,'Part number data actuators'!$B$3:$H$202,3,FALSE))</f>
        <v/>
      </c>
      <c r="AI827" s="23" t="str">
        <f>IF(OR(ISBLANK($AF827),$AF827="N/A"),"",VLOOKUP($AF827,'Part number data actuators'!$B$3:$H$202,4,FALSE))</f>
        <v/>
      </c>
      <c r="AJ827" s="23" t="str">
        <f>IF(OR(ISBLANK($AF827),$AF827="N/A"),"",VLOOKUP($AF827,'Part number data actuators'!$B$3:$H$202,5,FALSE))</f>
        <v/>
      </c>
      <c r="AK827" s="23" t="str">
        <f>IF(OR(ISBLANK($AF827),$AF827="N/A"),"",VLOOKUP($AF827,'Part number data actuators'!$B$3:$H$202,6,FALSE))</f>
        <v/>
      </c>
      <c r="AL827" s="23" t="str">
        <f>IF(OR(ISBLANK($AF827),$AF827="N/A"),"",VLOOKUP($AF827,'Part number data actuators'!$B$3:$H$202,7,FALSE))</f>
        <v/>
      </c>
      <c r="AM827" s="5" t="str">
        <f>IF(OR(ISBLANK($AF827),$AF827="N/A"),"",VLOOKUP(AF827,'Weight table'!$A$2:$C$10000,3,FALSE))</f>
        <v/>
      </c>
      <c r="AO827" s="86"/>
      <c r="AU827" s="66" t="e">
        <f t="shared" si="120"/>
        <v>#N/A</v>
      </c>
      <c r="AV827" s="66" t="e">
        <f t="shared" si="121"/>
        <v>#N/A</v>
      </c>
      <c r="AW827" t="e">
        <f t="shared" si="122"/>
        <v>#N/A</v>
      </c>
      <c r="AX827" s="66" t="e">
        <f t="shared" si="123"/>
        <v>#N/A</v>
      </c>
      <c r="AY827" s="66" t="e">
        <f t="shared" si="124"/>
        <v>#N/A</v>
      </c>
      <c r="BB827" s="6" t="e">
        <f>MATCH(Q827,'Partnumber data valves'!$B$4:$B$1001,0)</f>
        <v>#N/A</v>
      </c>
      <c r="BC827" s="6"/>
      <c r="BD827" t="e">
        <f>INDEX('Partnumber data valves'!$B$4:$AC$1001,$BB827,13)</f>
        <v>#N/A</v>
      </c>
      <c r="BE827" t="e">
        <f>INDEX('Partnumber data valves'!$B$4:$AC$1001,$BB827,14)</f>
        <v>#N/A</v>
      </c>
      <c r="BF827" t="e">
        <f>INDEX('Partnumber data valves'!$B$4:$AC$1001,$BB827,15)</f>
        <v>#N/A</v>
      </c>
      <c r="BG827" t="e">
        <f>INDEX('Partnumber data valves'!$B$4:$AC$1001,$BB827,16)</f>
        <v>#N/A</v>
      </c>
      <c r="BH827" t="e">
        <f>INDEX('Partnumber data valves'!$B$4:$AC$1001,$BB827,17)</f>
        <v>#N/A</v>
      </c>
      <c r="BI827" t="e">
        <f>INDEX('Partnumber data valves'!$B$4:$AC$1001,$BB827,18)</f>
        <v>#N/A</v>
      </c>
      <c r="BJ827" t="e">
        <f>INDEX('Partnumber data valves'!$B$4:$AC$1001,$BB827,19)</f>
        <v>#N/A</v>
      </c>
      <c r="BL827" t="e">
        <f>INDEX('Partnumber data valves'!$B$4:$AC$1001,$BB827,21)</f>
        <v>#N/A</v>
      </c>
      <c r="BM827" t="e">
        <f>INDEX('Partnumber data valves'!$B$4:$AC$1001,$BB827,22)</f>
        <v>#N/A</v>
      </c>
      <c r="BN827" t="e">
        <f>INDEX('Partnumber data valves'!$B$4:$AC$1001,$BB827,23)</f>
        <v>#N/A</v>
      </c>
      <c r="BO827" t="e">
        <f>INDEX('Partnumber data valves'!$B$4:$AC$1001,$BB827,24)</f>
        <v>#N/A</v>
      </c>
      <c r="BP827" t="e">
        <f>INDEX('Partnumber data valves'!$B$4:$AC$1001,$BB827,25)</f>
        <v>#N/A</v>
      </c>
      <c r="BQ827" t="e">
        <f>INDEX('Partnumber data valves'!$B$4:$AC$1001,$BB827,26)</f>
        <v>#N/A</v>
      </c>
      <c r="BR827" t="e">
        <f>INDEX('Partnumber data valves'!$B$4:$AC$1001,$BB827,27)</f>
        <v>#N/A</v>
      </c>
      <c r="BS827" t="e">
        <f>INDEX('Partnumber data valves'!$B$4:$AC$1001,$BB827,28)</f>
        <v>#N/A</v>
      </c>
      <c r="BU827" s="66" t="e">
        <f>INDEX('Partnumber data valves'!$B$4:$AC$1001,$BB827,5)</f>
        <v>#N/A</v>
      </c>
      <c r="BV827" s="66" t="e">
        <f>INDEX('Partnumber data valves'!$B$4:$AC$1001,$BB827,6)</f>
        <v>#N/A</v>
      </c>
    </row>
    <row r="828" spans="2:74" ht="15.75">
      <c r="B828" s="86"/>
      <c r="C828" s="108"/>
      <c r="D828" s="112"/>
      <c r="E828" s="124"/>
      <c r="F828" s="124"/>
      <c r="G828" s="109"/>
      <c r="H828" s="112"/>
      <c r="I828" s="110"/>
      <c r="J828" s="111"/>
      <c r="K828" s="112"/>
      <c r="L828" s="111"/>
      <c r="M828" s="115"/>
      <c r="N828" s="115"/>
      <c r="O828" s="115"/>
      <c r="Q828" s="83"/>
      <c r="R828" s="22" t="e">
        <f>VLOOKUP('Frese Valve Selection'!$Q828,'Partnumber data valves'!$B$4:$K$1001,2,FALSE)</f>
        <v>#N/A</v>
      </c>
      <c r="S828" s="23" t="e">
        <f>VLOOKUP('Frese Valve Selection'!$Q828,'Partnumber data valves'!$B$4:$K$1001,3,FALSE)</f>
        <v>#N/A</v>
      </c>
      <c r="T828" s="23" t="e">
        <f>VLOOKUP('Frese Valve Selection'!$Q828,'Partnumber data valves'!$B$4:$K$1001,4,FALSE)</f>
        <v>#N/A</v>
      </c>
      <c r="U828" s="23" t="e">
        <f>VLOOKUP('Frese Valve Selection'!$Q828,'Partnumber data valves'!$B$4:$K$1001,5,FALSE)</f>
        <v>#N/A</v>
      </c>
      <c r="V828" s="23" t="e">
        <f>VLOOKUP('Frese Valve Selection'!$Q828,'Partnumber data valves'!$B$4:$K$1001,6,FALSE)</f>
        <v>#N/A</v>
      </c>
      <c r="W828" s="23" t="e">
        <f>VLOOKUP('Frese Valve Selection'!$Q828,'Partnumber data valves'!$B$4:$K$1001,7,FALSE)</f>
        <v>#N/A</v>
      </c>
      <c r="X828" s="23" t="e">
        <f>VLOOKUP('Frese Valve Selection'!$Q828,'Partnumber data valves'!$B$4:$K$1001,8,FALSE)</f>
        <v>#N/A</v>
      </c>
      <c r="Y828" s="23" t="e">
        <f>VLOOKUP('Frese Valve Selection'!$Q828,'Partnumber data valves'!$B$4:$K$1001,9,FALSE)</f>
        <v>#N/A</v>
      </c>
      <c r="Z828" s="23" t="e">
        <f>VLOOKUP('Frese Valve Selection'!$Q828,'Partnumber data valves'!$B$4:$K$1001,10,FALSE)</f>
        <v>#N/A</v>
      </c>
      <c r="AA828" s="97">
        <f t="shared" si="119"/>
        <v>0</v>
      </c>
      <c r="AB828" s="98" t="e">
        <f t="shared" si="117"/>
        <v>#N/A</v>
      </c>
      <c r="AC828" s="99" t="e">
        <f t="shared" si="118"/>
        <v>#N/A</v>
      </c>
      <c r="AD828" s="23" t="e">
        <f>VLOOKUP(Q828,'Weight table'!$A$2:$C$10000,3,FALSE)</f>
        <v>#N/A</v>
      </c>
      <c r="AF828" s="83"/>
      <c r="AG828" s="23" t="str">
        <f>IF(OR(ISBLANK($AF828),$AF828="N/A"),"",VLOOKUP($AF828,'Part number data actuators'!$B$3:$H$202,2,FALSE))</f>
        <v/>
      </c>
      <c r="AH828" s="23" t="str">
        <f>IF(OR(ISBLANK($AF828),$AF828="N/A"),"",VLOOKUP($AF828,'Part number data actuators'!$B$3:$H$202,3,FALSE))</f>
        <v/>
      </c>
      <c r="AI828" s="23" t="str">
        <f>IF(OR(ISBLANK($AF828),$AF828="N/A"),"",VLOOKUP($AF828,'Part number data actuators'!$B$3:$H$202,4,FALSE))</f>
        <v/>
      </c>
      <c r="AJ828" s="23" t="str">
        <f>IF(OR(ISBLANK($AF828),$AF828="N/A"),"",VLOOKUP($AF828,'Part number data actuators'!$B$3:$H$202,5,FALSE))</f>
        <v/>
      </c>
      <c r="AK828" s="23" t="str">
        <f>IF(OR(ISBLANK($AF828),$AF828="N/A"),"",VLOOKUP($AF828,'Part number data actuators'!$B$3:$H$202,6,FALSE))</f>
        <v/>
      </c>
      <c r="AL828" s="23" t="str">
        <f>IF(OR(ISBLANK($AF828),$AF828="N/A"),"",VLOOKUP($AF828,'Part number data actuators'!$B$3:$H$202,7,FALSE))</f>
        <v/>
      </c>
      <c r="AM828" s="5" t="str">
        <f>IF(OR(ISBLANK($AF828),$AF828="N/A"),"",VLOOKUP(AF828,'Weight table'!$A$2:$C$10000,3,FALSE))</f>
        <v/>
      </c>
      <c r="AO828" s="86"/>
      <c r="AU828" s="66" t="e">
        <f t="shared" si="120"/>
        <v>#N/A</v>
      </c>
      <c r="AV828" s="66" t="e">
        <f t="shared" si="121"/>
        <v>#N/A</v>
      </c>
      <c r="AW828" t="e">
        <f t="shared" si="122"/>
        <v>#N/A</v>
      </c>
      <c r="AX828" s="66" t="e">
        <f t="shared" si="123"/>
        <v>#N/A</v>
      </c>
      <c r="AY828" s="66" t="e">
        <f t="shared" si="124"/>
        <v>#N/A</v>
      </c>
      <c r="BB828" s="6" t="e">
        <f>MATCH(Q828,'Partnumber data valves'!$B$4:$B$1001,0)</f>
        <v>#N/A</v>
      </c>
      <c r="BC828" s="6"/>
      <c r="BD828" t="e">
        <f>INDEX('Partnumber data valves'!$B$4:$AC$1001,$BB828,13)</f>
        <v>#N/A</v>
      </c>
      <c r="BE828" t="e">
        <f>INDEX('Partnumber data valves'!$B$4:$AC$1001,$BB828,14)</f>
        <v>#N/A</v>
      </c>
      <c r="BF828" t="e">
        <f>INDEX('Partnumber data valves'!$B$4:$AC$1001,$BB828,15)</f>
        <v>#N/A</v>
      </c>
      <c r="BG828" t="e">
        <f>INDEX('Partnumber data valves'!$B$4:$AC$1001,$BB828,16)</f>
        <v>#N/A</v>
      </c>
      <c r="BH828" t="e">
        <f>INDEX('Partnumber data valves'!$B$4:$AC$1001,$BB828,17)</f>
        <v>#N/A</v>
      </c>
      <c r="BI828" t="e">
        <f>INDEX('Partnumber data valves'!$B$4:$AC$1001,$BB828,18)</f>
        <v>#N/A</v>
      </c>
      <c r="BJ828" t="e">
        <f>INDEX('Partnumber data valves'!$B$4:$AC$1001,$BB828,19)</f>
        <v>#N/A</v>
      </c>
      <c r="BL828" t="e">
        <f>INDEX('Partnumber data valves'!$B$4:$AC$1001,$BB828,21)</f>
        <v>#N/A</v>
      </c>
      <c r="BM828" t="e">
        <f>INDEX('Partnumber data valves'!$B$4:$AC$1001,$BB828,22)</f>
        <v>#N/A</v>
      </c>
      <c r="BN828" t="e">
        <f>INDEX('Partnumber data valves'!$B$4:$AC$1001,$BB828,23)</f>
        <v>#N/A</v>
      </c>
      <c r="BO828" t="e">
        <f>INDEX('Partnumber data valves'!$B$4:$AC$1001,$BB828,24)</f>
        <v>#N/A</v>
      </c>
      <c r="BP828" t="e">
        <f>INDEX('Partnumber data valves'!$B$4:$AC$1001,$BB828,25)</f>
        <v>#N/A</v>
      </c>
      <c r="BQ828" t="e">
        <f>INDEX('Partnumber data valves'!$B$4:$AC$1001,$BB828,26)</f>
        <v>#N/A</v>
      </c>
      <c r="BR828" t="e">
        <f>INDEX('Partnumber data valves'!$B$4:$AC$1001,$BB828,27)</f>
        <v>#N/A</v>
      </c>
      <c r="BS828" t="e">
        <f>INDEX('Partnumber data valves'!$B$4:$AC$1001,$BB828,28)</f>
        <v>#N/A</v>
      </c>
      <c r="BU828" s="66" t="e">
        <f>INDEX('Partnumber data valves'!$B$4:$AC$1001,$BB828,5)</f>
        <v>#N/A</v>
      </c>
      <c r="BV828" s="66" t="e">
        <f>INDEX('Partnumber data valves'!$B$4:$AC$1001,$BB828,6)</f>
        <v>#N/A</v>
      </c>
    </row>
    <row r="829" spans="2:74" ht="15.75">
      <c r="B829" s="86"/>
      <c r="C829" s="108"/>
      <c r="D829" s="112"/>
      <c r="E829" s="124"/>
      <c r="F829" s="124"/>
      <c r="G829" s="109"/>
      <c r="H829" s="112"/>
      <c r="I829" s="110"/>
      <c r="J829" s="111"/>
      <c r="K829" s="112"/>
      <c r="L829" s="111"/>
      <c r="M829" s="115"/>
      <c r="N829" s="115"/>
      <c r="O829" s="115"/>
      <c r="Q829" s="83"/>
      <c r="R829" s="22" t="e">
        <f>VLOOKUP('Frese Valve Selection'!$Q829,'Partnumber data valves'!$B$4:$K$1001,2,FALSE)</f>
        <v>#N/A</v>
      </c>
      <c r="S829" s="23" t="e">
        <f>VLOOKUP('Frese Valve Selection'!$Q829,'Partnumber data valves'!$B$4:$K$1001,3,FALSE)</f>
        <v>#N/A</v>
      </c>
      <c r="T829" s="23" t="e">
        <f>VLOOKUP('Frese Valve Selection'!$Q829,'Partnumber data valves'!$B$4:$K$1001,4,FALSE)</f>
        <v>#N/A</v>
      </c>
      <c r="U829" s="23" t="e">
        <f>VLOOKUP('Frese Valve Selection'!$Q829,'Partnumber data valves'!$B$4:$K$1001,5,FALSE)</f>
        <v>#N/A</v>
      </c>
      <c r="V829" s="23" t="e">
        <f>VLOOKUP('Frese Valve Selection'!$Q829,'Partnumber data valves'!$B$4:$K$1001,6,FALSE)</f>
        <v>#N/A</v>
      </c>
      <c r="W829" s="23" t="e">
        <f>VLOOKUP('Frese Valve Selection'!$Q829,'Partnumber data valves'!$B$4:$K$1001,7,FALSE)</f>
        <v>#N/A</v>
      </c>
      <c r="X829" s="23" t="e">
        <f>VLOOKUP('Frese Valve Selection'!$Q829,'Partnumber data valves'!$B$4:$K$1001,8,FALSE)</f>
        <v>#N/A</v>
      </c>
      <c r="Y829" s="23" t="e">
        <f>VLOOKUP('Frese Valve Selection'!$Q829,'Partnumber data valves'!$B$4:$K$1001,9,FALSE)</f>
        <v>#N/A</v>
      </c>
      <c r="Z829" s="23" t="e">
        <f>VLOOKUP('Frese Valve Selection'!$Q829,'Partnumber data valves'!$B$4:$K$1001,10,FALSE)</f>
        <v>#N/A</v>
      </c>
      <c r="AA829" s="97">
        <f t="shared" si="119"/>
        <v>0</v>
      </c>
      <c r="AB829" s="98" t="e">
        <f t="shared" si="117"/>
        <v>#N/A</v>
      </c>
      <c r="AC829" s="99" t="e">
        <f t="shared" si="118"/>
        <v>#N/A</v>
      </c>
      <c r="AD829" s="23" t="e">
        <f>VLOOKUP(Q829,'Weight table'!$A$2:$C$10000,3,FALSE)</f>
        <v>#N/A</v>
      </c>
      <c r="AF829" s="83"/>
      <c r="AG829" s="23" t="str">
        <f>IF(OR(ISBLANK($AF829),$AF829="N/A"),"",VLOOKUP($AF829,'Part number data actuators'!$B$3:$H$202,2,FALSE))</f>
        <v/>
      </c>
      <c r="AH829" s="23" t="str">
        <f>IF(OR(ISBLANK($AF829),$AF829="N/A"),"",VLOOKUP($AF829,'Part number data actuators'!$B$3:$H$202,3,FALSE))</f>
        <v/>
      </c>
      <c r="AI829" s="23" t="str">
        <f>IF(OR(ISBLANK($AF829),$AF829="N/A"),"",VLOOKUP($AF829,'Part number data actuators'!$B$3:$H$202,4,FALSE))</f>
        <v/>
      </c>
      <c r="AJ829" s="23" t="str">
        <f>IF(OR(ISBLANK($AF829),$AF829="N/A"),"",VLOOKUP($AF829,'Part number data actuators'!$B$3:$H$202,5,FALSE))</f>
        <v/>
      </c>
      <c r="AK829" s="23" t="str">
        <f>IF(OR(ISBLANK($AF829),$AF829="N/A"),"",VLOOKUP($AF829,'Part number data actuators'!$B$3:$H$202,6,FALSE))</f>
        <v/>
      </c>
      <c r="AL829" s="23" t="str">
        <f>IF(OR(ISBLANK($AF829),$AF829="N/A"),"",VLOOKUP($AF829,'Part number data actuators'!$B$3:$H$202,7,FALSE))</f>
        <v/>
      </c>
      <c r="AM829" s="5" t="str">
        <f>IF(OR(ISBLANK($AF829),$AF829="N/A"),"",VLOOKUP(AF829,'Weight table'!$A$2:$C$10000,3,FALSE))</f>
        <v/>
      </c>
      <c r="AO829" s="86"/>
      <c r="AU829" s="66" t="e">
        <f t="shared" si="120"/>
        <v>#N/A</v>
      </c>
      <c r="AV829" s="66" t="e">
        <f t="shared" si="121"/>
        <v>#N/A</v>
      </c>
      <c r="AW829" t="e">
        <f t="shared" si="122"/>
        <v>#N/A</v>
      </c>
      <c r="AX829" s="66" t="e">
        <f t="shared" si="123"/>
        <v>#N/A</v>
      </c>
      <c r="AY829" s="66" t="e">
        <f t="shared" si="124"/>
        <v>#N/A</v>
      </c>
      <c r="BB829" s="6" t="e">
        <f>MATCH(Q829,'Partnumber data valves'!$B$4:$B$1001,0)</f>
        <v>#N/A</v>
      </c>
      <c r="BC829" s="6"/>
      <c r="BD829" t="e">
        <f>INDEX('Partnumber data valves'!$B$4:$AC$1001,$BB829,13)</f>
        <v>#N/A</v>
      </c>
      <c r="BE829" t="e">
        <f>INDEX('Partnumber data valves'!$B$4:$AC$1001,$BB829,14)</f>
        <v>#N/A</v>
      </c>
      <c r="BF829" t="e">
        <f>INDEX('Partnumber data valves'!$B$4:$AC$1001,$BB829,15)</f>
        <v>#N/A</v>
      </c>
      <c r="BG829" t="e">
        <f>INDEX('Partnumber data valves'!$B$4:$AC$1001,$BB829,16)</f>
        <v>#N/A</v>
      </c>
      <c r="BH829" t="e">
        <f>INDEX('Partnumber data valves'!$B$4:$AC$1001,$BB829,17)</f>
        <v>#N/A</v>
      </c>
      <c r="BI829" t="e">
        <f>INDEX('Partnumber data valves'!$B$4:$AC$1001,$BB829,18)</f>
        <v>#N/A</v>
      </c>
      <c r="BJ829" t="e">
        <f>INDEX('Partnumber data valves'!$B$4:$AC$1001,$BB829,19)</f>
        <v>#N/A</v>
      </c>
      <c r="BL829" t="e">
        <f>INDEX('Partnumber data valves'!$B$4:$AC$1001,$BB829,21)</f>
        <v>#N/A</v>
      </c>
      <c r="BM829" t="e">
        <f>INDEX('Partnumber data valves'!$B$4:$AC$1001,$BB829,22)</f>
        <v>#N/A</v>
      </c>
      <c r="BN829" t="e">
        <f>INDEX('Partnumber data valves'!$B$4:$AC$1001,$BB829,23)</f>
        <v>#N/A</v>
      </c>
      <c r="BO829" t="e">
        <f>INDEX('Partnumber data valves'!$B$4:$AC$1001,$BB829,24)</f>
        <v>#N/A</v>
      </c>
      <c r="BP829" t="e">
        <f>INDEX('Partnumber data valves'!$B$4:$AC$1001,$BB829,25)</f>
        <v>#N/A</v>
      </c>
      <c r="BQ829" t="e">
        <f>INDEX('Partnumber data valves'!$B$4:$AC$1001,$BB829,26)</f>
        <v>#N/A</v>
      </c>
      <c r="BR829" t="e">
        <f>INDEX('Partnumber data valves'!$B$4:$AC$1001,$BB829,27)</f>
        <v>#N/A</v>
      </c>
      <c r="BS829" t="e">
        <f>INDEX('Partnumber data valves'!$B$4:$AC$1001,$BB829,28)</f>
        <v>#N/A</v>
      </c>
      <c r="BU829" s="66" t="e">
        <f>INDEX('Partnumber data valves'!$B$4:$AC$1001,$BB829,5)</f>
        <v>#N/A</v>
      </c>
      <c r="BV829" s="66" t="e">
        <f>INDEX('Partnumber data valves'!$B$4:$AC$1001,$BB829,6)</f>
        <v>#N/A</v>
      </c>
    </row>
    <row r="830" spans="2:74" ht="15.75">
      <c r="B830" s="86"/>
      <c r="C830" s="108"/>
      <c r="D830" s="112"/>
      <c r="E830" s="124"/>
      <c r="F830" s="124"/>
      <c r="G830" s="109"/>
      <c r="H830" s="112"/>
      <c r="I830" s="110"/>
      <c r="J830" s="111"/>
      <c r="K830" s="112"/>
      <c r="L830" s="111"/>
      <c r="M830" s="115"/>
      <c r="N830" s="115"/>
      <c r="O830" s="115"/>
      <c r="Q830" s="83"/>
      <c r="R830" s="22" t="e">
        <f>VLOOKUP('Frese Valve Selection'!$Q830,'Partnumber data valves'!$B$4:$K$1001,2,FALSE)</f>
        <v>#N/A</v>
      </c>
      <c r="S830" s="23" t="e">
        <f>VLOOKUP('Frese Valve Selection'!$Q830,'Partnumber data valves'!$B$4:$K$1001,3,FALSE)</f>
        <v>#N/A</v>
      </c>
      <c r="T830" s="23" t="e">
        <f>VLOOKUP('Frese Valve Selection'!$Q830,'Partnumber data valves'!$B$4:$K$1001,4,FALSE)</f>
        <v>#N/A</v>
      </c>
      <c r="U830" s="23" t="e">
        <f>VLOOKUP('Frese Valve Selection'!$Q830,'Partnumber data valves'!$B$4:$K$1001,5,FALSE)</f>
        <v>#N/A</v>
      </c>
      <c r="V830" s="23" t="e">
        <f>VLOOKUP('Frese Valve Selection'!$Q830,'Partnumber data valves'!$B$4:$K$1001,6,FALSE)</f>
        <v>#N/A</v>
      </c>
      <c r="W830" s="23" t="e">
        <f>VLOOKUP('Frese Valve Selection'!$Q830,'Partnumber data valves'!$B$4:$K$1001,7,FALSE)</f>
        <v>#N/A</v>
      </c>
      <c r="X830" s="23" t="e">
        <f>VLOOKUP('Frese Valve Selection'!$Q830,'Partnumber data valves'!$B$4:$K$1001,8,FALSE)</f>
        <v>#N/A</v>
      </c>
      <c r="Y830" s="23" t="e">
        <f>VLOOKUP('Frese Valve Selection'!$Q830,'Partnumber data valves'!$B$4:$K$1001,9,FALSE)</f>
        <v>#N/A</v>
      </c>
      <c r="Z830" s="23" t="e">
        <f>VLOOKUP('Frese Valve Selection'!$Q830,'Partnumber data valves'!$B$4:$K$1001,10,FALSE)</f>
        <v>#N/A</v>
      </c>
      <c r="AA830" s="97">
        <f t="shared" si="119"/>
        <v>0</v>
      </c>
      <c r="AB830" s="98" t="e">
        <f t="shared" si="117"/>
        <v>#N/A</v>
      </c>
      <c r="AC830" s="99" t="e">
        <f t="shared" si="118"/>
        <v>#N/A</v>
      </c>
      <c r="AD830" s="23" t="e">
        <f>VLOOKUP(Q830,'Weight table'!$A$2:$C$10000,3,FALSE)</f>
        <v>#N/A</v>
      </c>
      <c r="AF830" s="83"/>
      <c r="AG830" s="23" t="str">
        <f>IF(OR(ISBLANK($AF830),$AF830="N/A"),"",VLOOKUP($AF830,'Part number data actuators'!$B$3:$H$202,2,FALSE))</f>
        <v/>
      </c>
      <c r="AH830" s="23" t="str">
        <f>IF(OR(ISBLANK($AF830),$AF830="N/A"),"",VLOOKUP($AF830,'Part number data actuators'!$B$3:$H$202,3,FALSE))</f>
        <v/>
      </c>
      <c r="AI830" s="23" t="str">
        <f>IF(OR(ISBLANK($AF830),$AF830="N/A"),"",VLOOKUP($AF830,'Part number data actuators'!$B$3:$H$202,4,FALSE))</f>
        <v/>
      </c>
      <c r="AJ830" s="23" t="str">
        <f>IF(OR(ISBLANK($AF830),$AF830="N/A"),"",VLOOKUP($AF830,'Part number data actuators'!$B$3:$H$202,5,FALSE))</f>
        <v/>
      </c>
      <c r="AK830" s="23" t="str">
        <f>IF(OR(ISBLANK($AF830),$AF830="N/A"),"",VLOOKUP($AF830,'Part number data actuators'!$B$3:$H$202,6,FALSE))</f>
        <v/>
      </c>
      <c r="AL830" s="23" t="str">
        <f>IF(OR(ISBLANK($AF830),$AF830="N/A"),"",VLOOKUP($AF830,'Part number data actuators'!$B$3:$H$202,7,FALSE))</f>
        <v/>
      </c>
      <c r="AM830" s="5" t="str">
        <f>IF(OR(ISBLANK($AF830),$AF830="N/A"),"",VLOOKUP(AF830,'Weight table'!$A$2:$C$10000,3,FALSE))</f>
        <v/>
      </c>
      <c r="AO830" s="86"/>
      <c r="AU830" s="66" t="e">
        <f t="shared" si="120"/>
        <v>#N/A</v>
      </c>
      <c r="AV830" s="66" t="e">
        <f t="shared" si="121"/>
        <v>#N/A</v>
      </c>
      <c r="AW830" t="e">
        <f t="shared" si="122"/>
        <v>#N/A</v>
      </c>
      <c r="AX830" s="66" t="e">
        <f t="shared" si="123"/>
        <v>#N/A</v>
      </c>
      <c r="AY830" s="66" t="e">
        <f t="shared" si="124"/>
        <v>#N/A</v>
      </c>
      <c r="BB830" s="6" t="e">
        <f>MATCH(Q830,'Partnumber data valves'!$B$4:$B$1001,0)</f>
        <v>#N/A</v>
      </c>
      <c r="BC830" s="6"/>
      <c r="BD830" t="e">
        <f>INDEX('Partnumber data valves'!$B$4:$AC$1001,$BB830,13)</f>
        <v>#N/A</v>
      </c>
      <c r="BE830" t="e">
        <f>INDEX('Partnumber data valves'!$B$4:$AC$1001,$BB830,14)</f>
        <v>#N/A</v>
      </c>
      <c r="BF830" t="e">
        <f>INDEX('Partnumber data valves'!$B$4:$AC$1001,$BB830,15)</f>
        <v>#N/A</v>
      </c>
      <c r="BG830" t="e">
        <f>INDEX('Partnumber data valves'!$B$4:$AC$1001,$BB830,16)</f>
        <v>#N/A</v>
      </c>
      <c r="BH830" t="e">
        <f>INDEX('Partnumber data valves'!$B$4:$AC$1001,$BB830,17)</f>
        <v>#N/A</v>
      </c>
      <c r="BI830" t="e">
        <f>INDEX('Partnumber data valves'!$B$4:$AC$1001,$BB830,18)</f>
        <v>#N/A</v>
      </c>
      <c r="BJ830" t="e">
        <f>INDEX('Partnumber data valves'!$B$4:$AC$1001,$BB830,19)</f>
        <v>#N/A</v>
      </c>
      <c r="BL830" t="e">
        <f>INDEX('Partnumber data valves'!$B$4:$AC$1001,$BB830,21)</f>
        <v>#N/A</v>
      </c>
      <c r="BM830" t="e">
        <f>INDEX('Partnumber data valves'!$B$4:$AC$1001,$BB830,22)</f>
        <v>#N/A</v>
      </c>
      <c r="BN830" t="e">
        <f>INDEX('Partnumber data valves'!$B$4:$AC$1001,$BB830,23)</f>
        <v>#N/A</v>
      </c>
      <c r="BO830" t="e">
        <f>INDEX('Partnumber data valves'!$B$4:$AC$1001,$BB830,24)</f>
        <v>#N/A</v>
      </c>
      <c r="BP830" t="e">
        <f>INDEX('Partnumber data valves'!$B$4:$AC$1001,$BB830,25)</f>
        <v>#N/A</v>
      </c>
      <c r="BQ830" t="e">
        <f>INDEX('Partnumber data valves'!$B$4:$AC$1001,$BB830,26)</f>
        <v>#N/A</v>
      </c>
      <c r="BR830" t="e">
        <f>INDEX('Partnumber data valves'!$B$4:$AC$1001,$BB830,27)</f>
        <v>#N/A</v>
      </c>
      <c r="BS830" t="e">
        <f>INDEX('Partnumber data valves'!$B$4:$AC$1001,$BB830,28)</f>
        <v>#N/A</v>
      </c>
      <c r="BU830" s="66" t="e">
        <f>INDEX('Partnumber data valves'!$B$4:$AC$1001,$BB830,5)</f>
        <v>#N/A</v>
      </c>
      <c r="BV830" s="66" t="e">
        <f>INDEX('Partnumber data valves'!$B$4:$AC$1001,$BB830,6)</f>
        <v>#N/A</v>
      </c>
    </row>
    <row r="831" spans="2:74" ht="15.75">
      <c r="B831" s="86"/>
      <c r="C831" s="108"/>
      <c r="D831" s="112"/>
      <c r="E831" s="124"/>
      <c r="F831" s="124"/>
      <c r="G831" s="109"/>
      <c r="H831" s="112"/>
      <c r="I831" s="110"/>
      <c r="J831" s="111"/>
      <c r="K831" s="112"/>
      <c r="L831" s="111"/>
      <c r="M831" s="115"/>
      <c r="N831" s="115"/>
      <c r="O831" s="115"/>
      <c r="Q831" s="83"/>
      <c r="R831" s="22" t="e">
        <f>VLOOKUP('Frese Valve Selection'!$Q831,'Partnumber data valves'!$B$4:$K$1001,2,FALSE)</f>
        <v>#N/A</v>
      </c>
      <c r="S831" s="23" t="e">
        <f>VLOOKUP('Frese Valve Selection'!$Q831,'Partnumber data valves'!$B$4:$K$1001,3,FALSE)</f>
        <v>#N/A</v>
      </c>
      <c r="T831" s="23" t="e">
        <f>VLOOKUP('Frese Valve Selection'!$Q831,'Partnumber data valves'!$B$4:$K$1001,4,FALSE)</f>
        <v>#N/A</v>
      </c>
      <c r="U831" s="23" t="e">
        <f>VLOOKUP('Frese Valve Selection'!$Q831,'Partnumber data valves'!$B$4:$K$1001,5,FALSE)</f>
        <v>#N/A</v>
      </c>
      <c r="V831" s="23" t="e">
        <f>VLOOKUP('Frese Valve Selection'!$Q831,'Partnumber data valves'!$B$4:$K$1001,6,FALSE)</f>
        <v>#N/A</v>
      </c>
      <c r="W831" s="23" t="e">
        <f>VLOOKUP('Frese Valve Selection'!$Q831,'Partnumber data valves'!$B$4:$K$1001,7,FALSE)</f>
        <v>#N/A</v>
      </c>
      <c r="X831" s="23" t="e">
        <f>VLOOKUP('Frese Valve Selection'!$Q831,'Partnumber data valves'!$B$4:$K$1001,8,FALSE)</f>
        <v>#N/A</v>
      </c>
      <c r="Y831" s="23" t="e">
        <f>VLOOKUP('Frese Valve Selection'!$Q831,'Partnumber data valves'!$B$4:$K$1001,9,FALSE)</f>
        <v>#N/A</v>
      </c>
      <c r="Z831" s="23" t="e">
        <f>VLOOKUP('Frese Valve Selection'!$Q831,'Partnumber data valves'!$B$4:$K$1001,10,FALSE)</f>
        <v>#N/A</v>
      </c>
      <c r="AA831" s="97">
        <f t="shared" si="119"/>
        <v>0</v>
      </c>
      <c r="AB831" s="98" t="e">
        <f t="shared" si="117"/>
        <v>#N/A</v>
      </c>
      <c r="AC831" s="99" t="e">
        <f t="shared" si="118"/>
        <v>#N/A</v>
      </c>
      <c r="AD831" s="23" t="e">
        <f>VLOOKUP(Q831,'Weight table'!$A$2:$C$10000,3,FALSE)</f>
        <v>#N/A</v>
      </c>
      <c r="AF831" s="83"/>
      <c r="AG831" s="23" t="str">
        <f>IF(OR(ISBLANK($AF831),$AF831="N/A"),"",VLOOKUP($AF831,'Part number data actuators'!$B$3:$H$202,2,FALSE))</f>
        <v/>
      </c>
      <c r="AH831" s="23" t="str">
        <f>IF(OR(ISBLANK($AF831),$AF831="N/A"),"",VLOOKUP($AF831,'Part number data actuators'!$B$3:$H$202,3,FALSE))</f>
        <v/>
      </c>
      <c r="AI831" s="23" t="str">
        <f>IF(OR(ISBLANK($AF831),$AF831="N/A"),"",VLOOKUP($AF831,'Part number data actuators'!$B$3:$H$202,4,FALSE))</f>
        <v/>
      </c>
      <c r="AJ831" s="23" t="str">
        <f>IF(OR(ISBLANK($AF831),$AF831="N/A"),"",VLOOKUP($AF831,'Part number data actuators'!$B$3:$H$202,5,FALSE))</f>
        <v/>
      </c>
      <c r="AK831" s="23" t="str">
        <f>IF(OR(ISBLANK($AF831),$AF831="N/A"),"",VLOOKUP($AF831,'Part number data actuators'!$B$3:$H$202,6,FALSE))</f>
        <v/>
      </c>
      <c r="AL831" s="23" t="str">
        <f>IF(OR(ISBLANK($AF831),$AF831="N/A"),"",VLOOKUP($AF831,'Part number data actuators'!$B$3:$H$202,7,FALSE))</f>
        <v/>
      </c>
      <c r="AM831" s="5" t="str">
        <f>IF(OR(ISBLANK($AF831),$AF831="N/A"),"",VLOOKUP(AF831,'Weight table'!$A$2:$C$10000,3,FALSE))</f>
        <v/>
      </c>
      <c r="AO831" s="86"/>
      <c r="AU831" s="66" t="e">
        <f t="shared" si="120"/>
        <v>#N/A</v>
      </c>
      <c r="AV831" s="66" t="e">
        <f t="shared" si="121"/>
        <v>#N/A</v>
      </c>
      <c r="AW831" t="e">
        <f t="shared" si="122"/>
        <v>#N/A</v>
      </c>
      <c r="AX831" s="66" t="e">
        <f t="shared" si="123"/>
        <v>#N/A</v>
      </c>
      <c r="AY831" s="66" t="e">
        <f t="shared" si="124"/>
        <v>#N/A</v>
      </c>
      <c r="BB831" s="6" t="e">
        <f>MATCH(Q831,'Partnumber data valves'!$B$4:$B$1001,0)</f>
        <v>#N/A</v>
      </c>
      <c r="BC831" s="6"/>
      <c r="BD831" t="e">
        <f>INDEX('Partnumber data valves'!$B$4:$AC$1001,$BB831,13)</f>
        <v>#N/A</v>
      </c>
      <c r="BE831" t="e">
        <f>INDEX('Partnumber data valves'!$B$4:$AC$1001,$BB831,14)</f>
        <v>#N/A</v>
      </c>
      <c r="BF831" t="e">
        <f>INDEX('Partnumber data valves'!$B$4:$AC$1001,$BB831,15)</f>
        <v>#N/A</v>
      </c>
      <c r="BG831" t="e">
        <f>INDEX('Partnumber data valves'!$B$4:$AC$1001,$BB831,16)</f>
        <v>#N/A</v>
      </c>
      <c r="BH831" t="e">
        <f>INDEX('Partnumber data valves'!$B$4:$AC$1001,$BB831,17)</f>
        <v>#N/A</v>
      </c>
      <c r="BI831" t="e">
        <f>INDEX('Partnumber data valves'!$B$4:$AC$1001,$BB831,18)</f>
        <v>#N/A</v>
      </c>
      <c r="BJ831" t="e">
        <f>INDEX('Partnumber data valves'!$B$4:$AC$1001,$BB831,19)</f>
        <v>#N/A</v>
      </c>
      <c r="BL831" t="e">
        <f>INDEX('Partnumber data valves'!$B$4:$AC$1001,$BB831,21)</f>
        <v>#N/A</v>
      </c>
      <c r="BM831" t="e">
        <f>INDEX('Partnumber data valves'!$B$4:$AC$1001,$BB831,22)</f>
        <v>#N/A</v>
      </c>
      <c r="BN831" t="e">
        <f>INDEX('Partnumber data valves'!$B$4:$AC$1001,$BB831,23)</f>
        <v>#N/A</v>
      </c>
      <c r="BO831" t="e">
        <f>INDEX('Partnumber data valves'!$B$4:$AC$1001,$BB831,24)</f>
        <v>#N/A</v>
      </c>
      <c r="BP831" t="e">
        <f>INDEX('Partnumber data valves'!$B$4:$AC$1001,$BB831,25)</f>
        <v>#N/A</v>
      </c>
      <c r="BQ831" t="e">
        <f>INDEX('Partnumber data valves'!$B$4:$AC$1001,$BB831,26)</f>
        <v>#N/A</v>
      </c>
      <c r="BR831" t="e">
        <f>INDEX('Partnumber data valves'!$B$4:$AC$1001,$BB831,27)</f>
        <v>#N/A</v>
      </c>
      <c r="BS831" t="e">
        <f>INDEX('Partnumber data valves'!$B$4:$AC$1001,$BB831,28)</f>
        <v>#N/A</v>
      </c>
      <c r="BU831" s="66" t="e">
        <f>INDEX('Partnumber data valves'!$B$4:$AC$1001,$BB831,5)</f>
        <v>#N/A</v>
      </c>
      <c r="BV831" s="66" t="e">
        <f>INDEX('Partnumber data valves'!$B$4:$AC$1001,$BB831,6)</f>
        <v>#N/A</v>
      </c>
    </row>
    <row r="832" spans="2:74" ht="15.75">
      <c r="B832" s="86"/>
      <c r="C832" s="108"/>
      <c r="D832" s="112"/>
      <c r="E832" s="124"/>
      <c r="F832" s="124"/>
      <c r="G832" s="109"/>
      <c r="H832" s="112"/>
      <c r="I832" s="110"/>
      <c r="J832" s="111"/>
      <c r="K832" s="112"/>
      <c r="L832" s="111"/>
      <c r="M832" s="115"/>
      <c r="N832" s="115"/>
      <c r="O832" s="115"/>
      <c r="Q832" s="83"/>
      <c r="R832" s="22" t="e">
        <f>VLOOKUP('Frese Valve Selection'!$Q832,'Partnumber data valves'!$B$4:$K$1001,2,FALSE)</f>
        <v>#N/A</v>
      </c>
      <c r="S832" s="23" t="e">
        <f>VLOOKUP('Frese Valve Selection'!$Q832,'Partnumber data valves'!$B$4:$K$1001,3,FALSE)</f>
        <v>#N/A</v>
      </c>
      <c r="T832" s="23" t="e">
        <f>VLOOKUP('Frese Valve Selection'!$Q832,'Partnumber data valves'!$B$4:$K$1001,4,FALSE)</f>
        <v>#N/A</v>
      </c>
      <c r="U832" s="23" t="e">
        <f>VLOOKUP('Frese Valve Selection'!$Q832,'Partnumber data valves'!$B$4:$K$1001,5,FALSE)</f>
        <v>#N/A</v>
      </c>
      <c r="V832" s="23" t="e">
        <f>VLOOKUP('Frese Valve Selection'!$Q832,'Partnumber data valves'!$B$4:$K$1001,6,FALSE)</f>
        <v>#N/A</v>
      </c>
      <c r="W832" s="23" t="e">
        <f>VLOOKUP('Frese Valve Selection'!$Q832,'Partnumber data valves'!$B$4:$K$1001,7,FALSE)</f>
        <v>#N/A</v>
      </c>
      <c r="X832" s="23" t="e">
        <f>VLOOKUP('Frese Valve Selection'!$Q832,'Partnumber data valves'!$B$4:$K$1001,8,FALSE)</f>
        <v>#N/A</v>
      </c>
      <c r="Y832" s="23" t="e">
        <f>VLOOKUP('Frese Valve Selection'!$Q832,'Partnumber data valves'!$B$4:$K$1001,9,FALSE)</f>
        <v>#N/A</v>
      </c>
      <c r="Z832" s="23" t="e">
        <f>VLOOKUP('Frese Valve Selection'!$Q832,'Partnumber data valves'!$B$4:$K$1001,10,FALSE)</f>
        <v>#N/A</v>
      </c>
      <c r="AA832" s="97">
        <f t="shared" si="119"/>
        <v>0</v>
      </c>
      <c r="AB832" s="98" t="e">
        <f t="shared" si="117"/>
        <v>#N/A</v>
      </c>
      <c r="AC832" s="99" t="e">
        <f t="shared" si="118"/>
        <v>#N/A</v>
      </c>
      <c r="AD832" s="23" t="e">
        <f>VLOOKUP(Q832,'Weight table'!$A$2:$C$10000,3,FALSE)</f>
        <v>#N/A</v>
      </c>
      <c r="AF832" s="83"/>
      <c r="AG832" s="23" t="str">
        <f>IF(OR(ISBLANK($AF832),$AF832="N/A"),"",VLOOKUP($AF832,'Part number data actuators'!$B$3:$H$202,2,FALSE))</f>
        <v/>
      </c>
      <c r="AH832" s="23" t="str">
        <f>IF(OR(ISBLANK($AF832),$AF832="N/A"),"",VLOOKUP($AF832,'Part number data actuators'!$B$3:$H$202,3,FALSE))</f>
        <v/>
      </c>
      <c r="AI832" s="23" t="str">
        <f>IF(OR(ISBLANK($AF832),$AF832="N/A"),"",VLOOKUP($AF832,'Part number data actuators'!$B$3:$H$202,4,FALSE))</f>
        <v/>
      </c>
      <c r="AJ832" s="23" t="str">
        <f>IF(OR(ISBLANK($AF832),$AF832="N/A"),"",VLOOKUP($AF832,'Part number data actuators'!$B$3:$H$202,5,FALSE))</f>
        <v/>
      </c>
      <c r="AK832" s="23" t="str">
        <f>IF(OR(ISBLANK($AF832),$AF832="N/A"),"",VLOOKUP($AF832,'Part number data actuators'!$B$3:$H$202,6,FALSE))</f>
        <v/>
      </c>
      <c r="AL832" s="23" t="str">
        <f>IF(OR(ISBLANK($AF832),$AF832="N/A"),"",VLOOKUP($AF832,'Part number data actuators'!$B$3:$H$202,7,FALSE))</f>
        <v/>
      </c>
      <c r="AM832" s="5" t="str">
        <f>IF(OR(ISBLANK($AF832),$AF832="N/A"),"",VLOOKUP(AF832,'Weight table'!$A$2:$C$10000,3,FALSE))</f>
        <v/>
      </c>
      <c r="AO832" s="86"/>
      <c r="AU832" s="66" t="e">
        <f t="shared" si="120"/>
        <v>#N/A</v>
      </c>
      <c r="AV832" s="66" t="e">
        <f t="shared" si="121"/>
        <v>#N/A</v>
      </c>
      <c r="AW832" t="e">
        <f t="shared" si="122"/>
        <v>#N/A</v>
      </c>
      <c r="AX832" s="66" t="e">
        <f t="shared" si="123"/>
        <v>#N/A</v>
      </c>
      <c r="AY832" s="66" t="e">
        <f t="shared" si="124"/>
        <v>#N/A</v>
      </c>
      <c r="BB832" s="6" t="e">
        <f>MATCH(Q832,'Partnumber data valves'!$B$4:$B$1001,0)</f>
        <v>#N/A</v>
      </c>
      <c r="BC832" s="6"/>
      <c r="BD832" t="e">
        <f>INDEX('Partnumber data valves'!$B$4:$AC$1001,$BB832,13)</f>
        <v>#N/A</v>
      </c>
      <c r="BE832" t="e">
        <f>INDEX('Partnumber data valves'!$B$4:$AC$1001,$BB832,14)</f>
        <v>#N/A</v>
      </c>
      <c r="BF832" t="e">
        <f>INDEX('Partnumber data valves'!$B$4:$AC$1001,$BB832,15)</f>
        <v>#N/A</v>
      </c>
      <c r="BG832" t="e">
        <f>INDEX('Partnumber data valves'!$B$4:$AC$1001,$BB832,16)</f>
        <v>#N/A</v>
      </c>
      <c r="BH832" t="e">
        <f>INDEX('Partnumber data valves'!$B$4:$AC$1001,$BB832,17)</f>
        <v>#N/A</v>
      </c>
      <c r="BI832" t="e">
        <f>INDEX('Partnumber data valves'!$B$4:$AC$1001,$BB832,18)</f>
        <v>#N/A</v>
      </c>
      <c r="BJ832" t="e">
        <f>INDEX('Partnumber data valves'!$B$4:$AC$1001,$BB832,19)</f>
        <v>#N/A</v>
      </c>
      <c r="BL832" t="e">
        <f>INDEX('Partnumber data valves'!$B$4:$AC$1001,$BB832,21)</f>
        <v>#N/A</v>
      </c>
      <c r="BM832" t="e">
        <f>INDEX('Partnumber data valves'!$B$4:$AC$1001,$BB832,22)</f>
        <v>#N/A</v>
      </c>
      <c r="BN832" t="e">
        <f>INDEX('Partnumber data valves'!$B$4:$AC$1001,$BB832,23)</f>
        <v>#N/A</v>
      </c>
      <c r="BO832" t="e">
        <f>INDEX('Partnumber data valves'!$B$4:$AC$1001,$BB832,24)</f>
        <v>#N/A</v>
      </c>
      <c r="BP832" t="e">
        <f>INDEX('Partnumber data valves'!$B$4:$AC$1001,$BB832,25)</f>
        <v>#N/A</v>
      </c>
      <c r="BQ832" t="e">
        <f>INDEX('Partnumber data valves'!$B$4:$AC$1001,$BB832,26)</f>
        <v>#N/A</v>
      </c>
      <c r="BR832" t="e">
        <f>INDEX('Partnumber data valves'!$B$4:$AC$1001,$BB832,27)</f>
        <v>#N/A</v>
      </c>
      <c r="BS832" t="e">
        <f>INDEX('Partnumber data valves'!$B$4:$AC$1001,$BB832,28)</f>
        <v>#N/A</v>
      </c>
      <c r="BU832" s="66" t="e">
        <f>INDEX('Partnumber data valves'!$B$4:$AC$1001,$BB832,5)</f>
        <v>#N/A</v>
      </c>
      <c r="BV832" s="66" t="e">
        <f>INDEX('Partnumber data valves'!$B$4:$AC$1001,$BB832,6)</f>
        <v>#N/A</v>
      </c>
    </row>
    <row r="833" spans="2:74" ht="15.75">
      <c r="B833" s="86"/>
      <c r="C833" s="108"/>
      <c r="D833" s="125"/>
      <c r="E833" s="124"/>
      <c r="F833" s="124"/>
      <c r="G833" s="109"/>
      <c r="H833" s="112"/>
      <c r="I833" s="110"/>
      <c r="J833" s="111"/>
      <c r="K833" s="112"/>
      <c r="L833" s="111"/>
      <c r="M833" s="115"/>
      <c r="N833" s="115"/>
      <c r="O833" s="115"/>
      <c r="Q833" s="83"/>
      <c r="R833" s="22" t="e">
        <f>VLOOKUP('Frese Valve Selection'!$Q833,'Partnumber data valves'!$B$4:$K$1001,2,FALSE)</f>
        <v>#N/A</v>
      </c>
      <c r="S833" s="23" t="e">
        <f>VLOOKUP('Frese Valve Selection'!$Q833,'Partnumber data valves'!$B$4:$K$1001,3,FALSE)</f>
        <v>#N/A</v>
      </c>
      <c r="T833" s="23" t="e">
        <f>VLOOKUP('Frese Valve Selection'!$Q833,'Partnumber data valves'!$B$4:$K$1001,4,FALSE)</f>
        <v>#N/A</v>
      </c>
      <c r="U833" s="23" t="e">
        <f>VLOOKUP('Frese Valve Selection'!$Q833,'Partnumber data valves'!$B$4:$K$1001,5,FALSE)</f>
        <v>#N/A</v>
      </c>
      <c r="V833" s="23" t="e">
        <f>VLOOKUP('Frese Valve Selection'!$Q833,'Partnumber data valves'!$B$4:$K$1001,6,FALSE)</f>
        <v>#N/A</v>
      </c>
      <c r="W833" s="23" t="e">
        <f>VLOOKUP('Frese Valve Selection'!$Q833,'Partnumber data valves'!$B$4:$K$1001,7,FALSE)</f>
        <v>#N/A</v>
      </c>
      <c r="X833" s="23" t="e">
        <f>VLOOKUP('Frese Valve Selection'!$Q833,'Partnumber data valves'!$B$4:$K$1001,8,FALSE)</f>
        <v>#N/A</v>
      </c>
      <c r="Y833" s="23" t="e">
        <f>VLOOKUP('Frese Valve Selection'!$Q833,'Partnumber data valves'!$B$4:$K$1001,9,FALSE)</f>
        <v>#N/A</v>
      </c>
      <c r="Z833" s="23" t="e">
        <f>VLOOKUP('Frese Valve Selection'!$Q833,'Partnumber data valves'!$B$4:$K$1001,10,FALSE)</f>
        <v>#N/A</v>
      </c>
      <c r="AA833" s="97">
        <f t="shared" si="119"/>
        <v>0</v>
      </c>
      <c r="AB833" s="98" t="e">
        <f t="shared" si="117"/>
        <v>#N/A</v>
      </c>
      <c r="AC833" s="99" t="e">
        <f t="shared" si="118"/>
        <v>#N/A</v>
      </c>
      <c r="AD833" s="23" t="e">
        <f>VLOOKUP(Q833,'Weight table'!$A$2:$C$10000,3,FALSE)</f>
        <v>#N/A</v>
      </c>
      <c r="AF833" s="83"/>
      <c r="AG833" s="23" t="str">
        <f>IF(OR(ISBLANK($AF833),$AF833="N/A"),"",VLOOKUP($AF833,'Part number data actuators'!$B$3:$H$202,2,FALSE))</f>
        <v/>
      </c>
      <c r="AH833" s="23" t="str">
        <f>IF(OR(ISBLANK($AF833),$AF833="N/A"),"",VLOOKUP($AF833,'Part number data actuators'!$B$3:$H$202,3,FALSE))</f>
        <v/>
      </c>
      <c r="AI833" s="23" t="str">
        <f>IF(OR(ISBLANK($AF833),$AF833="N/A"),"",VLOOKUP($AF833,'Part number data actuators'!$B$3:$H$202,4,FALSE))</f>
        <v/>
      </c>
      <c r="AJ833" s="23" t="str">
        <f>IF(OR(ISBLANK($AF833),$AF833="N/A"),"",VLOOKUP($AF833,'Part number data actuators'!$B$3:$H$202,5,FALSE))</f>
        <v/>
      </c>
      <c r="AK833" s="23" t="str">
        <f>IF(OR(ISBLANK($AF833),$AF833="N/A"),"",VLOOKUP($AF833,'Part number data actuators'!$B$3:$H$202,6,FALSE))</f>
        <v/>
      </c>
      <c r="AL833" s="23" t="str">
        <f>IF(OR(ISBLANK($AF833),$AF833="N/A"),"",VLOOKUP($AF833,'Part number data actuators'!$B$3:$H$202,7,FALSE))</f>
        <v/>
      </c>
      <c r="AM833" s="5" t="str">
        <f>IF(OR(ISBLANK($AF833),$AF833="N/A"),"",VLOOKUP(AF833,'Weight table'!$A$2:$C$10000,3,FALSE))</f>
        <v/>
      </c>
      <c r="AO833" s="86"/>
      <c r="AU833" s="66" t="e">
        <f t="shared" si="120"/>
        <v>#N/A</v>
      </c>
      <c r="AV833" s="66" t="e">
        <f t="shared" si="121"/>
        <v>#N/A</v>
      </c>
      <c r="AW833" t="e">
        <f t="shared" si="122"/>
        <v>#N/A</v>
      </c>
      <c r="AX833" s="66" t="e">
        <f t="shared" si="123"/>
        <v>#N/A</v>
      </c>
      <c r="AY833" s="66" t="e">
        <f t="shared" si="124"/>
        <v>#N/A</v>
      </c>
      <c r="BB833" s="6" t="e">
        <f>MATCH(Q833,'Partnumber data valves'!$B$4:$B$1001,0)</f>
        <v>#N/A</v>
      </c>
      <c r="BC833" s="6"/>
      <c r="BD833" t="e">
        <f>INDEX('Partnumber data valves'!$B$4:$AC$1001,$BB833,13)</f>
        <v>#N/A</v>
      </c>
      <c r="BE833" t="e">
        <f>INDEX('Partnumber data valves'!$B$4:$AC$1001,$BB833,14)</f>
        <v>#N/A</v>
      </c>
      <c r="BF833" t="e">
        <f>INDEX('Partnumber data valves'!$B$4:$AC$1001,$BB833,15)</f>
        <v>#N/A</v>
      </c>
      <c r="BG833" t="e">
        <f>INDEX('Partnumber data valves'!$B$4:$AC$1001,$BB833,16)</f>
        <v>#N/A</v>
      </c>
      <c r="BH833" t="e">
        <f>INDEX('Partnumber data valves'!$B$4:$AC$1001,$BB833,17)</f>
        <v>#N/A</v>
      </c>
      <c r="BI833" t="e">
        <f>INDEX('Partnumber data valves'!$B$4:$AC$1001,$BB833,18)</f>
        <v>#N/A</v>
      </c>
      <c r="BJ833" t="e">
        <f>INDEX('Partnumber data valves'!$B$4:$AC$1001,$BB833,19)</f>
        <v>#N/A</v>
      </c>
      <c r="BL833" t="e">
        <f>INDEX('Partnumber data valves'!$B$4:$AC$1001,$BB833,21)</f>
        <v>#N/A</v>
      </c>
      <c r="BM833" t="e">
        <f>INDEX('Partnumber data valves'!$B$4:$AC$1001,$BB833,22)</f>
        <v>#N/A</v>
      </c>
      <c r="BN833" t="e">
        <f>INDEX('Partnumber data valves'!$B$4:$AC$1001,$BB833,23)</f>
        <v>#N/A</v>
      </c>
      <c r="BO833" t="e">
        <f>INDEX('Partnumber data valves'!$B$4:$AC$1001,$BB833,24)</f>
        <v>#N/A</v>
      </c>
      <c r="BP833" t="e">
        <f>INDEX('Partnumber data valves'!$B$4:$AC$1001,$BB833,25)</f>
        <v>#N/A</v>
      </c>
      <c r="BQ833" t="e">
        <f>INDEX('Partnumber data valves'!$B$4:$AC$1001,$BB833,26)</f>
        <v>#N/A</v>
      </c>
      <c r="BR833" t="e">
        <f>INDEX('Partnumber data valves'!$B$4:$AC$1001,$BB833,27)</f>
        <v>#N/A</v>
      </c>
      <c r="BS833" t="e">
        <f>INDEX('Partnumber data valves'!$B$4:$AC$1001,$BB833,28)</f>
        <v>#N/A</v>
      </c>
      <c r="BU833" s="66" t="e">
        <f>INDEX('Partnumber data valves'!$B$4:$AC$1001,$BB833,5)</f>
        <v>#N/A</v>
      </c>
      <c r="BV833" s="66" t="e">
        <f>INDEX('Partnumber data valves'!$B$4:$AC$1001,$BB833,6)</f>
        <v>#N/A</v>
      </c>
    </row>
    <row r="834" spans="2:74" ht="15.75">
      <c r="B834" s="86"/>
      <c r="C834" s="108"/>
      <c r="D834" s="112"/>
      <c r="E834" s="124"/>
      <c r="F834" s="124"/>
      <c r="G834" s="109"/>
      <c r="H834" s="112"/>
      <c r="I834" s="110"/>
      <c r="J834" s="111"/>
      <c r="K834" s="112"/>
      <c r="L834" s="111"/>
      <c r="M834" s="115"/>
      <c r="N834" s="115"/>
      <c r="O834" s="115"/>
      <c r="Q834" s="83"/>
      <c r="R834" s="22" t="e">
        <f>VLOOKUP('Frese Valve Selection'!$Q834,'Partnumber data valves'!$B$4:$K$1001,2,FALSE)</f>
        <v>#N/A</v>
      </c>
      <c r="S834" s="23" t="e">
        <f>VLOOKUP('Frese Valve Selection'!$Q834,'Partnumber data valves'!$B$4:$K$1001,3,FALSE)</f>
        <v>#N/A</v>
      </c>
      <c r="T834" s="23" t="e">
        <f>VLOOKUP('Frese Valve Selection'!$Q834,'Partnumber data valves'!$B$4:$K$1001,4,FALSE)</f>
        <v>#N/A</v>
      </c>
      <c r="U834" s="23" t="e">
        <f>VLOOKUP('Frese Valve Selection'!$Q834,'Partnumber data valves'!$B$4:$K$1001,5,FALSE)</f>
        <v>#N/A</v>
      </c>
      <c r="V834" s="23" t="e">
        <f>VLOOKUP('Frese Valve Selection'!$Q834,'Partnumber data valves'!$B$4:$K$1001,6,FALSE)</f>
        <v>#N/A</v>
      </c>
      <c r="W834" s="23" t="e">
        <f>VLOOKUP('Frese Valve Selection'!$Q834,'Partnumber data valves'!$B$4:$K$1001,7,FALSE)</f>
        <v>#N/A</v>
      </c>
      <c r="X834" s="23" t="e">
        <f>VLOOKUP('Frese Valve Selection'!$Q834,'Partnumber data valves'!$B$4:$K$1001,8,FALSE)</f>
        <v>#N/A</v>
      </c>
      <c r="Y834" s="23" t="e">
        <f>VLOOKUP('Frese Valve Selection'!$Q834,'Partnumber data valves'!$B$4:$K$1001,9,FALSE)</f>
        <v>#N/A</v>
      </c>
      <c r="Z834" s="23" t="e">
        <f>VLOOKUP('Frese Valve Selection'!$Q834,'Partnumber data valves'!$B$4:$K$1001,10,FALSE)</f>
        <v>#N/A</v>
      </c>
      <c r="AA834" s="97">
        <f t="shared" si="119"/>
        <v>0</v>
      </c>
      <c r="AB834" s="98" t="e">
        <f t="shared" si="117"/>
        <v>#N/A</v>
      </c>
      <c r="AC834" s="99" t="e">
        <f t="shared" si="118"/>
        <v>#N/A</v>
      </c>
      <c r="AD834" s="23" t="e">
        <f>VLOOKUP(Q834,'Weight table'!$A$2:$C$10000,3,FALSE)</f>
        <v>#N/A</v>
      </c>
      <c r="AF834" s="83"/>
      <c r="AG834" s="23" t="str">
        <f>IF(OR(ISBLANK($AF834),$AF834="N/A"),"",VLOOKUP($AF834,'Part number data actuators'!$B$3:$H$202,2,FALSE))</f>
        <v/>
      </c>
      <c r="AH834" s="23" t="str">
        <f>IF(OR(ISBLANK($AF834),$AF834="N/A"),"",VLOOKUP($AF834,'Part number data actuators'!$B$3:$H$202,3,FALSE))</f>
        <v/>
      </c>
      <c r="AI834" s="23" t="str">
        <f>IF(OR(ISBLANK($AF834),$AF834="N/A"),"",VLOOKUP($AF834,'Part number data actuators'!$B$3:$H$202,4,FALSE))</f>
        <v/>
      </c>
      <c r="AJ834" s="23" t="str">
        <f>IF(OR(ISBLANK($AF834),$AF834="N/A"),"",VLOOKUP($AF834,'Part number data actuators'!$B$3:$H$202,5,FALSE))</f>
        <v/>
      </c>
      <c r="AK834" s="23" t="str">
        <f>IF(OR(ISBLANK($AF834),$AF834="N/A"),"",VLOOKUP($AF834,'Part number data actuators'!$B$3:$H$202,6,FALSE))</f>
        <v/>
      </c>
      <c r="AL834" s="23" t="str">
        <f>IF(OR(ISBLANK($AF834),$AF834="N/A"),"",VLOOKUP($AF834,'Part number data actuators'!$B$3:$H$202,7,FALSE))</f>
        <v/>
      </c>
      <c r="AM834" s="5" t="str">
        <f>IF(OR(ISBLANK($AF834),$AF834="N/A"),"",VLOOKUP(AF834,'Weight table'!$A$2:$C$10000,3,FALSE))</f>
        <v/>
      </c>
      <c r="AO834" s="86"/>
      <c r="AU834" s="66" t="e">
        <f t="shared" si="120"/>
        <v>#N/A</v>
      </c>
      <c r="AV834" s="66" t="e">
        <f t="shared" si="121"/>
        <v>#N/A</v>
      </c>
      <c r="AW834" t="e">
        <f t="shared" si="122"/>
        <v>#N/A</v>
      </c>
      <c r="AX834" s="66" t="e">
        <f t="shared" si="123"/>
        <v>#N/A</v>
      </c>
      <c r="AY834" s="66" t="e">
        <f t="shared" si="124"/>
        <v>#N/A</v>
      </c>
      <c r="BB834" s="6" t="e">
        <f>MATCH(Q834,'Partnumber data valves'!$B$4:$B$1001,0)</f>
        <v>#N/A</v>
      </c>
      <c r="BC834" s="6"/>
      <c r="BD834" t="e">
        <f>INDEX('Partnumber data valves'!$B$4:$AC$1001,$BB834,13)</f>
        <v>#N/A</v>
      </c>
      <c r="BE834" t="e">
        <f>INDEX('Partnumber data valves'!$B$4:$AC$1001,$BB834,14)</f>
        <v>#N/A</v>
      </c>
      <c r="BF834" t="e">
        <f>INDEX('Partnumber data valves'!$B$4:$AC$1001,$BB834,15)</f>
        <v>#N/A</v>
      </c>
      <c r="BG834" t="e">
        <f>INDEX('Partnumber data valves'!$B$4:$AC$1001,$BB834,16)</f>
        <v>#N/A</v>
      </c>
      <c r="BH834" t="e">
        <f>INDEX('Partnumber data valves'!$B$4:$AC$1001,$BB834,17)</f>
        <v>#N/A</v>
      </c>
      <c r="BI834" t="e">
        <f>INDEX('Partnumber data valves'!$B$4:$AC$1001,$BB834,18)</f>
        <v>#N/A</v>
      </c>
      <c r="BJ834" t="e">
        <f>INDEX('Partnumber data valves'!$B$4:$AC$1001,$BB834,19)</f>
        <v>#N/A</v>
      </c>
      <c r="BL834" t="e">
        <f>INDEX('Partnumber data valves'!$B$4:$AC$1001,$BB834,21)</f>
        <v>#N/A</v>
      </c>
      <c r="BM834" t="e">
        <f>INDEX('Partnumber data valves'!$B$4:$AC$1001,$BB834,22)</f>
        <v>#N/A</v>
      </c>
      <c r="BN834" t="e">
        <f>INDEX('Partnumber data valves'!$B$4:$AC$1001,$BB834,23)</f>
        <v>#N/A</v>
      </c>
      <c r="BO834" t="e">
        <f>INDEX('Partnumber data valves'!$B$4:$AC$1001,$BB834,24)</f>
        <v>#N/A</v>
      </c>
      <c r="BP834" t="e">
        <f>INDEX('Partnumber data valves'!$B$4:$AC$1001,$BB834,25)</f>
        <v>#N/A</v>
      </c>
      <c r="BQ834" t="e">
        <f>INDEX('Partnumber data valves'!$B$4:$AC$1001,$BB834,26)</f>
        <v>#N/A</v>
      </c>
      <c r="BR834" t="e">
        <f>INDEX('Partnumber data valves'!$B$4:$AC$1001,$BB834,27)</f>
        <v>#N/A</v>
      </c>
      <c r="BS834" t="e">
        <f>INDEX('Partnumber data valves'!$B$4:$AC$1001,$BB834,28)</f>
        <v>#N/A</v>
      </c>
      <c r="BU834" s="66" t="e">
        <f>INDEX('Partnumber data valves'!$B$4:$AC$1001,$BB834,5)</f>
        <v>#N/A</v>
      </c>
      <c r="BV834" s="66" t="e">
        <f>INDEX('Partnumber data valves'!$B$4:$AC$1001,$BB834,6)</f>
        <v>#N/A</v>
      </c>
    </row>
    <row r="835" spans="2:74" ht="15.75">
      <c r="B835" s="86"/>
      <c r="C835" s="108"/>
      <c r="D835" s="112"/>
      <c r="E835" s="124"/>
      <c r="F835" s="124"/>
      <c r="G835" s="109"/>
      <c r="H835" s="112"/>
      <c r="I835" s="110"/>
      <c r="J835" s="111"/>
      <c r="K835" s="112"/>
      <c r="L835" s="111"/>
      <c r="M835" s="115"/>
      <c r="N835" s="115"/>
      <c r="O835" s="115"/>
      <c r="Q835" s="83"/>
      <c r="R835" s="22" t="e">
        <f>VLOOKUP('Frese Valve Selection'!$Q835,'Partnumber data valves'!$B$4:$K$1001,2,FALSE)</f>
        <v>#N/A</v>
      </c>
      <c r="S835" s="23" t="e">
        <f>VLOOKUP('Frese Valve Selection'!$Q835,'Partnumber data valves'!$B$4:$K$1001,3,FALSE)</f>
        <v>#N/A</v>
      </c>
      <c r="T835" s="23" t="e">
        <f>VLOOKUP('Frese Valve Selection'!$Q835,'Partnumber data valves'!$B$4:$K$1001,4,FALSE)</f>
        <v>#N/A</v>
      </c>
      <c r="U835" s="23" t="e">
        <f>VLOOKUP('Frese Valve Selection'!$Q835,'Partnumber data valves'!$B$4:$K$1001,5,FALSE)</f>
        <v>#N/A</v>
      </c>
      <c r="V835" s="23" t="e">
        <f>VLOOKUP('Frese Valve Selection'!$Q835,'Partnumber data valves'!$B$4:$K$1001,6,FALSE)</f>
        <v>#N/A</v>
      </c>
      <c r="W835" s="23" t="e">
        <f>VLOOKUP('Frese Valve Selection'!$Q835,'Partnumber data valves'!$B$4:$K$1001,7,FALSE)</f>
        <v>#N/A</v>
      </c>
      <c r="X835" s="23" t="e">
        <f>VLOOKUP('Frese Valve Selection'!$Q835,'Partnumber data valves'!$B$4:$K$1001,8,FALSE)</f>
        <v>#N/A</v>
      </c>
      <c r="Y835" s="23" t="e">
        <f>VLOOKUP('Frese Valve Selection'!$Q835,'Partnumber data valves'!$B$4:$K$1001,9,FALSE)</f>
        <v>#N/A</v>
      </c>
      <c r="Z835" s="23" t="e">
        <f>VLOOKUP('Frese Valve Selection'!$Q835,'Partnumber data valves'!$B$4:$K$1001,10,FALSE)</f>
        <v>#N/A</v>
      </c>
      <c r="AA835" s="97">
        <f t="shared" si="119"/>
        <v>0</v>
      </c>
      <c r="AB835" s="98" t="e">
        <f t="shared" si="117"/>
        <v>#N/A</v>
      </c>
      <c r="AC835" s="99" t="e">
        <f t="shared" si="118"/>
        <v>#N/A</v>
      </c>
      <c r="AD835" s="23" t="e">
        <f>VLOOKUP(Q835,'Weight table'!$A$2:$C$10000,3,FALSE)</f>
        <v>#N/A</v>
      </c>
      <c r="AF835" s="83"/>
      <c r="AG835" s="23" t="str">
        <f>IF(OR(ISBLANK($AF835),$AF835="N/A"),"",VLOOKUP($AF835,'Part number data actuators'!$B$3:$H$202,2,FALSE))</f>
        <v/>
      </c>
      <c r="AH835" s="23" t="str">
        <f>IF(OR(ISBLANK($AF835),$AF835="N/A"),"",VLOOKUP($AF835,'Part number data actuators'!$B$3:$H$202,3,FALSE))</f>
        <v/>
      </c>
      <c r="AI835" s="23" t="str">
        <f>IF(OR(ISBLANK($AF835),$AF835="N/A"),"",VLOOKUP($AF835,'Part number data actuators'!$B$3:$H$202,4,FALSE))</f>
        <v/>
      </c>
      <c r="AJ835" s="23" t="str">
        <f>IF(OR(ISBLANK($AF835),$AF835="N/A"),"",VLOOKUP($AF835,'Part number data actuators'!$B$3:$H$202,5,FALSE))</f>
        <v/>
      </c>
      <c r="AK835" s="23" t="str">
        <f>IF(OR(ISBLANK($AF835),$AF835="N/A"),"",VLOOKUP($AF835,'Part number data actuators'!$B$3:$H$202,6,FALSE))</f>
        <v/>
      </c>
      <c r="AL835" s="23" t="str">
        <f>IF(OR(ISBLANK($AF835),$AF835="N/A"),"",VLOOKUP($AF835,'Part number data actuators'!$B$3:$H$202,7,FALSE))</f>
        <v/>
      </c>
      <c r="AM835" s="5" t="str">
        <f>IF(OR(ISBLANK($AF835),$AF835="N/A"),"",VLOOKUP(AF835,'Weight table'!$A$2:$C$10000,3,FALSE))</f>
        <v/>
      </c>
      <c r="AO835" s="86"/>
      <c r="AU835" s="66" t="e">
        <f t="shared" si="120"/>
        <v>#N/A</v>
      </c>
      <c r="AV835" s="66" t="e">
        <f t="shared" si="121"/>
        <v>#N/A</v>
      </c>
      <c r="AW835" t="e">
        <f t="shared" si="122"/>
        <v>#N/A</v>
      </c>
      <c r="AX835" s="66" t="e">
        <f t="shared" si="123"/>
        <v>#N/A</v>
      </c>
      <c r="AY835" s="66" t="e">
        <f t="shared" si="124"/>
        <v>#N/A</v>
      </c>
      <c r="BB835" s="6" t="e">
        <f>MATCH(Q835,'Partnumber data valves'!$B$4:$B$1001,0)</f>
        <v>#N/A</v>
      </c>
      <c r="BC835" s="6"/>
      <c r="BD835" t="e">
        <f>INDEX('Partnumber data valves'!$B$4:$AC$1001,$BB835,13)</f>
        <v>#N/A</v>
      </c>
      <c r="BE835" t="e">
        <f>INDEX('Partnumber data valves'!$B$4:$AC$1001,$BB835,14)</f>
        <v>#N/A</v>
      </c>
      <c r="BF835" t="e">
        <f>INDEX('Partnumber data valves'!$B$4:$AC$1001,$BB835,15)</f>
        <v>#N/A</v>
      </c>
      <c r="BG835" t="e">
        <f>INDEX('Partnumber data valves'!$B$4:$AC$1001,$BB835,16)</f>
        <v>#N/A</v>
      </c>
      <c r="BH835" t="e">
        <f>INDEX('Partnumber data valves'!$B$4:$AC$1001,$BB835,17)</f>
        <v>#N/A</v>
      </c>
      <c r="BI835" t="e">
        <f>INDEX('Partnumber data valves'!$B$4:$AC$1001,$BB835,18)</f>
        <v>#N/A</v>
      </c>
      <c r="BJ835" t="e">
        <f>INDEX('Partnumber data valves'!$B$4:$AC$1001,$BB835,19)</f>
        <v>#N/A</v>
      </c>
      <c r="BL835" t="e">
        <f>INDEX('Partnumber data valves'!$B$4:$AC$1001,$BB835,21)</f>
        <v>#N/A</v>
      </c>
      <c r="BM835" t="e">
        <f>INDEX('Partnumber data valves'!$B$4:$AC$1001,$BB835,22)</f>
        <v>#N/A</v>
      </c>
      <c r="BN835" t="e">
        <f>INDEX('Partnumber data valves'!$B$4:$AC$1001,$BB835,23)</f>
        <v>#N/A</v>
      </c>
      <c r="BO835" t="e">
        <f>INDEX('Partnumber data valves'!$B$4:$AC$1001,$BB835,24)</f>
        <v>#N/A</v>
      </c>
      <c r="BP835" t="e">
        <f>INDEX('Partnumber data valves'!$B$4:$AC$1001,$BB835,25)</f>
        <v>#N/A</v>
      </c>
      <c r="BQ835" t="e">
        <f>INDEX('Partnumber data valves'!$B$4:$AC$1001,$BB835,26)</f>
        <v>#N/A</v>
      </c>
      <c r="BR835" t="e">
        <f>INDEX('Partnumber data valves'!$B$4:$AC$1001,$BB835,27)</f>
        <v>#N/A</v>
      </c>
      <c r="BS835" t="e">
        <f>INDEX('Partnumber data valves'!$B$4:$AC$1001,$BB835,28)</f>
        <v>#N/A</v>
      </c>
      <c r="BU835" s="66" t="e">
        <f>INDEX('Partnumber data valves'!$B$4:$AC$1001,$BB835,5)</f>
        <v>#N/A</v>
      </c>
      <c r="BV835" s="66" t="e">
        <f>INDEX('Partnumber data valves'!$B$4:$AC$1001,$BB835,6)</f>
        <v>#N/A</v>
      </c>
    </row>
    <row r="836" spans="2:74" ht="15.75">
      <c r="B836" s="86"/>
      <c r="C836" s="108"/>
      <c r="D836" s="112"/>
      <c r="E836" s="124"/>
      <c r="F836" s="124"/>
      <c r="G836" s="109"/>
      <c r="H836" s="112"/>
      <c r="I836" s="110"/>
      <c r="J836" s="111"/>
      <c r="K836" s="112"/>
      <c r="L836" s="111"/>
      <c r="M836" s="115"/>
      <c r="N836" s="115"/>
      <c r="O836" s="115"/>
      <c r="Q836" s="83"/>
      <c r="R836" s="22" t="e">
        <f>VLOOKUP('Frese Valve Selection'!$Q836,'Partnumber data valves'!$B$4:$K$1001,2,FALSE)</f>
        <v>#N/A</v>
      </c>
      <c r="S836" s="23" t="e">
        <f>VLOOKUP('Frese Valve Selection'!$Q836,'Partnumber data valves'!$B$4:$K$1001,3,FALSE)</f>
        <v>#N/A</v>
      </c>
      <c r="T836" s="23" t="e">
        <f>VLOOKUP('Frese Valve Selection'!$Q836,'Partnumber data valves'!$B$4:$K$1001,4,FALSE)</f>
        <v>#N/A</v>
      </c>
      <c r="U836" s="23" t="e">
        <f>VLOOKUP('Frese Valve Selection'!$Q836,'Partnumber data valves'!$B$4:$K$1001,5,FALSE)</f>
        <v>#N/A</v>
      </c>
      <c r="V836" s="23" t="e">
        <f>VLOOKUP('Frese Valve Selection'!$Q836,'Partnumber data valves'!$B$4:$K$1001,6,FALSE)</f>
        <v>#N/A</v>
      </c>
      <c r="W836" s="23" t="e">
        <f>VLOOKUP('Frese Valve Selection'!$Q836,'Partnumber data valves'!$B$4:$K$1001,7,FALSE)</f>
        <v>#N/A</v>
      </c>
      <c r="X836" s="23" t="e">
        <f>VLOOKUP('Frese Valve Selection'!$Q836,'Partnumber data valves'!$B$4:$K$1001,8,FALSE)</f>
        <v>#N/A</v>
      </c>
      <c r="Y836" s="23" t="e">
        <f>VLOOKUP('Frese Valve Selection'!$Q836,'Partnumber data valves'!$B$4:$K$1001,9,FALSE)</f>
        <v>#N/A</v>
      </c>
      <c r="Z836" s="23" t="e">
        <f>VLOOKUP('Frese Valve Selection'!$Q836,'Partnumber data valves'!$B$4:$K$1001,10,FALSE)</f>
        <v>#N/A</v>
      </c>
      <c r="AA836" s="97">
        <f t="shared" si="119"/>
        <v>0</v>
      </c>
      <c r="AB836" s="98" t="e">
        <f t="shared" si="117"/>
        <v>#N/A</v>
      </c>
      <c r="AC836" s="99" t="e">
        <f t="shared" si="118"/>
        <v>#N/A</v>
      </c>
      <c r="AD836" s="23" t="e">
        <f>VLOOKUP(Q836,'Weight table'!$A$2:$C$10000,3,FALSE)</f>
        <v>#N/A</v>
      </c>
      <c r="AF836" s="83"/>
      <c r="AG836" s="23" t="str">
        <f>IF(OR(ISBLANK($AF836),$AF836="N/A"),"",VLOOKUP($AF836,'Part number data actuators'!$B$3:$H$202,2,FALSE))</f>
        <v/>
      </c>
      <c r="AH836" s="23" t="str">
        <f>IF(OR(ISBLANK($AF836),$AF836="N/A"),"",VLOOKUP($AF836,'Part number data actuators'!$B$3:$H$202,3,FALSE))</f>
        <v/>
      </c>
      <c r="AI836" s="23" t="str">
        <f>IF(OR(ISBLANK($AF836),$AF836="N/A"),"",VLOOKUP($AF836,'Part number data actuators'!$B$3:$H$202,4,FALSE))</f>
        <v/>
      </c>
      <c r="AJ836" s="23" t="str">
        <f>IF(OR(ISBLANK($AF836),$AF836="N/A"),"",VLOOKUP($AF836,'Part number data actuators'!$B$3:$H$202,5,FALSE))</f>
        <v/>
      </c>
      <c r="AK836" s="23" t="str">
        <f>IF(OR(ISBLANK($AF836),$AF836="N/A"),"",VLOOKUP($AF836,'Part number data actuators'!$B$3:$H$202,6,FALSE))</f>
        <v/>
      </c>
      <c r="AL836" s="23" t="str">
        <f>IF(OR(ISBLANK($AF836),$AF836="N/A"),"",VLOOKUP($AF836,'Part number data actuators'!$B$3:$H$202,7,FALSE))</f>
        <v/>
      </c>
      <c r="AM836" s="5" t="str">
        <f>IF(OR(ISBLANK($AF836),$AF836="N/A"),"",VLOOKUP(AF836,'Weight table'!$A$2:$C$10000,3,FALSE))</f>
        <v/>
      </c>
      <c r="AO836" s="86"/>
      <c r="AU836" s="66" t="e">
        <f t="shared" si="120"/>
        <v>#N/A</v>
      </c>
      <c r="AV836" s="66" t="e">
        <f t="shared" si="121"/>
        <v>#N/A</v>
      </c>
      <c r="AW836" t="e">
        <f t="shared" si="122"/>
        <v>#N/A</v>
      </c>
      <c r="AX836" s="66" t="e">
        <f t="shared" si="123"/>
        <v>#N/A</v>
      </c>
      <c r="AY836" s="66" t="e">
        <f t="shared" si="124"/>
        <v>#N/A</v>
      </c>
      <c r="BB836" s="6" t="e">
        <f>MATCH(Q836,'Partnumber data valves'!$B$4:$B$1001,0)</f>
        <v>#N/A</v>
      </c>
      <c r="BC836" s="6"/>
      <c r="BD836" t="e">
        <f>INDEX('Partnumber data valves'!$B$4:$AC$1001,$BB836,13)</f>
        <v>#N/A</v>
      </c>
      <c r="BE836" t="e">
        <f>INDEX('Partnumber data valves'!$B$4:$AC$1001,$BB836,14)</f>
        <v>#N/A</v>
      </c>
      <c r="BF836" t="e">
        <f>INDEX('Partnumber data valves'!$B$4:$AC$1001,$BB836,15)</f>
        <v>#N/A</v>
      </c>
      <c r="BG836" t="e">
        <f>INDEX('Partnumber data valves'!$B$4:$AC$1001,$BB836,16)</f>
        <v>#N/A</v>
      </c>
      <c r="BH836" t="e">
        <f>INDEX('Partnumber data valves'!$B$4:$AC$1001,$BB836,17)</f>
        <v>#N/A</v>
      </c>
      <c r="BI836" t="e">
        <f>INDEX('Partnumber data valves'!$B$4:$AC$1001,$BB836,18)</f>
        <v>#N/A</v>
      </c>
      <c r="BJ836" t="e">
        <f>INDEX('Partnumber data valves'!$B$4:$AC$1001,$BB836,19)</f>
        <v>#N/A</v>
      </c>
      <c r="BL836" t="e">
        <f>INDEX('Partnumber data valves'!$B$4:$AC$1001,$BB836,21)</f>
        <v>#N/A</v>
      </c>
      <c r="BM836" t="e">
        <f>INDEX('Partnumber data valves'!$B$4:$AC$1001,$BB836,22)</f>
        <v>#N/A</v>
      </c>
      <c r="BN836" t="e">
        <f>INDEX('Partnumber data valves'!$B$4:$AC$1001,$BB836,23)</f>
        <v>#N/A</v>
      </c>
      <c r="BO836" t="e">
        <f>INDEX('Partnumber data valves'!$B$4:$AC$1001,$BB836,24)</f>
        <v>#N/A</v>
      </c>
      <c r="BP836" t="e">
        <f>INDEX('Partnumber data valves'!$B$4:$AC$1001,$BB836,25)</f>
        <v>#N/A</v>
      </c>
      <c r="BQ836" t="e">
        <f>INDEX('Partnumber data valves'!$B$4:$AC$1001,$BB836,26)</f>
        <v>#N/A</v>
      </c>
      <c r="BR836" t="e">
        <f>INDEX('Partnumber data valves'!$B$4:$AC$1001,$BB836,27)</f>
        <v>#N/A</v>
      </c>
      <c r="BS836" t="e">
        <f>INDEX('Partnumber data valves'!$B$4:$AC$1001,$BB836,28)</f>
        <v>#N/A</v>
      </c>
      <c r="BU836" s="66" t="e">
        <f>INDEX('Partnumber data valves'!$B$4:$AC$1001,$BB836,5)</f>
        <v>#N/A</v>
      </c>
      <c r="BV836" s="66" t="e">
        <f>INDEX('Partnumber data valves'!$B$4:$AC$1001,$BB836,6)</f>
        <v>#N/A</v>
      </c>
    </row>
    <row r="837" spans="2:74" ht="15.75">
      <c r="B837" s="86"/>
      <c r="C837" s="108"/>
      <c r="D837" s="112"/>
      <c r="E837" s="124"/>
      <c r="F837" s="124"/>
      <c r="G837" s="109"/>
      <c r="H837" s="112"/>
      <c r="I837" s="110"/>
      <c r="J837" s="111"/>
      <c r="K837" s="112"/>
      <c r="L837" s="111"/>
      <c r="M837" s="115"/>
      <c r="N837" s="115"/>
      <c r="O837" s="115"/>
      <c r="Q837" s="83"/>
      <c r="R837" s="22" t="e">
        <f>VLOOKUP('Frese Valve Selection'!$Q837,'Partnumber data valves'!$B$4:$K$1001,2,FALSE)</f>
        <v>#N/A</v>
      </c>
      <c r="S837" s="23" t="e">
        <f>VLOOKUP('Frese Valve Selection'!$Q837,'Partnumber data valves'!$B$4:$K$1001,3,FALSE)</f>
        <v>#N/A</v>
      </c>
      <c r="T837" s="23" t="e">
        <f>VLOOKUP('Frese Valve Selection'!$Q837,'Partnumber data valves'!$B$4:$K$1001,4,FALSE)</f>
        <v>#N/A</v>
      </c>
      <c r="U837" s="23" t="e">
        <f>VLOOKUP('Frese Valve Selection'!$Q837,'Partnumber data valves'!$B$4:$K$1001,5,FALSE)</f>
        <v>#N/A</v>
      </c>
      <c r="V837" s="23" t="e">
        <f>VLOOKUP('Frese Valve Selection'!$Q837,'Partnumber data valves'!$B$4:$K$1001,6,FALSE)</f>
        <v>#N/A</v>
      </c>
      <c r="W837" s="23" t="e">
        <f>VLOOKUP('Frese Valve Selection'!$Q837,'Partnumber data valves'!$B$4:$K$1001,7,FALSE)</f>
        <v>#N/A</v>
      </c>
      <c r="X837" s="23" t="e">
        <f>VLOOKUP('Frese Valve Selection'!$Q837,'Partnumber data valves'!$B$4:$K$1001,8,FALSE)</f>
        <v>#N/A</v>
      </c>
      <c r="Y837" s="23" t="e">
        <f>VLOOKUP('Frese Valve Selection'!$Q837,'Partnumber data valves'!$B$4:$K$1001,9,FALSE)</f>
        <v>#N/A</v>
      </c>
      <c r="Z837" s="23" t="e">
        <f>VLOOKUP('Frese Valve Selection'!$Q837,'Partnumber data valves'!$B$4:$K$1001,10,FALSE)</f>
        <v>#N/A</v>
      </c>
      <c r="AA837" s="97">
        <f t="shared" si="119"/>
        <v>0</v>
      </c>
      <c r="AB837" s="98" t="e">
        <f t="shared" si="117"/>
        <v>#N/A</v>
      </c>
      <c r="AC837" s="99" t="e">
        <f t="shared" si="118"/>
        <v>#N/A</v>
      </c>
      <c r="AD837" s="23" t="e">
        <f>VLOOKUP(Q837,'Weight table'!$A$2:$C$10000,3,FALSE)</f>
        <v>#N/A</v>
      </c>
      <c r="AF837" s="83"/>
      <c r="AG837" s="23" t="str">
        <f>IF(OR(ISBLANK($AF837),$AF837="N/A"),"",VLOOKUP($AF837,'Part number data actuators'!$B$3:$H$202,2,FALSE))</f>
        <v/>
      </c>
      <c r="AH837" s="23" t="str">
        <f>IF(OR(ISBLANK($AF837),$AF837="N/A"),"",VLOOKUP($AF837,'Part number data actuators'!$B$3:$H$202,3,FALSE))</f>
        <v/>
      </c>
      <c r="AI837" s="23" t="str">
        <f>IF(OR(ISBLANK($AF837),$AF837="N/A"),"",VLOOKUP($AF837,'Part number data actuators'!$B$3:$H$202,4,FALSE))</f>
        <v/>
      </c>
      <c r="AJ837" s="23" t="str">
        <f>IF(OR(ISBLANK($AF837),$AF837="N/A"),"",VLOOKUP($AF837,'Part number data actuators'!$B$3:$H$202,5,FALSE))</f>
        <v/>
      </c>
      <c r="AK837" s="23" t="str">
        <f>IF(OR(ISBLANK($AF837),$AF837="N/A"),"",VLOOKUP($AF837,'Part number data actuators'!$B$3:$H$202,6,FALSE))</f>
        <v/>
      </c>
      <c r="AL837" s="23" t="str">
        <f>IF(OR(ISBLANK($AF837),$AF837="N/A"),"",VLOOKUP($AF837,'Part number data actuators'!$B$3:$H$202,7,FALSE))</f>
        <v/>
      </c>
      <c r="AM837" s="5" t="str">
        <f>IF(OR(ISBLANK($AF837),$AF837="N/A"),"",VLOOKUP(AF837,'Weight table'!$A$2:$C$10000,3,FALSE))</f>
        <v/>
      </c>
      <c r="AO837" s="86"/>
      <c r="AU837" s="66" t="e">
        <f t="shared" si="120"/>
        <v>#N/A</v>
      </c>
      <c r="AV837" s="66" t="e">
        <f t="shared" si="121"/>
        <v>#N/A</v>
      </c>
      <c r="AW837" t="e">
        <f t="shared" si="122"/>
        <v>#N/A</v>
      </c>
      <c r="AX837" s="66" t="e">
        <f t="shared" si="123"/>
        <v>#N/A</v>
      </c>
      <c r="AY837" s="66" t="e">
        <f t="shared" si="124"/>
        <v>#N/A</v>
      </c>
      <c r="BB837" s="6" t="e">
        <f>MATCH(Q837,'Partnumber data valves'!$B$4:$B$1001,0)</f>
        <v>#N/A</v>
      </c>
      <c r="BC837" s="6"/>
      <c r="BD837" t="e">
        <f>INDEX('Partnumber data valves'!$B$4:$AC$1001,$BB837,13)</f>
        <v>#N/A</v>
      </c>
      <c r="BE837" t="e">
        <f>INDEX('Partnumber data valves'!$B$4:$AC$1001,$BB837,14)</f>
        <v>#N/A</v>
      </c>
      <c r="BF837" t="e">
        <f>INDEX('Partnumber data valves'!$B$4:$AC$1001,$BB837,15)</f>
        <v>#N/A</v>
      </c>
      <c r="BG837" t="e">
        <f>INDEX('Partnumber data valves'!$B$4:$AC$1001,$BB837,16)</f>
        <v>#N/A</v>
      </c>
      <c r="BH837" t="e">
        <f>INDEX('Partnumber data valves'!$B$4:$AC$1001,$BB837,17)</f>
        <v>#N/A</v>
      </c>
      <c r="BI837" t="e">
        <f>INDEX('Partnumber data valves'!$B$4:$AC$1001,$BB837,18)</f>
        <v>#N/A</v>
      </c>
      <c r="BJ837" t="e">
        <f>INDEX('Partnumber data valves'!$B$4:$AC$1001,$BB837,19)</f>
        <v>#N/A</v>
      </c>
      <c r="BL837" t="e">
        <f>INDEX('Partnumber data valves'!$B$4:$AC$1001,$BB837,21)</f>
        <v>#N/A</v>
      </c>
      <c r="BM837" t="e">
        <f>INDEX('Partnumber data valves'!$B$4:$AC$1001,$BB837,22)</f>
        <v>#N/A</v>
      </c>
      <c r="BN837" t="e">
        <f>INDEX('Partnumber data valves'!$B$4:$AC$1001,$BB837,23)</f>
        <v>#N/A</v>
      </c>
      <c r="BO837" t="e">
        <f>INDEX('Partnumber data valves'!$B$4:$AC$1001,$BB837,24)</f>
        <v>#N/A</v>
      </c>
      <c r="BP837" t="e">
        <f>INDEX('Partnumber data valves'!$B$4:$AC$1001,$BB837,25)</f>
        <v>#N/A</v>
      </c>
      <c r="BQ837" t="e">
        <f>INDEX('Partnumber data valves'!$B$4:$AC$1001,$BB837,26)</f>
        <v>#N/A</v>
      </c>
      <c r="BR837" t="e">
        <f>INDEX('Partnumber data valves'!$B$4:$AC$1001,$BB837,27)</f>
        <v>#N/A</v>
      </c>
      <c r="BS837" t="e">
        <f>INDEX('Partnumber data valves'!$B$4:$AC$1001,$BB837,28)</f>
        <v>#N/A</v>
      </c>
      <c r="BU837" s="66" t="e">
        <f>INDEX('Partnumber data valves'!$B$4:$AC$1001,$BB837,5)</f>
        <v>#N/A</v>
      </c>
      <c r="BV837" s="66" t="e">
        <f>INDEX('Partnumber data valves'!$B$4:$AC$1001,$BB837,6)</f>
        <v>#N/A</v>
      </c>
    </row>
    <row r="838" spans="2:74" ht="15.75">
      <c r="B838" s="86"/>
      <c r="C838" s="108"/>
      <c r="D838" s="112"/>
      <c r="E838" s="124"/>
      <c r="F838" s="124"/>
      <c r="G838" s="109"/>
      <c r="H838" s="112"/>
      <c r="I838" s="110"/>
      <c r="J838" s="111"/>
      <c r="K838" s="112"/>
      <c r="L838" s="111"/>
      <c r="M838" s="115"/>
      <c r="N838" s="115"/>
      <c r="O838" s="115"/>
      <c r="Q838" s="83"/>
      <c r="R838" s="22" t="e">
        <f>VLOOKUP('Frese Valve Selection'!$Q838,'Partnumber data valves'!$B$4:$K$1001,2,FALSE)</f>
        <v>#N/A</v>
      </c>
      <c r="S838" s="23" t="e">
        <f>VLOOKUP('Frese Valve Selection'!$Q838,'Partnumber data valves'!$B$4:$K$1001,3,FALSE)</f>
        <v>#N/A</v>
      </c>
      <c r="T838" s="23" t="e">
        <f>VLOOKUP('Frese Valve Selection'!$Q838,'Partnumber data valves'!$B$4:$K$1001,4,FALSE)</f>
        <v>#N/A</v>
      </c>
      <c r="U838" s="23" t="e">
        <f>VLOOKUP('Frese Valve Selection'!$Q838,'Partnumber data valves'!$B$4:$K$1001,5,FALSE)</f>
        <v>#N/A</v>
      </c>
      <c r="V838" s="23" t="e">
        <f>VLOOKUP('Frese Valve Selection'!$Q838,'Partnumber data valves'!$B$4:$K$1001,6,FALSE)</f>
        <v>#N/A</v>
      </c>
      <c r="W838" s="23" t="e">
        <f>VLOOKUP('Frese Valve Selection'!$Q838,'Partnumber data valves'!$B$4:$K$1001,7,FALSE)</f>
        <v>#N/A</v>
      </c>
      <c r="X838" s="23" t="e">
        <f>VLOOKUP('Frese Valve Selection'!$Q838,'Partnumber data valves'!$B$4:$K$1001,8,FALSE)</f>
        <v>#N/A</v>
      </c>
      <c r="Y838" s="23" t="e">
        <f>VLOOKUP('Frese Valve Selection'!$Q838,'Partnumber data valves'!$B$4:$K$1001,9,FALSE)</f>
        <v>#N/A</v>
      </c>
      <c r="Z838" s="23" t="e">
        <f>VLOOKUP('Frese Valve Selection'!$Q838,'Partnumber data valves'!$B$4:$K$1001,10,FALSE)</f>
        <v>#N/A</v>
      </c>
      <c r="AA838" s="97">
        <f t="shared" si="119"/>
        <v>0</v>
      </c>
      <c r="AB838" s="98" t="e">
        <f t="shared" si="117"/>
        <v>#N/A</v>
      </c>
      <c r="AC838" s="99" t="e">
        <f t="shared" si="118"/>
        <v>#N/A</v>
      </c>
      <c r="AD838" s="23" t="e">
        <f>VLOOKUP(Q838,'Weight table'!$A$2:$C$10000,3,FALSE)</f>
        <v>#N/A</v>
      </c>
      <c r="AF838" s="83"/>
      <c r="AG838" s="23" t="str">
        <f>IF(OR(ISBLANK($AF838),$AF838="N/A"),"",VLOOKUP($AF838,'Part number data actuators'!$B$3:$H$202,2,FALSE))</f>
        <v/>
      </c>
      <c r="AH838" s="23" t="str">
        <f>IF(OR(ISBLANK($AF838),$AF838="N/A"),"",VLOOKUP($AF838,'Part number data actuators'!$B$3:$H$202,3,FALSE))</f>
        <v/>
      </c>
      <c r="AI838" s="23" t="str">
        <f>IF(OR(ISBLANK($AF838),$AF838="N/A"),"",VLOOKUP($AF838,'Part number data actuators'!$B$3:$H$202,4,FALSE))</f>
        <v/>
      </c>
      <c r="AJ838" s="23" t="str">
        <f>IF(OR(ISBLANK($AF838),$AF838="N/A"),"",VLOOKUP($AF838,'Part number data actuators'!$B$3:$H$202,5,FALSE))</f>
        <v/>
      </c>
      <c r="AK838" s="23" t="str">
        <f>IF(OR(ISBLANK($AF838),$AF838="N/A"),"",VLOOKUP($AF838,'Part number data actuators'!$B$3:$H$202,6,FALSE))</f>
        <v/>
      </c>
      <c r="AL838" s="23" t="str">
        <f>IF(OR(ISBLANK($AF838),$AF838="N/A"),"",VLOOKUP($AF838,'Part number data actuators'!$B$3:$H$202,7,FALSE))</f>
        <v/>
      </c>
      <c r="AM838" s="5" t="str">
        <f>IF(OR(ISBLANK($AF838),$AF838="N/A"),"",VLOOKUP(AF838,'Weight table'!$A$2:$C$10000,3,FALSE))</f>
        <v/>
      </c>
      <c r="AO838" s="86"/>
      <c r="AU838" s="66" t="e">
        <f t="shared" si="120"/>
        <v>#N/A</v>
      </c>
      <c r="AV838" s="66" t="e">
        <f t="shared" si="121"/>
        <v>#N/A</v>
      </c>
      <c r="AW838" t="e">
        <f t="shared" si="122"/>
        <v>#N/A</v>
      </c>
      <c r="AX838" s="66" t="e">
        <f t="shared" si="123"/>
        <v>#N/A</v>
      </c>
      <c r="AY838" s="66" t="e">
        <f t="shared" si="124"/>
        <v>#N/A</v>
      </c>
      <c r="BB838" s="6" t="e">
        <f>MATCH(Q838,'Partnumber data valves'!$B$4:$B$1001,0)</f>
        <v>#N/A</v>
      </c>
      <c r="BC838" s="6"/>
      <c r="BD838" t="e">
        <f>INDEX('Partnumber data valves'!$B$4:$AC$1001,$BB838,13)</f>
        <v>#N/A</v>
      </c>
      <c r="BE838" t="e">
        <f>INDEX('Partnumber data valves'!$B$4:$AC$1001,$BB838,14)</f>
        <v>#N/A</v>
      </c>
      <c r="BF838" t="e">
        <f>INDEX('Partnumber data valves'!$B$4:$AC$1001,$BB838,15)</f>
        <v>#N/A</v>
      </c>
      <c r="BG838" t="e">
        <f>INDEX('Partnumber data valves'!$B$4:$AC$1001,$BB838,16)</f>
        <v>#N/A</v>
      </c>
      <c r="BH838" t="e">
        <f>INDEX('Partnumber data valves'!$B$4:$AC$1001,$BB838,17)</f>
        <v>#N/A</v>
      </c>
      <c r="BI838" t="e">
        <f>INDEX('Partnumber data valves'!$B$4:$AC$1001,$BB838,18)</f>
        <v>#N/A</v>
      </c>
      <c r="BJ838" t="e">
        <f>INDEX('Partnumber data valves'!$B$4:$AC$1001,$BB838,19)</f>
        <v>#N/A</v>
      </c>
      <c r="BL838" t="e">
        <f>INDEX('Partnumber data valves'!$B$4:$AC$1001,$BB838,21)</f>
        <v>#N/A</v>
      </c>
      <c r="BM838" t="e">
        <f>INDEX('Partnumber data valves'!$B$4:$AC$1001,$BB838,22)</f>
        <v>#N/A</v>
      </c>
      <c r="BN838" t="e">
        <f>INDEX('Partnumber data valves'!$B$4:$AC$1001,$BB838,23)</f>
        <v>#N/A</v>
      </c>
      <c r="BO838" t="e">
        <f>INDEX('Partnumber data valves'!$B$4:$AC$1001,$BB838,24)</f>
        <v>#N/A</v>
      </c>
      <c r="BP838" t="e">
        <f>INDEX('Partnumber data valves'!$B$4:$AC$1001,$BB838,25)</f>
        <v>#N/A</v>
      </c>
      <c r="BQ838" t="e">
        <f>INDEX('Partnumber data valves'!$B$4:$AC$1001,$BB838,26)</f>
        <v>#N/A</v>
      </c>
      <c r="BR838" t="e">
        <f>INDEX('Partnumber data valves'!$B$4:$AC$1001,$BB838,27)</f>
        <v>#N/A</v>
      </c>
      <c r="BS838" t="e">
        <f>INDEX('Partnumber data valves'!$B$4:$AC$1001,$BB838,28)</f>
        <v>#N/A</v>
      </c>
      <c r="BU838" s="66" t="e">
        <f>INDEX('Partnumber data valves'!$B$4:$AC$1001,$BB838,5)</f>
        <v>#N/A</v>
      </c>
      <c r="BV838" s="66" t="e">
        <f>INDEX('Partnumber data valves'!$B$4:$AC$1001,$BB838,6)</f>
        <v>#N/A</v>
      </c>
    </row>
    <row r="839" spans="2:74" ht="15.75">
      <c r="B839" s="86"/>
      <c r="C839" s="108"/>
      <c r="D839" s="125"/>
      <c r="E839" s="124"/>
      <c r="F839" s="124"/>
      <c r="G839" s="109"/>
      <c r="H839" s="112"/>
      <c r="I839" s="110"/>
      <c r="J839" s="111"/>
      <c r="K839" s="112"/>
      <c r="L839" s="111"/>
      <c r="M839" s="115"/>
      <c r="N839" s="115"/>
      <c r="O839" s="115"/>
      <c r="Q839" s="83"/>
      <c r="R839" s="22" t="e">
        <f>VLOOKUP('Frese Valve Selection'!$Q839,'Partnumber data valves'!$B$4:$K$1001,2,FALSE)</f>
        <v>#N/A</v>
      </c>
      <c r="S839" s="23" t="e">
        <f>VLOOKUP('Frese Valve Selection'!$Q839,'Partnumber data valves'!$B$4:$K$1001,3,FALSE)</f>
        <v>#N/A</v>
      </c>
      <c r="T839" s="23" t="e">
        <f>VLOOKUP('Frese Valve Selection'!$Q839,'Partnumber data valves'!$B$4:$K$1001,4,FALSE)</f>
        <v>#N/A</v>
      </c>
      <c r="U839" s="23" t="e">
        <f>VLOOKUP('Frese Valve Selection'!$Q839,'Partnumber data valves'!$B$4:$K$1001,5,FALSE)</f>
        <v>#N/A</v>
      </c>
      <c r="V839" s="23" t="e">
        <f>VLOOKUP('Frese Valve Selection'!$Q839,'Partnumber data valves'!$B$4:$K$1001,6,FALSE)</f>
        <v>#N/A</v>
      </c>
      <c r="W839" s="23" t="e">
        <f>VLOOKUP('Frese Valve Selection'!$Q839,'Partnumber data valves'!$B$4:$K$1001,7,FALSE)</f>
        <v>#N/A</v>
      </c>
      <c r="X839" s="23" t="e">
        <f>VLOOKUP('Frese Valve Selection'!$Q839,'Partnumber data valves'!$B$4:$K$1001,8,FALSE)</f>
        <v>#N/A</v>
      </c>
      <c r="Y839" s="23" t="e">
        <f>VLOOKUP('Frese Valve Selection'!$Q839,'Partnumber data valves'!$B$4:$K$1001,9,FALSE)</f>
        <v>#N/A</v>
      </c>
      <c r="Z839" s="23" t="e">
        <f>VLOOKUP('Frese Valve Selection'!$Q839,'Partnumber data valves'!$B$4:$K$1001,10,FALSE)</f>
        <v>#N/A</v>
      </c>
      <c r="AA839" s="97">
        <f t="shared" si="119"/>
        <v>0</v>
      </c>
      <c r="AB839" s="98" t="e">
        <f t="shared" ref="AB839:AB902" si="125">ROUND(AU839,1)</f>
        <v>#N/A</v>
      </c>
      <c r="AC839" s="99" t="e">
        <f t="shared" ref="AC839:AC902" si="126">ROUND(AV839,0)</f>
        <v>#N/A</v>
      </c>
      <c r="AD839" s="23" t="e">
        <f>VLOOKUP(Q839,'Weight table'!$A$2:$C$10000,3,FALSE)</f>
        <v>#N/A</v>
      </c>
      <c r="AF839" s="83"/>
      <c r="AG839" s="23" t="str">
        <f>IF(OR(ISBLANK($AF839),$AF839="N/A"),"",VLOOKUP($AF839,'Part number data actuators'!$B$3:$H$202,2,FALSE))</f>
        <v/>
      </c>
      <c r="AH839" s="23" t="str">
        <f>IF(OR(ISBLANK($AF839),$AF839="N/A"),"",VLOOKUP($AF839,'Part number data actuators'!$B$3:$H$202,3,FALSE))</f>
        <v/>
      </c>
      <c r="AI839" s="23" t="str">
        <f>IF(OR(ISBLANK($AF839),$AF839="N/A"),"",VLOOKUP($AF839,'Part number data actuators'!$B$3:$H$202,4,FALSE))</f>
        <v/>
      </c>
      <c r="AJ839" s="23" t="str">
        <f>IF(OR(ISBLANK($AF839),$AF839="N/A"),"",VLOOKUP($AF839,'Part number data actuators'!$B$3:$H$202,5,FALSE))</f>
        <v/>
      </c>
      <c r="AK839" s="23" t="str">
        <f>IF(OR(ISBLANK($AF839),$AF839="N/A"),"",VLOOKUP($AF839,'Part number data actuators'!$B$3:$H$202,6,FALSE))</f>
        <v/>
      </c>
      <c r="AL839" s="23" t="str">
        <f>IF(OR(ISBLANK($AF839),$AF839="N/A"),"",VLOOKUP($AF839,'Part number data actuators'!$B$3:$H$202,7,FALSE))</f>
        <v/>
      </c>
      <c r="AM839" s="5" t="str">
        <f>IF(OR(ISBLANK($AF839),$AF839="N/A"),"",VLOOKUP(AF839,'Weight table'!$A$2:$C$10000,3,FALSE))</f>
        <v/>
      </c>
      <c r="AO839" s="86"/>
      <c r="AU839" s="66" t="e">
        <f t="shared" si="120"/>
        <v>#N/A</v>
      </c>
      <c r="AV839" s="66" t="e">
        <f t="shared" si="121"/>
        <v>#N/A</v>
      </c>
      <c r="AW839" t="e">
        <f t="shared" si="122"/>
        <v>#N/A</v>
      </c>
      <c r="AX839" s="66" t="e">
        <f t="shared" si="123"/>
        <v>#N/A</v>
      </c>
      <c r="AY839" s="66" t="e">
        <f t="shared" si="124"/>
        <v>#N/A</v>
      </c>
      <c r="BB839" s="6" t="e">
        <f>MATCH(Q839,'Partnumber data valves'!$B$4:$B$1001,0)</f>
        <v>#N/A</v>
      </c>
      <c r="BC839" s="6"/>
      <c r="BD839" t="e">
        <f>INDEX('Partnumber data valves'!$B$4:$AC$1001,$BB839,13)</f>
        <v>#N/A</v>
      </c>
      <c r="BE839" t="e">
        <f>INDEX('Partnumber data valves'!$B$4:$AC$1001,$BB839,14)</f>
        <v>#N/A</v>
      </c>
      <c r="BF839" t="e">
        <f>INDEX('Partnumber data valves'!$B$4:$AC$1001,$BB839,15)</f>
        <v>#N/A</v>
      </c>
      <c r="BG839" t="e">
        <f>INDEX('Partnumber data valves'!$B$4:$AC$1001,$BB839,16)</f>
        <v>#N/A</v>
      </c>
      <c r="BH839" t="e">
        <f>INDEX('Partnumber data valves'!$B$4:$AC$1001,$BB839,17)</f>
        <v>#N/A</v>
      </c>
      <c r="BI839" t="e">
        <f>INDEX('Partnumber data valves'!$B$4:$AC$1001,$BB839,18)</f>
        <v>#N/A</v>
      </c>
      <c r="BJ839" t="e">
        <f>INDEX('Partnumber data valves'!$B$4:$AC$1001,$BB839,19)</f>
        <v>#N/A</v>
      </c>
      <c r="BL839" t="e">
        <f>INDEX('Partnumber data valves'!$B$4:$AC$1001,$BB839,21)</f>
        <v>#N/A</v>
      </c>
      <c r="BM839" t="e">
        <f>INDEX('Partnumber data valves'!$B$4:$AC$1001,$BB839,22)</f>
        <v>#N/A</v>
      </c>
      <c r="BN839" t="e">
        <f>INDEX('Partnumber data valves'!$B$4:$AC$1001,$BB839,23)</f>
        <v>#N/A</v>
      </c>
      <c r="BO839" t="e">
        <f>INDEX('Partnumber data valves'!$B$4:$AC$1001,$BB839,24)</f>
        <v>#N/A</v>
      </c>
      <c r="BP839" t="e">
        <f>INDEX('Partnumber data valves'!$B$4:$AC$1001,$BB839,25)</f>
        <v>#N/A</v>
      </c>
      <c r="BQ839" t="e">
        <f>INDEX('Partnumber data valves'!$B$4:$AC$1001,$BB839,26)</f>
        <v>#N/A</v>
      </c>
      <c r="BR839" t="e">
        <f>INDEX('Partnumber data valves'!$B$4:$AC$1001,$BB839,27)</f>
        <v>#N/A</v>
      </c>
      <c r="BS839" t="e">
        <f>INDEX('Partnumber data valves'!$B$4:$AC$1001,$BB839,28)</f>
        <v>#N/A</v>
      </c>
      <c r="BU839" s="66" t="e">
        <f>INDEX('Partnumber data valves'!$B$4:$AC$1001,$BB839,5)</f>
        <v>#N/A</v>
      </c>
      <c r="BV839" s="66" t="e">
        <f>INDEX('Partnumber data valves'!$B$4:$AC$1001,$BB839,6)</f>
        <v>#N/A</v>
      </c>
    </row>
    <row r="840" spans="2:74" ht="15.75">
      <c r="B840" s="86"/>
      <c r="C840" s="108"/>
      <c r="D840" s="112"/>
      <c r="E840" s="124"/>
      <c r="F840" s="124"/>
      <c r="G840" s="109"/>
      <c r="H840" s="112"/>
      <c r="I840" s="110"/>
      <c r="J840" s="111"/>
      <c r="K840" s="112"/>
      <c r="L840" s="111"/>
      <c r="M840" s="115"/>
      <c r="N840" s="115"/>
      <c r="O840" s="115"/>
      <c r="Q840" s="83"/>
      <c r="R840" s="22" t="e">
        <f>VLOOKUP('Frese Valve Selection'!$Q840,'Partnumber data valves'!$B$4:$K$1001,2,FALSE)</f>
        <v>#N/A</v>
      </c>
      <c r="S840" s="23" t="e">
        <f>VLOOKUP('Frese Valve Selection'!$Q840,'Partnumber data valves'!$B$4:$K$1001,3,FALSE)</f>
        <v>#N/A</v>
      </c>
      <c r="T840" s="23" t="e">
        <f>VLOOKUP('Frese Valve Selection'!$Q840,'Partnumber data valves'!$B$4:$K$1001,4,FALSE)</f>
        <v>#N/A</v>
      </c>
      <c r="U840" s="23" t="e">
        <f>VLOOKUP('Frese Valve Selection'!$Q840,'Partnumber data valves'!$B$4:$K$1001,5,FALSE)</f>
        <v>#N/A</v>
      </c>
      <c r="V840" s="23" t="e">
        <f>VLOOKUP('Frese Valve Selection'!$Q840,'Partnumber data valves'!$B$4:$K$1001,6,FALSE)</f>
        <v>#N/A</v>
      </c>
      <c r="W840" s="23" t="e">
        <f>VLOOKUP('Frese Valve Selection'!$Q840,'Partnumber data valves'!$B$4:$K$1001,7,FALSE)</f>
        <v>#N/A</v>
      </c>
      <c r="X840" s="23" t="e">
        <f>VLOOKUP('Frese Valve Selection'!$Q840,'Partnumber data valves'!$B$4:$K$1001,8,FALSE)</f>
        <v>#N/A</v>
      </c>
      <c r="Y840" s="23" t="e">
        <f>VLOOKUP('Frese Valve Selection'!$Q840,'Partnumber data valves'!$B$4:$K$1001,9,FALSE)</f>
        <v>#N/A</v>
      </c>
      <c r="Z840" s="23" t="e">
        <f>VLOOKUP('Frese Valve Selection'!$Q840,'Partnumber data valves'!$B$4:$K$1001,10,FALSE)</f>
        <v>#N/A</v>
      </c>
      <c r="AA840" s="97">
        <f t="shared" si="119"/>
        <v>0</v>
      </c>
      <c r="AB840" s="98" t="e">
        <f t="shared" si="125"/>
        <v>#N/A</v>
      </c>
      <c r="AC840" s="99" t="e">
        <f t="shared" si="126"/>
        <v>#N/A</v>
      </c>
      <c r="AD840" s="23" t="e">
        <f>VLOOKUP(Q840,'Weight table'!$A$2:$C$10000,3,FALSE)</f>
        <v>#N/A</v>
      </c>
      <c r="AF840" s="83"/>
      <c r="AG840" s="23" t="str">
        <f>IF(OR(ISBLANK($AF840),$AF840="N/A"),"",VLOOKUP($AF840,'Part number data actuators'!$B$3:$H$202,2,FALSE))</f>
        <v/>
      </c>
      <c r="AH840" s="23" t="str">
        <f>IF(OR(ISBLANK($AF840),$AF840="N/A"),"",VLOOKUP($AF840,'Part number data actuators'!$B$3:$H$202,3,FALSE))</f>
        <v/>
      </c>
      <c r="AI840" s="23" t="str">
        <f>IF(OR(ISBLANK($AF840),$AF840="N/A"),"",VLOOKUP($AF840,'Part number data actuators'!$B$3:$H$202,4,FALSE))</f>
        <v/>
      </c>
      <c r="AJ840" s="23" t="str">
        <f>IF(OR(ISBLANK($AF840),$AF840="N/A"),"",VLOOKUP($AF840,'Part number data actuators'!$B$3:$H$202,5,FALSE))</f>
        <v/>
      </c>
      <c r="AK840" s="23" t="str">
        <f>IF(OR(ISBLANK($AF840),$AF840="N/A"),"",VLOOKUP($AF840,'Part number data actuators'!$B$3:$H$202,6,FALSE))</f>
        <v/>
      </c>
      <c r="AL840" s="23" t="str">
        <f>IF(OR(ISBLANK($AF840),$AF840="N/A"),"",VLOOKUP($AF840,'Part number data actuators'!$B$3:$H$202,7,FALSE))</f>
        <v/>
      </c>
      <c r="AM840" s="5" t="str">
        <f>IF(OR(ISBLANK($AF840),$AF840="N/A"),"",VLOOKUP(AF840,'Weight table'!$A$2:$C$10000,3,FALSE))</f>
        <v/>
      </c>
      <c r="AO840" s="86"/>
      <c r="AU840" s="66" t="e">
        <f t="shared" si="120"/>
        <v>#N/A</v>
      </c>
      <c r="AV840" s="66" t="e">
        <f t="shared" si="121"/>
        <v>#N/A</v>
      </c>
      <c r="AW840" t="e">
        <f t="shared" si="122"/>
        <v>#N/A</v>
      </c>
      <c r="AX840" s="66" t="e">
        <f t="shared" si="123"/>
        <v>#N/A</v>
      </c>
      <c r="AY840" s="66" t="e">
        <f t="shared" si="124"/>
        <v>#N/A</v>
      </c>
      <c r="BB840" s="6" t="e">
        <f>MATCH(Q840,'Partnumber data valves'!$B$4:$B$1001,0)</f>
        <v>#N/A</v>
      </c>
      <c r="BC840" s="6"/>
      <c r="BD840" t="e">
        <f>INDEX('Partnumber data valves'!$B$4:$AC$1001,$BB840,13)</f>
        <v>#N/A</v>
      </c>
      <c r="BE840" t="e">
        <f>INDEX('Partnumber data valves'!$B$4:$AC$1001,$BB840,14)</f>
        <v>#N/A</v>
      </c>
      <c r="BF840" t="e">
        <f>INDEX('Partnumber data valves'!$B$4:$AC$1001,$BB840,15)</f>
        <v>#N/A</v>
      </c>
      <c r="BG840" t="e">
        <f>INDEX('Partnumber data valves'!$B$4:$AC$1001,$BB840,16)</f>
        <v>#N/A</v>
      </c>
      <c r="BH840" t="e">
        <f>INDEX('Partnumber data valves'!$B$4:$AC$1001,$BB840,17)</f>
        <v>#N/A</v>
      </c>
      <c r="BI840" t="e">
        <f>INDEX('Partnumber data valves'!$B$4:$AC$1001,$BB840,18)</f>
        <v>#N/A</v>
      </c>
      <c r="BJ840" t="e">
        <f>INDEX('Partnumber data valves'!$B$4:$AC$1001,$BB840,19)</f>
        <v>#N/A</v>
      </c>
      <c r="BL840" t="e">
        <f>INDEX('Partnumber data valves'!$B$4:$AC$1001,$BB840,21)</f>
        <v>#N/A</v>
      </c>
      <c r="BM840" t="e">
        <f>INDEX('Partnumber data valves'!$B$4:$AC$1001,$BB840,22)</f>
        <v>#N/A</v>
      </c>
      <c r="BN840" t="e">
        <f>INDEX('Partnumber data valves'!$B$4:$AC$1001,$BB840,23)</f>
        <v>#N/A</v>
      </c>
      <c r="BO840" t="e">
        <f>INDEX('Partnumber data valves'!$B$4:$AC$1001,$BB840,24)</f>
        <v>#N/A</v>
      </c>
      <c r="BP840" t="e">
        <f>INDEX('Partnumber data valves'!$B$4:$AC$1001,$BB840,25)</f>
        <v>#N/A</v>
      </c>
      <c r="BQ840" t="e">
        <f>INDEX('Partnumber data valves'!$B$4:$AC$1001,$BB840,26)</f>
        <v>#N/A</v>
      </c>
      <c r="BR840" t="e">
        <f>INDEX('Partnumber data valves'!$B$4:$AC$1001,$BB840,27)</f>
        <v>#N/A</v>
      </c>
      <c r="BS840" t="e">
        <f>INDEX('Partnumber data valves'!$B$4:$AC$1001,$BB840,28)</f>
        <v>#N/A</v>
      </c>
      <c r="BU840" s="66" t="e">
        <f>INDEX('Partnumber data valves'!$B$4:$AC$1001,$BB840,5)</f>
        <v>#N/A</v>
      </c>
      <c r="BV840" s="66" t="e">
        <f>INDEX('Partnumber data valves'!$B$4:$AC$1001,$BB840,6)</f>
        <v>#N/A</v>
      </c>
    </row>
    <row r="841" spans="2:74" ht="15.75">
      <c r="B841" s="86"/>
      <c r="C841" s="108"/>
      <c r="D841" s="112"/>
      <c r="E841" s="124"/>
      <c r="F841" s="124"/>
      <c r="G841" s="109"/>
      <c r="H841" s="112"/>
      <c r="I841" s="110"/>
      <c r="J841" s="111"/>
      <c r="K841" s="112"/>
      <c r="L841" s="111"/>
      <c r="M841" s="115"/>
      <c r="N841" s="115"/>
      <c r="O841" s="115"/>
      <c r="Q841" s="83"/>
      <c r="R841" s="22" t="e">
        <f>VLOOKUP('Frese Valve Selection'!$Q841,'Partnumber data valves'!$B$4:$K$1001,2,FALSE)</f>
        <v>#N/A</v>
      </c>
      <c r="S841" s="23" t="e">
        <f>VLOOKUP('Frese Valve Selection'!$Q841,'Partnumber data valves'!$B$4:$K$1001,3,FALSE)</f>
        <v>#N/A</v>
      </c>
      <c r="T841" s="23" t="e">
        <f>VLOOKUP('Frese Valve Selection'!$Q841,'Partnumber data valves'!$B$4:$K$1001,4,FALSE)</f>
        <v>#N/A</v>
      </c>
      <c r="U841" s="23" t="e">
        <f>VLOOKUP('Frese Valve Selection'!$Q841,'Partnumber data valves'!$B$4:$K$1001,5,FALSE)</f>
        <v>#N/A</v>
      </c>
      <c r="V841" s="23" t="e">
        <f>VLOOKUP('Frese Valve Selection'!$Q841,'Partnumber data valves'!$B$4:$K$1001,6,FALSE)</f>
        <v>#N/A</v>
      </c>
      <c r="W841" s="23" t="e">
        <f>VLOOKUP('Frese Valve Selection'!$Q841,'Partnumber data valves'!$B$4:$K$1001,7,FALSE)</f>
        <v>#N/A</v>
      </c>
      <c r="X841" s="23" t="e">
        <f>VLOOKUP('Frese Valve Selection'!$Q841,'Partnumber data valves'!$B$4:$K$1001,8,FALSE)</f>
        <v>#N/A</v>
      </c>
      <c r="Y841" s="23" t="e">
        <f>VLOOKUP('Frese Valve Selection'!$Q841,'Partnumber data valves'!$B$4:$K$1001,9,FALSE)</f>
        <v>#N/A</v>
      </c>
      <c r="Z841" s="23" t="e">
        <f>VLOOKUP('Frese Valve Selection'!$Q841,'Partnumber data valves'!$B$4:$K$1001,10,FALSE)</f>
        <v>#N/A</v>
      </c>
      <c r="AA841" s="97">
        <f t="shared" si="119"/>
        <v>0</v>
      </c>
      <c r="AB841" s="98" t="e">
        <f t="shared" si="125"/>
        <v>#N/A</v>
      </c>
      <c r="AC841" s="99" t="e">
        <f t="shared" si="126"/>
        <v>#N/A</v>
      </c>
      <c r="AD841" s="23" t="e">
        <f>VLOOKUP(Q841,'Weight table'!$A$2:$C$10000,3,FALSE)</f>
        <v>#N/A</v>
      </c>
      <c r="AF841" s="83"/>
      <c r="AG841" s="23" t="str">
        <f>IF(OR(ISBLANK($AF841),$AF841="N/A"),"",VLOOKUP($AF841,'Part number data actuators'!$B$3:$H$202,2,FALSE))</f>
        <v/>
      </c>
      <c r="AH841" s="23" t="str">
        <f>IF(OR(ISBLANK($AF841),$AF841="N/A"),"",VLOOKUP($AF841,'Part number data actuators'!$B$3:$H$202,3,FALSE))</f>
        <v/>
      </c>
      <c r="AI841" s="23" t="str">
        <f>IF(OR(ISBLANK($AF841),$AF841="N/A"),"",VLOOKUP($AF841,'Part number data actuators'!$B$3:$H$202,4,FALSE))</f>
        <v/>
      </c>
      <c r="AJ841" s="23" t="str">
        <f>IF(OR(ISBLANK($AF841),$AF841="N/A"),"",VLOOKUP($AF841,'Part number data actuators'!$B$3:$H$202,5,FALSE))</f>
        <v/>
      </c>
      <c r="AK841" s="23" t="str">
        <f>IF(OR(ISBLANK($AF841),$AF841="N/A"),"",VLOOKUP($AF841,'Part number data actuators'!$B$3:$H$202,6,FALSE))</f>
        <v/>
      </c>
      <c r="AL841" s="23" t="str">
        <f>IF(OR(ISBLANK($AF841),$AF841="N/A"),"",VLOOKUP($AF841,'Part number data actuators'!$B$3:$H$202,7,FALSE))</f>
        <v/>
      </c>
      <c r="AM841" s="5" t="str">
        <f>IF(OR(ISBLANK($AF841),$AF841="N/A"),"",VLOOKUP(AF841,'Weight table'!$A$2:$C$10000,3,FALSE))</f>
        <v/>
      </c>
      <c r="AO841" s="86"/>
      <c r="AU841" s="66" t="e">
        <f t="shared" si="120"/>
        <v>#N/A</v>
      </c>
      <c r="AV841" s="66" t="e">
        <f t="shared" si="121"/>
        <v>#N/A</v>
      </c>
      <c r="AW841" t="e">
        <f t="shared" si="122"/>
        <v>#N/A</v>
      </c>
      <c r="AX841" s="66" t="e">
        <f t="shared" si="123"/>
        <v>#N/A</v>
      </c>
      <c r="AY841" s="66" t="e">
        <f t="shared" si="124"/>
        <v>#N/A</v>
      </c>
      <c r="BB841" s="6" t="e">
        <f>MATCH(Q841,'Partnumber data valves'!$B$4:$B$1001,0)</f>
        <v>#N/A</v>
      </c>
      <c r="BC841" s="6"/>
      <c r="BD841" t="e">
        <f>INDEX('Partnumber data valves'!$B$4:$AC$1001,$BB841,13)</f>
        <v>#N/A</v>
      </c>
      <c r="BE841" t="e">
        <f>INDEX('Partnumber data valves'!$B$4:$AC$1001,$BB841,14)</f>
        <v>#N/A</v>
      </c>
      <c r="BF841" t="e">
        <f>INDEX('Partnumber data valves'!$B$4:$AC$1001,$BB841,15)</f>
        <v>#N/A</v>
      </c>
      <c r="BG841" t="e">
        <f>INDEX('Partnumber data valves'!$B$4:$AC$1001,$BB841,16)</f>
        <v>#N/A</v>
      </c>
      <c r="BH841" t="e">
        <f>INDEX('Partnumber data valves'!$B$4:$AC$1001,$BB841,17)</f>
        <v>#N/A</v>
      </c>
      <c r="BI841" t="e">
        <f>INDEX('Partnumber data valves'!$B$4:$AC$1001,$BB841,18)</f>
        <v>#N/A</v>
      </c>
      <c r="BJ841" t="e">
        <f>INDEX('Partnumber data valves'!$B$4:$AC$1001,$BB841,19)</f>
        <v>#N/A</v>
      </c>
      <c r="BL841" t="e">
        <f>INDEX('Partnumber data valves'!$B$4:$AC$1001,$BB841,21)</f>
        <v>#N/A</v>
      </c>
      <c r="BM841" t="e">
        <f>INDEX('Partnumber data valves'!$B$4:$AC$1001,$BB841,22)</f>
        <v>#N/A</v>
      </c>
      <c r="BN841" t="e">
        <f>INDEX('Partnumber data valves'!$B$4:$AC$1001,$BB841,23)</f>
        <v>#N/A</v>
      </c>
      <c r="BO841" t="e">
        <f>INDEX('Partnumber data valves'!$B$4:$AC$1001,$BB841,24)</f>
        <v>#N/A</v>
      </c>
      <c r="BP841" t="e">
        <f>INDEX('Partnumber data valves'!$B$4:$AC$1001,$BB841,25)</f>
        <v>#N/A</v>
      </c>
      <c r="BQ841" t="e">
        <f>INDEX('Partnumber data valves'!$B$4:$AC$1001,$BB841,26)</f>
        <v>#N/A</v>
      </c>
      <c r="BR841" t="e">
        <f>INDEX('Partnumber data valves'!$B$4:$AC$1001,$BB841,27)</f>
        <v>#N/A</v>
      </c>
      <c r="BS841" t="e">
        <f>INDEX('Partnumber data valves'!$B$4:$AC$1001,$BB841,28)</f>
        <v>#N/A</v>
      </c>
      <c r="BU841" s="66" t="e">
        <f>INDEX('Partnumber data valves'!$B$4:$AC$1001,$BB841,5)</f>
        <v>#N/A</v>
      </c>
      <c r="BV841" s="66" t="e">
        <f>INDEX('Partnumber data valves'!$B$4:$AC$1001,$BB841,6)</f>
        <v>#N/A</v>
      </c>
    </row>
    <row r="842" spans="2:74" ht="15.75">
      <c r="B842" s="86"/>
      <c r="C842" s="108"/>
      <c r="D842" s="112"/>
      <c r="E842" s="124"/>
      <c r="F842" s="124"/>
      <c r="G842" s="109"/>
      <c r="H842" s="112"/>
      <c r="I842" s="110"/>
      <c r="J842" s="111"/>
      <c r="K842" s="112"/>
      <c r="L842" s="111"/>
      <c r="M842" s="115"/>
      <c r="N842" s="115"/>
      <c r="O842" s="115"/>
      <c r="Q842" s="83"/>
      <c r="R842" s="22" t="e">
        <f>VLOOKUP('Frese Valve Selection'!$Q842,'Partnumber data valves'!$B$4:$K$1001,2,FALSE)</f>
        <v>#N/A</v>
      </c>
      <c r="S842" s="23" t="e">
        <f>VLOOKUP('Frese Valve Selection'!$Q842,'Partnumber data valves'!$B$4:$K$1001,3,FALSE)</f>
        <v>#N/A</v>
      </c>
      <c r="T842" s="23" t="e">
        <f>VLOOKUP('Frese Valve Selection'!$Q842,'Partnumber data valves'!$B$4:$K$1001,4,FALSE)</f>
        <v>#N/A</v>
      </c>
      <c r="U842" s="23" t="e">
        <f>VLOOKUP('Frese Valve Selection'!$Q842,'Partnumber data valves'!$B$4:$K$1001,5,FALSE)</f>
        <v>#N/A</v>
      </c>
      <c r="V842" s="23" t="e">
        <f>VLOOKUP('Frese Valve Selection'!$Q842,'Partnumber data valves'!$B$4:$K$1001,6,FALSE)</f>
        <v>#N/A</v>
      </c>
      <c r="W842" s="23" t="e">
        <f>VLOOKUP('Frese Valve Selection'!$Q842,'Partnumber data valves'!$B$4:$K$1001,7,FALSE)</f>
        <v>#N/A</v>
      </c>
      <c r="X842" s="23" t="e">
        <f>VLOOKUP('Frese Valve Selection'!$Q842,'Partnumber data valves'!$B$4:$K$1001,8,FALSE)</f>
        <v>#N/A</v>
      </c>
      <c r="Y842" s="23" t="e">
        <f>VLOOKUP('Frese Valve Selection'!$Q842,'Partnumber data valves'!$B$4:$K$1001,9,FALSE)</f>
        <v>#N/A</v>
      </c>
      <c r="Z842" s="23" t="e">
        <f>VLOOKUP('Frese Valve Selection'!$Q842,'Partnumber data valves'!$B$4:$K$1001,10,FALSE)</f>
        <v>#N/A</v>
      </c>
      <c r="AA842" s="97">
        <f t="shared" si="119"/>
        <v>0</v>
      </c>
      <c r="AB842" s="98" t="e">
        <f t="shared" si="125"/>
        <v>#N/A</v>
      </c>
      <c r="AC842" s="99" t="e">
        <f t="shared" si="126"/>
        <v>#N/A</v>
      </c>
      <c r="AD842" s="23" t="e">
        <f>VLOOKUP(Q842,'Weight table'!$A$2:$C$10000,3,FALSE)</f>
        <v>#N/A</v>
      </c>
      <c r="AF842" s="83"/>
      <c r="AG842" s="23" t="str">
        <f>IF(OR(ISBLANK($AF842),$AF842="N/A"),"",VLOOKUP($AF842,'Part number data actuators'!$B$3:$H$202,2,FALSE))</f>
        <v/>
      </c>
      <c r="AH842" s="23" t="str">
        <f>IF(OR(ISBLANK($AF842),$AF842="N/A"),"",VLOOKUP($AF842,'Part number data actuators'!$B$3:$H$202,3,FALSE))</f>
        <v/>
      </c>
      <c r="AI842" s="23" t="str">
        <f>IF(OR(ISBLANK($AF842),$AF842="N/A"),"",VLOOKUP($AF842,'Part number data actuators'!$B$3:$H$202,4,FALSE))</f>
        <v/>
      </c>
      <c r="AJ842" s="23" t="str">
        <f>IF(OR(ISBLANK($AF842),$AF842="N/A"),"",VLOOKUP($AF842,'Part number data actuators'!$B$3:$H$202,5,FALSE))</f>
        <v/>
      </c>
      <c r="AK842" s="23" t="str">
        <f>IF(OR(ISBLANK($AF842),$AF842="N/A"),"",VLOOKUP($AF842,'Part number data actuators'!$B$3:$H$202,6,FALSE))</f>
        <v/>
      </c>
      <c r="AL842" s="23" t="str">
        <f>IF(OR(ISBLANK($AF842),$AF842="N/A"),"",VLOOKUP($AF842,'Part number data actuators'!$B$3:$H$202,7,FALSE))</f>
        <v/>
      </c>
      <c r="AM842" s="5" t="str">
        <f>IF(OR(ISBLANK($AF842),$AF842="N/A"),"",VLOOKUP(AF842,'Weight table'!$A$2:$C$10000,3,FALSE))</f>
        <v/>
      </c>
      <c r="AO842" s="86"/>
      <c r="AU842" s="66" t="e">
        <f t="shared" si="120"/>
        <v>#N/A</v>
      </c>
      <c r="AV842" s="66" t="e">
        <f t="shared" si="121"/>
        <v>#N/A</v>
      </c>
      <c r="AW842" t="e">
        <f t="shared" si="122"/>
        <v>#N/A</v>
      </c>
      <c r="AX842" s="66" t="e">
        <f t="shared" si="123"/>
        <v>#N/A</v>
      </c>
      <c r="AY842" s="66" t="e">
        <f t="shared" si="124"/>
        <v>#N/A</v>
      </c>
      <c r="BB842" s="6" t="e">
        <f>MATCH(Q842,'Partnumber data valves'!$B$4:$B$1001,0)</f>
        <v>#N/A</v>
      </c>
      <c r="BC842" s="6"/>
      <c r="BD842" t="e">
        <f>INDEX('Partnumber data valves'!$B$4:$AC$1001,$BB842,13)</f>
        <v>#N/A</v>
      </c>
      <c r="BE842" t="e">
        <f>INDEX('Partnumber data valves'!$B$4:$AC$1001,$BB842,14)</f>
        <v>#N/A</v>
      </c>
      <c r="BF842" t="e">
        <f>INDEX('Partnumber data valves'!$B$4:$AC$1001,$BB842,15)</f>
        <v>#N/A</v>
      </c>
      <c r="BG842" t="e">
        <f>INDEX('Partnumber data valves'!$B$4:$AC$1001,$BB842,16)</f>
        <v>#N/A</v>
      </c>
      <c r="BH842" t="e">
        <f>INDEX('Partnumber data valves'!$B$4:$AC$1001,$BB842,17)</f>
        <v>#N/A</v>
      </c>
      <c r="BI842" t="e">
        <f>INDEX('Partnumber data valves'!$B$4:$AC$1001,$BB842,18)</f>
        <v>#N/A</v>
      </c>
      <c r="BJ842" t="e">
        <f>INDEX('Partnumber data valves'!$B$4:$AC$1001,$BB842,19)</f>
        <v>#N/A</v>
      </c>
      <c r="BL842" t="e">
        <f>INDEX('Partnumber data valves'!$B$4:$AC$1001,$BB842,21)</f>
        <v>#N/A</v>
      </c>
      <c r="BM842" t="e">
        <f>INDEX('Partnumber data valves'!$B$4:$AC$1001,$BB842,22)</f>
        <v>#N/A</v>
      </c>
      <c r="BN842" t="e">
        <f>INDEX('Partnumber data valves'!$B$4:$AC$1001,$BB842,23)</f>
        <v>#N/A</v>
      </c>
      <c r="BO842" t="e">
        <f>INDEX('Partnumber data valves'!$B$4:$AC$1001,$BB842,24)</f>
        <v>#N/A</v>
      </c>
      <c r="BP842" t="e">
        <f>INDEX('Partnumber data valves'!$B$4:$AC$1001,$BB842,25)</f>
        <v>#N/A</v>
      </c>
      <c r="BQ842" t="e">
        <f>INDEX('Partnumber data valves'!$B$4:$AC$1001,$BB842,26)</f>
        <v>#N/A</v>
      </c>
      <c r="BR842" t="e">
        <f>INDEX('Partnumber data valves'!$B$4:$AC$1001,$BB842,27)</f>
        <v>#N/A</v>
      </c>
      <c r="BS842" t="e">
        <f>INDEX('Partnumber data valves'!$B$4:$AC$1001,$BB842,28)</f>
        <v>#N/A</v>
      </c>
      <c r="BU842" s="66" t="e">
        <f>INDEX('Partnumber data valves'!$B$4:$AC$1001,$BB842,5)</f>
        <v>#N/A</v>
      </c>
      <c r="BV842" s="66" t="e">
        <f>INDEX('Partnumber data valves'!$B$4:$AC$1001,$BB842,6)</f>
        <v>#N/A</v>
      </c>
    </row>
    <row r="843" spans="2:74" ht="15.75">
      <c r="B843" s="86"/>
      <c r="C843" s="108"/>
      <c r="D843" s="112"/>
      <c r="E843" s="124"/>
      <c r="F843" s="124"/>
      <c r="G843" s="109"/>
      <c r="H843" s="112"/>
      <c r="I843" s="110"/>
      <c r="J843" s="111"/>
      <c r="K843" s="112"/>
      <c r="L843" s="111"/>
      <c r="M843" s="115"/>
      <c r="N843" s="115"/>
      <c r="O843" s="115"/>
      <c r="Q843" s="83"/>
      <c r="R843" s="22" t="e">
        <f>VLOOKUP('Frese Valve Selection'!$Q843,'Partnumber data valves'!$B$4:$K$1001,2,FALSE)</f>
        <v>#N/A</v>
      </c>
      <c r="S843" s="23" t="e">
        <f>VLOOKUP('Frese Valve Selection'!$Q843,'Partnumber data valves'!$B$4:$K$1001,3,FALSE)</f>
        <v>#N/A</v>
      </c>
      <c r="T843" s="23" t="e">
        <f>VLOOKUP('Frese Valve Selection'!$Q843,'Partnumber data valves'!$B$4:$K$1001,4,FALSE)</f>
        <v>#N/A</v>
      </c>
      <c r="U843" s="23" t="e">
        <f>VLOOKUP('Frese Valve Selection'!$Q843,'Partnumber data valves'!$B$4:$K$1001,5,FALSE)</f>
        <v>#N/A</v>
      </c>
      <c r="V843" s="23" t="e">
        <f>VLOOKUP('Frese Valve Selection'!$Q843,'Partnumber data valves'!$B$4:$K$1001,6,FALSE)</f>
        <v>#N/A</v>
      </c>
      <c r="W843" s="23" t="e">
        <f>VLOOKUP('Frese Valve Selection'!$Q843,'Partnumber data valves'!$B$4:$K$1001,7,FALSE)</f>
        <v>#N/A</v>
      </c>
      <c r="X843" s="23" t="e">
        <f>VLOOKUP('Frese Valve Selection'!$Q843,'Partnumber data valves'!$B$4:$K$1001,8,FALSE)</f>
        <v>#N/A</v>
      </c>
      <c r="Y843" s="23" t="e">
        <f>VLOOKUP('Frese Valve Selection'!$Q843,'Partnumber data valves'!$B$4:$K$1001,9,FALSE)</f>
        <v>#N/A</v>
      </c>
      <c r="Z843" s="23" t="e">
        <f>VLOOKUP('Frese Valve Selection'!$Q843,'Partnumber data valves'!$B$4:$K$1001,10,FALSE)</f>
        <v>#N/A</v>
      </c>
      <c r="AA843" s="97">
        <f t="shared" si="119"/>
        <v>0</v>
      </c>
      <c r="AB843" s="98" t="e">
        <f t="shared" si="125"/>
        <v>#N/A</v>
      </c>
      <c r="AC843" s="99" t="e">
        <f t="shared" si="126"/>
        <v>#N/A</v>
      </c>
      <c r="AD843" s="23" t="e">
        <f>VLOOKUP(Q843,'Weight table'!$A$2:$C$10000,3,FALSE)</f>
        <v>#N/A</v>
      </c>
      <c r="AF843" s="83"/>
      <c r="AG843" s="23" t="str">
        <f>IF(OR(ISBLANK($AF843),$AF843="N/A"),"",VLOOKUP($AF843,'Part number data actuators'!$B$3:$H$202,2,FALSE))</f>
        <v/>
      </c>
      <c r="AH843" s="23" t="str">
        <f>IF(OR(ISBLANK($AF843),$AF843="N/A"),"",VLOOKUP($AF843,'Part number data actuators'!$B$3:$H$202,3,FALSE))</f>
        <v/>
      </c>
      <c r="AI843" s="23" t="str">
        <f>IF(OR(ISBLANK($AF843),$AF843="N/A"),"",VLOOKUP($AF843,'Part number data actuators'!$B$3:$H$202,4,FALSE))</f>
        <v/>
      </c>
      <c r="AJ843" s="23" t="str">
        <f>IF(OR(ISBLANK($AF843),$AF843="N/A"),"",VLOOKUP($AF843,'Part number data actuators'!$B$3:$H$202,5,FALSE))</f>
        <v/>
      </c>
      <c r="AK843" s="23" t="str">
        <f>IF(OR(ISBLANK($AF843),$AF843="N/A"),"",VLOOKUP($AF843,'Part number data actuators'!$B$3:$H$202,6,FALSE))</f>
        <v/>
      </c>
      <c r="AL843" s="23" t="str">
        <f>IF(OR(ISBLANK($AF843),$AF843="N/A"),"",VLOOKUP($AF843,'Part number data actuators'!$B$3:$H$202,7,FALSE))</f>
        <v/>
      </c>
      <c r="AM843" s="5" t="str">
        <f>IF(OR(ISBLANK($AF843),$AF843="N/A"),"",VLOOKUP(AF843,'Weight table'!$A$2:$C$10000,3,FALSE))</f>
        <v/>
      </c>
      <c r="AO843" s="86"/>
      <c r="AU843" s="66" t="e">
        <f t="shared" si="120"/>
        <v>#N/A</v>
      </c>
      <c r="AV843" s="66" t="e">
        <f t="shared" si="121"/>
        <v>#N/A</v>
      </c>
      <c r="AW843" t="e">
        <f t="shared" si="122"/>
        <v>#N/A</v>
      </c>
      <c r="AX843" s="66" t="e">
        <f t="shared" si="123"/>
        <v>#N/A</v>
      </c>
      <c r="AY843" s="66" t="e">
        <f t="shared" si="124"/>
        <v>#N/A</v>
      </c>
      <c r="BB843" s="6" t="e">
        <f>MATCH(Q843,'Partnumber data valves'!$B$4:$B$1001,0)</f>
        <v>#N/A</v>
      </c>
      <c r="BC843" s="6"/>
      <c r="BD843" t="e">
        <f>INDEX('Partnumber data valves'!$B$4:$AC$1001,$BB843,13)</f>
        <v>#N/A</v>
      </c>
      <c r="BE843" t="e">
        <f>INDEX('Partnumber data valves'!$B$4:$AC$1001,$BB843,14)</f>
        <v>#N/A</v>
      </c>
      <c r="BF843" t="e">
        <f>INDEX('Partnumber data valves'!$B$4:$AC$1001,$BB843,15)</f>
        <v>#N/A</v>
      </c>
      <c r="BG843" t="e">
        <f>INDEX('Partnumber data valves'!$B$4:$AC$1001,$BB843,16)</f>
        <v>#N/A</v>
      </c>
      <c r="BH843" t="e">
        <f>INDEX('Partnumber data valves'!$B$4:$AC$1001,$BB843,17)</f>
        <v>#N/A</v>
      </c>
      <c r="BI843" t="e">
        <f>INDEX('Partnumber data valves'!$B$4:$AC$1001,$BB843,18)</f>
        <v>#N/A</v>
      </c>
      <c r="BJ843" t="e">
        <f>INDEX('Partnumber data valves'!$B$4:$AC$1001,$BB843,19)</f>
        <v>#N/A</v>
      </c>
      <c r="BL843" t="e">
        <f>INDEX('Partnumber data valves'!$B$4:$AC$1001,$BB843,21)</f>
        <v>#N/A</v>
      </c>
      <c r="BM843" t="e">
        <f>INDEX('Partnumber data valves'!$B$4:$AC$1001,$BB843,22)</f>
        <v>#N/A</v>
      </c>
      <c r="BN843" t="e">
        <f>INDEX('Partnumber data valves'!$B$4:$AC$1001,$BB843,23)</f>
        <v>#N/A</v>
      </c>
      <c r="BO843" t="e">
        <f>INDEX('Partnumber data valves'!$B$4:$AC$1001,$BB843,24)</f>
        <v>#N/A</v>
      </c>
      <c r="BP843" t="e">
        <f>INDEX('Partnumber data valves'!$B$4:$AC$1001,$BB843,25)</f>
        <v>#N/A</v>
      </c>
      <c r="BQ843" t="e">
        <f>INDEX('Partnumber data valves'!$B$4:$AC$1001,$BB843,26)</f>
        <v>#N/A</v>
      </c>
      <c r="BR843" t="e">
        <f>INDEX('Partnumber data valves'!$B$4:$AC$1001,$BB843,27)</f>
        <v>#N/A</v>
      </c>
      <c r="BS843" t="e">
        <f>INDEX('Partnumber data valves'!$B$4:$AC$1001,$BB843,28)</f>
        <v>#N/A</v>
      </c>
      <c r="BU843" s="66" t="e">
        <f>INDEX('Partnumber data valves'!$B$4:$AC$1001,$BB843,5)</f>
        <v>#N/A</v>
      </c>
      <c r="BV843" s="66" t="e">
        <f>INDEX('Partnumber data valves'!$B$4:$AC$1001,$BB843,6)</f>
        <v>#N/A</v>
      </c>
    </row>
    <row r="844" spans="2:74" ht="15.75">
      <c r="B844" s="86"/>
      <c r="C844" s="108"/>
      <c r="D844" s="112"/>
      <c r="E844" s="124"/>
      <c r="F844" s="124"/>
      <c r="G844" s="109"/>
      <c r="H844" s="112"/>
      <c r="I844" s="110"/>
      <c r="J844" s="111"/>
      <c r="K844" s="112"/>
      <c r="L844" s="111"/>
      <c r="M844" s="115"/>
      <c r="N844" s="115"/>
      <c r="O844" s="115"/>
      <c r="Q844" s="83"/>
      <c r="R844" s="22" t="e">
        <f>VLOOKUP('Frese Valve Selection'!$Q844,'Partnumber data valves'!$B$4:$K$1001,2,FALSE)</f>
        <v>#N/A</v>
      </c>
      <c r="S844" s="23" t="e">
        <f>VLOOKUP('Frese Valve Selection'!$Q844,'Partnumber data valves'!$B$4:$K$1001,3,FALSE)</f>
        <v>#N/A</v>
      </c>
      <c r="T844" s="23" t="e">
        <f>VLOOKUP('Frese Valve Selection'!$Q844,'Partnumber data valves'!$B$4:$K$1001,4,FALSE)</f>
        <v>#N/A</v>
      </c>
      <c r="U844" s="23" t="e">
        <f>VLOOKUP('Frese Valve Selection'!$Q844,'Partnumber data valves'!$B$4:$K$1001,5,FALSE)</f>
        <v>#N/A</v>
      </c>
      <c r="V844" s="23" t="e">
        <f>VLOOKUP('Frese Valve Selection'!$Q844,'Partnumber data valves'!$B$4:$K$1001,6,FALSE)</f>
        <v>#N/A</v>
      </c>
      <c r="W844" s="23" t="e">
        <f>VLOOKUP('Frese Valve Selection'!$Q844,'Partnumber data valves'!$B$4:$K$1001,7,FALSE)</f>
        <v>#N/A</v>
      </c>
      <c r="X844" s="23" t="e">
        <f>VLOOKUP('Frese Valve Selection'!$Q844,'Partnumber data valves'!$B$4:$K$1001,8,FALSE)</f>
        <v>#N/A</v>
      </c>
      <c r="Y844" s="23" t="e">
        <f>VLOOKUP('Frese Valve Selection'!$Q844,'Partnumber data valves'!$B$4:$K$1001,9,FALSE)</f>
        <v>#N/A</v>
      </c>
      <c r="Z844" s="23" t="e">
        <f>VLOOKUP('Frese Valve Selection'!$Q844,'Partnumber data valves'!$B$4:$K$1001,10,FALSE)</f>
        <v>#N/A</v>
      </c>
      <c r="AA844" s="97">
        <f t="shared" si="119"/>
        <v>0</v>
      </c>
      <c r="AB844" s="98" t="e">
        <f t="shared" si="125"/>
        <v>#N/A</v>
      </c>
      <c r="AC844" s="99" t="e">
        <f t="shared" si="126"/>
        <v>#N/A</v>
      </c>
      <c r="AD844" s="23" t="e">
        <f>VLOOKUP(Q844,'Weight table'!$A$2:$C$10000,3,FALSE)</f>
        <v>#N/A</v>
      </c>
      <c r="AF844" s="83"/>
      <c r="AG844" s="23" t="str">
        <f>IF(OR(ISBLANK($AF844),$AF844="N/A"),"",VLOOKUP($AF844,'Part number data actuators'!$B$3:$H$202,2,FALSE))</f>
        <v/>
      </c>
      <c r="AH844" s="23" t="str">
        <f>IF(OR(ISBLANK($AF844),$AF844="N/A"),"",VLOOKUP($AF844,'Part number data actuators'!$B$3:$H$202,3,FALSE))</f>
        <v/>
      </c>
      <c r="AI844" s="23" t="str">
        <f>IF(OR(ISBLANK($AF844),$AF844="N/A"),"",VLOOKUP($AF844,'Part number data actuators'!$B$3:$H$202,4,FALSE))</f>
        <v/>
      </c>
      <c r="AJ844" s="23" t="str">
        <f>IF(OR(ISBLANK($AF844),$AF844="N/A"),"",VLOOKUP($AF844,'Part number data actuators'!$B$3:$H$202,5,FALSE))</f>
        <v/>
      </c>
      <c r="AK844" s="23" t="str">
        <f>IF(OR(ISBLANK($AF844),$AF844="N/A"),"",VLOOKUP($AF844,'Part number data actuators'!$B$3:$H$202,6,FALSE))</f>
        <v/>
      </c>
      <c r="AL844" s="23" t="str">
        <f>IF(OR(ISBLANK($AF844),$AF844="N/A"),"",VLOOKUP($AF844,'Part number data actuators'!$B$3:$H$202,7,FALSE))</f>
        <v/>
      </c>
      <c r="AM844" s="5" t="str">
        <f>IF(OR(ISBLANK($AF844),$AF844="N/A"),"",VLOOKUP(AF844,'Weight table'!$A$2:$C$10000,3,FALSE))</f>
        <v/>
      </c>
      <c r="AO844" s="86"/>
      <c r="AU844" s="66" t="e">
        <f t="shared" si="120"/>
        <v>#N/A</v>
      </c>
      <c r="AV844" s="66" t="e">
        <f t="shared" si="121"/>
        <v>#N/A</v>
      </c>
      <c r="AW844" t="e">
        <f t="shared" si="122"/>
        <v>#N/A</v>
      </c>
      <c r="AX844" s="66" t="e">
        <f t="shared" si="123"/>
        <v>#N/A</v>
      </c>
      <c r="AY844" s="66" t="e">
        <f t="shared" si="124"/>
        <v>#N/A</v>
      </c>
      <c r="BB844" s="6" t="e">
        <f>MATCH(Q844,'Partnumber data valves'!$B$4:$B$1001,0)</f>
        <v>#N/A</v>
      </c>
      <c r="BC844" s="6"/>
      <c r="BD844" t="e">
        <f>INDEX('Partnumber data valves'!$B$4:$AC$1001,$BB844,13)</f>
        <v>#N/A</v>
      </c>
      <c r="BE844" t="e">
        <f>INDEX('Partnumber data valves'!$B$4:$AC$1001,$BB844,14)</f>
        <v>#N/A</v>
      </c>
      <c r="BF844" t="e">
        <f>INDEX('Partnumber data valves'!$B$4:$AC$1001,$BB844,15)</f>
        <v>#N/A</v>
      </c>
      <c r="BG844" t="e">
        <f>INDEX('Partnumber data valves'!$B$4:$AC$1001,$BB844,16)</f>
        <v>#N/A</v>
      </c>
      <c r="BH844" t="e">
        <f>INDEX('Partnumber data valves'!$B$4:$AC$1001,$BB844,17)</f>
        <v>#N/A</v>
      </c>
      <c r="BI844" t="e">
        <f>INDEX('Partnumber data valves'!$B$4:$AC$1001,$BB844,18)</f>
        <v>#N/A</v>
      </c>
      <c r="BJ844" t="e">
        <f>INDEX('Partnumber data valves'!$B$4:$AC$1001,$BB844,19)</f>
        <v>#N/A</v>
      </c>
      <c r="BL844" t="e">
        <f>INDEX('Partnumber data valves'!$B$4:$AC$1001,$BB844,21)</f>
        <v>#N/A</v>
      </c>
      <c r="BM844" t="e">
        <f>INDEX('Partnumber data valves'!$B$4:$AC$1001,$BB844,22)</f>
        <v>#N/A</v>
      </c>
      <c r="BN844" t="e">
        <f>INDEX('Partnumber data valves'!$B$4:$AC$1001,$BB844,23)</f>
        <v>#N/A</v>
      </c>
      <c r="BO844" t="e">
        <f>INDEX('Partnumber data valves'!$B$4:$AC$1001,$BB844,24)</f>
        <v>#N/A</v>
      </c>
      <c r="BP844" t="e">
        <f>INDEX('Partnumber data valves'!$B$4:$AC$1001,$BB844,25)</f>
        <v>#N/A</v>
      </c>
      <c r="BQ844" t="e">
        <f>INDEX('Partnumber data valves'!$B$4:$AC$1001,$BB844,26)</f>
        <v>#N/A</v>
      </c>
      <c r="BR844" t="e">
        <f>INDEX('Partnumber data valves'!$B$4:$AC$1001,$BB844,27)</f>
        <v>#N/A</v>
      </c>
      <c r="BS844" t="e">
        <f>INDEX('Partnumber data valves'!$B$4:$AC$1001,$BB844,28)</f>
        <v>#N/A</v>
      </c>
      <c r="BU844" s="66" t="e">
        <f>INDEX('Partnumber data valves'!$B$4:$AC$1001,$BB844,5)</f>
        <v>#N/A</v>
      </c>
      <c r="BV844" s="66" t="e">
        <f>INDEX('Partnumber data valves'!$B$4:$AC$1001,$BB844,6)</f>
        <v>#N/A</v>
      </c>
    </row>
    <row r="845" spans="2:74" ht="15.75">
      <c r="B845" s="86"/>
      <c r="C845" s="108"/>
      <c r="D845" s="125"/>
      <c r="E845" s="124"/>
      <c r="F845" s="124"/>
      <c r="G845" s="109"/>
      <c r="H845" s="112"/>
      <c r="I845" s="110"/>
      <c r="J845" s="111"/>
      <c r="K845" s="112"/>
      <c r="L845" s="111"/>
      <c r="M845" s="115"/>
      <c r="N845" s="115"/>
      <c r="O845" s="115"/>
      <c r="Q845" s="83"/>
      <c r="R845" s="22" t="e">
        <f>VLOOKUP('Frese Valve Selection'!$Q845,'Partnumber data valves'!$B$4:$K$1001,2,FALSE)</f>
        <v>#N/A</v>
      </c>
      <c r="S845" s="23" t="e">
        <f>VLOOKUP('Frese Valve Selection'!$Q845,'Partnumber data valves'!$B$4:$K$1001,3,FALSE)</f>
        <v>#N/A</v>
      </c>
      <c r="T845" s="23" t="e">
        <f>VLOOKUP('Frese Valve Selection'!$Q845,'Partnumber data valves'!$B$4:$K$1001,4,FALSE)</f>
        <v>#N/A</v>
      </c>
      <c r="U845" s="23" t="e">
        <f>VLOOKUP('Frese Valve Selection'!$Q845,'Partnumber data valves'!$B$4:$K$1001,5,FALSE)</f>
        <v>#N/A</v>
      </c>
      <c r="V845" s="23" t="e">
        <f>VLOOKUP('Frese Valve Selection'!$Q845,'Partnumber data valves'!$B$4:$K$1001,6,FALSE)</f>
        <v>#N/A</v>
      </c>
      <c r="W845" s="23" t="e">
        <f>VLOOKUP('Frese Valve Selection'!$Q845,'Partnumber data valves'!$B$4:$K$1001,7,FALSE)</f>
        <v>#N/A</v>
      </c>
      <c r="X845" s="23" t="e">
        <f>VLOOKUP('Frese Valve Selection'!$Q845,'Partnumber data valves'!$B$4:$K$1001,8,FALSE)</f>
        <v>#N/A</v>
      </c>
      <c r="Y845" s="23" t="e">
        <f>VLOOKUP('Frese Valve Selection'!$Q845,'Partnumber data valves'!$B$4:$K$1001,9,FALSE)</f>
        <v>#N/A</v>
      </c>
      <c r="Z845" s="23" t="e">
        <f>VLOOKUP('Frese Valve Selection'!$Q845,'Partnumber data valves'!$B$4:$K$1001,10,FALSE)</f>
        <v>#N/A</v>
      </c>
      <c r="AA845" s="97">
        <f t="shared" si="119"/>
        <v>0</v>
      </c>
      <c r="AB845" s="98" t="e">
        <f t="shared" si="125"/>
        <v>#N/A</v>
      </c>
      <c r="AC845" s="99" t="e">
        <f t="shared" si="126"/>
        <v>#N/A</v>
      </c>
      <c r="AD845" s="23" t="e">
        <f>VLOOKUP(Q845,'Weight table'!$A$2:$C$10000,3,FALSE)</f>
        <v>#N/A</v>
      </c>
      <c r="AF845" s="83"/>
      <c r="AG845" s="23" t="str">
        <f>IF(OR(ISBLANK($AF845),$AF845="N/A"),"",VLOOKUP($AF845,'Part number data actuators'!$B$3:$H$202,2,FALSE))</f>
        <v/>
      </c>
      <c r="AH845" s="23" t="str">
        <f>IF(OR(ISBLANK($AF845),$AF845="N/A"),"",VLOOKUP($AF845,'Part number data actuators'!$B$3:$H$202,3,FALSE))</f>
        <v/>
      </c>
      <c r="AI845" s="23" t="str">
        <f>IF(OR(ISBLANK($AF845),$AF845="N/A"),"",VLOOKUP($AF845,'Part number data actuators'!$B$3:$H$202,4,FALSE))</f>
        <v/>
      </c>
      <c r="AJ845" s="23" t="str">
        <f>IF(OR(ISBLANK($AF845),$AF845="N/A"),"",VLOOKUP($AF845,'Part number data actuators'!$B$3:$H$202,5,FALSE))</f>
        <v/>
      </c>
      <c r="AK845" s="23" t="str">
        <f>IF(OR(ISBLANK($AF845),$AF845="N/A"),"",VLOOKUP($AF845,'Part number data actuators'!$B$3:$H$202,6,FALSE))</f>
        <v/>
      </c>
      <c r="AL845" s="23" t="str">
        <f>IF(OR(ISBLANK($AF845),$AF845="N/A"),"",VLOOKUP($AF845,'Part number data actuators'!$B$3:$H$202,7,FALSE))</f>
        <v/>
      </c>
      <c r="AM845" s="5" t="str">
        <f>IF(OR(ISBLANK($AF845),$AF845="N/A"),"",VLOOKUP(AF845,'Weight table'!$A$2:$C$10000,3,FALSE))</f>
        <v/>
      </c>
      <c r="AO845" s="86"/>
      <c r="AU845" s="66" t="e">
        <f t="shared" si="120"/>
        <v>#N/A</v>
      </c>
      <c r="AV845" s="66" t="e">
        <f t="shared" si="121"/>
        <v>#N/A</v>
      </c>
      <c r="AW845" t="e">
        <f t="shared" si="122"/>
        <v>#N/A</v>
      </c>
      <c r="AX845" s="66" t="e">
        <f t="shared" si="123"/>
        <v>#N/A</v>
      </c>
      <c r="AY845" s="66" t="e">
        <f t="shared" si="124"/>
        <v>#N/A</v>
      </c>
      <c r="BB845" s="6" t="e">
        <f>MATCH(Q845,'Partnumber data valves'!$B$4:$B$1001,0)</f>
        <v>#N/A</v>
      </c>
      <c r="BC845" s="6"/>
      <c r="BD845" t="e">
        <f>INDEX('Partnumber data valves'!$B$4:$AC$1001,$BB845,13)</f>
        <v>#N/A</v>
      </c>
      <c r="BE845" t="e">
        <f>INDEX('Partnumber data valves'!$B$4:$AC$1001,$BB845,14)</f>
        <v>#N/A</v>
      </c>
      <c r="BF845" t="e">
        <f>INDEX('Partnumber data valves'!$B$4:$AC$1001,$BB845,15)</f>
        <v>#N/A</v>
      </c>
      <c r="BG845" t="e">
        <f>INDEX('Partnumber data valves'!$B$4:$AC$1001,$BB845,16)</f>
        <v>#N/A</v>
      </c>
      <c r="BH845" t="e">
        <f>INDEX('Partnumber data valves'!$B$4:$AC$1001,$BB845,17)</f>
        <v>#N/A</v>
      </c>
      <c r="BI845" t="e">
        <f>INDEX('Partnumber data valves'!$B$4:$AC$1001,$BB845,18)</f>
        <v>#N/A</v>
      </c>
      <c r="BJ845" t="e">
        <f>INDEX('Partnumber data valves'!$B$4:$AC$1001,$BB845,19)</f>
        <v>#N/A</v>
      </c>
      <c r="BL845" t="e">
        <f>INDEX('Partnumber data valves'!$B$4:$AC$1001,$BB845,21)</f>
        <v>#N/A</v>
      </c>
      <c r="BM845" t="e">
        <f>INDEX('Partnumber data valves'!$B$4:$AC$1001,$BB845,22)</f>
        <v>#N/A</v>
      </c>
      <c r="BN845" t="e">
        <f>INDEX('Partnumber data valves'!$B$4:$AC$1001,$BB845,23)</f>
        <v>#N/A</v>
      </c>
      <c r="BO845" t="e">
        <f>INDEX('Partnumber data valves'!$B$4:$AC$1001,$BB845,24)</f>
        <v>#N/A</v>
      </c>
      <c r="BP845" t="e">
        <f>INDEX('Partnumber data valves'!$B$4:$AC$1001,$BB845,25)</f>
        <v>#N/A</v>
      </c>
      <c r="BQ845" t="e">
        <f>INDEX('Partnumber data valves'!$B$4:$AC$1001,$BB845,26)</f>
        <v>#N/A</v>
      </c>
      <c r="BR845" t="e">
        <f>INDEX('Partnumber data valves'!$B$4:$AC$1001,$BB845,27)</f>
        <v>#N/A</v>
      </c>
      <c r="BS845" t="e">
        <f>INDEX('Partnumber data valves'!$B$4:$AC$1001,$BB845,28)</f>
        <v>#N/A</v>
      </c>
      <c r="BU845" s="66" t="e">
        <f>INDEX('Partnumber data valves'!$B$4:$AC$1001,$BB845,5)</f>
        <v>#N/A</v>
      </c>
      <c r="BV845" s="66" t="e">
        <f>INDEX('Partnumber data valves'!$B$4:$AC$1001,$BB845,6)</f>
        <v>#N/A</v>
      </c>
    </row>
    <row r="846" spans="2:74" ht="15.75">
      <c r="B846" s="86"/>
      <c r="C846" s="108"/>
      <c r="D846" s="112"/>
      <c r="E846" s="124"/>
      <c r="F846" s="124"/>
      <c r="G846" s="109"/>
      <c r="H846" s="112"/>
      <c r="I846" s="110"/>
      <c r="J846" s="111"/>
      <c r="K846" s="112"/>
      <c r="L846" s="111"/>
      <c r="M846" s="115"/>
      <c r="N846" s="115"/>
      <c r="O846" s="115"/>
      <c r="Q846" s="83"/>
      <c r="R846" s="22" t="e">
        <f>VLOOKUP('Frese Valve Selection'!$Q846,'Partnumber data valves'!$B$4:$K$1001,2,FALSE)</f>
        <v>#N/A</v>
      </c>
      <c r="S846" s="23" t="e">
        <f>VLOOKUP('Frese Valve Selection'!$Q846,'Partnumber data valves'!$B$4:$K$1001,3,FALSE)</f>
        <v>#N/A</v>
      </c>
      <c r="T846" s="23" t="e">
        <f>VLOOKUP('Frese Valve Selection'!$Q846,'Partnumber data valves'!$B$4:$K$1001,4,FALSE)</f>
        <v>#N/A</v>
      </c>
      <c r="U846" s="23" t="e">
        <f>VLOOKUP('Frese Valve Selection'!$Q846,'Partnumber data valves'!$B$4:$K$1001,5,FALSE)</f>
        <v>#N/A</v>
      </c>
      <c r="V846" s="23" t="e">
        <f>VLOOKUP('Frese Valve Selection'!$Q846,'Partnumber data valves'!$B$4:$K$1001,6,FALSE)</f>
        <v>#N/A</v>
      </c>
      <c r="W846" s="23" t="e">
        <f>VLOOKUP('Frese Valve Selection'!$Q846,'Partnumber data valves'!$B$4:$K$1001,7,FALSE)</f>
        <v>#N/A</v>
      </c>
      <c r="X846" s="23" t="e">
        <f>VLOOKUP('Frese Valve Selection'!$Q846,'Partnumber data valves'!$B$4:$K$1001,8,FALSE)</f>
        <v>#N/A</v>
      </c>
      <c r="Y846" s="23" t="e">
        <f>VLOOKUP('Frese Valve Selection'!$Q846,'Partnumber data valves'!$B$4:$K$1001,9,FALSE)</f>
        <v>#N/A</v>
      </c>
      <c r="Z846" s="23" t="e">
        <f>VLOOKUP('Frese Valve Selection'!$Q846,'Partnumber data valves'!$B$4:$K$1001,10,FALSE)</f>
        <v>#N/A</v>
      </c>
      <c r="AA846" s="97">
        <f t="shared" si="119"/>
        <v>0</v>
      </c>
      <c r="AB846" s="98" t="e">
        <f t="shared" si="125"/>
        <v>#N/A</v>
      </c>
      <c r="AC846" s="99" t="e">
        <f t="shared" si="126"/>
        <v>#N/A</v>
      </c>
      <c r="AD846" s="23" t="e">
        <f>VLOOKUP(Q846,'Weight table'!$A$2:$C$10000,3,FALSE)</f>
        <v>#N/A</v>
      </c>
      <c r="AF846" s="83"/>
      <c r="AG846" s="23" t="str">
        <f>IF(OR(ISBLANK($AF846),$AF846="N/A"),"",VLOOKUP($AF846,'Part number data actuators'!$B$3:$H$202,2,FALSE))</f>
        <v/>
      </c>
      <c r="AH846" s="23" t="str">
        <f>IF(OR(ISBLANK($AF846),$AF846="N/A"),"",VLOOKUP($AF846,'Part number data actuators'!$B$3:$H$202,3,FALSE))</f>
        <v/>
      </c>
      <c r="AI846" s="23" t="str">
        <f>IF(OR(ISBLANK($AF846),$AF846="N/A"),"",VLOOKUP($AF846,'Part number data actuators'!$B$3:$H$202,4,FALSE))</f>
        <v/>
      </c>
      <c r="AJ846" s="23" t="str">
        <f>IF(OR(ISBLANK($AF846),$AF846="N/A"),"",VLOOKUP($AF846,'Part number data actuators'!$B$3:$H$202,5,FALSE))</f>
        <v/>
      </c>
      <c r="AK846" s="23" t="str">
        <f>IF(OR(ISBLANK($AF846),$AF846="N/A"),"",VLOOKUP($AF846,'Part number data actuators'!$B$3:$H$202,6,FALSE))</f>
        <v/>
      </c>
      <c r="AL846" s="23" t="str">
        <f>IF(OR(ISBLANK($AF846),$AF846="N/A"),"",VLOOKUP($AF846,'Part number data actuators'!$B$3:$H$202,7,FALSE))</f>
        <v/>
      </c>
      <c r="AM846" s="5" t="str">
        <f>IF(OR(ISBLANK($AF846),$AF846="N/A"),"",VLOOKUP(AF846,'Weight table'!$A$2:$C$10000,3,FALSE))</f>
        <v/>
      </c>
      <c r="AO846" s="86"/>
      <c r="AU846" s="66" t="e">
        <f t="shared" si="120"/>
        <v>#N/A</v>
      </c>
      <c r="AV846" s="66" t="e">
        <f t="shared" si="121"/>
        <v>#N/A</v>
      </c>
      <c r="AW846" t="e">
        <f t="shared" si="122"/>
        <v>#N/A</v>
      </c>
      <c r="AX846" s="66" t="e">
        <f t="shared" si="123"/>
        <v>#N/A</v>
      </c>
      <c r="AY846" s="66" t="e">
        <f t="shared" si="124"/>
        <v>#N/A</v>
      </c>
      <c r="BB846" s="6" t="e">
        <f>MATCH(Q846,'Partnumber data valves'!$B$4:$B$1001,0)</f>
        <v>#N/A</v>
      </c>
      <c r="BC846" s="6"/>
      <c r="BD846" t="e">
        <f>INDEX('Partnumber data valves'!$B$4:$AC$1001,$BB846,13)</f>
        <v>#N/A</v>
      </c>
      <c r="BE846" t="e">
        <f>INDEX('Partnumber data valves'!$B$4:$AC$1001,$BB846,14)</f>
        <v>#N/A</v>
      </c>
      <c r="BF846" t="e">
        <f>INDEX('Partnumber data valves'!$B$4:$AC$1001,$BB846,15)</f>
        <v>#N/A</v>
      </c>
      <c r="BG846" t="e">
        <f>INDEX('Partnumber data valves'!$B$4:$AC$1001,$BB846,16)</f>
        <v>#N/A</v>
      </c>
      <c r="BH846" t="e">
        <f>INDEX('Partnumber data valves'!$B$4:$AC$1001,$BB846,17)</f>
        <v>#N/A</v>
      </c>
      <c r="BI846" t="e">
        <f>INDEX('Partnumber data valves'!$B$4:$AC$1001,$BB846,18)</f>
        <v>#N/A</v>
      </c>
      <c r="BJ846" t="e">
        <f>INDEX('Partnumber data valves'!$B$4:$AC$1001,$BB846,19)</f>
        <v>#N/A</v>
      </c>
      <c r="BL846" t="e">
        <f>INDEX('Partnumber data valves'!$B$4:$AC$1001,$BB846,21)</f>
        <v>#N/A</v>
      </c>
      <c r="BM846" t="e">
        <f>INDEX('Partnumber data valves'!$B$4:$AC$1001,$BB846,22)</f>
        <v>#N/A</v>
      </c>
      <c r="BN846" t="e">
        <f>INDEX('Partnumber data valves'!$B$4:$AC$1001,$BB846,23)</f>
        <v>#N/A</v>
      </c>
      <c r="BO846" t="e">
        <f>INDEX('Partnumber data valves'!$B$4:$AC$1001,$BB846,24)</f>
        <v>#N/A</v>
      </c>
      <c r="BP846" t="e">
        <f>INDEX('Partnumber data valves'!$B$4:$AC$1001,$BB846,25)</f>
        <v>#N/A</v>
      </c>
      <c r="BQ846" t="e">
        <f>INDEX('Partnumber data valves'!$B$4:$AC$1001,$BB846,26)</f>
        <v>#N/A</v>
      </c>
      <c r="BR846" t="e">
        <f>INDEX('Partnumber data valves'!$B$4:$AC$1001,$BB846,27)</f>
        <v>#N/A</v>
      </c>
      <c r="BS846" t="e">
        <f>INDEX('Partnumber data valves'!$B$4:$AC$1001,$BB846,28)</f>
        <v>#N/A</v>
      </c>
      <c r="BU846" s="66" t="e">
        <f>INDEX('Partnumber data valves'!$B$4:$AC$1001,$BB846,5)</f>
        <v>#N/A</v>
      </c>
      <c r="BV846" s="66" t="e">
        <f>INDEX('Partnumber data valves'!$B$4:$AC$1001,$BB846,6)</f>
        <v>#N/A</v>
      </c>
    </row>
    <row r="847" spans="2:74" ht="15.75">
      <c r="B847" s="86"/>
      <c r="C847" s="108"/>
      <c r="D847" s="112"/>
      <c r="E847" s="124"/>
      <c r="F847" s="124"/>
      <c r="G847" s="109"/>
      <c r="H847" s="112"/>
      <c r="I847" s="110"/>
      <c r="J847" s="111"/>
      <c r="K847" s="112"/>
      <c r="L847" s="111"/>
      <c r="M847" s="115"/>
      <c r="N847" s="115"/>
      <c r="O847" s="115"/>
      <c r="Q847" s="83"/>
      <c r="R847" s="22" t="e">
        <f>VLOOKUP('Frese Valve Selection'!$Q847,'Partnumber data valves'!$B$4:$K$1001,2,FALSE)</f>
        <v>#N/A</v>
      </c>
      <c r="S847" s="23" t="e">
        <f>VLOOKUP('Frese Valve Selection'!$Q847,'Partnumber data valves'!$B$4:$K$1001,3,FALSE)</f>
        <v>#N/A</v>
      </c>
      <c r="T847" s="23" t="e">
        <f>VLOOKUP('Frese Valve Selection'!$Q847,'Partnumber data valves'!$B$4:$K$1001,4,FALSE)</f>
        <v>#N/A</v>
      </c>
      <c r="U847" s="23" t="e">
        <f>VLOOKUP('Frese Valve Selection'!$Q847,'Partnumber data valves'!$B$4:$K$1001,5,FALSE)</f>
        <v>#N/A</v>
      </c>
      <c r="V847" s="23" t="e">
        <f>VLOOKUP('Frese Valve Selection'!$Q847,'Partnumber data valves'!$B$4:$K$1001,6,FALSE)</f>
        <v>#N/A</v>
      </c>
      <c r="W847" s="23" t="e">
        <f>VLOOKUP('Frese Valve Selection'!$Q847,'Partnumber data valves'!$B$4:$K$1001,7,FALSE)</f>
        <v>#N/A</v>
      </c>
      <c r="X847" s="23" t="e">
        <f>VLOOKUP('Frese Valve Selection'!$Q847,'Partnumber data valves'!$B$4:$K$1001,8,FALSE)</f>
        <v>#N/A</v>
      </c>
      <c r="Y847" s="23" t="e">
        <f>VLOOKUP('Frese Valve Selection'!$Q847,'Partnumber data valves'!$B$4:$K$1001,9,FALSE)</f>
        <v>#N/A</v>
      </c>
      <c r="Z847" s="23" t="e">
        <f>VLOOKUP('Frese Valve Selection'!$Q847,'Partnumber data valves'!$B$4:$K$1001,10,FALSE)</f>
        <v>#N/A</v>
      </c>
      <c r="AA847" s="97">
        <f t="shared" si="119"/>
        <v>0</v>
      </c>
      <c r="AB847" s="98" t="e">
        <f t="shared" si="125"/>
        <v>#N/A</v>
      </c>
      <c r="AC847" s="99" t="e">
        <f t="shared" si="126"/>
        <v>#N/A</v>
      </c>
      <c r="AD847" s="23" t="e">
        <f>VLOOKUP(Q847,'Weight table'!$A$2:$C$10000,3,FALSE)</f>
        <v>#N/A</v>
      </c>
      <c r="AF847" s="83"/>
      <c r="AG847" s="23" t="str">
        <f>IF(OR(ISBLANK($AF847),$AF847="N/A"),"",VLOOKUP($AF847,'Part number data actuators'!$B$3:$H$202,2,FALSE))</f>
        <v/>
      </c>
      <c r="AH847" s="23" t="str">
        <f>IF(OR(ISBLANK($AF847),$AF847="N/A"),"",VLOOKUP($AF847,'Part number data actuators'!$B$3:$H$202,3,FALSE))</f>
        <v/>
      </c>
      <c r="AI847" s="23" t="str">
        <f>IF(OR(ISBLANK($AF847),$AF847="N/A"),"",VLOOKUP($AF847,'Part number data actuators'!$B$3:$H$202,4,FALSE))</f>
        <v/>
      </c>
      <c r="AJ847" s="23" t="str">
        <f>IF(OR(ISBLANK($AF847),$AF847="N/A"),"",VLOOKUP($AF847,'Part number data actuators'!$B$3:$H$202,5,FALSE))</f>
        <v/>
      </c>
      <c r="AK847" s="23" t="str">
        <f>IF(OR(ISBLANK($AF847),$AF847="N/A"),"",VLOOKUP($AF847,'Part number data actuators'!$B$3:$H$202,6,FALSE))</f>
        <v/>
      </c>
      <c r="AL847" s="23" t="str">
        <f>IF(OR(ISBLANK($AF847),$AF847="N/A"),"",VLOOKUP($AF847,'Part number data actuators'!$B$3:$H$202,7,FALSE))</f>
        <v/>
      </c>
      <c r="AM847" s="5" t="str">
        <f>IF(OR(ISBLANK($AF847),$AF847="N/A"),"",VLOOKUP(AF847,'Weight table'!$A$2:$C$10000,3,FALSE))</f>
        <v/>
      </c>
      <c r="AO847" s="86"/>
      <c r="AU847" s="66" t="e">
        <f t="shared" si="120"/>
        <v>#N/A</v>
      </c>
      <c r="AV847" s="66" t="e">
        <f t="shared" si="121"/>
        <v>#N/A</v>
      </c>
      <c r="AW847" t="e">
        <f t="shared" si="122"/>
        <v>#N/A</v>
      </c>
      <c r="AX847" s="66" t="e">
        <f t="shared" si="123"/>
        <v>#N/A</v>
      </c>
      <c r="AY847" s="66" t="e">
        <f t="shared" si="124"/>
        <v>#N/A</v>
      </c>
      <c r="BB847" s="6" t="e">
        <f>MATCH(Q847,'Partnumber data valves'!$B$4:$B$1001,0)</f>
        <v>#N/A</v>
      </c>
      <c r="BC847" s="6"/>
      <c r="BD847" t="e">
        <f>INDEX('Partnumber data valves'!$B$4:$AC$1001,$BB847,13)</f>
        <v>#N/A</v>
      </c>
      <c r="BE847" t="e">
        <f>INDEX('Partnumber data valves'!$B$4:$AC$1001,$BB847,14)</f>
        <v>#N/A</v>
      </c>
      <c r="BF847" t="e">
        <f>INDEX('Partnumber data valves'!$B$4:$AC$1001,$BB847,15)</f>
        <v>#N/A</v>
      </c>
      <c r="BG847" t="e">
        <f>INDEX('Partnumber data valves'!$B$4:$AC$1001,$BB847,16)</f>
        <v>#N/A</v>
      </c>
      <c r="BH847" t="e">
        <f>INDEX('Partnumber data valves'!$B$4:$AC$1001,$BB847,17)</f>
        <v>#N/A</v>
      </c>
      <c r="BI847" t="e">
        <f>INDEX('Partnumber data valves'!$B$4:$AC$1001,$BB847,18)</f>
        <v>#N/A</v>
      </c>
      <c r="BJ847" t="e">
        <f>INDEX('Partnumber data valves'!$B$4:$AC$1001,$BB847,19)</f>
        <v>#N/A</v>
      </c>
      <c r="BL847" t="e">
        <f>INDEX('Partnumber data valves'!$B$4:$AC$1001,$BB847,21)</f>
        <v>#N/A</v>
      </c>
      <c r="BM847" t="e">
        <f>INDEX('Partnumber data valves'!$B$4:$AC$1001,$BB847,22)</f>
        <v>#N/A</v>
      </c>
      <c r="BN847" t="e">
        <f>INDEX('Partnumber data valves'!$B$4:$AC$1001,$BB847,23)</f>
        <v>#N/A</v>
      </c>
      <c r="BO847" t="e">
        <f>INDEX('Partnumber data valves'!$B$4:$AC$1001,$BB847,24)</f>
        <v>#N/A</v>
      </c>
      <c r="BP847" t="e">
        <f>INDEX('Partnumber data valves'!$B$4:$AC$1001,$BB847,25)</f>
        <v>#N/A</v>
      </c>
      <c r="BQ847" t="e">
        <f>INDEX('Partnumber data valves'!$B$4:$AC$1001,$BB847,26)</f>
        <v>#N/A</v>
      </c>
      <c r="BR847" t="e">
        <f>INDEX('Partnumber data valves'!$B$4:$AC$1001,$BB847,27)</f>
        <v>#N/A</v>
      </c>
      <c r="BS847" t="e">
        <f>INDEX('Partnumber data valves'!$B$4:$AC$1001,$BB847,28)</f>
        <v>#N/A</v>
      </c>
      <c r="BU847" s="66" t="e">
        <f>INDEX('Partnumber data valves'!$B$4:$AC$1001,$BB847,5)</f>
        <v>#N/A</v>
      </c>
      <c r="BV847" s="66" t="e">
        <f>INDEX('Partnumber data valves'!$B$4:$AC$1001,$BB847,6)</f>
        <v>#N/A</v>
      </c>
    </row>
    <row r="848" spans="2:74" ht="15.75">
      <c r="B848" s="86"/>
      <c r="C848" s="108"/>
      <c r="D848" s="112"/>
      <c r="E848" s="124"/>
      <c r="F848" s="124"/>
      <c r="G848" s="109"/>
      <c r="H848" s="112"/>
      <c r="I848" s="110"/>
      <c r="J848" s="111"/>
      <c r="K848" s="112"/>
      <c r="L848" s="111"/>
      <c r="M848" s="115"/>
      <c r="N848" s="115"/>
      <c r="O848" s="115"/>
      <c r="Q848" s="83"/>
      <c r="R848" s="22" t="e">
        <f>VLOOKUP('Frese Valve Selection'!$Q848,'Partnumber data valves'!$B$4:$K$1001,2,FALSE)</f>
        <v>#N/A</v>
      </c>
      <c r="S848" s="23" t="e">
        <f>VLOOKUP('Frese Valve Selection'!$Q848,'Partnumber data valves'!$B$4:$K$1001,3,FALSE)</f>
        <v>#N/A</v>
      </c>
      <c r="T848" s="23" t="e">
        <f>VLOOKUP('Frese Valve Selection'!$Q848,'Partnumber data valves'!$B$4:$K$1001,4,FALSE)</f>
        <v>#N/A</v>
      </c>
      <c r="U848" s="23" t="e">
        <f>VLOOKUP('Frese Valve Selection'!$Q848,'Partnumber data valves'!$B$4:$K$1001,5,FALSE)</f>
        <v>#N/A</v>
      </c>
      <c r="V848" s="23" t="e">
        <f>VLOOKUP('Frese Valve Selection'!$Q848,'Partnumber data valves'!$B$4:$K$1001,6,FALSE)</f>
        <v>#N/A</v>
      </c>
      <c r="W848" s="23" t="e">
        <f>VLOOKUP('Frese Valve Selection'!$Q848,'Partnumber data valves'!$B$4:$K$1001,7,FALSE)</f>
        <v>#N/A</v>
      </c>
      <c r="X848" s="23" t="e">
        <f>VLOOKUP('Frese Valve Selection'!$Q848,'Partnumber data valves'!$B$4:$K$1001,8,FALSE)</f>
        <v>#N/A</v>
      </c>
      <c r="Y848" s="23" t="e">
        <f>VLOOKUP('Frese Valve Selection'!$Q848,'Partnumber data valves'!$B$4:$K$1001,9,FALSE)</f>
        <v>#N/A</v>
      </c>
      <c r="Z848" s="23" t="e">
        <f>VLOOKUP('Frese Valve Selection'!$Q848,'Partnumber data valves'!$B$4:$K$1001,10,FALSE)</f>
        <v>#N/A</v>
      </c>
      <c r="AA848" s="97">
        <f t="shared" ref="AA848:AA911" si="127">I848</f>
        <v>0</v>
      </c>
      <c r="AB848" s="98" t="e">
        <f t="shared" si="125"/>
        <v>#N/A</v>
      </c>
      <c r="AC848" s="99" t="e">
        <f t="shared" si="126"/>
        <v>#N/A</v>
      </c>
      <c r="AD848" s="23" t="e">
        <f>VLOOKUP(Q848,'Weight table'!$A$2:$C$10000,3,FALSE)</f>
        <v>#N/A</v>
      </c>
      <c r="AF848" s="83"/>
      <c r="AG848" s="23" t="str">
        <f>IF(OR(ISBLANK($AF848),$AF848="N/A"),"",VLOOKUP($AF848,'Part number data actuators'!$B$3:$H$202,2,FALSE))</f>
        <v/>
      </c>
      <c r="AH848" s="23" t="str">
        <f>IF(OR(ISBLANK($AF848),$AF848="N/A"),"",VLOOKUP($AF848,'Part number data actuators'!$B$3:$H$202,3,FALSE))</f>
        <v/>
      </c>
      <c r="AI848" s="23" t="str">
        <f>IF(OR(ISBLANK($AF848),$AF848="N/A"),"",VLOOKUP($AF848,'Part number data actuators'!$B$3:$H$202,4,FALSE))</f>
        <v/>
      </c>
      <c r="AJ848" s="23" t="str">
        <f>IF(OR(ISBLANK($AF848),$AF848="N/A"),"",VLOOKUP($AF848,'Part number data actuators'!$B$3:$H$202,5,FALSE))</f>
        <v/>
      </c>
      <c r="AK848" s="23" t="str">
        <f>IF(OR(ISBLANK($AF848),$AF848="N/A"),"",VLOOKUP($AF848,'Part number data actuators'!$B$3:$H$202,6,FALSE))</f>
        <v/>
      </c>
      <c r="AL848" s="23" t="str">
        <f>IF(OR(ISBLANK($AF848),$AF848="N/A"),"",VLOOKUP($AF848,'Part number data actuators'!$B$3:$H$202,7,FALSE))</f>
        <v/>
      </c>
      <c r="AM848" s="5" t="str">
        <f>IF(OR(ISBLANK($AF848),$AF848="N/A"),"",VLOOKUP(AF848,'Weight table'!$A$2:$C$10000,3,FALSE))</f>
        <v/>
      </c>
      <c r="AO848" s="86"/>
      <c r="AU848" s="66" t="e">
        <f t="shared" si="120"/>
        <v>#N/A</v>
      </c>
      <c r="AV848" s="66" t="e">
        <f t="shared" si="121"/>
        <v>#N/A</v>
      </c>
      <c r="AW848" t="e">
        <f t="shared" si="122"/>
        <v>#N/A</v>
      </c>
      <c r="AX848" s="66" t="e">
        <f t="shared" si="123"/>
        <v>#N/A</v>
      </c>
      <c r="AY848" s="66" t="e">
        <f t="shared" si="124"/>
        <v>#N/A</v>
      </c>
      <c r="BB848" s="6" t="e">
        <f>MATCH(Q848,'Partnumber data valves'!$B$4:$B$1001,0)</f>
        <v>#N/A</v>
      </c>
      <c r="BC848" s="6"/>
      <c r="BD848" t="e">
        <f>INDEX('Partnumber data valves'!$B$4:$AC$1001,$BB848,13)</f>
        <v>#N/A</v>
      </c>
      <c r="BE848" t="e">
        <f>INDEX('Partnumber data valves'!$B$4:$AC$1001,$BB848,14)</f>
        <v>#N/A</v>
      </c>
      <c r="BF848" t="e">
        <f>INDEX('Partnumber data valves'!$B$4:$AC$1001,$BB848,15)</f>
        <v>#N/A</v>
      </c>
      <c r="BG848" t="e">
        <f>INDEX('Partnumber data valves'!$B$4:$AC$1001,$BB848,16)</f>
        <v>#N/A</v>
      </c>
      <c r="BH848" t="e">
        <f>INDEX('Partnumber data valves'!$B$4:$AC$1001,$BB848,17)</f>
        <v>#N/A</v>
      </c>
      <c r="BI848" t="e">
        <f>INDEX('Partnumber data valves'!$B$4:$AC$1001,$BB848,18)</f>
        <v>#N/A</v>
      </c>
      <c r="BJ848" t="e">
        <f>INDEX('Partnumber data valves'!$B$4:$AC$1001,$BB848,19)</f>
        <v>#N/A</v>
      </c>
      <c r="BL848" t="e">
        <f>INDEX('Partnumber data valves'!$B$4:$AC$1001,$BB848,21)</f>
        <v>#N/A</v>
      </c>
      <c r="BM848" t="e">
        <f>INDEX('Partnumber data valves'!$B$4:$AC$1001,$BB848,22)</f>
        <v>#N/A</v>
      </c>
      <c r="BN848" t="e">
        <f>INDEX('Partnumber data valves'!$B$4:$AC$1001,$BB848,23)</f>
        <v>#N/A</v>
      </c>
      <c r="BO848" t="e">
        <f>INDEX('Partnumber data valves'!$B$4:$AC$1001,$BB848,24)</f>
        <v>#N/A</v>
      </c>
      <c r="BP848" t="e">
        <f>INDEX('Partnumber data valves'!$B$4:$AC$1001,$BB848,25)</f>
        <v>#N/A</v>
      </c>
      <c r="BQ848" t="e">
        <f>INDEX('Partnumber data valves'!$B$4:$AC$1001,$BB848,26)</f>
        <v>#N/A</v>
      </c>
      <c r="BR848" t="e">
        <f>INDEX('Partnumber data valves'!$B$4:$AC$1001,$BB848,27)</f>
        <v>#N/A</v>
      </c>
      <c r="BS848" t="e">
        <f>INDEX('Partnumber data valves'!$B$4:$AC$1001,$BB848,28)</f>
        <v>#N/A</v>
      </c>
      <c r="BU848" s="66" t="e">
        <f>INDEX('Partnumber data valves'!$B$4:$AC$1001,$BB848,5)</f>
        <v>#N/A</v>
      </c>
      <c r="BV848" s="66" t="e">
        <f>INDEX('Partnumber data valves'!$B$4:$AC$1001,$BB848,6)</f>
        <v>#N/A</v>
      </c>
    </row>
    <row r="849" spans="2:74" ht="15.75">
      <c r="B849" s="86"/>
      <c r="C849" s="108"/>
      <c r="D849" s="112"/>
      <c r="E849" s="124"/>
      <c r="F849" s="124"/>
      <c r="G849" s="109"/>
      <c r="H849" s="112"/>
      <c r="I849" s="110"/>
      <c r="J849" s="111"/>
      <c r="K849" s="112"/>
      <c r="L849" s="111"/>
      <c r="M849" s="115"/>
      <c r="N849" s="115"/>
      <c r="O849" s="115"/>
      <c r="Q849" s="83"/>
      <c r="R849" s="22" t="e">
        <f>VLOOKUP('Frese Valve Selection'!$Q849,'Partnumber data valves'!$B$4:$K$1001,2,FALSE)</f>
        <v>#N/A</v>
      </c>
      <c r="S849" s="23" t="e">
        <f>VLOOKUP('Frese Valve Selection'!$Q849,'Partnumber data valves'!$B$4:$K$1001,3,FALSE)</f>
        <v>#N/A</v>
      </c>
      <c r="T849" s="23" t="e">
        <f>VLOOKUP('Frese Valve Selection'!$Q849,'Partnumber data valves'!$B$4:$K$1001,4,FALSE)</f>
        <v>#N/A</v>
      </c>
      <c r="U849" s="23" t="e">
        <f>VLOOKUP('Frese Valve Selection'!$Q849,'Partnumber data valves'!$B$4:$K$1001,5,FALSE)</f>
        <v>#N/A</v>
      </c>
      <c r="V849" s="23" t="e">
        <f>VLOOKUP('Frese Valve Selection'!$Q849,'Partnumber data valves'!$B$4:$K$1001,6,FALSE)</f>
        <v>#N/A</v>
      </c>
      <c r="W849" s="23" t="e">
        <f>VLOOKUP('Frese Valve Selection'!$Q849,'Partnumber data valves'!$B$4:$K$1001,7,FALSE)</f>
        <v>#N/A</v>
      </c>
      <c r="X849" s="23" t="e">
        <f>VLOOKUP('Frese Valve Selection'!$Q849,'Partnumber data valves'!$B$4:$K$1001,8,FALSE)</f>
        <v>#N/A</v>
      </c>
      <c r="Y849" s="23" t="e">
        <f>VLOOKUP('Frese Valve Selection'!$Q849,'Partnumber data valves'!$B$4:$K$1001,9,FALSE)</f>
        <v>#N/A</v>
      </c>
      <c r="Z849" s="23" t="e">
        <f>VLOOKUP('Frese Valve Selection'!$Q849,'Partnumber data valves'!$B$4:$K$1001,10,FALSE)</f>
        <v>#N/A</v>
      </c>
      <c r="AA849" s="97">
        <f t="shared" si="127"/>
        <v>0</v>
      </c>
      <c r="AB849" s="98" t="e">
        <f t="shared" si="125"/>
        <v>#N/A</v>
      </c>
      <c r="AC849" s="99" t="e">
        <f t="shared" si="126"/>
        <v>#N/A</v>
      </c>
      <c r="AD849" s="23" t="e">
        <f>VLOOKUP(Q849,'Weight table'!$A$2:$C$10000,3,FALSE)</f>
        <v>#N/A</v>
      </c>
      <c r="AF849" s="83"/>
      <c r="AG849" s="23" t="str">
        <f>IF(OR(ISBLANK($AF849),$AF849="N/A"),"",VLOOKUP($AF849,'Part number data actuators'!$B$3:$H$202,2,FALSE))</f>
        <v/>
      </c>
      <c r="AH849" s="23" t="str">
        <f>IF(OR(ISBLANK($AF849),$AF849="N/A"),"",VLOOKUP($AF849,'Part number data actuators'!$B$3:$H$202,3,FALSE))</f>
        <v/>
      </c>
      <c r="AI849" s="23" t="str">
        <f>IF(OR(ISBLANK($AF849),$AF849="N/A"),"",VLOOKUP($AF849,'Part number data actuators'!$B$3:$H$202,4,FALSE))</f>
        <v/>
      </c>
      <c r="AJ849" s="23" t="str">
        <f>IF(OR(ISBLANK($AF849),$AF849="N/A"),"",VLOOKUP($AF849,'Part number data actuators'!$B$3:$H$202,5,FALSE))</f>
        <v/>
      </c>
      <c r="AK849" s="23" t="str">
        <f>IF(OR(ISBLANK($AF849),$AF849="N/A"),"",VLOOKUP($AF849,'Part number data actuators'!$B$3:$H$202,6,FALSE))</f>
        <v/>
      </c>
      <c r="AL849" s="23" t="str">
        <f>IF(OR(ISBLANK($AF849),$AF849="N/A"),"",VLOOKUP($AF849,'Part number data actuators'!$B$3:$H$202,7,FALSE))</f>
        <v/>
      </c>
      <c r="AM849" s="5" t="str">
        <f>IF(OR(ISBLANK($AF849),$AF849="N/A"),"",VLOOKUP(AF849,'Weight table'!$A$2:$C$10000,3,FALSE))</f>
        <v/>
      </c>
      <c r="AO849" s="86"/>
      <c r="AU849" s="66" t="e">
        <f t="shared" ref="AU849:AU912" si="128">IF(AW849,
BD849*AA849^6+BE849*AA849^5+BF849*AA849^4+BG849*AA849^3+BH849*AA849^2+BI849*AA849+BJ849,
"Out of flow range")</f>
        <v>#N/A</v>
      </c>
      <c r="AV849" s="66" t="e">
        <f t="shared" ref="AV849:AV912" si="129">IF(AW849,
IF(AA849&lt;BL849,BM849,IF(BN849="flow",AX849,IF(BN849="preset",AY849,"not available"))),
"Out of flow range")</f>
        <v>#N/A</v>
      </c>
      <c r="AW849" t="e">
        <f t="shared" ref="AW849:AW912" si="130">IF(AND(AA849&gt;=BU849,AA849&lt;=BV849),TRUE,FALSE)</f>
        <v>#N/A</v>
      </c>
      <c r="AX849" s="66" t="e">
        <f t="shared" ref="AX849:AX912" si="131">BO849*AA849^4+BP849*AA849^3+BQ849*AA849^2+BR849*AA849+BS849</f>
        <v>#N/A</v>
      </c>
      <c r="AY849" s="66" t="e">
        <f t="shared" ref="AY849:AY912" si="132">BO849*AU849^4+BP849*AU849^3+BQ849*AU849^2+BR849*AU849+BS849</f>
        <v>#N/A</v>
      </c>
      <c r="BB849" s="6" t="e">
        <f>MATCH(Q849,'Partnumber data valves'!$B$4:$B$1001,0)</f>
        <v>#N/A</v>
      </c>
      <c r="BC849" s="6"/>
      <c r="BD849" t="e">
        <f>INDEX('Partnumber data valves'!$B$4:$AC$1001,$BB849,13)</f>
        <v>#N/A</v>
      </c>
      <c r="BE849" t="e">
        <f>INDEX('Partnumber data valves'!$B$4:$AC$1001,$BB849,14)</f>
        <v>#N/A</v>
      </c>
      <c r="BF849" t="e">
        <f>INDEX('Partnumber data valves'!$B$4:$AC$1001,$BB849,15)</f>
        <v>#N/A</v>
      </c>
      <c r="BG849" t="e">
        <f>INDEX('Partnumber data valves'!$B$4:$AC$1001,$BB849,16)</f>
        <v>#N/A</v>
      </c>
      <c r="BH849" t="e">
        <f>INDEX('Partnumber data valves'!$B$4:$AC$1001,$BB849,17)</f>
        <v>#N/A</v>
      </c>
      <c r="BI849" t="e">
        <f>INDEX('Partnumber data valves'!$B$4:$AC$1001,$BB849,18)</f>
        <v>#N/A</v>
      </c>
      <c r="BJ849" t="e">
        <f>INDEX('Partnumber data valves'!$B$4:$AC$1001,$BB849,19)</f>
        <v>#N/A</v>
      </c>
      <c r="BL849" t="e">
        <f>INDEX('Partnumber data valves'!$B$4:$AC$1001,$BB849,21)</f>
        <v>#N/A</v>
      </c>
      <c r="BM849" t="e">
        <f>INDEX('Partnumber data valves'!$B$4:$AC$1001,$BB849,22)</f>
        <v>#N/A</v>
      </c>
      <c r="BN849" t="e">
        <f>INDEX('Partnumber data valves'!$B$4:$AC$1001,$BB849,23)</f>
        <v>#N/A</v>
      </c>
      <c r="BO849" t="e">
        <f>INDEX('Partnumber data valves'!$B$4:$AC$1001,$BB849,24)</f>
        <v>#N/A</v>
      </c>
      <c r="BP849" t="e">
        <f>INDEX('Partnumber data valves'!$B$4:$AC$1001,$BB849,25)</f>
        <v>#N/A</v>
      </c>
      <c r="BQ849" t="e">
        <f>INDEX('Partnumber data valves'!$B$4:$AC$1001,$BB849,26)</f>
        <v>#N/A</v>
      </c>
      <c r="BR849" t="e">
        <f>INDEX('Partnumber data valves'!$B$4:$AC$1001,$BB849,27)</f>
        <v>#N/A</v>
      </c>
      <c r="BS849" t="e">
        <f>INDEX('Partnumber data valves'!$B$4:$AC$1001,$BB849,28)</f>
        <v>#N/A</v>
      </c>
      <c r="BU849" s="66" t="e">
        <f>INDEX('Partnumber data valves'!$B$4:$AC$1001,$BB849,5)</f>
        <v>#N/A</v>
      </c>
      <c r="BV849" s="66" t="e">
        <f>INDEX('Partnumber data valves'!$B$4:$AC$1001,$BB849,6)</f>
        <v>#N/A</v>
      </c>
    </row>
    <row r="850" spans="2:74" ht="15.75">
      <c r="B850" s="86"/>
      <c r="C850" s="108"/>
      <c r="D850" s="112"/>
      <c r="E850" s="124"/>
      <c r="F850" s="124"/>
      <c r="G850" s="109"/>
      <c r="H850" s="112"/>
      <c r="I850" s="110"/>
      <c r="J850" s="111"/>
      <c r="K850" s="112"/>
      <c r="L850" s="111"/>
      <c r="M850" s="115"/>
      <c r="N850" s="115"/>
      <c r="O850" s="115"/>
      <c r="Q850" s="83"/>
      <c r="R850" s="22" t="e">
        <f>VLOOKUP('Frese Valve Selection'!$Q850,'Partnumber data valves'!$B$4:$K$1001,2,FALSE)</f>
        <v>#N/A</v>
      </c>
      <c r="S850" s="23" t="e">
        <f>VLOOKUP('Frese Valve Selection'!$Q850,'Partnumber data valves'!$B$4:$K$1001,3,FALSE)</f>
        <v>#N/A</v>
      </c>
      <c r="T850" s="23" t="e">
        <f>VLOOKUP('Frese Valve Selection'!$Q850,'Partnumber data valves'!$B$4:$K$1001,4,FALSE)</f>
        <v>#N/A</v>
      </c>
      <c r="U850" s="23" t="e">
        <f>VLOOKUP('Frese Valve Selection'!$Q850,'Partnumber data valves'!$B$4:$K$1001,5,FALSE)</f>
        <v>#N/A</v>
      </c>
      <c r="V850" s="23" t="e">
        <f>VLOOKUP('Frese Valve Selection'!$Q850,'Partnumber data valves'!$B$4:$K$1001,6,FALSE)</f>
        <v>#N/A</v>
      </c>
      <c r="W850" s="23" t="e">
        <f>VLOOKUP('Frese Valve Selection'!$Q850,'Partnumber data valves'!$B$4:$K$1001,7,FALSE)</f>
        <v>#N/A</v>
      </c>
      <c r="X850" s="23" t="e">
        <f>VLOOKUP('Frese Valve Selection'!$Q850,'Partnumber data valves'!$B$4:$K$1001,8,FALSE)</f>
        <v>#N/A</v>
      </c>
      <c r="Y850" s="23" t="e">
        <f>VLOOKUP('Frese Valve Selection'!$Q850,'Partnumber data valves'!$B$4:$K$1001,9,FALSE)</f>
        <v>#N/A</v>
      </c>
      <c r="Z850" s="23" t="e">
        <f>VLOOKUP('Frese Valve Selection'!$Q850,'Partnumber data valves'!$B$4:$K$1001,10,FALSE)</f>
        <v>#N/A</v>
      </c>
      <c r="AA850" s="97">
        <f t="shared" si="127"/>
        <v>0</v>
      </c>
      <c r="AB850" s="98" t="e">
        <f t="shared" si="125"/>
        <v>#N/A</v>
      </c>
      <c r="AC850" s="99" t="e">
        <f t="shared" si="126"/>
        <v>#N/A</v>
      </c>
      <c r="AD850" s="23" t="e">
        <f>VLOOKUP(Q850,'Weight table'!$A$2:$C$10000,3,FALSE)</f>
        <v>#N/A</v>
      </c>
      <c r="AF850" s="83"/>
      <c r="AG850" s="23" t="str">
        <f>IF(OR(ISBLANK($AF850),$AF850="N/A"),"",VLOOKUP($AF850,'Part number data actuators'!$B$3:$H$202,2,FALSE))</f>
        <v/>
      </c>
      <c r="AH850" s="23" t="str">
        <f>IF(OR(ISBLANK($AF850),$AF850="N/A"),"",VLOOKUP($AF850,'Part number data actuators'!$B$3:$H$202,3,FALSE))</f>
        <v/>
      </c>
      <c r="AI850" s="23" t="str">
        <f>IF(OR(ISBLANK($AF850),$AF850="N/A"),"",VLOOKUP($AF850,'Part number data actuators'!$B$3:$H$202,4,FALSE))</f>
        <v/>
      </c>
      <c r="AJ850" s="23" t="str">
        <f>IF(OR(ISBLANK($AF850),$AF850="N/A"),"",VLOOKUP($AF850,'Part number data actuators'!$B$3:$H$202,5,FALSE))</f>
        <v/>
      </c>
      <c r="AK850" s="23" t="str">
        <f>IF(OR(ISBLANK($AF850),$AF850="N/A"),"",VLOOKUP($AF850,'Part number data actuators'!$B$3:$H$202,6,FALSE))</f>
        <v/>
      </c>
      <c r="AL850" s="23" t="str">
        <f>IF(OR(ISBLANK($AF850),$AF850="N/A"),"",VLOOKUP($AF850,'Part number data actuators'!$B$3:$H$202,7,FALSE))</f>
        <v/>
      </c>
      <c r="AM850" s="5" t="str">
        <f>IF(OR(ISBLANK($AF850),$AF850="N/A"),"",VLOOKUP(AF850,'Weight table'!$A$2:$C$10000,3,FALSE))</f>
        <v/>
      </c>
      <c r="AO850" s="86"/>
      <c r="AU850" s="66" t="e">
        <f t="shared" si="128"/>
        <v>#N/A</v>
      </c>
      <c r="AV850" s="66" t="e">
        <f t="shared" si="129"/>
        <v>#N/A</v>
      </c>
      <c r="AW850" t="e">
        <f t="shared" si="130"/>
        <v>#N/A</v>
      </c>
      <c r="AX850" s="66" t="e">
        <f t="shared" si="131"/>
        <v>#N/A</v>
      </c>
      <c r="AY850" s="66" t="e">
        <f t="shared" si="132"/>
        <v>#N/A</v>
      </c>
      <c r="BB850" s="6" t="e">
        <f>MATCH(Q850,'Partnumber data valves'!$B$4:$B$1001,0)</f>
        <v>#N/A</v>
      </c>
      <c r="BC850" s="6"/>
      <c r="BD850" t="e">
        <f>INDEX('Partnumber data valves'!$B$4:$AC$1001,$BB850,13)</f>
        <v>#N/A</v>
      </c>
      <c r="BE850" t="e">
        <f>INDEX('Partnumber data valves'!$B$4:$AC$1001,$BB850,14)</f>
        <v>#N/A</v>
      </c>
      <c r="BF850" t="e">
        <f>INDEX('Partnumber data valves'!$B$4:$AC$1001,$BB850,15)</f>
        <v>#N/A</v>
      </c>
      <c r="BG850" t="e">
        <f>INDEX('Partnumber data valves'!$B$4:$AC$1001,$BB850,16)</f>
        <v>#N/A</v>
      </c>
      <c r="BH850" t="e">
        <f>INDEX('Partnumber data valves'!$B$4:$AC$1001,$BB850,17)</f>
        <v>#N/A</v>
      </c>
      <c r="BI850" t="e">
        <f>INDEX('Partnumber data valves'!$B$4:$AC$1001,$BB850,18)</f>
        <v>#N/A</v>
      </c>
      <c r="BJ850" t="e">
        <f>INDEX('Partnumber data valves'!$B$4:$AC$1001,$BB850,19)</f>
        <v>#N/A</v>
      </c>
      <c r="BL850" t="e">
        <f>INDEX('Partnumber data valves'!$B$4:$AC$1001,$BB850,21)</f>
        <v>#N/A</v>
      </c>
      <c r="BM850" t="e">
        <f>INDEX('Partnumber data valves'!$B$4:$AC$1001,$BB850,22)</f>
        <v>#N/A</v>
      </c>
      <c r="BN850" t="e">
        <f>INDEX('Partnumber data valves'!$B$4:$AC$1001,$BB850,23)</f>
        <v>#N/A</v>
      </c>
      <c r="BO850" t="e">
        <f>INDEX('Partnumber data valves'!$B$4:$AC$1001,$BB850,24)</f>
        <v>#N/A</v>
      </c>
      <c r="BP850" t="e">
        <f>INDEX('Partnumber data valves'!$B$4:$AC$1001,$BB850,25)</f>
        <v>#N/A</v>
      </c>
      <c r="BQ850" t="e">
        <f>INDEX('Partnumber data valves'!$B$4:$AC$1001,$BB850,26)</f>
        <v>#N/A</v>
      </c>
      <c r="BR850" t="e">
        <f>INDEX('Partnumber data valves'!$B$4:$AC$1001,$BB850,27)</f>
        <v>#N/A</v>
      </c>
      <c r="BS850" t="e">
        <f>INDEX('Partnumber data valves'!$B$4:$AC$1001,$BB850,28)</f>
        <v>#N/A</v>
      </c>
      <c r="BU850" s="66" t="e">
        <f>INDEX('Partnumber data valves'!$B$4:$AC$1001,$BB850,5)</f>
        <v>#N/A</v>
      </c>
      <c r="BV850" s="66" t="e">
        <f>INDEX('Partnumber data valves'!$B$4:$AC$1001,$BB850,6)</f>
        <v>#N/A</v>
      </c>
    </row>
    <row r="851" spans="2:74" ht="15.75">
      <c r="B851" s="86"/>
      <c r="C851" s="108"/>
      <c r="D851" s="125"/>
      <c r="E851" s="124"/>
      <c r="F851" s="124"/>
      <c r="G851" s="109"/>
      <c r="H851" s="112"/>
      <c r="I851" s="110"/>
      <c r="J851" s="111"/>
      <c r="K851" s="112"/>
      <c r="L851" s="111"/>
      <c r="M851" s="115"/>
      <c r="N851" s="115"/>
      <c r="O851" s="115"/>
      <c r="Q851" s="83"/>
      <c r="R851" s="22" t="e">
        <f>VLOOKUP('Frese Valve Selection'!$Q851,'Partnumber data valves'!$B$4:$K$1001,2,FALSE)</f>
        <v>#N/A</v>
      </c>
      <c r="S851" s="23" t="e">
        <f>VLOOKUP('Frese Valve Selection'!$Q851,'Partnumber data valves'!$B$4:$K$1001,3,FALSE)</f>
        <v>#N/A</v>
      </c>
      <c r="T851" s="23" t="e">
        <f>VLOOKUP('Frese Valve Selection'!$Q851,'Partnumber data valves'!$B$4:$K$1001,4,FALSE)</f>
        <v>#N/A</v>
      </c>
      <c r="U851" s="23" t="e">
        <f>VLOOKUP('Frese Valve Selection'!$Q851,'Partnumber data valves'!$B$4:$K$1001,5,FALSE)</f>
        <v>#N/A</v>
      </c>
      <c r="V851" s="23" t="e">
        <f>VLOOKUP('Frese Valve Selection'!$Q851,'Partnumber data valves'!$B$4:$K$1001,6,FALSE)</f>
        <v>#N/A</v>
      </c>
      <c r="W851" s="23" t="e">
        <f>VLOOKUP('Frese Valve Selection'!$Q851,'Partnumber data valves'!$B$4:$K$1001,7,FALSE)</f>
        <v>#N/A</v>
      </c>
      <c r="X851" s="23" t="e">
        <f>VLOOKUP('Frese Valve Selection'!$Q851,'Partnumber data valves'!$B$4:$K$1001,8,FALSE)</f>
        <v>#N/A</v>
      </c>
      <c r="Y851" s="23" t="e">
        <f>VLOOKUP('Frese Valve Selection'!$Q851,'Partnumber data valves'!$B$4:$K$1001,9,FALSE)</f>
        <v>#N/A</v>
      </c>
      <c r="Z851" s="23" t="e">
        <f>VLOOKUP('Frese Valve Selection'!$Q851,'Partnumber data valves'!$B$4:$K$1001,10,FALSE)</f>
        <v>#N/A</v>
      </c>
      <c r="AA851" s="97">
        <f t="shared" si="127"/>
        <v>0</v>
      </c>
      <c r="AB851" s="98" t="e">
        <f t="shared" si="125"/>
        <v>#N/A</v>
      </c>
      <c r="AC851" s="99" t="e">
        <f t="shared" si="126"/>
        <v>#N/A</v>
      </c>
      <c r="AD851" s="23" t="e">
        <f>VLOOKUP(Q851,'Weight table'!$A$2:$C$10000,3,FALSE)</f>
        <v>#N/A</v>
      </c>
      <c r="AF851" s="83"/>
      <c r="AG851" s="23" t="str">
        <f>IF(OR(ISBLANK($AF851),$AF851="N/A"),"",VLOOKUP($AF851,'Part number data actuators'!$B$3:$H$202,2,FALSE))</f>
        <v/>
      </c>
      <c r="AH851" s="23" t="str">
        <f>IF(OR(ISBLANK($AF851),$AF851="N/A"),"",VLOOKUP($AF851,'Part number data actuators'!$B$3:$H$202,3,FALSE))</f>
        <v/>
      </c>
      <c r="AI851" s="23" t="str">
        <f>IF(OR(ISBLANK($AF851),$AF851="N/A"),"",VLOOKUP($AF851,'Part number data actuators'!$B$3:$H$202,4,FALSE))</f>
        <v/>
      </c>
      <c r="AJ851" s="23" t="str">
        <f>IF(OR(ISBLANK($AF851),$AF851="N/A"),"",VLOOKUP($AF851,'Part number data actuators'!$B$3:$H$202,5,FALSE))</f>
        <v/>
      </c>
      <c r="AK851" s="23" t="str">
        <f>IF(OR(ISBLANK($AF851),$AF851="N/A"),"",VLOOKUP($AF851,'Part number data actuators'!$B$3:$H$202,6,FALSE))</f>
        <v/>
      </c>
      <c r="AL851" s="23" t="str">
        <f>IF(OR(ISBLANK($AF851),$AF851="N/A"),"",VLOOKUP($AF851,'Part number data actuators'!$B$3:$H$202,7,FALSE))</f>
        <v/>
      </c>
      <c r="AM851" s="5" t="str">
        <f>IF(OR(ISBLANK($AF851),$AF851="N/A"),"",VLOOKUP(AF851,'Weight table'!$A$2:$C$10000,3,FALSE))</f>
        <v/>
      </c>
      <c r="AO851" s="86"/>
      <c r="AU851" s="66" t="e">
        <f t="shared" si="128"/>
        <v>#N/A</v>
      </c>
      <c r="AV851" s="66" t="e">
        <f t="shared" si="129"/>
        <v>#N/A</v>
      </c>
      <c r="AW851" t="e">
        <f t="shared" si="130"/>
        <v>#N/A</v>
      </c>
      <c r="AX851" s="66" t="e">
        <f t="shared" si="131"/>
        <v>#N/A</v>
      </c>
      <c r="AY851" s="66" t="e">
        <f t="shared" si="132"/>
        <v>#N/A</v>
      </c>
      <c r="BB851" s="6" t="e">
        <f>MATCH(Q851,'Partnumber data valves'!$B$4:$B$1001,0)</f>
        <v>#N/A</v>
      </c>
      <c r="BC851" s="6"/>
      <c r="BD851" t="e">
        <f>INDEX('Partnumber data valves'!$B$4:$AC$1001,$BB851,13)</f>
        <v>#N/A</v>
      </c>
      <c r="BE851" t="e">
        <f>INDEX('Partnumber data valves'!$B$4:$AC$1001,$BB851,14)</f>
        <v>#N/A</v>
      </c>
      <c r="BF851" t="e">
        <f>INDEX('Partnumber data valves'!$B$4:$AC$1001,$BB851,15)</f>
        <v>#N/A</v>
      </c>
      <c r="BG851" t="e">
        <f>INDEX('Partnumber data valves'!$B$4:$AC$1001,$BB851,16)</f>
        <v>#N/A</v>
      </c>
      <c r="BH851" t="e">
        <f>INDEX('Partnumber data valves'!$B$4:$AC$1001,$BB851,17)</f>
        <v>#N/A</v>
      </c>
      <c r="BI851" t="e">
        <f>INDEX('Partnumber data valves'!$B$4:$AC$1001,$BB851,18)</f>
        <v>#N/A</v>
      </c>
      <c r="BJ851" t="e">
        <f>INDEX('Partnumber data valves'!$B$4:$AC$1001,$BB851,19)</f>
        <v>#N/A</v>
      </c>
      <c r="BL851" t="e">
        <f>INDEX('Partnumber data valves'!$B$4:$AC$1001,$BB851,21)</f>
        <v>#N/A</v>
      </c>
      <c r="BM851" t="e">
        <f>INDEX('Partnumber data valves'!$B$4:$AC$1001,$BB851,22)</f>
        <v>#N/A</v>
      </c>
      <c r="BN851" t="e">
        <f>INDEX('Partnumber data valves'!$B$4:$AC$1001,$BB851,23)</f>
        <v>#N/A</v>
      </c>
      <c r="BO851" t="e">
        <f>INDEX('Partnumber data valves'!$B$4:$AC$1001,$BB851,24)</f>
        <v>#N/A</v>
      </c>
      <c r="BP851" t="e">
        <f>INDEX('Partnumber data valves'!$B$4:$AC$1001,$BB851,25)</f>
        <v>#N/A</v>
      </c>
      <c r="BQ851" t="e">
        <f>INDEX('Partnumber data valves'!$B$4:$AC$1001,$BB851,26)</f>
        <v>#N/A</v>
      </c>
      <c r="BR851" t="e">
        <f>INDEX('Partnumber data valves'!$B$4:$AC$1001,$BB851,27)</f>
        <v>#N/A</v>
      </c>
      <c r="BS851" t="e">
        <f>INDEX('Partnumber data valves'!$B$4:$AC$1001,$BB851,28)</f>
        <v>#N/A</v>
      </c>
      <c r="BU851" s="66" t="e">
        <f>INDEX('Partnumber data valves'!$B$4:$AC$1001,$BB851,5)</f>
        <v>#N/A</v>
      </c>
      <c r="BV851" s="66" t="e">
        <f>INDEX('Partnumber data valves'!$B$4:$AC$1001,$BB851,6)</f>
        <v>#N/A</v>
      </c>
    </row>
    <row r="852" spans="2:74" ht="15.75">
      <c r="B852" s="86"/>
      <c r="C852" s="108"/>
      <c r="D852" s="112"/>
      <c r="E852" s="124"/>
      <c r="F852" s="124"/>
      <c r="G852" s="109"/>
      <c r="H852" s="112"/>
      <c r="I852" s="110"/>
      <c r="J852" s="111"/>
      <c r="K852" s="112"/>
      <c r="L852" s="111"/>
      <c r="M852" s="115"/>
      <c r="N852" s="115"/>
      <c r="O852" s="115"/>
      <c r="Q852" s="83"/>
      <c r="R852" s="22" t="e">
        <f>VLOOKUP('Frese Valve Selection'!$Q852,'Partnumber data valves'!$B$4:$K$1001,2,FALSE)</f>
        <v>#N/A</v>
      </c>
      <c r="S852" s="23" t="e">
        <f>VLOOKUP('Frese Valve Selection'!$Q852,'Partnumber data valves'!$B$4:$K$1001,3,FALSE)</f>
        <v>#N/A</v>
      </c>
      <c r="T852" s="23" t="e">
        <f>VLOOKUP('Frese Valve Selection'!$Q852,'Partnumber data valves'!$B$4:$K$1001,4,FALSE)</f>
        <v>#N/A</v>
      </c>
      <c r="U852" s="23" t="e">
        <f>VLOOKUP('Frese Valve Selection'!$Q852,'Partnumber data valves'!$B$4:$K$1001,5,FALSE)</f>
        <v>#N/A</v>
      </c>
      <c r="V852" s="23" t="e">
        <f>VLOOKUP('Frese Valve Selection'!$Q852,'Partnumber data valves'!$B$4:$K$1001,6,FALSE)</f>
        <v>#N/A</v>
      </c>
      <c r="W852" s="23" t="e">
        <f>VLOOKUP('Frese Valve Selection'!$Q852,'Partnumber data valves'!$B$4:$K$1001,7,FALSE)</f>
        <v>#N/A</v>
      </c>
      <c r="X852" s="23" t="e">
        <f>VLOOKUP('Frese Valve Selection'!$Q852,'Partnumber data valves'!$B$4:$K$1001,8,FALSE)</f>
        <v>#N/A</v>
      </c>
      <c r="Y852" s="23" t="e">
        <f>VLOOKUP('Frese Valve Selection'!$Q852,'Partnumber data valves'!$B$4:$K$1001,9,FALSE)</f>
        <v>#N/A</v>
      </c>
      <c r="Z852" s="23" t="e">
        <f>VLOOKUP('Frese Valve Selection'!$Q852,'Partnumber data valves'!$B$4:$K$1001,10,FALSE)</f>
        <v>#N/A</v>
      </c>
      <c r="AA852" s="97">
        <f t="shared" si="127"/>
        <v>0</v>
      </c>
      <c r="AB852" s="98" t="e">
        <f t="shared" si="125"/>
        <v>#N/A</v>
      </c>
      <c r="AC852" s="99" t="e">
        <f t="shared" si="126"/>
        <v>#N/A</v>
      </c>
      <c r="AD852" s="23" t="e">
        <f>VLOOKUP(Q852,'Weight table'!$A$2:$C$10000,3,FALSE)</f>
        <v>#N/A</v>
      </c>
      <c r="AF852" s="83"/>
      <c r="AG852" s="23" t="str">
        <f>IF(OR(ISBLANK($AF852),$AF852="N/A"),"",VLOOKUP($AF852,'Part number data actuators'!$B$3:$H$202,2,FALSE))</f>
        <v/>
      </c>
      <c r="AH852" s="23" t="str">
        <f>IF(OR(ISBLANK($AF852),$AF852="N/A"),"",VLOOKUP($AF852,'Part number data actuators'!$B$3:$H$202,3,FALSE))</f>
        <v/>
      </c>
      <c r="AI852" s="23" t="str">
        <f>IF(OR(ISBLANK($AF852),$AF852="N/A"),"",VLOOKUP($AF852,'Part number data actuators'!$B$3:$H$202,4,FALSE))</f>
        <v/>
      </c>
      <c r="AJ852" s="23" t="str">
        <f>IF(OR(ISBLANK($AF852),$AF852="N/A"),"",VLOOKUP($AF852,'Part number data actuators'!$B$3:$H$202,5,FALSE))</f>
        <v/>
      </c>
      <c r="AK852" s="23" t="str">
        <f>IF(OR(ISBLANK($AF852),$AF852="N/A"),"",VLOOKUP($AF852,'Part number data actuators'!$B$3:$H$202,6,FALSE))</f>
        <v/>
      </c>
      <c r="AL852" s="23" t="str">
        <f>IF(OR(ISBLANK($AF852),$AF852="N/A"),"",VLOOKUP($AF852,'Part number data actuators'!$B$3:$H$202,7,FALSE))</f>
        <v/>
      </c>
      <c r="AM852" s="5" t="str">
        <f>IF(OR(ISBLANK($AF852),$AF852="N/A"),"",VLOOKUP(AF852,'Weight table'!$A$2:$C$10000,3,FALSE))</f>
        <v/>
      </c>
      <c r="AO852" s="86"/>
      <c r="AU852" s="66" t="e">
        <f t="shared" si="128"/>
        <v>#N/A</v>
      </c>
      <c r="AV852" s="66" t="e">
        <f t="shared" si="129"/>
        <v>#N/A</v>
      </c>
      <c r="AW852" t="e">
        <f t="shared" si="130"/>
        <v>#N/A</v>
      </c>
      <c r="AX852" s="66" t="e">
        <f t="shared" si="131"/>
        <v>#N/A</v>
      </c>
      <c r="AY852" s="66" t="e">
        <f t="shared" si="132"/>
        <v>#N/A</v>
      </c>
      <c r="BB852" s="6" t="e">
        <f>MATCH(Q852,'Partnumber data valves'!$B$4:$B$1001,0)</f>
        <v>#N/A</v>
      </c>
      <c r="BC852" s="6"/>
      <c r="BD852" t="e">
        <f>INDEX('Partnumber data valves'!$B$4:$AC$1001,$BB852,13)</f>
        <v>#N/A</v>
      </c>
      <c r="BE852" t="e">
        <f>INDEX('Partnumber data valves'!$B$4:$AC$1001,$BB852,14)</f>
        <v>#N/A</v>
      </c>
      <c r="BF852" t="e">
        <f>INDEX('Partnumber data valves'!$B$4:$AC$1001,$BB852,15)</f>
        <v>#N/A</v>
      </c>
      <c r="BG852" t="e">
        <f>INDEX('Partnumber data valves'!$B$4:$AC$1001,$BB852,16)</f>
        <v>#N/A</v>
      </c>
      <c r="BH852" t="e">
        <f>INDEX('Partnumber data valves'!$B$4:$AC$1001,$BB852,17)</f>
        <v>#N/A</v>
      </c>
      <c r="BI852" t="e">
        <f>INDEX('Partnumber data valves'!$B$4:$AC$1001,$BB852,18)</f>
        <v>#N/A</v>
      </c>
      <c r="BJ852" t="e">
        <f>INDEX('Partnumber data valves'!$B$4:$AC$1001,$BB852,19)</f>
        <v>#N/A</v>
      </c>
      <c r="BL852" t="e">
        <f>INDEX('Partnumber data valves'!$B$4:$AC$1001,$BB852,21)</f>
        <v>#N/A</v>
      </c>
      <c r="BM852" t="e">
        <f>INDEX('Partnumber data valves'!$B$4:$AC$1001,$BB852,22)</f>
        <v>#N/A</v>
      </c>
      <c r="BN852" t="e">
        <f>INDEX('Partnumber data valves'!$B$4:$AC$1001,$BB852,23)</f>
        <v>#N/A</v>
      </c>
      <c r="BO852" t="e">
        <f>INDEX('Partnumber data valves'!$B$4:$AC$1001,$BB852,24)</f>
        <v>#N/A</v>
      </c>
      <c r="BP852" t="e">
        <f>INDEX('Partnumber data valves'!$B$4:$AC$1001,$BB852,25)</f>
        <v>#N/A</v>
      </c>
      <c r="BQ852" t="e">
        <f>INDEX('Partnumber data valves'!$B$4:$AC$1001,$BB852,26)</f>
        <v>#N/A</v>
      </c>
      <c r="BR852" t="e">
        <f>INDEX('Partnumber data valves'!$B$4:$AC$1001,$BB852,27)</f>
        <v>#N/A</v>
      </c>
      <c r="BS852" t="e">
        <f>INDEX('Partnumber data valves'!$B$4:$AC$1001,$BB852,28)</f>
        <v>#N/A</v>
      </c>
      <c r="BU852" s="66" t="e">
        <f>INDEX('Partnumber data valves'!$B$4:$AC$1001,$BB852,5)</f>
        <v>#N/A</v>
      </c>
      <c r="BV852" s="66" t="e">
        <f>INDEX('Partnumber data valves'!$B$4:$AC$1001,$BB852,6)</f>
        <v>#N/A</v>
      </c>
    </row>
    <row r="853" spans="2:74" ht="15.75">
      <c r="B853" s="86"/>
      <c r="C853" s="108"/>
      <c r="D853" s="112"/>
      <c r="E853" s="124"/>
      <c r="F853" s="124"/>
      <c r="G853" s="109"/>
      <c r="H853" s="112"/>
      <c r="I853" s="110"/>
      <c r="J853" s="111"/>
      <c r="K853" s="112"/>
      <c r="L853" s="111"/>
      <c r="M853" s="115"/>
      <c r="N853" s="115"/>
      <c r="O853" s="115"/>
      <c r="Q853" s="83"/>
      <c r="R853" s="22" t="e">
        <f>VLOOKUP('Frese Valve Selection'!$Q853,'Partnumber data valves'!$B$4:$K$1001,2,FALSE)</f>
        <v>#N/A</v>
      </c>
      <c r="S853" s="23" t="e">
        <f>VLOOKUP('Frese Valve Selection'!$Q853,'Partnumber data valves'!$B$4:$K$1001,3,FALSE)</f>
        <v>#N/A</v>
      </c>
      <c r="T853" s="23" t="e">
        <f>VLOOKUP('Frese Valve Selection'!$Q853,'Partnumber data valves'!$B$4:$K$1001,4,FALSE)</f>
        <v>#N/A</v>
      </c>
      <c r="U853" s="23" t="e">
        <f>VLOOKUP('Frese Valve Selection'!$Q853,'Partnumber data valves'!$B$4:$K$1001,5,FALSE)</f>
        <v>#N/A</v>
      </c>
      <c r="V853" s="23" t="e">
        <f>VLOOKUP('Frese Valve Selection'!$Q853,'Partnumber data valves'!$B$4:$K$1001,6,FALSE)</f>
        <v>#N/A</v>
      </c>
      <c r="W853" s="23" t="e">
        <f>VLOOKUP('Frese Valve Selection'!$Q853,'Partnumber data valves'!$B$4:$K$1001,7,FALSE)</f>
        <v>#N/A</v>
      </c>
      <c r="X853" s="23" t="e">
        <f>VLOOKUP('Frese Valve Selection'!$Q853,'Partnumber data valves'!$B$4:$K$1001,8,FALSE)</f>
        <v>#N/A</v>
      </c>
      <c r="Y853" s="23" t="e">
        <f>VLOOKUP('Frese Valve Selection'!$Q853,'Partnumber data valves'!$B$4:$K$1001,9,FALSE)</f>
        <v>#N/A</v>
      </c>
      <c r="Z853" s="23" t="e">
        <f>VLOOKUP('Frese Valve Selection'!$Q853,'Partnumber data valves'!$B$4:$K$1001,10,FALSE)</f>
        <v>#N/A</v>
      </c>
      <c r="AA853" s="97">
        <f t="shared" si="127"/>
        <v>0</v>
      </c>
      <c r="AB853" s="98" t="e">
        <f t="shared" si="125"/>
        <v>#N/A</v>
      </c>
      <c r="AC853" s="99" t="e">
        <f t="shared" si="126"/>
        <v>#N/A</v>
      </c>
      <c r="AD853" s="23" t="e">
        <f>VLOOKUP(Q853,'Weight table'!$A$2:$C$10000,3,FALSE)</f>
        <v>#N/A</v>
      </c>
      <c r="AF853" s="83"/>
      <c r="AG853" s="23" t="str">
        <f>IF(OR(ISBLANK($AF853),$AF853="N/A"),"",VLOOKUP($AF853,'Part number data actuators'!$B$3:$H$202,2,FALSE))</f>
        <v/>
      </c>
      <c r="AH853" s="23" t="str">
        <f>IF(OR(ISBLANK($AF853),$AF853="N/A"),"",VLOOKUP($AF853,'Part number data actuators'!$B$3:$H$202,3,FALSE))</f>
        <v/>
      </c>
      <c r="AI853" s="23" t="str">
        <f>IF(OR(ISBLANK($AF853),$AF853="N/A"),"",VLOOKUP($AF853,'Part number data actuators'!$B$3:$H$202,4,FALSE))</f>
        <v/>
      </c>
      <c r="AJ853" s="23" t="str">
        <f>IF(OR(ISBLANK($AF853),$AF853="N/A"),"",VLOOKUP($AF853,'Part number data actuators'!$B$3:$H$202,5,FALSE))</f>
        <v/>
      </c>
      <c r="AK853" s="23" t="str">
        <f>IF(OR(ISBLANK($AF853),$AF853="N/A"),"",VLOOKUP($AF853,'Part number data actuators'!$B$3:$H$202,6,FALSE))</f>
        <v/>
      </c>
      <c r="AL853" s="23" t="str">
        <f>IF(OR(ISBLANK($AF853),$AF853="N/A"),"",VLOOKUP($AF853,'Part number data actuators'!$B$3:$H$202,7,FALSE))</f>
        <v/>
      </c>
      <c r="AM853" s="5" t="str">
        <f>IF(OR(ISBLANK($AF853),$AF853="N/A"),"",VLOOKUP(AF853,'Weight table'!$A$2:$C$10000,3,FALSE))</f>
        <v/>
      </c>
      <c r="AO853" s="86"/>
      <c r="AU853" s="66" t="e">
        <f t="shared" si="128"/>
        <v>#N/A</v>
      </c>
      <c r="AV853" s="66" t="e">
        <f t="shared" si="129"/>
        <v>#N/A</v>
      </c>
      <c r="AW853" t="e">
        <f t="shared" si="130"/>
        <v>#N/A</v>
      </c>
      <c r="AX853" s="66" t="e">
        <f t="shared" si="131"/>
        <v>#N/A</v>
      </c>
      <c r="AY853" s="66" t="e">
        <f t="shared" si="132"/>
        <v>#N/A</v>
      </c>
      <c r="BB853" s="6" t="e">
        <f>MATCH(Q853,'Partnumber data valves'!$B$4:$B$1001,0)</f>
        <v>#N/A</v>
      </c>
      <c r="BC853" s="6"/>
      <c r="BD853" t="e">
        <f>INDEX('Partnumber data valves'!$B$4:$AC$1001,$BB853,13)</f>
        <v>#N/A</v>
      </c>
      <c r="BE853" t="e">
        <f>INDEX('Partnumber data valves'!$B$4:$AC$1001,$BB853,14)</f>
        <v>#N/A</v>
      </c>
      <c r="BF853" t="e">
        <f>INDEX('Partnumber data valves'!$B$4:$AC$1001,$BB853,15)</f>
        <v>#N/A</v>
      </c>
      <c r="BG853" t="e">
        <f>INDEX('Partnumber data valves'!$B$4:$AC$1001,$BB853,16)</f>
        <v>#N/A</v>
      </c>
      <c r="BH853" t="e">
        <f>INDEX('Partnumber data valves'!$B$4:$AC$1001,$BB853,17)</f>
        <v>#N/A</v>
      </c>
      <c r="BI853" t="e">
        <f>INDEX('Partnumber data valves'!$B$4:$AC$1001,$BB853,18)</f>
        <v>#N/A</v>
      </c>
      <c r="BJ853" t="e">
        <f>INDEX('Partnumber data valves'!$B$4:$AC$1001,$BB853,19)</f>
        <v>#N/A</v>
      </c>
      <c r="BL853" t="e">
        <f>INDEX('Partnumber data valves'!$B$4:$AC$1001,$BB853,21)</f>
        <v>#N/A</v>
      </c>
      <c r="BM853" t="e">
        <f>INDEX('Partnumber data valves'!$B$4:$AC$1001,$BB853,22)</f>
        <v>#N/A</v>
      </c>
      <c r="BN853" t="e">
        <f>INDEX('Partnumber data valves'!$B$4:$AC$1001,$BB853,23)</f>
        <v>#N/A</v>
      </c>
      <c r="BO853" t="e">
        <f>INDEX('Partnumber data valves'!$B$4:$AC$1001,$BB853,24)</f>
        <v>#N/A</v>
      </c>
      <c r="BP853" t="e">
        <f>INDEX('Partnumber data valves'!$B$4:$AC$1001,$BB853,25)</f>
        <v>#N/A</v>
      </c>
      <c r="BQ853" t="e">
        <f>INDEX('Partnumber data valves'!$B$4:$AC$1001,$BB853,26)</f>
        <v>#N/A</v>
      </c>
      <c r="BR853" t="e">
        <f>INDEX('Partnumber data valves'!$B$4:$AC$1001,$BB853,27)</f>
        <v>#N/A</v>
      </c>
      <c r="BS853" t="e">
        <f>INDEX('Partnumber data valves'!$B$4:$AC$1001,$BB853,28)</f>
        <v>#N/A</v>
      </c>
      <c r="BU853" s="66" t="e">
        <f>INDEX('Partnumber data valves'!$B$4:$AC$1001,$BB853,5)</f>
        <v>#N/A</v>
      </c>
      <c r="BV853" s="66" t="e">
        <f>INDEX('Partnumber data valves'!$B$4:$AC$1001,$BB853,6)</f>
        <v>#N/A</v>
      </c>
    </row>
    <row r="854" spans="2:74" ht="15.75">
      <c r="B854" s="86"/>
      <c r="C854" s="108"/>
      <c r="D854" s="112"/>
      <c r="E854" s="124"/>
      <c r="F854" s="124"/>
      <c r="G854" s="109"/>
      <c r="H854" s="112"/>
      <c r="I854" s="110"/>
      <c r="J854" s="111"/>
      <c r="K854" s="112"/>
      <c r="L854" s="111"/>
      <c r="M854" s="115"/>
      <c r="N854" s="115"/>
      <c r="O854" s="115"/>
      <c r="Q854" s="83"/>
      <c r="R854" s="22" t="e">
        <f>VLOOKUP('Frese Valve Selection'!$Q854,'Partnumber data valves'!$B$4:$K$1001,2,FALSE)</f>
        <v>#N/A</v>
      </c>
      <c r="S854" s="23" t="e">
        <f>VLOOKUP('Frese Valve Selection'!$Q854,'Partnumber data valves'!$B$4:$K$1001,3,FALSE)</f>
        <v>#N/A</v>
      </c>
      <c r="T854" s="23" t="e">
        <f>VLOOKUP('Frese Valve Selection'!$Q854,'Partnumber data valves'!$B$4:$K$1001,4,FALSE)</f>
        <v>#N/A</v>
      </c>
      <c r="U854" s="23" t="e">
        <f>VLOOKUP('Frese Valve Selection'!$Q854,'Partnumber data valves'!$B$4:$K$1001,5,FALSE)</f>
        <v>#N/A</v>
      </c>
      <c r="V854" s="23" t="e">
        <f>VLOOKUP('Frese Valve Selection'!$Q854,'Partnumber data valves'!$B$4:$K$1001,6,FALSE)</f>
        <v>#N/A</v>
      </c>
      <c r="W854" s="23" t="e">
        <f>VLOOKUP('Frese Valve Selection'!$Q854,'Partnumber data valves'!$B$4:$K$1001,7,FALSE)</f>
        <v>#N/A</v>
      </c>
      <c r="X854" s="23" t="e">
        <f>VLOOKUP('Frese Valve Selection'!$Q854,'Partnumber data valves'!$B$4:$K$1001,8,FALSE)</f>
        <v>#N/A</v>
      </c>
      <c r="Y854" s="23" t="e">
        <f>VLOOKUP('Frese Valve Selection'!$Q854,'Partnumber data valves'!$B$4:$K$1001,9,FALSE)</f>
        <v>#N/A</v>
      </c>
      <c r="Z854" s="23" t="e">
        <f>VLOOKUP('Frese Valve Selection'!$Q854,'Partnumber data valves'!$B$4:$K$1001,10,FALSE)</f>
        <v>#N/A</v>
      </c>
      <c r="AA854" s="97">
        <f t="shared" si="127"/>
        <v>0</v>
      </c>
      <c r="AB854" s="98" t="e">
        <f t="shared" si="125"/>
        <v>#N/A</v>
      </c>
      <c r="AC854" s="99" t="e">
        <f t="shared" si="126"/>
        <v>#N/A</v>
      </c>
      <c r="AD854" s="23" t="e">
        <f>VLOOKUP(Q854,'Weight table'!$A$2:$C$10000,3,FALSE)</f>
        <v>#N/A</v>
      </c>
      <c r="AF854" s="83"/>
      <c r="AG854" s="23" t="str">
        <f>IF(OR(ISBLANK($AF854),$AF854="N/A"),"",VLOOKUP($AF854,'Part number data actuators'!$B$3:$H$202,2,FALSE))</f>
        <v/>
      </c>
      <c r="AH854" s="23" t="str">
        <f>IF(OR(ISBLANK($AF854),$AF854="N/A"),"",VLOOKUP($AF854,'Part number data actuators'!$B$3:$H$202,3,FALSE))</f>
        <v/>
      </c>
      <c r="AI854" s="23" t="str">
        <f>IF(OR(ISBLANK($AF854),$AF854="N/A"),"",VLOOKUP($AF854,'Part number data actuators'!$B$3:$H$202,4,FALSE))</f>
        <v/>
      </c>
      <c r="AJ854" s="23" t="str">
        <f>IF(OR(ISBLANK($AF854),$AF854="N/A"),"",VLOOKUP($AF854,'Part number data actuators'!$B$3:$H$202,5,FALSE))</f>
        <v/>
      </c>
      <c r="AK854" s="23" t="str">
        <f>IF(OR(ISBLANK($AF854),$AF854="N/A"),"",VLOOKUP($AF854,'Part number data actuators'!$B$3:$H$202,6,FALSE))</f>
        <v/>
      </c>
      <c r="AL854" s="23" t="str">
        <f>IF(OR(ISBLANK($AF854),$AF854="N/A"),"",VLOOKUP($AF854,'Part number data actuators'!$B$3:$H$202,7,FALSE))</f>
        <v/>
      </c>
      <c r="AM854" s="5" t="str">
        <f>IF(OR(ISBLANK($AF854),$AF854="N/A"),"",VLOOKUP(AF854,'Weight table'!$A$2:$C$10000,3,FALSE))</f>
        <v/>
      </c>
      <c r="AO854" s="86"/>
      <c r="AU854" s="66" t="e">
        <f t="shared" si="128"/>
        <v>#N/A</v>
      </c>
      <c r="AV854" s="66" t="e">
        <f t="shared" si="129"/>
        <v>#N/A</v>
      </c>
      <c r="AW854" t="e">
        <f t="shared" si="130"/>
        <v>#N/A</v>
      </c>
      <c r="AX854" s="66" t="e">
        <f t="shared" si="131"/>
        <v>#N/A</v>
      </c>
      <c r="AY854" s="66" t="e">
        <f t="shared" si="132"/>
        <v>#N/A</v>
      </c>
      <c r="BB854" s="6" t="e">
        <f>MATCH(Q854,'Partnumber data valves'!$B$4:$B$1001,0)</f>
        <v>#N/A</v>
      </c>
      <c r="BC854" s="6"/>
      <c r="BD854" t="e">
        <f>INDEX('Partnumber data valves'!$B$4:$AC$1001,$BB854,13)</f>
        <v>#N/A</v>
      </c>
      <c r="BE854" t="e">
        <f>INDEX('Partnumber data valves'!$B$4:$AC$1001,$BB854,14)</f>
        <v>#N/A</v>
      </c>
      <c r="BF854" t="e">
        <f>INDEX('Partnumber data valves'!$B$4:$AC$1001,$BB854,15)</f>
        <v>#N/A</v>
      </c>
      <c r="BG854" t="e">
        <f>INDEX('Partnumber data valves'!$B$4:$AC$1001,$BB854,16)</f>
        <v>#N/A</v>
      </c>
      <c r="BH854" t="e">
        <f>INDEX('Partnumber data valves'!$B$4:$AC$1001,$BB854,17)</f>
        <v>#N/A</v>
      </c>
      <c r="BI854" t="e">
        <f>INDEX('Partnumber data valves'!$B$4:$AC$1001,$BB854,18)</f>
        <v>#N/A</v>
      </c>
      <c r="BJ854" t="e">
        <f>INDEX('Partnumber data valves'!$B$4:$AC$1001,$BB854,19)</f>
        <v>#N/A</v>
      </c>
      <c r="BL854" t="e">
        <f>INDEX('Partnumber data valves'!$B$4:$AC$1001,$BB854,21)</f>
        <v>#N/A</v>
      </c>
      <c r="BM854" t="e">
        <f>INDEX('Partnumber data valves'!$B$4:$AC$1001,$BB854,22)</f>
        <v>#N/A</v>
      </c>
      <c r="BN854" t="e">
        <f>INDEX('Partnumber data valves'!$B$4:$AC$1001,$BB854,23)</f>
        <v>#N/A</v>
      </c>
      <c r="BO854" t="e">
        <f>INDEX('Partnumber data valves'!$B$4:$AC$1001,$BB854,24)</f>
        <v>#N/A</v>
      </c>
      <c r="BP854" t="e">
        <f>INDEX('Partnumber data valves'!$B$4:$AC$1001,$BB854,25)</f>
        <v>#N/A</v>
      </c>
      <c r="BQ854" t="e">
        <f>INDEX('Partnumber data valves'!$B$4:$AC$1001,$BB854,26)</f>
        <v>#N/A</v>
      </c>
      <c r="BR854" t="e">
        <f>INDEX('Partnumber data valves'!$B$4:$AC$1001,$BB854,27)</f>
        <v>#N/A</v>
      </c>
      <c r="BS854" t="e">
        <f>INDEX('Partnumber data valves'!$B$4:$AC$1001,$BB854,28)</f>
        <v>#N/A</v>
      </c>
      <c r="BU854" s="66" t="e">
        <f>INDEX('Partnumber data valves'!$B$4:$AC$1001,$BB854,5)</f>
        <v>#N/A</v>
      </c>
      <c r="BV854" s="66" t="e">
        <f>INDEX('Partnumber data valves'!$B$4:$AC$1001,$BB854,6)</f>
        <v>#N/A</v>
      </c>
    </row>
    <row r="855" spans="2:74" ht="15.75">
      <c r="B855" s="86"/>
      <c r="C855" s="108"/>
      <c r="D855" s="112"/>
      <c r="E855" s="124"/>
      <c r="F855" s="124"/>
      <c r="G855" s="109"/>
      <c r="H855" s="112"/>
      <c r="I855" s="110"/>
      <c r="J855" s="111"/>
      <c r="K855" s="112"/>
      <c r="L855" s="111"/>
      <c r="M855" s="115"/>
      <c r="N855" s="115"/>
      <c r="O855" s="115"/>
      <c r="Q855" s="83"/>
      <c r="R855" s="22" t="e">
        <f>VLOOKUP('Frese Valve Selection'!$Q855,'Partnumber data valves'!$B$4:$K$1001,2,FALSE)</f>
        <v>#N/A</v>
      </c>
      <c r="S855" s="23" t="e">
        <f>VLOOKUP('Frese Valve Selection'!$Q855,'Partnumber data valves'!$B$4:$K$1001,3,FALSE)</f>
        <v>#N/A</v>
      </c>
      <c r="T855" s="23" t="e">
        <f>VLOOKUP('Frese Valve Selection'!$Q855,'Partnumber data valves'!$B$4:$K$1001,4,FALSE)</f>
        <v>#N/A</v>
      </c>
      <c r="U855" s="23" t="e">
        <f>VLOOKUP('Frese Valve Selection'!$Q855,'Partnumber data valves'!$B$4:$K$1001,5,FALSE)</f>
        <v>#N/A</v>
      </c>
      <c r="V855" s="23" t="e">
        <f>VLOOKUP('Frese Valve Selection'!$Q855,'Partnumber data valves'!$B$4:$K$1001,6,FALSE)</f>
        <v>#N/A</v>
      </c>
      <c r="W855" s="23" t="e">
        <f>VLOOKUP('Frese Valve Selection'!$Q855,'Partnumber data valves'!$B$4:$K$1001,7,FALSE)</f>
        <v>#N/A</v>
      </c>
      <c r="X855" s="23" t="e">
        <f>VLOOKUP('Frese Valve Selection'!$Q855,'Partnumber data valves'!$B$4:$K$1001,8,FALSE)</f>
        <v>#N/A</v>
      </c>
      <c r="Y855" s="23" t="e">
        <f>VLOOKUP('Frese Valve Selection'!$Q855,'Partnumber data valves'!$B$4:$K$1001,9,FALSE)</f>
        <v>#N/A</v>
      </c>
      <c r="Z855" s="23" t="e">
        <f>VLOOKUP('Frese Valve Selection'!$Q855,'Partnumber data valves'!$B$4:$K$1001,10,FALSE)</f>
        <v>#N/A</v>
      </c>
      <c r="AA855" s="97">
        <f t="shared" si="127"/>
        <v>0</v>
      </c>
      <c r="AB855" s="98" t="e">
        <f t="shared" si="125"/>
        <v>#N/A</v>
      </c>
      <c r="AC855" s="99" t="e">
        <f t="shared" si="126"/>
        <v>#N/A</v>
      </c>
      <c r="AD855" s="23" t="e">
        <f>VLOOKUP(Q855,'Weight table'!$A$2:$C$10000,3,FALSE)</f>
        <v>#N/A</v>
      </c>
      <c r="AF855" s="83"/>
      <c r="AG855" s="23" t="str">
        <f>IF(OR(ISBLANK($AF855),$AF855="N/A"),"",VLOOKUP($AF855,'Part number data actuators'!$B$3:$H$202,2,FALSE))</f>
        <v/>
      </c>
      <c r="AH855" s="23" t="str">
        <f>IF(OR(ISBLANK($AF855),$AF855="N/A"),"",VLOOKUP($AF855,'Part number data actuators'!$B$3:$H$202,3,FALSE))</f>
        <v/>
      </c>
      <c r="AI855" s="23" t="str">
        <f>IF(OR(ISBLANK($AF855),$AF855="N/A"),"",VLOOKUP($AF855,'Part number data actuators'!$B$3:$H$202,4,FALSE))</f>
        <v/>
      </c>
      <c r="AJ855" s="23" t="str">
        <f>IF(OR(ISBLANK($AF855),$AF855="N/A"),"",VLOOKUP($AF855,'Part number data actuators'!$B$3:$H$202,5,FALSE))</f>
        <v/>
      </c>
      <c r="AK855" s="23" t="str">
        <f>IF(OR(ISBLANK($AF855),$AF855="N/A"),"",VLOOKUP($AF855,'Part number data actuators'!$B$3:$H$202,6,FALSE))</f>
        <v/>
      </c>
      <c r="AL855" s="23" t="str">
        <f>IF(OR(ISBLANK($AF855),$AF855="N/A"),"",VLOOKUP($AF855,'Part number data actuators'!$B$3:$H$202,7,FALSE))</f>
        <v/>
      </c>
      <c r="AM855" s="5" t="str">
        <f>IF(OR(ISBLANK($AF855),$AF855="N/A"),"",VLOOKUP(AF855,'Weight table'!$A$2:$C$10000,3,FALSE))</f>
        <v/>
      </c>
      <c r="AO855" s="86"/>
      <c r="AU855" s="66" t="e">
        <f t="shared" si="128"/>
        <v>#N/A</v>
      </c>
      <c r="AV855" s="66" t="e">
        <f t="shared" si="129"/>
        <v>#N/A</v>
      </c>
      <c r="AW855" t="e">
        <f t="shared" si="130"/>
        <v>#N/A</v>
      </c>
      <c r="AX855" s="66" t="e">
        <f t="shared" si="131"/>
        <v>#N/A</v>
      </c>
      <c r="AY855" s="66" t="e">
        <f t="shared" si="132"/>
        <v>#N/A</v>
      </c>
      <c r="BB855" s="6" t="e">
        <f>MATCH(Q855,'Partnumber data valves'!$B$4:$B$1001,0)</f>
        <v>#N/A</v>
      </c>
      <c r="BC855" s="6"/>
      <c r="BD855" t="e">
        <f>INDEX('Partnumber data valves'!$B$4:$AC$1001,$BB855,13)</f>
        <v>#N/A</v>
      </c>
      <c r="BE855" t="e">
        <f>INDEX('Partnumber data valves'!$B$4:$AC$1001,$BB855,14)</f>
        <v>#N/A</v>
      </c>
      <c r="BF855" t="e">
        <f>INDEX('Partnumber data valves'!$B$4:$AC$1001,$BB855,15)</f>
        <v>#N/A</v>
      </c>
      <c r="BG855" t="e">
        <f>INDEX('Partnumber data valves'!$B$4:$AC$1001,$BB855,16)</f>
        <v>#N/A</v>
      </c>
      <c r="BH855" t="e">
        <f>INDEX('Partnumber data valves'!$B$4:$AC$1001,$BB855,17)</f>
        <v>#N/A</v>
      </c>
      <c r="BI855" t="e">
        <f>INDEX('Partnumber data valves'!$B$4:$AC$1001,$BB855,18)</f>
        <v>#N/A</v>
      </c>
      <c r="BJ855" t="e">
        <f>INDEX('Partnumber data valves'!$B$4:$AC$1001,$BB855,19)</f>
        <v>#N/A</v>
      </c>
      <c r="BL855" t="e">
        <f>INDEX('Partnumber data valves'!$B$4:$AC$1001,$BB855,21)</f>
        <v>#N/A</v>
      </c>
      <c r="BM855" t="e">
        <f>INDEX('Partnumber data valves'!$B$4:$AC$1001,$BB855,22)</f>
        <v>#N/A</v>
      </c>
      <c r="BN855" t="e">
        <f>INDEX('Partnumber data valves'!$B$4:$AC$1001,$BB855,23)</f>
        <v>#N/A</v>
      </c>
      <c r="BO855" t="e">
        <f>INDEX('Partnumber data valves'!$B$4:$AC$1001,$BB855,24)</f>
        <v>#N/A</v>
      </c>
      <c r="BP855" t="e">
        <f>INDEX('Partnumber data valves'!$B$4:$AC$1001,$BB855,25)</f>
        <v>#N/A</v>
      </c>
      <c r="BQ855" t="e">
        <f>INDEX('Partnumber data valves'!$B$4:$AC$1001,$BB855,26)</f>
        <v>#N/A</v>
      </c>
      <c r="BR855" t="e">
        <f>INDEX('Partnumber data valves'!$B$4:$AC$1001,$BB855,27)</f>
        <v>#N/A</v>
      </c>
      <c r="BS855" t="e">
        <f>INDEX('Partnumber data valves'!$B$4:$AC$1001,$BB855,28)</f>
        <v>#N/A</v>
      </c>
      <c r="BU855" s="66" t="e">
        <f>INDEX('Partnumber data valves'!$B$4:$AC$1001,$BB855,5)</f>
        <v>#N/A</v>
      </c>
      <c r="BV855" s="66" t="e">
        <f>INDEX('Partnumber data valves'!$B$4:$AC$1001,$BB855,6)</f>
        <v>#N/A</v>
      </c>
    </row>
    <row r="856" spans="2:74" ht="15.75">
      <c r="B856" s="86"/>
      <c r="C856" s="108"/>
      <c r="D856" s="112"/>
      <c r="E856" s="124"/>
      <c r="F856" s="124"/>
      <c r="G856" s="109"/>
      <c r="H856" s="112"/>
      <c r="I856" s="110"/>
      <c r="J856" s="111"/>
      <c r="K856" s="112"/>
      <c r="L856" s="111"/>
      <c r="M856" s="115"/>
      <c r="N856" s="115"/>
      <c r="O856" s="115"/>
      <c r="Q856" s="83"/>
      <c r="R856" s="22" t="e">
        <f>VLOOKUP('Frese Valve Selection'!$Q856,'Partnumber data valves'!$B$4:$K$1001,2,FALSE)</f>
        <v>#N/A</v>
      </c>
      <c r="S856" s="23" t="e">
        <f>VLOOKUP('Frese Valve Selection'!$Q856,'Partnumber data valves'!$B$4:$K$1001,3,FALSE)</f>
        <v>#N/A</v>
      </c>
      <c r="T856" s="23" t="e">
        <f>VLOOKUP('Frese Valve Selection'!$Q856,'Partnumber data valves'!$B$4:$K$1001,4,FALSE)</f>
        <v>#N/A</v>
      </c>
      <c r="U856" s="23" t="e">
        <f>VLOOKUP('Frese Valve Selection'!$Q856,'Partnumber data valves'!$B$4:$K$1001,5,FALSE)</f>
        <v>#N/A</v>
      </c>
      <c r="V856" s="23" t="e">
        <f>VLOOKUP('Frese Valve Selection'!$Q856,'Partnumber data valves'!$B$4:$K$1001,6,FALSE)</f>
        <v>#N/A</v>
      </c>
      <c r="W856" s="23" t="e">
        <f>VLOOKUP('Frese Valve Selection'!$Q856,'Partnumber data valves'!$B$4:$K$1001,7,FALSE)</f>
        <v>#N/A</v>
      </c>
      <c r="X856" s="23" t="e">
        <f>VLOOKUP('Frese Valve Selection'!$Q856,'Partnumber data valves'!$B$4:$K$1001,8,FALSE)</f>
        <v>#N/A</v>
      </c>
      <c r="Y856" s="23" t="e">
        <f>VLOOKUP('Frese Valve Selection'!$Q856,'Partnumber data valves'!$B$4:$K$1001,9,FALSE)</f>
        <v>#N/A</v>
      </c>
      <c r="Z856" s="23" t="e">
        <f>VLOOKUP('Frese Valve Selection'!$Q856,'Partnumber data valves'!$B$4:$K$1001,10,FALSE)</f>
        <v>#N/A</v>
      </c>
      <c r="AA856" s="97">
        <f t="shared" si="127"/>
        <v>0</v>
      </c>
      <c r="AB856" s="98" t="e">
        <f t="shared" si="125"/>
        <v>#N/A</v>
      </c>
      <c r="AC856" s="99" t="e">
        <f t="shared" si="126"/>
        <v>#N/A</v>
      </c>
      <c r="AD856" s="23" t="e">
        <f>VLOOKUP(Q856,'Weight table'!$A$2:$C$10000,3,FALSE)</f>
        <v>#N/A</v>
      </c>
      <c r="AF856" s="83"/>
      <c r="AG856" s="23" t="str">
        <f>IF(OR(ISBLANK($AF856),$AF856="N/A"),"",VLOOKUP($AF856,'Part number data actuators'!$B$3:$H$202,2,FALSE))</f>
        <v/>
      </c>
      <c r="AH856" s="23" t="str">
        <f>IF(OR(ISBLANK($AF856),$AF856="N/A"),"",VLOOKUP($AF856,'Part number data actuators'!$B$3:$H$202,3,FALSE))</f>
        <v/>
      </c>
      <c r="AI856" s="23" t="str">
        <f>IF(OR(ISBLANK($AF856),$AF856="N/A"),"",VLOOKUP($AF856,'Part number data actuators'!$B$3:$H$202,4,FALSE))</f>
        <v/>
      </c>
      <c r="AJ856" s="23" t="str">
        <f>IF(OR(ISBLANK($AF856),$AF856="N/A"),"",VLOOKUP($AF856,'Part number data actuators'!$B$3:$H$202,5,FALSE))</f>
        <v/>
      </c>
      <c r="AK856" s="23" t="str">
        <f>IF(OR(ISBLANK($AF856),$AF856="N/A"),"",VLOOKUP($AF856,'Part number data actuators'!$B$3:$H$202,6,FALSE))</f>
        <v/>
      </c>
      <c r="AL856" s="23" t="str">
        <f>IF(OR(ISBLANK($AF856),$AF856="N/A"),"",VLOOKUP($AF856,'Part number data actuators'!$B$3:$H$202,7,FALSE))</f>
        <v/>
      </c>
      <c r="AM856" s="5" t="str">
        <f>IF(OR(ISBLANK($AF856),$AF856="N/A"),"",VLOOKUP(AF856,'Weight table'!$A$2:$C$10000,3,FALSE))</f>
        <v/>
      </c>
      <c r="AO856" s="86"/>
      <c r="AU856" s="66" t="e">
        <f t="shared" si="128"/>
        <v>#N/A</v>
      </c>
      <c r="AV856" s="66" t="e">
        <f t="shared" si="129"/>
        <v>#N/A</v>
      </c>
      <c r="AW856" t="e">
        <f t="shared" si="130"/>
        <v>#N/A</v>
      </c>
      <c r="AX856" s="66" t="e">
        <f t="shared" si="131"/>
        <v>#N/A</v>
      </c>
      <c r="AY856" s="66" t="e">
        <f t="shared" si="132"/>
        <v>#N/A</v>
      </c>
      <c r="BB856" s="6" t="e">
        <f>MATCH(Q856,'Partnumber data valves'!$B$4:$B$1001,0)</f>
        <v>#N/A</v>
      </c>
      <c r="BC856" s="6"/>
      <c r="BD856" t="e">
        <f>INDEX('Partnumber data valves'!$B$4:$AC$1001,$BB856,13)</f>
        <v>#N/A</v>
      </c>
      <c r="BE856" t="e">
        <f>INDEX('Partnumber data valves'!$B$4:$AC$1001,$BB856,14)</f>
        <v>#N/A</v>
      </c>
      <c r="BF856" t="e">
        <f>INDEX('Partnumber data valves'!$B$4:$AC$1001,$BB856,15)</f>
        <v>#N/A</v>
      </c>
      <c r="BG856" t="e">
        <f>INDEX('Partnumber data valves'!$B$4:$AC$1001,$BB856,16)</f>
        <v>#N/A</v>
      </c>
      <c r="BH856" t="e">
        <f>INDEX('Partnumber data valves'!$B$4:$AC$1001,$BB856,17)</f>
        <v>#N/A</v>
      </c>
      <c r="BI856" t="e">
        <f>INDEX('Partnumber data valves'!$B$4:$AC$1001,$BB856,18)</f>
        <v>#N/A</v>
      </c>
      <c r="BJ856" t="e">
        <f>INDEX('Partnumber data valves'!$B$4:$AC$1001,$BB856,19)</f>
        <v>#N/A</v>
      </c>
      <c r="BL856" t="e">
        <f>INDEX('Partnumber data valves'!$B$4:$AC$1001,$BB856,21)</f>
        <v>#N/A</v>
      </c>
      <c r="BM856" t="e">
        <f>INDEX('Partnumber data valves'!$B$4:$AC$1001,$BB856,22)</f>
        <v>#N/A</v>
      </c>
      <c r="BN856" t="e">
        <f>INDEX('Partnumber data valves'!$B$4:$AC$1001,$BB856,23)</f>
        <v>#N/A</v>
      </c>
      <c r="BO856" t="e">
        <f>INDEX('Partnumber data valves'!$B$4:$AC$1001,$BB856,24)</f>
        <v>#N/A</v>
      </c>
      <c r="BP856" t="e">
        <f>INDEX('Partnumber data valves'!$B$4:$AC$1001,$BB856,25)</f>
        <v>#N/A</v>
      </c>
      <c r="BQ856" t="e">
        <f>INDEX('Partnumber data valves'!$B$4:$AC$1001,$BB856,26)</f>
        <v>#N/A</v>
      </c>
      <c r="BR856" t="e">
        <f>INDEX('Partnumber data valves'!$B$4:$AC$1001,$BB856,27)</f>
        <v>#N/A</v>
      </c>
      <c r="BS856" t="e">
        <f>INDEX('Partnumber data valves'!$B$4:$AC$1001,$BB856,28)</f>
        <v>#N/A</v>
      </c>
      <c r="BU856" s="66" t="e">
        <f>INDEX('Partnumber data valves'!$B$4:$AC$1001,$BB856,5)</f>
        <v>#N/A</v>
      </c>
      <c r="BV856" s="66" t="e">
        <f>INDEX('Partnumber data valves'!$B$4:$AC$1001,$BB856,6)</f>
        <v>#N/A</v>
      </c>
    </row>
    <row r="857" spans="2:74" ht="15.75">
      <c r="B857" s="86"/>
      <c r="C857" s="108"/>
      <c r="D857" s="125"/>
      <c r="E857" s="124"/>
      <c r="F857" s="124"/>
      <c r="G857" s="109"/>
      <c r="H857" s="112"/>
      <c r="I857" s="110"/>
      <c r="J857" s="111"/>
      <c r="K857" s="112"/>
      <c r="L857" s="111"/>
      <c r="M857" s="115"/>
      <c r="N857" s="115"/>
      <c r="O857" s="115"/>
      <c r="Q857" s="83"/>
      <c r="R857" s="22" t="e">
        <f>VLOOKUP('Frese Valve Selection'!$Q857,'Partnumber data valves'!$B$4:$K$1001,2,FALSE)</f>
        <v>#N/A</v>
      </c>
      <c r="S857" s="23" t="e">
        <f>VLOOKUP('Frese Valve Selection'!$Q857,'Partnumber data valves'!$B$4:$K$1001,3,FALSE)</f>
        <v>#N/A</v>
      </c>
      <c r="T857" s="23" t="e">
        <f>VLOOKUP('Frese Valve Selection'!$Q857,'Partnumber data valves'!$B$4:$K$1001,4,FALSE)</f>
        <v>#N/A</v>
      </c>
      <c r="U857" s="23" t="e">
        <f>VLOOKUP('Frese Valve Selection'!$Q857,'Partnumber data valves'!$B$4:$K$1001,5,FALSE)</f>
        <v>#N/A</v>
      </c>
      <c r="V857" s="23" t="e">
        <f>VLOOKUP('Frese Valve Selection'!$Q857,'Partnumber data valves'!$B$4:$K$1001,6,FALSE)</f>
        <v>#N/A</v>
      </c>
      <c r="W857" s="23" t="e">
        <f>VLOOKUP('Frese Valve Selection'!$Q857,'Partnumber data valves'!$B$4:$K$1001,7,FALSE)</f>
        <v>#N/A</v>
      </c>
      <c r="X857" s="23" t="e">
        <f>VLOOKUP('Frese Valve Selection'!$Q857,'Partnumber data valves'!$B$4:$K$1001,8,FALSE)</f>
        <v>#N/A</v>
      </c>
      <c r="Y857" s="23" t="e">
        <f>VLOOKUP('Frese Valve Selection'!$Q857,'Partnumber data valves'!$B$4:$K$1001,9,FALSE)</f>
        <v>#N/A</v>
      </c>
      <c r="Z857" s="23" t="e">
        <f>VLOOKUP('Frese Valve Selection'!$Q857,'Partnumber data valves'!$B$4:$K$1001,10,FALSE)</f>
        <v>#N/A</v>
      </c>
      <c r="AA857" s="97">
        <f t="shared" si="127"/>
        <v>0</v>
      </c>
      <c r="AB857" s="98" t="e">
        <f t="shared" si="125"/>
        <v>#N/A</v>
      </c>
      <c r="AC857" s="99" t="e">
        <f t="shared" si="126"/>
        <v>#N/A</v>
      </c>
      <c r="AD857" s="23" t="e">
        <f>VLOOKUP(Q857,'Weight table'!$A$2:$C$10000,3,FALSE)</f>
        <v>#N/A</v>
      </c>
      <c r="AF857" s="83"/>
      <c r="AG857" s="23" t="str">
        <f>IF(OR(ISBLANK($AF857),$AF857="N/A"),"",VLOOKUP($AF857,'Part number data actuators'!$B$3:$H$202,2,FALSE))</f>
        <v/>
      </c>
      <c r="AH857" s="23" t="str">
        <f>IF(OR(ISBLANK($AF857),$AF857="N/A"),"",VLOOKUP($AF857,'Part number data actuators'!$B$3:$H$202,3,FALSE))</f>
        <v/>
      </c>
      <c r="AI857" s="23" t="str">
        <f>IF(OR(ISBLANK($AF857),$AF857="N/A"),"",VLOOKUP($AF857,'Part number data actuators'!$B$3:$H$202,4,FALSE))</f>
        <v/>
      </c>
      <c r="AJ857" s="23" t="str">
        <f>IF(OR(ISBLANK($AF857),$AF857="N/A"),"",VLOOKUP($AF857,'Part number data actuators'!$B$3:$H$202,5,FALSE))</f>
        <v/>
      </c>
      <c r="AK857" s="23" t="str">
        <f>IF(OR(ISBLANK($AF857),$AF857="N/A"),"",VLOOKUP($AF857,'Part number data actuators'!$B$3:$H$202,6,FALSE))</f>
        <v/>
      </c>
      <c r="AL857" s="23" t="str">
        <f>IF(OR(ISBLANK($AF857),$AF857="N/A"),"",VLOOKUP($AF857,'Part number data actuators'!$B$3:$H$202,7,FALSE))</f>
        <v/>
      </c>
      <c r="AM857" s="5" t="str">
        <f>IF(OR(ISBLANK($AF857),$AF857="N/A"),"",VLOOKUP(AF857,'Weight table'!$A$2:$C$10000,3,FALSE))</f>
        <v/>
      </c>
      <c r="AO857" s="86"/>
      <c r="AU857" s="66" t="e">
        <f t="shared" si="128"/>
        <v>#N/A</v>
      </c>
      <c r="AV857" s="66" t="e">
        <f t="shared" si="129"/>
        <v>#N/A</v>
      </c>
      <c r="AW857" t="e">
        <f t="shared" si="130"/>
        <v>#N/A</v>
      </c>
      <c r="AX857" s="66" t="e">
        <f t="shared" si="131"/>
        <v>#N/A</v>
      </c>
      <c r="AY857" s="66" t="e">
        <f t="shared" si="132"/>
        <v>#N/A</v>
      </c>
      <c r="BB857" s="6" t="e">
        <f>MATCH(Q857,'Partnumber data valves'!$B$4:$B$1001,0)</f>
        <v>#N/A</v>
      </c>
      <c r="BC857" s="6"/>
      <c r="BD857" t="e">
        <f>INDEX('Partnumber data valves'!$B$4:$AC$1001,$BB857,13)</f>
        <v>#N/A</v>
      </c>
      <c r="BE857" t="e">
        <f>INDEX('Partnumber data valves'!$B$4:$AC$1001,$BB857,14)</f>
        <v>#N/A</v>
      </c>
      <c r="BF857" t="e">
        <f>INDEX('Partnumber data valves'!$B$4:$AC$1001,$BB857,15)</f>
        <v>#N/A</v>
      </c>
      <c r="BG857" t="e">
        <f>INDEX('Partnumber data valves'!$B$4:$AC$1001,$BB857,16)</f>
        <v>#N/A</v>
      </c>
      <c r="BH857" t="e">
        <f>INDEX('Partnumber data valves'!$B$4:$AC$1001,$BB857,17)</f>
        <v>#N/A</v>
      </c>
      <c r="BI857" t="e">
        <f>INDEX('Partnumber data valves'!$B$4:$AC$1001,$BB857,18)</f>
        <v>#N/A</v>
      </c>
      <c r="BJ857" t="e">
        <f>INDEX('Partnumber data valves'!$B$4:$AC$1001,$BB857,19)</f>
        <v>#N/A</v>
      </c>
      <c r="BL857" t="e">
        <f>INDEX('Partnumber data valves'!$B$4:$AC$1001,$BB857,21)</f>
        <v>#N/A</v>
      </c>
      <c r="BM857" t="e">
        <f>INDEX('Partnumber data valves'!$B$4:$AC$1001,$BB857,22)</f>
        <v>#N/A</v>
      </c>
      <c r="BN857" t="e">
        <f>INDEX('Partnumber data valves'!$B$4:$AC$1001,$BB857,23)</f>
        <v>#N/A</v>
      </c>
      <c r="BO857" t="e">
        <f>INDEX('Partnumber data valves'!$B$4:$AC$1001,$BB857,24)</f>
        <v>#N/A</v>
      </c>
      <c r="BP857" t="e">
        <f>INDEX('Partnumber data valves'!$B$4:$AC$1001,$BB857,25)</f>
        <v>#N/A</v>
      </c>
      <c r="BQ857" t="e">
        <f>INDEX('Partnumber data valves'!$B$4:$AC$1001,$BB857,26)</f>
        <v>#N/A</v>
      </c>
      <c r="BR857" t="e">
        <f>INDEX('Partnumber data valves'!$B$4:$AC$1001,$BB857,27)</f>
        <v>#N/A</v>
      </c>
      <c r="BS857" t="e">
        <f>INDEX('Partnumber data valves'!$B$4:$AC$1001,$BB857,28)</f>
        <v>#N/A</v>
      </c>
      <c r="BU857" s="66" t="e">
        <f>INDEX('Partnumber data valves'!$B$4:$AC$1001,$BB857,5)</f>
        <v>#N/A</v>
      </c>
      <c r="BV857" s="66" t="e">
        <f>INDEX('Partnumber data valves'!$B$4:$AC$1001,$BB857,6)</f>
        <v>#N/A</v>
      </c>
    </row>
    <row r="858" spans="2:74" ht="15.75">
      <c r="B858" s="86"/>
      <c r="C858" s="108"/>
      <c r="D858" s="112"/>
      <c r="E858" s="124"/>
      <c r="F858" s="124"/>
      <c r="G858" s="109"/>
      <c r="H858" s="112"/>
      <c r="I858" s="110"/>
      <c r="J858" s="111"/>
      <c r="K858" s="112"/>
      <c r="L858" s="111"/>
      <c r="M858" s="115"/>
      <c r="N858" s="115"/>
      <c r="O858" s="115"/>
      <c r="Q858" s="83"/>
      <c r="R858" s="22" t="e">
        <f>VLOOKUP('Frese Valve Selection'!$Q858,'Partnumber data valves'!$B$4:$K$1001,2,FALSE)</f>
        <v>#N/A</v>
      </c>
      <c r="S858" s="23" t="e">
        <f>VLOOKUP('Frese Valve Selection'!$Q858,'Partnumber data valves'!$B$4:$K$1001,3,FALSE)</f>
        <v>#N/A</v>
      </c>
      <c r="T858" s="23" t="e">
        <f>VLOOKUP('Frese Valve Selection'!$Q858,'Partnumber data valves'!$B$4:$K$1001,4,FALSE)</f>
        <v>#N/A</v>
      </c>
      <c r="U858" s="23" t="e">
        <f>VLOOKUP('Frese Valve Selection'!$Q858,'Partnumber data valves'!$B$4:$K$1001,5,FALSE)</f>
        <v>#N/A</v>
      </c>
      <c r="V858" s="23" t="e">
        <f>VLOOKUP('Frese Valve Selection'!$Q858,'Partnumber data valves'!$B$4:$K$1001,6,FALSE)</f>
        <v>#N/A</v>
      </c>
      <c r="W858" s="23" t="e">
        <f>VLOOKUP('Frese Valve Selection'!$Q858,'Partnumber data valves'!$B$4:$K$1001,7,FALSE)</f>
        <v>#N/A</v>
      </c>
      <c r="X858" s="23" t="e">
        <f>VLOOKUP('Frese Valve Selection'!$Q858,'Partnumber data valves'!$B$4:$K$1001,8,FALSE)</f>
        <v>#N/A</v>
      </c>
      <c r="Y858" s="23" t="e">
        <f>VLOOKUP('Frese Valve Selection'!$Q858,'Partnumber data valves'!$B$4:$K$1001,9,FALSE)</f>
        <v>#N/A</v>
      </c>
      <c r="Z858" s="23" t="e">
        <f>VLOOKUP('Frese Valve Selection'!$Q858,'Partnumber data valves'!$B$4:$K$1001,10,FALSE)</f>
        <v>#N/A</v>
      </c>
      <c r="AA858" s="97">
        <f t="shared" si="127"/>
        <v>0</v>
      </c>
      <c r="AB858" s="98" t="e">
        <f t="shared" si="125"/>
        <v>#N/A</v>
      </c>
      <c r="AC858" s="99" t="e">
        <f t="shared" si="126"/>
        <v>#N/A</v>
      </c>
      <c r="AD858" s="23" t="e">
        <f>VLOOKUP(Q858,'Weight table'!$A$2:$C$10000,3,FALSE)</f>
        <v>#N/A</v>
      </c>
      <c r="AF858" s="83"/>
      <c r="AG858" s="23" t="str">
        <f>IF(OR(ISBLANK($AF858),$AF858="N/A"),"",VLOOKUP($AF858,'Part number data actuators'!$B$3:$H$202,2,FALSE))</f>
        <v/>
      </c>
      <c r="AH858" s="23" t="str">
        <f>IF(OR(ISBLANK($AF858),$AF858="N/A"),"",VLOOKUP($AF858,'Part number data actuators'!$B$3:$H$202,3,FALSE))</f>
        <v/>
      </c>
      <c r="AI858" s="23" t="str">
        <f>IF(OR(ISBLANK($AF858),$AF858="N/A"),"",VLOOKUP($AF858,'Part number data actuators'!$B$3:$H$202,4,FALSE))</f>
        <v/>
      </c>
      <c r="AJ858" s="23" t="str">
        <f>IF(OR(ISBLANK($AF858),$AF858="N/A"),"",VLOOKUP($AF858,'Part number data actuators'!$B$3:$H$202,5,FALSE))</f>
        <v/>
      </c>
      <c r="AK858" s="23" t="str">
        <f>IF(OR(ISBLANK($AF858),$AF858="N/A"),"",VLOOKUP($AF858,'Part number data actuators'!$B$3:$H$202,6,FALSE))</f>
        <v/>
      </c>
      <c r="AL858" s="23" t="str">
        <f>IF(OR(ISBLANK($AF858),$AF858="N/A"),"",VLOOKUP($AF858,'Part number data actuators'!$B$3:$H$202,7,FALSE))</f>
        <v/>
      </c>
      <c r="AM858" s="5" t="str">
        <f>IF(OR(ISBLANK($AF858),$AF858="N/A"),"",VLOOKUP(AF858,'Weight table'!$A$2:$C$10000,3,FALSE))</f>
        <v/>
      </c>
      <c r="AO858" s="86"/>
      <c r="AU858" s="66" t="e">
        <f t="shared" si="128"/>
        <v>#N/A</v>
      </c>
      <c r="AV858" s="66" t="e">
        <f t="shared" si="129"/>
        <v>#N/A</v>
      </c>
      <c r="AW858" t="e">
        <f t="shared" si="130"/>
        <v>#N/A</v>
      </c>
      <c r="AX858" s="66" t="e">
        <f t="shared" si="131"/>
        <v>#N/A</v>
      </c>
      <c r="AY858" s="66" t="e">
        <f t="shared" si="132"/>
        <v>#N/A</v>
      </c>
      <c r="BB858" s="6" t="e">
        <f>MATCH(Q858,'Partnumber data valves'!$B$4:$B$1001,0)</f>
        <v>#N/A</v>
      </c>
      <c r="BC858" s="6"/>
      <c r="BD858" t="e">
        <f>INDEX('Partnumber data valves'!$B$4:$AC$1001,$BB858,13)</f>
        <v>#N/A</v>
      </c>
      <c r="BE858" t="e">
        <f>INDEX('Partnumber data valves'!$B$4:$AC$1001,$BB858,14)</f>
        <v>#N/A</v>
      </c>
      <c r="BF858" t="e">
        <f>INDEX('Partnumber data valves'!$B$4:$AC$1001,$BB858,15)</f>
        <v>#N/A</v>
      </c>
      <c r="BG858" t="e">
        <f>INDEX('Partnumber data valves'!$B$4:$AC$1001,$BB858,16)</f>
        <v>#N/A</v>
      </c>
      <c r="BH858" t="e">
        <f>INDEX('Partnumber data valves'!$B$4:$AC$1001,$BB858,17)</f>
        <v>#N/A</v>
      </c>
      <c r="BI858" t="e">
        <f>INDEX('Partnumber data valves'!$B$4:$AC$1001,$BB858,18)</f>
        <v>#N/A</v>
      </c>
      <c r="BJ858" t="e">
        <f>INDEX('Partnumber data valves'!$B$4:$AC$1001,$BB858,19)</f>
        <v>#N/A</v>
      </c>
      <c r="BL858" t="e">
        <f>INDEX('Partnumber data valves'!$B$4:$AC$1001,$BB858,21)</f>
        <v>#N/A</v>
      </c>
      <c r="BM858" t="e">
        <f>INDEX('Partnumber data valves'!$B$4:$AC$1001,$BB858,22)</f>
        <v>#N/A</v>
      </c>
      <c r="BN858" t="e">
        <f>INDEX('Partnumber data valves'!$B$4:$AC$1001,$BB858,23)</f>
        <v>#N/A</v>
      </c>
      <c r="BO858" t="e">
        <f>INDEX('Partnumber data valves'!$B$4:$AC$1001,$BB858,24)</f>
        <v>#N/A</v>
      </c>
      <c r="BP858" t="e">
        <f>INDEX('Partnumber data valves'!$B$4:$AC$1001,$BB858,25)</f>
        <v>#N/A</v>
      </c>
      <c r="BQ858" t="e">
        <f>INDEX('Partnumber data valves'!$B$4:$AC$1001,$BB858,26)</f>
        <v>#N/A</v>
      </c>
      <c r="BR858" t="e">
        <f>INDEX('Partnumber data valves'!$B$4:$AC$1001,$BB858,27)</f>
        <v>#N/A</v>
      </c>
      <c r="BS858" t="e">
        <f>INDEX('Partnumber data valves'!$B$4:$AC$1001,$BB858,28)</f>
        <v>#N/A</v>
      </c>
      <c r="BU858" s="66" t="e">
        <f>INDEX('Partnumber data valves'!$B$4:$AC$1001,$BB858,5)</f>
        <v>#N/A</v>
      </c>
      <c r="BV858" s="66" t="e">
        <f>INDEX('Partnumber data valves'!$B$4:$AC$1001,$BB858,6)</f>
        <v>#N/A</v>
      </c>
    </row>
    <row r="859" spans="2:74" ht="15.75">
      <c r="B859" s="86"/>
      <c r="C859" s="108"/>
      <c r="D859" s="112"/>
      <c r="E859" s="124"/>
      <c r="F859" s="124"/>
      <c r="G859" s="109"/>
      <c r="H859" s="112"/>
      <c r="I859" s="110"/>
      <c r="J859" s="111"/>
      <c r="K859" s="112"/>
      <c r="L859" s="111"/>
      <c r="M859" s="115"/>
      <c r="N859" s="115"/>
      <c r="O859" s="115"/>
      <c r="Q859" s="83"/>
      <c r="R859" s="22" t="e">
        <f>VLOOKUP('Frese Valve Selection'!$Q859,'Partnumber data valves'!$B$4:$K$1001,2,FALSE)</f>
        <v>#N/A</v>
      </c>
      <c r="S859" s="23" t="e">
        <f>VLOOKUP('Frese Valve Selection'!$Q859,'Partnumber data valves'!$B$4:$K$1001,3,FALSE)</f>
        <v>#N/A</v>
      </c>
      <c r="T859" s="23" t="e">
        <f>VLOOKUP('Frese Valve Selection'!$Q859,'Partnumber data valves'!$B$4:$K$1001,4,FALSE)</f>
        <v>#N/A</v>
      </c>
      <c r="U859" s="23" t="e">
        <f>VLOOKUP('Frese Valve Selection'!$Q859,'Partnumber data valves'!$B$4:$K$1001,5,FALSE)</f>
        <v>#N/A</v>
      </c>
      <c r="V859" s="23" t="e">
        <f>VLOOKUP('Frese Valve Selection'!$Q859,'Partnumber data valves'!$B$4:$K$1001,6,FALSE)</f>
        <v>#N/A</v>
      </c>
      <c r="W859" s="23" t="e">
        <f>VLOOKUP('Frese Valve Selection'!$Q859,'Partnumber data valves'!$B$4:$K$1001,7,FALSE)</f>
        <v>#N/A</v>
      </c>
      <c r="X859" s="23" t="e">
        <f>VLOOKUP('Frese Valve Selection'!$Q859,'Partnumber data valves'!$B$4:$K$1001,8,FALSE)</f>
        <v>#N/A</v>
      </c>
      <c r="Y859" s="23" t="e">
        <f>VLOOKUP('Frese Valve Selection'!$Q859,'Partnumber data valves'!$B$4:$K$1001,9,FALSE)</f>
        <v>#N/A</v>
      </c>
      <c r="Z859" s="23" t="e">
        <f>VLOOKUP('Frese Valve Selection'!$Q859,'Partnumber data valves'!$B$4:$K$1001,10,FALSE)</f>
        <v>#N/A</v>
      </c>
      <c r="AA859" s="97">
        <f t="shared" si="127"/>
        <v>0</v>
      </c>
      <c r="AB859" s="98" t="e">
        <f t="shared" si="125"/>
        <v>#N/A</v>
      </c>
      <c r="AC859" s="99" t="e">
        <f t="shared" si="126"/>
        <v>#N/A</v>
      </c>
      <c r="AD859" s="23" t="e">
        <f>VLOOKUP(Q859,'Weight table'!$A$2:$C$10000,3,FALSE)</f>
        <v>#N/A</v>
      </c>
      <c r="AF859" s="83"/>
      <c r="AG859" s="23" t="str">
        <f>IF(OR(ISBLANK($AF859),$AF859="N/A"),"",VLOOKUP($AF859,'Part number data actuators'!$B$3:$H$202,2,FALSE))</f>
        <v/>
      </c>
      <c r="AH859" s="23" t="str">
        <f>IF(OR(ISBLANK($AF859),$AF859="N/A"),"",VLOOKUP($AF859,'Part number data actuators'!$B$3:$H$202,3,FALSE))</f>
        <v/>
      </c>
      <c r="AI859" s="23" t="str">
        <f>IF(OR(ISBLANK($AF859),$AF859="N/A"),"",VLOOKUP($AF859,'Part number data actuators'!$B$3:$H$202,4,FALSE))</f>
        <v/>
      </c>
      <c r="AJ859" s="23" t="str">
        <f>IF(OR(ISBLANK($AF859),$AF859="N/A"),"",VLOOKUP($AF859,'Part number data actuators'!$B$3:$H$202,5,FALSE))</f>
        <v/>
      </c>
      <c r="AK859" s="23" t="str">
        <f>IF(OR(ISBLANK($AF859),$AF859="N/A"),"",VLOOKUP($AF859,'Part number data actuators'!$B$3:$H$202,6,FALSE))</f>
        <v/>
      </c>
      <c r="AL859" s="23" t="str">
        <f>IF(OR(ISBLANK($AF859),$AF859="N/A"),"",VLOOKUP($AF859,'Part number data actuators'!$B$3:$H$202,7,FALSE))</f>
        <v/>
      </c>
      <c r="AM859" s="5" t="str">
        <f>IF(OR(ISBLANK($AF859),$AF859="N/A"),"",VLOOKUP(AF859,'Weight table'!$A$2:$C$10000,3,FALSE))</f>
        <v/>
      </c>
      <c r="AO859" s="86"/>
      <c r="AU859" s="66" t="e">
        <f t="shared" si="128"/>
        <v>#N/A</v>
      </c>
      <c r="AV859" s="66" t="e">
        <f t="shared" si="129"/>
        <v>#N/A</v>
      </c>
      <c r="AW859" t="e">
        <f t="shared" si="130"/>
        <v>#N/A</v>
      </c>
      <c r="AX859" s="66" t="e">
        <f t="shared" si="131"/>
        <v>#N/A</v>
      </c>
      <c r="AY859" s="66" t="e">
        <f t="shared" si="132"/>
        <v>#N/A</v>
      </c>
      <c r="BB859" s="6" t="e">
        <f>MATCH(Q859,'Partnumber data valves'!$B$4:$B$1001,0)</f>
        <v>#N/A</v>
      </c>
      <c r="BC859" s="6"/>
      <c r="BD859" t="e">
        <f>INDEX('Partnumber data valves'!$B$4:$AC$1001,$BB859,13)</f>
        <v>#N/A</v>
      </c>
      <c r="BE859" t="e">
        <f>INDEX('Partnumber data valves'!$B$4:$AC$1001,$BB859,14)</f>
        <v>#N/A</v>
      </c>
      <c r="BF859" t="e">
        <f>INDEX('Partnumber data valves'!$B$4:$AC$1001,$BB859,15)</f>
        <v>#N/A</v>
      </c>
      <c r="BG859" t="e">
        <f>INDEX('Partnumber data valves'!$B$4:$AC$1001,$BB859,16)</f>
        <v>#N/A</v>
      </c>
      <c r="BH859" t="e">
        <f>INDEX('Partnumber data valves'!$B$4:$AC$1001,$BB859,17)</f>
        <v>#N/A</v>
      </c>
      <c r="BI859" t="e">
        <f>INDEX('Partnumber data valves'!$B$4:$AC$1001,$BB859,18)</f>
        <v>#N/A</v>
      </c>
      <c r="BJ859" t="e">
        <f>INDEX('Partnumber data valves'!$B$4:$AC$1001,$BB859,19)</f>
        <v>#N/A</v>
      </c>
      <c r="BL859" t="e">
        <f>INDEX('Partnumber data valves'!$B$4:$AC$1001,$BB859,21)</f>
        <v>#N/A</v>
      </c>
      <c r="BM859" t="e">
        <f>INDEX('Partnumber data valves'!$B$4:$AC$1001,$BB859,22)</f>
        <v>#N/A</v>
      </c>
      <c r="BN859" t="e">
        <f>INDEX('Partnumber data valves'!$B$4:$AC$1001,$BB859,23)</f>
        <v>#N/A</v>
      </c>
      <c r="BO859" t="e">
        <f>INDEX('Partnumber data valves'!$B$4:$AC$1001,$BB859,24)</f>
        <v>#N/A</v>
      </c>
      <c r="BP859" t="e">
        <f>INDEX('Partnumber data valves'!$B$4:$AC$1001,$BB859,25)</f>
        <v>#N/A</v>
      </c>
      <c r="BQ859" t="e">
        <f>INDEX('Partnumber data valves'!$B$4:$AC$1001,$BB859,26)</f>
        <v>#N/A</v>
      </c>
      <c r="BR859" t="e">
        <f>INDEX('Partnumber data valves'!$B$4:$AC$1001,$BB859,27)</f>
        <v>#N/A</v>
      </c>
      <c r="BS859" t="e">
        <f>INDEX('Partnumber data valves'!$B$4:$AC$1001,$BB859,28)</f>
        <v>#N/A</v>
      </c>
      <c r="BU859" s="66" t="e">
        <f>INDEX('Partnumber data valves'!$B$4:$AC$1001,$BB859,5)</f>
        <v>#N/A</v>
      </c>
      <c r="BV859" s="66" t="e">
        <f>INDEX('Partnumber data valves'!$B$4:$AC$1001,$BB859,6)</f>
        <v>#N/A</v>
      </c>
    </row>
    <row r="860" spans="2:74" ht="15.75">
      <c r="B860" s="86"/>
      <c r="C860" s="108"/>
      <c r="D860" s="112"/>
      <c r="E860" s="124"/>
      <c r="F860" s="124"/>
      <c r="G860" s="109"/>
      <c r="H860" s="112"/>
      <c r="I860" s="110"/>
      <c r="J860" s="111"/>
      <c r="K860" s="112"/>
      <c r="L860" s="111"/>
      <c r="M860" s="115"/>
      <c r="N860" s="115"/>
      <c r="O860" s="115"/>
      <c r="Q860" s="83"/>
      <c r="R860" s="22" t="e">
        <f>VLOOKUP('Frese Valve Selection'!$Q860,'Partnumber data valves'!$B$4:$K$1001,2,FALSE)</f>
        <v>#N/A</v>
      </c>
      <c r="S860" s="23" t="e">
        <f>VLOOKUP('Frese Valve Selection'!$Q860,'Partnumber data valves'!$B$4:$K$1001,3,FALSE)</f>
        <v>#N/A</v>
      </c>
      <c r="T860" s="23" t="e">
        <f>VLOOKUP('Frese Valve Selection'!$Q860,'Partnumber data valves'!$B$4:$K$1001,4,FALSE)</f>
        <v>#N/A</v>
      </c>
      <c r="U860" s="23" t="e">
        <f>VLOOKUP('Frese Valve Selection'!$Q860,'Partnumber data valves'!$B$4:$K$1001,5,FALSE)</f>
        <v>#N/A</v>
      </c>
      <c r="V860" s="23" t="e">
        <f>VLOOKUP('Frese Valve Selection'!$Q860,'Partnumber data valves'!$B$4:$K$1001,6,FALSE)</f>
        <v>#N/A</v>
      </c>
      <c r="W860" s="23" t="e">
        <f>VLOOKUP('Frese Valve Selection'!$Q860,'Partnumber data valves'!$B$4:$K$1001,7,FALSE)</f>
        <v>#N/A</v>
      </c>
      <c r="X860" s="23" t="e">
        <f>VLOOKUP('Frese Valve Selection'!$Q860,'Partnumber data valves'!$B$4:$K$1001,8,FALSE)</f>
        <v>#N/A</v>
      </c>
      <c r="Y860" s="23" t="e">
        <f>VLOOKUP('Frese Valve Selection'!$Q860,'Partnumber data valves'!$B$4:$K$1001,9,FALSE)</f>
        <v>#N/A</v>
      </c>
      <c r="Z860" s="23" t="e">
        <f>VLOOKUP('Frese Valve Selection'!$Q860,'Partnumber data valves'!$B$4:$K$1001,10,FALSE)</f>
        <v>#N/A</v>
      </c>
      <c r="AA860" s="97">
        <f t="shared" si="127"/>
        <v>0</v>
      </c>
      <c r="AB860" s="98" t="e">
        <f t="shared" si="125"/>
        <v>#N/A</v>
      </c>
      <c r="AC860" s="99" t="e">
        <f t="shared" si="126"/>
        <v>#N/A</v>
      </c>
      <c r="AD860" s="23" t="e">
        <f>VLOOKUP(Q860,'Weight table'!$A$2:$C$10000,3,FALSE)</f>
        <v>#N/A</v>
      </c>
      <c r="AF860" s="83"/>
      <c r="AG860" s="23" t="str">
        <f>IF(OR(ISBLANK($AF860),$AF860="N/A"),"",VLOOKUP($AF860,'Part number data actuators'!$B$3:$H$202,2,FALSE))</f>
        <v/>
      </c>
      <c r="AH860" s="23" t="str">
        <f>IF(OR(ISBLANK($AF860),$AF860="N/A"),"",VLOOKUP($AF860,'Part number data actuators'!$B$3:$H$202,3,FALSE))</f>
        <v/>
      </c>
      <c r="AI860" s="23" t="str">
        <f>IF(OR(ISBLANK($AF860),$AF860="N/A"),"",VLOOKUP($AF860,'Part number data actuators'!$B$3:$H$202,4,FALSE))</f>
        <v/>
      </c>
      <c r="AJ860" s="23" t="str">
        <f>IF(OR(ISBLANK($AF860),$AF860="N/A"),"",VLOOKUP($AF860,'Part number data actuators'!$B$3:$H$202,5,FALSE))</f>
        <v/>
      </c>
      <c r="AK860" s="23" t="str">
        <f>IF(OR(ISBLANK($AF860),$AF860="N/A"),"",VLOOKUP($AF860,'Part number data actuators'!$B$3:$H$202,6,FALSE))</f>
        <v/>
      </c>
      <c r="AL860" s="23" t="str">
        <f>IF(OR(ISBLANK($AF860),$AF860="N/A"),"",VLOOKUP($AF860,'Part number data actuators'!$B$3:$H$202,7,FALSE))</f>
        <v/>
      </c>
      <c r="AM860" s="5" t="str">
        <f>IF(OR(ISBLANK($AF860),$AF860="N/A"),"",VLOOKUP(AF860,'Weight table'!$A$2:$C$10000,3,FALSE))</f>
        <v/>
      </c>
      <c r="AO860" s="86"/>
      <c r="AU860" s="66" t="e">
        <f t="shared" si="128"/>
        <v>#N/A</v>
      </c>
      <c r="AV860" s="66" t="e">
        <f t="shared" si="129"/>
        <v>#N/A</v>
      </c>
      <c r="AW860" t="e">
        <f t="shared" si="130"/>
        <v>#N/A</v>
      </c>
      <c r="AX860" s="66" t="e">
        <f t="shared" si="131"/>
        <v>#N/A</v>
      </c>
      <c r="AY860" s="66" t="e">
        <f t="shared" si="132"/>
        <v>#N/A</v>
      </c>
      <c r="BB860" s="6" t="e">
        <f>MATCH(Q860,'Partnumber data valves'!$B$4:$B$1001,0)</f>
        <v>#N/A</v>
      </c>
      <c r="BC860" s="6"/>
      <c r="BD860" t="e">
        <f>INDEX('Partnumber data valves'!$B$4:$AC$1001,$BB860,13)</f>
        <v>#N/A</v>
      </c>
      <c r="BE860" t="e">
        <f>INDEX('Partnumber data valves'!$B$4:$AC$1001,$BB860,14)</f>
        <v>#N/A</v>
      </c>
      <c r="BF860" t="e">
        <f>INDEX('Partnumber data valves'!$B$4:$AC$1001,$BB860,15)</f>
        <v>#N/A</v>
      </c>
      <c r="BG860" t="e">
        <f>INDEX('Partnumber data valves'!$B$4:$AC$1001,$BB860,16)</f>
        <v>#N/A</v>
      </c>
      <c r="BH860" t="e">
        <f>INDEX('Partnumber data valves'!$B$4:$AC$1001,$BB860,17)</f>
        <v>#N/A</v>
      </c>
      <c r="BI860" t="e">
        <f>INDEX('Partnumber data valves'!$B$4:$AC$1001,$BB860,18)</f>
        <v>#N/A</v>
      </c>
      <c r="BJ860" t="e">
        <f>INDEX('Partnumber data valves'!$B$4:$AC$1001,$BB860,19)</f>
        <v>#N/A</v>
      </c>
      <c r="BL860" t="e">
        <f>INDEX('Partnumber data valves'!$B$4:$AC$1001,$BB860,21)</f>
        <v>#N/A</v>
      </c>
      <c r="BM860" t="e">
        <f>INDEX('Partnumber data valves'!$B$4:$AC$1001,$BB860,22)</f>
        <v>#N/A</v>
      </c>
      <c r="BN860" t="e">
        <f>INDEX('Partnumber data valves'!$B$4:$AC$1001,$BB860,23)</f>
        <v>#N/A</v>
      </c>
      <c r="BO860" t="e">
        <f>INDEX('Partnumber data valves'!$B$4:$AC$1001,$BB860,24)</f>
        <v>#N/A</v>
      </c>
      <c r="BP860" t="e">
        <f>INDEX('Partnumber data valves'!$B$4:$AC$1001,$BB860,25)</f>
        <v>#N/A</v>
      </c>
      <c r="BQ860" t="e">
        <f>INDEX('Partnumber data valves'!$B$4:$AC$1001,$BB860,26)</f>
        <v>#N/A</v>
      </c>
      <c r="BR860" t="e">
        <f>INDEX('Partnumber data valves'!$B$4:$AC$1001,$BB860,27)</f>
        <v>#N/A</v>
      </c>
      <c r="BS860" t="e">
        <f>INDEX('Partnumber data valves'!$B$4:$AC$1001,$BB860,28)</f>
        <v>#N/A</v>
      </c>
      <c r="BU860" s="66" t="e">
        <f>INDEX('Partnumber data valves'!$B$4:$AC$1001,$BB860,5)</f>
        <v>#N/A</v>
      </c>
      <c r="BV860" s="66" t="e">
        <f>INDEX('Partnumber data valves'!$B$4:$AC$1001,$BB860,6)</f>
        <v>#N/A</v>
      </c>
    </row>
    <row r="861" spans="2:74" ht="15.75">
      <c r="B861" s="86"/>
      <c r="C861" s="108"/>
      <c r="D861" s="112"/>
      <c r="E861" s="124"/>
      <c r="F861" s="124"/>
      <c r="G861" s="109"/>
      <c r="H861" s="112"/>
      <c r="I861" s="110"/>
      <c r="J861" s="111"/>
      <c r="K861" s="112"/>
      <c r="L861" s="111"/>
      <c r="M861" s="115"/>
      <c r="N861" s="115"/>
      <c r="O861" s="115"/>
      <c r="Q861" s="83"/>
      <c r="R861" s="22" t="e">
        <f>VLOOKUP('Frese Valve Selection'!$Q861,'Partnumber data valves'!$B$4:$K$1001,2,FALSE)</f>
        <v>#N/A</v>
      </c>
      <c r="S861" s="23" t="e">
        <f>VLOOKUP('Frese Valve Selection'!$Q861,'Partnumber data valves'!$B$4:$K$1001,3,FALSE)</f>
        <v>#N/A</v>
      </c>
      <c r="T861" s="23" t="e">
        <f>VLOOKUP('Frese Valve Selection'!$Q861,'Partnumber data valves'!$B$4:$K$1001,4,FALSE)</f>
        <v>#N/A</v>
      </c>
      <c r="U861" s="23" t="e">
        <f>VLOOKUP('Frese Valve Selection'!$Q861,'Partnumber data valves'!$B$4:$K$1001,5,FALSE)</f>
        <v>#N/A</v>
      </c>
      <c r="V861" s="23" t="e">
        <f>VLOOKUP('Frese Valve Selection'!$Q861,'Partnumber data valves'!$B$4:$K$1001,6,FALSE)</f>
        <v>#N/A</v>
      </c>
      <c r="W861" s="23" t="e">
        <f>VLOOKUP('Frese Valve Selection'!$Q861,'Partnumber data valves'!$B$4:$K$1001,7,FALSE)</f>
        <v>#N/A</v>
      </c>
      <c r="X861" s="23" t="e">
        <f>VLOOKUP('Frese Valve Selection'!$Q861,'Partnumber data valves'!$B$4:$K$1001,8,FALSE)</f>
        <v>#N/A</v>
      </c>
      <c r="Y861" s="23" t="e">
        <f>VLOOKUP('Frese Valve Selection'!$Q861,'Partnumber data valves'!$B$4:$K$1001,9,FALSE)</f>
        <v>#N/A</v>
      </c>
      <c r="Z861" s="23" t="e">
        <f>VLOOKUP('Frese Valve Selection'!$Q861,'Partnumber data valves'!$B$4:$K$1001,10,FALSE)</f>
        <v>#N/A</v>
      </c>
      <c r="AA861" s="97">
        <f t="shared" si="127"/>
        <v>0</v>
      </c>
      <c r="AB861" s="98" t="e">
        <f t="shared" si="125"/>
        <v>#N/A</v>
      </c>
      <c r="AC861" s="99" t="e">
        <f t="shared" si="126"/>
        <v>#N/A</v>
      </c>
      <c r="AD861" s="23" t="e">
        <f>VLOOKUP(Q861,'Weight table'!$A$2:$C$10000,3,FALSE)</f>
        <v>#N/A</v>
      </c>
      <c r="AF861" s="83"/>
      <c r="AG861" s="23" t="str">
        <f>IF(OR(ISBLANK($AF861),$AF861="N/A"),"",VLOOKUP($AF861,'Part number data actuators'!$B$3:$H$202,2,FALSE))</f>
        <v/>
      </c>
      <c r="AH861" s="23" t="str">
        <f>IF(OR(ISBLANK($AF861),$AF861="N/A"),"",VLOOKUP($AF861,'Part number data actuators'!$B$3:$H$202,3,FALSE))</f>
        <v/>
      </c>
      <c r="AI861" s="23" t="str">
        <f>IF(OR(ISBLANK($AF861),$AF861="N/A"),"",VLOOKUP($AF861,'Part number data actuators'!$B$3:$H$202,4,FALSE))</f>
        <v/>
      </c>
      <c r="AJ861" s="23" t="str">
        <f>IF(OR(ISBLANK($AF861),$AF861="N/A"),"",VLOOKUP($AF861,'Part number data actuators'!$B$3:$H$202,5,FALSE))</f>
        <v/>
      </c>
      <c r="AK861" s="23" t="str">
        <f>IF(OR(ISBLANK($AF861),$AF861="N/A"),"",VLOOKUP($AF861,'Part number data actuators'!$B$3:$H$202,6,FALSE))</f>
        <v/>
      </c>
      <c r="AL861" s="23" t="str">
        <f>IF(OR(ISBLANK($AF861),$AF861="N/A"),"",VLOOKUP($AF861,'Part number data actuators'!$B$3:$H$202,7,FALSE))</f>
        <v/>
      </c>
      <c r="AM861" s="5" t="str">
        <f>IF(OR(ISBLANK($AF861),$AF861="N/A"),"",VLOOKUP(AF861,'Weight table'!$A$2:$C$10000,3,FALSE))</f>
        <v/>
      </c>
      <c r="AO861" s="86"/>
      <c r="AU861" s="66" t="e">
        <f t="shared" si="128"/>
        <v>#N/A</v>
      </c>
      <c r="AV861" s="66" t="e">
        <f t="shared" si="129"/>
        <v>#N/A</v>
      </c>
      <c r="AW861" t="e">
        <f t="shared" si="130"/>
        <v>#N/A</v>
      </c>
      <c r="AX861" s="66" t="e">
        <f t="shared" si="131"/>
        <v>#N/A</v>
      </c>
      <c r="AY861" s="66" t="e">
        <f t="shared" si="132"/>
        <v>#N/A</v>
      </c>
      <c r="BB861" s="6" t="e">
        <f>MATCH(Q861,'Partnumber data valves'!$B$4:$B$1001,0)</f>
        <v>#N/A</v>
      </c>
      <c r="BC861" s="6"/>
      <c r="BD861" t="e">
        <f>INDEX('Partnumber data valves'!$B$4:$AC$1001,$BB861,13)</f>
        <v>#N/A</v>
      </c>
      <c r="BE861" t="e">
        <f>INDEX('Partnumber data valves'!$B$4:$AC$1001,$BB861,14)</f>
        <v>#N/A</v>
      </c>
      <c r="BF861" t="e">
        <f>INDEX('Partnumber data valves'!$B$4:$AC$1001,$BB861,15)</f>
        <v>#N/A</v>
      </c>
      <c r="BG861" t="e">
        <f>INDEX('Partnumber data valves'!$B$4:$AC$1001,$BB861,16)</f>
        <v>#N/A</v>
      </c>
      <c r="BH861" t="e">
        <f>INDEX('Partnumber data valves'!$B$4:$AC$1001,$BB861,17)</f>
        <v>#N/A</v>
      </c>
      <c r="BI861" t="e">
        <f>INDEX('Partnumber data valves'!$B$4:$AC$1001,$BB861,18)</f>
        <v>#N/A</v>
      </c>
      <c r="BJ861" t="e">
        <f>INDEX('Partnumber data valves'!$B$4:$AC$1001,$BB861,19)</f>
        <v>#N/A</v>
      </c>
      <c r="BL861" t="e">
        <f>INDEX('Partnumber data valves'!$B$4:$AC$1001,$BB861,21)</f>
        <v>#N/A</v>
      </c>
      <c r="BM861" t="e">
        <f>INDEX('Partnumber data valves'!$B$4:$AC$1001,$BB861,22)</f>
        <v>#N/A</v>
      </c>
      <c r="BN861" t="e">
        <f>INDEX('Partnumber data valves'!$B$4:$AC$1001,$BB861,23)</f>
        <v>#N/A</v>
      </c>
      <c r="BO861" t="e">
        <f>INDEX('Partnumber data valves'!$B$4:$AC$1001,$BB861,24)</f>
        <v>#N/A</v>
      </c>
      <c r="BP861" t="e">
        <f>INDEX('Partnumber data valves'!$B$4:$AC$1001,$BB861,25)</f>
        <v>#N/A</v>
      </c>
      <c r="BQ861" t="e">
        <f>INDEX('Partnumber data valves'!$B$4:$AC$1001,$BB861,26)</f>
        <v>#N/A</v>
      </c>
      <c r="BR861" t="e">
        <f>INDEX('Partnumber data valves'!$B$4:$AC$1001,$BB861,27)</f>
        <v>#N/A</v>
      </c>
      <c r="BS861" t="e">
        <f>INDEX('Partnumber data valves'!$B$4:$AC$1001,$BB861,28)</f>
        <v>#N/A</v>
      </c>
      <c r="BU861" s="66" t="e">
        <f>INDEX('Partnumber data valves'!$B$4:$AC$1001,$BB861,5)</f>
        <v>#N/A</v>
      </c>
      <c r="BV861" s="66" t="e">
        <f>INDEX('Partnumber data valves'!$B$4:$AC$1001,$BB861,6)</f>
        <v>#N/A</v>
      </c>
    </row>
    <row r="862" spans="2:74" ht="15.75">
      <c r="B862" s="86"/>
      <c r="C862" s="108"/>
      <c r="D862" s="112"/>
      <c r="E862" s="124"/>
      <c r="F862" s="124"/>
      <c r="G862" s="109"/>
      <c r="H862" s="112"/>
      <c r="I862" s="110"/>
      <c r="J862" s="111"/>
      <c r="K862" s="112"/>
      <c r="L862" s="111"/>
      <c r="M862" s="115"/>
      <c r="N862" s="115"/>
      <c r="O862" s="115"/>
      <c r="Q862" s="83"/>
      <c r="R862" s="22" t="e">
        <f>VLOOKUP('Frese Valve Selection'!$Q862,'Partnumber data valves'!$B$4:$K$1001,2,FALSE)</f>
        <v>#N/A</v>
      </c>
      <c r="S862" s="23" t="e">
        <f>VLOOKUP('Frese Valve Selection'!$Q862,'Partnumber data valves'!$B$4:$K$1001,3,FALSE)</f>
        <v>#N/A</v>
      </c>
      <c r="T862" s="23" t="e">
        <f>VLOOKUP('Frese Valve Selection'!$Q862,'Partnumber data valves'!$B$4:$K$1001,4,FALSE)</f>
        <v>#N/A</v>
      </c>
      <c r="U862" s="23" t="e">
        <f>VLOOKUP('Frese Valve Selection'!$Q862,'Partnumber data valves'!$B$4:$K$1001,5,FALSE)</f>
        <v>#N/A</v>
      </c>
      <c r="V862" s="23" t="e">
        <f>VLOOKUP('Frese Valve Selection'!$Q862,'Partnumber data valves'!$B$4:$K$1001,6,FALSE)</f>
        <v>#N/A</v>
      </c>
      <c r="W862" s="23" t="e">
        <f>VLOOKUP('Frese Valve Selection'!$Q862,'Partnumber data valves'!$B$4:$K$1001,7,FALSE)</f>
        <v>#N/A</v>
      </c>
      <c r="X862" s="23" t="e">
        <f>VLOOKUP('Frese Valve Selection'!$Q862,'Partnumber data valves'!$B$4:$K$1001,8,FALSE)</f>
        <v>#N/A</v>
      </c>
      <c r="Y862" s="23" t="e">
        <f>VLOOKUP('Frese Valve Selection'!$Q862,'Partnumber data valves'!$B$4:$K$1001,9,FALSE)</f>
        <v>#N/A</v>
      </c>
      <c r="Z862" s="23" t="e">
        <f>VLOOKUP('Frese Valve Selection'!$Q862,'Partnumber data valves'!$B$4:$K$1001,10,FALSE)</f>
        <v>#N/A</v>
      </c>
      <c r="AA862" s="97">
        <f t="shared" si="127"/>
        <v>0</v>
      </c>
      <c r="AB862" s="98" t="e">
        <f t="shared" si="125"/>
        <v>#N/A</v>
      </c>
      <c r="AC862" s="99" t="e">
        <f t="shared" si="126"/>
        <v>#N/A</v>
      </c>
      <c r="AD862" s="23" t="e">
        <f>VLOOKUP(Q862,'Weight table'!$A$2:$C$10000,3,FALSE)</f>
        <v>#N/A</v>
      </c>
      <c r="AF862" s="83"/>
      <c r="AG862" s="23" t="str">
        <f>IF(OR(ISBLANK($AF862),$AF862="N/A"),"",VLOOKUP($AF862,'Part number data actuators'!$B$3:$H$202,2,FALSE))</f>
        <v/>
      </c>
      <c r="AH862" s="23" t="str">
        <f>IF(OR(ISBLANK($AF862),$AF862="N/A"),"",VLOOKUP($AF862,'Part number data actuators'!$B$3:$H$202,3,FALSE))</f>
        <v/>
      </c>
      <c r="AI862" s="23" t="str">
        <f>IF(OR(ISBLANK($AF862),$AF862="N/A"),"",VLOOKUP($AF862,'Part number data actuators'!$B$3:$H$202,4,FALSE))</f>
        <v/>
      </c>
      <c r="AJ862" s="23" t="str">
        <f>IF(OR(ISBLANK($AF862),$AF862="N/A"),"",VLOOKUP($AF862,'Part number data actuators'!$B$3:$H$202,5,FALSE))</f>
        <v/>
      </c>
      <c r="AK862" s="23" t="str">
        <f>IF(OR(ISBLANK($AF862),$AF862="N/A"),"",VLOOKUP($AF862,'Part number data actuators'!$B$3:$H$202,6,FALSE))</f>
        <v/>
      </c>
      <c r="AL862" s="23" t="str">
        <f>IF(OR(ISBLANK($AF862),$AF862="N/A"),"",VLOOKUP($AF862,'Part number data actuators'!$B$3:$H$202,7,FALSE))</f>
        <v/>
      </c>
      <c r="AM862" s="5" t="str">
        <f>IF(OR(ISBLANK($AF862),$AF862="N/A"),"",VLOOKUP(AF862,'Weight table'!$A$2:$C$10000,3,FALSE))</f>
        <v/>
      </c>
      <c r="AO862" s="86"/>
      <c r="AU862" s="66" t="e">
        <f t="shared" si="128"/>
        <v>#N/A</v>
      </c>
      <c r="AV862" s="66" t="e">
        <f t="shared" si="129"/>
        <v>#N/A</v>
      </c>
      <c r="AW862" t="e">
        <f t="shared" si="130"/>
        <v>#N/A</v>
      </c>
      <c r="AX862" s="66" t="e">
        <f t="shared" si="131"/>
        <v>#N/A</v>
      </c>
      <c r="AY862" s="66" t="e">
        <f t="shared" si="132"/>
        <v>#N/A</v>
      </c>
      <c r="BB862" s="6" t="e">
        <f>MATCH(Q862,'Partnumber data valves'!$B$4:$B$1001,0)</f>
        <v>#N/A</v>
      </c>
      <c r="BC862" s="6"/>
      <c r="BD862" t="e">
        <f>INDEX('Partnumber data valves'!$B$4:$AC$1001,$BB862,13)</f>
        <v>#N/A</v>
      </c>
      <c r="BE862" t="e">
        <f>INDEX('Partnumber data valves'!$B$4:$AC$1001,$BB862,14)</f>
        <v>#N/A</v>
      </c>
      <c r="BF862" t="e">
        <f>INDEX('Partnumber data valves'!$B$4:$AC$1001,$BB862,15)</f>
        <v>#N/A</v>
      </c>
      <c r="BG862" t="e">
        <f>INDEX('Partnumber data valves'!$B$4:$AC$1001,$BB862,16)</f>
        <v>#N/A</v>
      </c>
      <c r="BH862" t="e">
        <f>INDEX('Partnumber data valves'!$B$4:$AC$1001,$BB862,17)</f>
        <v>#N/A</v>
      </c>
      <c r="BI862" t="e">
        <f>INDEX('Partnumber data valves'!$B$4:$AC$1001,$BB862,18)</f>
        <v>#N/A</v>
      </c>
      <c r="BJ862" t="e">
        <f>INDEX('Partnumber data valves'!$B$4:$AC$1001,$BB862,19)</f>
        <v>#N/A</v>
      </c>
      <c r="BL862" t="e">
        <f>INDEX('Partnumber data valves'!$B$4:$AC$1001,$BB862,21)</f>
        <v>#N/A</v>
      </c>
      <c r="BM862" t="e">
        <f>INDEX('Partnumber data valves'!$B$4:$AC$1001,$BB862,22)</f>
        <v>#N/A</v>
      </c>
      <c r="BN862" t="e">
        <f>INDEX('Partnumber data valves'!$B$4:$AC$1001,$BB862,23)</f>
        <v>#N/A</v>
      </c>
      <c r="BO862" t="e">
        <f>INDEX('Partnumber data valves'!$B$4:$AC$1001,$BB862,24)</f>
        <v>#N/A</v>
      </c>
      <c r="BP862" t="e">
        <f>INDEX('Partnumber data valves'!$B$4:$AC$1001,$BB862,25)</f>
        <v>#N/A</v>
      </c>
      <c r="BQ862" t="e">
        <f>INDEX('Partnumber data valves'!$B$4:$AC$1001,$BB862,26)</f>
        <v>#N/A</v>
      </c>
      <c r="BR862" t="e">
        <f>INDEX('Partnumber data valves'!$B$4:$AC$1001,$BB862,27)</f>
        <v>#N/A</v>
      </c>
      <c r="BS862" t="e">
        <f>INDEX('Partnumber data valves'!$B$4:$AC$1001,$BB862,28)</f>
        <v>#N/A</v>
      </c>
      <c r="BU862" s="66" t="e">
        <f>INDEX('Partnumber data valves'!$B$4:$AC$1001,$BB862,5)</f>
        <v>#N/A</v>
      </c>
      <c r="BV862" s="66" t="e">
        <f>INDEX('Partnumber data valves'!$B$4:$AC$1001,$BB862,6)</f>
        <v>#N/A</v>
      </c>
    </row>
    <row r="863" spans="2:74" ht="15.75">
      <c r="B863" s="86"/>
      <c r="C863" s="108"/>
      <c r="D863" s="125"/>
      <c r="E863" s="124"/>
      <c r="F863" s="124"/>
      <c r="G863" s="109"/>
      <c r="H863" s="112"/>
      <c r="I863" s="110"/>
      <c r="J863" s="111"/>
      <c r="K863" s="112"/>
      <c r="L863" s="111"/>
      <c r="M863" s="115"/>
      <c r="N863" s="115"/>
      <c r="O863" s="115"/>
      <c r="Q863" s="83"/>
      <c r="R863" s="22" t="e">
        <f>VLOOKUP('Frese Valve Selection'!$Q863,'Partnumber data valves'!$B$4:$K$1001,2,FALSE)</f>
        <v>#N/A</v>
      </c>
      <c r="S863" s="23" t="e">
        <f>VLOOKUP('Frese Valve Selection'!$Q863,'Partnumber data valves'!$B$4:$K$1001,3,FALSE)</f>
        <v>#N/A</v>
      </c>
      <c r="T863" s="23" t="e">
        <f>VLOOKUP('Frese Valve Selection'!$Q863,'Partnumber data valves'!$B$4:$K$1001,4,FALSE)</f>
        <v>#N/A</v>
      </c>
      <c r="U863" s="23" t="e">
        <f>VLOOKUP('Frese Valve Selection'!$Q863,'Partnumber data valves'!$B$4:$K$1001,5,FALSE)</f>
        <v>#N/A</v>
      </c>
      <c r="V863" s="23" t="e">
        <f>VLOOKUP('Frese Valve Selection'!$Q863,'Partnumber data valves'!$B$4:$K$1001,6,FALSE)</f>
        <v>#N/A</v>
      </c>
      <c r="W863" s="23" t="e">
        <f>VLOOKUP('Frese Valve Selection'!$Q863,'Partnumber data valves'!$B$4:$K$1001,7,FALSE)</f>
        <v>#N/A</v>
      </c>
      <c r="X863" s="23" t="e">
        <f>VLOOKUP('Frese Valve Selection'!$Q863,'Partnumber data valves'!$B$4:$K$1001,8,FALSE)</f>
        <v>#N/A</v>
      </c>
      <c r="Y863" s="23" t="e">
        <f>VLOOKUP('Frese Valve Selection'!$Q863,'Partnumber data valves'!$B$4:$K$1001,9,FALSE)</f>
        <v>#N/A</v>
      </c>
      <c r="Z863" s="23" t="e">
        <f>VLOOKUP('Frese Valve Selection'!$Q863,'Partnumber data valves'!$B$4:$K$1001,10,FALSE)</f>
        <v>#N/A</v>
      </c>
      <c r="AA863" s="97">
        <f t="shared" si="127"/>
        <v>0</v>
      </c>
      <c r="AB863" s="98" t="e">
        <f t="shared" si="125"/>
        <v>#N/A</v>
      </c>
      <c r="AC863" s="99" t="e">
        <f t="shared" si="126"/>
        <v>#N/A</v>
      </c>
      <c r="AD863" s="23" t="e">
        <f>VLOOKUP(Q863,'Weight table'!$A$2:$C$10000,3,FALSE)</f>
        <v>#N/A</v>
      </c>
      <c r="AF863" s="83"/>
      <c r="AG863" s="23" t="str">
        <f>IF(OR(ISBLANK($AF863),$AF863="N/A"),"",VLOOKUP($AF863,'Part number data actuators'!$B$3:$H$202,2,FALSE))</f>
        <v/>
      </c>
      <c r="AH863" s="23" t="str">
        <f>IF(OR(ISBLANK($AF863),$AF863="N/A"),"",VLOOKUP($AF863,'Part number data actuators'!$B$3:$H$202,3,FALSE))</f>
        <v/>
      </c>
      <c r="AI863" s="23" t="str">
        <f>IF(OR(ISBLANK($AF863),$AF863="N/A"),"",VLOOKUP($AF863,'Part number data actuators'!$B$3:$H$202,4,FALSE))</f>
        <v/>
      </c>
      <c r="AJ863" s="23" t="str">
        <f>IF(OR(ISBLANK($AF863),$AF863="N/A"),"",VLOOKUP($AF863,'Part number data actuators'!$B$3:$H$202,5,FALSE))</f>
        <v/>
      </c>
      <c r="AK863" s="23" t="str">
        <f>IF(OR(ISBLANK($AF863),$AF863="N/A"),"",VLOOKUP($AF863,'Part number data actuators'!$B$3:$H$202,6,FALSE))</f>
        <v/>
      </c>
      <c r="AL863" s="23" t="str">
        <f>IF(OR(ISBLANK($AF863),$AF863="N/A"),"",VLOOKUP($AF863,'Part number data actuators'!$B$3:$H$202,7,FALSE))</f>
        <v/>
      </c>
      <c r="AM863" s="5" t="str">
        <f>IF(OR(ISBLANK($AF863),$AF863="N/A"),"",VLOOKUP(AF863,'Weight table'!$A$2:$C$10000,3,FALSE))</f>
        <v/>
      </c>
      <c r="AO863" s="86"/>
      <c r="AU863" s="66" t="e">
        <f t="shared" si="128"/>
        <v>#N/A</v>
      </c>
      <c r="AV863" s="66" t="e">
        <f t="shared" si="129"/>
        <v>#N/A</v>
      </c>
      <c r="AW863" t="e">
        <f t="shared" si="130"/>
        <v>#N/A</v>
      </c>
      <c r="AX863" s="66" t="e">
        <f t="shared" si="131"/>
        <v>#N/A</v>
      </c>
      <c r="AY863" s="66" t="e">
        <f t="shared" si="132"/>
        <v>#N/A</v>
      </c>
      <c r="BB863" s="6" t="e">
        <f>MATCH(Q863,'Partnumber data valves'!$B$4:$B$1001,0)</f>
        <v>#N/A</v>
      </c>
      <c r="BC863" s="6"/>
      <c r="BD863" t="e">
        <f>INDEX('Partnumber data valves'!$B$4:$AC$1001,$BB863,13)</f>
        <v>#N/A</v>
      </c>
      <c r="BE863" t="e">
        <f>INDEX('Partnumber data valves'!$B$4:$AC$1001,$BB863,14)</f>
        <v>#N/A</v>
      </c>
      <c r="BF863" t="e">
        <f>INDEX('Partnumber data valves'!$B$4:$AC$1001,$BB863,15)</f>
        <v>#N/A</v>
      </c>
      <c r="BG863" t="e">
        <f>INDEX('Partnumber data valves'!$B$4:$AC$1001,$BB863,16)</f>
        <v>#N/A</v>
      </c>
      <c r="BH863" t="e">
        <f>INDEX('Partnumber data valves'!$B$4:$AC$1001,$BB863,17)</f>
        <v>#N/A</v>
      </c>
      <c r="BI863" t="e">
        <f>INDEX('Partnumber data valves'!$B$4:$AC$1001,$BB863,18)</f>
        <v>#N/A</v>
      </c>
      <c r="BJ863" t="e">
        <f>INDEX('Partnumber data valves'!$B$4:$AC$1001,$BB863,19)</f>
        <v>#N/A</v>
      </c>
      <c r="BL863" t="e">
        <f>INDEX('Partnumber data valves'!$B$4:$AC$1001,$BB863,21)</f>
        <v>#N/A</v>
      </c>
      <c r="BM863" t="e">
        <f>INDEX('Partnumber data valves'!$B$4:$AC$1001,$BB863,22)</f>
        <v>#N/A</v>
      </c>
      <c r="BN863" t="e">
        <f>INDEX('Partnumber data valves'!$B$4:$AC$1001,$BB863,23)</f>
        <v>#N/A</v>
      </c>
      <c r="BO863" t="e">
        <f>INDEX('Partnumber data valves'!$B$4:$AC$1001,$BB863,24)</f>
        <v>#N/A</v>
      </c>
      <c r="BP863" t="e">
        <f>INDEX('Partnumber data valves'!$B$4:$AC$1001,$BB863,25)</f>
        <v>#N/A</v>
      </c>
      <c r="BQ863" t="e">
        <f>INDEX('Partnumber data valves'!$B$4:$AC$1001,$BB863,26)</f>
        <v>#N/A</v>
      </c>
      <c r="BR863" t="e">
        <f>INDEX('Partnumber data valves'!$B$4:$AC$1001,$BB863,27)</f>
        <v>#N/A</v>
      </c>
      <c r="BS863" t="e">
        <f>INDEX('Partnumber data valves'!$B$4:$AC$1001,$BB863,28)</f>
        <v>#N/A</v>
      </c>
      <c r="BU863" s="66" t="e">
        <f>INDEX('Partnumber data valves'!$B$4:$AC$1001,$BB863,5)</f>
        <v>#N/A</v>
      </c>
      <c r="BV863" s="66" t="e">
        <f>INDEX('Partnumber data valves'!$B$4:$AC$1001,$BB863,6)</f>
        <v>#N/A</v>
      </c>
    </row>
    <row r="864" spans="2:74" ht="15.75">
      <c r="B864" s="86"/>
      <c r="C864" s="108"/>
      <c r="D864" s="112"/>
      <c r="E864" s="124"/>
      <c r="F864" s="124"/>
      <c r="G864" s="109"/>
      <c r="H864" s="112"/>
      <c r="I864" s="110"/>
      <c r="J864" s="111"/>
      <c r="K864" s="112"/>
      <c r="L864" s="111"/>
      <c r="M864" s="115"/>
      <c r="N864" s="115"/>
      <c r="O864" s="115"/>
      <c r="Q864" s="83"/>
      <c r="R864" s="22" t="e">
        <f>VLOOKUP('Frese Valve Selection'!$Q864,'Partnumber data valves'!$B$4:$K$1001,2,FALSE)</f>
        <v>#N/A</v>
      </c>
      <c r="S864" s="23" t="e">
        <f>VLOOKUP('Frese Valve Selection'!$Q864,'Partnumber data valves'!$B$4:$K$1001,3,FALSE)</f>
        <v>#N/A</v>
      </c>
      <c r="T864" s="23" t="e">
        <f>VLOOKUP('Frese Valve Selection'!$Q864,'Partnumber data valves'!$B$4:$K$1001,4,FALSE)</f>
        <v>#N/A</v>
      </c>
      <c r="U864" s="23" t="e">
        <f>VLOOKUP('Frese Valve Selection'!$Q864,'Partnumber data valves'!$B$4:$K$1001,5,FALSE)</f>
        <v>#N/A</v>
      </c>
      <c r="V864" s="23" t="e">
        <f>VLOOKUP('Frese Valve Selection'!$Q864,'Partnumber data valves'!$B$4:$K$1001,6,FALSE)</f>
        <v>#N/A</v>
      </c>
      <c r="W864" s="23" t="e">
        <f>VLOOKUP('Frese Valve Selection'!$Q864,'Partnumber data valves'!$B$4:$K$1001,7,FALSE)</f>
        <v>#N/A</v>
      </c>
      <c r="X864" s="23" t="e">
        <f>VLOOKUP('Frese Valve Selection'!$Q864,'Partnumber data valves'!$B$4:$K$1001,8,FALSE)</f>
        <v>#N/A</v>
      </c>
      <c r="Y864" s="23" t="e">
        <f>VLOOKUP('Frese Valve Selection'!$Q864,'Partnumber data valves'!$B$4:$K$1001,9,FALSE)</f>
        <v>#N/A</v>
      </c>
      <c r="Z864" s="23" t="e">
        <f>VLOOKUP('Frese Valve Selection'!$Q864,'Partnumber data valves'!$B$4:$K$1001,10,FALSE)</f>
        <v>#N/A</v>
      </c>
      <c r="AA864" s="97">
        <f t="shared" si="127"/>
        <v>0</v>
      </c>
      <c r="AB864" s="98" t="e">
        <f t="shared" si="125"/>
        <v>#N/A</v>
      </c>
      <c r="AC864" s="99" t="e">
        <f t="shared" si="126"/>
        <v>#N/A</v>
      </c>
      <c r="AD864" s="23" t="e">
        <f>VLOOKUP(Q864,'Weight table'!$A$2:$C$10000,3,FALSE)</f>
        <v>#N/A</v>
      </c>
      <c r="AF864" s="83"/>
      <c r="AG864" s="23" t="str">
        <f>IF(OR(ISBLANK($AF864),$AF864="N/A"),"",VLOOKUP($AF864,'Part number data actuators'!$B$3:$H$202,2,FALSE))</f>
        <v/>
      </c>
      <c r="AH864" s="23" t="str">
        <f>IF(OR(ISBLANK($AF864),$AF864="N/A"),"",VLOOKUP($AF864,'Part number data actuators'!$B$3:$H$202,3,FALSE))</f>
        <v/>
      </c>
      <c r="AI864" s="23" t="str">
        <f>IF(OR(ISBLANK($AF864),$AF864="N/A"),"",VLOOKUP($AF864,'Part number data actuators'!$B$3:$H$202,4,FALSE))</f>
        <v/>
      </c>
      <c r="AJ864" s="23" t="str">
        <f>IF(OR(ISBLANK($AF864),$AF864="N/A"),"",VLOOKUP($AF864,'Part number data actuators'!$B$3:$H$202,5,FALSE))</f>
        <v/>
      </c>
      <c r="AK864" s="23" t="str">
        <f>IF(OR(ISBLANK($AF864),$AF864="N/A"),"",VLOOKUP($AF864,'Part number data actuators'!$B$3:$H$202,6,FALSE))</f>
        <v/>
      </c>
      <c r="AL864" s="23" t="str">
        <f>IF(OR(ISBLANK($AF864),$AF864="N/A"),"",VLOOKUP($AF864,'Part number data actuators'!$B$3:$H$202,7,FALSE))</f>
        <v/>
      </c>
      <c r="AM864" s="5" t="str">
        <f>IF(OR(ISBLANK($AF864),$AF864="N/A"),"",VLOOKUP(AF864,'Weight table'!$A$2:$C$10000,3,FALSE))</f>
        <v/>
      </c>
      <c r="AO864" s="86"/>
      <c r="AU864" s="66" t="e">
        <f t="shared" si="128"/>
        <v>#N/A</v>
      </c>
      <c r="AV864" s="66" t="e">
        <f t="shared" si="129"/>
        <v>#N/A</v>
      </c>
      <c r="AW864" t="e">
        <f t="shared" si="130"/>
        <v>#N/A</v>
      </c>
      <c r="AX864" s="66" t="e">
        <f t="shared" si="131"/>
        <v>#N/A</v>
      </c>
      <c r="AY864" s="66" t="e">
        <f t="shared" si="132"/>
        <v>#N/A</v>
      </c>
      <c r="BB864" s="6" t="e">
        <f>MATCH(Q864,'Partnumber data valves'!$B$4:$B$1001,0)</f>
        <v>#N/A</v>
      </c>
      <c r="BC864" s="6"/>
      <c r="BD864" t="e">
        <f>INDEX('Partnumber data valves'!$B$4:$AC$1001,$BB864,13)</f>
        <v>#N/A</v>
      </c>
      <c r="BE864" t="e">
        <f>INDEX('Partnumber data valves'!$B$4:$AC$1001,$BB864,14)</f>
        <v>#N/A</v>
      </c>
      <c r="BF864" t="e">
        <f>INDEX('Partnumber data valves'!$B$4:$AC$1001,$BB864,15)</f>
        <v>#N/A</v>
      </c>
      <c r="BG864" t="e">
        <f>INDEX('Partnumber data valves'!$B$4:$AC$1001,$BB864,16)</f>
        <v>#N/A</v>
      </c>
      <c r="BH864" t="e">
        <f>INDEX('Partnumber data valves'!$B$4:$AC$1001,$BB864,17)</f>
        <v>#N/A</v>
      </c>
      <c r="BI864" t="e">
        <f>INDEX('Partnumber data valves'!$B$4:$AC$1001,$BB864,18)</f>
        <v>#N/A</v>
      </c>
      <c r="BJ864" t="e">
        <f>INDEX('Partnumber data valves'!$B$4:$AC$1001,$BB864,19)</f>
        <v>#N/A</v>
      </c>
      <c r="BL864" t="e">
        <f>INDEX('Partnumber data valves'!$B$4:$AC$1001,$BB864,21)</f>
        <v>#N/A</v>
      </c>
      <c r="BM864" t="e">
        <f>INDEX('Partnumber data valves'!$B$4:$AC$1001,$BB864,22)</f>
        <v>#N/A</v>
      </c>
      <c r="BN864" t="e">
        <f>INDEX('Partnumber data valves'!$B$4:$AC$1001,$BB864,23)</f>
        <v>#N/A</v>
      </c>
      <c r="BO864" t="e">
        <f>INDEX('Partnumber data valves'!$B$4:$AC$1001,$BB864,24)</f>
        <v>#N/A</v>
      </c>
      <c r="BP864" t="e">
        <f>INDEX('Partnumber data valves'!$B$4:$AC$1001,$BB864,25)</f>
        <v>#N/A</v>
      </c>
      <c r="BQ864" t="e">
        <f>INDEX('Partnumber data valves'!$B$4:$AC$1001,$BB864,26)</f>
        <v>#N/A</v>
      </c>
      <c r="BR864" t="e">
        <f>INDEX('Partnumber data valves'!$B$4:$AC$1001,$BB864,27)</f>
        <v>#N/A</v>
      </c>
      <c r="BS864" t="e">
        <f>INDEX('Partnumber data valves'!$B$4:$AC$1001,$BB864,28)</f>
        <v>#N/A</v>
      </c>
      <c r="BU864" s="66" t="e">
        <f>INDEX('Partnumber data valves'!$B$4:$AC$1001,$BB864,5)</f>
        <v>#N/A</v>
      </c>
      <c r="BV864" s="66" t="e">
        <f>INDEX('Partnumber data valves'!$B$4:$AC$1001,$BB864,6)</f>
        <v>#N/A</v>
      </c>
    </row>
    <row r="865" spans="2:74" ht="15.75">
      <c r="B865" s="86"/>
      <c r="C865" s="108"/>
      <c r="D865" s="112"/>
      <c r="E865" s="124"/>
      <c r="F865" s="124"/>
      <c r="G865" s="109"/>
      <c r="H865" s="112"/>
      <c r="I865" s="110"/>
      <c r="J865" s="111"/>
      <c r="K865" s="112"/>
      <c r="L865" s="111"/>
      <c r="M865" s="115"/>
      <c r="N865" s="115"/>
      <c r="O865" s="115"/>
      <c r="Q865" s="83"/>
      <c r="R865" s="22" t="e">
        <f>VLOOKUP('Frese Valve Selection'!$Q865,'Partnumber data valves'!$B$4:$K$1001,2,FALSE)</f>
        <v>#N/A</v>
      </c>
      <c r="S865" s="23" t="e">
        <f>VLOOKUP('Frese Valve Selection'!$Q865,'Partnumber data valves'!$B$4:$K$1001,3,FALSE)</f>
        <v>#N/A</v>
      </c>
      <c r="T865" s="23" t="e">
        <f>VLOOKUP('Frese Valve Selection'!$Q865,'Partnumber data valves'!$B$4:$K$1001,4,FALSE)</f>
        <v>#N/A</v>
      </c>
      <c r="U865" s="23" t="e">
        <f>VLOOKUP('Frese Valve Selection'!$Q865,'Partnumber data valves'!$B$4:$K$1001,5,FALSE)</f>
        <v>#N/A</v>
      </c>
      <c r="V865" s="23" t="e">
        <f>VLOOKUP('Frese Valve Selection'!$Q865,'Partnumber data valves'!$B$4:$K$1001,6,FALSE)</f>
        <v>#N/A</v>
      </c>
      <c r="W865" s="23" t="e">
        <f>VLOOKUP('Frese Valve Selection'!$Q865,'Partnumber data valves'!$B$4:$K$1001,7,FALSE)</f>
        <v>#N/A</v>
      </c>
      <c r="X865" s="23" t="e">
        <f>VLOOKUP('Frese Valve Selection'!$Q865,'Partnumber data valves'!$B$4:$K$1001,8,FALSE)</f>
        <v>#N/A</v>
      </c>
      <c r="Y865" s="23" t="e">
        <f>VLOOKUP('Frese Valve Selection'!$Q865,'Partnumber data valves'!$B$4:$K$1001,9,FALSE)</f>
        <v>#N/A</v>
      </c>
      <c r="Z865" s="23" t="e">
        <f>VLOOKUP('Frese Valve Selection'!$Q865,'Partnumber data valves'!$B$4:$K$1001,10,FALSE)</f>
        <v>#N/A</v>
      </c>
      <c r="AA865" s="97">
        <f t="shared" si="127"/>
        <v>0</v>
      </c>
      <c r="AB865" s="98" t="e">
        <f t="shared" si="125"/>
        <v>#N/A</v>
      </c>
      <c r="AC865" s="99" t="e">
        <f t="shared" si="126"/>
        <v>#N/A</v>
      </c>
      <c r="AD865" s="23" t="e">
        <f>VLOOKUP(Q865,'Weight table'!$A$2:$C$10000,3,FALSE)</f>
        <v>#N/A</v>
      </c>
      <c r="AF865" s="83"/>
      <c r="AG865" s="23" t="str">
        <f>IF(OR(ISBLANK($AF865),$AF865="N/A"),"",VLOOKUP($AF865,'Part number data actuators'!$B$3:$H$202,2,FALSE))</f>
        <v/>
      </c>
      <c r="AH865" s="23" t="str">
        <f>IF(OR(ISBLANK($AF865),$AF865="N/A"),"",VLOOKUP($AF865,'Part number data actuators'!$B$3:$H$202,3,FALSE))</f>
        <v/>
      </c>
      <c r="AI865" s="23" t="str">
        <f>IF(OR(ISBLANK($AF865),$AF865="N/A"),"",VLOOKUP($AF865,'Part number data actuators'!$B$3:$H$202,4,FALSE))</f>
        <v/>
      </c>
      <c r="AJ865" s="23" t="str">
        <f>IF(OR(ISBLANK($AF865),$AF865="N/A"),"",VLOOKUP($AF865,'Part number data actuators'!$B$3:$H$202,5,FALSE))</f>
        <v/>
      </c>
      <c r="AK865" s="23" t="str">
        <f>IF(OR(ISBLANK($AF865),$AF865="N/A"),"",VLOOKUP($AF865,'Part number data actuators'!$B$3:$H$202,6,FALSE))</f>
        <v/>
      </c>
      <c r="AL865" s="23" t="str">
        <f>IF(OR(ISBLANK($AF865),$AF865="N/A"),"",VLOOKUP($AF865,'Part number data actuators'!$B$3:$H$202,7,FALSE))</f>
        <v/>
      </c>
      <c r="AM865" s="5" t="str">
        <f>IF(OR(ISBLANK($AF865),$AF865="N/A"),"",VLOOKUP(AF865,'Weight table'!$A$2:$C$10000,3,FALSE))</f>
        <v/>
      </c>
      <c r="AO865" s="86"/>
      <c r="AU865" s="66" t="e">
        <f t="shared" si="128"/>
        <v>#N/A</v>
      </c>
      <c r="AV865" s="66" t="e">
        <f t="shared" si="129"/>
        <v>#N/A</v>
      </c>
      <c r="AW865" t="e">
        <f t="shared" si="130"/>
        <v>#N/A</v>
      </c>
      <c r="AX865" s="66" t="e">
        <f t="shared" si="131"/>
        <v>#N/A</v>
      </c>
      <c r="AY865" s="66" t="e">
        <f t="shared" si="132"/>
        <v>#N/A</v>
      </c>
      <c r="BB865" s="6" t="e">
        <f>MATCH(Q865,'Partnumber data valves'!$B$4:$B$1001,0)</f>
        <v>#N/A</v>
      </c>
      <c r="BC865" s="6"/>
      <c r="BD865" t="e">
        <f>INDEX('Partnumber data valves'!$B$4:$AC$1001,$BB865,13)</f>
        <v>#N/A</v>
      </c>
      <c r="BE865" t="e">
        <f>INDEX('Partnumber data valves'!$B$4:$AC$1001,$BB865,14)</f>
        <v>#N/A</v>
      </c>
      <c r="BF865" t="e">
        <f>INDEX('Partnumber data valves'!$B$4:$AC$1001,$BB865,15)</f>
        <v>#N/A</v>
      </c>
      <c r="BG865" t="e">
        <f>INDEX('Partnumber data valves'!$B$4:$AC$1001,$BB865,16)</f>
        <v>#N/A</v>
      </c>
      <c r="BH865" t="e">
        <f>INDEX('Partnumber data valves'!$B$4:$AC$1001,$BB865,17)</f>
        <v>#N/A</v>
      </c>
      <c r="BI865" t="e">
        <f>INDEX('Partnumber data valves'!$B$4:$AC$1001,$BB865,18)</f>
        <v>#N/A</v>
      </c>
      <c r="BJ865" t="e">
        <f>INDEX('Partnumber data valves'!$B$4:$AC$1001,$BB865,19)</f>
        <v>#N/A</v>
      </c>
      <c r="BL865" t="e">
        <f>INDEX('Partnumber data valves'!$B$4:$AC$1001,$BB865,21)</f>
        <v>#N/A</v>
      </c>
      <c r="BM865" t="e">
        <f>INDEX('Partnumber data valves'!$B$4:$AC$1001,$BB865,22)</f>
        <v>#N/A</v>
      </c>
      <c r="BN865" t="e">
        <f>INDEX('Partnumber data valves'!$B$4:$AC$1001,$BB865,23)</f>
        <v>#N/A</v>
      </c>
      <c r="BO865" t="e">
        <f>INDEX('Partnumber data valves'!$B$4:$AC$1001,$BB865,24)</f>
        <v>#N/A</v>
      </c>
      <c r="BP865" t="e">
        <f>INDEX('Partnumber data valves'!$B$4:$AC$1001,$BB865,25)</f>
        <v>#N/A</v>
      </c>
      <c r="BQ865" t="e">
        <f>INDEX('Partnumber data valves'!$B$4:$AC$1001,$BB865,26)</f>
        <v>#N/A</v>
      </c>
      <c r="BR865" t="e">
        <f>INDEX('Partnumber data valves'!$B$4:$AC$1001,$BB865,27)</f>
        <v>#N/A</v>
      </c>
      <c r="BS865" t="e">
        <f>INDEX('Partnumber data valves'!$B$4:$AC$1001,$BB865,28)</f>
        <v>#N/A</v>
      </c>
      <c r="BU865" s="66" t="e">
        <f>INDEX('Partnumber data valves'!$B$4:$AC$1001,$BB865,5)</f>
        <v>#N/A</v>
      </c>
      <c r="BV865" s="66" t="e">
        <f>INDEX('Partnumber data valves'!$B$4:$AC$1001,$BB865,6)</f>
        <v>#N/A</v>
      </c>
    </row>
    <row r="866" spans="2:74" ht="15.75">
      <c r="B866" s="86"/>
      <c r="C866" s="108"/>
      <c r="D866" s="112"/>
      <c r="E866" s="124"/>
      <c r="F866" s="124"/>
      <c r="G866" s="109"/>
      <c r="H866" s="112"/>
      <c r="I866" s="110"/>
      <c r="J866" s="111"/>
      <c r="K866" s="112"/>
      <c r="L866" s="111"/>
      <c r="M866" s="115"/>
      <c r="N866" s="115"/>
      <c r="O866" s="115"/>
      <c r="Q866" s="83"/>
      <c r="R866" s="22" t="e">
        <f>VLOOKUP('Frese Valve Selection'!$Q866,'Partnumber data valves'!$B$4:$K$1001,2,FALSE)</f>
        <v>#N/A</v>
      </c>
      <c r="S866" s="23" t="e">
        <f>VLOOKUP('Frese Valve Selection'!$Q866,'Partnumber data valves'!$B$4:$K$1001,3,FALSE)</f>
        <v>#N/A</v>
      </c>
      <c r="T866" s="23" t="e">
        <f>VLOOKUP('Frese Valve Selection'!$Q866,'Partnumber data valves'!$B$4:$K$1001,4,FALSE)</f>
        <v>#N/A</v>
      </c>
      <c r="U866" s="23" t="e">
        <f>VLOOKUP('Frese Valve Selection'!$Q866,'Partnumber data valves'!$B$4:$K$1001,5,FALSE)</f>
        <v>#N/A</v>
      </c>
      <c r="V866" s="23" t="e">
        <f>VLOOKUP('Frese Valve Selection'!$Q866,'Partnumber data valves'!$B$4:$K$1001,6,FALSE)</f>
        <v>#N/A</v>
      </c>
      <c r="W866" s="23" t="e">
        <f>VLOOKUP('Frese Valve Selection'!$Q866,'Partnumber data valves'!$B$4:$K$1001,7,FALSE)</f>
        <v>#N/A</v>
      </c>
      <c r="X866" s="23" t="e">
        <f>VLOOKUP('Frese Valve Selection'!$Q866,'Partnumber data valves'!$B$4:$K$1001,8,FALSE)</f>
        <v>#N/A</v>
      </c>
      <c r="Y866" s="23" t="e">
        <f>VLOOKUP('Frese Valve Selection'!$Q866,'Partnumber data valves'!$B$4:$K$1001,9,FALSE)</f>
        <v>#N/A</v>
      </c>
      <c r="Z866" s="23" t="e">
        <f>VLOOKUP('Frese Valve Selection'!$Q866,'Partnumber data valves'!$B$4:$K$1001,10,FALSE)</f>
        <v>#N/A</v>
      </c>
      <c r="AA866" s="97">
        <f t="shared" si="127"/>
        <v>0</v>
      </c>
      <c r="AB866" s="98" t="e">
        <f t="shared" si="125"/>
        <v>#N/A</v>
      </c>
      <c r="AC866" s="99" t="e">
        <f t="shared" si="126"/>
        <v>#N/A</v>
      </c>
      <c r="AD866" s="23" t="e">
        <f>VLOOKUP(Q866,'Weight table'!$A$2:$C$10000,3,FALSE)</f>
        <v>#N/A</v>
      </c>
      <c r="AF866" s="83"/>
      <c r="AG866" s="23" t="str">
        <f>IF(OR(ISBLANK($AF866),$AF866="N/A"),"",VLOOKUP($AF866,'Part number data actuators'!$B$3:$H$202,2,FALSE))</f>
        <v/>
      </c>
      <c r="AH866" s="23" t="str">
        <f>IF(OR(ISBLANK($AF866),$AF866="N/A"),"",VLOOKUP($AF866,'Part number data actuators'!$B$3:$H$202,3,FALSE))</f>
        <v/>
      </c>
      <c r="AI866" s="23" t="str">
        <f>IF(OR(ISBLANK($AF866),$AF866="N/A"),"",VLOOKUP($AF866,'Part number data actuators'!$B$3:$H$202,4,FALSE))</f>
        <v/>
      </c>
      <c r="AJ866" s="23" t="str">
        <f>IF(OR(ISBLANK($AF866),$AF866="N/A"),"",VLOOKUP($AF866,'Part number data actuators'!$B$3:$H$202,5,FALSE))</f>
        <v/>
      </c>
      <c r="AK866" s="23" t="str">
        <f>IF(OR(ISBLANK($AF866),$AF866="N/A"),"",VLOOKUP($AF866,'Part number data actuators'!$B$3:$H$202,6,FALSE))</f>
        <v/>
      </c>
      <c r="AL866" s="23" t="str">
        <f>IF(OR(ISBLANK($AF866),$AF866="N/A"),"",VLOOKUP($AF866,'Part number data actuators'!$B$3:$H$202,7,FALSE))</f>
        <v/>
      </c>
      <c r="AM866" s="5" t="str">
        <f>IF(OR(ISBLANK($AF866),$AF866="N/A"),"",VLOOKUP(AF866,'Weight table'!$A$2:$C$10000,3,FALSE))</f>
        <v/>
      </c>
      <c r="AO866" s="86"/>
      <c r="AU866" s="66" t="e">
        <f t="shared" si="128"/>
        <v>#N/A</v>
      </c>
      <c r="AV866" s="66" t="e">
        <f t="shared" si="129"/>
        <v>#N/A</v>
      </c>
      <c r="AW866" t="e">
        <f t="shared" si="130"/>
        <v>#N/A</v>
      </c>
      <c r="AX866" s="66" t="e">
        <f t="shared" si="131"/>
        <v>#N/A</v>
      </c>
      <c r="AY866" s="66" t="e">
        <f t="shared" si="132"/>
        <v>#N/A</v>
      </c>
      <c r="BB866" s="6" t="e">
        <f>MATCH(Q866,'Partnumber data valves'!$B$4:$B$1001,0)</f>
        <v>#N/A</v>
      </c>
      <c r="BC866" s="6"/>
      <c r="BD866" t="e">
        <f>INDEX('Partnumber data valves'!$B$4:$AC$1001,$BB866,13)</f>
        <v>#N/A</v>
      </c>
      <c r="BE866" t="e">
        <f>INDEX('Partnumber data valves'!$B$4:$AC$1001,$BB866,14)</f>
        <v>#N/A</v>
      </c>
      <c r="BF866" t="e">
        <f>INDEX('Partnumber data valves'!$B$4:$AC$1001,$BB866,15)</f>
        <v>#N/A</v>
      </c>
      <c r="BG866" t="e">
        <f>INDEX('Partnumber data valves'!$B$4:$AC$1001,$BB866,16)</f>
        <v>#N/A</v>
      </c>
      <c r="BH866" t="e">
        <f>INDEX('Partnumber data valves'!$B$4:$AC$1001,$BB866,17)</f>
        <v>#N/A</v>
      </c>
      <c r="BI866" t="e">
        <f>INDEX('Partnumber data valves'!$B$4:$AC$1001,$BB866,18)</f>
        <v>#N/A</v>
      </c>
      <c r="BJ866" t="e">
        <f>INDEX('Partnumber data valves'!$B$4:$AC$1001,$BB866,19)</f>
        <v>#N/A</v>
      </c>
      <c r="BL866" t="e">
        <f>INDEX('Partnumber data valves'!$B$4:$AC$1001,$BB866,21)</f>
        <v>#N/A</v>
      </c>
      <c r="BM866" t="e">
        <f>INDEX('Partnumber data valves'!$B$4:$AC$1001,$BB866,22)</f>
        <v>#N/A</v>
      </c>
      <c r="BN866" t="e">
        <f>INDEX('Partnumber data valves'!$B$4:$AC$1001,$BB866,23)</f>
        <v>#N/A</v>
      </c>
      <c r="BO866" t="e">
        <f>INDEX('Partnumber data valves'!$B$4:$AC$1001,$BB866,24)</f>
        <v>#N/A</v>
      </c>
      <c r="BP866" t="e">
        <f>INDEX('Partnumber data valves'!$B$4:$AC$1001,$BB866,25)</f>
        <v>#N/A</v>
      </c>
      <c r="BQ866" t="e">
        <f>INDEX('Partnumber data valves'!$B$4:$AC$1001,$BB866,26)</f>
        <v>#N/A</v>
      </c>
      <c r="BR866" t="e">
        <f>INDEX('Partnumber data valves'!$B$4:$AC$1001,$BB866,27)</f>
        <v>#N/A</v>
      </c>
      <c r="BS866" t="e">
        <f>INDEX('Partnumber data valves'!$B$4:$AC$1001,$BB866,28)</f>
        <v>#N/A</v>
      </c>
      <c r="BU866" s="66" t="e">
        <f>INDEX('Partnumber data valves'!$B$4:$AC$1001,$BB866,5)</f>
        <v>#N/A</v>
      </c>
      <c r="BV866" s="66" t="e">
        <f>INDEX('Partnumber data valves'!$B$4:$AC$1001,$BB866,6)</f>
        <v>#N/A</v>
      </c>
    </row>
    <row r="867" spans="2:74" ht="15.75">
      <c r="B867" s="86"/>
      <c r="C867" s="108"/>
      <c r="D867" s="112"/>
      <c r="E867" s="124"/>
      <c r="F867" s="124"/>
      <c r="G867" s="109"/>
      <c r="H867" s="112"/>
      <c r="I867" s="110"/>
      <c r="J867" s="111"/>
      <c r="K867" s="112"/>
      <c r="L867" s="111"/>
      <c r="M867" s="115"/>
      <c r="N867" s="115"/>
      <c r="O867" s="115"/>
      <c r="Q867" s="83"/>
      <c r="R867" s="22" t="e">
        <f>VLOOKUP('Frese Valve Selection'!$Q867,'Partnumber data valves'!$B$4:$K$1001,2,FALSE)</f>
        <v>#N/A</v>
      </c>
      <c r="S867" s="23" t="e">
        <f>VLOOKUP('Frese Valve Selection'!$Q867,'Partnumber data valves'!$B$4:$K$1001,3,FALSE)</f>
        <v>#N/A</v>
      </c>
      <c r="T867" s="23" t="e">
        <f>VLOOKUP('Frese Valve Selection'!$Q867,'Partnumber data valves'!$B$4:$K$1001,4,FALSE)</f>
        <v>#N/A</v>
      </c>
      <c r="U867" s="23" t="e">
        <f>VLOOKUP('Frese Valve Selection'!$Q867,'Partnumber data valves'!$B$4:$K$1001,5,FALSE)</f>
        <v>#N/A</v>
      </c>
      <c r="V867" s="23" t="e">
        <f>VLOOKUP('Frese Valve Selection'!$Q867,'Partnumber data valves'!$B$4:$K$1001,6,FALSE)</f>
        <v>#N/A</v>
      </c>
      <c r="W867" s="23" t="e">
        <f>VLOOKUP('Frese Valve Selection'!$Q867,'Partnumber data valves'!$B$4:$K$1001,7,FALSE)</f>
        <v>#N/A</v>
      </c>
      <c r="X867" s="23" t="e">
        <f>VLOOKUP('Frese Valve Selection'!$Q867,'Partnumber data valves'!$B$4:$K$1001,8,FALSE)</f>
        <v>#N/A</v>
      </c>
      <c r="Y867" s="23" t="e">
        <f>VLOOKUP('Frese Valve Selection'!$Q867,'Partnumber data valves'!$B$4:$K$1001,9,FALSE)</f>
        <v>#N/A</v>
      </c>
      <c r="Z867" s="23" t="e">
        <f>VLOOKUP('Frese Valve Selection'!$Q867,'Partnumber data valves'!$B$4:$K$1001,10,FALSE)</f>
        <v>#N/A</v>
      </c>
      <c r="AA867" s="97">
        <f t="shared" si="127"/>
        <v>0</v>
      </c>
      <c r="AB867" s="98" t="e">
        <f t="shared" si="125"/>
        <v>#N/A</v>
      </c>
      <c r="AC867" s="99" t="e">
        <f t="shared" si="126"/>
        <v>#N/A</v>
      </c>
      <c r="AD867" s="23" t="e">
        <f>VLOOKUP(Q867,'Weight table'!$A$2:$C$10000,3,FALSE)</f>
        <v>#N/A</v>
      </c>
      <c r="AF867" s="83"/>
      <c r="AG867" s="23" t="str">
        <f>IF(OR(ISBLANK($AF867),$AF867="N/A"),"",VLOOKUP($AF867,'Part number data actuators'!$B$3:$H$202,2,FALSE))</f>
        <v/>
      </c>
      <c r="AH867" s="23" t="str">
        <f>IF(OR(ISBLANK($AF867),$AF867="N/A"),"",VLOOKUP($AF867,'Part number data actuators'!$B$3:$H$202,3,FALSE))</f>
        <v/>
      </c>
      <c r="AI867" s="23" t="str">
        <f>IF(OR(ISBLANK($AF867),$AF867="N/A"),"",VLOOKUP($AF867,'Part number data actuators'!$B$3:$H$202,4,FALSE))</f>
        <v/>
      </c>
      <c r="AJ867" s="23" t="str">
        <f>IF(OR(ISBLANK($AF867),$AF867="N/A"),"",VLOOKUP($AF867,'Part number data actuators'!$B$3:$H$202,5,FALSE))</f>
        <v/>
      </c>
      <c r="AK867" s="23" t="str">
        <f>IF(OR(ISBLANK($AF867),$AF867="N/A"),"",VLOOKUP($AF867,'Part number data actuators'!$B$3:$H$202,6,FALSE))</f>
        <v/>
      </c>
      <c r="AL867" s="23" t="str">
        <f>IF(OR(ISBLANK($AF867),$AF867="N/A"),"",VLOOKUP($AF867,'Part number data actuators'!$B$3:$H$202,7,FALSE))</f>
        <v/>
      </c>
      <c r="AM867" s="5" t="str">
        <f>IF(OR(ISBLANK($AF867),$AF867="N/A"),"",VLOOKUP(AF867,'Weight table'!$A$2:$C$10000,3,FALSE))</f>
        <v/>
      </c>
      <c r="AO867" s="86"/>
      <c r="AU867" s="66" t="e">
        <f t="shared" si="128"/>
        <v>#N/A</v>
      </c>
      <c r="AV867" s="66" t="e">
        <f t="shared" si="129"/>
        <v>#N/A</v>
      </c>
      <c r="AW867" t="e">
        <f t="shared" si="130"/>
        <v>#N/A</v>
      </c>
      <c r="AX867" s="66" t="e">
        <f t="shared" si="131"/>
        <v>#N/A</v>
      </c>
      <c r="AY867" s="66" t="e">
        <f t="shared" si="132"/>
        <v>#N/A</v>
      </c>
      <c r="BB867" s="6" t="e">
        <f>MATCH(Q867,'Partnumber data valves'!$B$4:$B$1001,0)</f>
        <v>#N/A</v>
      </c>
      <c r="BC867" s="6"/>
      <c r="BD867" t="e">
        <f>INDEX('Partnumber data valves'!$B$4:$AC$1001,$BB867,13)</f>
        <v>#N/A</v>
      </c>
      <c r="BE867" t="e">
        <f>INDEX('Partnumber data valves'!$B$4:$AC$1001,$BB867,14)</f>
        <v>#N/A</v>
      </c>
      <c r="BF867" t="e">
        <f>INDEX('Partnumber data valves'!$B$4:$AC$1001,$BB867,15)</f>
        <v>#N/A</v>
      </c>
      <c r="BG867" t="e">
        <f>INDEX('Partnumber data valves'!$B$4:$AC$1001,$BB867,16)</f>
        <v>#N/A</v>
      </c>
      <c r="BH867" t="e">
        <f>INDEX('Partnumber data valves'!$B$4:$AC$1001,$BB867,17)</f>
        <v>#N/A</v>
      </c>
      <c r="BI867" t="e">
        <f>INDEX('Partnumber data valves'!$B$4:$AC$1001,$BB867,18)</f>
        <v>#N/A</v>
      </c>
      <c r="BJ867" t="e">
        <f>INDEX('Partnumber data valves'!$B$4:$AC$1001,$BB867,19)</f>
        <v>#N/A</v>
      </c>
      <c r="BL867" t="e">
        <f>INDEX('Partnumber data valves'!$B$4:$AC$1001,$BB867,21)</f>
        <v>#N/A</v>
      </c>
      <c r="BM867" t="e">
        <f>INDEX('Partnumber data valves'!$B$4:$AC$1001,$BB867,22)</f>
        <v>#N/A</v>
      </c>
      <c r="BN867" t="e">
        <f>INDEX('Partnumber data valves'!$B$4:$AC$1001,$BB867,23)</f>
        <v>#N/A</v>
      </c>
      <c r="BO867" t="e">
        <f>INDEX('Partnumber data valves'!$B$4:$AC$1001,$BB867,24)</f>
        <v>#N/A</v>
      </c>
      <c r="BP867" t="e">
        <f>INDEX('Partnumber data valves'!$B$4:$AC$1001,$BB867,25)</f>
        <v>#N/A</v>
      </c>
      <c r="BQ867" t="e">
        <f>INDEX('Partnumber data valves'!$B$4:$AC$1001,$BB867,26)</f>
        <v>#N/A</v>
      </c>
      <c r="BR867" t="e">
        <f>INDEX('Partnumber data valves'!$B$4:$AC$1001,$BB867,27)</f>
        <v>#N/A</v>
      </c>
      <c r="BS867" t="e">
        <f>INDEX('Partnumber data valves'!$B$4:$AC$1001,$BB867,28)</f>
        <v>#N/A</v>
      </c>
      <c r="BU867" s="66" t="e">
        <f>INDEX('Partnumber data valves'!$B$4:$AC$1001,$BB867,5)</f>
        <v>#N/A</v>
      </c>
      <c r="BV867" s="66" t="e">
        <f>INDEX('Partnumber data valves'!$B$4:$AC$1001,$BB867,6)</f>
        <v>#N/A</v>
      </c>
    </row>
    <row r="868" spans="2:74" ht="15.75">
      <c r="B868" s="86"/>
      <c r="C868" s="108"/>
      <c r="D868" s="112"/>
      <c r="E868" s="124"/>
      <c r="F868" s="124"/>
      <c r="G868" s="109"/>
      <c r="H868" s="112"/>
      <c r="I868" s="110"/>
      <c r="J868" s="111"/>
      <c r="K868" s="112"/>
      <c r="L868" s="111"/>
      <c r="M868" s="115"/>
      <c r="N868" s="115"/>
      <c r="O868" s="115"/>
      <c r="Q868" s="83"/>
      <c r="R868" s="22" t="e">
        <f>VLOOKUP('Frese Valve Selection'!$Q868,'Partnumber data valves'!$B$4:$K$1001,2,FALSE)</f>
        <v>#N/A</v>
      </c>
      <c r="S868" s="23" t="e">
        <f>VLOOKUP('Frese Valve Selection'!$Q868,'Partnumber data valves'!$B$4:$K$1001,3,FALSE)</f>
        <v>#N/A</v>
      </c>
      <c r="T868" s="23" t="e">
        <f>VLOOKUP('Frese Valve Selection'!$Q868,'Partnumber data valves'!$B$4:$K$1001,4,FALSE)</f>
        <v>#N/A</v>
      </c>
      <c r="U868" s="23" t="e">
        <f>VLOOKUP('Frese Valve Selection'!$Q868,'Partnumber data valves'!$B$4:$K$1001,5,FALSE)</f>
        <v>#N/A</v>
      </c>
      <c r="V868" s="23" t="e">
        <f>VLOOKUP('Frese Valve Selection'!$Q868,'Partnumber data valves'!$B$4:$K$1001,6,FALSE)</f>
        <v>#N/A</v>
      </c>
      <c r="W868" s="23" t="e">
        <f>VLOOKUP('Frese Valve Selection'!$Q868,'Partnumber data valves'!$B$4:$K$1001,7,FALSE)</f>
        <v>#N/A</v>
      </c>
      <c r="X868" s="23" t="e">
        <f>VLOOKUP('Frese Valve Selection'!$Q868,'Partnumber data valves'!$B$4:$K$1001,8,FALSE)</f>
        <v>#N/A</v>
      </c>
      <c r="Y868" s="23" t="e">
        <f>VLOOKUP('Frese Valve Selection'!$Q868,'Partnumber data valves'!$B$4:$K$1001,9,FALSE)</f>
        <v>#N/A</v>
      </c>
      <c r="Z868" s="23" t="e">
        <f>VLOOKUP('Frese Valve Selection'!$Q868,'Partnumber data valves'!$B$4:$K$1001,10,FALSE)</f>
        <v>#N/A</v>
      </c>
      <c r="AA868" s="97">
        <f t="shared" si="127"/>
        <v>0</v>
      </c>
      <c r="AB868" s="98" t="e">
        <f t="shared" si="125"/>
        <v>#N/A</v>
      </c>
      <c r="AC868" s="99" t="e">
        <f t="shared" si="126"/>
        <v>#N/A</v>
      </c>
      <c r="AD868" s="23" t="e">
        <f>VLOOKUP(Q868,'Weight table'!$A$2:$C$10000,3,FALSE)</f>
        <v>#N/A</v>
      </c>
      <c r="AF868" s="83"/>
      <c r="AG868" s="23" t="str">
        <f>IF(OR(ISBLANK($AF868),$AF868="N/A"),"",VLOOKUP($AF868,'Part number data actuators'!$B$3:$H$202,2,FALSE))</f>
        <v/>
      </c>
      <c r="AH868" s="23" t="str">
        <f>IF(OR(ISBLANK($AF868),$AF868="N/A"),"",VLOOKUP($AF868,'Part number data actuators'!$B$3:$H$202,3,FALSE))</f>
        <v/>
      </c>
      <c r="AI868" s="23" t="str">
        <f>IF(OR(ISBLANK($AF868),$AF868="N/A"),"",VLOOKUP($AF868,'Part number data actuators'!$B$3:$H$202,4,FALSE))</f>
        <v/>
      </c>
      <c r="AJ868" s="23" t="str">
        <f>IF(OR(ISBLANK($AF868),$AF868="N/A"),"",VLOOKUP($AF868,'Part number data actuators'!$B$3:$H$202,5,FALSE))</f>
        <v/>
      </c>
      <c r="AK868" s="23" t="str">
        <f>IF(OR(ISBLANK($AF868),$AF868="N/A"),"",VLOOKUP($AF868,'Part number data actuators'!$B$3:$H$202,6,FALSE))</f>
        <v/>
      </c>
      <c r="AL868" s="23" t="str">
        <f>IF(OR(ISBLANK($AF868),$AF868="N/A"),"",VLOOKUP($AF868,'Part number data actuators'!$B$3:$H$202,7,FALSE))</f>
        <v/>
      </c>
      <c r="AM868" s="5" t="str">
        <f>IF(OR(ISBLANK($AF868),$AF868="N/A"),"",VLOOKUP(AF868,'Weight table'!$A$2:$C$10000,3,FALSE))</f>
        <v/>
      </c>
      <c r="AO868" s="86"/>
      <c r="AU868" s="66" t="e">
        <f t="shared" si="128"/>
        <v>#N/A</v>
      </c>
      <c r="AV868" s="66" t="e">
        <f t="shared" si="129"/>
        <v>#N/A</v>
      </c>
      <c r="AW868" t="e">
        <f t="shared" si="130"/>
        <v>#N/A</v>
      </c>
      <c r="AX868" s="66" t="e">
        <f t="shared" si="131"/>
        <v>#N/A</v>
      </c>
      <c r="AY868" s="66" t="e">
        <f t="shared" si="132"/>
        <v>#N/A</v>
      </c>
      <c r="BB868" s="6" t="e">
        <f>MATCH(Q868,'Partnumber data valves'!$B$4:$B$1001,0)</f>
        <v>#N/A</v>
      </c>
      <c r="BC868" s="6"/>
      <c r="BD868" t="e">
        <f>INDEX('Partnumber data valves'!$B$4:$AC$1001,$BB868,13)</f>
        <v>#N/A</v>
      </c>
      <c r="BE868" t="e">
        <f>INDEX('Partnumber data valves'!$B$4:$AC$1001,$BB868,14)</f>
        <v>#N/A</v>
      </c>
      <c r="BF868" t="e">
        <f>INDEX('Partnumber data valves'!$B$4:$AC$1001,$BB868,15)</f>
        <v>#N/A</v>
      </c>
      <c r="BG868" t="e">
        <f>INDEX('Partnumber data valves'!$B$4:$AC$1001,$BB868,16)</f>
        <v>#N/A</v>
      </c>
      <c r="BH868" t="e">
        <f>INDEX('Partnumber data valves'!$B$4:$AC$1001,$BB868,17)</f>
        <v>#N/A</v>
      </c>
      <c r="BI868" t="e">
        <f>INDEX('Partnumber data valves'!$B$4:$AC$1001,$BB868,18)</f>
        <v>#N/A</v>
      </c>
      <c r="BJ868" t="e">
        <f>INDEX('Partnumber data valves'!$B$4:$AC$1001,$BB868,19)</f>
        <v>#N/A</v>
      </c>
      <c r="BL868" t="e">
        <f>INDEX('Partnumber data valves'!$B$4:$AC$1001,$BB868,21)</f>
        <v>#N/A</v>
      </c>
      <c r="BM868" t="e">
        <f>INDEX('Partnumber data valves'!$B$4:$AC$1001,$BB868,22)</f>
        <v>#N/A</v>
      </c>
      <c r="BN868" t="e">
        <f>INDEX('Partnumber data valves'!$B$4:$AC$1001,$BB868,23)</f>
        <v>#N/A</v>
      </c>
      <c r="BO868" t="e">
        <f>INDEX('Partnumber data valves'!$B$4:$AC$1001,$BB868,24)</f>
        <v>#N/A</v>
      </c>
      <c r="BP868" t="e">
        <f>INDEX('Partnumber data valves'!$B$4:$AC$1001,$BB868,25)</f>
        <v>#N/A</v>
      </c>
      <c r="BQ868" t="e">
        <f>INDEX('Partnumber data valves'!$B$4:$AC$1001,$BB868,26)</f>
        <v>#N/A</v>
      </c>
      <c r="BR868" t="e">
        <f>INDEX('Partnumber data valves'!$B$4:$AC$1001,$BB868,27)</f>
        <v>#N/A</v>
      </c>
      <c r="BS868" t="e">
        <f>INDEX('Partnumber data valves'!$B$4:$AC$1001,$BB868,28)</f>
        <v>#N/A</v>
      </c>
      <c r="BU868" s="66" t="e">
        <f>INDEX('Partnumber data valves'!$B$4:$AC$1001,$BB868,5)</f>
        <v>#N/A</v>
      </c>
      <c r="BV868" s="66" t="e">
        <f>INDEX('Partnumber data valves'!$B$4:$AC$1001,$BB868,6)</f>
        <v>#N/A</v>
      </c>
    </row>
    <row r="869" spans="2:74" ht="15.75">
      <c r="B869" s="86"/>
      <c r="C869" s="108"/>
      <c r="D869" s="125"/>
      <c r="E869" s="124"/>
      <c r="F869" s="124"/>
      <c r="G869" s="109"/>
      <c r="H869" s="112"/>
      <c r="I869" s="110"/>
      <c r="J869" s="111"/>
      <c r="K869" s="112"/>
      <c r="L869" s="111"/>
      <c r="M869" s="115"/>
      <c r="N869" s="115"/>
      <c r="O869" s="115"/>
      <c r="Q869" s="83"/>
      <c r="R869" s="22" t="e">
        <f>VLOOKUP('Frese Valve Selection'!$Q869,'Partnumber data valves'!$B$4:$K$1001,2,FALSE)</f>
        <v>#N/A</v>
      </c>
      <c r="S869" s="23" t="e">
        <f>VLOOKUP('Frese Valve Selection'!$Q869,'Partnumber data valves'!$B$4:$K$1001,3,FALSE)</f>
        <v>#N/A</v>
      </c>
      <c r="T869" s="23" t="e">
        <f>VLOOKUP('Frese Valve Selection'!$Q869,'Partnumber data valves'!$B$4:$K$1001,4,FALSE)</f>
        <v>#N/A</v>
      </c>
      <c r="U869" s="23" t="e">
        <f>VLOOKUP('Frese Valve Selection'!$Q869,'Partnumber data valves'!$B$4:$K$1001,5,FALSE)</f>
        <v>#N/A</v>
      </c>
      <c r="V869" s="23" t="e">
        <f>VLOOKUP('Frese Valve Selection'!$Q869,'Partnumber data valves'!$B$4:$K$1001,6,FALSE)</f>
        <v>#N/A</v>
      </c>
      <c r="W869" s="23" t="e">
        <f>VLOOKUP('Frese Valve Selection'!$Q869,'Partnumber data valves'!$B$4:$K$1001,7,FALSE)</f>
        <v>#N/A</v>
      </c>
      <c r="X869" s="23" t="e">
        <f>VLOOKUP('Frese Valve Selection'!$Q869,'Partnumber data valves'!$B$4:$K$1001,8,FALSE)</f>
        <v>#N/A</v>
      </c>
      <c r="Y869" s="23" t="e">
        <f>VLOOKUP('Frese Valve Selection'!$Q869,'Partnumber data valves'!$B$4:$K$1001,9,FALSE)</f>
        <v>#N/A</v>
      </c>
      <c r="Z869" s="23" t="e">
        <f>VLOOKUP('Frese Valve Selection'!$Q869,'Partnumber data valves'!$B$4:$K$1001,10,FALSE)</f>
        <v>#N/A</v>
      </c>
      <c r="AA869" s="97">
        <f t="shared" si="127"/>
        <v>0</v>
      </c>
      <c r="AB869" s="98" t="e">
        <f t="shared" si="125"/>
        <v>#N/A</v>
      </c>
      <c r="AC869" s="99" t="e">
        <f t="shared" si="126"/>
        <v>#N/A</v>
      </c>
      <c r="AD869" s="23" t="e">
        <f>VLOOKUP(Q869,'Weight table'!$A$2:$C$10000,3,FALSE)</f>
        <v>#N/A</v>
      </c>
      <c r="AF869" s="83"/>
      <c r="AG869" s="23" t="str">
        <f>IF(OR(ISBLANK($AF869),$AF869="N/A"),"",VLOOKUP($AF869,'Part number data actuators'!$B$3:$H$202,2,FALSE))</f>
        <v/>
      </c>
      <c r="AH869" s="23" t="str">
        <f>IF(OR(ISBLANK($AF869),$AF869="N/A"),"",VLOOKUP($AF869,'Part number data actuators'!$B$3:$H$202,3,FALSE))</f>
        <v/>
      </c>
      <c r="AI869" s="23" t="str">
        <f>IF(OR(ISBLANK($AF869),$AF869="N/A"),"",VLOOKUP($AF869,'Part number data actuators'!$B$3:$H$202,4,FALSE))</f>
        <v/>
      </c>
      <c r="AJ869" s="23" t="str">
        <f>IF(OR(ISBLANK($AF869),$AF869="N/A"),"",VLOOKUP($AF869,'Part number data actuators'!$B$3:$H$202,5,FALSE))</f>
        <v/>
      </c>
      <c r="AK869" s="23" t="str">
        <f>IF(OR(ISBLANK($AF869),$AF869="N/A"),"",VLOOKUP($AF869,'Part number data actuators'!$B$3:$H$202,6,FALSE))</f>
        <v/>
      </c>
      <c r="AL869" s="23" t="str">
        <f>IF(OR(ISBLANK($AF869),$AF869="N/A"),"",VLOOKUP($AF869,'Part number data actuators'!$B$3:$H$202,7,FALSE))</f>
        <v/>
      </c>
      <c r="AM869" s="5" t="str">
        <f>IF(OR(ISBLANK($AF869),$AF869="N/A"),"",VLOOKUP(AF869,'Weight table'!$A$2:$C$10000,3,FALSE))</f>
        <v/>
      </c>
      <c r="AO869" s="86"/>
      <c r="AU869" s="66" t="e">
        <f t="shared" si="128"/>
        <v>#N/A</v>
      </c>
      <c r="AV869" s="66" t="e">
        <f t="shared" si="129"/>
        <v>#N/A</v>
      </c>
      <c r="AW869" t="e">
        <f t="shared" si="130"/>
        <v>#N/A</v>
      </c>
      <c r="AX869" s="66" t="e">
        <f t="shared" si="131"/>
        <v>#N/A</v>
      </c>
      <c r="AY869" s="66" t="e">
        <f t="shared" si="132"/>
        <v>#N/A</v>
      </c>
      <c r="BB869" s="6" t="e">
        <f>MATCH(Q869,'Partnumber data valves'!$B$4:$B$1001,0)</f>
        <v>#N/A</v>
      </c>
      <c r="BC869" s="6"/>
      <c r="BD869" t="e">
        <f>INDEX('Partnumber data valves'!$B$4:$AC$1001,$BB869,13)</f>
        <v>#N/A</v>
      </c>
      <c r="BE869" t="e">
        <f>INDEX('Partnumber data valves'!$B$4:$AC$1001,$BB869,14)</f>
        <v>#N/A</v>
      </c>
      <c r="BF869" t="e">
        <f>INDEX('Partnumber data valves'!$B$4:$AC$1001,$BB869,15)</f>
        <v>#N/A</v>
      </c>
      <c r="BG869" t="e">
        <f>INDEX('Partnumber data valves'!$B$4:$AC$1001,$BB869,16)</f>
        <v>#N/A</v>
      </c>
      <c r="BH869" t="e">
        <f>INDEX('Partnumber data valves'!$B$4:$AC$1001,$BB869,17)</f>
        <v>#N/A</v>
      </c>
      <c r="BI869" t="e">
        <f>INDEX('Partnumber data valves'!$B$4:$AC$1001,$BB869,18)</f>
        <v>#N/A</v>
      </c>
      <c r="BJ869" t="e">
        <f>INDEX('Partnumber data valves'!$B$4:$AC$1001,$BB869,19)</f>
        <v>#N/A</v>
      </c>
      <c r="BL869" t="e">
        <f>INDEX('Partnumber data valves'!$B$4:$AC$1001,$BB869,21)</f>
        <v>#N/A</v>
      </c>
      <c r="BM869" t="e">
        <f>INDEX('Partnumber data valves'!$B$4:$AC$1001,$BB869,22)</f>
        <v>#N/A</v>
      </c>
      <c r="BN869" t="e">
        <f>INDEX('Partnumber data valves'!$B$4:$AC$1001,$BB869,23)</f>
        <v>#N/A</v>
      </c>
      <c r="BO869" t="e">
        <f>INDEX('Partnumber data valves'!$B$4:$AC$1001,$BB869,24)</f>
        <v>#N/A</v>
      </c>
      <c r="BP869" t="e">
        <f>INDEX('Partnumber data valves'!$B$4:$AC$1001,$BB869,25)</f>
        <v>#N/A</v>
      </c>
      <c r="BQ869" t="e">
        <f>INDEX('Partnumber data valves'!$B$4:$AC$1001,$BB869,26)</f>
        <v>#N/A</v>
      </c>
      <c r="BR869" t="e">
        <f>INDEX('Partnumber data valves'!$B$4:$AC$1001,$BB869,27)</f>
        <v>#N/A</v>
      </c>
      <c r="BS869" t="e">
        <f>INDEX('Partnumber data valves'!$B$4:$AC$1001,$BB869,28)</f>
        <v>#N/A</v>
      </c>
      <c r="BU869" s="66" t="e">
        <f>INDEX('Partnumber data valves'!$B$4:$AC$1001,$BB869,5)</f>
        <v>#N/A</v>
      </c>
      <c r="BV869" s="66" t="e">
        <f>INDEX('Partnumber data valves'!$B$4:$AC$1001,$BB869,6)</f>
        <v>#N/A</v>
      </c>
    </row>
    <row r="870" spans="2:74" ht="15.75">
      <c r="B870" s="86"/>
      <c r="C870" s="108"/>
      <c r="D870" s="112"/>
      <c r="E870" s="124"/>
      <c r="F870" s="124"/>
      <c r="G870" s="109"/>
      <c r="H870" s="112"/>
      <c r="I870" s="110"/>
      <c r="J870" s="111"/>
      <c r="K870" s="112"/>
      <c r="L870" s="111"/>
      <c r="M870" s="115"/>
      <c r="N870" s="115"/>
      <c r="O870" s="115"/>
      <c r="Q870" s="83"/>
      <c r="R870" s="22" t="e">
        <f>VLOOKUP('Frese Valve Selection'!$Q870,'Partnumber data valves'!$B$4:$K$1001,2,FALSE)</f>
        <v>#N/A</v>
      </c>
      <c r="S870" s="23" t="e">
        <f>VLOOKUP('Frese Valve Selection'!$Q870,'Partnumber data valves'!$B$4:$K$1001,3,FALSE)</f>
        <v>#N/A</v>
      </c>
      <c r="T870" s="23" t="e">
        <f>VLOOKUP('Frese Valve Selection'!$Q870,'Partnumber data valves'!$B$4:$K$1001,4,FALSE)</f>
        <v>#N/A</v>
      </c>
      <c r="U870" s="23" t="e">
        <f>VLOOKUP('Frese Valve Selection'!$Q870,'Partnumber data valves'!$B$4:$K$1001,5,FALSE)</f>
        <v>#N/A</v>
      </c>
      <c r="V870" s="23" t="e">
        <f>VLOOKUP('Frese Valve Selection'!$Q870,'Partnumber data valves'!$B$4:$K$1001,6,FALSE)</f>
        <v>#N/A</v>
      </c>
      <c r="W870" s="23" t="e">
        <f>VLOOKUP('Frese Valve Selection'!$Q870,'Partnumber data valves'!$B$4:$K$1001,7,FALSE)</f>
        <v>#N/A</v>
      </c>
      <c r="X870" s="23" t="e">
        <f>VLOOKUP('Frese Valve Selection'!$Q870,'Partnumber data valves'!$B$4:$K$1001,8,FALSE)</f>
        <v>#N/A</v>
      </c>
      <c r="Y870" s="23" t="e">
        <f>VLOOKUP('Frese Valve Selection'!$Q870,'Partnumber data valves'!$B$4:$K$1001,9,FALSE)</f>
        <v>#N/A</v>
      </c>
      <c r="Z870" s="23" t="e">
        <f>VLOOKUP('Frese Valve Selection'!$Q870,'Partnumber data valves'!$B$4:$K$1001,10,FALSE)</f>
        <v>#N/A</v>
      </c>
      <c r="AA870" s="97">
        <f t="shared" si="127"/>
        <v>0</v>
      </c>
      <c r="AB870" s="98" t="e">
        <f t="shared" si="125"/>
        <v>#N/A</v>
      </c>
      <c r="AC870" s="99" t="e">
        <f t="shared" si="126"/>
        <v>#N/A</v>
      </c>
      <c r="AD870" s="23" t="e">
        <f>VLOOKUP(Q870,'Weight table'!$A$2:$C$10000,3,FALSE)</f>
        <v>#N/A</v>
      </c>
      <c r="AF870" s="83"/>
      <c r="AG870" s="23" t="str">
        <f>IF(OR(ISBLANK($AF870),$AF870="N/A"),"",VLOOKUP($AF870,'Part number data actuators'!$B$3:$H$202,2,FALSE))</f>
        <v/>
      </c>
      <c r="AH870" s="23" t="str">
        <f>IF(OR(ISBLANK($AF870),$AF870="N/A"),"",VLOOKUP($AF870,'Part number data actuators'!$B$3:$H$202,3,FALSE))</f>
        <v/>
      </c>
      <c r="AI870" s="23" t="str">
        <f>IF(OR(ISBLANK($AF870),$AF870="N/A"),"",VLOOKUP($AF870,'Part number data actuators'!$B$3:$H$202,4,FALSE))</f>
        <v/>
      </c>
      <c r="AJ870" s="23" t="str">
        <f>IF(OR(ISBLANK($AF870),$AF870="N/A"),"",VLOOKUP($AF870,'Part number data actuators'!$B$3:$H$202,5,FALSE))</f>
        <v/>
      </c>
      <c r="AK870" s="23" t="str">
        <f>IF(OR(ISBLANK($AF870),$AF870="N/A"),"",VLOOKUP($AF870,'Part number data actuators'!$B$3:$H$202,6,FALSE))</f>
        <v/>
      </c>
      <c r="AL870" s="23" t="str">
        <f>IF(OR(ISBLANK($AF870),$AF870="N/A"),"",VLOOKUP($AF870,'Part number data actuators'!$B$3:$H$202,7,FALSE))</f>
        <v/>
      </c>
      <c r="AM870" s="5" t="str">
        <f>IF(OR(ISBLANK($AF870),$AF870="N/A"),"",VLOOKUP(AF870,'Weight table'!$A$2:$C$10000,3,FALSE))</f>
        <v/>
      </c>
      <c r="AO870" s="86"/>
      <c r="AU870" s="66" t="e">
        <f t="shared" si="128"/>
        <v>#N/A</v>
      </c>
      <c r="AV870" s="66" t="e">
        <f t="shared" si="129"/>
        <v>#N/A</v>
      </c>
      <c r="AW870" t="e">
        <f t="shared" si="130"/>
        <v>#N/A</v>
      </c>
      <c r="AX870" s="66" t="e">
        <f t="shared" si="131"/>
        <v>#N/A</v>
      </c>
      <c r="AY870" s="66" t="e">
        <f t="shared" si="132"/>
        <v>#N/A</v>
      </c>
      <c r="BB870" s="6" t="e">
        <f>MATCH(Q870,'Partnumber data valves'!$B$4:$B$1001,0)</f>
        <v>#N/A</v>
      </c>
      <c r="BC870" s="6"/>
      <c r="BD870" t="e">
        <f>INDEX('Partnumber data valves'!$B$4:$AC$1001,$BB870,13)</f>
        <v>#N/A</v>
      </c>
      <c r="BE870" t="e">
        <f>INDEX('Partnumber data valves'!$B$4:$AC$1001,$BB870,14)</f>
        <v>#N/A</v>
      </c>
      <c r="BF870" t="e">
        <f>INDEX('Partnumber data valves'!$B$4:$AC$1001,$BB870,15)</f>
        <v>#N/A</v>
      </c>
      <c r="BG870" t="e">
        <f>INDEX('Partnumber data valves'!$B$4:$AC$1001,$BB870,16)</f>
        <v>#N/A</v>
      </c>
      <c r="BH870" t="e">
        <f>INDEX('Partnumber data valves'!$B$4:$AC$1001,$BB870,17)</f>
        <v>#N/A</v>
      </c>
      <c r="BI870" t="e">
        <f>INDEX('Partnumber data valves'!$B$4:$AC$1001,$BB870,18)</f>
        <v>#N/A</v>
      </c>
      <c r="BJ870" t="e">
        <f>INDEX('Partnumber data valves'!$B$4:$AC$1001,$BB870,19)</f>
        <v>#N/A</v>
      </c>
      <c r="BL870" t="e">
        <f>INDEX('Partnumber data valves'!$B$4:$AC$1001,$BB870,21)</f>
        <v>#N/A</v>
      </c>
      <c r="BM870" t="e">
        <f>INDEX('Partnumber data valves'!$B$4:$AC$1001,$BB870,22)</f>
        <v>#N/A</v>
      </c>
      <c r="BN870" t="e">
        <f>INDEX('Partnumber data valves'!$B$4:$AC$1001,$BB870,23)</f>
        <v>#N/A</v>
      </c>
      <c r="BO870" t="e">
        <f>INDEX('Partnumber data valves'!$B$4:$AC$1001,$BB870,24)</f>
        <v>#N/A</v>
      </c>
      <c r="BP870" t="e">
        <f>INDEX('Partnumber data valves'!$B$4:$AC$1001,$BB870,25)</f>
        <v>#N/A</v>
      </c>
      <c r="BQ870" t="e">
        <f>INDEX('Partnumber data valves'!$B$4:$AC$1001,$BB870,26)</f>
        <v>#N/A</v>
      </c>
      <c r="BR870" t="e">
        <f>INDEX('Partnumber data valves'!$B$4:$AC$1001,$BB870,27)</f>
        <v>#N/A</v>
      </c>
      <c r="BS870" t="e">
        <f>INDEX('Partnumber data valves'!$B$4:$AC$1001,$BB870,28)</f>
        <v>#N/A</v>
      </c>
      <c r="BU870" s="66" t="e">
        <f>INDEX('Partnumber data valves'!$B$4:$AC$1001,$BB870,5)</f>
        <v>#N/A</v>
      </c>
      <c r="BV870" s="66" t="e">
        <f>INDEX('Partnumber data valves'!$B$4:$AC$1001,$BB870,6)</f>
        <v>#N/A</v>
      </c>
    </row>
    <row r="871" spans="2:74" ht="15.75">
      <c r="B871" s="86"/>
      <c r="C871" s="108"/>
      <c r="D871" s="112"/>
      <c r="E871" s="124"/>
      <c r="F871" s="124"/>
      <c r="G871" s="109"/>
      <c r="H871" s="112"/>
      <c r="I871" s="110"/>
      <c r="J871" s="111"/>
      <c r="K871" s="112"/>
      <c r="L871" s="111"/>
      <c r="M871" s="115"/>
      <c r="N871" s="115"/>
      <c r="O871" s="115"/>
      <c r="Q871" s="83"/>
      <c r="R871" s="22" t="e">
        <f>VLOOKUP('Frese Valve Selection'!$Q871,'Partnumber data valves'!$B$4:$K$1001,2,FALSE)</f>
        <v>#N/A</v>
      </c>
      <c r="S871" s="23" t="e">
        <f>VLOOKUP('Frese Valve Selection'!$Q871,'Partnumber data valves'!$B$4:$K$1001,3,FALSE)</f>
        <v>#N/A</v>
      </c>
      <c r="T871" s="23" t="e">
        <f>VLOOKUP('Frese Valve Selection'!$Q871,'Partnumber data valves'!$B$4:$K$1001,4,FALSE)</f>
        <v>#N/A</v>
      </c>
      <c r="U871" s="23" t="e">
        <f>VLOOKUP('Frese Valve Selection'!$Q871,'Partnumber data valves'!$B$4:$K$1001,5,FALSE)</f>
        <v>#N/A</v>
      </c>
      <c r="V871" s="23" t="e">
        <f>VLOOKUP('Frese Valve Selection'!$Q871,'Partnumber data valves'!$B$4:$K$1001,6,FALSE)</f>
        <v>#N/A</v>
      </c>
      <c r="W871" s="23" t="e">
        <f>VLOOKUP('Frese Valve Selection'!$Q871,'Partnumber data valves'!$B$4:$K$1001,7,FALSE)</f>
        <v>#N/A</v>
      </c>
      <c r="X871" s="23" t="e">
        <f>VLOOKUP('Frese Valve Selection'!$Q871,'Partnumber data valves'!$B$4:$K$1001,8,FALSE)</f>
        <v>#N/A</v>
      </c>
      <c r="Y871" s="23" t="e">
        <f>VLOOKUP('Frese Valve Selection'!$Q871,'Partnumber data valves'!$B$4:$K$1001,9,FALSE)</f>
        <v>#N/A</v>
      </c>
      <c r="Z871" s="23" t="e">
        <f>VLOOKUP('Frese Valve Selection'!$Q871,'Partnumber data valves'!$B$4:$K$1001,10,FALSE)</f>
        <v>#N/A</v>
      </c>
      <c r="AA871" s="97">
        <f t="shared" si="127"/>
        <v>0</v>
      </c>
      <c r="AB871" s="98" t="e">
        <f t="shared" si="125"/>
        <v>#N/A</v>
      </c>
      <c r="AC871" s="99" t="e">
        <f t="shared" si="126"/>
        <v>#N/A</v>
      </c>
      <c r="AD871" s="23" t="e">
        <f>VLOOKUP(Q871,'Weight table'!$A$2:$C$10000,3,FALSE)</f>
        <v>#N/A</v>
      </c>
      <c r="AF871" s="83"/>
      <c r="AG871" s="23" t="str">
        <f>IF(OR(ISBLANK($AF871),$AF871="N/A"),"",VLOOKUP($AF871,'Part number data actuators'!$B$3:$H$202,2,FALSE))</f>
        <v/>
      </c>
      <c r="AH871" s="23" t="str">
        <f>IF(OR(ISBLANK($AF871),$AF871="N/A"),"",VLOOKUP($AF871,'Part number data actuators'!$B$3:$H$202,3,FALSE))</f>
        <v/>
      </c>
      <c r="AI871" s="23" t="str">
        <f>IF(OR(ISBLANK($AF871),$AF871="N/A"),"",VLOOKUP($AF871,'Part number data actuators'!$B$3:$H$202,4,FALSE))</f>
        <v/>
      </c>
      <c r="AJ871" s="23" t="str">
        <f>IF(OR(ISBLANK($AF871),$AF871="N/A"),"",VLOOKUP($AF871,'Part number data actuators'!$B$3:$H$202,5,FALSE))</f>
        <v/>
      </c>
      <c r="AK871" s="23" t="str">
        <f>IF(OR(ISBLANK($AF871),$AF871="N/A"),"",VLOOKUP($AF871,'Part number data actuators'!$B$3:$H$202,6,FALSE))</f>
        <v/>
      </c>
      <c r="AL871" s="23" t="str">
        <f>IF(OR(ISBLANK($AF871),$AF871="N/A"),"",VLOOKUP($AF871,'Part number data actuators'!$B$3:$H$202,7,FALSE))</f>
        <v/>
      </c>
      <c r="AM871" s="5" t="str">
        <f>IF(OR(ISBLANK($AF871),$AF871="N/A"),"",VLOOKUP(AF871,'Weight table'!$A$2:$C$10000,3,FALSE))</f>
        <v/>
      </c>
      <c r="AO871" s="86"/>
      <c r="AU871" s="66" t="e">
        <f t="shared" si="128"/>
        <v>#N/A</v>
      </c>
      <c r="AV871" s="66" t="e">
        <f t="shared" si="129"/>
        <v>#N/A</v>
      </c>
      <c r="AW871" t="e">
        <f t="shared" si="130"/>
        <v>#N/A</v>
      </c>
      <c r="AX871" s="66" t="e">
        <f t="shared" si="131"/>
        <v>#N/A</v>
      </c>
      <c r="AY871" s="66" t="e">
        <f t="shared" si="132"/>
        <v>#N/A</v>
      </c>
      <c r="BB871" s="6" t="e">
        <f>MATCH(Q871,'Partnumber data valves'!$B$4:$B$1001,0)</f>
        <v>#N/A</v>
      </c>
      <c r="BC871" s="6"/>
      <c r="BD871" t="e">
        <f>INDEX('Partnumber data valves'!$B$4:$AC$1001,$BB871,13)</f>
        <v>#N/A</v>
      </c>
      <c r="BE871" t="e">
        <f>INDEX('Partnumber data valves'!$B$4:$AC$1001,$BB871,14)</f>
        <v>#N/A</v>
      </c>
      <c r="BF871" t="e">
        <f>INDEX('Partnumber data valves'!$B$4:$AC$1001,$BB871,15)</f>
        <v>#N/A</v>
      </c>
      <c r="BG871" t="e">
        <f>INDEX('Partnumber data valves'!$B$4:$AC$1001,$BB871,16)</f>
        <v>#N/A</v>
      </c>
      <c r="BH871" t="e">
        <f>INDEX('Partnumber data valves'!$B$4:$AC$1001,$BB871,17)</f>
        <v>#N/A</v>
      </c>
      <c r="BI871" t="e">
        <f>INDEX('Partnumber data valves'!$B$4:$AC$1001,$BB871,18)</f>
        <v>#N/A</v>
      </c>
      <c r="BJ871" t="e">
        <f>INDEX('Partnumber data valves'!$B$4:$AC$1001,$BB871,19)</f>
        <v>#N/A</v>
      </c>
      <c r="BL871" t="e">
        <f>INDEX('Partnumber data valves'!$B$4:$AC$1001,$BB871,21)</f>
        <v>#N/A</v>
      </c>
      <c r="BM871" t="e">
        <f>INDEX('Partnumber data valves'!$B$4:$AC$1001,$BB871,22)</f>
        <v>#N/A</v>
      </c>
      <c r="BN871" t="e">
        <f>INDEX('Partnumber data valves'!$B$4:$AC$1001,$BB871,23)</f>
        <v>#N/A</v>
      </c>
      <c r="BO871" t="e">
        <f>INDEX('Partnumber data valves'!$B$4:$AC$1001,$BB871,24)</f>
        <v>#N/A</v>
      </c>
      <c r="BP871" t="e">
        <f>INDEX('Partnumber data valves'!$B$4:$AC$1001,$BB871,25)</f>
        <v>#N/A</v>
      </c>
      <c r="BQ871" t="e">
        <f>INDEX('Partnumber data valves'!$B$4:$AC$1001,$BB871,26)</f>
        <v>#N/A</v>
      </c>
      <c r="BR871" t="e">
        <f>INDEX('Partnumber data valves'!$B$4:$AC$1001,$BB871,27)</f>
        <v>#N/A</v>
      </c>
      <c r="BS871" t="e">
        <f>INDEX('Partnumber data valves'!$B$4:$AC$1001,$BB871,28)</f>
        <v>#N/A</v>
      </c>
      <c r="BU871" s="66" t="e">
        <f>INDEX('Partnumber data valves'!$B$4:$AC$1001,$BB871,5)</f>
        <v>#N/A</v>
      </c>
      <c r="BV871" s="66" t="e">
        <f>INDEX('Partnumber data valves'!$B$4:$AC$1001,$BB871,6)</f>
        <v>#N/A</v>
      </c>
    </row>
    <row r="872" spans="2:74" ht="15.75">
      <c r="B872" s="86"/>
      <c r="C872" s="108"/>
      <c r="D872" s="112"/>
      <c r="E872" s="124"/>
      <c r="F872" s="124"/>
      <c r="G872" s="109"/>
      <c r="H872" s="112"/>
      <c r="I872" s="110"/>
      <c r="J872" s="111"/>
      <c r="K872" s="112"/>
      <c r="L872" s="111"/>
      <c r="M872" s="115"/>
      <c r="N872" s="115"/>
      <c r="O872" s="115"/>
      <c r="Q872" s="83"/>
      <c r="R872" s="22" t="e">
        <f>VLOOKUP('Frese Valve Selection'!$Q872,'Partnumber data valves'!$B$4:$K$1001,2,FALSE)</f>
        <v>#N/A</v>
      </c>
      <c r="S872" s="23" t="e">
        <f>VLOOKUP('Frese Valve Selection'!$Q872,'Partnumber data valves'!$B$4:$K$1001,3,FALSE)</f>
        <v>#N/A</v>
      </c>
      <c r="T872" s="23" t="e">
        <f>VLOOKUP('Frese Valve Selection'!$Q872,'Partnumber data valves'!$B$4:$K$1001,4,FALSE)</f>
        <v>#N/A</v>
      </c>
      <c r="U872" s="23" t="e">
        <f>VLOOKUP('Frese Valve Selection'!$Q872,'Partnumber data valves'!$B$4:$K$1001,5,FALSE)</f>
        <v>#N/A</v>
      </c>
      <c r="V872" s="23" t="e">
        <f>VLOOKUP('Frese Valve Selection'!$Q872,'Partnumber data valves'!$B$4:$K$1001,6,FALSE)</f>
        <v>#N/A</v>
      </c>
      <c r="W872" s="23" t="e">
        <f>VLOOKUP('Frese Valve Selection'!$Q872,'Partnumber data valves'!$B$4:$K$1001,7,FALSE)</f>
        <v>#N/A</v>
      </c>
      <c r="X872" s="23" t="e">
        <f>VLOOKUP('Frese Valve Selection'!$Q872,'Partnumber data valves'!$B$4:$K$1001,8,FALSE)</f>
        <v>#N/A</v>
      </c>
      <c r="Y872" s="23" t="e">
        <f>VLOOKUP('Frese Valve Selection'!$Q872,'Partnumber data valves'!$B$4:$K$1001,9,FALSE)</f>
        <v>#N/A</v>
      </c>
      <c r="Z872" s="23" t="e">
        <f>VLOOKUP('Frese Valve Selection'!$Q872,'Partnumber data valves'!$B$4:$K$1001,10,FALSE)</f>
        <v>#N/A</v>
      </c>
      <c r="AA872" s="97">
        <f t="shared" si="127"/>
        <v>0</v>
      </c>
      <c r="AB872" s="98" t="e">
        <f t="shared" si="125"/>
        <v>#N/A</v>
      </c>
      <c r="AC872" s="99" t="e">
        <f t="shared" si="126"/>
        <v>#N/A</v>
      </c>
      <c r="AD872" s="23" t="e">
        <f>VLOOKUP(Q872,'Weight table'!$A$2:$C$10000,3,FALSE)</f>
        <v>#N/A</v>
      </c>
      <c r="AF872" s="83"/>
      <c r="AG872" s="23" t="str">
        <f>IF(OR(ISBLANK($AF872),$AF872="N/A"),"",VLOOKUP($AF872,'Part number data actuators'!$B$3:$H$202,2,FALSE))</f>
        <v/>
      </c>
      <c r="AH872" s="23" t="str">
        <f>IF(OR(ISBLANK($AF872),$AF872="N/A"),"",VLOOKUP($AF872,'Part number data actuators'!$B$3:$H$202,3,FALSE))</f>
        <v/>
      </c>
      <c r="AI872" s="23" t="str">
        <f>IF(OR(ISBLANK($AF872),$AF872="N/A"),"",VLOOKUP($AF872,'Part number data actuators'!$B$3:$H$202,4,FALSE))</f>
        <v/>
      </c>
      <c r="AJ872" s="23" t="str">
        <f>IF(OR(ISBLANK($AF872),$AF872="N/A"),"",VLOOKUP($AF872,'Part number data actuators'!$B$3:$H$202,5,FALSE))</f>
        <v/>
      </c>
      <c r="AK872" s="23" t="str">
        <f>IF(OR(ISBLANK($AF872),$AF872="N/A"),"",VLOOKUP($AF872,'Part number data actuators'!$B$3:$H$202,6,FALSE))</f>
        <v/>
      </c>
      <c r="AL872" s="23" t="str">
        <f>IF(OR(ISBLANK($AF872),$AF872="N/A"),"",VLOOKUP($AF872,'Part number data actuators'!$B$3:$H$202,7,FALSE))</f>
        <v/>
      </c>
      <c r="AM872" s="5" t="str">
        <f>IF(OR(ISBLANK($AF872),$AF872="N/A"),"",VLOOKUP(AF872,'Weight table'!$A$2:$C$10000,3,FALSE))</f>
        <v/>
      </c>
      <c r="AO872" s="86"/>
      <c r="AU872" s="66" t="e">
        <f t="shared" si="128"/>
        <v>#N/A</v>
      </c>
      <c r="AV872" s="66" t="e">
        <f t="shared" si="129"/>
        <v>#N/A</v>
      </c>
      <c r="AW872" t="e">
        <f t="shared" si="130"/>
        <v>#N/A</v>
      </c>
      <c r="AX872" s="66" t="e">
        <f t="shared" si="131"/>
        <v>#N/A</v>
      </c>
      <c r="AY872" s="66" t="e">
        <f t="shared" si="132"/>
        <v>#N/A</v>
      </c>
      <c r="BB872" s="6" t="e">
        <f>MATCH(Q872,'Partnumber data valves'!$B$4:$B$1001,0)</f>
        <v>#N/A</v>
      </c>
      <c r="BC872" s="6"/>
      <c r="BD872" t="e">
        <f>INDEX('Partnumber data valves'!$B$4:$AC$1001,$BB872,13)</f>
        <v>#N/A</v>
      </c>
      <c r="BE872" t="e">
        <f>INDEX('Partnumber data valves'!$B$4:$AC$1001,$BB872,14)</f>
        <v>#N/A</v>
      </c>
      <c r="BF872" t="e">
        <f>INDEX('Partnumber data valves'!$B$4:$AC$1001,$BB872,15)</f>
        <v>#N/A</v>
      </c>
      <c r="BG872" t="e">
        <f>INDEX('Partnumber data valves'!$B$4:$AC$1001,$BB872,16)</f>
        <v>#N/A</v>
      </c>
      <c r="BH872" t="e">
        <f>INDEX('Partnumber data valves'!$B$4:$AC$1001,$BB872,17)</f>
        <v>#N/A</v>
      </c>
      <c r="BI872" t="e">
        <f>INDEX('Partnumber data valves'!$B$4:$AC$1001,$BB872,18)</f>
        <v>#N/A</v>
      </c>
      <c r="BJ872" t="e">
        <f>INDEX('Partnumber data valves'!$B$4:$AC$1001,$BB872,19)</f>
        <v>#N/A</v>
      </c>
      <c r="BL872" t="e">
        <f>INDEX('Partnumber data valves'!$B$4:$AC$1001,$BB872,21)</f>
        <v>#N/A</v>
      </c>
      <c r="BM872" t="e">
        <f>INDEX('Partnumber data valves'!$B$4:$AC$1001,$BB872,22)</f>
        <v>#N/A</v>
      </c>
      <c r="BN872" t="e">
        <f>INDEX('Partnumber data valves'!$B$4:$AC$1001,$BB872,23)</f>
        <v>#N/A</v>
      </c>
      <c r="BO872" t="e">
        <f>INDEX('Partnumber data valves'!$B$4:$AC$1001,$BB872,24)</f>
        <v>#N/A</v>
      </c>
      <c r="BP872" t="e">
        <f>INDEX('Partnumber data valves'!$B$4:$AC$1001,$BB872,25)</f>
        <v>#N/A</v>
      </c>
      <c r="BQ872" t="e">
        <f>INDEX('Partnumber data valves'!$B$4:$AC$1001,$BB872,26)</f>
        <v>#N/A</v>
      </c>
      <c r="BR872" t="e">
        <f>INDEX('Partnumber data valves'!$B$4:$AC$1001,$BB872,27)</f>
        <v>#N/A</v>
      </c>
      <c r="BS872" t="e">
        <f>INDEX('Partnumber data valves'!$B$4:$AC$1001,$BB872,28)</f>
        <v>#N/A</v>
      </c>
      <c r="BU872" s="66" t="e">
        <f>INDEX('Partnumber data valves'!$B$4:$AC$1001,$BB872,5)</f>
        <v>#N/A</v>
      </c>
      <c r="BV872" s="66" t="e">
        <f>INDEX('Partnumber data valves'!$B$4:$AC$1001,$BB872,6)</f>
        <v>#N/A</v>
      </c>
    </row>
    <row r="873" spans="2:74" ht="15.75">
      <c r="B873" s="86"/>
      <c r="C873" s="108"/>
      <c r="D873" s="112"/>
      <c r="E873" s="124"/>
      <c r="F873" s="124"/>
      <c r="G873" s="109"/>
      <c r="H873" s="112"/>
      <c r="I873" s="110"/>
      <c r="J873" s="111"/>
      <c r="K873" s="112"/>
      <c r="L873" s="111"/>
      <c r="M873" s="115"/>
      <c r="N873" s="115"/>
      <c r="O873" s="115"/>
      <c r="Q873" s="83"/>
      <c r="R873" s="22" t="e">
        <f>VLOOKUP('Frese Valve Selection'!$Q873,'Partnumber data valves'!$B$4:$K$1001,2,FALSE)</f>
        <v>#N/A</v>
      </c>
      <c r="S873" s="23" t="e">
        <f>VLOOKUP('Frese Valve Selection'!$Q873,'Partnumber data valves'!$B$4:$K$1001,3,FALSE)</f>
        <v>#N/A</v>
      </c>
      <c r="T873" s="23" t="e">
        <f>VLOOKUP('Frese Valve Selection'!$Q873,'Partnumber data valves'!$B$4:$K$1001,4,FALSE)</f>
        <v>#N/A</v>
      </c>
      <c r="U873" s="23" t="e">
        <f>VLOOKUP('Frese Valve Selection'!$Q873,'Partnumber data valves'!$B$4:$K$1001,5,FALSE)</f>
        <v>#N/A</v>
      </c>
      <c r="V873" s="23" t="e">
        <f>VLOOKUP('Frese Valve Selection'!$Q873,'Partnumber data valves'!$B$4:$K$1001,6,FALSE)</f>
        <v>#N/A</v>
      </c>
      <c r="W873" s="23" t="e">
        <f>VLOOKUP('Frese Valve Selection'!$Q873,'Partnumber data valves'!$B$4:$K$1001,7,FALSE)</f>
        <v>#N/A</v>
      </c>
      <c r="X873" s="23" t="e">
        <f>VLOOKUP('Frese Valve Selection'!$Q873,'Partnumber data valves'!$B$4:$K$1001,8,FALSE)</f>
        <v>#N/A</v>
      </c>
      <c r="Y873" s="23" t="e">
        <f>VLOOKUP('Frese Valve Selection'!$Q873,'Partnumber data valves'!$B$4:$K$1001,9,FALSE)</f>
        <v>#N/A</v>
      </c>
      <c r="Z873" s="23" t="e">
        <f>VLOOKUP('Frese Valve Selection'!$Q873,'Partnumber data valves'!$B$4:$K$1001,10,FALSE)</f>
        <v>#N/A</v>
      </c>
      <c r="AA873" s="97">
        <f t="shared" si="127"/>
        <v>0</v>
      </c>
      <c r="AB873" s="98" t="e">
        <f t="shared" si="125"/>
        <v>#N/A</v>
      </c>
      <c r="AC873" s="99" t="e">
        <f t="shared" si="126"/>
        <v>#N/A</v>
      </c>
      <c r="AD873" s="23" t="e">
        <f>VLOOKUP(Q873,'Weight table'!$A$2:$C$10000,3,FALSE)</f>
        <v>#N/A</v>
      </c>
      <c r="AF873" s="83"/>
      <c r="AG873" s="23" t="str">
        <f>IF(OR(ISBLANK($AF873),$AF873="N/A"),"",VLOOKUP($AF873,'Part number data actuators'!$B$3:$H$202,2,FALSE))</f>
        <v/>
      </c>
      <c r="AH873" s="23" t="str">
        <f>IF(OR(ISBLANK($AF873),$AF873="N/A"),"",VLOOKUP($AF873,'Part number data actuators'!$B$3:$H$202,3,FALSE))</f>
        <v/>
      </c>
      <c r="AI873" s="23" t="str">
        <f>IF(OR(ISBLANK($AF873),$AF873="N/A"),"",VLOOKUP($AF873,'Part number data actuators'!$B$3:$H$202,4,FALSE))</f>
        <v/>
      </c>
      <c r="AJ873" s="23" t="str">
        <f>IF(OR(ISBLANK($AF873),$AF873="N/A"),"",VLOOKUP($AF873,'Part number data actuators'!$B$3:$H$202,5,FALSE))</f>
        <v/>
      </c>
      <c r="AK873" s="23" t="str">
        <f>IF(OR(ISBLANK($AF873),$AF873="N/A"),"",VLOOKUP($AF873,'Part number data actuators'!$B$3:$H$202,6,FALSE))</f>
        <v/>
      </c>
      <c r="AL873" s="23" t="str">
        <f>IF(OR(ISBLANK($AF873),$AF873="N/A"),"",VLOOKUP($AF873,'Part number data actuators'!$B$3:$H$202,7,FALSE))</f>
        <v/>
      </c>
      <c r="AM873" s="5" t="str">
        <f>IF(OR(ISBLANK($AF873),$AF873="N/A"),"",VLOOKUP(AF873,'Weight table'!$A$2:$C$10000,3,FALSE))</f>
        <v/>
      </c>
      <c r="AO873" s="86"/>
      <c r="AU873" s="66" t="e">
        <f t="shared" si="128"/>
        <v>#N/A</v>
      </c>
      <c r="AV873" s="66" t="e">
        <f t="shared" si="129"/>
        <v>#N/A</v>
      </c>
      <c r="AW873" t="e">
        <f t="shared" si="130"/>
        <v>#N/A</v>
      </c>
      <c r="AX873" s="66" t="e">
        <f t="shared" si="131"/>
        <v>#N/A</v>
      </c>
      <c r="AY873" s="66" t="e">
        <f t="shared" si="132"/>
        <v>#N/A</v>
      </c>
      <c r="BB873" s="6" t="e">
        <f>MATCH(Q873,'Partnumber data valves'!$B$4:$B$1001,0)</f>
        <v>#N/A</v>
      </c>
      <c r="BC873" s="6"/>
      <c r="BD873" t="e">
        <f>INDEX('Partnumber data valves'!$B$4:$AC$1001,$BB873,13)</f>
        <v>#N/A</v>
      </c>
      <c r="BE873" t="e">
        <f>INDEX('Partnumber data valves'!$B$4:$AC$1001,$BB873,14)</f>
        <v>#N/A</v>
      </c>
      <c r="BF873" t="e">
        <f>INDEX('Partnumber data valves'!$B$4:$AC$1001,$BB873,15)</f>
        <v>#N/A</v>
      </c>
      <c r="BG873" t="e">
        <f>INDEX('Partnumber data valves'!$B$4:$AC$1001,$BB873,16)</f>
        <v>#N/A</v>
      </c>
      <c r="BH873" t="e">
        <f>INDEX('Partnumber data valves'!$B$4:$AC$1001,$BB873,17)</f>
        <v>#N/A</v>
      </c>
      <c r="BI873" t="e">
        <f>INDEX('Partnumber data valves'!$B$4:$AC$1001,$BB873,18)</f>
        <v>#N/A</v>
      </c>
      <c r="BJ873" t="e">
        <f>INDEX('Partnumber data valves'!$B$4:$AC$1001,$BB873,19)</f>
        <v>#N/A</v>
      </c>
      <c r="BL873" t="e">
        <f>INDEX('Partnumber data valves'!$B$4:$AC$1001,$BB873,21)</f>
        <v>#N/A</v>
      </c>
      <c r="BM873" t="e">
        <f>INDEX('Partnumber data valves'!$B$4:$AC$1001,$BB873,22)</f>
        <v>#N/A</v>
      </c>
      <c r="BN873" t="e">
        <f>INDEX('Partnumber data valves'!$B$4:$AC$1001,$BB873,23)</f>
        <v>#N/A</v>
      </c>
      <c r="BO873" t="e">
        <f>INDEX('Partnumber data valves'!$B$4:$AC$1001,$BB873,24)</f>
        <v>#N/A</v>
      </c>
      <c r="BP873" t="e">
        <f>INDEX('Partnumber data valves'!$B$4:$AC$1001,$BB873,25)</f>
        <v>#N/A</v>
      </c>
      <c r="BQ873" t="e">
        <f>INDEX('Partnumber data valves'!$B$4:$AC$1001,$BB873,26)</f>
        <v>#N/A</v>
      </c>
      <c r="BR873" t="e">
        <f>INDEX('Partnumber data valves'!$B$4:$AC$1001,$BB873,27)</f>
        <v>#N/A</v>
      </c>
      <c r="BS873" t="e">
        <f>INDEX('Partnumber data valves'!$B$4:$AC$1001,$BB873,28)</f>
        <v>#N/A</v>
      </c>
      <c r="BU873" s="66" t="e">
        <f>INDEX('Partnumber data valves'!$B$4:$AC$1001,$BB873,5)</f>
        <v>#N/A</v>
      </c>
      <c r="BV873" s="66" t="e">
        <f>INDEX('Partnumber data valves'!$B$4:$AC$1001,$BB873,6)</f>
        <v>#N/A</v>
      </c>
    </row>
    <row r="874" spans="2:74" ht="15.75">
      <c r="B874" s="86"/>
      <c r="C874" s="108"/>
      <c r="D874" s="112"/>
      <c r="E874" s="124"/>
      <c r="F874" s="124"/>
      <c r="G874" s="109"/>
      <c r="H874" s="112"/>
      <c r="I874" s="110"/>
      <c r="J874" s="111"/>
      <c r="K874" s="112"/>
      <c r="L874" s="111"/>
      <c r="M874" s="115"/>
      <c r="N874" s="115"/>
      <c r="O874" s="115"/>
      <c r="Q874" s="83"/>
      <c r="R874" s="22" t="e">
        <f>VLOOKUP('Frese Valve Selection'!$Q874,'Partnumber data valves'!$B$4:$K$1001,2,FALSE)</f>
        <v>#N/A</v>
      </c>
      <c r="S874" s="23" t="e">
        <f>VLOOKUP('Frese Valve Selection'!$Q874,'Partnumber data valves'!$B$4:$K$1001,3,FALSE)</f>
        <v>#N/A</v>
      </c>
      <c r="T874" s="23" t="e">
        <f>VLOOKUP('Frese Valve Selection'!$Q874,'Partnumber data valves'!$B$4:$K$1001,4,FALSE)</f>
        <v>#N/A</v>
      </c>
      <c r="U874" s="23" t="e">
        <f>VLOOKUP('Frese Valve Selection'!$Q874,'Partnumber data valves'!$B$4:$K$1001,5,FALSE)</f>
        <v>#N/A</v>
      </c>
      <c r="V874" s="23" t="e">
        <f>VLOOKUP('Frese Valve Selection'!$Q874,'Partnumber data valves'!$B$4:$K$1001,6,FALSE)</f>
        <v>#N/A</v>
      </c>
      <c r="W874" s="23" t="e">
        <f>VLOOKUP('Frese Valve Selection'!$Q874,'Partnumber data valves'!$B$4:$K$1001,7,FALSE)</f>
        <v>#N/A</v>
      </c>
      <c r="X874" s="23" t="e">
        <f>VLOOKUP('Frese Valve Selection'!$Q874,'Partnumber data valves'!$B$4:$K$1001,8,FALSE)</f>
        <v>#N/A</v>
      </c>
      <c r="Y874" s="23" t="e">
        <f>VLOOKUP('Frese Valve Selection'!$Q874,'Partnumber data valves'!$B$4:$K$1001,9,FALSE)</f>
        <v>#N/A</v>
      </c>
      <c r="Z874" s="23" t="e">
        <f>VLOOKUP('Frese Valve Selection'!$Q874,'Partnumber data valves'!$B$4:$K$1001,10,FALSE)</f>
        <v>#N/A</v>
      </c>
      <c r="AA874" s="97">
        <f t="shared" si="127"/>
        <v>0</v>
      </c>
      <c r="AB874" s="98" t="e">
        <f t="shared" si="125"/>
        <v>#N/A</v>
      </c>
      <c r="AC874" s="99" t="e">
        <f t="shared" si="126"/>
        <v>#N/A</v>
      </c>
      <c r="AD874" s="23" t="e">
        <f>VLOOKUP(Q874,'Weight table'!$A$2:$C$10000,3,FALSE)</f>
        <v>#N/A</v>
      </c>
      <c r="AF874" s="83"/>
      <c r="AG874" s="23" t="str">
        <f>IF(OR(ISBLANK($AF874),$AF874="N/A"),"",VLOOKUP($AF874,'Part number data actuators'!$B$3:$H$202,2,FALSE))</f>
        <v/>
      </c>
      <c r="AH874" s="23" t="str">
        <f>IF(OR(ISBLANK($AF874),$AF874="N/A"),"",VLOOKUP($AF874,'Part number data actuators'!$B$3:$H$202,3,FALSE))</f>
        <v/>
      </c>
      <c r="AI874" s="23" t="str">
        <f>IF(OR(ISBLANK($AF874),$AF874="N/A"),"",VLOOKUP($AF874,'Part number data actuators'!$B$3:$H$202,4,FALSE))</f>
        <v/>
      </c>
      <c r="AJ874" s="23" t="str">
        <f>IF(OR(ISBLANK($AF874),$AF874="N/A"),"",VLOOKUP($AF874,'Part number data actuators'!$B$3:$H$202,5,FALSE))</f>
        <v/>
      </c>
      <c r="AK874" s="23" t="str">
        <f>IF(OR(ISBLANK($AF874),$AF874="N/A"),"",VLOOKUP($AF874,'Part number data actuators'!$B$3:$H$202,6,FALSE))</f>
        <v/>
      </c>
      <c r="AL874" s="23" t="str">
        <f>IF(OR(ISBLANK($AF874),$AF874="N/A"),"",VLOOKUP($AF874,'Part number data actuators'!$B$3:$H$202,7,FALSE))</f>
        <v/>
      </c>
      <c r="AM874" s="5" t="str">
        <f>IF(OR(ISBLANK($AF874),$AF874="N/A"),"",VLOOKUP(AF874,'Weight table'!$A$2:$C$10000,3,FALSE))</f>
        <v/>
      </c>
      <c r="AO874" s="86"/>
      <c r="AU874" s="66" t="e">
        <f t="shared" si="128"/>
        <v>#N/A</v>
      </c>
      <c r="AV874" s="66" t="e">
        <f t="shared" si="129"/>
        <v>#N/A</v>
      </c>
      <c r="AW874" t="e">
        <f t="shared" si="130"/>
        <v>#N/A</v>
      </c>
      <c r="AX874" s="66" t="e">
        <f t="shared" si="131"/>
        <v>#N/A</v>
      </c>
      <c r="AY874" s="66" t="e">
        <f t="shared" si="132"/>
        <v>#N/A</v>
      </c>
      <c r="BB874" s="6" t="e">
        <f>MATCH(Q874,'Partnumber data valves'!$B$4:$B$1001,0)</f>
        <v>#N/A</v>
      </c>
      <c r="BC874" s="6"/>
      <c r="BD874" t="e">
        <f>INDEX('Partnumber data valves'!$B$4:$AC$1001,$BB874,13)</f>
        <v>#N/A</v>
      </c>
      <c r="BE874" t="e">
        <f>INDEX('Partnumber data valves'!$B$4:$AC$1001,$BB874,14)</f>
        <v>#N/A</v>
      </c>
      <c r="BF874" t="e">
        <f>INDEX('Partnumber data valves'!$B$4:$AC$1001,$BB874,15)</f>
        <v>#N/A</v>
      </c>
      <c r="BG874" t="e">
        <f>INDEX('Partnumber data valves'!$B$4:$AC$1001,$BB874,16)</f>
        <v>#N/A</v>
      </c>
      <c r="BH874" t="e">
        <f>INDEX('Partnumber data valves'!$B$4:$AC$1001,$BB874,17)</f>
        <v>#N/A</v>
      </c>
      <c r="BI874" t="e">
        <f>INDEX('Partnumber data valves'!$B$4:$AC$1001,$BB874,18)</f>
        <v>#N/A</v>
      </c>
      <c r="BJ874" t="e">
        <f>INDEX('Partnumber data valves'!$B$4:$AC$1001,$BB874,19)</f>
        <v>#N/A</v>
      </c>
      <c r="BL874" t="e">
        <f>INDEX('Partnumber data valves'!$B$4:$AC$1001,$BB874,21)</f>
        <v>#N/A</v>
      </c>
      <c r="BM874" t="e">
        <f>INDEX('Partnumber data valves'!$B$4:$AC$1001,$BB874,22)</f>
        <v>#N/A</v>
      </c>
      <c r="BN874" t="e">
        <f>INDEX('Partnumber data valves'!$B$4:$AC$1001,$BB874,23)</f>
        <v>#N/A</v>
      </c>
      <c r="BO874" t="e">
        <f>INDEX('Partnumber data valves'!$B$4:$AC$1001,$BB874,24)</f>
        <v>#N/A</v>
      </c>
      <c r="BP874" t="e">
        <f>INDEX('Partnumber data valves'!$B$4:$AC$1001,$BB874,25)</f>
        <v>#N/A</v>
      </c>
      <c r="BQ874" t="e">
        <f>INDEX('Partnumber data valves'!$B$4:$AC$1001,$BB874,26)</f>
        <v>#N/A</v>
      </c>
      <c r="BR874" t="e">
        <f>INDEX('Partnumber data valves'!$B$4:$AC$1001,$BB874,27)</f>
        <v>#N/A</v>
      </c>
      <c r="BS874" t="e">
        <f>INDEX('Partnumber data valves'!$B$4:$AC$1001,$BB874,28)</f>
        <v>#N/A</v>
      </c>
      <c r="BU874" s="66" t="e">
        <f>INDEX('Partnumber data valves'!$B$4:$AC$1001,$BB874,5)</f>
        <v>#N/A</v>
      </c>
      <c r="BV874" s="66" t="e">
        <f>INDEX('Partnumber data valves'!$B$4:$AC$1001,$BB874,6)</f>
        <v>#N/A</v>
      </c>
    </row>
    <row r="875" spans="2:74" ht="15.75">
      <c r="B875" s="86"/>
      <c r="C875" s="108"/>
      <c r="D875" s="125"/>
      <c r="E875" s="124"/>
      <c r="F875" s="124"/>
      <c r="G875" s="109"/>
      <c r="H875" s="112"/>
      <c r="I875" s="110"/>
      <c r="J875" s="111"/>
      <c r="K875" s="112"/>
      <c r="L875" s="111"/>
      <c r="M875" s="115"/>
      <c r="N875" s="115"/>
      <c r="O875" s="115"/>
      <c r="Q875" s="83"/>
      <c r="R875" s="22" t="e">
        <f>VLOOKUP('Frese Valve Selection'!$Q875,'Partnumber data valves'!$B$4:$K$1001,2,FALSE)</f>
        <v>#N/A</v>
      </c>
      <c r="S875" s="23" t="e">
        <f>VLOOKUP('Frese Valve Selection'!$Q875,'Partnumber data valves'!$B$4:$K$1001,3,FALSE)</f>
        <v>#N/A</v>
      </c>
      <c r="T875" s="23" t="e">
        <f>VLOOKUP('Frese Valve Selection'!$Q875,'Partnumber data valves'!$B$4:$K$1001,4,FALSE)</f>
        <v>#N/A</v>
      </c>
      <c r="U875" s="23" t="e">
        <f>VLOOKUP('Frese Valve Selection'!$Q875,'Partnumber data valves'!$B$4:$K$1001,5,FALSE)</f>
        <v>#N/A</v>
      </c>
      <c r="V875" s="23" t="e">
        <f>VLOOKUP('Frese Valve Selection'!$Q875,'Partnumber data valves'!$B$4:$K$1001,6,FALSE)</f>
        <v>#N/A</v>
      </c>
      <c r="W875" s="23" t="e">
        <f>VLOOKUP('Frese Valve Selection'!$Q875,'Partnumber data valves'!$B$4:$K$1001,7,FALSE)</f>
        <v>#N/A</v>
      </c>
      <c r="X875" s="23" t="e">
        <f>VLOOKUP('Frese Valve Selection'!$Q875,'Partnumber data valves'!$B$4:$K$1001,8,FALSE)</f>
        <v>#N/A</v>
      </c>
      <c r="Y875" s="23" t="e">
        <f>VLOOKUP('Frese Valve Selection'!$Q875,'Partnumber data valves'!$B$4:$K$1001,9,FALSE)</f>
        <v>#N/A</v>
      </c>
      <c r="Z875" s="23" t="e">
        <f>VLOOKUP('Frese Valve Selection'!$Q875,'Partnumber data valves'!$B$4:$K$1001,10,FALSE)</f>
        <v>#N/A</v>
      </c>
      <c r="AA875" s="97">
        <f t="shared" si="127"/>
        <v>0</v>
      </c>
      <c r="AB875" s="98" t="e">
        <f t="shared" si="125"/>
        <v>#N/A</v>
      </c>
      <c r="AC875" s="99" t="e">
        <f t="shared" si="126"/>
        <v>#N/A</v>
      </c>
      <c r="AD875" s="23" t="e">
        <f>VLOOKUP(Q875,'Weight table'!$A$2:$C$10000,3,FALSE)</f>
        <v>#N/A</v>
      </c>
      <c r="AF875" s="83"/>
      <c r="AG875" s="23" t="str">
        <f>IF(OR(ISBLANK($AF875),$AF875="N/A"),"",VLOOKUP($AF875,'Part number data actuators'!$B$3:$H$202,2,FALSE))</f>
        <v/>
      </c>
      <c r="AH875" s="23" t="str">
        <f>IF(OR(ISBLANK($AF875),$AF875="N/A"),"",VLOOKUP($AF875,'Part number data actuators'!$B$3:$H$202,3,FALSE))</f>
        <v/>
      </c>
      <c r="AI875" s="23" t="str">
        <f>IF(OR(ISBLANK($AF875),$AF875="N/A"),"",VLOOKUP($AF875,'Part number data actuators'!$B$3:$H$202,4,FALSE))</f>
        <v/>
      </c>
      <c r="AJ875" s="23" t="str">
        <f>IF(OR(ISBLANK($AF875),$AF875="N/A"),"",VLOOKUP($AF875,'Part number data actuators'!$B$3:$H$202,5,FALSE))</f>
        <v/>
      </c>
      <c r="AK875" s="23" t="str">
        <f>IF(OR(ISBLANK($AF875),$AF875="N/A"),"",VLOOKUP($AF875,'Part number data actuators'!$B$3:$H$202,6,FALSE))</f>
        <v/>
      </c>
      <c r="AL875" s="23" t="str">
        <f>IF(OR(ISBLANK($AF875),$AF875="N/A"),"",VLOOKUP($AF875,'Part number data actuators'!$B$3:$H$202,7,FALSE))</f>
        <v/>
      </c>
      <c r="AM875" s="5" t="str">
        <f>IF(OR(ISBLANK($AF875),$AF875="N/A"),"",VLOOKUP(AF875,'Weight table'!$A$2:$C$10000,3,FALSE))</f>
        <v/>
      </c>
      <c r="AO875" s="86"/>
      <c r="AU875" s="66" t="e">
        <f t="shared" si="128"/>
        <v>#N/A</v>
      </c>
      <c r="AV875" s="66" t="e">
        <f t="shared" si="129"/>
        <v>#N/A</v>
      </c>
      <c r="AW875" t="e">
        <f t="shared" si="130"/>
        <v>#N/A</v>
      </c>
      <c r="AX875" s="66" t="e">
        <f t="shared" si="131"/>
        <v>#N/A</v>
      </c>
      <c r="AY875" s="66" t="e">
        <f t="shared" si="132"/>
        <v>#N/A</v>
      </c>
      <c r="BB875" s="6" t="e">
        <f>MATCH(Q875,'Partnumber data valves'!$B$4:$B$1001,0)</f>
        <v>#N/A</v>
      </c>
      <c r="BC875" s="6"/>
      <c r="BD875" t="e">
        <f>INDEX('Partnumber data valves'!$B$4:$AC$1001,$BB875,13)</f>
        <v>#N/A</v>
      </c>
      <c r="BE875" t="e">
        <f>INDEX('Partnumber data valves'!$B$4:$AC$1001,$BB875,14)</f>
        <v>#N/A</v>
      </c>
      <c r="BF875" t="e">
        <f>INDEX('Partnumber data valves'!$B$4:$AC$1001,$BB875,15)</f>
        <v>#N/A</v>
      </c>
      <c r="BG875" t="e">
        <f>INDEX('Partnumber data valves'!$B$4:$AC$1001,$BB875,16)</f>
        <v>#N/A</v>
      </c>
      <c r="BH875" t="e">
        <f>INDEX('Partnumber data valves'!$B$4:$AC$1001,$BB875,17)</f>
        <v>#N/A</v>
      </c>
      <c r="BI875" t="e">
        <f>INDEX('Partnumber data valves'!$B$4:$AC$1001,$BB875,18)</f>
        <v>#N/A</v>
      </c>
      <c r="BJ875" t="e">
        <f>INDEX('Partnumber data valves'!$B$4:$AC$1001,$BB875,19)</f>
        <v>#N/A</v>
      </c>
      <c r="BL875" t="e">
        <f>INDEX('Partnumber data valves'!$B$4:$AC$1001,$BB875,21)</f>
        <v>#N/A</v>
      </c>
      <c r="BM875" t="e">
        <f>INDEX('Partnumber data valves'!$B$4:$AC$1001,$BB875,22)</f>
        <v>#N/A</v>
      </c>
      <c r="BN875" t="e">
        <f>INDEX('Partnumber data valves'!$B$4:$AC$1001,$BB875,23)</f>
        <v>#N/A</v>
      </c>
      <c r="BO875" t="e">
        <f>INDEX('Partnumber data valves'!$B$4:$AC$1001,$BB875,24)</f>
        <v>#N/A</v>
      </c>
      <c r="BP875" t="e">
        <f>INDEX('Partnumber data valves'!$B$4:$AC$1001,$BB875,25)</f>
        <v>#N/A</v>
      </c>
      <c r="BQ875" t="e">
        <f>INDEX('Partnumber data valves'!$B$4:$AC$1001,$BB875,26)</f>
        <v>#N/A</v>
      </c>
      <c r="BR875" t="e">
        <f>INDEX('Partnumber data valves'!$B$4:$AC$1001,$BB875,27)</f>
        <v>#N/A</v>
      </c>
      <c r="BS875" t="e">
        <f>INDEX('Partnumber data valves'!$B$4:$AC$1001,$BB875,28)</f>
        <v>#N/A</v>
      </c>
      <c r="BU875" s="66" t="e">
        <f>INDEX('Partnumber data valves'!$B$4:$AC$1001,$BB875,5)</f>
        <v>#N/A</v>
      </c>
      <c r="BV875" s="66" t="e">
        <f>INDEX('Partnumber data valves'!$B$4:$AC$1001,$BB875,6)</f>
        <v>#N/A</v>
      </c>
    </row>
    <row r="876" spans="2:74" ht="15.75">
      <c r="B876" s="86"/>
      <c r="C876" s="108"/>
      <c r="D876" s="112"/>
      <c r="E876" s="124"/>
      <c r="F876" s="124"/>
      <c r="G876" s="109"/>
      <c r="H876" s="112"/>
      <c r="I876" s="110"/>
      <c r="J876" s="111"/>
      <c r="K876" s="112"/>
      <c r="L876" s="111"/>
      <c r="M876" s="115"/>
      <c r="N876" s="115"/>
      <c r="O876" s="115"/>
      <c r="Q876" s="83"/>
      <c r="R876" s="22" t="e">
        <f>VLOOKUP('Frese Valve Selection'!$Q876,'Partnumber data valves'!$B$4:$K$1001,2,FALSE)</f>
        <v>#N/A</v>
      </c>
      <c r="S876" s="23" t="e">
        <f>VLOOKUP('Frese Valve Selection'!$Q876,'Partnumber data valves'!$B$4:$K$1001,3,FALSE)</f>
        <v>#N/A</v>
      </c>
      <c r="T876" s="23" t="e">
        <f>VLOOKUP('Frese Valve Selection'!$Q876,'Partnumber data valves'!$B$4:$K$1001,4,FALSE)</f>
        <v>#N/A</v>
      </c>
      <c r="U876" s="23" t="e">
        <f>VLOOKUP('Frese Valve Selection'!$Q876,'Partnumber data valves'!$B$4:$K$1001,5,FALSE)</f>
        <v>#N/A</v>
      </c>
      <c r="V876" s="23" t="e">
        <f>VLOOKUP('Frese Valve Selection'!$Q876,'Partnumber data valves'!$B$4:$K$1001,6,FALSE)</f>
        <v>#N/A</v>
      </c>
      <c r="W876" s="23" t="e">
        <f>VLOOKUP('Frese Valve Selection'!$Q876,'Partnumber data valves'!$B$4:$K$1001,7,FALSE)</f>
        <v>#N/A</v>
      </c>
      <c r="X876" s="23" t="e">
        <f>VLOOKUP('Frese Valve Selection'!$Q876,'Partnumber data valves'!$B$4:$K$1001,8,FALSE)</f>
        <v>#N/A</v>
      </c>
      <c r="Y876" s="23" t="e">
        <f>VLOOKUP('Frese Valve Selection'!$Q876,'Partnumber data valves'!$B$4:$K$1001,9,FALSE)</f>
        <v>#N/A</v>
      </c>
      <c r="Z876" s="23" t="e">
        <f>VLOOKUP('Frese Valve Selection'!$Q876,'Partnumber data valves'!$B$4:$K$1001,10,FALSE)</f>
        <v>#N/A</v>
      </c>
      <c r="AA876" s="97">
        <f t="shared" si="127"/>
        <v>0</v>
      </c>
      <c r="AB876" s="98" t="e">
        <f t="shared" si="125"/>
        <v>#N/A</v>
      </c>
      <c r="AC876" s="99" t="e">
        <f t="shared" si="126"/>
        <v>#N/A</v>
      </c>
      <c r="AD876" s="23" t="e">
        <f>VLOOKUP(Q876,'Weight table'!$A$2:$C$10000,3,FALSE)</f>
        <v>#N/A</v>
      </c>
      <c r="AF876" s="83"/>
      <c r="AG876" s="23" t="str">
        <f>IF(OR(ISBLANK($AF876),$AF876="N/A"),"",VLOOKUP($AF876,'Part number data actuators'!$B$3:$H$202,2,FALSE))</f>
        <v/>
      </c>
      <c r="AH876" s="23" t="str">
        <f>IF(OR(ISBLANK($AF876),$AF876="N/A"),"",VLOOKUP($AF876,'Part number data actuators'!$B$3:$H$202,3,FALSE))</f>
        <v/>
      </c>
      <c r="AI876" s="23" t="str">
        <f>IF(OR(ISBLANK($AF876),$AF876="N/A"),"",VLOOKUP($AF876,'Part number data actuators'!$B$3:$H$202,4,FALSE))</f>
        <v/>
      </c>
      <c r="AJ876" s="23" t="str">
        <f>IF(OR(ISBLANK($AF876),$AF876="N/A"),"",VLOOKUP($AF876,'Part number data actuators'!$B$3:$H$202,5,FALSE))</f>
        <v/>
      </c>
      <c r="AK876" s="23" t="str">
        <f>IF(OR(ISBLANK($AF876),$AF876="N/A"),"",VLOOKUP($AF876,'Part number data actuators'!$B$3:$H$202,6,FALSE))</f>
        <v/>
      </c>
      <c r="AL876" s="23" t="str">
        <f>IF(OR(ISBLANK($AF876),$AF876="N/A"),"",VLOOKUP($AF876,'Part number data actuators'!$B$3:$H$202,7,FALSE))</f>
        <v/>
      </c>
      <c r="AM876" s="5" t="str">
        <f>IF(OR(ISBLANK($AF876),$AF876="N/A"),"",VLOOKUP(AF876,'Weight table'!$A$2:$C$10000,3,FALSE))</f>
        <v/>
      </c>
      <c r="AO876" s="86"/>
      <c r="AU876" s="66" t="e">
        <f t="shared" si="128"/>
        <v>#N/A</v>
      </c>
      <c r="AV876" s="66" t="e">
        <f t="shared" si="129"/>
        <v>#N/A</v>
      </c>
      <c r="AW876" t="e">
        <f t="shared" si="130"/>
        <v>#N/A</v>
      </c>
      <c r="AX876" s="66" t="e">
        <f t="shared" si="131"/>
        <v>#N/A</v>
      </c>
      <c r="AY876" s="66" t="e">
        <f t="shared" si="132"/>
        <v>#N/A</v>
      </c>
      <c r="BB876" s="6" t="e">
        <f>MATCH(Q876,'Partnumber data valves'!$B$4:$B$1001,0)</f>
        <v>#N/A</v>
      </c>
      <c r="BC876" s="6"/>
      <c r="BD876" t="e">
        <f>INDEX('Partnumber data valves'!$B$4:$AC$1001,$BB876,13)</f>
        <v>#N/A</v>
      </c>
      <c r="BE876" t="e">
        <f>INDEX('Partnumber data valves'!$B$4:$AC$1001,$BB876,14)</f>
        <v>#N/A</v>
      </c>
      <c r="BF876" t="e">
        <f>INDEX('Partnumber data valves'!$B$4:$AC$1001,$BB876,15)</f>
        <v>#N/A</v>
      </c>
      <c r="BG876" t="e">
        <f>INDEX('Partnumber data valves'!$B$4:$AC$1001,$BB876,16)</f>
        <v>#N/A</v>
      </c>
      <c r="BH876" t="e">
        <f>INDEX('Partnumber data valves'!$B$4:$AC$1001,$BB876,17)</f>
        <v>#N/A</v>
      </c>
      <c r="BI876" t="e">
        <f>INDEX('Partnumber data valves'!$B$4:$AC$1001,$BB876,18)</f>
        <v>#N/A</v>
      </c>
      <c r="BJ876" t="e">
        <f>INDEX('Partnumber data valves'!$B$4:$AC$1001,$BB876,19)</f>
        <v>#N/A</v>
      </c>
      <c r="BL876" t="e">
        <f>INDEX('Partnumber data valves'!$B$4:$AC$1001,$BB876,21)</f>
        <v>#N/A</v>
      </c>
      <c r="BM876" t="e">
        <f>INDEX('Partnumber data valves'!$B$4:$AC$1001,$BB876,22)</f>
        <v>#N/A</v>
      </c>
      <c r="BN876" t="e">
        <f>INDEX('Partnumber data valves'!$B$4:$AC$1001,$BB876,23)</f>
        <v>#N/A</v>
      </c>
      <c r="BO876" t="e">
        <f>INDEX('Partnumber data valves'!$B$4:$AC$1001,$BB876,24)</f>
        <v>#N/A</v>
      </c>
      <c r="BP876" t="e">
        <f>INDEX('Partnumber data valves'!$B$4:$AC$1001,$BB876,25)</f>
        <v>#N/A</v>
      </c>
      <c r="BQ876" t="e">
        <f>INDEX('Partnumber data valves'!$B$4:$AC$1001,$BB876,26)</f>
        <v>#N/A</v>
      </c>
      <c r="BR876" t="e">
        <f>INDEX('Partnumber data valves'!$B$4:$AC$1001,$BB876,27)</f>
        <v>#N/A</v>
      </c>
      <c r="BS876" t="e">
        <f>INDEX('Partnumber data valves'!$B$4:$AC$1001,$BB876,28)</f>
        <v>#N/A</v>
      </c>
      <c r="BU876" s="66" t="e">
        <f>INDEX('Partnumber data valves'!$B$4:$AC$1001,$BB876,5)</f>
        <v>#N/A</v>
      </c>
      <c r="BV876" s="66" t="e">
        <f>INDEX('Partnumber data valves'!$B$4:$AC$1001,$BB876,6)</f>
        <v>#N/A</v>
      </c>
    </row>
    <row r="877" spans="2:74" ht="15.75">
      <c r="B877" s="86"/>
      <c r="C877" s="108"/>
      <c r="D877" s="112"/>
      <c r="E877" s="124"/>
      <c r="F877" s="124"/>
      <c r="G877" s="109"/>
      <c r="H877" s="112"/>
      <c r="I877" s="110"/>
      <c r="J877" s="111"/>
      <c r="K877" s="112"/>
      <c r="L877" s="111"/>
      <c r="M877" s="115"/>
      <c r="N877" s="115"/>
      <c r="O877" s="115"/>
      <c r="Q877" s="83"/>
      <c r="R877" s="22" t="e">
        <f>VLOOKUP('Frese Valve Selection'!$Q877,'Partnumber data valves'!$B$4:$K$1001,2,FALSE)</f>
        <v>#N/A</v>
      </c>
      <c r="S877" s="23" t="e">
        <f>VLOOKUP('Frese Valve Selection'!$Q877,'Partnumber data valves'!$B$4:$K$1001,3,FALSE)</f>
        <v>#N/A</v>
      </c>
      <c r="T877" s="23" t="e">
        <f>VLOOKUP('Frese Valve Selection'!$Q877,'Partnumber data valves'!$B$4:$K$1001,4,FALSE)</f>
        <v>#N/A</v>
      </c>
      <c r="U877" s="23" t="e">
        <f>VLOOKUP('Frese Valve Selection'!$Q877,'Partnumber data valves'!$B$4:$K$1001,5,FALSE)</f>
        <v>#N/A</v>
      </c>
      <c r="V877" s="23" t="e">
        <f>VLOOKUP('Frese Valve Selection'!$Q877,'Partnumber data valves'!$B$4:$K$1001,6,FALSE)</f>
        <v>#N/A</v>
      </c>
      <c r="W877" s="23" t="e">
        <f>VLOOKUP('Frese Valve Selection'!$Q877,'Partnumber data valves'!$B$4:$K$1001,7,FALSE)</f>
        <v>#N/A</v>
      </c>
      <c r="X877" s="23" t="e">
        <f>VLOOKUP('Frese Valve Selection'!$Q877,'Partnumber data valves'!$B$4:$K$1001,8,FALSE)</f>
        <v>#N/A</v>
      </c>
      <c r="Y877" s="23" t="e">
        <f>VLOOKUP('Frese Valve Selection'!$Q877,'Partnumber data valves'!$B$4:$K$1001,9,FALSE)</f>
        <v>#N/A</v>
      </c>
      <c r="Z877" s="23" t="e">
        <f>VLOOKUP('Frese Valve Selection'!$Q877,'Partnumber data valves'!$B$4:$K$1001,10,FALSE)</f>
        <v>#N/A</v>
      </c>
      <c r="AA877" s="97">
        <f t="shared" si="127"/>
        <v>0</v>
      </c>
      <c r="AB877" s="98" t="e">
        <f t="shared" si="125"/>
        <v>#N/A</v>
      </c>
      <c r="AC877" s="99" t="e">
        <f t="shared" si="126"/>
        <v>#N/A</v>
      </c>
      <c r="AD877" s="23" t="e">
        <f>VLOOKUP(Q877,'Weight table'!$A$2:$C$10000,3,FALSE)</f>
        <v>#N/A</v>
      </c>
      <c r="AF877" s="83"/>
      <c r="AG877" s="23" t="str">
        <f>IF(OR(ISBLANK($AF877),$AF877="N/A"),"",VLOOKUP($AF877,'Part number data actuators'!$B$3:$H$202,2,FALSE))</f>
        <v/>
      </c>
      <c r="AH877" s="23" t="str">
        <f>IF(OR(ISBLANK($AF877),$AF877="N/A"),"",VLOOKUP($AF877,'Part number data actuators'!$B$3:$H$202,3,FALSE))</f>
        <v/>
      </c>
      <c r="AI877" s="23" t="str">
        <f>IF(OR(ISBLANK($AF877),$AF877="N/A"),"",VLOOKUP($AF877,'Part number data actuators'!$B$3:$H$202,4,FALSE))</f>
        <v/>
      </c>
      <c r="AJ877" s="23" t="str">
        <f>IF(OR(ISBLANK($AF877),$AF877="N/A"),"",VLOOKUP($AF877,'Part number data actuators'!$B$3:$H$202,5,FALSE))</f>
        <v/>
      </c>
      <c r="AK877" s="23" t="str">
        <f>IF(OR(ISBLANK($AF877),$AF877="N/A"),"",VLOOKUP($AF877,'Part number data actuators'!$B$3:$H$202,6,FALSE))</f>
        <v/>
      </c>
      <c r="AL877" s="23" t="str">
        <f>IF(OR(ISBLANK($AF877),$AF877="N/A"),"",VLOOKUP($AF877,'Part number data actuators'!$B$3:$H$202,7,FALSE))</f>
        <v/>
      </c>
      <c r="AM877" s="5" t="str">
        <f>IF(OR(ISBLANK($AF877),$AF877="N/A"),"",VLOOKUP(AF877,'Weight table'!$A$2:$C$10000,3,FALSE))</f>
        <v/>
      </c>
      <c r="AO877" s="86"/>
      <c r="AU877" s="66" t="e">
        <f t="shared" si="128"/>
        <v>#N/A</v>
      </c>
      <c r="AV877" s="66" t="e">
        <f t="shared" si="129"/>
        <v>#N/A</v>
      </c>
      <c r="AW877" t="e">
        <f t="shared" si="130"/>
        <v>#N/A</v>
      </c>
      <c r="AX877" s="66" t="e">
        <f t="shared" si="131"/>
        <v>#N/A</v>
      </c>
      <c r="AY877" s="66" t="e">
        <f t="shared" si="132"/>
        <v>#N/A</v>
      </c>
      <c r="BB877" s="6" t="e">
        <f>MATCH(Q877,'Partnumber data valves'!$B$4:$B$1001,0)</f>
        <v>#N/A</v>
      </c>
      <c r="BC877" s="6"/>
      <c r="BD877" t="e">
        <f>INDEX('Partnumber data valves'!$B$4:$AC$1001,$BB877,13)</f>
        <v>#N/A</v>
      </c>
      <c r="BE877" t="e">
        <f>INDEX('Partnumber data valves'!$B$4:$AC$1001,$BB877,14)</f>
        <v>#N/A</v>
      </c>
      <c r="BF877" t="e">
        <f>INDEX('Partnumber data valves'!$B$4:$AC$1001,$BB877,15)</f>
        <v>#N/A</v>
      </c>
      <c r="BG877" t="e">
        <f>INDEX('Partnumber data valves'!$B$4:$AC$1001,$BB877,16)</f>
        <v>#N/A</v>
      </c>
      <c r="BH877" t="e">
        <f>INDEX('Partnumber data valves'!$B$4:$AC$1001,$BB877,17)</f>
        <v>#N/A</v>
      </c>
      <c r="BI877" t="e">
        <f>INDEX('Partnumber data valves'!$B$4:$AC$1001,$BB877,18)</f>
        <v>#N/A</v>
      </c>
      <c r="BJ877" t="e">
        <f>INDEX('Partnumber data valves'!$B$4:$AC$1001,$BB877,19)</f>
        <v>#N/A</v>
      </c>
      <c r="BL877" t="e">
        <f>INDEX('Partnumber data valves'!$B$4:$AC$1001,$BB877,21)</f>
        <v>#N/A</v>
      </c>
      <c r="BM877" t="e">
        <f>INDEX('Partnumber data valves'!$B$4:$AC$1001,$BB877,22)</f>
        <v>#N/A</v>
      </c>
      <c r="BN877" t="e">
        <f>INDEX('Partnumber data valves'!$B$4:$AC$1001,$BB877,23)</f>
        <v>#N/A</v>
      </c>
      <c r="BO877" t="e">
        <f>INDEX('Partnumber data valves'!$B$4:$AC$1001,$BB877,24)</f>
        <v>#N/A</v>
      </c>
      <c r="BP877" t="e">
        <f>INDEX('Partnumber data valves'!$B$4:$AC$1001,$BB877,25)</f>
        <v>#N/A</v>
      </c>
      <c r="BQ877" t="e">
        <f>INDEX('Partnumber data valves'!$B$4:$AC$1001,$BB877,26)</f>
        <v>#N/A</v>
      </c>
      <c r="BR877" t="e">
        <f>INDEX('Partnumber data valves'!$B$4:$AC$1001,$BB877,27)</f>
        <v>#N/A</v>
      </c>
      <c r="BS877" t="e">
        <f>INDEX('Partnumber data valves'!$B$4:$AC$1001,$BB877,28)</f>
        <v>#N/A</v>
      </c>
      <c r="BU877" s="66" t="e">
        <f>INDEX('Partnumber data valves'!$B$4:$AC$1001,$BB877,5)</f>
        <v>#N/A</v>
      </c>
      <c r="BV877" s="66" t="e">
        <f>INDEX('Partnumber data valves'!$B$4:$AC$1001,$BB877,6)</f>
        <v>#N/A</v>
      </c>
    </row>
    <row r="878" spans="2:74" ht="15.75">
      <c r="B878" s="86"/>
      <c r="C878" s="108"/>
      <c r="D878" s="112"/>
      <c r="E878" s="124"/>
      <c r="F878" s="124"/>
      <c r="G878" s="109"/>
      <c r="H878" s="112"/>
      <c r="I878" s="110"/>
      <c r="J878" s="111"/>
      <c r="K878" s="112"/>
      <c r="L878" s="111"/>
      <c r="M878" s="115"/>
      <c r="N878" s="115"/>
      <c r="O878" s="115"/>
      <c r="Q878" s="83"/>
      <c r="R878" s="22" t="e">
        <f>VLOOKUP('Frese Valve Selection'!$Q878,'Partnumber data valves'!$B$4:$K$1001,2,FALSE)</f>
        <v>#N/A</v>
      </c>
      <c r="S878" s="23" t="e">
        <f>VLOOKUP('Frese Valve Selection'!$Q878,'Partnumber data valves'!$B$4:$K$1001,3,FALSE)</f>
        <v>#N/A</v>
      </c>
      <c r="T878" s="23" t="e">
        <f>VLOOKUP('Frese Valve Selection'!$Q878,'Partnumber data valves'!$B$4:$K$1001,4,FALSE)</f>
        <v>#N/A</v>
      </c>
      <c r="U878" s="23" t="e">
        <f>VLOOKUP('Frese Valve Selection'!$Q878,'Partnumber data valves'!$B$4:$K$1001,5,FALSE)</f>
        <v>#N/A</v>
      </c>
      <c r="V878" s="23" t="e">
        <f>VLOOKUP('Frese Valve Selection'!$Q878,'Partnumber data valves'!$B$4:$K$1001,6,FALSE)</f>
        <v>#N/A</v>
      </c>
      <c r="W878" s="23" t="e">
        <f>VLOOKUP('Frese Valve Selection'!$Q878,'Partnumber data valves'!$B$4:$K$1001,7,FALSE)</f>
        <v>#N/A</v>
      </c>
      <c r="X878" s="23" t="e">
        <f>VLOOKUP('Frese Valve Selection'!$Q878,'Partnumber data valves'!$B$4:$K$1001,8,FALSE)</f>
        <v>#N/A</v>
      </c>
      <c r="Y878" s="23" t="e">
        <f>VLOOKUP('Frese Valve Selection'!$Q878,'Partnumber data valves'!$B$4:$K$1001,9,FALSE)</f>
        <v>#N/A</v>
      </c>
      <c r="Z878" s="23" t="e">
        <f>VLOOKUP('Frese Valve Selection'!$Q878,'Partnumber data valves'!$B$4:$K$1001,10,FALSE)</f>
        <v>#N/A</v>
      </c>
      <c r="AA878" s="97">
        <f t="shared" si="127"/>
        <v>0</v>
      </c>
      <c r="AB878" s="98" t="e">
        <f t="shared" si="125"/>
        <v>#N/A</v>
      </c>
      <c r="AC878" s="99" t="e">
        <f t="shared" si="126"/>
        <v>#N/A</v>
      </c>
      <c r="AD878" s="23" t="e">
        <f>VLOOKUP(Q878,'Weight table'!$A$2:$C$10000,3,FALSE)</f>
        <v>#N/A</v>
      </c>
      <c r="AF878" s="83"/>
      <c r="AG878" s="23" t="str">
        <f>IF(OR(ISBLANK($AF878),$AF878="N/A"),"",VLOOKUP($AF878,'Part number data actuators'!$B$3:$H$202,2,FALSE))</f>
        <v/>
      </c>
      <c r="AH878" s="23" t="str">
        <f>IF(OR(ISBLANK($AF878),$AF878="N/A"),"",VLOOKUP($AF878,'Part number data actuators'!$B$3:$H$202,3,FALSE))</f>
        <v/>
      </c>
      <c r="AI878" s="23" t="str">
        <f>IF(OR(ISBLANK($AF878),$AF878="N/A"),"",VLOOKUP($AF878,'Part number data actuators'!$B$3:$H$202,4,FALSE))</f>
        <v/>
      </c>
      <c r="AJ878" s="23" t="str">
        <f>IF(OR(ISBLANK($AF878),$AF878="N/A"),"",VLOOKUP($AF878,'Part number data actuators'!$B$3:$H$202,5,FALSE))</f>
        <v/>
      </c>
      <c r="AK878" s="23" t="str">
        <f>IF(OR(ISBLANK($AF878),$AF878="N/A"),"",VLOOKUP($AF878,'Part number data actuators'!$B$3:$H$202,6,FALSE))</f>
        <v/>
      </c>
      <c r="AL878" s="23" t="str">
        <f>IF(OR(ISBLANK($AF878),$AF878="N/A"),"",VLOOKUP($AF878,'Part number data actuators'!$B$3:$H$202,7,FALSE))</f>
        <v/>
      </c>
      <c r="AM878" s="5" t="str">
        <f>IF(OR(ISBLANK($AF878),$AF878="N/A"),"",VLOOKUP(AF878,'Weight table'!$A$2:$C$10000,3,FALSE))</f>
        <v/>
      </c>
      <c r="AO878" s="86"/>
      <c r="AU878" s="66" t="e">
        <f t="shared" si="128"/>
        <v>#N/A</v>
      </c>
      <c r="AV878" s="66" t="e">
        <f t="shared" si="129"/>
        <v>#N/A</v>
      </c>
      <c r="AW878" t="e">
        <f t="shared" si="130"/>
        <v>#N/A</v>
      </c>
      <c r="AX878" s="66" t="e">
        <f t="shared" si="131"/>
        <v>#N/A</v>
      </c>
      <c r="AY878" s="66" t="e">
        <f t="shared" si="132"/>
        <v>#N/A</v>
      </c>
      <c r="BB878" s="6" t="e">
        <f>MATCH(Q878,'Partnumber data valves'!$B$4:$B$1001,0)</f>
        <v>#N/A</v>
      </c>
      <c r="BC878" s="6"/>
      <c r="BD878" t="e">
        <f>INDEX('Partnumber data valves'!$B$4:$AC$1001,$BB878,13)</f>
        <v>#N/A</v>
      </c>
      <c r="BE878" t="e">
        <f>INDEX('Partnumber data valves'!$B$4:$AC$1001,$BB878,14)</f>
        <v>#N/A</v>
      </c>
      <c r="BF878" t="e">
        <f>INDEX('Partnumber data valves'!$B$4:$AC$1001,$BB878,15)</f>
        <v>#N/A</v>
      </c>
      <c r="BG878" t="e">
        <f>INDEX('Partnumber data valves'!$B$4:$AC$1001,$BB878,16)</f>
        <v>#N/A</v>
      </c>
      <c r="BH878" t="e">
        <f>INDEX('Partnumber data valves'!$B$4:$AC$1001,$BB878,17)</f>
        <v>#N/A</v>
      </c>
      <c r="BI878" t="e">
        <f>INDEX('Partnumber data valves'!$B$4:$AC$1001,$BB878,18)</f>
        <v>#N/A</v>
      </c>
      <c r="BJ878" t="e">
        <f>INDEX('Partnumber data valves'!$B$4:$AC$1001,$BB878,19)</f>
        <v>#N/A</v>
      </c>
      <c r="BL878" t="e">
        <f>INDEX('Partnumber data valves'!$B$4:$AC$1001,$BB878,21)</f>
        <v>#N/A</v>
      </c>
      <c r="BM878" t="e">
        <f>INDEX('Partnumber data valves'!$B$4:$AC$1001,$BB878,22)</f>
        <v>#N/A</v>
      </c>
      <c r="BN878" t="e">
        <f>INDEX('Partnumber data valves'!$B$4:$AC$1001,$BB878,23)</f>
        <v>#N/A</v>
      </c>
      <c r="BO878" t="e">
        <f>INDEX('Partnumber data valves'!$B$4:$AC$1001,$BB878,24)</f>
        <v>#N/A</v>
      </c>
      <c r="BP878" t="e">
        <f>INDEX('Partnumber data valves'!$B$4:$AC$1001,$BB878,25)</f>
        <v>#N/A</v>
      </c>
      <c r="BQ878" t="e">
        <f>INDEX('Partnumber data valves'!$B$4:$AC$1001,$BB878,26)</f>
        <v>#N/A</v>
      </c>
      <c r="BR878" t="e">
        <f>INDEX('Partnumber data valves'!$B$4:$AC$1001,$BB878,27)</f>
        <v>#N/A</v>
      </c>
      <c r="BS878" t="e">
        <f>INDEX('Partnumber data valves'!$B$4:$AC$1001,$BB878,28)</f>
        <v>#N/A</v>
      </c>
      <c r="BU878" s="66" t="e">
        <f>INDEX('Partnumber data valves'!$B$4:$AC$1001,$BB878,5)</f>
        <v>#N/A</v>
      </c>
      <c r="BV878" s="66" t="e">
        <f>INDEX('Partnumber data valves'!$B$4:$AC$1001,$BB878,6)</f>
        <v>#N/A</v>
      </c>
    </row>
    <row r="879" spans="2:74" ht="15.75">
      <c r="B879" s="86"/>
      <c r="C879" s="108"/>
      <c r="D879" s="112"/>
      <c r="E879" s="124"/>
      <c r="F879" s="124"/>
      <c r="G879" s="109"/>
      <c r="H879" s="112"/>
      <c r="I879" s="110"/>
      <c r="J879" s="111"/>
      <c r="K879" s="112"/>
      <c r="L879" s="111"/>
      <c r="M879" s="115"/>
      <c r="N879" s="115"/>
      <c r="O879" s="115"/>
      <c r="Q879" s="83"/>
      <c r="R879" s="22" t="e">
        <f>VLOOKUP('Frese Valve Selection'!$Q879,'Partnumber data valves'!$B$4:$K$1001,2,FALSE)</f>
        <v>#N/A</v>
      </c>
      <c r="S879" s="23" t="e">
        <f>VLOOKUP('Frese Valve Selection'!$Q879,'Partnumber data valves'!$B$4:$K$1001,3,FALSE)</f>
        <v>#N/A</v>
      </c>
      <c r="T879" s="23" t="e">
        <f>VLOOKUP('Frese Valve Selection'!$Q879,'Partnumber data valves'!$B$4:$K$1001,4,FALSE)</f>
        <v>#N/A</v>
      </c>
      <c r="U879" s="23" t="e">
        <f>VLOOKUP('Frese Valve Selection'!$Q879,'Partnumber data valves'!$B$4:$K$1001,5,FALSE)</f>
        <v>#N/A</v>
      </c>
      <c r="V879" s="23" t="e">
        <f>VLOOKUP('Frese Valve Selection'!$Q879,'Partnumber data valves'!$B$4:$K$1001,6,FALSE)</f>
        <v>#N/A</v>
      </c>
      <c r="W879" s="23" t="e">
        <f>VLOOKUP('Frese Valve Selection'!$Q879,'Partnumber data valves'!$B$4:$K$1001,7,FALSE)</f>
        <v>#N/A</v>
      </c>
      <c r="X879" s="23" t="e">
        <f>VLOOKUP('Frese Valve Selection'!$Q879,'Partnumber data valves'!$B$4:$K$1001,8,FALSE)</f>
        <v>#N/A</v>
      </c>
      <c r="Y879" s="23" t="e">
        <f>VLOOKUP('Frese Valve Selection'!$Q879,'Partnumber data valves'!$B$4:$K$1001,9,FALSE)</f>
        <v>#N/A</v>
      </c>
      <c r="Z879" s="23" t="e">
        <f>VLOOKUP('Frese Valve Selection'!$Q879,'Partnumber data valves'!$B$4:$K$1001,10,FALSE)</f>
        <v>#N/A</v>
      </c>
      <c r="AA879" s="97">
        <f t="shared" si="127"/>
        <v>0</v>
      </c>
      <c r="AB879" s="98" t="e">
        <f t="shared" si="125"/>
        <v>#N/A</v>
      </c>
      <c r="AC879" s="99" t="e">
        <f t="shared" si="126"/>
        <v>#N/A</v>
      </c>
      <c r="AD879" s="23" t="e">
        <f>VLOOKUP(Q879,'Weight table'!$A$2:$C$10000,3,FALSE)</f>
        <v>#N/A</v>
      </c>
      <c r="AF879" s="83"/>
      <c r="AG879" s="23" t="str">
        <f>IF(OR(ISBLANK($AF879),$AF879="N/A"),"",VLOOKUP($AF879,'Part number data actuators'!$B$3:$H$202,2,FALSE))</f>
        <v/>
      </c>
      <c r="AH879" s="23" t="str">
        <f>IF(OR(ISBLANK($AF879),$AF879="N/A"),"",VLOOKUP($AF879,'Part number data actuators'!$B$3:$H$202,3,FALSE))</f>
        <v/>
      </c>
      <c r="AI879" s="23" t="str">
        <f>IF(OR(ISBLANK($AF879),$AF879="N/A"),"",VLOOKUP($AF879,'Part number data actuators'!$B$3:$H$202,4,FALSE))</f>
        <v/>
      </c>
      <c r="AJ879" s="23" t="str">
        <f>IF(OR(ISBLANK($AF879),$AF879="N/A"),"",VLOOKUP($AF879,'Part number data actuators'!$B$3:$H$202,5,FALSE))</f>
        <v/>
      </c>
      <c r="AK879" s="23" t="str">
        <f>IF(OR(ISBLANK($AF879),$AF879="N/A"),"",VLOOKUP($AF879,'Part number data actuators'!$B$3:$H$202,6,FALSE))</f>
        <v/>
      </c>
      <c r="AL879" s="23" t="str">
        <f>IF(OR(ISBLANK($AF879),$AF879="N/A"),"",VLOOKUP($AF879,'Part number data actuators'!$B$3:$H$202,7,FALSE))</f>
        <v/>
      </c>
      <c r="AM879" s="5" t="str">
        <f>IF(OR(ISBLANK($AF879),$AF879="N/A"),"",VLOOKUP(AF879,'Weight table'!$A$2:$C$10000,3,FALSE))</f>
        <v/>
      </c>
      <c r="AO879" s="86"/>
      <c r="AU879" s="66" t="e">
        <f t="shared" si="128"/>
        <v>#N/A</v>
      </c>
      <c r="AV879" s="66" t="e">
        <f t="shared" si="129"/>
        <v>#N/A</v>
      </c>
      <c r="AW879" t="e">
        <f t="shared" si="130"/>
        <v>#N/A</v>
      </c>
      <c r="AX879" s="66" t="e">
        <f t="shared" si="131"/>
        <v>#N/A</v>
      </c>
      <c r="AY879" s="66" t="e">
        <f t="shared" si="132"/>
        <v>#N/A</v>
      </c>
      <c r="BB879" s="6" t="e">
        <f>MATCH(Q879,'Partnumber data valves'!$B$4:$B$1001,0)</f>
        <v>#N/A</v>
      </c>
      <c r="BC879" s="6"/>
      <c r="BD879" t="e">
        <f>INDEX('Partnumber data valves'!$B$4:$AC$1001,$BB879,13)</f>
        <v>#N/A</v>
      </c>
      <c r="BE879" t="e">
        <f>INDEX('Partnumber data valves'!$B$4:$AC$1001,$BB879,14)</f>
        <v>#N/A</v>
      </c>
      <c r="BF879" t="e">
        <f>INDEX('Partnumber data valves'!$B$4:$AC$1001,$BB879,15)</f>
        <v>#N/A</v>
      </c>
      <c r="BG879" t="e">
        <f>INDEX('Partnumber data valves'!$B$4:$AC$1001,$BB879,16)</f>
        <v>#N/A</v>
      </c>
      <c r="BH879" t="e">
        <f>INDEX('Partnumber data valves'!$B$4:$AC$1001,$BB879,17)</f>
        <v>#N/A</v>
      </c>
      <c r="BI879" t="e">
        <f>INDEX('Partnumber data valves'!$B$4:$AC$1001,$BB879,18)</f>
        <v>#N/A</v>
      </c>
      <c r="BJ879" t="e">
        <f>INDEX('Partnumber data valves'!$B$4:$AC$1001,$BB879,19)</f>
        <v>#N/A</v>
      </c>
      <c r="BL879" t="e">
        <f>INDEX('Partnumber data valves'!$B$4:$AC$1001,$BB879,21)</f>
        <v>#N/A</v>
      </c>
      <c r="BM879" t="e">
        <f>INDEX('Partnumber data valves'!$B$4:$AC$1001,$BB879,22)</f>
        <v>#N/A</v>
      </c>
      <c r="BN879" t="e">
        <f>INDEX('Partnumber data valves'!$B$4:$AC$1001,$BB879,23)</f>
        <v>#N/A</v>
      </c>
      <c r="BO879" t="e">
        <f>INDEX('Partnumber data valves'!$B$4:$AC$1001,$BB879,24)</f>
        <v>#N/A</v>
      </c>
      <c r="BP879" t="e">
        <f>INDEX('Partnumber data valves'!$B$4:$AC$1001,$BB879,25)</f>
        <v>#N/A</v>
      </c>
      <c r="BQ879" t="e">
        <f>INDEX('Partnumber data valves'!$B$4:$AC$1001,$BB879,26)</f>
        <v>#N/A</v>
      </c>
      <c r="BR879" t="e">
        <f>INDEX('Partnumber data valves'!$B$4:$AC$1001,$BB879,27)</f>
        <v>#N/A</v>
      </c>
      <c r="BS879" t="e">
        <f>INDEX('Partnumber data valves'!$B$4:$AC$1001,$BB879,28)</f>
        <v>#N/A</v>
      </c>
      <c r="BU879" s="66" t="e">
        <f>INDEX('Partnumber data valves'!$B$4:$AC$1001,$BB879,5)</f>
        <v>#N/A</v>
      </c>
      <c r="BV879" s="66" t="e">
        <f>INDEX('Partnumber data valves'!$B$4:$AC$1001,$BB879,6)</f>
        <v>#N/A</v>
      </c>
    </row>
    <row r="880" spans="2:74" ht="15.75">
      <c r="B880" s="86"/>
      <c r="C880" s="108"/>
      <c r="D880" s="112"/>
      <c r="E880" s="124"/>
      <c r="F880" s="124"/>
      <c r="G880" s="109"/>
      <c r="H880" s="112"/>
      <c r="I880" s="110"/>
      <c r="J880" s="111"/>
      <c r="K880" s="112"/>
      <c r="L880" s="111"/>
      <c r="M880" s="115"/>
      <c r="N880" s="115"/>
      <c r="O880" s="115"/>
      <c r="Q880" s="83"/>
      <c r="R880" s="22" t="e">
        <f>VLOOKUP('Frese Valve Selection'!$Q880,'Partnumber data valves'!$B$4:$K$1001,2,FALSE)</f>
        <v>#N/A</v>
      </c>
      <c r="S880" s="23" t="e">
        <f>VLOOKUP('Frese Valve Selection'!$Q880,'Partnumber data valves'!$B$4:$K$1001,3,FALSE)</f>
        <v>#N/A</v>
      </c>
      <c r="T880" s="23" t="e">
        <f>VLOOKUP('Frese Valve Selection'!$Q880,'Partnumber data valves'!$B$4:$K$1001,4,FALSE)</f>
        <v>#N/A</v>
      </c>
      <c r="U880" s="23" t="e">
        <f>VLOOKUP('Frese Valve Selection'!$Q880,'Partnumber data valves'!$B$4:$K$1001,5,FALSE)</f>
        <v>#N/A</v>
      </c>
      <c r="V880" s="23" t="e">
        <f>VLOOKUP('Frese Valve Selection'!$Q880,'Partnumber data valves'!$B$4:$K$1001,6,FALSE)</f>
        <v>#N/A</v>
      </c>
      <c r="W880" s="23" t="e">
        <f>VLOOKUP('Frese Valve Selection'!$Q880,'Partnumber data valves'!$B$4:$K$1001,7,FALSE)</f>
        <v>#N/A</v>
      </c>
      <c r="X880" s="23" t="e">
        <f>VLOOKUP('Frese Valve Selection'!$Q880,'Partnumber data valves'!$B$4:$K$1001,8,FALSE)</f>
        <v>#N/A</v>
      </c>
      <c r="Y880" s="23" t="e">
        <f>VLOOKUP('Frese Valve Selection'!$Q880,'Partnumber data valves'!$B$4:$K$1001,9,FALSE)</f>
        <v>#N/A</v>
      </c>
      <c r="Z880" s="23" t="e">
        <f>VLOOKUP('Frese Valve Selection'!$Q880,'Partnumber data valves'!$B$4:$K$1001,10,FALSE)</f>
        <v>#N/A</v>
      </c>
      <c r="AA880" s="97">
        <f t="shared" si="127"/>
        <v>0</v>
      </c>
      <c r="AB880" s="98" t="e">
        <f t="shared" si="125"/>
        <v>#N/A</v>
      </c>
      <c r="AC880" s="99" t="e">
        <f t="shared" si="126"/>
        <v>#N/A</v>
      </c>
      <c r="AD880" s="23" t="e">
        <f>VLOOKUP(Q880,'Weight table'!$A$2:$C$10000,3,FALSE)</f>
        <v>#N/A</v>
      </c>
      <c r="AF880" s="83"/>
      <c r="AG880" s="23" t="str">
        <f>IF(OR(ISBLANK($AF880),$AF880="N/A"),"",VLOOKUP($AF880,'Part number data actuators'!$B$3:$H$202,2,FALSE))</f>
        <v/>
      </c>
      <c r="AH880" s="23" t="str">
        <f>IF(OR(ISBLANK($AF880),$AF880="N/A"),"",VLOOKUP($AF880,'Part number data actuators'!$B$3:$H$202,3,FALSE))</f>
        <v/>
      </c>
      <c r="AI880" s="23" t="str">
        <f>IF(OR(ISBLANK($AF880),$AF880="N/A"),"",VLOOKUP($AF880,'Part number data actuators'!$B$3:$H$202,4,FALSE))</f>
        <v/>
      </c>
      <c r="AJ880" s="23" t="str">
        <f>IF(OR(ISBLANK($AF880),$AF880="N/A"),"",VLOOKUP($AF880,'Part number data actuators'!$B$3:$H$202,5,FALSE))</f>
        <v/>
      </c>
      <c r="AK880" s="23" t="str">
        <f>IF(OR(ISBLANK($AF880),$AF880="N/A"),"",VLOOKUP($AF880,'Part number data actuators'!$B$3:$H$202,6,FALSE))</f>
        <v/>
      </c>
      <c r="AL880" s="23" t="str">
        <f>IF(OR(ISBLANK($AF880),$AF880="N/A"),"",VLOOKUP($AF880,'Part number data actuators'!$B$3:$H$202,7,FALSE))</f>
        <v/>
      </c>
      <c r="AM880" s="5" t="str">
        <f>IF(OR(ISBLANK($AF880),$AF880="N/A"),"",VLOOKUP(AF880,'Weight table'!$A$2:$C$10000,3,FALSE))</f>
        <v/>
      </c>
      <c r="AO880" s="86"/>
      <c r="AU880" s="66" t="e">
        <f t="shared" si="128"/>
        <v>#N/A</v>
      </c>
      <c r="AV880" s="66" t="e">
        <f t="shared" si="129"/>
        <v>#N/A</v>
      </c>
      <c r="AW880" t="e">
        <f t="shared" si="130"/>
        <v>#N/A</v>
      </c>
      <c r="AX880" s="66" t="e">
        <f t="shared" si="131"/>
        <v>#N/A</v>
      </c>
      <c r="AY880" s="66" t="e">
        <f t="shared" si="132"/>
        <v>#N/A</v>
      </c>
      <c r="BB880" s="6" t="e">
        <f>MATCH(Q880,'Partnumber data valves'!$B$4:$B$1001,0)</f>
        <v>#N/A</v>
      </c>
      <c r="BC880" s="6"/>
      <c r="BD880" t="e">
        <f>INDEX('Partnumber data valves'!$B$4:$AC$1001,$BB880,13)</f>
        <v>#N/A</v>
      </c>
      <c r="BE880" t="e">
        <f>INDEX('Partnumber data valves'!$B$4:$AC$1001,$BB880,14)</f>
        <v>#N/A</v>
      </c>
      <c r="BF880" t="e">
        <f>INDEX('Partnumber data valves'!$B$4:$AC$1001,$BB880,15)</f>
        <v>#N/A</v>
      </c>
      <c r="BG880" t="e">
        <f>INDEX('Partnumber data valves'!$B$4:$AC$1001,$BB880,16)</f>
        <v>#N/A</v>
      </c>
      <c r="BH880" t="e">
        <f>INDEX('Partnumber data valves'!$B$4:$AC$1001,$BB880,17)</f>
        <v>#N/A</v>
      </c>
      <c r="BI880" t="e">
        <f>INDEX('Partnumber data valves'!$B$4:$AC$1001,$BB880,18)</f>
        <v>#N/A</v>
      </c>
      <c r="BJ880" t="e">
        <f>INDEX('Partnumber data valves'!$B$4:$AC$1001,$BB880,19)</f>
        <v>#N/A</v>
      </c>
      <c r="BL880" t="e">
        <f>INDEX('Partnumber data valves'!$B$4:$AC$1001,$BB880,21)</f>
        <v>#N/A</v>
      </c>
      <c r="BM880" t="e">
        <f>INDEX('Partnumber data valves'!$B$4:$AC$1001,$BB880,22)</f>
        <v>#N/A</v>
      </c>
      <c r="BN880" t="e">
        <f>INDEX('Partnumber data valves'!$B$4:$AC$1001,$BB880,23)</f>
        <v>#N/A</v>
      </c>
      <c r="BO880" t="e">
        <f>INDEX('Partnumber data valves'!$B$4:$AC$1001,$BB880,24)</f>
        <v>#N/A</v>
      </c>
      <c r="BP880" t="e">
        <f>INDEX('Partnumber data valves'!$B$4:$AC$1001,$BB880,25)</f>
        <v>#N/A</v>
      </c>
      <c r="BQ880" t="e">
        <f>INDEX('Partnumber data valves'!$B$4:$AC$1001,$BB880,26)</f>
        <v>#N/A</v>
      </c>
      <c r="BR880" t="e">
        <f>INDEX('Partnumber data valves'!$B$4:$AC$1001,$BB880,27)</f>
        <v>#N/A</v>
      </c>
      <c r="BS880" t="e">
        <f>INDEX('Partnumber data valves'!$B$4:$AC$1001,$BB880,28)</f>
        <v>#N/A</v>
      </c>
      <c r="BU880" s="66" t="e">
        <f>INDEX('Partnumber data valves'!$B$4:$AC$1001,$BB880,5)</f>
        <v>#N/A</v>
      </c>
      <c r="BV880" s="66" t="e">
        <f>INDEX('Partnumber data valves'!$B$4:$AC$1001,$BB880,6)</f>
        <v>#N/A</v>
      </c>
    </row>
    <row r="881" spans="2:74" ht="15.75">
      <c r="B881" s="86"/>
      <c r="C881" s="108"/>
      <c r="D881" s="125"/>
      <c r="E881" s="124"/>
      <c r="F881" s="124"/>
      <c r="G881" s="109"/>
      <c r="H881" s="112"/>
      <c r="I881" s="110"/>
      <c r="J881" s="111"/>
      <c r="K881" s="112"/>
      <c r="L881" s="111"/>
      <c r="M881" s="115"/>
      <c r="N881" s="115"/>
      <c r="O881" s="115"/>
      <c r="Q881" s="83"/>
      <c r="R881" s="22" t="e">
        <f>VLOOKUP('Frese Valve Selection'!$Q881,'Partnumber data valves'!$B$4:$K$1001,2,FALSE)</f>
        <v>#N/A</v>
      </c>
      <c r="S881" s="23" t="e">
        <f>VLOOKUP('Frese Valve Selection'!$Q881,'Partnumber data valves'!$B$4:$K$1001,3,FALSE)</f>
        <v>#N/A</v>
      </c>
      <c r="T881" s="23" t="e">
        <f>VLOOKUP('Frese Valve Selection'!$Q881,'Partnumber data valves'!$B$4:$K$1001,4,FALSE)</f>
        <v>#N/A</v>
      </c>
      <c r="U881" s="23" t="e">
        <f>VLOOKUP('Frese Valve Selection'!$Q881,'Partnumber data valves'!$B$4:$K$1001,5,FALSE)</f>
        <v>#N/A</v>
      </c>
      <c r="V881" s="23" t="e">
        <f>VLOOKUP('Frese Valve Selection'!$Q881,'Partnumber data valves'!$B$4:$K$1001,6,FALSE)</f>
        <v>#N/A</v>
      </c>
      <c r="W881" s="23" t="e">
        <f>VLOOKUP('Frese Valve Selection'!$Q881,'Partnumber data valves'!$B$4:$K$1001,7,FALSE)</f>
        <v>#N/A</v>
      </c>
      <c r="X881" s="23" t="e">
        <f>VLOOKUP('Frese Valve Selection'!$Q881,'Partnumber data valves'!$B$4:$K$1001,8,FALSE)</f>
        <v>#N/A</v>
      </c>
      <c r="Y881" s="23" t="e">
        <f>VLOOKUP('Frese Valve Selection'!$Q881,'Partnumber data valves'!$B$4:$K$1001,9,FALSE)</f>
        <v>#N/A</v>
      </c>
      <c r="Z881" s="23" t="e">
        <f>VLOOKUP('Frese Valve Selection'!$Q881,'Partnumber data valves'!$B$4:$K$1001,10,FALSE)</f>
        <v>#N/A</v>
      </c>
      <c r="AA881" s="97">
        <f t="shared" si="127"/>
        <v>0</v>
      </c>
      <c r="AB881" s="98" t="e">
        <f t="shared" si="125"/>
        <v>#N/A</v>
      </c>
      <c r="AC881" s="99" t="e">
        <f t="shared" si="126"/>
        <v>#N/A</v>
      </c>
      <c r="AD881" s="23" t="e">
        <f>VLOOKUP(Q881,'Weight table'!$A$2:$C$10000,3,FALSE)</f>
        <v>#N/A</v>
      </c>
      <c r="AF881" s="83"/>
      <c r="AG881" s="23" t="str">
        <f>IF(OR(ISBLANK($AF881),$AF881="N/A"),"",VLOOKUP($AF881,'Part number data actuators'!$B$3:$H$202,2,FALSE))</f>
        <v/>
      </c>
      <c r="AH881" s="23" t="str">
        <f>IF(OR(ISBLANK($AF881),$AF881="N/A"),"",VLOOKUP($AF881,'Part number data actuators'!$B$3:$H$202,3,FALSE))</f>
        <v/>
      </c>
      <c r="AI881" s="23" t="str">
        <f>IF(OR(ISBLANK($AF881),$AF881="N/A"),"",VLOOKUP($AF881,'Part number data actuators'!$B$3:$H$202,4,FALSE))</f>
        <v/>
      </c>
      <c r="AJ881" s="23" t="str">
        <f>IF(OR(ISBLANK($AF881),$AF881="N/A"),"",VLOOKUP($AF881,'Part number data actuators'!$B$3:$H$202,5,FALSE))</f>
        <v/>
      </c>
      <c r="AK881" s="23" t="str">
        <f>IF(OR(ISBLANK($AF881),$AF881="N/A"),"",VLOOKUP($AF881,'Part number data actuators'!$B$3:$H$202,6,FALSE))</f>
        <v/>
      </c>
      <c r="AL881" s="23" t="str">
        <f>IF(OR(ISBLANK($AF881),$AF881="N/A"),"",VLOOKUP($AF881,'Part number data actuators'!$B$3:$H$202,7,FALSE))</f>
        <v/>
      </c>
      <c r="AM881" s="5" t="str">
        <f>IF(OR(ISBLANK($AF881),$AF881="N/A"),"",VLOOKUP(AF881,'Weight table'!$A$2:$C$10000,3,FALSE))</f>
        <v/>
      </c>
      <c r="AO881" s="86"/>
      <c r="AU881" s="66" t="e">
        <f t="shared" si="128"/>
        <v>#N/A</v>
      </c>
      <c r="AV881" s="66" t="e">
        <f t="shared" si="129"/>
        <v>#N/A</v>
      </c>
      <c r="AW881" t="e">
        <f t="shared" si="130"/>
        <v>#N/A</v>
      </c>
      <c r="AX881" s="66" t="e">
        <f t="shared" si="131"/>
        <v>#N/A</v>
      </c>
      <c r="AY881" s="66" t="e">
        <f t="shared" si="132"/>
        <v>#N/A</v>
      </c>
      <c r="BB881" s="6" t="e">
        <f>MATCH(Q881,'Partnumber data valves'!$B$4:$B$1001,0)</f>
        <v>#N/A</v>
      </c>
      <c r="BC881" s="6"/>
      <c r="BD881" t="e">
        <f>INDEX('Partnumber data valves'!$B$4:$AC$1001,$BB881,13)</f>
        <v>#N/A</v>
      </c>
      <c r="BE881" t="e">
        <f>INDEX('Partnumber data valves'!$B$4:$AC$1001,$BB881,14)</f>
        <v>#N/A</v>
      </c>
      <c r="BF881" t="e">
        <f>INDEX('Partnumber data valves'!$B$4:$AC$1001,$BB881,15)</f>
        <v>#N/A</v>
      </c>
      <c r="BG881" t="e">
        <f>INDEX('Partnumber data valves'!$B$4:$AC$1001,$BB881,16)</f>
        <v>#N/A</v>
      </c>
      <c r="BH881" t="e">
        <f>INDEX('Partnumber data valves'!$B$4:$AC$1001,$BB881,17)</f>
        <v>#N/A</v>
      </c>
      <c r="BI881" t="e">
        <f>INDEX('Partnumber data valves'!$B$4:$AC$1001,$BB881,18)</f>
        <v>#N/A</v>
      </c>
      <c r="BJ881" t="e">
        <f>INDEX('Partnumber data valves'!$B$4:$AC$1001,$BB881,19)</f>
        <v>#N/A</v>
      </c>
      <c r="BL881" t="e">
        <f>INDEX('Partnumber data valves'!$B$4:$AC$1001,$BB881,21)</f>
        <v>#N/A</v>
      </c>
      <c r="BM881" t="e">
        <f>INDEX('Partnumber data valves'!$B$4:$AC$1001,$BB881,22)</f>
        <v>#N/A</v>
      </c>
      <c r="BN881" t="e">
        <f>INDEX('Partnumber data valves'!$B$4:$AC$1001,$BB881,23)</f>
        <v>#N/A</v>
      </c>
      <c r="BO881" t="e">
        <f>INDEX('Partnumber data valves'!$B$4:$AC$1001,$BB881,24)</f>
        <v>#N/A</v>
      </c>
      <c r="BP881" t="e">
        <f>INDEX('Partnumber data valves'!$B$4:$AC$1001,$BB881,25)</f>
        <v>#N/A</v>
      </c>
      <c r="BQ881" t="e">
        <f>INDEX('Partnumber data valves'!$B$4:$AC$1001,$BB881,26)</f>
        <v>#N/A</v>
      </c>
      <c r="BR881" t="e">
        <f>INDEX('Partnumber data valves'!$B$4:$AC$1001,$BB881,27)</f>
        <v>#N/A</v>
      </c>
      <c r="BS881" t="e">
        <f>INDEX('Partnumber data valves'!$B$4:$AC$1001,$BB881,28)</f>
        <v>#N/A</v>
      </c>
      <c r="BU881" s="66" t="e">
        <f>INDEX('Partnumber data valves'!$B$4:$AC$1001,$BB881,5)</f>
        <v>#N/A</v>
      </c>
      <c r="BV881" s="66" t="e">
        <f>INDEX('Partnumber data valves'!$B$4:$AC$1001,$BB881,6)</f>
        <v>#N/A</v>
      </c>
    </row>
    <row r="882" spans="2:74" ht="15.75">
      <c r="B882" s="86"/>
      <c r="C882" s="108"/>
      <c r="D882" s="112"/>
      <c r="E882" s="124"/>
      <c r="F882" s="124"/>
      <c r="G882" s="109"/>
      <c r="H882" s="112"/>
      <c r="I882" s="110"/>
      <c r="J882" s="111"/>
      <c r="K882" s="112"/>
      <c r="L882" s="111"/>
      <c r="M882" s="115"/>
      <c r="N882" s="115"/>
      <c r="O882" s="115"/>
      <c r="Q882" s="83"/>
      <c r="R882" s="22" t="e">
        <f>VLOOKUP('Frese Valve Selection'!$Q882,'Partnumber data valves'!$B$4:$K$1001,2,FALSE)</f>
        <v>#N/A</v>
      </c>
      <c r="S882" s="23" t="e">
        <f>VLOOKUP('Frese Valve Selection'!$Q882,'Partnumber data valves'!$B$4:$K$1001,3,FALSE)</f>
        <v>#N/A</v>
      </c>
      <c r="T882" s="23" t="e">
        <f>VLOOKUP('Frese Valve Selection'!$Q882,'Partnumber data valves'!$B$4:$K$1001,4,FALSE)</f>
        <v>#N/A</v>
      </c>
      <c r="U882" s="23" t="e">
        <f>VLOOKUP('Frese Valve Selection'!$Q882,'Partnumber data valves'!$B$4:$K$1001,5,FALSE)</f>
        <v>#N/A</v>
      </c>
      <c r="V882" s="23" t="e">
        <f>VLOOKUP('Frese Valve Selection'!$Q882,'Partnumber data valves'!$B$4:$K$1001,6,FALSE)</f>
        <v>#N/A</v>
      </c>
      <c r="W882" s="23" t="e">
        <f>VLOOKUP('Frese Valve Selection'!$Q882,'Partnumber data valves'!$B$4:$K$1001,7,FALSE)</f>
        <v>#N/A</v>
      </c>
      <c r="X882" s="23" t="e">
        <f>VLOOKUP('Frese Valve Selection'!$Q882,'Partnumber data valves'!$B$4:$K$1001,8,FALSE)</f>
        <v>#N/A</v>
      </c>
      <c r="Y882" s="23" t="e">
        <f>VLOOKUP('Frese Valve Selection'!$Q882,'Partnumber data valves'!$B$4:$K$1001,9,FALSE)</f>
        <v>#N/A</v>
      </c>
      <c r="Z882" s="23" t="e">
        <f>VLOOKUP('Frese Valve Selection'!$Q882,'Partnumber data valves'!$B$4:$K$1001,10,FALSE)</f>
        <v>#N/A</v>
      </c>
      <c r="AA882" s="97">
        <f t="shared" si="127"/>
        <v>0</v>
      </c>
      <c r="AB882" s="98" t="e">
        <f t="shared" si="125"/>
        <v>#N/A</v>
      </c>
      <c r="AC882" s="99" t="e">
        <f t="shared" si="126"/>
        <v>#N/A</v>
      </c>
      <c r="AD882" s="23" t="e">
        <f>VLOOKUP(Q882,'Weight table'!$A$2:$C$10000,3,FALSE)</f>
        <v>#N/A</v>
      </c>
      <c r="AF882" s="83"/>
      <c r="AG882" s="23" t="str">
        <f>IF(OR(ISBLANK($AF882),$AF882="N/A"),"",VLOOKUP($AF882,'Part number data actuators'!$B$3:$H$202,2,FALSE))</f>
        <v/>
      </c>
      <c r="AH882" s="23" t="str">
        <f>IF(OR(ISBLANK($AF882),$AF882="N/A"),"",VLOOKUP($AF882,'Part number data actuators'!$B$3:$H$202,3,FALSE))</f>
        <v/>
      </c>
      <c r="AI882" s="23" t="str">
        <f>IF(OR(ISBLANK($AF882),$AF882="N/A"),"",VLOOKUP($AF882,'Part number data actuators'!$B$3:$H$202,4,FALSE))</f>
        <v/>
      </c>
      <c r="AJ882" s="23" t="str">
        <f>IF(OR(ISBLANK($AF882),$AF882="N/A"),"",VLOOKUP($AF882,'Part number data actuators'!$B$3:$H$202,5,FALSE))</f>
        <v/>
      </c>
      <c r="AK882" s="23" t="str">
        <f>IF(OR(ISBLANK($AF882),$AF882="N/A"),"",VLOOKUP($AF882,'Part number data actuators'!$B$3:$H$202,6,FALSE))</f>
        <v/>
      </c>
      <c r="AL882" s="23" t="str">
        <f>IF(OR(ISBLANK($AF882),$AF882="N/A"),"",VLOOKUP($AF882,'Part number data actuators'!$B$3:$H$202,7,FALSE))</f>
        <v/>
      </c>
      <c r="AM882" s="5" t="str">
        <f>IF(OR(ISBLANK($AF882),$AF882="N/A"),"",VLOOKUP(AF882,'Weight table'!$A$2:$C$10000,3,FALSE))</f>
        <v/>
      </c>
      <c r="AO882" s="86"/>
      <c r="AU882" s="66" t="e">
        <f t="shared" si="128"/>
        <v>#N/A</v>
      </c>
      <c r="AV882" s="66" t="e">
        <f t="shared" si="129"/>
        <v>#N/A</v>
      </c>
      <c r="AW882" t="e">
        <f t="shared" si="130"/>
        <v>#N/A</v>
      </c>
      <c r="AX882" s="66" t="e">
        <f t="shared" si="131"/>
        <v>#N/A</v>
      </c>
      <c r="AY882" s="66" t="e">
        <f t="shared" si="132"/>
        <v>#N/A</v>
      </c>
      <c r="BB882" s="6" t="e">
        <f>MATCH(Q882,'Partnumber data valves'!$B$4:$B$1001,0)</f>
        <v>#N/A</v>
      </c>
      <c r="BC882" s="6"/>
      <c r="BD882" t="e">
        <f>INDEX('Partnumber data valves'!$B$4:$AC$1001,$BB882,13)</f>
        <v>#N/A</v>
      </c>
      <c r="BE882" t="e">
        <f>INDEX('Partnumber data valves'!$B$4:$AC$1001,$BB882,14)</f>
        <v>#N/A</v>
      </c>
      <c r="BF882" t="e">
        <f>INDEX('Partnumber data valves'!$B$4:$AC$1001,$BB882,15)</f>
        <v>#N/A</v>
      </c>
      <c r="BG882" t="e">
        <f>INDEX('Partnumber data valves'!$B$4:$AC$1001,$BB882,16)</f>
        <v>#N/A</v>
      </c>
      <c r="BH882" t="e">
        <f>INDEX('Partnumber data valves'!$B$4:$AC$1001,$BB882,17)</f>
        <v>#N/A</v>
      </c>
      <c r="BI882" t="e">
        <f>INDEX('Partnumber data valves'!$B$4:$AC$1001,$BB882,18)</f>
        <v>#N/A</v>
      </c>
      <c r="BJ882" t="e">
        <f>INDEX('Partnumber data valves'!$B$4:$AC$1001,$BB882,19)</f>
        <v>#N/A</v>
      </c>
      <c r="BL882" t="e">
        <f>INDEX('Partnumber data valves'!$B$4:$AC$1001,$BB882,21)</f>
        <v>#N/A</v>
      </c>
      <c r="BM882" t="e">
        <f>INDEX('Partnumber data valves'!$B$4:$AC$1001,$BB882,22)</f>
        <v>#N/A</v>
      </c>
      <c r="BN882" t="e">
        <f>INDEX('Partnumber data valves'!$B$4:$AC$1001,$BB882,23)</f>
        <v>#N/A</v>
      </c>
      <c r="BO882" t="e">
        <f>INDEX('Partnumber data valves'!$B$4:$AC$1001,$BB882,24)</f>
        <v>#N/A</v>
      </c>
      <c r="BP882" t="e">
        <f>INDEX('Partnumber data valves'!$B$4:$AC$1001,$BB882,25)</f>
        <v>#N/A</v>
      </c>
      <c r="BQ882" t="e">
        <f>INDEX('Partnumber data valves'!$B$4:$AC$1001,$BB882,26)</f>
        <v>#N/A</v>
      </c>
      <c r="BR882" t="e">
        <f>INDEX('Partnumber data valves'!$B$4:$AC$1001,$BB882,27)</f>
        <v>#N/A</v>
      </c>
      <c r="BS882" t="e">
        <f>INDEX('Partnumber data valves'!$B$4:$AC$1001,$BB882,28)</f>
        <v>#N/A</v>
      </c>
      <c r="BU882" s="66" t="e">
        <f>INDEX('Partnumber data valves'!$B$4:$AC$1001,$BB882,5)</f>
        <v>#N/A</v>
      </c>
      <c r="BV882" s="66" t="e">
        <f>INDEX('Partnumber data valves'!$B$4:$AC$1001,$BB882,6)</f>
        <v>#N/A</v>
      </c>
    </row>
    <row r="883" spans="2:74" ht="15.75">
      <c r="B883" s="86"/>
      <c r="C883" s="108"/>
      <c r="D883" s="112"/>
      <c r="E883" s="124"/>
      <c r="F883" s="124"/>
      <c r="G883" s="109"/>
      <c r="H883" s="112"/>
      <c r="I883" s="110"/>
      <c r="J883" s="111"/>
      <c r="K883" s="112"/>
      <c r="L883" s="111"/>
      <c r="M883" s="115"/>
      <c r="N883" s="115"/>
      <c r="O883" s="115"/>
      <c r="Q883" s="83"/>
      <c r="R883" s="22" t="e">
        <f>VLOOKUP('Frese Valve Selection'!$Q883,'Partnumber data valves'!$B$4:$K$1001,2,FALSE)</f>
        <v>#N/A</v>
      </c>
      <c r="S883" s="23" t="e">
        <f>VLOOKUP('Frese Valve Selection'!$Q883,'Partnumber data valves'!$B$4:$K$1001,3,FALSE)</f>
        <v>#N/A</v>
      </c>
      <c r="T883" s="23" t="e">
        <f>VLOOKUP('Frese Valve Selection'!$Q883,'Partnumber data valves'!$B$4:$K$1001,4,FALSE)</f>
        <v>#N/A</v>
      </c>
      <c r="U883" s="23" t="e">
        <f>VLOOKUP('Frese Valve Selection'!$Q883,'Partnumber data valves'!$B$4:$K$1001,5,FALSE)</f>
        <v>#N/A</v>
      </c>
      <c r="V883" s="23" t="e">
        <f>VLOOKUP('Frese Valve Selection'!$Q883,'Partnumber data valves'!$B$4:$K$1001,6,FALSE)</f>
        <v>#N/A</v>
      </c>
      <c r="W883" s="23" t="e">
        <f>VLOOKUP('Frese Valve Selection'!$Q883,'Partnumber data valves'!$B$4:$K$1001,7,FALSE)</f>
        <v>#N/A</v>
      </c>
      <c r="X883" s="23" t="e">
        <f>VLOOKUP('Frese Valve Selection'!$Q883,'Partnumber data valves'!$B$4:$K$1001,8,FALSE)</f>
        <v>#N/A</v>
      </c>
      <c r="Y883" s="23" t="e">
        <f>VLOOKUP('Frese Valve Selection'!$Q883,'Partnumber data valves'!$B$4:$K$1001,9,FALSE)</f>
        <v>#N/A</v>
      </c>
      <c r="Z883" s="23" t="e">
        <f>VLOOKUP('Frese Valve Selection'!$Q883,'Partnumber data valves'!$B$4:$K$1001,10,FALSE)</f>
        <v>#N/A</v>
      </c>
      <c r="AA883" s="97">
        <f t="shared" si="127"/>
        <v>0</v>
      </c>
      <c r="AB883" s="98" t="e">
        <f t="shared" si="125"/>
        <v>#N/A</v>
      </c>
      <c r="AC883" s="99" t="e">
        <f t="shared" si="126"/>
        <v>#N/A</v>
      </c>
      <c r="AD883" s="23" t="e">
        <f>VLOOKUP(Q883,'Weight table'!$A$2:$C$10000,3,FALSE)</f>
        <v>#N/A</v>
      </c>
      <c r="AF883" s="83"/>
      <c r="AG883" s="23" t="str">
        <f>IF(OR(ISBLANK($AF883),$AF883="N/A"),"",VLOOKUP($AF883,'Part number data actuators'!$B$3:$H$202,2,FALSE))</f>
        <v/>
      </c>
      <c r="AH883" s="23" t="str">
        <f>IF(OR(ISBLANK($AF883),$AF883="N/A"),"",VLOOKUP($AF883,'Part number data actuators'!$B$3:$H$202,3,FALSE))</f>
        <v/>
      </c>
      <c r="AI883" s="23" t="str">
        <f>IF(OR(ISBLANK($AF883),$AF883="N/A"),"",VLOOKUP($AF883,'Part number data actuators'!$B$3:$H$202,4,FALSE))</f>
        <v/>
      </c>
      <c r="AJ883" s="23" t="str">
        <f>IF(OR(ISBLANK($AF883),$AF883="N/A"),"",VLOOKUP($AF883,'Part number data actuators'!$B$3:$H$202,5,FALSE))</f>
        <v/>
      </c>
      <c r="AK883" s="23" t="str">
        <f>IF(OR(ISBLANK($AF883),$AF883="N/A"),"",VLOOKUP($AF883,'Part number data actuators'!$B$3:$H$202,6,FALSE))</f>
        <v/>
      </c>
      <c r="AL883" s="23" t="str">
        <f>IF(OR(ISBLANK($AF883),$AF883="N/A"),"",VLOOKUP($AF883,'Part number data actuators'!$B$3:$H$202,7,FALSE))</f>
        <v/>
      </c>
      <c r="AM883" s="5" t="str">
        <f>IF(OR(ISBLANK($AF883),$AF883="N/A"),"",VLOOKUP(AF883,'Weight table'!$A$2:$C$10000,3,FALSE))</f>
        <v/>
      </c>
      <c r="AO883" s="86"/>
      <c r="AU883" s="66" t="e">
        <f t="shared" si="128"/>
        <v>#N/A</v>
      </c>
      <c r="AV883" s="66" t="e">
        <f t="shared" si="129"/>
        <v>#N/A</v>
      </c>
      <c r="AW883" t="e">
        <f t="shared" si="130"/>
        <v>#N/A</v>
      </c>
      <c r="AX883" s="66" t="e">
        <f t="shared" si="131"/>
        <v>#N/A</v>
      </c>
      <c r="AY883" s="66" t="e">
        <f t="shared" si="132"/>
        <v>#N/A</v>
      </c>
      <c r="BB883" s="6" t="e">
        <f>MATCH(Q883,'Partnumber data valves'!$B$4:$B$1001,0)</f>
        <v>#N/A</v>
      </c>
      <c r="BC883" s="6"/>
      <c r="BD883" t="e">
        <f>INDEX('Partnumber data valves'!$B$4:$AC$1001,$BB883,13)</f>
        <v>#N/A</v>
      </c>
      <c r="BE883" t="e">
        <f>INDEX('Partnumber data valves'!$B$4:$AC$1001,$BB883,14)</f>
        <v>#N/A</v>
      </c>
      <c r="BF883" t="e">
        <f>INDEX('Partnumber data valves'!$B$4:$AC$1001,$BB883,15)</f>
        <v>#N/A</v>
      </c>
      <c r="BG883" t="e">
        <f>INDEX('Partnumber data valves'!$B$4:$AC$1001,$BB883,16)</f>
        <v>#N/A</v>
      </c>
      <c r="BH883" t="e">
        <f>INDEX('Partnumber data valves'!$B$4:$AC$1001,$BB883,17)</f>
        <v>#N/A</v>
      </c>
      <c r="BI883" t="e">
        <f>INDEX('Partnumber data valves'!$B$4:$AC$1001,$BB883,18)</f>
        <v>#N/A</v>
      </c>
      <c r="BJ883" t="e">
        <f>INDEX('Partnumber data valves'!$B$4:$AC$1001,$BB883,19)</f>
        <v>#N/A</v>
      </c>
      <c r="BL883" t="e">
        <f>INDEX('Partnumber data valves'!$B$4:$AC$1001,$BB883,21)</f>
        <v>#N/A</v>
      </c>
      <c r="BM883" t="e">
        <f>INDEX('Partnumber data valves'!$B$4:$AC$1001,$BB883,22)</f>
        <v>#N/A</v>
      </c>
      <c r="BN883" t="e">
        <f>INDEX('Partnumber data valves'!$B$4:$AC$1001,$BB883,23)</f>
        <v>#N/A</v>
      </c>
      <c r="BO883" t="e">
        <f>INDEX('Partnumber data valves'!$B$4:$AC$1001,$BB883,24)</f>
        <v>#N/A</v>
      </c>
      <c r="BP883" t="e">
        <f>INDEX('Partnumber data valves'!$B$4:$AC$1001,$BB883,25)</f>
        <v>#N/A</v>
      </c>
      <c r="BQ883" t="e">
        <f>INDEX('Partnumber data valves'!$B$4:$AC$1001,$BB883,26)</f>
        <v>#N/A</v>
      </c>
      <c r="BR883" t="e">
        <f>INDEX('Partnumber data valves'!$B$4:$AC$1001,$BB883,27)</f>
        <v>#N/A</v>
      </c>
      <c r="BS883" t="e">
        <f>INDEX('Partnumber data valves'!$B$4:$AC$1001,$BB883,28)</f>
        <v>#N/A</v>
      </c>
      <c r="BU883" s="66" t="e">
        <f>INDEX('Partnumber data valves'!$B$4:$AC$1001,$BB883,5)</f>
        <v>#N/A</v>
      </c>
      <c r="BV883" s="66" t="e">
        <f>INDEX('Partnumber data valves'!$B$4:$AC$1001,$BB883,6)</f>
        <v>#N/A</v>
      </c>
    </row>
    <row r="884" spans="2:74" ht="15.75">
      <c r="B884" s="86"/>
      <c r="C884" s="108"/>
      <c r="D884" s="112"/>
      <c r="E884" s="124"/>
      <c r="F884" s="124"/>
      <c r="G884" s="109"/>
      <c r="H884" s="112"/>
      <c r="I884" s="110"/>
      <c r="J884" s="111"/>
      <c r="K884" s="112"/>
      <c r="L884" s="111"/>
      <c r="M884" s="115"/>
      <c r="N884" s="115"/>
      <c r="O884" s="115"/>
      <c r="Q884" s="83"/>
      <c r="R884" s="22" t="e">
        <f>VLOOKUP('Frese Valve Selection'!$Q884,'Partnumber data valves'!$B$4:$K$1001,2,FALSE)</f>
        <v>#N/A</v>
      </c>
      <c r="S884" s="23" t="e">
        <f>VLOOKUP('Frese Valve Selection'!$Q884,'Partnumber data valves'!$B$4:$K$1001,3,FALSE)</f>
        <v>#N/A</v>
      </c>
      <c r="T884" s="23" t="e">
        <f>VLOOKUP('Frese Valve Selection'!$Q884,'Partnumber data valves'!$B$4:$K$1001,4,FALSE)</f>
        <v>#N/A</v>
      </c>
      <c r="U884" s="23" t="e">
        <f>VLOOKUP('Frese Valve Selection'!$Q884,'Partnumber data valves'!$B$4:$K$1001,5,FALSE)</f>
        <v>#N/A</v>
      </c>
      <c r="V884" s="23" t="e">
        <f>VLOOKUP('Frese Valve Selection'!$Q884,'Partnumber data valves'!$B$4:$K$1001,6,FALSE)</f>
        <v>#N/A</v>
      </c>
      <c r="W884" s="23" t="e">
        <f>VLOOKUP('Frese Valve Selection'!$Q884,'Partnumber data valves'!$B$4:$K$1001,7,FALSE)</f>
        <v>#N/A</v>
      </c>
      <c r="X884" s="23" t="e">
        <f>VLOOKUP('Frese Valve Selection'!$Q884,'Partnumber data valves'!$B$4:$K$1001,8,FALSE)</f>
        <v>#N/A</v>
      </c>
      <c r="Y884" s="23" t="e">
        <f>VLOOKUP('Frese Valve Selection'!$Q884,'Partnumber data valves'!$B$4:$K$1001,9,FALSE)</f>
        <v>#N/A</v>
      </c>
      <c r="Z884" s="23" t="e">
        <f>VLOOKUP('Frese Valve Selection'!$Q884,'Partnumber data valves'!$B$4:$K$1001,10,FALSE)</f>
        <v>#N/A</v>
      </c>
      <c r="AA884" s="97">
        <f t="shared" si="127"/>
        <v>0</v>
      </c>
      <c r="AB884" s="98" t="e">
        <f t="shared" si="125"/>
        <v>#N/A</v>
      </c>
      <c r="AC884" s="99" t="e">
        <f t="shared" si="126"/>
        <v>#N/A</v>
      </c>
      <c r="AD884" s="23" t="e">
        <f>VLOOKUP(Q884,'Weight table'!$A$2:$C$10000,3,FALSE)</f>
        <v>#N/A</v>
      </c>
      <c r="AF884" s="83"/>
      <c r="AG884" s="23" t="str">
        <f>IF(OR(ISBLANK($AF884),$AF884="N/A"),"",VLOOKUP($AF884,'Part number data actuators'!$B$3:$H$202,2,FALSE))</f>
        <v/>
      </c>
      <c r="AH884" s="23" t="str">
        <f>IF(OR(ISBLANK($AF884),$AF884="N/A"),"",VLOOKUP($AF884,'Part number data actuators'!$B$3:$H$202,3,FALSE))</f>
        <v/>
      </c>
      <c r="AI884" s="23" t="str">
        <f>IF(OR(ISBLANK($AF884),$AF884="N/A"),"",VLOOKUP($AF884,'Part number data actuators'!$B$3:$H$202,4,FALSE))</f>
        <v/>
      </c>
      <c r="AJ884" s="23" t="str">
        <f>IF(OR(ISBLANK($AF884),$AF884="N/A"),"",VLOOKUP($AF884,'Part number data actuators'!$B$3:$H$202,5,FALSE))</f>
        <v/>
      </c>
      <c r="AK884" s="23" t="str">
        <f>IF(OR(ISBLANK($AF884),$AF884="N/A"),"",VLOOKUP($AF884,'Part number data actuators'!$B$3:$H$202,6,FALSE))</f>
        <v/>
      </c>
      <c r="AL884" s="23" t="str">
        <f>IF(OR(ISBLANK($AF884),$AF884="N/A"),"",VLOOKUP($AF884,'Part number data actuators'!$B$3:$H$202,7,FALSE))</f>
        <v/>
      </c>
      <c r="AM884" s="5" t="str">
        <f>IF(OR(ISBLANK($AF884),$AF884="N/A"),"",VLOOKUP(AF884,'Weight table'!$A$2:$C$10000,3,FALSE))</f>
        <v/>
      </c>
      <c r="AO884" s="86"/>
      <c r="AU884" s="66" t="e">
        <f t="shared" si="128"/>
        <v>#N/A</v>
      </c>
      <c r="AV884" s="66" t="e">
        <f t="shared" si="129"/>
        <v>#N/A</v>
      </c>
      <c r="AW884" t="e">
        <f t="shared" si="130"/>
        <v>#N/A</v>
      </c>
      <c r="AX884" s="66" t="e">
        <f t="shared" si="131"/>
        <v>#N/A</v>
      </c>
      <c r="AY884" s="66" t="e">
        <f t="shared" si="132"/>
        <v>#N/A</v>
      </c>
      <c r="BB884" s="6" t="e">
        <f>MATCH(Q884,'Partnumber data valves'!$B$4:$B$1001,0)</f>
        <v>#N/A</v>
      </c>
      <c r="BC884" s="6"/>
      <c r="BD884" t="e">
        <f>INDEX('Partnumber data valves'!$B$4:$AC$1001,$BB884,13)</f>
        <v>#N/A</v>
      </c>
      <c r="BE884" t="e">
        <f>INDEX('Partnumber data valves'!$B$4:$AC$1001,$BB884,14)</f>
        <v>#N/A</v>
      </c>
      <c r="BF884" t="e">
        <f>INDEX('Partnumber data valves'!$B$4:$AC$1001,$BB884,15)</f>
        <v>#N/A</v>
      </c>
      <c r="BG884" t="e">
        <f>INDEX('Partnumber data valves'!$B$4:$AC$1001,$BB884,16)</f>
        <v>#N/A</v>
      </c>
      <c r="BH884" t="e">
        <f>INDEX('Partnumber data valves'!$B$4:$AC$1001,$BB884,17)</f>
        <v>#N/A</v>
      </c>
      <c r="BI884" t="e">
        <f>INDEX('Partnumber data valves'!$B$4:$AC$1001,$BB884,18)</f>
        <v>#N/A</v>
      </c>
      <c r="BJ884" t="e">
        <f>INDEX('Partnumber data valves'!$B$4:$AC$1001,$BB884,19)</f>
        <v>#N/A</v>
      </c>
      <c r="BL884" t="e">
        <f>INDEX('Partnumber data valves'!$B$4:$AC$1001,$BB884,21)</f>
        <v>#N/A</v>
      </c>
      <c r="BM884" t="e">
        <f>INDEX('Partnumber data valves'!$B$4:$AC$1001,$BB884,22)</f>
        <v>#N/A</v>
      </c>
      <c r="BN884" t="e">
        <f>INDEX('Partnumber data valves'!$B$4:$AC$1001,$BB884,23)</f>
        <v>#N/A</v>
      </c>
      <c r="BO884" t="e">
        <f>INDEX('Partnumber data valves'!$B$4:$AC$1001,$BB884,24)</f>
        <v>#N/A</v>
      </c>
      <c r="BP884" t="e">
        <f>INDEX('Partnumber data valves'!$B$4:$AC$1001,$BB884,25)</f>
        <v>#N/A</v>
      </c>
      <c r="BQ884" t="e">
        <f>INDEX('Partnumber data valves'!$B$4:$AC$1001,$BB884,26)</f>
        <v>#N/A</v>
      </c>
      <c r="BR884" t="e">
        <f>INDEX('Partnumber data valves'!$B$4:$AC$1001,$BB884,27)</f>
        <v>#N/A</v>
      </c>
      <c r="BS884" t="e">
        <f>INDEX('Partnumber data valves'!$B$4:$AC$1001,$BB884,28)</f>
        <v>#N/A</v>
      </c>
      <c r="BU884" s="66" t="e">
        <f>INDEX('Partnumber data valves'!$B$4:$AC$1001,$BB884,5)</f>
        <v>#N/A</v>
      </c>
      <c r="BV884" s="66" t="e">
        <f>INDEX('Partnumber data valves'!$B$4:$AC$1001,$BB884,6)</f>
        <v>#N/A</v>
      </c>
    </row>
    <row r="885" spans="2:74" ht="15.75">
      <c r="B885" s="86"/>
      <c r="C885" s="108"/>
      <c r="D885" s="112"/>
      <c r="E885" s="124"/>
      <c r="F885" s="124"/>
      <c r="G885" s="109"/>
      <c r="H885" s="112"/>
      <c r="I885" s="110"/>
      <c r="J885" s="111"/>
      <c r="K885" s="112"/>
      <c r="L885" s="111"/>
      <c r="M885" s="115"/>
      <c r="N885" s="115"/>
      <c r="O885" s="115"/>
      <c r="Q885" s="83"/>
      <c r="R885" s="22" t="e">
        <f>VLOOKUP('Frese Valve Selection'!$Q885,'Partnumber data valves'!$B$4:$K$1001,2,FALSE)</f>
        <v>#N/A</v>
      </c>
      <c r="S885" s="23" t="e">
        <f>VLOOKUP('Frese Valve Selection'!$Q885,'Partnumber data valves'!$B$4:$K$1001,3,FALSE)</f>
        <v>#N/A</v>
      </c>
      <c r="T885" s="23" t="e">
        <f>VLOOKUP('Frese Valve Selection'!$Q885,'Partnumber data valves'!$B$4:$K$1001,4,FALSE)</f>
        <v>#N/A</v>
      </c>
      <c r="U885" s="23" t="e">
        <f>VLOOKUP('Frese Valve Selection'!$Q885,'Partnumber data valves'!$B$4:$K$1001,5,FALSE)</f>
        <v>#N/A</v>
      </c>
      <c r="V885" s="23" t="e">
        <f>VLOOKUP('Frese Valve Selection'!$Q885,'Partnumber data valves'!$B$4:$K$1001,6,FALSE)</f>
        <v>#N/A</v>
      </c>
      <c r="W885" s="23" t="e">
        <f>VLOOKUP('Frese Valve Selection'!$Q885,'Partnumber data valves'!$B$4:$K$1001,7,FALSE)</f>
        <v>#N/A</v>
      </c>
      <c r="X885" s="23" t="e">
        <f>VLOOKUP('Frese Valve Selection'!$Q885,'Partnumber data valves'!$B$4:$K$1001,8,FALSE)</f>
        <v>#N/A</v>
      </c>
      <c r="Y885" s="23" t="e">
        <f>VLOOKUP('Frese Valve Selection'!$Q885,'Partnumber data valves'!$B$4:$K$1001,9,FALSE)</f>
        <v>#N/A</v>
      </c>
      <c r="Z885" s="23" t="e">
        <f>VLOOKUP('Frese Valve Selection'!$Q885,'Partnumber data valves'!$B$4:$K$1001,10,FALSE)</f>
        <v>#N/A</v>
      </c>
      <c r="AA885" s="97">
        <f t="shared" si="127"/>
        <v>0</v>
      </c>
      <c r="AB885" s="98" t="e">
        <f t="shared" si="125"/>
        <v>#N/A</v>
      </c>
      <c r="AC885" s="99" t="e">
        <f t="shared" si="126"/>
        <v>#N/A</v>
      </c>
      <c r="AD885" s="23" t="e">
        <f>VLOOKUP(Q885,'Weight table'!$A$2:$C$10000,3,FALSE)</f>
        <v>#N/A</v>
      </c>
      <c r="AF885" s="83"/>
      <c r="AG885" s="23" t="str">
        <f>IF(OR(ISBLANK($AF885),$AF885="N/A"),"",VLOOKUP($AF885,'Part number data actuators'!$B$3:$H$202,2,FALSE))</f>
        <v/>
      </c>
      <c r="AH885" s="23" t="str">
        <f>IF(OR(ISBLANK($AF885),$AF885="N/A"),"",VLOOKUP($AF885,'Part number data actuators'!$B$3:$H$202,3,FALSE))</f>
        <v/>
      </c>
      <c r="AI885" s="23" t="str">
        <f>IF(OR(ISBLANK($AF885),$AF885="N/A"),"",VLOOKUP($AF885,'Part number data actuators'!$B$3:$H$202,4,FALSE))</f>
        <v/>
      </c>
      <c r="AJ885" s="23" t="str">
        <f>IF(OR(ISBLANK($AF885),$AF885="N/A"),"",VLOOKUP($AF885,'Part number data actuators'!$B$3:$H$202,5,FALSE))</f>
        <v/>
      </c>
      <c r="AK885" s="23" t="str">
        <f>IF(OR(ISBLANK($AF885),$AF885="N/A"),"",VLOOKUP($AF885,'Part number data actuators'!$B$3:$H$202,6,FALSE))</f>
        <v/>
      </c>
      <c r="AL885" s="23" t="str">
        <f>IF(OR(ISBLANK($AF885),$AF885="N/A"),"",VLOOKUP($AF885,'Part number data actuators'!$B$3:$H$202,7,FALSE))</f>
        <v/>
      </c>
      <c r="AM885" s="5" t="str">
        <f>IF(OR(ISBLANK($AF885),$AF885="N/A"),"",VLOOKUP(AF885,'Weight table'!$A$2:$C$10000,3,FALSE))</f>
        <v/>
      </c>
      <c r="AO885" s="86"/>
      <c r="AU885" s="66" t="e">
        <f t="shared" si="128"/>
        <v>#N/A</v>
      </c>
      <c r="AV885" s="66" t="e">
        <f t="shared" si="129"/>
        <v>#N/A</v>
      </c>
      <c r="AW885" t="e">
        <f t="shared" si="130"/>
        <v>#N/A</v>
      </c>
      <c r="AX885" s="66" t="e">
        <f t="shared" si="131"/>
        <v>#N/A</v>
      </c>
      <c r="AY885" s="66" t="e">
        <f t="shared" si="132"/>
        <v>#N/A</v>
      </c>
      <c r="BB885" s="6" t="e">
        <f>MATCH(Q885,'Partnumber data valves'!$B$4:$B$1001,0)</f>
        <v>#N/A</v>
      </c>
      <c r="BC885" s="6"/>
      <c r="BD885" t="e">
        <f>INDEX('Partnumber data valves'!$B$4:$AC$1001,$BB885,13)</f>
        <v>#N/A</v>
      </c>
      <c r="BE885" t="e">
        <f>INDEX('Partnumber data valves'!$B$4:$AC$1001,$BB885,14)</f>
        <v>#N/A</v>
      </c>
      <c r="BF885" t="e">
        <f>INDEX('Partnumber data valves'!$B$4:$AC$1001,$BB885,15)</f>
        <v>#N/A</v>
      </c>
      <c r="BG885" t="e">
        <f>INDEX('Partnumber data valves'!$B$4:$AC$1001,$BB885,16)</f>
        <v>#N/A</v>
      </c>
      <c r="BH885" t="e">
        <f>INDEX('Partnumber data valves'!$B$4:$AC$1001,$BB885,17)</f>
        <v>#N/A</v>
      </c>
      <c r="BI885" t="e">
        <f>INDEX('Partnumber data valves'!$B$4:$AC$1001,$BB885,18)</f>
        <v>#N/A</v>
      </c>
      <c r="BJ885" t="e">
        <f>INDEX('Partnumber data valves'!$B$4:$AC$1001,$BB885,19)</f>
        <v>#N/A</v>
      </c>
      <c r="BL885" t="e">
        <f>INDEX('Partnumber data valves'!$B$4:$AC$1001,$BB885,21)</f>
        <v>#N/A</v>
      </c>
      <c r="BM885" t="e">
        <f>INDEX('Partnumber data valves'!$B$4:$AC$1001,$BB885,22)</f>
        <v>#N/A</v>
      </c>
      <c r="BN885" t="e">
        <f>INDEX('Partnumber data valves'!$B$4:$AC$1001,$BB885,23)</f>
        <v>#N/A</v>
      </c>
      <c r="BO885" t="e">
        <f>INDEX('Partnumber data valves'!$B$4:$AC$1001,$BB885,24)</f>
        <v>#N/A</v>
      </c>
      <c r="BP885" t="e">
        <f>INDEX('Partnumber data valves'!$B$4:$AC$1001,$BB885,25)</f>
        <v>#N/A</v>
      </c>
      <c r="BQ885" t="e">
        <f>INDEX('Partnumber data valves'!$B$4:$AC$1001,$BB885,26)</f>
        <v>#N/A</v>
      </c>
      <c r="BR885" t="e">
        <f>INDEX('Partnumber data valves'!$B$4:$AC$1001,$BB885,27)</f>
        <v>#N/A</v>
      </c>
      <c r="BS885" t="e">
        <f>INDEX('Partnumber data valves'!$B$4:$AC$1001,$BB885,28)</f>
        <v>#N/A</v>
      </c>
      <c r="BU885" s="66" t="e">
        <f>INDEX('Partnumber data valves'!$B$4:$AC$1001,$BB885,5)</f>
        <v>#N/A</v>
      </c>
      <c r="BV885" s="66" t="e">
        <f>INDEX('Partnumber data valves'!$B$4:$AC$1001,$BB885,6)</f>
        <v>#N/A</v>
      </c>
    </row>
    <row r="886" spans="2:74" ht="15.75">
      <c r="B886" s="86"/>
      <c r="C886" s="108"/>
      <c r="D886" s="112"/>
      <c r="E886" s="124"/>
      <c r="F886" s="124"/>
      <c r="G886" s="109"/>
      <c r="H886" s="112"/>
      <c r="I886" s="110"/>
      <c r="J886" s="111"/>
      <c r="K886" s="112"/>
      <c r="L886" s="111"/>
      <c r="M886" s="115"/>
      <c r="N886" s="115"/>
      <c r="O886" s="115"/>
      <c r="Q886" s="83"/>
      <c r="R886" s="22" t="e">
        <f>VLOOKUP('Frese Valve Selection'!$Q886,'Partnumber data valves'!$B$4:$K$1001,2,FALSE)</f>
        <v>#N/A</v>
      </c>
      <c r="S886" s="23" t="e">
        <f>VLOOKUP('Frese Valve Selection'!$Q886,'Partnumber data valves'!$B$4:$K$1001,3,FALSE)</f>
        <v>#N/A</v>
      </c>
      <c r="T886" s="23" t="e">
        <f>VLOOKUP('Frese Valve Selection'!$Q886,'Partnumber data valves'!$B$4:$K$1001,4,FALSE)</f>
        <v>#N/A</v>
      </c>
      <c r="U886" s="23" t="e">
        <f>VLOOKUP('Frese Valve Selection'!$Q886,'Partnumber data valves'!$B$4:$K$1001,5,FALSE)</f>
        <v>#N/A</v>
      </c>
      <c r="V886" s="23" t="e">
        <f>VLOOKUP('Frese Valve Selection'!$Q886,'Partnumber data valves'!$B$4:$K$1001,6,FALSE)</f>
        <v>#N/A</v>
      </c>
      <c r="W886" s="23" t="e">
        <f>VLOOKUP('Frese Valve Selection'!$Q886,'Partnumber data valves'!$B$4:$K$1001,7,FALSE)</f>
        <v>#N/A</v>
      </c>
      <c r="X886" s="23" t="e">
        <f>VLOOKUP('Frese Valve Selection'!$Q886,'Partnumber data valves'!$B$4:$K$1001,8,FALSE)</f>
        <v>#N/A</v>
      </c>
      <c r="Y886" s="23" t="e">
        <f>VLOOKUP('Frese Valve Selection'!$Q886,'Partnumber data valves'!$B$4:$K$1001,9,FALSE)</f>
        <v>#N/A</v>
      </c>
      <c r="Z886" s="23" t="e">
        <f>VLOOKUP('Frese Valve Selection'!$Q886,'Partnumber data valves'!$B$4:$K$1001,10,FALSE)</f>
        <v>#N/A</v>
      </c>
      <c r="AA886" s="97">
        <f t="shared" si="127"/>
        <v>0</v>
      </c>
      <c r="AB886" s="98" t="e">
        <f t="shared" si="125"/>
        <v>#N/A</v>
      </c>
      <c r="AC886" s="99" t="e">
        <f t="shared" si="126"/>
        <v>#N/A</v>
      </c>
      <c r="AD886" s="23" t="e">
        <f>VLOOKUP(Q886,'Weight table'!$A$2:$C$10000,3,FALSE)</f>
        <v>#N/A</v>
      </c>
      <c r="AF886" s="83"/>
      <c r="AG886" s="23" t="str">
        <f>IF(OR(ISBLANK($AF886),$AF886="N/A"),"",VLOOKUP($AF886,'Part number data actuators'!$B$3:$H$202,2,FALSE))</f>
        <v/>
      </c>
      <c r="AH886" s="23" t="str">
        <f>IF(OR(ISBLANK($AF886),$AF886="N/A"),"",VLOOKUP($AF886,'Part number data actuators'!$B$3:$H$202,3,FALSE))</f>
        <v/>
      </c>
      <c r="AI886" s="23" t="str">
        <f>IF(OR(ISBLANK($AF886),$AF886="N/A"),"",VLOOKUP($AF886,'Part number data actuators'!$B$3:$H$202,4,FALSE))</f>
        <v/>
      </c>
      <c r="AJ886" s="23" t="str">
        <f>IF(OR(ISBLANK($AF886),$AF886="N/A"),"",VLOOKUP($AF886,'Part number data actuators'!$B$3:$H$202,5,FALSE))</f>
        <v/>
      </c>
      <c r="AK886" s="23" t="str">
        <f>IF(OR(ISBLANK($AF886),$AF886="N/A"),"",VLOOKUP($AF886,'Part number data actuators'!$B$3:$H$202,6,FALSE))</f>
        <v/>
      </c>
      <c r="AL886" s="23" t="str">
        <f>IF(OR(ISBLANK($AF886),$AF886="N/A"),"",VLOOKUP($AF886,'Part number data actuators'!$B$3:$H$202,7,FALSE))</f>
        <v/>
      </c>
      <c r="AM886" s="5" t="str">
        <f>IF(OR(ISBLANK($AF886),$AF886="N/A"),"",VLOOKUP(AF886,'Weight table'!$A$2:$C$10000,3,FALSE))</f>
        <v/>
      </c>
      <c r="AO886" s="86"/>
      <c r="AU886" s="66" t="e">
        <f t="shared" si="128"/>
        <v>#N/A</v>
      </c>
      <c r="AV886" s="66" t="e">
        <f t="shared" si="129"/>
        <v>#N/A</v>
      </c>
      <c r="AW886" t="e">
        <f t="shared" si="130"/>
        <v>#N/A</v>
      </c>
      <c r="AX886" s="66" t="e">
        <f t="shared" si="131"/>
        <v>#N/A</v>
      </c>
      <c r="AY886" s="66" t="e">
        <f t="shared" si="132"/>
        <v>#N/A</v>
      </c>
      <c r="BB886" s="6" t="e">
        <f>MATCH(Q886,'Partnumber data valves'!$B$4:$B$1001,0)</f>
        <v>#N/A</v>
      </c>
      <c r="BC886" s="6"/>
      <c r="BD886" t="e">
        <f>INDEX('Partnumber data valves'!$B$4:$AC$1001,$BB886,13)</f>
        <v>#N/A</v>
      </c>
      <c r="BE886" t="e">
        <f>INDEX('Partnumber data valves'!$B$4:$AC$1001,$BB886,14)</f>
        <v>#N/A</v>
      </c>
      <c r="BF886" t="e">
        <f>INDEX('Partnumber data valves'!$B$4:$AC$1001,$BB886,15)</f>
        <v>#N/A</v>
      </c>
      <c r="BG886" t="e">
        <f>INDEX('Partnumber data valves'!$B$4:$AC$1001,$BB886,16)</f>
        <v>#N/A</v>
      </c>
      <c r="BH886" t="e">
        <f>INDEX('Partnumber data valves'!$B$4:$AC$1001,$BB886,17)</f>
        <v>#N/A</v>
      </c>
      <c r="BI886" t="e">
        <f>INDEX('Partnumber data valves'!$B$4:$AC$1001,$BB886,18)</f>
        <v>#N/A</v>
      </c>
      <c r="BJ886" t="e">
        <f>INDEX('Partnumber data valves'!$B$4:$AC$1001,$BB886,19)</f>
        <v>#N/A</v>
      </c>
      <c r="BL886" t="e">
        <f>INDEX('Partnumber data valves'!$B$4:$AC$1001,$BB886,21)</f>
        <v>#N/A</v>
      </c>
      <c r="BM886" t="e">
        <f>INDEX('Partnumber data valves'!$B$4:$AC$1001,$BB886,22)</f>
        <v>#N/A</v>
      </c>
      <c r="BN886" t="e">
        <f>INDEX('Partnumber data valves'!$B$4:$AC$1001,$BB886,23)</f>
        <v>#N/A</v>
      </c>
      <c r="BO886" t="e">
        <f>INDEX('Partnumber data valves'!$B$4:$AC$1001,$BB886,24)</f>
        <v>#N/A</v>
      </c>
      <c r="BP886" t="e">
        <f>INDEX('Partnumber data valves'!$B$4:$AC$1001,$BB886,25)</f>
        <v>#N/A</v>
      </c>
      <c r="BQ886" t="e">
        <f>INDEX('Partnumber data valves'!$B$4:$AC$1001,$BB886,26)</f>
        <v>#N/A</v>
      </c>
      <c r="BR886" t="e">
        <f>INDEX('Partnumber data valves'!$B$4:$AC$1001,$BB886,27)</f>
        <v>#N/A</v>
      </c>
      <c r="BS886" t="e">
        <f>INDEX('Partnumber data valves'!$B$4:$AC$1001,$BB886,28)</f>
        <v>#N/A</v>
      </c>
      <c r="BU886" s="66" t="e">
        <f>INDEX('Partnumber data valves'!$B$4:$AC$1001,$BB886,5)</f>
        <v>#N/A</v>
      </c>
      <c r="BV886" s="66" t="e">
        <f>INDEX('Partnumber data valves'!$B$4:$AC$1001,$BB886,6)</f>
        <v>#N/A</v>
      </c>
    </row>
    <row r="887" spans="2:74" ht="15.75">
      <c r="B887" s="86"/>
      <c r="C887" s="108"/>
      <c r="D887" s="125"/>
      <c r="E887" s="124"/>
      <c r="F887" s="124"/>
      <c r="G887" s="109"/>
      <c r="H887" s="112"/>
      <c r="I887" s="110"/>
      <c r="J887" s="111"/>
      <c r="K887" s="112"/>
      <c r="L887" s="111"/>
      <c r="M887" s="115"/>
      <c r="N887" s="115"/>
      <c r="O887" s="115"/>
      <c r="Q887" s="83"/>
      <c r="R887" s="22" t="e">
        <f>VLOOKUP('Frese Valve Selection'!$Q887,'Partnumber data valves'!$B$4:$K$1001,2,FALSE)</f>
        <v>#N/A</v>
      </c>
      <c r="S887" s="23" t="e">
        <f>VLOOKUP('Frese Valve Selection'!$Q887,'Partnumber data valves'!$B$4:$K$1001,3,FALSE)</f>
        <v>#N/A</v>
      </c>
      <c r="T887" s="23" t="e">
        <f>VLOOKUP('Frese Valve Selection'!$Q887,'Partnumber data valves'!$B$4:$K$1001,4,FALSE)</f>
        <v>#N/A</v>
      </c>
      <c r="U887" s="23" t="e">
        <f>VLOOKUP('Frese Valve Selection'!$Q887,'Partnumber data valves'!$B$4:$K$1001,5,FALSE)</f>
        <v>#N/A</v>
      </c>
      <c r="V887" s="23" t="e">
        <f>VLOOKUP('Frese Valve Selection'!$Q887,'Partnumber data valves'!$B$4:$K$1001,6,FALSE)</f>
        <v>#N/A</v>
      </c>
      <c r="W887" s="23" t="e">
        <f>VLOOKUP('Frese Valve Selection'!$Q887,'Partnumber data valves'!$B$4:$K$1001,7,FALSE)</f>
        <v>#N/A</v>
      </c>
      <c r="X887" s="23" t="e">
        <f>VLOOKUP('Frese Valve Selection'!$Q887,'Partnumber data valves'!$B$4:$K$1001,8,FALSE)</f>
        <v>#N/A</v>
      </c>
      <c r="Y887" s="23" t="e">
        <f>VLOOKUP('Frese Valve Selection'!$Q887,'Partnumber data valves'!$B$4:$K$1001,9,FALSE)</f>
        <v>#N/A</v>
      </c>
      <c r="Z887" s="23" t="e">
        <f>VLOOKUP('Frese Valve Selection'!$Q887,'Partnumber data valves'!$B$4:$K$1001,10,FALSE)</f>
        <v>#N/A</v>
      </c>
      <c r="AA887" s="97">
        <f t="shared" si="127"/>
        <v>0</v>
      </c>
      <c r="AB887" s="98" t="e">
        <f t="shared" si="125"/>
        <v>#N/A</v>
      </c>
      <c r="AC887" s="99" t="e">
        <f t="shared" si="126"/>
        <v>#N/A</v>
      </c>
      <c r="AD887" s="23" t="e">
        <f>VLOOKUP(Q887,'Weight table'!$A$2:$C$10000,3,FALSE)</f>
        <v>#N/A</v>
      </c>
      <c r="AF887" s="83"/>
      <c r="AG887" s="23" t="str">
        <f>IF(OR(ISBLANK($AF887),$AF887="N/A"),"",VLOOKUP($AF887,'Part number data actuators'!$B$3:$H$202,2,FALSE))</f>
        <v/>
      </c>
      <c r="AH887" s="23" t="str">
        <f>IF(OR(ISBLANK($AF887),$AF887="N/A"),"",VLOOKUP($AF887,'Part number data actuators'!$B$3:$H$202,3,FALSE))</f>
        <v/>
      </c>
      <c r="AI887" s="23" t="str">
        <f>IF(OR(ISBLANK($AF887),$AF887="N/A"),"",VLOOKUP($AF887,'Part number data actuators'!$B$3:$H$202,4,FALSE))</f>
        <v/>
      </c>
      <c r="AJ887" s="23" t="str">
        <f>IF(OR(ISBLANK($AF887),$AF887="N/A"),"",VLOOKUP($AF887,'Part number data actuators'!$B$3:$H$202,5,FALSE))</f>
        <v/>
      </c>
      <c r="AK887" s="23" t="str">
        <f>IF(OR(ISBLANK($AF887),$AF887="N/A"),"",VLOOKUP($AF887,'Part number data actuators'!$B$3:$H$202,6,FALSE))</f>
        <v/>
      </c>
      <c r="AL887" s="23" t="str">
        <f>IF(OR(ISBLANK($AF887),$AF887="N/A"),"",VLOOKUP($AF887,'Part number data actuators'!$B$3:$H$202,7,FALSE))</f>
        <v/>
      </c>
      <c r="AM887" s="5" t="str">
        <f>IF(OR(ISBLANK($AF887),$AF887="N/A"),"",VLOOKUP(AF887,'Weight table'!$A$2:$C$10000,3,FALSE))</f>
        <v/>
      </c>
      <c r="AO887" s="86"/>
      <c r="AU887" s="66" t="e">
        <f t="shared" si="128"/>
        <v>#N/A</v>
      </c>
      <c r="AV887" s="66" t="e">
        <f t="shared" si="129"/>
        <v>#N/A</v>
      </c>
      <c r="AW887" t="e">
        <f t="shared" si="130"/>
        <v>#N/A</v>
      </c>
      <c r="AX887" s="66" t="e">
        <f t="shared" si="131"/>
        <v>#N/A</v>
      </c>
      <c r="AY887" s="66" t="e">
        <f t="shared" si="132"/>
        <v>#N/A</v>
      </c>
      <c r="BB887" s="6" t="e">
        <f>MATCH(Q887,'Partnumber data valves'!$B$4:$B$1001,0)</f>
        <v>#N/A</v>
      </c>
      <c r="BC887" s="6"/>
      <c r="BD887" t="e">
        <f>INDEX('Partnumber data valves'!$B$4:$AC$1001,$BB887,13)</f>
        <v>#N/A</v>
      </c>
      <c r="BE887" t="e">
        <f>INDEX('Partnumber data valves'!$B$4:$AC$1001,$BB887,14)</f>
        <v>#N/A</v>
      </c>
      <c r="BF887" t="e">
        <f>INDEX('Partnumber data valves'!$B$4:$AC$1001,$BB887,15)</f>
        <v>#N/A</v>
      </c>
      <c r="BG887" t="e">
        <f>INDEX('Partnumber data valves'!$B$4:$AC$1001,$BB887,16)</f>
        <v>#N/A</v>
      </c>
      <c r="BH887" t="e">
        <f>INDEX('Partnumber data valves'!$B$4:$AC$1001,$BB887,17)</f>
        <v>#N/A</v>
      </c>
      <c r="BI887" t="e">
        <f>INDEX('Partnumber data valves'!$B$4:$AC$1001,$BB887,18)</f>
        <v>#N/A</v>
      </c>
      <c r="BJ887" t="e">
        <f>INDEX('Partnumber data valves'!$B$4:$AC$1001,$BB887,19)</f>
        <v>#N/A</v>
      </c>
      <c r="BL887" t="e">
        <f>INDEX('Partnumber data valves'!$B$4:$AC$1001,$BB887,21)</f>
        <v>#N/A</v>
      </c>
      <c r="BM887" t="e">
        <f>INDEX('Partnumber data valves'!$B$4:$AC$1001,$BB887,22)</f>
        <v>#N/A</v>
      </c>
      <c r="BN887" t="e">
        <f>INDEX('Partnumber data valves'!$B$4:$AC$1001,$BB887,23)</f>
        <v>#N/A</v>
      </c>
      <c r="BO887" t="e">
        <f>INDEX('Partnumber data valves'!$B$4:$AC$1001,$BB887,24)</f>
        <v>#N/A</v>
      </c>
      <c r="BP887" t="e">
        <f>INDEX('Partnumber data valves'!$B$4:$AC$1001,$BB887,25)</f>
        <v>#N/A</v>
      </c>
      <c r="BQ887" t="e">
        <f>INDEX('Partnumber data valves'!$B$4:$AC$1001,$BB887,26)</f>
        <v>#N/A</v>
      </c>
      <c r="BR887" t="e">
        <f>INDEX('Partnumber data valves'!$B$4:$AC$1001,$BB887,27)</f>
        <v>#N/A</v>
      </c>
      <c r="BS887" t="e">
        <f>INDEX('Partnumber data valves'!$B$4:$AC$1001,$BB887,28)</f>
        <v>#N/A</v>
      </c>
      <c r="BU887" s="66" t="e">
        <f>INDEX('Partnumber data valves'!$B$4:$AC$1001,$BB887,5)</f>
        <v>#N/A</v>
      </c>
      <c r="BV887" s="66" t="e">
        <f>INDEX('Partnumber data valves'!$B$4:$AC$1001,$BB887,6)</f>
        <v>#N/A</v>
      </c>
    </row>
    <row r="888" spans="2:74" ht="15.75">
      <c r="B888" s="86"/>
      <c r="C888" s="108"/>
      <c r="D888" s="112"/>
      <c r="E888" s="124"/>
      <c r="F888" s="124"/>
      <c r="G888" s="109"/>
      <c r="H888" s="112"/>
      <c r="I888" s="110"/>
      <c r="J888" s="111"/>
      <c r="K888" s="112"/>
      <c r="L888" s="111"/>
      <c r="M888" s="115"/>
      <c r="N888" s="115"/>
      <c r="O888" s="115"/>
      <c r="Q888" s="83"/>
      <c r="R888" s="22" t="e">
        <f>VLOOKUP('Frese Valve Selection'!$Q888,'Partnumber data valves'!$B$4:$K$1001,2,FALSE)</f>
        <v>#N/A</v>
      </c>
      <c r="S888" s="23" t="e">
        <f>VLOOKUP('Frese Valve Selection'!$Q888,'Partnumber data valves'!$B$4:$K$1001,3,FALSE)</f>
        <v>#N/A</v>
      </c>
      <c r="T888" s="23" t="e">
        <f>VLOOKUP('Frese Valve Selection'!$Q888,'Partnumber data valves'!$B$4:$K$1001,4,FALSE)</f>
        <v>#N/A</v>
      </c>
      <c r="U888" s="23" t="e">
        <f>VLOOKUP('Frese Valve Selection'!$Q888,'Partnumber data valves'!$B$4:$K$1001,5,FALSE)</f>
        <v>#N/A</v>
      </c>
      <c r="V888" s="23" t="e">
        <f>VLOOKUP('Frese Valve Selection'!$Q888,'Partnumber data valves'!$B$4:$K$1001,6,FALSE)</f>
        <v>#N/A</v>
      </c>
      <c r="W888" s="23" t="e">
        <f>VLOOKUP('Frese Valve Selection'!$Q888,'Partnumber data valves'!$B$4:$K$1001,7,FALSE)</f>
        <v>#N/A</v>
      </c>
      <c r="X888" s="23" t="e">
        <f>VLOOKUP('Frese Valve Selection'!$Q888,'Partnumber data valves'!$B$4:$K$1001,8,FALSE)</f>
        <v>#N/A</v>
      </c>
      <c r="Y888" s="23" t="e">
        <f>VLOOKUP('Frese Valve Selection'!$Q888,'Partnumber data valves'!$B$4:$K$1001,9,FALSE)</f>
        <v>#N/A</v>
      </c>
      <c r="Z888" s="23" t="e">
        <f>VLOOKUP('Frese Valve Selection'!$Q888,'Partnumber data valves'!$B$4:$K$1001,10,FALSE)</f>
        <v>#N/A</v>
      </c>
      <c r="AA888" s="97">
        <f t="shared" si="127"/>
        <v>0</v>
      </c>
      <c r="AB888" s="98" t="e">
        <f t="shared" si="125"/>
        <v>#N/A</v>
      </c>
      <c r="AC888" s="99" t="e">
        <f t="shared" si="126"/>
        <v>#N/A</v>
      </c>
      <c r="AD888" s="23" t="e">
        <f>VLOOKUP(Q888,'Weight table'!$A$2:$C$10000,3,FALSE)</f>
        <v>#N/A</v>
      </c>
      <c r="AF888" s="83"/>
      <c r="AG888" s="23" t="str">
        <f>IF(OR(ISBLANK($AF888),$AF888="N/A"),"",VLOOKUP($AF888,'Part number data actuators'!$B$3:$H$202,2,FALSE))</f>
        <v/>
      </c>
      <c r="AH888" s="23" t="str">
        <f>IF(OR(ISBLANK($AF888),$AF888="N/A"),"",VLOOKUP($AF888,'Part number data actuators'!$B$3:$H$202,3,FALSE))</f>
        <v/>
      </c>
      <c r="AI888" s="23" t="str">
        <f>IF(OR(ISBLANK($AF888),$AF888="N/A"),"",VLOOKUP($AF888,'Part number data actuators'!$B$3:$H$202,4,FALSE))</f>
        <v/>
      </c>
      <c r="AJ888" s="23" t="str">
        <f>IF(OR(ISBLANK($AF888),$AF888="N/A"),"",VLOOKUP($AF888,'Part number data actuators'!$B$3:$H$202,5,FALSE))</f>
        <v/>
      </c>
      <c r="AK888" s="23" t="str">
        <f>IF(OR(ISBLANK($AF888),$AF888="N/A"),"",VLOOKUP($AF888,'Part number data actuators'!$B$3:$H$202,6,FALSE))</f>
        <v/>
      </c>
      <c r="AL888" s="23" t="str">
        <f>IF(OR(ISBLANK($AF888),$AF888="N/A"),"",VLOOKUP($AF888,'Part number data actuators'!$B$3:$H$202,7,FALSE))</f>
        <v/>
      </c>
      <c r="AM888" s="5" t="str">
        <f>IF(OR(ISBLANK($AF888),$AF888="N/A"),"",VLOOKUP(AF888,'Weight table'!$A$2:$C$10000,3,FALSE))</f>
        <v/>
      </c>
      <c r="AO888" s="86"/>
      <c r="AU888" s="66" t="e">
        <f t="shared" si="128"/>
        <v>#N/A</v>
      </c>
      <c r="AV888" s="66" t="e">
        <f t="shared" si="129"/>
        <v>#N/A</v>
      </c>
      <c r="AW888" t="e">
        <f t="shared" si="130"/>
        <v>#N/A</v>
      </c>
      <c r="AX888" s="66" t="e">
        <f t="shared" si="131"/>
        <v>#N/A</v>
      </c>
      <c r="AY888" s="66" t="e">
        <f t="shared" si="132"/>
        <v>#N/A</v>
      </c>
      <c r="BB888" s="6" t="e">
        <f>MATCH(Q888,'Partnumber data valves'!$B$4:$B$1001,0)</f>
        <v>#N/A</v>
      </c>
      <c r="BC888" s="6"/>
      <c r="BD888" t="e">
        <f>INDEX('Partnumber data valves'!$B$4:$AC$1001,$BB888,13)</f>
        <v>#N/A</v>
      </c>
      <c r="BE888" t="e">
        <f>INDEX('Partnumber data valves'!$B$4:$AC$1001,$BB888,14)</f>
        <v>#N/A</v>
      </c>
      <c r="BF888" t="e">
        <f>INDEX('Partnumber data valves'!$B$4:$AC$1001,$BB888,15)</f>
        <v>#N/A</v>
      </c>
      <c r="BG888" t="e">
        <f>INDEX('Partnumber data valves'!$B$4:$AC$1001,$BB888,16)</f>
        <v>#N/A</v>
      </c>
      <c r="BH888" t="e">
        <f>INDEX('Partnumber data valves'!$B$4:$AC$1001,$BB888,17)</f>
        <v>#N/A</v>
      </c>
      <c r="BI888" t="e">
        <f>INDEX('Partnumber data valves'!$B$4:$AC$1001,$BB888,18)</f>
        <v>#N/A</v>
      </c>
      <c r="BJ888" t="e">
        <f>INDEX('Partnumber data valves'!$B$4:$AC$1001,$BB888,19)</f>
        <v>#N/A</v>
      </c>
      <c r="BL888" t="e">
        <f>INDEX('Partnumber data valves'!$B$4:$AC$1001,$BB888,21)</f>
        <v>#N/A</v>
      </c>
      <c r="BM888" t="e">
        <f>INDEX('Partnumber data valves'!$B$4:$AC$1001,$BB888,22)</f>
        <v>#N/A</v>
      </c>
      <c r="BN888" t="e">
        <f>INDEX('Partnumber data valves'!$B$4:$AC$1001,$BB888,23)</f>
        <v>#N/A</v>
      </c>
      <c r="BO888" t="e">
        <f>INDEX('Partnumber data valves'!$B$4:$AC$1001,$BB888,24)</f>
        <v>#N/A</v>
      </c>
      <c r="BP888" t="e">
        <f>INDEX('Partnumber data valves'!$B$4:$AC$1001,$BB888,25)</f>
        <v>#N/A</v>
      </c>
      <c r="BQ888" t="e">
        <f>INDEX('Partnumber data valves'!$B$4:$AC$1001,$BB888,26)</f>
        <v>#N/A</v>
      </c>
      <c r="BR888" t="e">
        <f>INDEX('Partnumber data valves'!$B$4:$AC$1001,$BB888,27)</f>
        <v>#N/A</v>
      </c>
      <c r="BS888" t="e">
        <f>INDEX('Partnumber data valves'!$B$4:$AC$1001,$BB888,28)</f>
        <v>#N/A</v>
      </c>
      <c r="BU888" s="66" t="e">
        <f>INDEX('Partnumber data valves'!$B$4:$AC$1001,$BB888,5)</f>
        <v>#N/A</v>
      </c>
      <c r="BV888" s="66" t="e">
        <f>INDEX('Partnumber data valves'!$B$4:$AC$1001,$BB888,6)</f>
        <v>#N/A</v>
      </c>
    </row>
    <row r="889" spans="2:74" ht="15.75">
      <c r="B889" s="86"/>
      <c r="C889" s="108"/>
      <c r="D889" s="112"/>
      <c r="E889" s="124"/>
      <c r="F889" s="124"/>
      <c r="G889" s="109"/>
      <c r="H889" s="112"/>
      <c r="I889" s="110"/>
      <c r="J889" s="111"/>
      <c r="K889" s="112"/>
      <c r="L889" s="111"/>
      <c r="M889" s="115"/>
      <c r="N889" s="115"/>
      <c r="O889" s="115"/>
      <c r="Q889" s="83"/>
      <c r="R889" s="22" t="e">
        <f>VLOOKUP('Frese Valve Selection'!$Q889,'Partnumber data valves'!$B$4:$K$1001,2,FALSE)</f>
        <v>#N/A</v>
      </c>
      <c r="S889" s="23" t="e">
        <f>VLOOKUP('Frese Valve Selection'!$Q889,'Partnumber data valves'!$B$4:$K$1001,3,FALSE)</f>
        <v>#N/A</v>
      </c>
      <c r="T889" s="23" t="e">
        <f>VLOOKUP('Frese Valve Selection'!$Q889,'Partnumber data valves'!$B$4:$K$1001,4,FALSE)</f>
        <v>#N/A</v>
      </c>
      <c r="U889" s="23" t="e">
        <f>VLOOKUP('Frese Valve Selection'!$Q889,'Partnumber data valves'!$B$4:$K$1001,5,FALSE)</f>
        <v>#N/A</v>
      </c>
      <c r="V889" s="23" t="e">
        <f>VLOOKUP('Frese Valve Selection'!$Q889,'Partnumber data valves'!$B$4:$K$1001,6,FALSE)</f>
        <v>#N/A</v>
      </c>
      <c r="W889" s="23" t="e">
        <f>VLOOKUP('Frese Valve Selection'!$Q889,'Partnumber data valves'!$B$4:$K$1001,7,FALSE)</f>
        <v>#N/A</v>
      </c>
      <c r="X889" s="23" t="e">
        <f>VLOOKUP('Frese Valve Selection'!$Q889,'Partnumber data valves'!$B$4:$K$1001,8,FALSE)</f>
        <v>#N/A</v>
      </c>
      <c r="Y889" s="23" t="e">
        <f>VLOOKUP('Frese Valve Selection'!$Q889,'Partnumber data valves'!$B$4:$K$1001,9,FALSE)</f>
        <v>#N/A</v>
      </c>
      <c r="Z889" s="23" t="e">
        <f>VLOOKUP('Frese Valve Selection'!$Q889,'Partnumber data valves'!$B$4:$K$1001,10,FALSE)</f>
        <v>#N/A</v>
      </c>
      <c r="AA889" s="97">
        <f t="shared" si="127"/>
        <v>0</v>
      </c>
      <c r="AB889" s="98" t="e">
        <f t="shared" si="125"/>
        <v>#N/A</v>
      </c>
      <c r="AC889" s="99" t="e">
        <f t="shared" si="126"/>
        <v>#N/A</v>
      </c>
      <c r="AD889" s="23" t="e">
        <f>VLOOKUP(Q889,'Weight table'!$A$2:$C$10000,3,FALSE)</f>
        <v>#N/A</v>
      </c>
      <c r="AF889" s="83"/>
      <c r="AG889" s="23" t="str">
        <f>IF(OR(ISBLANK($AF889),$AF889="N/A"),"",VLOOKUP($AF889,'Part number data actuators'!$B$3:$H$202,2,FALSE))</f>
        <v/>
      </c>
      <c r="AH889" s="23" t="str">
        <f>IF(OR(ISBLANK($AF889),$AF889="N/A"),"",VLOOKUP($AF889,'Part number data actuators'!$B$3:$H$202,3,FALSE))</f>
        <v/>
      </c>
      <c r="AI889" s="23" t="str">
        <f>IF(OR(ISBLANK($AF889),$AF889="N/A"),"",VLOOKUP($AF889,'Part number data actuators'!$B$3:$H$202,4,FALSE))</f>
        <v/>
      </c>
      <c r="AJ889" s="23" t="str">
        <f>IF(OR(ISBLANK($AF889),$AF889="N/A"),"",VLOOKUP($AF889,'Part number data actuators'!$B$3:$H$202,5,FALSE))</f>
        <v/>
      </c>
      <c r="AK889" s="23" t="str">
        <f>IF(OR(ISBLANK($AF889),$AF889="N/A"),"",VLOOKUP($AF889,'Part number data actuators'!$B$3:$H$202,6,FALSE))</f>
        <v/>
      </c>
      <c r="AL889" s="23" t="str">
        <f>IF(OR(ISBLANK($AF889),$AF889="N/A"),"",VLOOKUP($AF889,'Part number data actuators'!$B$3:$H$202,7,FALSE))</f>
        <v/>
      </c>
      <c r="AM889" s="5" t="str">
        <f>IF(OR(ISBLANK($AF889),$AF889="N/A"),"",VLOOKUP(AF889,'Weight table'!$A$2:$C$10000,3,FALSE))</f>
        <v/>
      </c>
      <c r="AO889" s="86"/>
      <c r="AU889" s="66" t="e">
        <f t="shared" si="128"/>
        <v>#N/A</v>
      </c>
      <c r="AV889" s="66" t="e">
        <f t="shared" si="129"/>
        <v>#N/A</v>
      </c>
      <c r="AW889" t="e">
        <f t="shared" si="130"/>
        <v>#N/A</v>
      </c>
      <c r="AX889" s="66" t="e">
        <f t="shared" si="131"/>
        <v>#N/A</v>
      </c>
      <c r="AY889" s="66" t="e">
        <f t="shared" si="132"/>
        <v>#N/A</v>
      </c>
      <c r="BB889" s="6" t="e">
        <f>MATCH(Q889,'Partnumber data valves'!$B$4:$B$1001,0)</f>
        <v>#N/A</v>
      </c>
      <c r="BC889" s="6"/>
      <c r="BD889" t="e">
        <f>INDEX('Partnumber data valves'!$B$4:$AC$1001,$BB889,13)</f>
        <v>#N/A</v>
      </c>
      <c r="BE889" t="e">
        <f>INDEX('Partnumber data valves'!$B$4:$AC$1001,$BB889,14)</f>
        <v>#N/A</v>
      </c>
      <c r="BF889" t="e">
        <f>INDEX('Partnumber data valves'!$B$4:$AC$1001,$BB889,15)</f>
        <v>#N/A</v>
      </c>
      <c r="BG889" t="e">
        <f>INDEX('Partnumber data valves'!$B$4:$AC$1001,$BB889,16)</f>
        <v>#N/A</v>
      </c>
      <c r="BH889" t="e">
        <f>INDEX('Partnumber data valves'!$B$4:$AC$1001,$BB889,17)</f>
        <v>#N/A</v>
      </c>
      <c r="BI889" t="e">
        <f>INDEX('Partnumber data valves'!$B$4:$AC$1001,$BB889,18)</f>
        <v>#N/A</v>
      </c>
      <c r="BJ889" t="e">
        <f>INDEX('Partnumber data valves'!$B$4:$AC$1001,$BB889,19)</f>
        <v>#N/A</v>
      </c>
      <c r="BL889" t="e">
        <f>INDEX('Partnumber data valves'!$B$4:$AC$1001,$BB889,21)</f>
        <v>#N/A</v>
      </c>
      <c r="BM889" t="e">
        <f>INDEX('Partnumber data valves'!$B$4:$AC$1001,$BB889,22)</f>
        <v>#N/A</v>
      </c>
      <c r="BN889" t="e">
        <f>INDEX('Partnumber data valves'!$B$4:$AC$1001,$BB889,23)</f>
        <v>#N/A</v>
      </c>
      <c r="BO889" t="e">
        <f>INDEX('Partnumber data valves'!$B$4:$AC$1001,$BB889,24)</f>
        <v>#N/A</v>
      </c>
      <c r="BP889" t="e">
        <f>INDEX('Partnumber data valves'!$B$4:$AC$1001,$BB889,25)</f>
        <v>#N/A</v>
      </c>
      <c r="BQ889" t="e">
        <f>INDEX('Partnumber data valves'!$B$4:$AC$1001,$BB889,26)</f>
        <v>#N/A</v>
      </c>
      <c r="BR889" t="e">
        <f>INDEX('Partnumber data valves'!$B$4:$AC$1001,$BB889,27)</f>
        <v>#N/A</v>
      </c>
      <c r="BS889" t="e">
        <f>INDEX('Partnumber data valves'!$B$4:$AC$1001,$BB889,28)</f>
        <v>#N/A</v>
      </c>
      <c r="BU889" s="66" t="e">
        <f>INDEX('Partnumber data valves'!$B$4:$AC$1001,$BB889,5)</f>
        <v>#N/A</v>
      </c>
      <c r="BV889" s="66" t="e">
        <f>INDEX('Partnumber data valves'!$B$4:$AC$1001,$BB889,6)</f>
        <v>#N/A</v>
      </c>
    </row>
    <row r="890" spans="2:74" ht="15.75">
      <c r="B890" s="86"/>
      <c r="C890" s="108"/>
      <c r="D890" s="112"/>
      <c r="E890" s="124"/>
      <c r="F890" s="124"/>
      <c r="G890" s="109"/>
      <c r="H890" s="112"/>
      <c r="I890" s="110"/>
      <c r="J890" s="111"/>
      <c r="K890" s="112"/>
      <c r="L890" s="111"/>
      <c r="M890" s="115"/>
      <c r="N890" s="115"/>
      <c r="O890" s="115"/>
      <c r="Q890" s="83"/>
      <c r="R890" s="22" t="e">
        <f>VLOOKUP('Frese Valve Selection'!$Q890,'Partnumber data valves'!$B$4:$K$1001,2,FALSE)</f>
        <v>#N/A</v>
      </c>
      <c r="S890" s="23" t="e">
        <f>VLOOKUP('Frese Valve Selection'!$Q890,'Partnumber data valves'!$B$4:$K$1001,3,FALSE)</f>
        <v>#N/A</v>
      </c>
      <c r="T890" s="23" t="e">
        <f>VLOOKUP('Frese Valve Selection'!$Q890,'Partnumber data valves'!$B$4:$K$1001,4,FALSE)</f>
        <v>#N/A</v>
      </c>
      <c r="U890" s="23" t="e">
        <f>VLOOKUP('Frese Valve Selection'!$Q890,'Partnumber data valves'!$B$4:$K$1001,5,FALSE)</f>
        <v>#N/A</v>
      </c>
      <c r="V890" s="23" t="e">
        <f>VLOOKUP('Frese Valve Selection'!$Q890,'Partnumber data valves'!$B$4:$K$1001,6,FALSE)</f>
        <v>#N/A</v>
      </c>
      <c r="W890" s="23" t="e">
        <f>VLOOKUP('Frese Valve Selection'!$Q890,'Partnumber data valves'!$B$4:$K$1001,7,FALSE)</f>
        <v>#N/A</v>
      </c>
      <c r="X890" s="23" t="e">
        <f>VLOOKUP('Frese Valve Selection'!$Q890,'Partnumber data valves'!$B$4:$K$1001,8,FALSE)</f>
        <v>#N/A</v>
      </c>
      <c r="Y890" s="23" t="e">
        <f>VLOOKUP('Frese Valve Selection'!$Q890,'Partnumber data valves'!$B$4:$K$1001,9,FALSE)</f>
        <v>#N/A</v>
      </c>
      <c r="Z890" s="23" t="e">
        <f>VLOOKUP('Frese Valve Selection'!$Q890,'Partnumber data valves'!$B$4:$K$1001,10,FALSE)</f>
        <v>#N/A</v>
      </c>
      <c r="AA890" s="97">
        <f t="shared" si="127"/>
        <v>0</v>
      </c>
      <c r="AB890" s="98" t="e">
        <f t="shared" si="125"/>
        <v>#N/A</v>
      </c>
      <c r="AC890" s="99" t="e">
        <f t="shared" si="126"/>
        <v>#N/A</v>
      </c>
      <c r="AD890" s="23" t="e">
        <f>VLOOKUP(Q890,'Weight table'!$A$2:$C$10000,3,FALSE)</f>
        <v>#N/A</v>
      </c>
      <c r="AF890" s="83"/>
      <c r="AG890" s="23" t="str">
        <f>IF(OR(ISBLANK($AF890),$AF890="N/A"),"",VLOOKUP($AF890,'Part number data actuators'!$B$3:$H$202,2,FALSE))</f>
        <v/>
      </c>
      <c r="AH890" s="23" t="str">
        <f>IF(OR(ISBLANK($AF890),$AF890="N/A"),"",VLOOKUP($AF890,'Part number data actuators'!$B$3:$H$202,3,FALSE))</f>
        <v/>
      </c>
      <c r="AI890" s="23" t="str">
        <f>IF(OR(ISBLANK($AF890),$AF890="N/A"),"",VLOOKUP($AF890,'Part number data actuators'!$B$3:$H$202,4,FALSE))</f>
        <v/>
      </c>
      <c r="AJ890" s="23" t="str">
        <f>IF(OR(ISBLANK($AF890),$AF890="N/A"),"",VLOOKUP($AF890,'Part number data actuators'!$B$3:$H$202,5,FALSE))</f>
        <v/>
      </c>
      <c r="AK890" s="23" t="str">
        <f>IF(OR(ISBLANK($AF890),$AF890="N/A"),"",VLOOKUP($AF890,'Part number data actuators'!$B$3:$H$202,6,FALSE))</f>
        <v/>
      </c>
      <c r="AL890" s="23" t="str">
        <f>IF(OR(ISBLANK($AF890),$AF890="N/A"),"",VLOOKUP($AF890,'Part number data actuators'!$B$3:$H$202,7,FALSE))</f>
        <v/>
      </c>
      <c r="AM890" s="5" t="str">
        <f>IF(OR(ISBLANK($AF890),$AF890="N/A"),"",VLOOKUP(AF890,'Weight table'!$A$2:$C$10000,3,FALSE))</f>
        <v/>
      </c>
      <c r="AO890" s="86"/>
      <c r="AU890" s="66" t="e">
        <f t="shared" si="128"/>
        <v>#N/A</v>
      </c>
      <c r="AV890" s="66" t="e">
        <f t="shared" si="129"/>
        <v>#N/A</v>
      </c>
      <c r="AW890" t="e">
        <f t="shared" si="130"/>
        <v>#N/A</v>
      </c>
      <c r="AX890" s="66" t="e">
        <f t="shared" si="131"/>
        <v>#N/A</v>
      </c>
      <c r="AY890" s="66" t="e">
        <f t="shared" si="132"/>
        <v>#N/A</v>
      </c>
      <c r="BB890" s="6" t="e">
        <f>MATCH(Q890,'Partnumber data valves'!$B$4:$B$1001,0)</f>
        <v>#N/A</v>
      </c>
      <c r="BC890" s="6"/>
      <c r="BD890" t="e">
        <f>INDEX('Partnumber data valves'!$B$4:$AC$1001,$BB890,13)</f>
        <v>#N/A</v>
      </c>
      <c r="BE890" t="e">
        <f>INDEX('Partnumber data valves'!$B$4:$AC$1001,$BB890,14)</f>
        <v>#N/A</v>
      </c>
      <c r="BF890" t="e">
        <f>INDEX('Partnumber data valves'!$B$4:$AC$1001,$BB890,15)</f>
        <v>#N/A</v>
      </c>
      <c r="BG890" t="e">
        <f>INDEX('Partnumber data valves'!$B$4:$AC$1001,$BB890,16)</f>
        <v>#N/A</v>
      </c>
      <c r="BH890" t="e">
        <f>INDEX('Partnumber data valves'!$B$4:$AC$1001,$BB890,17)</f>
        <v>#N/A</v>
      </c>
      <c r="BI890" t="e">
        <f>INDEX('Partnumber data valves'!$B$4:$AC$1001,$BB890,18)</f>
        <v>#N/A</v>
      </c>
      <c r="BJ890" t="e">
        <f>INDEX('Partnumber data valves'!$B$4:$AC$1001,$BB890,19)</f>
        <v>#N/A</v>
      </c>
      <c r="BL890" t="e">
        <f>INDEX('Partnumber data valves'!$B$4:$AC$1001,$BB890,21)</f>
        <v>#N/A</v>
      </c>
      <c r="BM890" t="e">
        <f>INDEX('Partnumber data valves'!$B$4:$AC$1001,$BB890,22)</f>
        <v>#N/A</v>
      </c>
      <c r="BN890" t="e">
        <f>INDEX('Partnumber data valves'!$B$4:$AC$1001,$BB890,23)</f>
        <v>#N/A</v>
      </c>
      <c r="BO890" t="e">
        <f>INDEX('Partnumber data valves'!$B$4:$AC$1001,$BB890,24)</f>
        <v>#N/A</v>
      </c>
      <c r="BP890" t="e">
        <f>INDEX('Partnumber data valves'!$B$4:$AC$1001,$BB890,25)</f>
        <v>#N/A</v>
      </c>
      <c r="BQ890" t="e">
        <f>INDEX('Partnumber data valves'!$B$4:$AC$1001,$BB890,26)</f>
        <v>#N/A</v>
      </c>
      <c r="BR890" t="e">
        <f>INDEX('Partnumber data valves'!$B$4:$AC$1001,$BB890,27)</f>
        <v>#N/A</v>
      </c>
      <c r="BS890" t="e">
        <f>INDEX('Partnumber data valves'!$B$4:$AC$1001,$BB890,28)</f>
        <v>#N/A</v>
      </c>
      <c r="BU890" s="66" t="e">
        <f>INDEX('Partnumber data valves'!$B$4:$AC$1001,$BB890,5)</f>
        <v>#N/A</v>
      </c>
      <c r="BV890" s="66" t="e">
        <f>INDEX('Partnumber data valves'!$B$4:$AC$1001,$BB890,6)</f>
        <v>#N/A</v>
      </c>
    </row>
    <row r="891" spans="2:74" ht="15.75">
      <c r="B891" s="86"/>
      <c r="C891" s="108"/>
      <c r="D891" s="112"/>
      <c r="E891" s="124"/>
      <c r="F891" s="124"/>
      <c r="G891" s="109"/>
      <c r="H891" s="112"/>
      <c r="I891" s="110"/>
      <c r="J891" s="111"/>
      <c r="K891" s="112"/>
      <c r="L891" s="111"/>
      <c r="M891" s="115"/>
      <c r="N891" s="115"/>
      <c r="O891" s="115"/>
      <c r="Q891" s="83"/>
      <c r="R891" s="22" t="e">
        <f>VLOOKUP('Frese Valve Selection'!$Q891,'Partnumber data valves'!$B$4:$K$1001,2,FALSE)</f>
        <v>#N/A</v>
      </c>
      <c r="S891" s="23" t="e">
        <f>VLOOKUP('Frese Valve Selection'!$Q891,'Partnumber data valves'!$B$4:$K$1001,3,FALSE)</f>
        <v>#N/A</v>
      </c>
      <c r="T891" s="23" t="e">
        <f>VLOOKUP('Frese Valve Selection'!$Q891,'Partnumber data valves'!$B$4:$K$1001,4,FALSE)</f>
        <v>#N/A</v>
      </c>
      <c r="U891" s="23" t="e">
        <f>VLOOKUP('Frese Valve Selection'!$Q891,'Partnumber data valves'!$B$4:$K$1001,5,FALSE)</f>
        <v>#N/A</v>
      </c>
      <c r="V891" s="23" t="e">
        <f>VLOOKUP('Frese Valve Selection'!$Q891,'Partnumber data valves'!$B$4:$K$1001,6,FALSE)</f>
        <v>#N/A</v>
      </c>
      <c r="W891" s="23" t="e">
        <f>VLOOKUP('Frese Valve Selection'!$Q891,'Partnumber data valves'!$B$4:$K$1001,7,FALSE)</f>
        <v>#N/A</v>
      </c>
      <c r="X891" s="23" t="e">
        <f>VLOOKUP('Frese Valve Selection'!$Q891,'Partnumber data valves'!$B$4:$K$1001,8,FALSE)</f>
        <v>#N/A</v>
      </c>
      <c r="Y891" s="23" t="e">
        <f>VLOOKUP('Frese Valve Selection'!$Q891,'Partnumber data valves'!$B$4:$K$1001,9,FALSE)</f>
        <v>#N/A</v>
      </c>
      <c r="Z891" s="23" t="e">
        <f>VLOOKUP('Frese Valve Selection'!$Q891,'Partnumber data valves'!$B$4:$K$1001,10,FALSE)</f>
        <v>#N/A</v>
      </c>
      <c r="AA891" s="97">
        <f t="shared" si="127"/>
        <v>0</v>
      </c>
      <c r="AB891" s="98" t="e">
        <f t="shared" si="125"/>
        <v>#N/A</v>
      </c>
      <c r="AC891" s="99" t="e">
        <f t="shared" si="126"/>
        <v>#N/A</v>
      </c>
      <c r="AD891" s="23" t="e">
        <f>VLOOKUP(Q891,'Weight table'!$A$2:$C$10000,3,FALSE)</f>
        <v>#N/A</v>
      </c>
      <c r="AF891" s="83"/>
      <c r="AG891" s="23" t="str">
        <f>IF(OR(ISBLANK($AF891),$AF891="N/A"),"",VLOOKUP($AF891,'Part number data actuators'!$B$3:$H$202,2,FALSE))</f>
        <v/>
      </c>
      <c r="AH891" s="23" t="str">
        <f>IF(OR(ISBLANK($AF891),$AF891="N/A"),"",VLOOKUP($AF891,'Part number data actuators'!$B$3:$H$202,3,FALSE))</f>
        <v/>
      </c>
      <c r="AI891" s="23" t="str">
        <f>IF(OR(ISBLANK($AF891),$AF891="N/A"),"",VLOOKUP($AF891,'Part number data actuators'!$B$3:$H$202,4,FALSE))</f>
        <v/>
      </c>
      <c r="AJ891" s="23" t="str">
        <f>IF(OR(ISBLANK($AF891),$AF891="N/A"),"",VLOOKUP($AF891,'Part number data actuators'!$B$3:$H$202,5,FALSE))</f>
        <v/>
      </c>
      <c r="AK891" s="23" t="str">
        <f>IF(OR(ISBLANK($AF891),$AF891="N/A"),"",VLOOKUP($AF891,'Part number data actuators'!$B$3:$H$202,6,FALSE))</f>
        <v/>
      </c>
      <c r="AL891" s="23" t="str">
        <f>IF(OR(ISBLANK($AF891),$AF891="N/A"),"",VLOOKUP($AF891,'Part number data actuators'!$B$3:$H$202,7,FALSE))</f>
        <v/>
      </c>
      <c r="AM891" s="5" t="str">
        <f>IF(OR(ISBLANK($AF891),$AF891="N/A"),"",VLOOKUP(AF891,'Weight table'!$A$2:$C$10000,3,FALSE))</f>
        <v/>
      </c>
      <c r="AO891" s="86"/>
      <c r="AU891" s="66" t="e">
        <f t="shared" si="128"/>
        <v>#N/A</v>
      </c>
      <c r="AV891" s="66" t="e">
        <f t="shared" si="129"/>
        <v>#N/A</v>
      </c>
      <c r="AW891" t="e">
        <f t="shared" si="130"/>
        <v>#N/A</v>
      </c>
      <c r="AX891" s="66" t="e">
        <f t="shared" si="131"/>
        <v>#N/A</v>
      </c>
      <c r="AY891" s="66" t="e">
        <f t="shared" si="132"/>
        <v>#N/A</v>
      </c>
      <c r="BB891" s="6" t="e">
        <f>MATCH(Q891,'Partnumber data valves'!$B$4:$B$1001,0)</f>
        <v>#N/A</v>
      </c>
      <c r="BC891" s="6"/>
      <c r="BD891" t="e">
        <f>INDEX('Partnumber data valves'!$B$4:$AC$1001,$BB891,13)</f>
        <v>#N/A</v>
      </c>
      <c r="BE891" t="e">
        <f>INDEX('Partnumber data valves'!$B$4:$AC$1001,$BB891,14)</f>
        <v>#N/A</v>
      </c>
      <c r="BF891" t="e">
        <f>INDEX('Partnumber data valves'!$B$4:$AC$1001,$BB891,15)</f>
        <v>#N/A</v>
      </c>
      <c r="BG891" t="e">
        <f>INDEX('Partnumber data valves'!$B$4:$AC$1001,$BB891,16)</f>
        <v>#N/A</v>
      </c>
      <c r="BH891" t="e">
        <f>INDEX('Partnumber data valves'!$B$4:$AC$1001,$BB891,17)</f>
        <v>#N/A</v>
      </c>
      <c r="BI891" t="e">
        <f>INDEX('Partnumber data valves'!$B$4:$AC$1001,$BB891,18)</f>
        <v>#N/A</v>
      </c>
      <c r="BJ891" t="e">
        <f>INDEX('Partnumber data valves'!$B$4:$AC$1001,$BB891,19)</f>
        <v>#N/A</v>
      </c>
      <c r="BL891" t="e">
        <f>INDEX('Partnumber data valves'!$B$4:$AC$1001,$BB891,21)</f>
        <v>#N/A</v>
      </c>
      <c r="BM891" t="e">
        <f>INDEX('Partnumber data valves'!$B$4:$AC$1001,$BB891,22)</f>
        <v>#N/A</v>
      </c>
      <c r="BN891" t="e">
        <f>INDEX('Partnumber data valves'!$B$4:$AC$1001,$BB891,23)</f>
        <v>#N/A</v>
      </c>
      <c r="BO891" t="e">
        <f>INDEX('Partnumber data valves'!$B$4:$AC$1001,$BB891,24)</f>
        <v>#N/A</v>
      </c>
      <c r="BP891" t="e">
        <f>INDEX('Partnumber data valves'!$B$4:$AC$1001,$BB891,25)</f>
        <v>#N/A</v>
      </c>
      <c r="BQ891" t="e">
        <f>INDEX('Partnumber data valves'!$B$4:$AC$1001,$BB891,26)</f>
        <v>#N/A</v>
      </c>
      <c r="BR891" t="e">
        <f>INDEX('Partnumber data valves'!$B$4:$AC$1001,$BB891,27)</f>
        <v>#N/A</v>
      </c>
      <c r="BS891" t="e">
        <f>INDEX('Partnumber data valves'!$B$4:$AC$1001,$BB891,28)</f>
        <v>#N/A</v>
      </c>
      <c r="BU891" s="66" t="e">
        <f>INDEX('Partnumber data valves'!$B$4:$AC$1001,$BB891,5)</f>
        <v>#N/A</v>
      </c>
      <c r="BV891" s="66" t="e">
        <f>INDEX('Partnumber data valves'!$B$4:$AC$1001,$BB891,6)</f>
        <v>#N/A</v>
      </c>
    </row>
    <row r="892" spans="2:74" ht="15.75">
      <c r="B892" s="86"/>
      <c r="C892" s="108"/>
      <c r="D892" s="112"/>
      <c r="E892" s="124"/>
      <c r="F892" s="124"/>
      <c r="G892" s="109"/>
      <c r="H892" s="112"/>
      <c r="I892" s="110"/>
      <c r="J892" s="111"/>
      <c r="K892" s="112"/>
      <c r="L892" s="111"/>
      <c r="M892" s="115"/>
      <c r="N892" s="115"/>
      <c r="O892" s="115"/>
      <c r="Q892" s="83"/>
      <c r="R892" s="22" t="e">
        <f>VLOOKUP('Frese Valve Selection'!$Q892,'Partnumber data valves'!$B$4:$K$1001,2,FALSE)</f>
        <v>#N/A</v>
      </c>
      <c r="S892" s="23" t="e">
        <f>VLOOKUP('Frese Valve Selection'!$Q892,'Partnumber data valves'!$B$4:$K$1001,3,FALSE)</f>
        <v>#N/A</v>
      </c>
      <c r="T892" s="23" t="e">
        <f>VLOOKUP('Frese Valve Selection'!$Q892,'Partnumber data valves'!$B$4:$K$1001,4,FALSE)</f>
        <v>#N/A</v>
      </c>
      <c r="U892" s="23" t="e">
        <f>VLOOKUP('Frese Valve Selection'!$Q892,'Partnumber data valves'!$B$4:$K$1001,5,FALSE)</f>
        <v>#N/A</v>
      </c>
      <c r="V892" s="23" t="e">
        <f>VLOOKUP('Frese Valve Selection'!$Q892,'Partnumber data valves'!$B$4:$K$1001,6,FALSE)</f>
        <v>#N/A</v>
      </c>
      <c r="W892" s="23" t="e">
        <f>VLOOKUP('Frese Valve Selection'!$Q892,'Partnumber data valves'!$B$4:$K$1001,7,FALSE)</f>
        <v>#N/A</v>
      </c>
      <c r="X892" s="23" t="e">
        <f>VLOOKUP('Frese Valve Selection'!$Q892,'Partnumber data valves'!$B$4:$K$1001,8,FALSE)</f>
        <v>#N/A</v>
      </c>
      <c r="Y892" s="23" t="e">
        <f>VLOOKUP('Frese Valve Selection'!$Q892,'Partnumber data valves'!$B$4:$K$1001,9,FALSE)</f>
        <v>#N/A</v>
      </c>
      <c r="Z892" s="23" t="e">
        <f>VLOOKUP('Frese Valve Selection'!$Q892,'Partnumber data valves'!$B$4:$K$1001,10,FALSE)</f>
        <v>#N/A</v>
      </c>
      <c r="AA892" s="97">
        <f t="shared" si="127"/>
        <v>0</v>
      </c>
      <c r="AB892" s="98" t="e">
        <f t="shared" si="125"/>
        <v>#N/A</v>
      </c>
      <c r="AC892" s="99" t="e">
        <f t="shared" si="126"/>
        <v>#N/A</v>
      </c>
      <c r="AD892" s="23" t="e">
        <f>VLOOKUP(Q892,'Weight table'!$A$2:$C$10000,3,FALSE)</f>
        <v>#N/A</v>
      </c>
      <c r="AF892" s="83"/>
      <c r="AG892" s="23" t="str">
        <f>IF(OR(ISBLANK($AF892),$AF892="N/A"),"",VLOOKUP($AF892,'Part number data actuators'!$B$3:$H$202,2,FALSE))</f>
        <v/>
      </c>
      <c r="AH892" s="23" t="str">
        <f>IF(OR(ISBLANK($AF892),$AF892="N/A"),"",VLOOKUP($AF892,'Part number data actuators'!$B$3:$H$202,3,FALSE))</f>
        <v/>
      </c>
      <c r="AI892" s="23" t="str">
        <f>IF(OR(ISBLANK($AF892),$AF892="N/A"),"",VLOOKUP($AF892,'Part number data actuators'!$B$3:$H$202,4,FALSE))</f>
        <v/>
      </c>
      <c r="AJ892" s="23" t="str">
        <f>IF(OR(ISBLANK($AF892),$AF892="N/A"),"",VLOOKUP($AF892,'Part number data actuators'!$B$3:$H$202,5,FALSE))</f>
        <v/>
      </c>
      <c r="AK892" s="23" t="str">
        <f>IF(OR(ISBLANK($AF892),$AF892="N/A"),"",VLOOKUP($AF892,'Part number data actuators'!$B$3:$H$202,6,FALSE))</f>
        <v/>
      </c>
      <c r="AL892" s="23" t="str">
        <f>IF(OR(ISBLANK($AF892),$AF892="N/A"),"",VLOOKUP($AF892,'Part number data actuators'!$B$3:$H$202,7,FALSE))</f>
        <v/>
      </c>
      <c r="AM892" s="5" t="str">
        <f>IF(OR(ISBLANK($AF892),$AF892="N/A"),"",VLOOKUP(AF892,'Weight table'!$A$2:$C$10000,3,FALSE))</f>
        <v/>
      </c>
      <c r="AO892" s="86"/>
      <c r="AU892" s="66" t="e">
        <f t="shared" si="128"/>
        <v>#N/A</v>
      </c>
      <c r="AV892" s="66" t="e">
        <f t="shared" si="129"/>
        <v>#N/A</v>
      </c>
      <c r="AW892" t="e">
        <f t="shared" si="130"/>
        <v>#N/A</v>
      </c>
      <c r="AX892" s="66" t="e">
        <f t="shared" si="131"/>
        <v>#N/A</v>
      </c>
      <c r="AY892" s="66" t="e">
        <f t="shared" si="132"/>
        <v>#N/A</v>
      </c>
      <c r="BB892" s="6" t="e">
        <f>MATCH(Q892,'Partnumber data valves'!$B$4:$B$1001,0)</f>
        <v>#N/A</v>
      </c>
      <c r="BC892" s="6"/>
      <c r="BD892" t="e">
        <f>INDEX('Partnumber data valves'!$B$4:$AC$1001,$BB892,13)</f>
        <v>#N/A</v>
      </c>
      <c r="BE892" t="e">
        <f>INDEX('Partnumber data valves'!$B$4:$AC$1001,$BB892,14)</f>
        <v>#N/A</v>
      </c>
      <c r="BF892" t="e">
        <f>INDEX('Partnumber data valves'!$B$4:$AC$1001,$BB892,15)</f>
        <v>#N/A</v>
      </c>
      <c r="BG892" t="e">
        <f>INDEX('Partnumber data valves'!$B$4:$AC$1001,$BB892,16)</f>
        <v>#N/A</v>
      </c>
      <c r="BH892" t="e">
        <f>INDEX('Partnumber data valves'!$B$4:$AC$1001,$BB892,17)</f>
        <v>#N/A</v>
      </c>
      <c r="BI892" t="e">
        <f>INDEX('Partnumber data valves'!$B$4:$AC$1001,$BB892,18)</f>
        <v>#N/A</v>
      </c>
      <c r="BJ892" t="e">
        <f>INDEX('Partnumber data valves'!$B$4:$AC$1001,$BB892,19)</f>
        <v>#N/A</v>
      </c>
      <c r="BL892" t="e">
        <f>INDEX('Partnumber data valves'!$B$4:$AC$1001,$BB892,21)</f>
        <v>#N/A</v>
      </c>
      <c r="BM892" t="e">
        <f>INDEX('Partnumber data valves'!$B$4:$AC$1001,$BB892,22)</f>
        <v>#N/A</v>
      </c>
      <c r="BN892" t="e">
        <f>INDEX('Partnumber data valves'!$B$4:$AC$1001,$BB892,23)</f>
        <v>#N/A</v>
      </c>
      <c r="BO892" t="e">
        <f>INDEX('Partnumber data valves'!$B$4:$AC$1001,$BB892,24)</f>
        <v>#N/A</v>
      </c>
      <c r="BP892" t="e">
        <f>INDEX('Partnumber data valves'!$B$4:$AC$1001,$BB892,25)</f>
        <v>#N/A</v>
      </c>
      <c r="BQ892" t="e">
        <f>INDEX('Partnumber data valves'!$B$4:$AC$1001,$BB892,26)</f>
        <v>#N/A</v>
      </c>
      <c r="BR892" t="e">
        <f>INDEX('Partnumber data valves'!$B$4:$AC$1001,$BB892,27)</f>
        <v>#N/A</v>
      </c>
      <c r="BS892" t="e">
        <f>INDEX('Partnumber data valves'!$B$4:$AC$1001,$BB892,28)</f>
        <v>#N/A</v>
      </c>
      <c r="BU892" s="66" t="e">
        <f>INDEX('Partnumber data valves'!$B$4:$AC$1001,$BB892,5)</f>
        <v>#N/A</v>
      </c>
      <c r="BV892" s="66" t="e">
        <f>INDEX('Partnumber data valves'!$B$4:$AC$1001,$BB892,6)</f>
        <v>#N/A</v>
      </c>
    </row>
    <row r="893" spans="2:74" ht="15.75">
      <c r="B893" s="86"/>
      <c r="C893" s="108"/>
      <c r="D893" s="125"/>
      <c r="E893" s="124"/>
      <c r="F893" s="124"/>
      <c r="G893" s="109"/>
      <c r="H893" s="112"/>
      <c r="I893" s="110"/>
      <c r="J893" s="111"/>
      <c r="K893" s="112"/>
      <c r="L893" s="111"/>
      <c r="M893" s="115"/>
      <c r="N893" s="115"/>
      <c r="O893" s="115"/>
      <c r="Q893" s="83"/>
      <c r="R893" s="22" t="e">
        <f>VLOOKUP('Frese Valve Selection'!$Q893,'Partnumber data valves'!$B$4:$K$1001,2,FALSE)</f>
        <v>#N/A</v>
      </c>
      <c r="S893" s="23" t="e">
        <f>VLOOKUP('Frese Valve Selection'!$Q893,'Partnumber data valves'!$B$4:$K$1001,3,FALSE)</f>
        <v>#N/A</v>
      </c>
      <c r="T893" s="23" t="e">
        <f>VLOOKUP('Frese Valve Selection'!$Q893,'Partnumber data valves'!$B$4:$K$1001,4,FALSE)</f>
        <v>#N/A</v>
      </c>
      <c r="U893" s="23" t="e">
        <f>VLOOKUP('Frese Valve Selection'!$Q893,'Partnumber data valves'!$B$4:$K$1001,5,FALSE)</f>
        <v>#N/A</v>
      </c>
      <c r="V893" s="23" t="e">
        <f>VLOOKUP('Frese Valve Selection'!$Q893,'Partnumber data valves'!$B$4:$K$1001,6,FALSE)</f>
        <v>#N/A</v>
      </c>
      <c r="W893" s="23" t="e">
        <f>VLOOKUP('Frese Valve Selection'!$Q893,'Partnumber data valves'!$B$4:$K$1001,7,FALSE)</f>
        <v>#N/A</v>
      </c>
      <c r="X893" s="23" t="e">
        <f>VLOOKUP('Frese Valve Selection'!$Q893,'Partnumber data valves'!$B$4:$K$1001,8,FALSE)</f>
        <v>#N/A</v>
      </c>
      <c r="Y893" s="23" t="e">
        <f>VLOOKUP('Frese Valve Selection'!$Q893,'Partnumber data valves'!$B$4:$K$1001,9,FALSE)</f>
        <v>#N/A</v>
      </c>
      <c r="Z893" s="23" t="e">
        <f>VLOOKUP('Frese Valve Selection'!$Q893,'Partnumber data valves'!$B$4:$K$1001,10,FALSE)</f>
        <v>#N/A</v>
      </c>
      <c r="AA893" s="97">
        <f t="shared" si="127"/>
        <v>0</v>
      </c>
      <c r="AB893" s="98" t="e">
        <f t="shared" si="125"/>
        <v>#N/A</v>
      </c>
      <c r="AC893" s="99" t="e">
        <f t="shared" si="126"/>
        <v>#N/A</v>
      </c>
      <c r="AD893" s="23" t="e">
        <f>VLOOKUP(Q893,'Weight table'!$A$2:$C$10000,3,FALSE)</f>
        <v>#N/A</v>
      </c>
      <c r="AF893" s="83"/>
      <c r="AG893" s="23" t="str">
        <f>IF(OR(ISBLANK($AF893),$AF893="N/A"),"",VLOOKUP($AF893,'Part number data actuators'!$B$3:$H$202,2,FALSE))</f>
        <v/>
      </c>
      <c r="AH893" s="23" t="str">
        <f>IF(OR(ISBLANK($AF893),$AF893="N/A"),"",VLOOKUP($AF893,'Part number data actuators'!$B$3:$H$202,3,FALSE))</f>
        <v/>
      </c>
      <c r="AI893" s="23" t="str">
        <f>IF(OR(ISBLANK($AF893),$AF893="N/A"),"",VLOOKUP($AF893,'Part number data actuators'!$B$3:$H$202,4,FALSE))</f>
        <v/>
      </c>
      <c r="AJ893" s="23" t="str">
        <f>IF(OR(ISBLANK($AF893),$AF893="N/A"),"",VLOOKUP($AF893,'Part number data actuators'!$B$3:$H$202,5,FALSE))</f>
        <v/>
      </c>
      <c r="AK893" s="23" t="str">
        <f>IF(OR(ISBLANK($AF893),$AF893="N/A"),"",VLOOKUP($AF893,'Part number data actuators'!$B$3:$H$202,6,FALSE))</f>
        <v/>
      </c>
      <c r="AL893" s="23" t="str">
        <f>IF(OR(ISBLANK($AF893),$AF893="N/A"),"",VLOOKUP($AF893,'Part number data actuators'!$B$3:$H$202,7,FALSE))</f>
        <v/>
      </c>
      <c r="AM893" s="5" t="str">
        <f>IF(OR(ISBLANK($AF893),$AF893="N/A"),"",VLOOKUP(AF893,'Weight table'!$A$2:$C$10000,3,FALSE))</f>
        <v/>
      </c>
      <c r="AO893" s="86"/>
      <c r="AU893" s="66" t="e">
        <f t="shared" si="128"/>
        <v>#N/A</v>
      </c>
      <c r="AV893" s="66" t="e">
        <f t="shared" si="129"/>
        <v>#N/A</v>
      </c>
      <c r="AW893" t="e">
        <f t="shared" si="130"/>
        <v>#N/A</v>
      </c>
      <c r="AX893" s="66" t="e">
        <f t="shared" si="131"/>
        <v>#N/A</v>
      </c>
      <c r="AY893" s="66" t="e">
        <f t="shared" si="132"/>
        <v>#N/A</v>
      </c>
      <c r="BB893" s="6" t="e">
        <f>MATCH(Q893,'Partnumber data valves'!$B$4:$B$1001,0)</f>
        <v>#N/A</v>
      </c>
      <c r="BC893" s="6"/>
      <c r="BD893" t="e">
        <f>INDEX('Partnumber data valves'!$B$4:$AC$1001,$BB893,13)</f>
        <v>#N/A</v>
      </c>
      <c r="BE893" t="e">
        <f>INDEX('Partnumber data valves'!$B$4:$AC$1001,$BB893,14)</f>
        <v>#N/A</v>
      </c>
      <c r="BF893" t="e">
        <f>INDEX('Partnumber data valves'!$B$4:$AC$1001,$BB893,15)</f>
        <v>#N/A</v>
      </c>
      <c r="BG893" t="e">
        <f>INDEX('Partnumber data valves'!$B$4:$AC$1001,$BB893,16)</f>
        <v>#N/A</v>
      </c>
      <c r="BH893" t="e">
        <f>INDEX('Partnumber data valves'!$B$4:$AC$1001,$BB893,17)</f>
        <v>#N/A</v>
      </c>
      <c r="BI893" t="e">
        <f>INDEX('Partnumber data valves'!$B$4:$AC$1001,$BB893,18)</f>
        <v>#N/A</v>
      </c>
      <c r="BJ893" t="e">
        <f>INDEX('Partnumber data valves'!$B$4:$AC$1001,$BB893,19)</f>
        <v>#N/A</v>
      </c>
      <c r="BL893" t="e">
        <f>INDEX('Partnumber data valves'!$B$4:$AC$1001,$BB893,21)</f>
        <v>#N/A</v>
      </c>
      <c r="BM893" t="e">
        <f>INDEX('Partnumber data valves'!$B$4:$AC$1001,$BB893,22)</f>
        <v>#N/A</v>
      </c>
      <c r="BN893" t="e">
        <f>INDEX('Partnumber data valves'!$B$4:$AC$1001,$BB893,23)</f>
        <v>#N/A</v>
      </c>
      <c r="BO893" t="e">
        <f>INDEX('Partnumber data valves'!$B$4:$AC$1001,$BB893,24)</f>
        <v>#N/A</v>
      </c>
      <c r="BP893" t="e">
        <f>INDEX('Partnumber data valves'!$B$4:$AC$1001,$BB893,25)</f>
        <v>#N/A</v>
      </c>
      <c r="BQ893" t="e">
        <f>INDEX('Partnumber data valves'!$B$4:$AC$1001,$BB893,26)</f>
        <v>#N/A</v>
      </c>
      <c r="BR893" t="e">
        <f>INDEX('Partnumber data valves'!$B$4:$AC$1001,$BB893,27)</f>
        <v>#N/A</v>
      </c>
      <c r="BS893" t="e">
        <f>INDEX('Partnumber data valves'!$B$4:$AC$1001,$BB893,28)</f>
        <v>#N/A</v>
      </c>
      <c r="BU893" s="66" t="e">
        <f>INDEX('Partnumber data valves'!$B$4:$AC$1001,$BB893,5)</f>
        <v>#N/A</v>
      </c>
      <c r="BV893" s="66" t="e">
        <f>INDEX('Partnumber data valves'!$B$4:$AC$1001,$BB893,6)</f>
        <v>#N/A</v>
      </c>
    </row>
    <row r="894" spans="2:74" ht="15.75">
      <c r="B894" s="86"/>
      <c r="C894" s="108"/>
      <c r="D894" s="112"/>
      <c r="E894" s="124"/>
      <c r="F894" s="124"/>
      <c r="G894" s="109"/>
      <c r="H894" s="112"/>
      <c r="I894" s="110"/>
      <c r="J894" s="111"/>
      <c r="K894" s="112"/>
      <c r="L894" s="111"/>
      <c r="M894" s="115"/>
      <c r="N894" s="115"/>
      <c r="O894" s="115"/>
      <c r="Q894" s="83"/>
      <c r="R894" s="22" t="e">
        <f>VLOOKUP('Frese Valve Selection'!$Q894,'Partnumber data valves'!$B$4:$K$1001,2,FALSE)</f>
        <v>#N/A</v>
      </c>
      <c r="S894" s="23" t="e">
        <f>VLOOKUP('Frese Valve Selection'!$Q894,'Partnumber data valves'!$B$4:$K$1001,3,FALSE)</f>
        <v>#N/A</v>
      </c>
      <c r="T894" s="23" t="e">
        <f>VLOOKUP('Frese Valve Selection'!$Q894,'Partnumber data valves'!$B$4:$K$1001,4,FALSE)</f>
        <v>#N/A</v>
      </c>
      <c r="U894" s="23" t="e">
        <f>VLOOKUP('Frese Valve Selection'!$Q894,'Partnumber data valves'!$B$4:$K$1001,5,FALSE)</f>
        <v>#N/A</v>
      </c>
      <c r="V894" s="23" t="e">
        <f>VLOOKUP('Frese Valve Selection'!$Q894,'Partnumber data valves'!$B$4:$K$1001,6,FALSE)</f>
        <v>#N/A</v>
      </c>
      <c r="W894" s="23" t="e">
        <f>VLOOKUP('Frese Valve Selection'!$Q894,'Partnumber data valves'!$B$4:$K$1001,7,FALSE)</f>
        <v>#N/A</v>
      </c>
      <c r="X894" s="23" t="e">
        <f>VLOOKUP('Frese Valve Selection'!$Q894,'Partnumber data valves'!$B$4:$K$1001,8,FALSE)</f>
        <v>#N/A</v>
      </c>
      <c r="Y894" s="23" t="e">
        <f>VLOOKUP('Frese Valve Selection'!$Q894,'Partnumber data valves'!$B$4:$K$1001,9,FALSE)</f>
        <v>#N/A</v>
      </c>
      <c r="Z894" s="23" t="e">
        <f>VLOOKUP('Frese Valve Selection'!$Q894,'Partnumber data valves'!$B$4:$K$1001,10,FALSE)</f>
        <v>#N/A</v>
      </c>
      <c r="AA894" s="97">
        <f t="shared" si="127"/>
        <v>0</v>
      </c>
      <c r="AB894" s="98" t="e">
        <f t="shared" si="125"/>
        <v>#N/A</v>
      </c>
      <c r="AC894" s="99" t="e">
        <f t="shared" si="126"/>
        <v>#N/A</v>
      </c>
      <c r="AD894" s="23" t="e">
        <f>VLOOKUP(Q894,'Weight table'!$A$2:$C$10000,3,FALSE)</f>
        <v>#N/A</v>
      </c>
      <c r="AF894" s="83"/>
      <c r="AG894" s="23" t="str">
        <f>IF(OR(ISBLANK($AF894),$AF894="N/A"),"",VLOOKUP($AF894,'Part number data actuators'!$B$3:$H$202,2,FALSE))</f>
        <v/>
      </c>
      <c r="AH894" s="23" t="str">
        <f>IF(OR(ISBLANK($AF894),$AF894="N/A"),"",VLOOKUP($AF894,'Part number data actuators'!$B$3:$H$202,3,FALSE))</f>
        <v/>
      </c>
      <c r="AI894" s="23" t="str">
        <f>IF(OR(ISBLANK($AF894),$AF894="N/A"),"",VLOOKUP($AF894,'Part number data actuators'!$B$3:$H$202,4,FALSE))</f>
        <v/>
      </c>
      <c r="AJ894" s="23" t="str">
        <f>IF(OR(ISBLANK($AF894),$AF894="N/A"),"",VLOOKUP($AF894,'Part number data actuators'!$B$3:$H$202,5,FALSE))</f>
        <v/>
      </c>
      <c r="AK894" s="23" t="str">
        <f>IF(OR(ISBLANK($AF894),$AF894="N/A"),"",VLOOKUP($AF894,'Part number data actuators'!$B$3:$H$202,6,FALSE))</f>
        <v/>
      </c>
      <c r="AL894" s="23" t="str">
        <f>IF(OR(ISBLANK($AF894),$AF894="N/A"),"",VLOOKUP($AF894,'Part number data actuators'!$B$3:$H$202,7,FALSE))</f>
        <v/>
      </c>
      <c r="AM894" s="5" t="str">
        <f>IF(OR(ISBLANK($AF894),$AF894="N/A"),"",VLOOKUP(AF894,'Weight table'!$A$2:$C$10000,3,FALSE))</f>
        <v/>
      </c>
      <c r="AO894" s="86"/>
      <c r="AU894" s="66" t="e">
        <f t="shared" si="128"/>
        <v>#N/A</v>
      </c>
      <c r="AV894" s="66" t="e">
        <f t="shared" si="129"/>
        <v>#N/A</v>
      </c>
      <c r="AW894" t="e">
        <f t="shared" si="130"/>
        <v>#N/A</v>
      </c>
      <c r="AX894" s="66" t="e">
        <f t="shared" si="131"/>
        <v>#N/A</v>
      </c>
      <c r="AY894" s="66" t="e">
        <f t="shared" si="132"/>
        <v>#N/A</v>
      </c>
      <c r="BB894" s="6" t="e">
        <f>MATCH(Q894,'Partnumber data valves'!$B$4:$B$1001,0)</f>
        <v>#N/A</v>
      </c>
      <c r="BC894" s="6"/>
      <c r="BD894" t="e">
        <f>INDEX('Partnumber data valves'!$B$4:$AC$1001,$BB894,13)</f>
        <v>#N/A</v>
      </c>
      <c r="BE894" t="e">
        <f>INDEX('Partnumber data valves'!$B$4:$AC$1001,$BB894,14)</f>
        <v>#N/A</v>
      </c>
      <c r="BF894" t="e">
        <f>INDEX('Partnumber data valves'!$B$4:$AC$1001,$BB894,15)</f>
        <v>#N/A</v>
      </c>
      <c r="BG894" t="e">
        <f>INDEX('Partnumber data valves'!$B$4:$AC$1001,$BB894,16)</f>
        <v>#N/A</v>
      </c>
      <c r="BH894" t="e">
        <f>INDEX('Partnumber data valves'!$B$4:$AC$1001,$BB894,17)</f>
        <v>#N/A</v>
      </c>
      <c r="BI894" t="e">
        <f>INDEX('Partnumber data valves'!$B$4:$AC$1001,$BB894,18)</f>
        <v>#N/A</v>
      </c>
      <c r="BJ894" t="e">
        <f>INDEX('Partnumber data valves'!$B$4:$AC$1001,$BB894,19)</f>
        <v>#N/A</v>
      </c>
      <c r="BL894" t="e">
        <f>INDEX('Partnumber data valves'!$B$4:$AC$1001,$BB894,21)</f>
        <v>#N/A</v>
      </c>
      <c r="BM894" t="e">
        <f>INDEX('Partnumber data valves'!$B$4:$AC$1001,$BB894,22)</f>
        <v>#N/A</v>
      </c>
      <c r="BN894" t="e">
        <f>INDEX('Partnumber data valves'!$B$4:$AC$1001,$BB894,23)</f>
        <v>#N/A</v>
      </c>
      <c r="BO894" t="e">
        <f>INDEX('Partnumber data valves'!$B$4:$AC$1001,$BB894,24)</f>
        <v>#N/A</v>
      </c>
      <c r="BP894" t="e">
        <f>INDEX('Partnumber data valves'!$B$4:$AC$1001,$BB894,25)</f>
        <v>#N/A</v>
      </c>
      <c r="BQ894" t="e">
        <f>INDEX('Partnumber data valves'!$B$4:$AC$1001,$BB894,26)</f>
        <v>#N/A</v>
      </c>
      <c r="BR894" t="e">
        <f>INDEX('Partnumber data valves'!$B$4:$AC$1001,$BB894,27)</f>
        <v>#N/A</v>
      </c>
      <c r="BS894" t="e">
        <f>INDEX('Partnumber data valves'!$B$4:$AC$1001,$BB894,28)</f>
        <v>#N/A</v>
      </c>
      <c r="BU894" s="66" t="e">
        <f>INDEX('Partnumber data valves'!$B$4:$AC$1001,$BB894,5)</f>
        <v>#N/A</v>
      </c>
      <c r="BV894" s="66" t="e">
        <f>INDEX('Partnumber data valves'!$B$4:$AC$1001,$BB894,6)</f>
        <v>#N/A</v>
      </c>
    </row>
    <row r="895" spans="2:74" ht="15.75">
      <c r="B895" s="86"/>
      <c r="C895" s="108"/>
      <c r="D895" s="112"/>
      <c r="E895" s="124"/>
      <c r="F895" s="124"/>
      <c r="G895" s="109"/>
      <c r="H895" s="112"/>
      <c r="I895" s="110"/>
      <c r="J895" s="111"/>
      <c r="K895" s="112"/>
      <c r="L895" s="111"/>
      <c r="M895" s="115"/>
      <c r="N895" s="115"/>
      <c r="O895" s="115"/>
      <c r="Q895" s="83"/>
      <c r="R895" s="22" t="e">
        <f>VLOOKUP('Frese Valve Selection'!$Q895,'Partnumber data valves'!$B$4:$K$1001,2,FALSE)</f>
        <v>#N/A</v>
      </c>
      <c r="S895" s="23" t="e">
        <f>VLOOKUP('Frese Valve Selection'!$Q895,'Partnumber data valves'!$B$4:$K$1001,3,FALSE)</f>
        <v>#N/A</v>
      </c>
      <c r="T895" s="23" t="e">
        <f>VLOOKUP('Frese Valve Selection'!$Q895,'Partnumber data valves'!$B$4:$K$1001,4,FALSE)</f>
        <v>#N/A</v>
      </c>
      <c r="U895" s="23" t="e">
        <f>VLOOKUP('Frese Valve Selection'!$Q895,'Partnumber data valves'!$B$4:$K$1001,5,FALSE)</f>
        <v>#N/A</v>
      </c>
      <c r="V895" s="23" t="e">
        <f>VLOOKUP('Frese Valve Selection'!$Q895,'Partnumber data valves'!$B$4:$K$1001,6,FALSE)</f>
        <v>#N/A</v>
      </c>
      <c r="W895" s="23" t="e">
        <f>VLOOKUP('Frese Valve Selection'!$Q895,'Partnumber data valves'!$B$4:$K$1001,7,FALSE)</f>
        <v>#N/A</v>
      </c>
      <c r="X895" s="23" t="e">
        <f>VLOOKUP('Frese Valve Selection'!$Q895,'Partnumber data valves'!$B$4:$K$1001,8,FALSE)</f>
        <v>#N/A</v>
      </c>
      <c r="Y895" s="23" t="e">
        <f>VLOOKUP('Frese Valve Selection'!$Q895,'Partnumber data valves'!$B$4:$K$1001,9,FALSE)</f>
        <v>#N/A</v>
      </c>
      <c r="Z895" s="23" t="e">
        <f>VLOOKUP('Frese Valve Selection'!$Q895,'Partnumber data valves'!$B$4:$K$1001,10,FALSE)</f>
        <v>#N/A</v>
      </c>
      <c r="AA895" s="97">
        <f t="shared" si="127"/>
        <v>0</v>
      </c>
      <c r="AB895" s="98" t="e">
        <f t="shared" si="125"/>
        <v>#N/A</v>
      </c>
      <c r="AC895" s="99" t="e">
        <f t="shared" si="126"/>
        <v>#N/A</v>
      </c>
      <c r="AD895" s="23" t="e">
        <f>VLOOKUP(Q895,'Weight table'!$A$2:$C$10000,3,FALSE)</f>
        <v>#N/A</v>
      </c>
      <c r="AF895" s="83"/>
      <c r="AG895" s="23" t="str">
        <f>IF(OR(ISBLANK($AF895),$AF895="N/A"),"",VLOOKUP($AF895,'Part number data actuators'!$B$3:$H$202,2,FALSE))</f>
        <v/>
      </c>
      <c r="AH895" s="23" t="str">
        <f>IF(OR(ISBLANK($AF895),$AF895="N/A"),"",VLOOKUP($AF895,'Part number data actuators'!$B$3:$H$202,3,FALSE))</f>
        <v/>
      </c>
      <c r="AI895" s="23" t="str">
        <f>IF(OR(ISBLANK($AF895),$AF895="N/A"),"",VLOOKUP($AF895,'Part number data actuators'!$B$3:$H$202,4,FALSE))</f>
        <v/>
      </c>
      <c r="AJ895" s="23" t="str">
        <f>IF(OR(ISBLANK($AF895),$AF895="N/A"),"",VLOOKUP($AF895,'Part number data actuators'!$B$3:$H$202,5,FALSE))</f>
        <v/>
      </c>
      <c r="AK895" s="23" t="str">
        <f>IF(OR(ISBLANK($AF895),$AF895="N/A"),"",VLOOKUP($AF895,'Part number data actuators'!$B$3:$H$202,6,FALSE))</f>
        <v/>
      </c>
      <c r="AL895" s="23" t="str">
        <f>IF(OR(ISBLANK($AF895),$AF895="N/A"),"",VLOOKUP($AF895,'Part number data actuators'!$B$3:$H$202,7,FALSE))</f>
        <v/>
      </c>
      <c r="AM895" s="5" t="str">
        <f>IF(OR(ISBLANK($AF895),$AF895="N/A"),"",VLOOKUP(AF895,'Weight table'!$A$2:$C$10000,3,FALSE))</f>
        <v/>
      </c>
      <c r="AO895" s="86"/>
      <c r="AU895" s="66" t="e">
        <f t="shared" si="128"/>
        <v>#N/A</v>
      </c>
      <c r="AV895" s="66" t="e">
        <f t="shared" si="129"/>
        <v>#N/A</v>
      </c>
      <c r="AW895" t="e">
        <f t="shared" si="130"/>
        <v>#N/A</v>
      </c>
      <c r="AX895" s="66" t="e">
        <f t="shared" si="131"/>
        <v>#N/A</v>
      </c>
      <c r="AY895" s="66" t="e">
        <f t="shared" si="132"/>
        <v>#N/A</v>
      </c>
      <c r="BB895" s="6" t="e">
        <f>MATCH(Q895,'Partnumber data valves'!$B$4:$B$1001,0)</f>
        <v>#N/A</v>
      </c>
      <c r="BC895" s="6"/>
      <c r="BD895" t="e">
        <f>INDEX('Partnumber data valves'!$B$4:$AC$1001,$BB895,13)</f>
        <v>#N/A</v>
      </c>
      <c r="BE895" t="e">
        <f>INDEX('Partnumber data valves'!$B$4:$AC$1001,$BB895,14)</f>
        <v>#N/A</v>
      </c>
      <c r="BF895" t="e">
        <f>INDEX('Partnumber data valves'!$B$4:$AC$1001,$BB895,15)</f>
        <v>#N/A</v>
      </c>
      <c r="BG895" t="e">
        <f>INDEX('Partnumber data valves'!$B$4:$AC$1001,$BB895,16)</f>
        <v>#N/A</v>
      </c>
      <c r="BH895" t="e">
        <f>INDEX('Partnumber data valves'!$B$4:$AC$1001,$BB895,17)</f>
        <v>#N/A</v>
      </c>
      <c r="BI895" t="e">
        <f>INDEX('Partnumber data valves'!$B$4:$AC$1001,$BB895,18)</f>
        <v>#N/A</v>
      </c>
      <c r="BJ895" t="e">
        <f>INDEX('Partnumber data valves'!$B$4:$AC$1001,$BB895,19)</f>
        <v>#N/A</v>
      </c>
      <c r="BL895" t="e">
        <f>INDEX('Partnumber data valves'!$B$4:$AC$1001,$BB895,21)</f>
        <v>#N/A</v>
      </c>
      <c r="BM895" t="e">
        <f>INDEX('Partnumber data valves'!$B$4:$AC$1001,$BB895,22)</f>
        <v>#N/A</v>
      </c>
      <c r="BN895" t="e">
        <f>INDEX('Partnumber data valves'!$B$4:$AC$1001,$BB895,23)</f>
        <v>#N/A</v>
      </c>
      <c r="BO895" t="e">
        <f>INDEX('Partnumber data valves'!$B$4:$AC$1001,$BB895,24)</f>
        <v>#N/A</v>
      </c>
      <c r="BP895" t="e">
        <f>INDEX('Partnumber data valves'!$B$4:$AC$1001,$BB895,25)</f>
        <v>#N/A</v>
      </c>
      <c r="BQ895" t="e">
        <f>INDEX('Partnumber data valves'!$B$4:$AC$1001,$BB895,26)</f>
        <v>#N/A</v>
      </c>
      <c r="BR895" t="e">
        <f>INDEX('Partnumber data valves'!$B$4:$AC$1001,$BB895,27)</f>
        <v>#N/A</v>
      </c>
      <c r="BS895" t="e">
        <f>INDEX('Partnumber data valves'!$B$4:$AC$1001,$BB895,28)</f>
        <v>#N/A</v>
      </c>
      <c r="BU895" s="66" t="e">
        <f>INDEX('Partnumber data valves'!$B$4:$AC$1001,$BB895,5)</f>
        <v>#N/A</v>
      </c>
      <c r="BV895" s="66" t="e">
        <f>INDEX('Partnumber data valves'!$B$4:$AC$1001,$BB895,6)</f>
        <v>#N/A</v>
      </c>
    </row>
    <row r="896" spans="2:74" ht="15.75">
      <c r="B896" s="86"/>
      <c r="C896" s="108"/>
      <c r="D896" s="112"/>
      <c r="E896" s="124"/>
      <c r="F896" s="124"/>
      <c r="G896" s="109"/>
      <c r="H896" s="112"/>
      <c r="I896" s="110"/>
      <c r="J896" s="111"/>
      <c r="K896" s="112"/>
      <c r="L896" s="111"/>
      <c r="M896" s="115"/>
      <c r="N896" s="115"/>
      <c r="O896" s="115"/>
      <c r="Q896" s="83"/>
      <c r="R896" s="22" t="e">
        <f>VLOOKUP('Frese Valve Selection'!$Q896,'Partnumber data valves'!$B$4:$K$1001,2,FALSE)</f>
        <v>#N/A</v>
      </c>
      <c r="S896" s="23" t="e">
        <f>VLOOKUP('Frese Valve Selection'!$Q896,'Partnumber data valves'!$B$4:$K$1001,3,FALSE)</f>
        <v>#N/A</v>
      </c>
      <c r="T896" s="23" t="e">
        <f>VLOOKUP('Frese Valve Selection'!$Q896,'Partnumber data valves'!$B$4:$K$1001,4,FALSE)</f>
        <v>#N/A</v>
      </c>
      <c r="U896" s="23" t="e">
        <f>VLOOKUP('Frese Valve Selection'!$Q896,'Partnumber data valves'!$B$4:$K$1001,5,FALSE)</f>
        <v>#N/A</v>
      </c>
      <c r="V896" s="23" t="e">
        <f>VLOOKUP('Frese Valve Selection'!$Q896,'Partnumber data valves'!$B$4:$K$1001,6,FALSE)</f>
        <v>#N/A</v>
      </c>
      <c r="W896" s="23" t="e">
        <f>VLOOKUP('Frese Valve Selection'!$Q896,'Partnumber data valves'!$B$4:$K$1001,7,FALSE)</f>
        <v>#N/A</v>
      </c>
      <c r="X896" s="23" t="e">
        <f>VLOOKUP('Frese Valve Selection'!$Q896,'Partnumber data valves'!$B$4:$K$1001,8,FALSE)</f>
        <v>#N/A</v>
      </c>
      <c r="Y896" s="23" t="e">
        <f>VLOOKUP('Frese Valve Selection'!$Q896,'Partnumber data valves'!$B$4:$K$1001,9,FALSE)</f>
        <v>#N/A</v>
      </c>
      <c r="Z896" s="23" t="e">
        <f>VLOOKUP('Frese Valve Selection'!$Q896,'Partnumber data valves'!$B$4:$K$1001,10,FALSE)</f>
        <v>#N/A</v>
      </c>
      <c r="AA896" s="97">
        <f t="shared" si="127"/>
        <v>0</v>
      </c>
      <c r="AB896" s="98" t="e">
        <f t="shared" si="125"/>
        <v>#N/A</v>
      </c>
      <c r="AC896" s="99" t="e">
        <f t="shared" si="126"/>
        <v>#N/A</v>
      </c>
      <c r="AD896" s="23" t="e">
        <f>VLOOKUP(Q896,'Weight table'!$A$2:$C$10000,3,FALSE)</f>
        <v>#N/A</v>
      </c>
      <c r="AF896" s="83"/>
      <c r="AG896" s="23" t="str">
        <f>IF(OR(ISBLANK($AF896),$AF896="N/A"),"",VLOOKUP($AF896,'Part number data actuators'!$B$3:$H$202,2,FALSE))</f>
        <v/>
      </c>
      <c r="AH896" s="23" t="str">
        <f>IF(OR(ISBLANK($AF896),$AF896="N/A"),"",VLOOKUP($AF896,'Part number data actuators'!$B$3:$H$202,3,FALSE))</f>
        <v/>
      </c>
      <c r="AI896" s="23" t="str">
        <f>IF(OR(ISBLANK($AF896),$AF896="N/A"),"",VLOOKUP($AF896,'Part number data actuators'!$B$3:$H$202,4,FALSE))</f>
        <v/>
      </c>
      <c r="AJ896" s="23" t="str">
        <f>IF(OR(ISBLANK($AF896),$AF896="N/A"),"",VLOOKUP($AF896,'Part number data actuators'!$B$3:$H$202,5,FALSE))</f>
        <v/>
      </c>
      <c r="AK896" s="23" t="str">
        <f>IF(OR(ISBLANK($AF896),$AF896="N/A"),"",VLOOKUP($AF896,'Part number data actuators'!$B$3:$H$202,6,FALSE))</f>
        <v/>
      </c>
      <c r="AL896" s="23" t="str">
        <f>IF(OR(ISBLANK($AF896),$AF896="N/A"),"",VLOOKUP($AF896,'Part number data actuators'!$B$3:$H$202,7,FALSE))</f>
        <v/>
      </c>
      <c r="AM896" s="5" t="str">
        <f>IF(OR(ISBLANK($AF896),$AF896="N/A"),"",VLOOKUP(AF896,'Weight table'!$A$2:$C$10000,3,FALSE))</f>
        <v/>
      </c>
      <c r="AO896" s="86"/>
      <c r="AU896" s="66" t="e">
        <f t="shared" si="128"/>
        <v>#N/A</v>
      </c>
      <c r="AV896" s="66" t="e">
        <f t="shared" si="129"/>
        <v>#N/A</v>
      </c>
      <c r="AW896" t="e">
        <f t="shared" si="130"/>
        <v>#N/A</v>
      </c>
      <c r="AX896" s="66" t="e">
        <f t="shared" si="131"/>
        <v>#N/A</v>
      </c>
      <c r="AY896" s="66" t="e">
        <f t="shared" si="132"/>
        <v>#N/A</v>
      </c>
      <c r="BB896" s="6" t="e">
        <f>MATCH(Q896,'Partnumber data valves'!$B$4:$B$1001,0)</f>
        <v>#N/A</v>
      </c>
      <c r="BC896" s="6"/>
      <c r="BD896" t="e">
        <f>INDEX('Partnumber data valves'!$B$4:$AC$1001,$BB896,13)</f>
        <v>#N/A</v>
      </c>
      <c r="BE896" t="e">
        <f>INDEX('Partnumber data valves'!$B$4:$AC$1001,$BB896,14)</f>
        <v>#N/A</v>
      </c>
      <c r="BF896" t="e">
        <f>INDEX('Partnumber data valves'!$B$4:$AC$1001,$BB896,15)</f>
        <v>#N/A</v>
      </c>
      <c r="BG896" t="e">
        <f>INDEX('Partnumber data valves'!$B$4:$AC$1001,$BB896,16)</f>
        <v>#N/A</v>
      </c>
      <c r="BH896" t="e">
        <f>INDEX('Partnumber data valves'!$B$4:$AC$1001,$BB896,17)</f>
        <v>#N/A</v>
      </c>
      <c r="BI896" t="e">
        <f>INDEX('Partnumber data valves'!$B$4:$AC$1001,$BB896,18)</f>
        <v>#N/A</v>
      </c>
      <c r="BJ896" t="e">
        <f>INDEX('Partnumber data valves'!$B$4:$AC$1001,$BB896,19)</f>
        <v>#N/A</v>
      </c>
      <c r="BL896" t="e">
        <f>INDEX('Partnumber data valves'!$B$4:$AC$1001,$BB896,21)</f>
        <v>#N/A</v>
      </c>
      <c r="BM896" t="e">
        <f>INDEX('Partnumber data valves'!$B$4:$AC$1001,$BB896,22)</f>
        <v>#N/A</v>
      </c>
      <c r="BN896" t="e">
        <f>INDEX('Partnumber data valves'!$B$4:$AC$1001,$BB896,23)</f>
        <v>#N/A</v>
      </c>
      <c r="BO896" t="e">
        <f>INDEX('Partnumber data valves'!$B$4:$AC$1001,$BB896,24)</f>
        <v>#N/A</v>
      </c>
      <c r="BP896" t="e">
        <f>INDEX('Partnumber data valves'!$B$4:$AC$1001,$BB896,25)</f>
        <v>#N/A</v>
      </c>
      <c r="BQ896" t="e">
        <f>INDEX('Partnumber data valves'!$B$4:$AC$1001,$BB896,26)</f>
        <v>#N/A</v>
      </c>
      <c r="BR896" t="e">
        <f>INDEX('Partnumber data valves'!$B$4:$AC$1001,$BB896,27)</f>
        <v>#N/A</v>
      </c>
      <c r="BS896" t="e">
        <f>INDEX('Partnumber data valves'!$B$4:$AC$1001,$BB896,28)</f>
        <v>#N/A</v>
      </c>
      <c r="BU896" s="66" t="e">
        <f>INDEX('Partnumber data valves'!$B$4:$AC$1001,$BB896,5)</f>
        <v>#N/A</v>
      </c>
      <c r="BV896" s="66" t="e">
        <f>INDEX('Partnumber data valves'!$B$4:$AC$1001,$BB896,6)</f>
        <v>#N/A</v>
      </c>
    </row>
    <row r="897" spans="2:74" ht="15.75">
      <c r="B897" s="86"/>
      <c r="C897" s="108"/>
      <c r="D897" s="112"/>
      <c r="E897" s="124"/>
      <c r="F897" s="124"/>
      <c r="G897" s="109"/>
      <c r="H897" s="112"/>
      <c r="I897" s="110"/>
      <c r="J897" s="111"/>
      <c r="K897" s="112"/>
      <c r="L897" s="111"/>
      <c r="M897" s="115"/>
      <c r="N897" s="115"/>
      <c r="O897" s="115"/>
      <c r="Q897" s="83"/>
      <c r="R897" s="22" t="e">
        <f>VLOOKUP('Frese Valve Selection'!$Q897,'Partnumber data valves'!$B$4:$K$1001,2,FALSE)</f>
        <v>#N/A</v>
      </c>
      <c r="S897" s="23" t="e">
        <f>VLOOKUP('Frese Valve Selection'!$Q897,'Partnumber data valves'!$B$4:$K$1001,3,FALSE)</f>
        <v>#N/A</v>
      </c>
      <c r="T897" s="23" t="e">
        <f>VLOOKUP('Frese Valve Selection'!$Q897,'Partnumber data valves'!$B$4:$K$1001,4,FALSE)</f>
        <v>#N/A</v>
      </c>
      <c r="U897" s="23" t="e">
        <f>VLOOKUP('Frese Valve Selection'!$Q897,'Partnumber data valves'!$B$4:$K$1001,5,FALSE)</f>
        <v>#N/A</v>
      </c>
      <c r="V897" s="23" t="e">
        <f>VLOOKUP('Frese Valve Selection'!$Q897,'Partnumber data valves'!$B$4:$K$1001,6,FALSE)</f>
        <v>#N/A</v>
      </c>
      <c r="W897" s="23" t="e">
        <f>VLOOKUP('Frese Valve Selection'!$Q897,'Partnumber data valves'!$B$4:$K$1001,7,FALSE)</f>
        <v>#N/A</v>
      </c>
      <c r="X897" s="23" t="e">
        <f>VLOOKUP('Frese Valve Selection'!$Q897,'Partnumber data valves'!$B$4:$K$1001,8,FALSE)</f>
        <v>#N/A</v>
      </c>
      <c r="Y897" s="23" t="e">
        <f>VLOOKUP('Frese Valve Selection'!$Q897,'Partnumber data valves'!$B$4:$K$1001,9,FALSE)</f>
        <v>#N/A</v>
      </c>
      <c r="Z897" s="23" t="e">
        <f>VLOOKUP('Frese Valve Selection'!$Q897,'Partnumber data valves'!$B$4:$K$1001,10,FALSE)</f>
        <v>#N/A</v>
      </c>
      <c r="AA897" s="97">
        <f t="shared" si="127"/>
        <v>0</v>
      </c>
      <c r="AB897" s="98" t="e">
        <f t="shared" si="125"/>
        <v>#N/A</v>
      </c>
      <c r="AC897" s="99" t="e">
        <f t="shared" si="126"/>
        <v>#N/A</v>
      </c>
      <c r="AD897" s="23" t="e">
        <f>VLOOKUP(Q897,'Weight table'!$A$2:$C$10000,3,FALSE)</f>
        <v>#N/A</v>
      </c>
      <c r="AF897" s="83"/>
      <c r="AG897" s="23" t="str">
        <f>IF(OR(ISBLANK($AF897),$AF897="N/A"),"",VLOOKUP($AF897,'Part number data actuators'!$B$3:$H$202,2,FALSE))</f>
        <v/>
      </c>
      <c r="AH897" s="23" t="str">
        <f>IF(OR(ISBLANK($AF897),$AF897="N/A"),"",VLOOKUP($AF897,'Part number data actuators'!$B$3:$H$202,3,FALSE))</f>
        <v/>
      </c>
      <c r="AI897" s="23" t="str">
        <f>IF(OR(ISBLANK($AF897),$AF897="N/A"),"",VLOOKUP($AF897,'Part number data actuators'!$B$3:$H$202,4,FALSE))</f>
        <v/>
      </c>
      <c r="AJ897" s="23" t="str">
        <f>IF(OR(ISBLANK($AF897),$AF897="N/A"),"",VLOOKUP($AF897,'Part number data actuators'!$B$3:$H$202,5,FALSE))</f>
        <v/>
      </c>
      <c r="AK897" s="23" t="str">
        <f>IF(OR(ISBLANK($AF897),$AF897="N/A"),"",VLOOKUP($AF897,'Part number data actuators'!$B$3:$H$202,6,FALSE))</f>
        <v/>
      </c>
      <c r="AL897" s="23" t="str">
        <f>IF(OR(ISBLANK($AF897),$AF897="N/A"),"",VLOOKUP($AF897,'Part number data actuators'!$B$3:$H$202,7,FALSE))</f>
        <v/>
      </c>
      <c r="AM897" s="5" t="str">
        <f>IF(OR(ISBLANK($AF897),$AF897="N/A"),"",VLOOKUP(AF897,'Weight table'!$A$2:$C$10000,3,FALSE))</f>
        <v/>
      </c>
      <c r="AO897" s="86"/>
      <c r="AU897" s="66" t="e">
        <f t="shared" si="128"/>
        <v>#N/A</v>
      </c>
      <c r="AV897" s="66" t="e">
        <f t="shared" si="129"/>
        <v>#N/A</v>
      </c>
      <c r="AW897" t="e">
        <f t="shared" si="130"/>
        <v>#N/A</v>
      </c>
      <c r="AX897" s="66" t="e">
        <f t="shared" si="131"/>
        <v>#N/A</v>
      </c>
      <c r="AY897" s="66" t="e">
        <f t="shared" si="132"/>
        <v>#N/A</v>
      </c>
      <c r="BB897" s="6" t="e">
        <f>MATCH(Q897,'Partnumber data valves'!$B$4:$B$1001,0)</f>
        <v>#N/A</v>
      </c>
      <c r="BC897" s="6"/>
      <c r="BD897" t="e">
        <f>INDEX('Partnumber data valves'!$B$4:$AC$1001,$BB897,13)</f>
        <v>#N/A</v>
      </c>
      <c r="BE897" t="e">
        <f>INDEX('Partnumber data valves'!$B$4:$AC$1001,$BB897,14)</f>
        <v>#N/A</v>
      </c>
      <c r="BF897" t="e">
        <f>INDEX('Partnumber data valves'!$B$4:$AC$1001,$BB897,15)</f>
        <v>#N/A</v>
      </c>
      <c r="BG897" t="e">
        <f>INDEX('Partnumber data valves'!$B$4:$AC$1001,$BB897,16)</f>
        <v>#N/A</v>
      </c>
      <c r="BH897" t="e">
        <f>INDEX('Partnumber data valves'!$B$4:$AC$1001,$BB897,17)</f>
        <v>#N/A</v>
      </c>
      <c r="BI897" t="e">
        <f>INDEX('Partnumber data valves'!$B$4:$AC$1001,$BB897,18)</f>
        <v>#N/A</v>
      </c>
      <c r="BJ897" t="e">
        <f>INDEX('Partnumber data valves'!$B$4:$AC$1001,$BB897,19)</f>
        <v>#N/A</v>
      </c>
      <c r="BL897" t="e">
        <f>INDEX('Partnumber data valves'!$B$4:$AC$1001,$BB897,21)</f>
        <v>#N/A</v>
      </c>
      <c r="BM897" t="e">
        <f>INDEX('Partnumber data valves'!$B$4:$AC$1001,$BB897,22)</f>
        <v>#N/A</v>
      </c>
      <c r="BN897" t="e">
        <f>INDEX('Partnumber data valves'!$B$4:$AC$1001,$BB897,23)</f>
        <v>#N/A</v>
      </c>
      <c r="BO897" t="e">
        <f>INDEX('Partnumber data valves'!$B$4:$AC$1001,$BB897,24)</f>
        <v>#N/A</v>
      </c>
      <c r="BP897" t="e">
        <f>INDEX('Partnumber data valves'!$B$4:$AC$1001,$BB897,25)</f>
        <v>#N/A</v>
      </c>
      <c r="BQ897" t="e">
        <f>INDEX('Partnumber data valves'!$B$4:$AC$1001,$BB897,26)</f>
        <v>#N/A</v>
      </c>
      <c r="BR897" t="e">
        <f>INDEX('Partnumber data valves'!$B$4:$AC$1001,$BB897,27)</f>
        <v>#N/A</v>
      </c>
      <c r="BS897" t="e">
        <f>INDEX('Partnumber data valves'!$B$4:$AC$1001,$BB897,28)</f>
        <v>#N/A</v>
      </c>
      <c r="BU897" s="66" t="e">
        <f>INDEX('Partnumber data valves'!$B$4:$AC$1001,$BB897,5)</f>
        <v>#N/A</v>
      </c>
      <c r="BV897" s="66" t="e">
        <f>INDEX('Partnumber data valves'!$B$4:$AC$1001,$BB897,6)</f>
        <v>#N/A</v>
      </c>
    </row>
    <row r="898" spans="2:74" ht="15.75">
      <c r="B898" s="86"/>
      <c r="C898" s="108"/>
      <c r="D898" s="112"/>
      <c r="E898" s="124"/>
      <c r="F898" s="124"/>
      <c r="G898" s="109"/>
      <c r="H898" s="112"/>
      <c r="I898" s="110"/>
      <c r="J898" s="111"/>
      <c r="K898" s="112"/>
      <c r="L898" s="111"/>
      <c r="M898" s="115"/>
      <c r="N898" s="115"/>
      <c r="O898" s="115"/>
      <c r="Q898" s="83"/>
      <c r="R898" s="22" t="e">
        <f>VLOOKUP('Frese Valve Selection'!$Q898,'Partnumber data valves'!$B$4:$K$1001,2,FALSE)</f>
        <v>#N/A</v>
      </c>
      <c r="S898" s="23" t="e">
        <f>VLOOKUP('Frese Valve Selection'!$Q898,'Partnumber data valves'!$B$4:$K$1001,3,FALSE)</f>
        <v>#N/A</v>
      </c>
      <c r="T898" s="23" t="e">
        <f>VLOOKUP('Frese Valve Selection'!$Q898,'Partnumber data valves'!$B$4:$K$1001,4,FALSE)</f>
        <v>#N/A</v>
      </c>
      <c r="U898" s="23" t="e">
        <f>VLOOKUP('Frese Valve Selection'!$Q898,'Partnumber data valves'!$B$4:$K$1001,5,FALSE)</f>
        <v>#N/A</v>
      </c>
      <c r="V898" s="23" t="e">
        <f>VLOOKUP('Frese Valve Selection'!$Q898,'Partnumber data valves'!$B$4:$K$1001,6,FALSE)</f>
        <v>#N/A</v>
      </c>
      <c r="W898" s="23" t="e">
        <f>VLOOKUP('Frese Valve Selection'!$Q898,'Partnumber data valves'!$B$4:$K$1001,7,FALSE)</f>
        <v>#N/A</v>
      </c>
      <c r="X898" s="23" t="e">
        <f>VLOOKUP('Frese Valve Selection'!$Q898,'Partnumber data valves'!$B$4:$K$1001,8,FALSE)</f>
        <v>#N/A</v>
      </c>
      <c r="Y898" s="23" t="e">
        <f>VLOOKUP('Frese Valve Selection'!$Q898,'Partnumber data valves'!$B$4:$K$1001,9,FALSE)</f>
        <v>#N/A</v>
      </c>
      <c r="Z898" s="23" t="e">
        <f>VLOOKUP('Frese Valve Selection'!$Q898,'Partnumber data valves'!$B$4:$K$1001,10,FALSE)</f>
        <v>#N/A</v>
      </c>
      <c r="AA898" s="97">
        <f t="shared" si="127"/>
        <v>0</v>
      </c>
      <c r="AB898" s="98" t="e">
        <f t="shared" si="125"/>
        <v>#N/A</v>
      </c>
      <c r="AC898" s="99" t="e">
        <f t="shared" si="126"/>
        <v>#N/A</v>
      </c>
      <c r="AD898" s="23" t="e">
        <f>VLOOKUP(Q898,'Weight table'!$A$2:$C$10000,3,FALSE)</f>
        <v>#N/A</v>
      </c>
      <c r="AF898" s="83"/>
      <c r="AG898" s="23" t="str">
        <f>IF(OR(ISBLANK($AF898),$AF898="N/A"),"",VLOOKUP($AF898,'Part number data actuators'!$B$3:$H$202,2,FALSE))</f>
        <v/>
      </c>
      <c r="AH898" s="23" t="str">
        <f>IF(OR(ISBLANK($AF898),$AF898="N/A"),"",VLOOKUP($AF898,'Part number data actuators'!$B$3:$H$202,3,FALSE))</f>
        <v/>
      </c>
      <c r="AI898" s="23" t="str">
        <f>IF(OR(ISBLANK($AF898),$AF898="N/A"),"",VLOOKUP($AF898,'Part number data actuators'!$B$3:$H$202,4,FALSE))</f>
        <v/>
      </c>
      <c r="AJ898" s="23" t="str">
        <f>IF(OR(ISBLANK($AF898),$AF898="N/A"),"",VLOOKUP($AF898,'Part number data actuators'!$B$3:$H$202,5,FALSE))</f>
        <v/>
      </c>
      <c r="AK898" s="23" t="str">
        <f>IF(OR(ISBLANK($AF898),$AF898="N/A"),"",VLOOKUP($AF898,'Part number data actuators'!$B$3:$H$202,6,FALSE))</f>
        <v/>
      </c>
      <c r="AL898" s="23" t="str">
        <f>IF(OR(ISBLANK($AF898),$AF898="N/A"),"",VLOOKUP($AF898,'Part number data actuators'!$B$3:$H$202,7,FALSE))</f>
        <v/>
      </c>
      <c r="AM898" s="5" t="str">
        <f>IF(OR(ISBLANK($AF898),$AF898="N/A"),"",VLOOKUP(AF898,'Weight table'!$A$2:$C$10000,3,FALSE))</f>
        <v/>
      </c>
      <c r="AO898" s="86"/>
      <c r="AU898" s="66" t="e">
        <f t="shared" si="128"/>
        <v>#N/A</v>
      </c>
      <c r="AV898" s="66" t="e">
        <f t="shared" si="129"/>
        <v>#N/A</v>
      </c>
      <c r="AW898" t="e">
        <f t="shared" si="130"/>
        <v>#N/A</v>
      </c>
      <c r="AX898" s="66" t="e">
        <f t="shared" si="131"/>
        <v>#N/A</v>
      </c>
      <c r="AY898" s="66" t="e">
        <f t="shared" si="132"/>
        <v>#N/A</v>
      </c>
      <c r="BB898" s="6" t="e">
        <f>MATCH(Q898,'Partnumber data valves'!$B$4:$B$1001,0)</f>
        <v>#N/A</v>
      </c>
      <c r="BC898" s="6"/>
      <c r="BD898" t="e">
        <f>INDEX('Partnumber data valves'!$B$4:$AC$1001,$BB898,13)</f>
        <v>#N/A</v>
      </c>
      <c r="BE898" t="e">
        <f>INDEX('Partnumber data valves'!$B$4:$AC$1001,$BB898,14)</f>
        <v>#N/A</v>
      </c>
      <c r="BF898" t="e">
        <f>INDEX('Partnumber data valves'!$B$4:$AC$1001,$BB898,15)</f>
        <v>#N/A</v>
      </c>
      <c r="BG898" t="e">
        <f>INDEX('Partnumber data valves'!$B$4:$AC$1001,$BB898,16)</f>
        <v>#N/A</v>
      </c>
      <c r="BH898" t="e">
        <f>INDEX('Partnumber data valves'!$B$4:$AC$1001,$BB898,17)</f>
        <v>#N/A</v>
      </c>
      <c r="BI898" t="e">
        <f>INDEX('Partnumber data valves'!$B$4:$AC$1001,$BB898,18)</f>
        <v>#N/A</v>
      </c>
      <c r="BJ898" t="e">
        <f>INDEX('Partnumber data valves'!$B$4:$AC$1001,$BB898,19)</f>
        <v>#N/A</v>
      </c>
      <c r="BL898" t="e">
        <f>INDEX('Partnumber data valves'!$B$4:$AC$1001,$BB898,21)</f>
        <v>#N/A</v>
      </c>
      <c r="BM898" t="e">
        <f>INDEX('Partnumber data valves'!$B$4:$AC$1001,$BB898,22)</f>
        <v>#N/A</v>
      </c>
      <c r="BN898" t="e">
        <f>INDEX('Partnumber data valves'!$B$4:$AC$1001,$BB898,23)</f>
        <v>#N/A</v>
      </c>
      <c r="BO898" t="e">
        <f>INDEX('Partnumber data valves'!$B$4:$AC$1001,$BB898,24)</f>
        <v>#N/A</v>
      </c>
      <c r="BP898" t="e">
        <f>INDEX('Partnumber data valves'!$B$4:$AC$1001,$BB898,25)</f>
        <v>#N/A</v>
      </c>
      <c r="BQ898" t="e">
        <f>INDEX('Partnumber data valves'!$B$4:$AC$1001,$BB898,26)</f>
        <v>#N/A</v>
      </c>
      <c r="BR898" t="e">
        <f>INDEX('Partnumber data valves'!$B$4:$AC$1001,$BB898,27)</f>
        <v>#N/A</v>
      </c>
      <c r="BS898" t="e">
        <f>INDEX('Partnumber data valves'!$B$4:$AC$1001,$BB898,28)</f>
        <v>#N/A</v>
      </c>
      <c r="BU898" s="66" t="e">
        <f>INDEX('Partnumber data valves'!$B$4:$AC$1001,$BB898,5)</f>
        <v>#N/A</v>
      </c>
      <c r="BV898" s="66" t="e">
        <f>INDEX('Partnumber data valves'!$B$4:$AC$1001,$BB898,6)</f>
        <v>#N/A</v>
      </c>
    </row>
    <row r="899" spans="2:74" ht="15.75">
      <c r="B899" s="86"/>
      <c r="C899" s="108"/>
      <c r="D899" s="125"/>
      <c r="E899" s="124"/>
      <c r="F899" s="124"/>
      <c r="G899" s="109"/>
      <c r="H899" s="112"/>
      <c r="I899" s="110"/>
      <c r="J899" s="111"/>
      <c r="K899" s="112"/>
      <c r="L899" s="111"/>
      <c r="M899" s="115"/>
      <c r="N899" s="115"/>
      <c r="O899" s="115"/>
      <c r="Q899" s="83"/>
      <c r="R899" s="22" t="e">
        <f>VLOOKUP('Frese Valve Selection'!$Q899,'Partnumber data valves'!$B$4:$K$1001,2,FALSE)</f>
        <v>#N/A</v>
      </c>
      <c r="S899" s="23" t="e">
        <f>VLOOKUP('Frese Valve Selection'!$Q899,'Partnumber data valves'!$B$4:$K$1001,3,FALSE)</f>
        <v>#N/A</v>
      </c>
      <c r="T899" s="23" t="e">
        <f>VLOOKUP('Frese Valve Selection'!$Q899,'Partnumber data valves'!$B$4:$K$1001,4,FALSE)</f>
        <v>#N/A</v>
      </c>
      <c r="U899" s="23" t="e">
        <f>VLOOKUP('Frese Valve Selection'!$Q899,'Partnumber data valves'!$B$4:$K$1001,5,FALSE)</f>
        <v>#N/A</v>
      </c>
      <c r="V899" s="23" t="e">
        <f>VLOOKUP('Frese Valve Selection'!$Q899,'Partnumber data valves'!$B$4:$K$1001,6,FALSE)</f>
        <v>#N/A</v>
      </c>
      <c r="W899" s="23" t="e">
        <f>VLOOKUP('Frese Valve Selection'!$Q899,'Partnumber data valves'!$B$4:$K$1001,7,FALSE)</f>
        <v>#N/A</v>
      </c>
      <c r="X899" s="23" t="e">
        <f>VLOOKUP('Frese Valve Selection'!$Q899,'Partnumber data valves'!$B$4:$K$1001,8,FALSE)</f>
        <v>#N/A</v>
      </c>
      <c r="Y899" s="23" t="e">
        <f>VLOOKUP('Frese Valve Selection'!$Q899,'Partnumber data valves'!$B$4:$K$1001,9,FALSE)</f>
        <v>#N/A</v>
      </c>
      <c r="Z899" s="23" t="e">
        <f>VLOOKUP('Frese Valve Selection'!$Q899,'Partnumber data valves'!$B$4:$K$1001,10,FALSE)</f>
        <v>#N/A</v>
      </c>
      <c r="AA899" s="97">
        <f t="shared" si="127"/>
        <v>0</v>
      </c>
      <c r="AB899" s="98" t="e">
        <f t="shared" si="125"/>
        <v>#N/A</v>
      </c>
      <c r="AC899" s="99" t="e">
        <f t="shared" si="126"/>
        <v>#N/A</v>
      </c>
      <c r="AD899" s="23" t="e">
        <f>VLOOKUP(Q899,'Weight table'!$A$2:$C$10000,3,FALSE)</f>
        <v>#N/A</v>
      </c>
      <c r="AF899" s="83"/>
      <c r="AG899" s="23" t="str">
        <f>IF(OR(ISBLANK($AF899),$AF899="N/A"),"",VLOOKUP($AF899,'Part number data actuators'!$B$3:$H$202,2,FALSE))</f>
        <v/>
      </c>
      <c r="AH899" s="23" t="str">
        <f>IF(OR(ISBLANK($AF899),$AF899="N/A"),"",VLOOKUP($AF899,'Part number data actuators'!$B$3:$H$202,3,FALSE))</f>
        <v/>
      </c>
      <c r="AI899" s="23" t="str">
        <f>IF(OR(ISBLANK($AF899),$AF899="N/A"),"",VLOOKUP($AF899,'Part number data actuators'!$B$3:$H$202,4,FALSE))</f>
        <v/>
      </c>
      <c r="AJ899" s="23" t="str">
        <f>IF(OR(ISBLANK($AF899),$AF899="N/A"),"",VLOOKUP($AF899,'Part number data actuators'!$B$3:$H$202,5,FALSE))</f>
        <v/>
      </c>
      <c r="AK899" s="23" t="str">
        <f>IF(OR(ISBLANK($AF899),$AF899="N/A"),"",VLOOKUP($AF899,'Part number data actuators'!$B$3:$H$202,6,FALSE))</f>
        <v/>
      </c>
      <c r="AL899" s="23" t="str">
        <f>IF(OR(ISBLANK($AF899),$AF899="N/A"),"",VLOOKUP($AF899,'Part number data actuators'!$B$3:$H$202,7,FALSE))</f>
        <v/>
      </c>
      <c r="AM899" s="5" t="str">
        <f>IF(OR(ISBLANK($AF899),$AF899="N/A"),"",VLOOKUP(AF899,'Weight table'!$A$2:$C$10000,3,FALSE))</f>
        <v/>
      </c>
      <c r="AO899" s="86"/>
      <c r="AU899" s="66" t="e">
        <f t="shared" si="128"/>
        <v>#N/A</v>
      </c>
      <c r="AV899" s="66" t="e">
        <f t="shared" si="129"/>
        <v>#N/A</v>
      </c>
      <c r="AW899" t="e">
        <f t="shared" si="130"/>
        <v>#N/A</v>
      </c>
      <c r="AX899" s="66" t="e">
        <f t="shared" si="131"/>
        <v>#N/A</v>
      </c>
      <c r="AY899" s="66" t="e">
        <f t="shared" si="132"/>
        <v>#N/A</v>
      </c>
      <c r="BB899" s="6" t="e">
        <f>MATCH(Q899,'Partnumber data valves'!$B$4:$B$1001,0)</f>
        <v>#N/A</v>
      </c>
      <c r="BC899" s="6"/>
      <c r="BD899" t="e">
        <f>INDEX('Partnumber data valves'!$B$4:$AC$1001,$BB899,13)</f>
        <v>#N/A</v>
      </c>
      <c r="BE899" t="e">
        <f>INDEX('Partnumber data valves'!$B$4:$AC$1001,$BB899,14)</f>
        <v>#N/A</v>
      </c>
      <c r="BF899" t="e">
        <f>INDEX('Partnumber data valves'!$B$4:$AC$1001,$BB899,15)</f>
        <v>#N/A</v>
      </c>
      <c r="BG899" t="e">
        <f>INDEX('Partnumber data valves'!$B$4:$AC$1001,$BB899,16)</f>
        <v>#N/A</v>
      </c>
      <c r="BH899" t="e">
        <f>INDEX('Partnumber data valves'!$B$4:$AC$1001,$BB899,17)</f>
        <v>#N/A</v>
      </c>
      <c r="BI899" t="e">
        <f>INDEX('Partnumber data valves'!$B$4:$AC$1001,$BB899,18)</f>
        <v>#N/A</v>
      </c>
      <c r="BJ899" t="e">
        <f>INDEX('Partnumber data valves'!$B$4:$AC$1001,$BB899,19)</f>
        <v>#N/A</v>
      </c>
      <c r="BL899" t="e">
        <f>INDEX('Partnumber data valves'!$B$4:$AC$1001,$BB899,21)</f>
        <v>#N/A</v>
      </c>
      <c r="BM899" t="e">
        <f>INDEX('Partnumber data valves'!$B$4:$AC$1001,$BB899,22)</f>
        <v>#N/A</v>
      </c>
      <c r="BN899" t="e">
        <f>INDEX('Partnumber data valves'!$B$4:$AC$1001,$BB899,23)</f>
        <v>#N/A</v>
      </c>
      <c r="BO899" t="e">
        <f>INDEX('Partnumber data valves'!$B$4:$AC$1001,$BB899,24)</f>
        <v>#N/A</v>
      </c>
      <c r="BP899" t="e">
        <f>INDEX('Partnumber data valves'!$B$4:$AC$1001,$BB899,25)</f>
        <v>#N/A</v>
      </c>
      <c r="BQ899" t="e">
        <f>INDEX('Partnumber data valves'!$B$4:$AC$1001,$BB899,26)</f>
        <v>#N/A</v>
      </c>
      <c r="BR899" t="e">
        <f>INDEX('Partnumber data valves'!$B$4:$AC$1001,$BB899,27)</f>
        <v>#N/A</v>
      </c>
      <c r="BS899" t="e">
        <f>INDEX('Partnumber data valves'!$B$4:$AC$1001,$BB899,28)</f>
        <v>#N/A</v>
      </c>
      <c r="BU899" s="66" t="e">
        <f>INDEX('Partnumber data valves'!$B$4:$AC$1001,$BB899,5)</f>
        <v>#N/A</v>
      </c>
      <c r="BV899" s="66" t="e">
        <f>INDEX('Partnumber data valves'!$B$4:$AC$1001,$BB899,6)</f>
        <v>#N/A</v>
      </c>
    </row>
    <row r="900" spans="2:74" ht="15.75">
      <c r="B900" s="86"/>
      <c r="C900" s="108"/>
      <c r="D900" s="112"/>
      <c r="E900" s="124"/>
      <c r="F900" s="124"/>
      <c r="G900" s="109"/>
      <c r="H900" s="112"/>
      <c r="I900" s="110"/>
      <c r="J900" s="111"/>
      <c r="K900" s="112"/>
      <c r="L900" s="111"/>
      <c r="M900" s="115"/>
      <c r="N900" s="115"/>
      <c r="O900" s="115"/>
      <c r="Q900" s="83"/>
      <c r="R900" s="22" t="e">
        <f>VLOOKUP('Frese Valve Selection'!$Q900,'Partnumber data valves'!$B$4:$K$1001,2,FALSE)</f>
        <v>#N/A</v>
      </c>
      <c r="S900" s="23" t="e">
        <f>VLOOKUP('Frese Valve Selection'!$Q900,'Partnumber data valves'!$B$4:$K$1001,3,FALSE)</f>
        <v>#N/A</v>
      </c>
      <c r="T900" s="23" t="e">
        <f>VLOOKUP('Frese Valve Selection'!$Q900,'Partnumber data valves'!$B$4:$K$1001,4,FALSE)</f>
        <v>#N/A</v>
      </c>
      <c r="U900" s="23" t="e">
        <f>VLOOKUP('Frese Valve Selection'!$Q900,'Partnumber data valves'!$B$4:$K$1001,5,FALSE)</f>
        <v>#N/A</v>
      </c>
      <c r="V900" s="23" t="e">
        <f>VLOOKUP('Frese Valve Selection'!$Q900,'Partnumber data valves'!$B$4:$K$1001,6,FALSE)</f>
        <v>#N/A</v>
      </c>
      <c r="W900" s="23" t="e">
        <f>VLOOKUP('Frese Valve Selection'!$Q900,'Partnumber data valves'!$B$4:$K$1001,7,FALSE)</f>
        <v>#N/A</v>
      </c>
      <c r="X900" s="23" t="e">
        <f>VLOOKUP('Frese Valve Selection'!$Q900,'Partnumber data valves'!$B$4:$K$1001,8,FALSE)</f>
        <v>#N/A</v>
      </c>
      <c r="Y900" s="23" t="e">
        <f>VLOOKUP('Frese Valve Selection'!$Q900,'Partnumber data valves'!$B$4:$K$1001,9,FALSE)</f>
        <v>#N/A</v>
      </c>
      <c r="Z900" s="23" t="e">
        <f>VLOOKUP('Frese Valve Selection'!$Q900,'Partnumber data valves'!$B$4:$K$1001,10,FALSE)</f>
        <v>#N/A</v>
      </c>
      <c r="AA900" s="97">
        <f t="shared" si="127"/>
        <v>0</v>
      </c>
      <c r="AB900" s="98" t="e">
        <f t="shared" si="125"/>
        <v>#N/A</v>
      </c>
      <c r="AC900" s="99" t="e">
        <f t="shared" si="126"/>
        <v>#N/A</v>
      </c>
      <c r="AD900" s="23" t="e">
        <f>VLOOKUP(Q900,'Weight table'!$A$2:$C$10000,3,FALSE)</f>
        <v>#N/A</v>
      </c>
      <c r="AF900" s="83"/>
      <c r="AG900" s="23" t="str">
        <f>IF(OR(ISBLANK($AF900),$AF900="N/A"),"",VLOOKUP($AF900,'Part number data actuators'!$B$3:$H$202,2,FALSE))</f>
        <v/>
      </c>
      <c r="AH900" s="23" t="str">
        <f>IF(OR(ISBLANK($AF900),$AF900="N/A"),"",VLOOKUP($AF900,'Part number data actuators'!$B$3:$H$202,3,FALSE))</f>
        <v/>
      </c>
      <c r="AI900" s="23" t="str">
        <f>IF(OR(ISBLANK($AF900),$AF900="N/A"),"",VLOOKUP($AF900,'Part number data actuators'!$B$3:$H$202,4,FALSE))</f>
        <v/>
      </c>
      <c r="AJ900" s="23" t="str">
        <f>IF(OR(ISBLANK($AF900),$AF900="N/A"),"",VLOOKUP($AF900,'Part number data actuators'!$B$3:$H$202,5,FALSE))</f>
        <v/>
      </c>
      <c r="AK900" s="23" t="str">
        <f>IF(OR(ISBLANK($AF900),$AF900="N/A"),"",VLOOKUP($AF900,'Part number data actuators'!$B$3:$H$202,6,FALSE))</f>
        <v/>
      </c>
      <c r="AL900" s="23" t="str">
        <f>IF(OR(ISBLANK($AF900),$AF900="N/A"),"",VLOOKUP($AF900,'Part number data actuators'!$B$3:$H$202,7,FALSE))</f>
        <v/>
      </c>
      <c r="AM900" s="5" t="str">
        <f>IF(OR(ISBLANK($AF900),$AF900="N/A"),"",VLOOKUP(AF900,'Weight table'!$A$2:$C$10000,3,FALSE))</f>
        <v/>
      </c>
      <c r="AO900" s="86"/>
      <c r="AU900" s="66" t="e">
        <f t="shared" si="128"/>
        <v>#N/A</v>
      </c>
      <c r="AV900" s="66" t="e">
        <f t="shared" si="129"/>
        <v>#N/A</v>
      </c>
      <c r="AW900" t="e">
        <f t="shared" si="130"/>
        <v>#N/A</v>
      </c>
      <c r="AX900" s="66" t="e">
        <f t="shared" si="131"/>
        <v>#N/A</v>
      </c>
      <c r="AY900" s="66" t="e">
        <f t="shared" si="132"/>
        <v>#N/A</v>
      </c>
      <c r="BB900" s="6" t="e">
        <f>MATCH(Q900,'Partnumber data valves'!$B$4:$B$1001,0)</f>
        <v>#N/A</v>
      </c>
      <c r="BC900" s="6"/>
      <c r="BD900" t="e">
        <f>INDEX('Partnumber data valves'!$B$4:$AC$1001,$BB900,13)</f>
        <v>#N/A</v>
      </c>
      <c r="BE900" t="e">
        <f>INDEX('Partnumber data valves'!$B$4:$AC$1001,$BB900,14)</f>
        <v>#N/A</v>
      </c>
      <c r="BF900" t="e">
        <f>INDEX('Partnumber data valves'!$B$4:$AC$1001,$BB900,15)</f>
        <v>#N/A</v>
      </c>
      <c r="BG900" t="e">
        <f>INDEX('Partnumber data valves'!$B$4:$AC$1001,$BB900,16)</f>
        <v>#N/A</v>
      </c>
      <c r="BH900" t="e">
        <f>INDEX('Partnumber data valves'!$B$4:$AC$1001,$BB900,17)</f>
        <v>#N/A</v>
      </c>
      <c r="BI900" t="e">
        <f>INDEX('Partnumber data valves'!$B$4:$AC$1001,$BB900,18)</f>
        <v>#N/A</v>
      </c>
      <c r="BJ900" t="e">
        <f>INDEX('Partnumber data valves'!$B$4:$AC$1001,$BB900,19)</f>
        <v>#N/A</v>
      </c>
      <c r="BL900" t="e">
        <f>INDEX('Partnumber data valves'!$B$4:$AC$1001,$BB900,21)</f>
        <v>#N/A</v>
      </c>
      <c r="BM900" t="e">
        <f>INDEX('Partnumber data valves'!$B$4:$AC$1001,$BB900,22)</f>
        <v>#N/A</v>
      </c>
      <c r="BN900" t="e">
        <f>INDEX('Partnumber data valves'!$B$4:$AC$1001,$BB900,23)</f>
        <v>#N/A</v>
      </c>
      <c r="BO900" t="e">
        <f>INDEX('Partnumber data valves'!$B$4:$AC$1001,$BB900,24)</f>
        <v>#N/A</v>
      </c>
      <c r="BP900" t="e">
        <f>INDEX('Partnumber data valves'!$B$4:$AC$1001,$BB900,25)</f>
        <v>#N/A</v>
      </c>
      <c r="BQ900" t="e">
        <f>INDEX('Partnumber data valves'!$B$4:$AC$1001,$BB900,26)</f>
        <v>#N/A</v>
      </c>
      <c r="BR900" t="e">
        <f>INDEX('Partnumber data valves'!$B$4:$AC$1001,$BB900,27)</f>
        <v>#N/A</v>
      </c>
      <c r="BS900" t="e">
        <f>INDEX('Partnumber data valves'!$B$4:$AC$1001,$BB900,28)</f>
        <v>#N/A</v>
      </c>
      <c r="BU900" s="66" t="e">
        <f>INDEX('Partnumber data valves'!$B$4:$AC$1001,$BB900,5)</f>
        <v>#N/A</v>
      </c>
      <c r="BV900" s="66" t="e">
        <f>INDEX('Partnumber data valves'!$B$4:$AC$1001,$BB900,6)</f>
        <v>#N/A</v>
      </c>
    </row>
    <row r="901" spans="2:74" ht="15.75">
      <c r="B901" s="86"/>
      <c r="C901" s="108"/>
      <c r="D901" s="112"/>
      <c r="E901" s="124"/>
      <c r="F901" s="124"/>
      <c r="G901" s="109"/>
      <c r="H901" s="112"/>
      <c r="I901" s="110"/>
      <c r="J901" s="111"/>
      <c r="K901" s="112"/>
      <c r="L901" s="111"/>
      <c r="M901" s="115"/>
      <c r="N901" s="115"/>
      <c r="O901" s="115"/>
      <c r="Q901" s="83"/>
      <c r="R901" s="22" t="e">
        <f>VLOOKUP('Frese Valve Selection'!$Q901,'Partnumber data valves'!$B$4:$K$1001,2,FALSE)</f>
        <v>#N/A</v>
      </c>
      <c r="S901" s="23" t="e">
        <f>VLOOKUP('Frese Valve Selection'!$Q901,'Partnumber data valves'!$B$4:$K$1001,3,FALSE)</f>
        <v>#N/A</v>
      </c>
      <c r="T901" s="23" t="e">
        <f>VLOOKUP('Frese Valve Selection'!$Q901,'Partnumber data valves'!$B$4:$K$1001,4,FALSE)</f>
        <v>#N/A</v>
      </c>
      <c r="U901" s="23" t="e">
        <f>VLOOKUP('Frese Valve Selection'!$Q901,'Partnumber data valves'!$B$4:$K$1001,5,FALSE)</f>
        <v>#N/A</v>
      </c>
      <c r="V901" s="23" t="e">
        <f>VLOOKUP('Frese Valve Selection'!$Q901,'Partnumber data valves'!$B$4:$K$1001,6,FALSE)</f>
        <v>#N/A</v>
      </c>
      <c r="W901" s="23" t="e">
        <f>VLOOKUP('Frese Valve Selection'!$Q901,'Partnumber data valves'!$B$4:$K$1001,7,FALSE)</f>
        <v>#N/A</v>
      </c>
      <c r="X901" s="23" t="e">
        <f>VLOOKUP('Frese Valve Selection'!$Q901,'Partnumber data valves'!$B$4:$K$1001,8,FALSE)</f>
        <v>#N/A</v>
      </c>
      <c r="Y901" s="23" t="e">
        <f>VLOOKUP('Frese Valve Selection'!$Q901,'Partnumber data valves'!$B$4:$K$1001,9,FALSE)</f>
        <v>#N/A</v>
      </c>
      <c r="Z901" s="23" t="e">
        <f>VLOOKUP('Frese Valve Selection'!$Q901,'Partnumber data valves'!$B$4:$K$1001,10,FALSE)</f>
        <v>#N/A</v>
      </c>
      <c r="AA901" s="97">
        <f t="shared" si="127"/>
        <v>0</v>
      </c>
      <c r="AB901" s="98" t="e">
        <f t="shared" si="125"/>
        <v>#N/A</v>
      </c>
      <c r="AC901" s="99" t="e">
        <f t="shared" si="126"/>
        <v>#N/A</v>
      </c>
      <c r="AD901" s="23" t="e">
        <f>VLOOKUP(Q901,'Weight table'!$A$2:$C$10000,3,FALSE)</f>
        <v>#N/A</v>
      </c>
      <c r="AF901" s="83"/>
      <c r="AG901" s="23" t="str">
        <f>IF(OR(ISBLANK($AF901),$AF901="N/A"),"",VLOOKUP($AF901,'Part number data actuators'!$B$3:$H$202,2,FALSE))</f>
        <v/>
      </c>
      <c r="AH901" s="23" t="str">
        <f>IF(OR(ISBLANK($AF901),$AF901="N/A"),"",VLOOKUP($AF901,'Part number data actuators'!$B$3:$H$202,3,FALSE))</f>
        <v/>
      </c>
      <c r="AI901" s="23" t="str">
        <f>IF(OR(ISBLANK($AF901),$AF901="N/A"),"",VLOOKUP($AF901,'Part number data actuators'!$B$3:$H$202,4,FALSE))</f>
        <v/>
      </c>
      <c r="AJ901" s="23" t="str">
        <f>IF(OR(ISBLANK($AF901),$AF901="N/A"),"",VLOOKUP($AF901,'Part number data actuators'!$B$3:$H$202,5,FALSE))</f>
        <v/>
      </c>
      <c r="AK901" s="23" t="str">
        <f>IF(OR(ISBLANK($AF901),$AF901="N/A"),"",VLOOKUP($AF901,'Part number data actuators'!$B$3:$H$202,6,FALSE))</f>
        <v/>
      </c>
      <c r="AL901" s="23" t="str">
        <f>IF(OR(ISBLANK($AF901),$AF901="N/A"),"",VLOOKUP($AF901,'Part number data actuators'!$B$3:$H$202,7,FALSE))</f>
        <v/>
      </c>
      <c r="AM901" s="5" t="str">
        <f>IF(OR(ISBLANK($AF901),$AF901="N/A"),"",VLOOKUP(AF901,'Weight table'!$A$2:$C$10000,3,FALSE))</f>
        <v/>
      </c>
      <c r="AO901" s="86"/>
      <c r="AU901" s="66" t="e">
        <f t="shared" si="128"/>
        <v>#N/A</v>
      </c>
      <c r="AV901" s="66" t="e">
        <f t="shared" si="129"/>
        <v>#N/A</v>
      </c>
      <c r="AW901" t="e">
        <f t="shared" si="130"/>
        <v>#N/A</v>
      </c>
      <c r="AX901" s="66" t="e">
        <f t="shared" si="131"/>
        <v>#N/A</v>
      </c>
      <c r="AY901" s="66" t="e">
        <f t="shared" si="132"/>
        <v>#N/A</v>
      </c>
      <c r="BB901" s="6" t="e">
        <f>MATCH(Q901,'Partnumber data valves'!$B$4:$B$1001,0)</f>
        <v>#N/A</v>
      </c>
      <c r="BC901" s="6"/>
      <c r="BD901" t="e">
        <f>INDEX('Partnumber data valves'!$B$4:$AC$1001,$BB901,13)</f>
        <v>#N/A</v>
      </c>
      <c r="BE901" t="e">
        <f>INDEX('Partnumber data valves'!$B$4:$AC$1001,$BB901,14)</f>
        <v>#N/A</v>
      </c>
      <c r="BF901" t="e">
        <f>INDEX('Partnumber data valves'!$B$4:$AC$1001,$BB901,15)</f>
        <v>#N/A</v>
      </c>
      <c r="BG901" t="e">
        <f>INDEX('Partnumber data valves'!$B$4:$AC$1001,$BB901,16)</f>
        <v>#N/A</v>
      </c>
      <c r="BH901" t="e">
        <f>INDEX('Partnumber data valves'!$B$4:$AC$1001,$BB901,17)</f>
        <v>#N/A</v>
      </c>
      <c r="BI901" t="e">
        <f>INDEX('Partnumber data valves'!$B$4:$AC$1001,$BB901,18)</f>
        <v>#N/A</v>
      </c>
      <c r="BJ901" t="e">
        <f>INDEX('Partnumber data valves'!$B$4:$AC$1001,$BB901,19)</f>
        <v>#N/A</v>
      </c>
      <c r="BL901" t="e">
        <f>INDEX('Partnumber data valves'!$B$4:$AC$1001,$BB901,21)</f>
        <v>#N/A</v>
      </c>
      <c r="BM901" t="e">
        <f>INDEX('Partnumber data valves'!$B$4:$AC$1001,$BB901,22)</f>
        <v>#N/A</v>
      </c>
      <c r="BN901" t="e">
        <f>INDEX('Partnumber data valves'!$B$4:$AC$1001,$BB901,23)</f>
        <v>#N/A</v>
      </c>
      <c r="BO901" t="e">
        <f>INDEX('Partnumber data valves'!$B$4:$AC$1001,$BB901,24)</f>
        <v>#N/A</v>
      </c>
      <c r="BP901" t="e">
        <f>INDEX('Partnumber data valves'!$B$4:$AC$1001,$BB901,25)</f>
        <v>#N/A</v>
      </c>
      <c r="BQ901" t="e">
        <f>INDEX('Partnumber data valves'!$B$4:$AC$1001,$BB901,26)</f>
        <v>#N/A</v>
      </c>
      <c r="BR901" t="e">
        <f>INDEX('Partnumber data valves'!$B$4:$AC$1001,$BB901,27)</f>
        <v>#N/A</v>
      </c>
      <c r="BS901" t="e">
        <f>INDEX('Partnumber data valves'!$B$4:$AC$1001,$BB901,28)</f>
        <v>#N/A</v>
      </c>
      <c r="BU901" s="66" t="e">
        <f>INDEX('Partnumber data valves'!$B$4:$AC$1001,$BB901,5)</f>
        <v>#N/A</v>
      </c>
      <c r="BV901" s="66" t="e">
        <f>INDEX('Partnumber data valves'!$B$4:$AC$1001,$BB901,6)</f>
        <v>#N/A</v>
      </c>
    </row>
    <row r="902" spans="2:74" ht="15.75">
      <c r="B902" s="86"/>
      <c r="C902" s="108"/>
      <c r="D902" s="112"/>
      <c r="E902" s="124"/>
      <c r="F902" s="124"/>
      <c r="G902" s="109"/>
      <c r="H902" s="112"/>
      <c r="I902" s="110"/>
      <c r="J902" s="111"/>
      <c r="K902" s="112"/>
      <c r="L902" s="111"/>
      <c r="M902" s="115"/>
      <c r="N902" s="115"/>
      <c r="O902" s="115"/>
      <c r="Q902" s="83"/>
      <c r="R902" s="22" t="e">
        <f>VLOOKUP('Frese Valve Selection'!$Q902,'Partnumber data valves'!$B$4:$K$1001,2,FALSE)</f>
        <v>#N/A</v>
      </c>
      <c r="S902" s="23" t="e">
        <f>VLOOKUP('Frese Valve Selection'!$Q902,'Partnumber data valves'!$B$4:$K$1001,3,FALSE)</f>
        <v>#N/A</v>
      </c>
      <c r="T902" s="23" t="e">
        <f>VLOOKUP('Frese Valve Selection'!$Q902,'Partnumber data valves'!$B$4:$K$1001,4,FALSE)</f>
        <v>#N/A</v>
      </c>
      <c r="U902" s="23" t="e">
        <f>VLOOKUP('Frese Valve Selection'!$Q902,'Partnumber data valves'!$B$4:$K$1001,5,FALSE)</f>
        <v>#N/A</v>
      </c>
      <c r="V902" s="23" t="e">
        <f>VLOOKUP('Frese Valve Selection'!$Q902,'Partnumber data valves'!$B$4:$K$1001,6,FALSE)</f>
        <v>#N/A</v>
      </c>
      <c r="W902" s="23" t="e">
        <f>VLOOKUP('Frese Valve Selection'!$Q902,'Partnumber data valves'!$B$4:$K$1001,7,FALSE)</f>
        <v>#N/A</v>
      </c>
      <c r="X902" s="23" t="e">
        <f>VLOOKUP('Frese Valve Selection'!$Q902,'Partnumber data valves'!$B$4:$K$1001,8,FALSE)</f>
        <v>#N/A</v>
      </c>
      <c r="Y902" s="23" t="e">
        <f>VLOOKUP('Frese Valve Selection'!$Q902,'Partnumber data valves'!$B$4:$K$1001,9,FALSE)</f>
        <v>#N/A</v>
      </c>
      <c r="Z902" s="23" t="e">
        <f>VLOOKUP('Frese Valve Selection'!$Q902,'Partnumber data valves'!$B$4:$K$1001,10,FALSE)</f>
        <v>#N/A</v>
      </c>
      <c r="AA902" s="97">
        <f t="shared" si="127"/>
        <v>0</v>
      </c>
      <c r="AB902" s="98" t="e">
        <f t="shared" si="125"/>
        <v>#N/A</v>
      </c>
      <c r="AC902" s="99" t="e">
        <f t="shared" si="126"/>
        <v>#N/A</v>
      </c>
      <c r="AD902" s="23" t="e">
        <f>VLOOKUP(Q902,'Weight table'!$A$2:$C$10000,3,FALSE)</f>
        <v>#N/A</v>
      </c>
      <c r="AF902" s="83"/>
      <c r="AG902" s="23" t="str">
        <f>IF(OR(ISBLANK($AF902),$AF902="N/A"),"",VLOOKUP($AF902,'Part number data actuators'!$B$3:$H$202,2,FALSE))</f>
        <v/>
      </c>
      <c r="AH902" s="23" t="str">
        <f>IF(OR(ISBLANK($AF902),$AF902="N/A"),"",VLOOKUP($AF902,'Part number data actuators'!$B$3:$H$202,3,FALSE))</f>
        <v/>
      </c>
      <c r="AI902" s="23" t="str">
        <f>IF(OR(ISBLANK($AF902),$AF902="N/A"),"",VLOOKUP($AF902,'Part number data actuators'!$B$3:$H$202,4,FALSE))</f>
        <v/>
      </c>
      <c r="AJ902" s="23" t="str">
        <f>IF(OR(ISBLANK($AF902),$AF902="N/A"),"",VLOOKUP($AF902,'Part number data actuators'!$B$3:$H$202,5,FALSE))</f>
        <v/>
      </c>
      <c r="AK902" s="23" t="str">
        <f>IF(OR(ISBLANK($AF902),$AF902="N/A"),"",VLOOKUP($AF902,'Part number data actuators'!$B$3:$H$202,6,FALSE))</f>
        <v/>
      </c>
      <c r="AL902" s="23" t="str">
        <f>IF(OR(ISBLANK($AF902),$AF902="N/A"),"",VLOOKUP($AF902,'Part number data actuators'!$B$3:$H$202,7,FALSE))</f>
        <v/>
      </c>
      <c r="AM902" s="5" t="str">
        <f>IF(OR(ISBLANK($AF902),$AF902="N/A"),"",VLOOKUP(AF902,'Weight table'!$A$2:$C$10000,3,FALSE))</f>
        <v/>
      </c>
      <c r="AO902" s="86"/>
      <c r="AU902" s="66" t="e">
        <f t="shared" si="128"/>
        <v>#N/A</v>
      </c>
      <c r="AV902" s="66" t="e">
        <f t="shared" si="129"/>
        <v>#N/A</v>
      </c>
      <c r="AW902" t="e">
        <f t="shared" si="130"/>
        <v>#N/A</v>
      </c>
      <c r="AX902" s="66" t="e">
        <f t="shared" si="131"/>
        <v>#N/A</v>
      </c>
      <c r="AY902" s="66" t="e">
        <f t="shared" si="132"/>
        <v>#N/A</v>
      </c>
      <c r="BB902" s="6" t="e">
        <f>MATCH(Q902,'Partnumber data valves'!$B$4:$B$1001,0)</f>
        <v>#N/A</v>
      </c>
      <c r="BC902" s="6"/>
      <c r="BD902" t="e">
        <f>INDEX('Partnumber data valves'!$B$4:$AC$1001,$BB902,13)</f>
        <v>#N/A</v>
      </c>
      <c r="BE902" t="e">
        <f>INDEX('Partnumber data valves'!$B$4:$AC$1001,$BB902,14)</f>
        <v>#N/A</v>
      </c>
      <c r="BF902" t="e">
        <f>INDEX('Partnumber data valves'!$B$4:$AC$1001,$BB902,15)</f>
        <v>#N/A</v>
      </c>
      <c r="BG902" t="e">
        <f>INDEX('Partnumber data valves'!$B$4:$AC$1001,$BB902,16)</f>
        <v>#N/A</v>
      </c>
      <c r="BH902" t="e">
        <f>INDEX('Partnumber data valves'!$B$4:$AC$1001,$BB902,17)</f>
        <v>#N/A</v>
      </c>
      <c r="BI902" t="e">
        <f>INDEX('Partnumber data valves'!$B$4:$AC$1001,$BB902,18)</f>
        <v>#N/A</v>
      </c>
      <c r="BJ902" t="e">
        <f>INDEX('Partnumber data valves'!$B$4:$AC$1001,$BB902,19)</f>
        <v>#N/A</v>
      </c>
      <c r="BL902" t="e">
        <f>INDEX('Partnumber data valves'!$B$4:$AC$1001,$BB902,21)</f>
        <v>#N/A</v>
      </c>
      <c r="BM902" t="e">
        <f>INDEX('Partnumber data valves'!$B$4:$AC$1001,$BB902,22)</f>
        <v>#N/A</v>
      </c>
      <c r="BN902" t="e">
        <f>INDEX('Partnumber data valves'!$B$4:$AC$1001,$BB902,23)</f>
        <v>#N/A</v>
      </c>
      <c r="BO902" t="e">
        <f>INDEX('Partnumber data valves'!$B$4:$AC$1001,$BB902,24)</f>
        <v>#N/A</v>
      </c>
      <c r="BP902" t="e">
        <f>INDEX('Partnumber data valves'!$B$4:$AC$1001,$BB902,25)</f>
        <v>#N/A</v>
      </c>
      <c r="BQ902" t="e">
        <f>INDEX('Partnumber data valves'!$B$4:$AC$1001,$BB902,26)</f>
        <v>#N/A</v>
      </c>
      <c r="BR902" t="e">
        <f>INDEX('Partnumber data valves'!$B$4:$AC$1001,$BB902,27)</f>
        <v>#N/A</v>
      </c>
      <c r="BS902" t="e">
        <f>INDEX('Partnumber data valves'!$B$4:$AC$1001,$BB902,28)</f>
        <v>#N/A</v>
      </c>
      <c r="BU902" s="66" t="e">
        <f>INDEX('Partnumber data valves'!$B$4:$AC$1001,$BB902,5)</f>
        <v>#N/A</v>
      </c>
      <c r="BV902" s="66" t="e">
        <f>INDEX('Partnumber data valves'!$B$4:$AC$1001,$BB902,6)</f>
        <v>#N/A</v>
      </c>
    </row>
    <row r="903" spans="2:74" ht="15.75">
      <c r="B903" s="86"/>
      <c r="C903" s="108"/>
      <c r="D903" s="112"/>
      <c r="E903" s="124"/>
      <c r="F903" s="124"/>
      <c r="G903" s="109"/>
      <c r="H903" s="112"/>
      <c r="I903" s="110"/>
      <c r="J903" s="111"/>
      <c r="K903" s="112"/>
      <c r="L903" s="111"/>
      <c r="M903" s="115"/>
      <c r="N903" s="115"/>
      <c r="O903" s="115"/>
      <c r="Q903" s="83"/>
      <c r="R903" s="22" t="e">
        <f>VLOOKUP('Frese Valve Selection'!$Q903,'Partnumber data valves'!$B$4:$K$1001,2,FALSE)</f>
        <v>#N/A</v>
      </c>
      <c r="S903" s="23" t="e">
        <f>VLOOKUP('Frese Valve Selection'!$Q903,'Partnumber data valves'!$B$4:$K$1001,3,FALSE)</f>
        <v>#N/A</v>
      </c>
      <c r="T903" s="23" t="e">
        <f>VLOOKUP('Frese Valve Selection'!$Q903,'Partnumber data valves'!$B$4:$K$1001,4,FALSE)</f>
        <v>#N/A</v>
      </c>
      <c r="U903" s="23" t="e">
        <f>VLOOKUP('Frese Valve Selection'!$Q903,'Partnumber data valves'!$B$4:$K$1001,5,FALSE)</f>
        <v>#N/A</v>
      </c>
      <c r="V903" s="23" t="e">
        <f>VLOOKUP('Frese Valve Selection'!$Q903,'Partnumber data valves'!$B$4:$K$1001,6,FALSE)</f>
        <v>#N/A</v>
      </c>
      <c r="W903" s="23" t="e">
        <f>VLOOKUP('Frese Valve Selection'!$Q903,'Partnumber data valves'!$B$4:$K$1001,7,FALSE)</f>
        <v>#N/A</v>
      </c>
      <c r="X903" s="23" t="e">
        <f>VLOOKUP('Frese Valve Selection'!$Q903,'Partnumber data valves'!$B$4:$K$1001,8,FALSE)</f>
        <v>#N/A</v>
      </c>
      <c r="Y903" s="23" t="e">
        <f>VLOOKUP('Frese Valve Selection'!$Q903,'Partnumber data valves'!$B$4:$K$1001,9,FALSE)</f>
        <v>#N/A</v>
      </c>
      <c r="Z903" s="23" t="e">
        <f>VLOOKUP('Frese Valve Selection'!$Q903,'Partnumber data valves'!$B$4:$K$1001,10,FALSE)</f>
        <v>#N/A</v>
      </c>
      <c r="AA903" s="97">
        <f t="shared" si="127"/>
        <v>0</v>
      </c>
      <c r="AB903" s="98" t="e">
        <f t="shared" ref="AB903:AB966" si="133">ROUND(AU903,1)</f>
        <v>#N/A</v>
      </c>
      <c r="AC903" s="99" t="e">
        <f t="shared" ref="AC903:AC966" si="134">ROUND(AV903,0)</f>
        <v>#N/A</v>
      </c>
      <c r="AD903" s="23" t="e">
        <f>VLOOKUP(Q903,'Weight table'!$A$2:$C$10000,3,FALSE)</f>
        <v>#N/A</v>
      </c>
      <c r="AF903" s="83"/>
      <c r="AG903" s="23" t="str">
        <f>IF(OR(ISBLANK($AF903),$AF903="N/A"),"",VLOOKUP($AF903,'Part number data actuators'!$B$3:$H$202,2,FALSE))</f>
        <v/>
      </c>
      <c r="AH903" s="23" t="str">
        <f>IF(OR(ISBLANK($AF903),$AF903="N/A"),"",VLOOKUP($AF903,'Part number data actuators'!$B$3:$H$202,3,FALSE))</f>
        <v/>
      </c>
      <c r="AI903" s="23" t="str">
        <f>IF(OR(ISBLANK($AF903),$AF903="N/A"),"",VLOOKUP($AF903,'Part number data actuators'!$B$3:$H$202,4,FALSE))</f>
        <v/>
      </c>
      <c r="AJ903" s="23" t="str">
        <f>IF(OR(ISBLANK($AF903),$AF903="N/A"),"",VLOOKUP($AF903,'Part number data actuators'!$B$3:$H$202,5,FALSE))</f>
        <v/>
      </c>
      <c r="AK903" s="23" t="str">
        <f>IF(OR(ISBLANK($AF903),$AF903="N/A"),"",VLOOKUP($AF903,'Part number data actuators'!$B$3:$H$202,6,FALSE))</f>
        <v/>
      </c>
      <c r="AL903" s="23" t="str">
        <f>IF(OR(ISBLANK($AF903),$AF903="N/A"),"",VLOOKUP($AF903,'Part number data actuators'!$B$3:$H$202,7,FALSE))</f>
        <v/>
      </c>
      <c r="AM903" s="5" t="str">
        <f>IF(OR(ISBLANK($AF903),$AF903="N/A"),"",VLOOKUP(AF903,'Weight table'!$A$2:$C$10000,3,FALSE))</f>
        <v/>
      </c>
      <c r="AO903" s="86"/>
      <c r="AU903" s="66" t="e">
        <f t="shared" si="128"/>
        <v>#N/A</v>
      </c>
      <c r="AV903" s="66" t="e">
        <f t="shared" si="129"/>
        <v>#N/A</v>
      </c>
      <c r="AW903" t="e">
        <f t="shared" si="130"/>
        <v>#N/A</v>
      </c>
      <c r="AX903" s="66" t="e">
        <f t="shared" si="131"/>
        <v>#N/A</v>
      </c>
      <c r="AY903" s="66" t="e">
        <f t="shared" si="132"/>
        <v>#N/A</v>
      </c>
      <c r="BB903" s="6" t="e">
        <f>MATCH(Q903,'Partnumber data valves'!$B$4:$B$1001,0)</f>
        <v>#N/A</v>
      </c>
      <c r="BC903" s="6"/>
      <c r="BD903" t="e">
        <f>INDEX('Partnumber data valves'!$B$4:$AC$1001,$BB903,13)</f>
        <v>#N/A</v>
      </c>
      <c r="BE903" t="e">
        <f>INDEX('Partnumber data valves'!$B$4:$AC$1001,$BB903,14)</f>
        <v>#N/A</v>
      </c>
      <c r="BF903" t="e">
        <f>INDEX('Partnumber data valves'!$B$4:$AC$1001,$BB903,15)</f>
        <v>#N/A</v>
      </c>
      <c r="BG903" t="e">
        <f>INDEX('Partnumber data valves'!$B$4:$AC$1001,$BB903,16)</f>
        <v>#N/A</v>
      </c>
      <c r="BH903" t="e">
        <f>INDEX('Partnumber data valves'!$B$4:$AC$1001,$BB903,17)</f>
        <v>#N/A</v>
      </c>
      <c r="BI903" t="e">
        <f>INDEX('Partnumber data valves'!$B$4:$AC$1001,$BB903,18)</f>
        <v>#N/A</v>
      </c>
      <c r="BJ903" t="e">
        <f>INDEX('Partnumber data valves'!$B$4:$AC$1001,$BB903,19)</f>
        <v>#N/A</v>
      </c>
      <c r="BL903" t="e">
        <f>INDEX('Partnumber data valves'!$B$4:$AC$1001,$BB903,21)</f>
        <v>#N/A</v>
      </c>
      <c r="BM903" t="e">
        <f>INDEX('Partnumber data valves'!$B$4:$AC$1001,$BB903,22)</f>
        <v>#N/A</v>
      </c>
      <c r="BN903" t="e">
        <f>INDEX('Partnumber data valves'!$B$4:$AC$1001,$BB903,23)</f>
        <v>#N/A</v>
      </c>
      <c r="BO903" t="e">
        <f>INDEX('Partnumber data valves'!$B$4:$AC$1001,$BB903,24)</f>
        <v>#N/A</v>
      </c>
      <c r="BP903" t="e">
        <f>INDEX('Partnumber data valves'!$B$4:$AC$1001,$BB903,25)</f>
        <v>#N/A</v>
      </c>
      <c r="BQ903" t="e">
        <f>INDEX('Partnumber data valves'!$B$4:$AC$1001,$BB903,26)</f>
        <v>#N/A</v>
      </c>
      <c r="BR903" t="e">
        <f>INDEX('Partnumber data valves'!$B$4:$AC$1001,$BB903,27)</f>
        <v>#N/A</v>
      </c>
      <c r="BS903" t="e">
        <f>INDEX('Partnumber data valves'!$B$4:$AC$1001,$BB903,28)</f>
        <v>#N/A</v>
      </c>
      <c r="BU903" s="66" t="e">
        <f>INDEX('Partnumber data valves'!$B$4:$AC$1001,$BB903,5)</f>
        <v>#N/A</v>
      </c>
      <c r="BV903" s="66" t="e">
        <f>INDEX('Partnumber data valves'!$B$4:$AC$1001,$BB903,6)</f>
        <v>#N/A</v>
      </c>
    </row>
    <row r="904" spans="2:74" ht="15.75">
      <c r="B904" s="86"/>
      <c r="C904" s="108"/>
      <c r="D904" s="112"/>
      <c r="E904" s="124"/>
      <c r="F904" s="124"/>
      <c r="G904" s="109"/>
      <c r="H904" s="112"/>
      <c r="I904" s="110"/>
      <c r="J904" s="111"/>
      <c r="K904" s="112"/>
      <c r="L904" s="111"/>
      <c r="M904" s="115"/>
      <c r="N904" s="115"/>
      <c r="O904" s="115"/>
      <c r="Q904" s="83"/>
      <c r="R904" s="22" t="e">
        <f>VLOOKUP('Frese Valve Selection'!$Q904,'Partnumber data valves'!$B$4:$K$1001,2,FALSE)</f>
        <v>#N/A</v>
      </c>
      <c r="S904" s="23" t="e">
        <f>VLOOKUP('Frese Valve Selection'!$Q904,'Partnumber data valves'!$B$4:$K$1001,3,FALSE)</f>
        <v>#N/A</v>
      </c>
      <c r="T904" s="23" t="e">
        <f>VLOOKUP('Frese Valve Selection'!$Q904,'Partnumber data valves'!$B$4:$K$1001,4,FALSE)</f>
        <v>#N/A</v>
      </c>
      <c r="U904" s="23" t="e">
        <f>VLOOKUP('Frese Valve Selection'!$Q904,'Partnumber data valves'!$B$4:$K$1001,5,FALSE)</f>
        <v>#N/A</v>
      </c>
      <c r="V904" s="23" t="e">
        <f>VLOOKUP('Frese Valve Selection'!$Q904,'Partnumber data valves'!$B$4:$K$1001,6,FALSE)</f>
        <v>#N/A</v>
      </c>
      <c r="W904" s="23" t="e">
        <f>VLOOKUP('Frese Valve Selection'!$Q904,'Partnumber data valves'!$B$4:$K$1001,7,FALSE)</f>
        <v>#N/A</v>
      </c>
      <c r="X904" s="23" t="e">
        <f>VLOOKUP('Frese Valve Selection'!$Q904,'Partnumber data valves'!$B$4:$K$1001,8,FALSE)</f>
        <v>#N/A</v>
      </c>
      <c r="Y904" s="23" t="e">
        <f>VLOOKUP('Frese Valve Selection'!$Q904,'Partnumber data valves'!$B$4:$K$1001,9,FALSE)</f>
        <v>#N/A</v>
      </c>
      <c r="Z904" s="23" t="e">
        <f>VLOOKUP('Frese Valve Selection'!$Q904,'Partnumber data valves'!$B$4:$K$1001,10,FALSE)</f>
        <v>#N/A</v>
      </c>
      <c r="AA904" s="97">
        <f t="shared" si="127"/>
        <v>0</v>
      </c>
      <c r="AB904" s="98" t="e">
        <f t="shared" si="133"/>
        <v>#N/A</v>
      </c>
      <c r="AC904" s="99" t="e">
        <f t="shared" si="134"/>
        <v>#N/A</v>
      </c>
      <c r="AD904" s="23" t="e">
        <f>VLOOKUP(Q904,'Weight table'!$A$2:$C$10000,3,FALSE)</f>
        <v>#N/A</v>
      </c>
      <c r="AF904" s="83"/>
      <c r="AG904" s="23" t="str">
        <f>IF(OR(ISBLANK($AF904),$AF904="N/A"),"",VLOOKUP($AF904,'Part number data actuators'!$B$3:$H$202,2,FALSE))</f>
        <v/>
      </c>
      <c r="AH904" s="23" t="str">
        <f>IF(OR(ISBLANK($AF904),$AF904="N/A"),"",VLOOKUP($AF904,'Part number data actuators'!$B$3:$H$202,3,FALSE))</f>
        <v/>
      </c>
      <c r="AI904" s="23" t="str">
        <f>IF(OR(ISBLANK($AF904),$AF904="N/A"),"",VLOOKUP($AF904,'Part number data actuators'!$B$3:$H$202,4,FALSE))</f>
        <v/>
      </c>
      <c r="AJ904" s="23" t="str">
        <f>IF(OR(ISBLANK($AF904),$AF904="N/A"),"",VLOOKUP($AF904,'Part number data actuators'!$B$3:$H$202,5,FALSE))</f>
        <v/>
      </c>
      <c r="AK904" s="23" t="str">
        <f>IF(OR(ISBLANK($AF904),$AF904="N/A"),"",VLOOKUP($AF904,'Part number data actuators'!$B$3:$H$202,6,FALSE))</f>
        <v/>
      </c>
      <c r="AL904" s="23" t="str">
        <f>IF(OR(ISBLANK($AF904),$AF904="N/A"),"",VLOOKUP($AF904,'Part number data actuators'!$B$3:$H$202,7,FALSE))</f>
        <v/>
      </c>
      <c r="AM904" s="5" t="str">
        <f>IF(OR(ISBLANK($AF904),$AF904="N/A"),"",VLOOKUP(AF904,'Weight table'!$A$2:$C$10000,3,FALSE))</f>
        <v/>
      </c>
      <c r="AO904" s="86"/>
      <c r="AU904" s="66" t="e">
        <f t="shared" si="128"/>
        <v>#N/A</v>
      </c>
      <c r="AV904" s="66" t="e">
        <f t="shared" si="129"/>
        <v>#N/A</v>
      </c>
      <c r="AW904" t="e">
        <f t="shared" si="130"/>
        <v>#N/A</v>
      </c>
      <c r="AX904" s="66" t="e">
        <f t="shared" si="131"/>
        <v>#N/A</v>
      </c>
      <c r="AY904" s="66" t="e">
        <f t="shared" si="132"/>
        <v>#N/A</v>
      </c>
      <c r="BB904" s="6" t="e">
        <f>MATCH(Q904,'Partnumber data valves'!$B$4:$B$1001,0)</f>
        <v>#N/A</v>
      </c>
      <c r="BC904" s="6"/>
      <c r="BD904" t="e">
        <f>INDEX('Partnumber data valves'!$B$4:$AC$1001,$BB904,13)</f>
        <v>#N/A</v>
      </c>
      <c r="BE904" t="e">
        <f>INDEX('Partnumber data valves'!$B$4:$AC$1001,$BB904,14)</f>
        <v>#N/A</v>
      </c>
      <c r="BF904" t="e">
        <f>INDEX('Partnumber data valves'!$B$4:$AC$1001,$BB904,15)</f>
        <v>#N/A</v>
      </c>
      <c r="BG904" t="e">
        <f>INDEX('Partnumber data valves'!$B$4:$AC$1001,$BB904,16)</f>
        <v>#N/A</v>
      </c>
      <c r="BH904" t="e">
        <f>INDEX('Partnumber data valves'!$B$4:$AC$1001,$BB904,17)</f>
        <v>#N/A</v>
      </c>
      <c r="BI904" t="e">
        <f>INDEX('Partnumber data valves'!$B$4:$AC$1001,$BB904,18)</f>
        <v>#N/A</v>
      </c>
      <c r="BJ904" t="e">
        <f>INDEX('Partnumber data valves'!$B$4:$AC$1001,$BB904,19)</f>
        <v>#N/A</v>
      </c>
      <c r="BL904" t="e">
        <f>INDEX('Partnumber data valves'!$B$4:$AC$1001,$BB904,21)</f>
        <v>#N/A</v>
      </c>
      <c r="BM904" t="e">
        <f>INDEX('Partnumber data valves'!$B$4:$AC$1001,$BB904,22)</f>
        <v>#N/A</v>
      </c>
      <c r="BN904" t="e">
        <f>INDEX('Partnumber data valves'!$B$4:$AC$1001,$BB904,23)</f>
        <v>#N/A</v>
      </c>
      <c r="BO904" t="e">
        <f>INDEX('Partnumber data valves'!$B$4:$AC$1001,$BB904,24)</f>
        <v>#N/A</v>
      </c>
      <c r="BP904" t="e">
        <f>INDEX('Partnumber data valves'!$B$4:$AC$1001,$BB904,25)</f>
        <v>#N/A</v>
      </c>
      <c r="BQ904" t="e">
        <f>INDEX('Partnumber data valves'!$B$4:$AC$1001,$BB904,26)</f>
        <v>#N/A</v>
      </c>
      <c r="BR904" t="e">
        <f>INDEX('Partnumber data valves'!$B$4:$AC$1001,$BB904,27)</f>
        <v>#N/A</v>
      </c>
      <c r="BS904" t="e">
        <f>INDEX('Partnumber data valves'!$B$4:$AC$1001,$BB904,28)</f>
        <v>#N/A</v>
      </c>
      <c r="BU904" s="66" t="e">
        <f>INDEX('Partnumber data valves'!$B$4:$AC$1001,$BB904,5)</f>
        <v>#N/A</v>
      </c>
      <c r="BV904" s="66" t="e">
        <f>INDEX('Partnumber data valves'!$B$4:$AC$1001,$BB904,6)</f>
        <v>#N/A</v>
      </c>
    </row>
    <row r="905" spans="2:74" ht="15.75">
      <c r="B905" s="86"/>
      <c r="C905" s="108"/>
      <c r="D905" s="125"/>
      <c r="E905" s="124"/>
      <c r="F905" s="124"/>
      <c r="G905" s="109"/>
      <c r="H905" s="112"/>
      <c r="I905" s="110"/>
      <c r="J905" s="111"/>
      <c r="K905" s="112"/>
      <c r="L905" s="111"/>
      <c r="M905" s="115"/>
      <c r="N905" s="115"/>
      <c r="O905" s="115"/>
      <c r="Q905" s="83"/>
      <c r="R905" s="22" t="e">
        <f>VLOOKUP('Frese Valve Selection'!$Q905,'Partnumber data valves'!$B$4:$K$1001,2,FALSE)</f>
        <v>#N/A</v>
      </c>
      <c r="S905" s="23" t="e">
        <f>VLOOKUP('Frese Valve Selection'!$Q905,'Partnumber data valves'!$B$4:$K$1001,3,FALSE)</f>
        <v>#N/A</v>
      </c>
      <c r="T905" s="23" t="e">
        <f>VLOOKUP('Frese Valve Selection'!$Q905,'Partnumber data valves'!$B$4:$K$1001,4,FALSE)</f>
        <v>#N/A</v>
      </c>
      <c r="U905" s="23" t="e">
        <f>VLOOKUP('Frese Valve Selection'!$Q905,'Partnumber data valves'!$B$4:$K$1001,5,FALSE)</f>
        <v>#N/A</v>
      </c>
      <c r="V905" s="23" t="e">
        <f>VLOOKUP('Frese Valve Selection'!$Q905,'Partnumber data valves'!$B$4:$K$1001,6,FALSE)</f>
        <v>#N/A</v>
      </c>
      <c r="W905" s="23" t="e">
        <f>VLOOKUP('Frese Valve Selection'!$Q905,'Partnumber data valves'!$B$4:$K$1001,7,FALSE)</f>
        <v>#N/A</v>
      </c>
      <c r="X905" s="23" t="e">
        <f>VLOOKUP('Frese Valve Selection'!$Q905,'Partnumber data valves'!$B$4:$K$1001,8,FALSE)</f>
        <v>#N/A</v>
      </c>
      <c r="Y905" s="23" t="e">
        <f>VLOOKUP('Frese Valve Selection'!$Q905,'Partnumber data valves'!$B$4:$K$1001,9,FALSE)</f>
        <v>#N/A</v>
      </c>
      <c r="Z905" s="23" t="e">
        <f>VLOOKUP('Frese Valve Selection'!$Q905,'Partnumber data valves'!$B$4:$K$1001,10,FALSE)</f>
        <v>#N/A</v>
      </c>
      <c r="AA905" s="97">
        <f t="shared" si="127"/>
        <v>0</v>
      </c>
      <c r="AB905" s="98" t="e">
        <f t="shared" si="133"/>
        <v>#N/A</v>
      </c>
      <c r="AC905" s="99" t="e">
        <f t="shared" si="134"/>
        <v>#N/A</v>
      </c>
      <c r="AD905" s="23" t="e">
        <f>VLOOKUP(Q905,'Weight table'!$A$2:$C$10000,3,FALSE)</f>
        <v>#N/A</v>
      </c>
      <c r="AF905" s="83"/>
      <c r="AG905" s="23" t="str">
        <f>IF(OR(ISBLANK($AF905),$AF905="N/A"),"",VLOOKUP($AF905,'Part number data actuators'!$B$3:$H$202,2,FALSE))</f>
        <v/>
      </c>
      <c r="AH905" s="23" t="str">
        <f>IF(OR(ISBLANK($AF905),$AF905="N/A"),"",VLOOKUP($AF905,'Part number data actuators'!$B$3:$H$202,3,FALSE))</f>
        <v/>
      </c>
      <c r="AI905" s="23" t="str">
        <f>IF(OR(ISBLANK($AF905),$AF905="N/A"),"",VLOOKUP($AF905,'Part number data actuators'!$B$3:$H$202,4,FALSE))</f>
        <v/>
      </c>
      <c r="AJ905" s="23" t="str">
        <f>IF(OR(ISBLANK($AF905),$AF905="N/A"),"",VLOOKUP($AF905,'Part number data actuators'!$B$3:$H$202,5,FALSE))</f>
        <v/>
      </c>
      <c r="AK905" s="23" t="str">
        <f>IF(OR(ISBLANK($AF905),$AF905="N/A"),"",VLOOKUP($AF905,'Part number data actuators'!$B$3:$H$202,6,FALSE))</f>
        <v/>
      </c>
      <c r="AL905" s="23" t="str">
        <f>IF(OR(ISBLANK($AF905),$AF905="N/A"),"",VLOOKUP($AF905,'Part number data actuators'!$B$3:$H$202,7,FALSE))</f>
        <v/>
      </c>
      <c r="AM905" s="5" t="str">
        <f>IF(OR(ISBLANK($AF905),$AF905="N/A"),"",VLOOKUP(AF905,'Weight table'!$A$2:$C$10000,3,FALSE))</f>
        <v/>
      </c>
      <c r="AO905" s="86"/>
      <c r="AU905" s="66" t="e">
        <f t="shared" si="128"/>
        <v>#N/A</v>
      </c>
      <c r="AV905" s="66" t="e">
        <f t="shared" si="129"/>
        <v>#N/A</v>
      </c>
      <c r="AW905" t="e">
        <f t="shared" si="130"/>
        <v>#N/A</v>
      </c>
      <c r="AX905" s="66" t="e">
        <f t="shared" si="131"/>
        <v>#N/A</v>
      </c>
      <c r="AY905" s="66" t="e">
        <f t="shared" si="132"/>
        <v>#N/A</v>
      </c>
      <c r="BB905" s="6" t="e">
        <f>MATCH(Q905,'Partnumber data valves'!$B$4:$B$1001,0)</f>
        <v>#N/A</v>
      </c>
      <c r="BC905" s="6"/>
      <c r="BD905" t="e">
        <f>INDEX('Partnumber data valves'!$B$4:$AC$1001,$BB905,13)</f>
        <v>#N/A</v>
      </c>
      <c r="BE905" t="e">
        <f>INDEX('Partnumber data valves'!$B$4:$AC$1001,$BB905,14)</f>
        <v>#N/A</v>
      </c>
      <c r="BF905" t="e">
        <f>INDEX('Partnumber data valves'!$B$4:$AC$1001,$BB905,15)</f>
        <v>#N/A</v>
      </c>
      <c r="BG905" t="e">
        <f>INDEX('Partnumber data valves'!$B$4:$AC$1001,$BB905,16)</f>
        <v>#N/A</v>
      </c>
      <c r="BH905" t="e">
        <f>INDEX('Partnumber data valves'!$B$4:$AC$1001,$BB905,17)</f>
        <v>#N/A</v>
      </c>
      <c r="BI905" t="e">
        <f>INDEX('Partnumber data valves'!$B$4:$AC$1001,$BB905,18)</f>
        <v>#N/A</v>
      </c>
      <c r="BJ905" t="e">
        <f>INDEX('Partnumber data valves'!$B$4:$AC$1001,$BB905,19)</f>
        <v>#N/A</v>
      </c>
      <c r="BL905" t="e">
        <f>INDEX('Partnumber data valves'!$B$4:$AC$1001,$BB905,21)</f>
        <v>#N/A</v>
      </c>
      <c r="BM905" t="e">
        <f>INDEX('Partnumber data valves'!$B$4:$AC$1001,$BB905,22)</f>
        <v>#N/A</v>
      </c>
      <c r="BN905" t="e">
        <f>INDEX('Partnumber data valves'!$B$4:$AC$1001,$BB905,23)</f>
        <v>#N/A</v>
      </c>
      <c r="BO905" t="e">
        <f>INDEX('Partnumber data valves'!$B$4:$AC$1001,$BB905,24)</f>
        <v>#N/A</v>
      </c>
      <c r="BP905" t="e">
        <f>INDEX('Partnumber data valves'!$B$4:$AC$1001,$BB905,25)</f>
        <v>#N/A</v>
      </c>
      <c r="BQ905" t="e">
        <f>INDEX('Partnumber data valves'!$B$4:$AC$1001,$BB905,26)</f>
        <v>#N/A</v>
      </c>
      <c r="BR905" t="e">
        <f>INDEX('Partnumber data valves'!$B$4:$AC$1001,$BB905,27)</f>
        <v>#N/A</v>
      </c>
      <c r="BS905" t="e">
        <f>INDEX('Partnumber data valves'!$B$4:$AC$1001,$BB905,28)</f>
        <v>#N/A</v>
      </c>
      <c r="BU905" s="66" t="e">
        <f>INDEX('Partnumber data valves'!$B$4:$AC$1001,$BB905,5)</f>
        <v>#N/A</v>
      </c>
      <c r="BV905" s="66" t="e">
        <f>INDEX('Partnumber data valves'!$B$4:$AC$1001,$BB905,6)</f>
        <v>#N/A</v>
      </c>
    </row>
    <row r="906" spans="2:74" ht="15.75">
      <c r="B906" s="86"/>
      <c r="C906" s="108"/>
      <c r="D906" s="112"/>
      <c r="E906" s="124"/>
      <c r="F906" s="124"/>
      <c r="G906" s="109"/>
      <c r="H906" s="112"/>
      <c r="I906" s="110"/>
      <c r="J906" s="111"/>
      <c r="K906" s="112"/>
      <c r="L906" s="111"/>
      <c r="M906" s="115"/>
      <c r="N906" s="115"/>
      <c r="O906" s="115"/>
      <c r="Q906" s="83"/>
      <c r="R906" s="22" t="e">
        <f>VLOOKUP('Frese Valve Selection'!$Q906,'Partnumber data valves'!$B$4:$K$1001,2,FALSE)</f>
        <v>#N/A</v>
      </c>
      <c r="S906" s="23" t="e">
        <f>VLOOKUP('Frese Valve Selection'!$Q906,'Partnumber data valves'!$B$4:$K$1001,3,FALSE)</f>
        <v>#N/A</v>
      </c>
      <c r="T906" s="23" t="e">
        <f>VLOOKUP('Frese Valve Selection'!$Q906,'Partnumber data valves'!$B$4:$K$1001,4,FALSE)</f>
        <v>#N/A</v>
      </c>
      <c r="U906" s="23" t="e">
        <f>VLOOKUP('Frese Valve Selection'!$Q906,'Partnumber data valves'!$B$4:$K$1001,5,FALSE)</f>
        <v>#N/A</v>
      </c>
      <c r="V906" s="23" t="e">
        <f>VLOOKUP('Frese Valve Selection'!$Q906,'Partnumber data valves'!$B$4:$K$1001,6,FALSE)</f>
        <v>#N/A</v>
      </c>
      <c r="W906" s="23" t="e">
        <f>VLOOKUP('Frese Valve Selection'!$Q906,'Partnumber data valves'!$B$4:$K$1001,7,FALSE)</f>
        <v>#N/A</v>
      </c>
      <c r="X906" s="23" t="e">
        <f>VLOOKUP('Frese Valve Selection'!$Q906,'Partnumber data valves'!$B$4:$K$1001,8,FALSE)</f>
        <v>#N/A</v>
      </c>
      <c r="Y906" s="23" t="e">
        <f>VLOOKUP('Frese Valve Selection'!$Q906,'Partnumber data valves'!$B$4:$K$1001,9,FALSE)</f>
        <v>#N/A</v>
      </c>
      <c r="Z906" s="23" t="e">
        <f>VLOOKUP('Frese Valve Selection'!$Q906,'Partnumber data valves'!$B$4:$K$1001,10,FALSE)</f>
        <v>#N/A</v>
      </c>
      <c r="AA906" s="97">
        <f t="shared" si="127"/>
        <v>0</v>
      </c>
      <c r="AB906" s="98" t="e">
        <f t="shared" si="133"/>
        <v>#N/A</v>
      </c>
      <c r="AC906" s="99" t="e">
        <f t="shared" si="134"/>
        <v>#N/A</v>
      </c>
      <c r="AD906" s="23" t="e">
        <f>VLOOKUP(Q906,'Weight table'!$A$2:$C$10000,3,FALSE)</f>
        <v>#N/A</v>
      </c>
      <c r="AF906" s="83"/>
      <c r="AG906" s="23" t="str">
        <f>IF(OR(ISBLANK($AF906),$AF906="N/A"),"",VLOOKUP($AF906,'Part number data actuators'!$B$3:$H$202,2,FALSE))</f>
        <v/>
      </c>
      <c r="AH906" s="23" t="str">
        <f>IF(OR(ISBLANK($AF906),$AF906="N/A"),"",VLOOKUP($AF906,'Part number data actuators'!$B$3:$H$202,3,FALSE))</f>
        <v/>
      </c>
      <c r="AI906" s="23" t="str">
        <f>IF(OR(ISBLANK($AF906),$AF906="N/A"),"",VLOOKUP($AF906,'Part number data actuators'!$B$3:$H$202,4,FALSE))</f>
        <v/>
      </c>
      <c r="AJ906" s="23" t="str">
        <f>IF(OR(ISBLANK($AF906),$AF906="N/A"),"",VLOOKUP($AF906,'Part number data actuators'!$B$3:$H$202,5,FALSE))</f>
        <v/>
      </c>
      <c r="AK906" s="23" t="str">
        <f>IF(OR(ISBLANK($AF906),$AF906="N/A"),"",VLOOKUP($AF906,'Part number data actuators'!$B$3:$H$202,6,FALSE))</f>
        <v/>
      </c>
      <c r="AL906" s="23" t="str">
        <f>IF(OR(ISBLANK($AF906),$AF906="N/A"),"",VLOOKUP($AF906,'Part number data actuators'!$B$3:$H$202,7,FALSE))</f>
        <v/>
      </c>
      <c r="AM906" s="5" t="str">
        <f>IF(OR(ISBLANK($AF906),$AF906="N/A"),"",VLOOKUP(AF906,'Weight table'!$A$2:$C$10000,3,FALSE))</f>
        <v/>
      </c>
      <c r="AO906" s="86"/>
      <c r="AU906" s="66" t="e">
        <f t="shared" si="128"/>
        <v>#N/A</v>
      </c>
      <c r="AV906" s="66" t="e">
        <f t="shared" si="129"/>
        <v>#N/A</v>
      </c>
      <c r="AW906" t="e">
        <f t="shared" si="130"/>
        <v>#N/A</v>
      </c>
      <c r="AX906" s="66" t="e">
        <f t="shared" si="131"/>
        <v>#N/A</v>
      </c>
      <c r="AY906" s="66" t="e">
        <f t="shared" si="132"/>
        <v>#N/A</v>
      </c>
      <c r="BB906" s="6" t="e">
        <f>MATCH(Q906,'Partnumber data valves'!$B$4:$B$1001,0)</f>
        <v>#N/A</v>
      </c>
      <c r="BC906" s="6"/>
      <c r="BD906" t="e">
        <f>INDEX('Partnumber data valves'!$B$4:$AC$1001,$BB906,13)</f>
        <v>#N/A</v>
      </c>
      <c r="BE906" t="e">
        <f>INDEX('Partnumber data valves'!$B$4:$AC$1001,$BB906,14)</f>
        <v>#N/A</v>
      </c>
      <c r="BF906" t="e">
        <f>INDEX('Partnumber data valves'!$B$4:$AC$1001,$BB906,15)</f>
        <v>#N/A</v>
      </c>
      <c r="BG906" t="e">
        <f>INDEX('Partnumber data valves'!$B$4:$AC$1001,$BB906,16)</f>
        <v>#N/A</v>
      </c>
      <c r="BH906" t="e">
        <f>INDEX('Partnumber data valves'!$B$4:$AC$1001,$BB906,17)</f>
        <v>#N/A</v>
      </c>
      <c r="BI906" t="e">
        <f>INDEX('Partnumber data valves'!$B$4:$AC$1001,$BB906,18)</f>
        <v>#N/A</v>
      </c>
      <c r="BJ906" t="e">
        <f>INDEX('Partnumber data valves'!$B$4:$AC$1001,$BB906,19)</f>
        <v>#N/A</v>
      </c>
      <c r="BL906" t="e">
        <f>INDEX('Partnumber data valves'!$B$4:$AC$1001,$BB906,21)</f>
        <v>#N/A</v>
      </c>
      <c r="BM906" t="e">
        <f>INDEX('Partnumber data valves'!$B$4:$AC$1001,$BB906,22)</f>
        <v>#N/A</v>
      </c>
      <c r="BN906" t="e">
        <f>INDEX('Partnumber data valves'!$B$4:$AC$1001,$BB906,23)</f>
        <v>#N/A</v>
      </c>
      <c r="BO906" t="e">
        <f>INDEX('Partnumber data valves'!$B$4:$AC$1001,$BB906,24)</f>
        <v>#N/A</v>
      </c>
      <c r="BP906" t="e">
        <f>INDEX('Partnumber data valves'!$B$4:$AC$1001,$BB906,25)</f>
        <v>#N/A</v>
      </c>
      <c r="BQ906" t="e">
        <f>INDEX('Partnumber data valves'!$B$4:$AC$1001,$BB906,26)</f>
        <v>#N/A</v>
      </c>
      <c r="BR906" t="e">
        <f>INDEX('Partnumber data valves'!$B$4:$AC$1001,$BB906,27)</f>
        <v>#N/A</v>
      </c>
      <c r="BS906" t="e">
        <f>INDEX('Partnumber data valves'!$B$4:$AC$1001,$BB906,28)</f>
        <v>#N/A</v>
      </c>
      <c r="BU906" s="66" t="e">
        <f>INDEX('Partnumber data valves'!$B$4:$AC$1001,$BB906,5)</f>
        <v>#N/A</v>
      </c>
      <c r="BV906" s="66" t="e">
        <f>INDEX('Partnumber data valves'!$B$4:$AC$1001,$BB906,6)</f>
        <v>#N/A</v>
      </c>
    </row>
    <row r="907" spans="2:74" ht="15.75">
      <c r="B907" s="86"/>
      <c r="C907" s="108"/>
      <c r="D907" s="112"/>
      <c r="E907" s="124"/>
      <c r="F907" s="124"/>
      <c r="G907" s="109"/>
      <c r="H907" s="112"/>
      <c r="I907" s="110"/>
      <c r="J907" s="111"/>
      <c r="K907" s="112"/>
      <c r="L907" s="111"/>
      <c r="M907" s="115"/>
      <c r="N907" s="115"/>
      <c r="O907" s="115"/>
      <c r="Q907" s="83"/>
      <c r="R907" s="22" t="e">
        <f>VLOOKUP('Frese Valve Selection'!$Q907,'Partnumber data valves'!$B$4:$K$1001,2,FALSE)</f>
        <v>#N/A</v>
      </c>
      <c r="S907" s="23" t="e">
        <f>VLOOKUP('Frese Valve Selection'!$Q907,'Partnumber data valves'!$B$4:$K$1001,3,FALSE)</f>
        <v>#N/A</v>
      </c>
      <c r="T907" s="23" t="e">
        <f>VLOOKUP('Frese Valve Selection'!$Q907,'Partnumber data valves'!$B$4:$K$1001,4,FALSE)</f>
        <v>#N/A</v>
      </c>
      <c r="U907" s="23" t="e">
        <f>VLOOKUP('Frese Valve Selection'!$Q907,'Partnumber data valves'!$B$4:$K$1001,5,FALSE)</f>
        <v>#N/A</v>
      </c>
      <c r="V907" s="23" t="e">
        <f>VLOOKUP('Frese Valve Selection'!$Q907,'Partnumber data valves'!$B$4:$K$1001,6,FALSE)</f>
        <v>#N/A</v>
      </c>
      <c r="W907" s="23" t="e">
        <f>VLOOKUP('Frese Valve Selection'!$Q907,'Partnumber data valves'!$B$4:$K$1001,7,FALSE)</f>
        <v>#N/A</v>
      </c>
      <c r="X907" s="23" t="e">
        <f>VLOOKUP('Frese Valve Selection'!$Q907,'Partnumber data valves'!$B$4:$K$1001,8,FALSE)</f>
        <v>#N/A</v>
      </c>
      <c r="Y907" s="23" t="e">
        <f>VLOOKUP('Frese Valve Selection'!$Q907,'Partnumber data valves'!$B$4:$K$1001,9,FALSE)</f>
        <v>#N/A</v>
      </c>
      <c r="Z907" s="23" t="e">
        <f>VLOOKUP('Frese Valve Selection'!$Q907,'Partnumber data valves'!$B$4:$K$1001,10,FALSE)</f>
        <v>#N/A</v>
      </c>
      <c r="AA907" s="97">
        <f t="shared" si="127"/>
        <v>0</v>
      </c>
      <c r="AB907" s="98" t="e">
        <f t="shared" si="133"/>
        <v>#N/A</v>
      </c>
      <c r="AC907" s="99" t="e">
        <f t="shared" si="134"/>
        <v>#N/A</v>
      </c>
      <c r="AD907" s="23" t="e">
        <f>VLOOKUP(Q907,'Weight table'!$A$2:$C$10000,3,FALSE)</f>
        <v>#N/A</v>
      </c>
      <c r="AF907" s="83"/>
      <c r="AG907" s="23" t="str">
        <f>IF(OR(ISBLANK($AF907),$AF907="N/A"),"",VLOOKUP($AF907,'Part number data actuators'!$B$3:$H$202,2,FALSE))</f>
        <v/>
      </c>
      <c r="AH907" s="23" t="str">
        <f>IF(OR(ISBLANK($AF907),$AF907="N/A"),"",VLOOKUP($AF907,'Part number data actuators'!$B$3:$H$202,3,FALSE))</f>
        <v/>
      </c>
      <c r="AI907" s="23" t="str">
        <f>IF(OR(ISBLANK($AF907),$AF907="N/A"),"",VLOOKUP($AF907,'Part number data actuators'!$B$3:$H$202,4,FALSE))</f>
        <v/>
      </c>
      <c r="AJ907" s="23" t="str">
        <f>IF(OR(ISBLANK($AF907),$AF907="N/A"),"",VLOOKUP($AF907,'Part number data actuators'!$B$3:$H$202,5,FALSE))</f>
        <v/>
      </c>
      <c r="AK907" s="23" t="str">
        <f>IF(OR(ISBLANK($AF907),$AF907="N/A"),"",VLOOKUP($AF907,'Part number data actuators'!$B$3:$H$202,6,FALSE))</f>
        <v/>
      </c>
      <c r="AL907" s="23" t="str">
        <f>IF(OR(ISBLANK($AF907),$AF907="N/A"),"",VLOOKUP($AF907,'Part number data actuators'!$B$3:$H$202,7,FALSE))</f>
        <v/>
      </c>
      <c r="AM907" s="5" t="str">
        <f>IF(OR(ISBLANK($AF907),$AF907="N/A"),"",VLOOKUP(AF907,'Weight table'!$A$2:$C$10000,3,FALSE))</f>
        <v/>
      </c>
      <c r="AO907" s="86"/>
      <c r="AU907" s="66" t="e">
        <f t="shared" si="128"/>
        <v>#N/A</v>
      </c>
      <c r="AV907" s="66" t="e">
        <f t="shared" si="129"/>
        <v>#N/A</v>
      </c>
      <c r="AW907" t="e">
        <f t="shared" si="130"/>
        <v>#N/A</v>
      </c>
      <c r="AX907" s="66" t="e">
        <f t="shared" si="131"/>
        <v>#N/A</v>
      </c>
      <c r="AY907" s="66" t="e">
        <f t="shared" si="132"/>
        <v>#N/A</v>
      </c>
      <c r="BB907" s="6" t="e">
        <f>MATCH(Q907,'Partnumber data valves'!$B$4:$B$1001,0)</f>
        <v>#N/A</v>
      </c>
      <c r="BC907" s="6"/>
      <c r="BD907" t="e">
        <f>INDEX('Partnumber data valves'!$B$4:$AC$1001,$BB907,13)</f>
        <v>#N/A</v>
      </c>
      <c r="BE907" t="e">
        <f>INDEX('Partnumber data valves'!$B$4:$AC$1001,$BB907,14)</f>
        <v>#N/A</v>
      </c>
      <c r="BF907" t="e">
        <f>INDEX('Partnumber data valves'!$B$4:$AC$1001,$BB907,15)</f>
        <v>#N/A</v>
      </c>
      <c r="BG907" t="e">
        <f>INDEX('Partnumber data valves'!$B$4:$AC$1001,$BB907,16)</f>
        <v>#N/A</v>
      </c>
      <c r="BH907" t="e">
        <f>INDEX('Partnumber data valves'!$B$4:$AC$1001,$BB907,17)</f>
        <v>#N/A</v>
      </c>
      <c r="BI907" t="e">
        <f>INDEX('Partnumber data valves'!$B$4:$AC$1001,$BB907,18)</f>
        <v>#N/A</v>
      </c>
      <c r="BJ907" t="e">
        <f>INDEX('Partnumber data valves'!$B$4:$AC$1001,$BB907,19)</f>
        <v>#N/A</v>
      </c>
      <c r="BL907" t="e">
        <f>INDEX('Partnumber data valves'!$B$4:$AC$1001,$BB907,21)</f>
        <v>#N/A</v>
      </c>
      <c r="BM907" t="e">
        <f>INDEX('Partnumber data valves'!$B$4:$AC$1001,$BB907,22)</f>
        <v>#N/A</v>
      </c>
      <c r="BN907" t="e">
        <f>INDEX('Partnumber data valves'!$B$4:$AC$1001,$BB907,23)</f>
        <v>#N/A</v>
      </c>
      <c r="BO907" t="e">
        <f>INDEX('Partnumber data valves'!$B$4:$AC$1001,$BB907,24)</f>
        <v>#N/A</v>
      </c>
      <c r="BP907" t="e">
        <f>INDEX('Partnumber data valves'!$B$4:$AC$1001,$BB907,25)</f>
        <v>#N/A</v>
      </c>
      <c r="BQ907" t="e">
        <f>INDEX('Partnumber data valves'!$B$4:$AC$1001,$BB907,26)</f>
        <v>#N/A</v>
      </c>
      <c r="BR907" t="e">
        <f>INDEX('Partnumber data valves'!$B$4:$AC$1001,$BB907,27)</f>
        <v>#N/A</v>
      </c>
      <c r="BS907" t="e">
        <f>INDEX('Partnumber data valves'!$B$4:$AC$1001,$BB907,28)</f>
        <v>#N/A</v>
      </c>
      <c r="BU907" s="66" t="e">
        <f>INDEX('Partnumber data valves'!$B$4:$AC$1001,$BB907,5)</f>
        <v>#N/A</v>
      </c>
      <c r="BV907" s="66" t="e">
        <f>INDEX('Partnumber data valves'!$B$4:$AC$1001,$BB907,6)</f>
        <v>#N/A</v>
      </c>
    </row>
    <row r="908" spans="2:74" ht="15.75">
      <c r="B908" s="86"/>
      <c r="C908" s="108"/>
      <c r="D908" s="112"/>
      <c r="E908" s="124"/>
      <c r="F908" s="124"/>
      <c r="G908" s="109"/>
      <c r="H908" s="112"/>
      <c r="I908" s="110"/>
      <c r="J908" s="111"/>
      <c r="K908" s="112"/>
      <c r="L908" s="111"/>
      <c r="M908" s="115"/>
      <c r="N908" s="115"/>
      <c r="O908" s="115"/>
      <c r="Q908" s="83"/>
      <c r="R908" s="22" t="e">
        <f>VLOOKUP('Frese Valve Selection'!$Q908,'Partnumber data valves'!$B$4:$K$1001,2,FALSE)</f>
        <v>#N/A</v>
      </c>
      <c r="S908" s="23" t="e">
        <f>VLOOKUP('Frese Valve Selection'!$Q908,'Partnumber data valves'!$B$4:$K$1001,3,FALSE)</f>
        <v>#N/A</v>
      </c>
      <c r="T908" s="23" t="e">
        <f>VLOOKUP('Frese Valve Selection'!$Q908,'Partnumber data valves'!$B$4:$K$1001,4,FALSE)</f>
        <v>#N/A</v>
      </c>
      <c r="U908" s="23" t="e">
        <f>VLOOKUP('Frese Valve Selection'!$Q908,'Partnumber data valves'!$B$4:$K$1001,5,FALSE)</f>
        <v>#N/A</v>
      </c>
      <c r="V908" s="23" t="e">
        <f>VLOOKUP('Frese Valve Selection'!$Q908,'Partnumber data valves'!$B$4:$K$1001,6,FALSE)</f>
        <v>#N/A</v>
      </c>
      <c r="W908" s="23" t="e">
        <f>VLOOKUP('Frese Valve Selection'!$Q908,'Partnumber data valves'!$B$4:$K$1001,7,FALSE)</f>
        <v>#N/A</v>
      </c>
      <c r="X908" s="23" t="e">
        <f>VLOOKUP('Frese Valve Selection'!$Q908,'Partnumber data valves'!$B$4:$K$1001,8,FALSE)</f>
        <v>#N/A</v>
      </c>
      <c r="Y908" s="23" t="e">
        <f>VLOOKUP('Frese Valve Selection'!$Q908,'Partnumber data valves'!$B$4:$K$1001,9,FALSE)</f>
        <v>#N/A</v>
      </c>
      <c r="Z908" s="23" t="e">
        <f>VLOOKUP('Frese Valve Selection'!$Q908,'Partnumber data valves'!$B$4:$K$1001,10,FALSE)</f>
        <v>#N/A</v>
      </c>
      <c r="AA908" s="97">
        <f t="shared" si="127"/>
        <v>0</v>
      </c>
      <c r="AB908" s="98" t="e">
        <f t="shared" si="133"/>
        <v>#N/A</v>
      </c>
      <c r="AC908" s="99" t="e">
        <f t="shared" si="134"/>
        <v>#N/A</v>
      </c>
      <c r="AD908" s="23" t="e">
        <f>VLOOKUP(Q908,'Weight table'!$A$2:$C$10000,3,FALSE)</f>
        <v>#N/A</v>
      </c>
      <c r="AF908" s="83"/>
      <c r="AG908" s="23" t="str">
        <f>IF(OR(ISBLANK($AF908),$AF908="N/A"),"",VLOOKUP($AF908,'Part number data actuators'!$B$3:$H$202,2,FALSE))</f>
        <v/>
      </c>
      <c r="AH908" s="23" t="str">
        <f>IF(OR(ISBLANK($AF908),$AF908="N/A"),"",VLOOKUP($AF908,'Part number data actuators'!$B$3:$H$202,3,FALSE))</f>
        <v/>
      </c>
      <c r="AI908" s="23" t="str">
        <f>IF(OR(ISBLANK($AF908),$AF908="N/A"),"",VLOOKUP($AF908,'Part number data actuators'!$B$3:$H$202,4,FALSE))</f>
        <v/>
      </c>
      <c r="AJ908" s="23" t="str">
        <f>IF(OR(ISBLANK($AF908),$AF908="N/A"),"",VLOOKUP($AF908,'Part number data actuators'!$B$3:$H$202,5,FALSE))</f>
        <v/>
      </c>
      <c r="AK908" s="23" t="str">
        <f>IF(OR(ISBLANK($AF908),$AF908="N/A"),"",VLOOKUP($AF908,'Part number data actuators'!$B$3:$H$202,6,FALSE))</f>
        <v/>
      </c>
      <c r="AL908" s="23" t="str">
        <f>IF(OR(ISBLANK($AF908),$AF908="N/A"),"",VLOOKUP($AF908,'Part number data actuators'!$B$3:$H$202,7,FALSE))</f>
        <v/>
      </c>
      <c r="AM908" s="5" t="str">
        <f>IF(OR(ISBLANK($AF908),$AF908="N/A"),"",VLOOKUP(AF908,'Weight table'!$A$2:$C$10000,3,FALSE))</f>
        <v/>
      </c>
      <c r="AO908" s="86"/>
      <c r="AU908" s="66" t="e">
        <f t="shared" si="128"/>
        <v>#N/A</v>
      </c>
      <c r="AV908" s="66" t="e">
        <f t="shared" si="129"/>
        <v>#N/A</v>
      </c>
      <c r="AW908" t="e">
        <f t="shared" si="130"/>
        <v>#N/A</v>
      </c>
      <c r="AX908" s="66" t="e">
        <f t="shared" si="131"/>
        <v>#N/A</v>
      </c>
      <c r="AY908" s="66" t="e">
        <f t="shared" si="132"/>
        <v>#N/A</v>
      </c>
      <c r="BB908" s="6" t="e">
        <f>MATCH(Q908,'Partnumber data valves'!$B$4:$B$1001,0)</f>
        <v>#N/A</v>
      </c>
      <c r="BC908" s="6"/>
      <c r="BD908" t="e">
        <f>INDEX('Partnumber data valves'!$B$4:$AC$1001,$BB908,13)</f>
        <v>#N/A</v>
      </c>
      <c r="BE908" t="e">
        <f>INDEX('Partnumber data valves'!$B$4:$AC$1001,$BB908,14)</f>
        <v>#N/A</v>
      </c>
      <c r="BF908" t="e">
        <f>INDEX('Partnumber data valves'!$B$4:$AC$1001,$BB908,15)</f>
        <v>#N/A</v>
      </c>
      <c r="BG908" t="e">
        <f>INDEX('Partnumber data valves'!$B$4:$AC$1001,$BB908,16)</f>
        <v>#N/A</v>
      </c>
      <c r="BH908" t="e">
        <f>INDEX('Partnumber data valves'!$B$4:$AC$1001,$BB908,17)</f>
        <v>#N/A</v>
      </c>
      <c r="BI908" t="e">
        <f>INDEX('Partnumber data valves'!$B$4:$AC$1001,$BB908,18)</f>
        <v>#N/A</v>
      </c>
      <c r="BJ908" t="e">
        <f>INDEX('Partnumber data valves'!$B$4:$AC$1001,$BB908,19)</f>
        <v>#N/A</v>
      </c>
      <c r="BL908" t="e">
        <f>INDEX('Partnumber data valves'!$B$4:$AC$1001,$BB908,21)</f>
        <v>#N/A</v>
      </c>
      <c r="BM908" t="e">
        <f>INDEX('Partnumber data valves'!$B$4:$AC$1001,$BB908,22)</f>
        <v>#N/A</v>
      </c>
      <c r="BN908" t="e">
        <f>INDEX('Partnumber data valves'!$B$4:$AC$1001,$BB908,23)</f>
        <v>#N/A</v>
      </c>
      <c r="BO908" t="e">
        <f>INDEX('Partnumber data valves'!$B$4:$AC$1001,$BB908,24)</f>
        <v>#N/A</v>
      </c>
      <c r="BP908" t="e">
        <f>INDEX('Partnumber data valves'!$B$4:$AC$1001,$BB908,25)</f>
        <v>#N/A</v>
      </c>
      <c r="BQ908" t="e">
        <f>INDEX('Partnumber data valves'!$B$4:$AC$1001,$BB908,26)</f>
        <v>#N/A</v>
      </c>
      <c r="BR908" t="e">
        <f>INDEX('Partnumber data valves'!$B$4:$AC$1001,$BB908,27)</f>
        <v>#N/A</v>
      </c>
      <c r="BS908" t="e">
        <f>INDEX('Partnumber data valves'!$B$4:$AC$1001,$BB908,28)</f>
        <v>#N/A</v>
      </c>
      <c r="BU908" s="66" t="e">
        <f>INDEX('Partnumber data valves'!$B$4:$AC$1001,$BB908,5)</f>
        <v>#N/A</v>
      </c>
      <c r="BV908" s="66" t="e">
        <f>INDEX('Partnumber data valves'!$B$4:$AC$1001,$BB908,6)</f>
        <v>#N/A</v>
      </c>
    </row>
    <row r="909" spans="2:74" ht="15.75">
      <c r="B909" s="86"/>
      <c r="C909" s="108"/>
      <c r="D909" s="112"/>
      <c r="E909" s="124"/>
      <c r="F909" s="124"/>
      <c r="G909" s="109"/>
      <c r="H909" s="112"/>
      <c r="I909" s="110"/>
      <c r="J909" s="111"/>
      <c r="K909" s="112"/>
      <c r="L909" s="111"/>
      <c r="M909" s="115"/>
      <c r="N909" s="115"/>
      <c r="O909" s="115"/>
      <c r="Q909" s="83"/>
      <c r="R909" s="22" t="e">
        <f>VLOOKUP('Frese Valve Selection'!$Q909,'Partnumber data valves'!$B$4:$K$1001,2,FALSE)</f>
        <v>#N/A</v>
      </c>
      <c r="S909" s="23" t="e">
        <f>VLOOKUP('Frese Valve Selection'!$Q909,'Partnumber data valves'!$B$4:$K$1001,3,FALSE)</f>
        <v>#N/A</v>
      </c>
      <c r="T909" s="23" t="e">
        <f>VLOOKUP('Frese Valve Selection'!$Q909,'Partnumber data valves'!$B$4:$K$1001,4,FALSE)</f>
        <v>#N/A</v>
      </c>
      <c r="U909" s="23" t="e">
        <f>VLOOKUP('Frese Valve Selection'!$Q909,'Partnumber data valves'!$B$4:$K$1001,5,FALSE)</f>
        <v>#N/A</v>
      </c>
      <c r="V909" s="23" t="e">
        <f>VLOOKUP('Frese Valve Selection'!$Q909,'Partnumber data valves'!$B$4:$K$1001,6,FALSE)</f>
        <v>#N/A</v>
      </c>
      <c r="W909" s="23" t="e">
        <f>VLOOKUP('Frese Valve Selection'!$Q909,'Partnumber data valves'!$B$4:$K$1001,7,FALSE)</f>
        <v>#N/A</v>
      </c>
      <c r="X909" s="23" t="e">
        <f>VLOOKUP('Frese Valve Selection'!$Q909,'Partnumber data valves'!$B$4:$K$1001,8,FALSE)</f>
        <v>#N/A</v>
      </c>
      <c r="Y909" s="23" t="e">
        <f>VLOOKUP('Frese Valve Selection'!$Q909,'Partnumber data valves'!$B$4:$K$1001,9,FALSE)</f>
        <v>#N/A</v>
      </c>
      <c r="Z909" s="23" t="e">
        <f>VLOOKUP('Frese Valve Selection'!$Q909,'Partnumber data valves'!$B$4:$K$1001,10,FALSE)</f>
        <v>#N/A</v>
      </c>
      <c r="AA909" s="97">
        <f t="shared" si="127"/>
        <v>0</v>
      </c>
      <c r="AB909" s="98" t="e">
        <f t="shared" si="133"/>
        <v>#N/A</v>
      </c>
      <c r="AC909" s="99" t="e">
        <f t="shared" si="134"/>
        <v>#N/A</v>
      </c>
      <c r="AD909" s="23" t="e">
        <f>VLOOKUP(Q909,'Weight table'!$A$2:$C$10000,3,FALSE)</f>
        <v>#N/A</v>
      </c>
      <c r="AF909" s="83"/>
      <c r="AG909" s="23" t="str">
        <f>IF(OR(ISBLANK($AF909),$AF909="N/A"),"",VLOOKUP($AF909,'Part number data actuators'!$B$3:$H$202,2,FALSE))</f>
        <v/>
      </c>
      <c r="AH909" s="23" t="str">
        <f>IF(OR(ISBLANK($AF909),$AF909="N/A"),"",VLOOKUP($AF909,'Part number data actuators'!$B$3:$H$202,3,FALSE))</f>
        <v/>
      </c>
      <c r="AI909" s="23" t="str">
        <f>IF(OR(ISBLANK($AF909),$AF909="N/A"),"",VLOOKUP($AF909,'Part number data actuators'!$B$3:$H$202,4,FALSE))</f>
        <v/>
      </c>
      <c r="AJ909" s="23" t="str">
        <f>IF(OR(ISBLANK($AF909),$AF909="N/A"),"",VLOOKUP($AF909,'Part number data actuators'!$B$3:$H$202,5,FALSE))</f>
        <v/>
      </c>
      <c r="AK909" s="23" t="str">
        <f>IF(OR(ISBLANK($AF909),$AF909="N/A"),"",VLOOKUP($AF909,'Part number data actuators'!$B$3:$H$202,6,FALSE))</f>
        <v/>
      </c>
      <c r="AL909" s="23" t="str">
        <f>IF(OR(ISBLANK($AF909),$AF909="N/A"),"",VLOOKUP($AF909,'Part number data actuators'!$B$3:$H$202,7,FALSE))</f>
        <v/>
      </c>
      <c r="AM909" s="5" t="str">
        <f>IF(OR(ISBLANK($AF909),$AF909="N/A"),"",VLOOKUP(AF909,'Weight table'!$A$2:$C$10000,3,FALSE))</f>
        <v/>
      </c>
      <c r="AO909" s="86"/>
      <c r="AU909" s="66" t="e">
        <f t="shared" si="128"/>
        <v>#N/A</v>
      </c>
      <c r="AV909" s="66" t="e">
        <f t="shared" si="129"/>
        <v>#N/A</v>
      </c>
      <c r="AW909" t="e">
        <f t="shared" si="130"/>
        <v>#N/A</v>
      </c>
      <c r="AX909" s="66" t="e">
        <f t="shared" si="131"/>
        <v>#N/A</v>
      </c>
      <c r="AY909" s="66" t="e">
        <f t="shared" si="132"/>
        <v>#N/A</v>
      </c>
      <c r="BB909" s="6" t="e">
        <f>MATCH(Q909,'Partnumber data valves'!$B$4:$B$1001,0)</f>
        <v>#N/A</v>
      </c>
      <c r="BC909" s="6"/>
      <c r="BD909" t="e">
        <f>INDEX('Partnumber data valves'!$B$4:$AC$1001,$BB909,13)</f>
        <v>#N/A</v>
      </c>
      <c r="BE909" t="e">
        <f>INDEX('Partnumber data valves'!$B$4:$AC$1001,$BB909,14)</f>
        <v>#N/A</v>
      </c>
      <c r="BF909" t="e">
        <f>INDEX('Partnumber data valves'!$B$4:$AC$1001,$BB909,15)</f>
        <v>#N/A</v>
      </c>
      <c r="BG909" t="e">
        <f>INDEX('Partnumber data valves'!$B$4:$AC$1001,$BB909,16)</f>
        <v>#N/A</v>
      </c>
      <c r="BH909" t="e">
        <f>INDEX('Partnumber data valves'!$B$4:$AC$1001,$BB909,17)</f>
        <v>#N/A</v>
      </c>
      <c r="BI909" t="e">
        <f>INDEX('Partnumber data valves'!$B$4:$AC$1001,$BB909,18)</f>
        <v>#N/A</v>
      </c>
      <c r="BJ909" t="e">
        <f>INDEX('Partnumber data valves'!$B$4:$AC$1001,$BB909,19)</f>
        <v>#N/A</v>
      </c>
      <c r="BL909" t="e">
        <f>INDEX('Partnumber data valves'!$B$4:$AC$1001,$BB909,21)</f>
        <v>#N/A</v>
      </c>
      <c r="BM909" t="e">
        <f>INDEX('Partnumber data valves'!$B$4:$AC$1001,$BB909,22)</f>
        <v>#N/A</v>
      </c>
      <c r="BN909" t="e">
        <f>INDEX('Partnumber data valves'!$B$4:$AC$1001,$BB909,23)</f>
        <v>#N/A</v>
      </c>
      <c r="BO909" t="e">
        <f>INDEX('Partnumber data valves'!$B$4:$AC$1001,$BB909,24)</f>
        <v>#N/A</v>
      </c>
      <c r="BP909" t="e">
        <f>INDEX('Partnumber data valves'!$B$4:$AC$1001,$BB909,25)</f>
        <v>#N/A</v>
      </c>
      <c r="BQ909" t="e">
        <f>INDEX('Partnumber data valves'!$B$4:$AC$1001,$BB909,26)</f>
        <v>#N/A</v>
      </c>
      <c r="BR909" t="e">
        <f>INDEX('Partnumber data valves'!$B$4:$AC$1001,$BB909,27)</f>
        <v>#N/A</v>
      </c>
      <c r="BS909" t="e">
        <f>INDEX('Partnumber data valves'!$B$4:$AC$1001,$BB909,28)</f>
        <v>#N/A</v>
      </c>
      <c r="BU909" s="66" t="e">
        <f>INDEX('Partnumber data valves'!$B$4:$AC$1001,$BB909,5)</f>
        <v>#N/A</v>
      </c>
      <c r="BV909" s="66" t="e">
        <f>INDEX('Partnumber data valves'!$B$4:$AC$1001,$BB909,6)</f>
        <v>#N/A</v>
      </c>
    </row>
    <row r="910" spans="2:74" ht="15.75">
      <c r="B910" s="86"/>
      <c r="C910" s="108"/>
      <c r="D910" s="112"/>
      <c r="E910" s="124"/>
      <c r="F910" s="124"/>
      <c r="G910" s="109"/>
      <c r="H910" s="112"/>
      <c r="I910" s="110"/>
      <c r="J910" s="111"/>
      <c r="K910" s="112"/>
      <c r="L910" s="111"/>
      <c r="M910" s="115"/>
      <c r="N910" s="115"/>
      <c r="O910" s="115"/>
      <c r="Q910" s="83"/>
      <c r="R910" s="22" t="e">
        <f>VLOOKUP('Frese Valve Selection'!$Q910,'Partnumber data valves'!$B$4:$K$1001,2,FALSE)</f>
        <v>#N/A</v>
      </c>
      <c r="S910" s="23" t="e">
        <f>VLOOKUP('Frese Valve Selection'!$Q910,'Partnumber data valves'!$B$4:$K$1001,3,FALSE)</f>
        <v>#N/A</v>
      </c>
      <c r="T910" s="23" t="e">
        <f>VLOOKUP('Frese Valve Selection'!$Q910,'Partnumber data valves'!$B$4:$K$1001,4,FALSE)</f>
        <v>#N/A</v>
      </c>
      <c r="U910" s="23" t="e">
        <f>VLOOKUP('Frese Valve Selection'!$Q910,'Partnumber data valves'!$B$4:$K$1001,5,FALSE)</f>
        <v>#N/A</v>
      </c>
      <c r="V910" s="23" t="e">
        <f>VLOOKUP('Frese Valve Selection'!$Q910,'Partnumber data valves'!$B$4:$K$1001,6,FALSE)</f>
        <v>#N/A</v>
      </c>
      <c r="W910" s="23" t="e">
        <f>VLOOKUP('Frese Valve Selection'!$Q910,'Partnumber data valves'!$B$4:$K$1001,7,FALSE)</f>
        <v>#N/A</v>
      </c>
      <c r="X910" s="23" t="e">
        <f>VLOOKUP('Frese Valve Selection'!$Q910,'Partnumber data valves'!$B$4:$K$1001,8,FALSE)</f>
        <v>#N/A</v>
      </c>
      <c r="Y910" s="23" t="e">
        <f>VLOOKUP('Frese Valve Selection'!$Q910,'Partnumber data valves'!$B$4:$K$1001,9,FALSE)</f>
        <v>#N/A</v>
      </c>
      <c r="Z910" s="23" t="e">
        <f>VLOOKUP('Frese Valve Selection'!$Q910,'Partnumber data valves'!$B$4:$K$1001,10,FALSE)</f>
        <v>#N/A</v>
      </c>
      <c r="AA910" s="97">
        <f t="shared" si="127"/>
        <v>0</v>
      </c>
      <c r="AB910" s="98" t="e">
        <f t="shared" si="133"/>
        <v>#N/A</v>
      </c>
      <c r="AC910" s="99" t="e">
        <f t="shared" si="134"/>
        <v>#N/A</v>
      </c>
      <c r="AD910" s="23" t="e">
        <f>VLOOKUP(Q910,'Weight table'!$A$2:$C$10000,3,FALSE)</f>
        <v>#N/A</v>
      </c>
      <c r="AF910" s="83"/>
      <c r="AG910" s="23" t="str">
        <f>IF(OR(ISBLANK($AF910),$AF910="N/A"),"",VLOOKUP($AF910,'Part number data actuators'!$B$3:$H$202,2,FALSE))</f>
        <v/>
      </c>
      <c r="AH910" s="23" t="str">
        <f>IF(OR(ISBLANK($AF910),$AF910="N/A"),"",VLOOKUP($AF910,'Part number data actuators'!$B$3:$H$202,3,FALSE))</f>
        <v/>
      </c>
      <c r="AI910" s="23" t="str">
        <f>IF(OR(ISBLANK($AF910),$AF910="N/A"),"",VLOOKUP($AF910,'Part number data actuators'!$B$3:$H$202,4,FALSE))</f>
        <v/>
      </c>
      <c r="AJ910" s="23" t="str">
        <f>IF(OR(ISBLANK($AF910),$AF910="N/A"),"",VLOOKUP($AF910,'Part number data actuators'!$B$3:$H$202,5,FALSE))</f>
        <v/>
      </c>
      <c r="AK910" s="23" t="str">
        <f>IF(OR(ISBLANK($AF910),$AF910="N/A"),"",VLOOKUP($AF910,'Part number data actuators'!$B$3:$H$202,6,FALSE))</f>
        <v/>
      </c>
      <c r="AL910" s="23" t="str">
        <f>IF(OR(ISBLANK($AF910),$AF910="N/A"),"",VLOOKUP($AF910,'Part number data actuators'!$B$3:$H$202,7,FALSE))</f>
        <v/>
      </c>
      <c r="AM910" s="5" t="str">
        <f>IF(OR(ISBLANK($AF910),$AF910="N/A"),"",VLOOKUP(AF910,'Weight table'!$A$2:$C$10000,3,FALSE))</f>
        <v/>
      </c>
      <c r="AO910" s="86"/>
      <c r="AU910" s="66" t="e">
        <f t="shared" si="128"/>
        <v>#N/A</v>
      </c>
      <c r="AV910" s="66" t="e">
        <f t="shared" si="129"/>
        <v>#N/A</v>
      </c>
      <c r="AW910" t="e">
        <f t="shared" si="130"/>
        <v>#N/A</v>
      </c>
      <c r="AX910" s="66" t="e">
        <f t="shared" si="131"/>
        <v>#N/A</v>
      </c>
      <c r="AY910" s="66" t="e">
        <f t="shared" si="132"/>
        <v>#N/A</v>
      </c>
      <c r="BB910" s="6" t="e">
        <f>MATCH(Q910,'Partnumber data valves'!$B$4:$B$1001,0)</f>
        <v>#N/A</v>
      </c>
      <c r="BC910" s="6"/>
      <c r="BD910" t="e">
        <f>INDEX('Partnumber data valves'!$B$4:$AC$1001,$BB910,13)</f>
        <v>#N/A</v>
      </c>
      <c r="BE910" t="e">
        <f>INDEX('Partnumber data valves'!$B$4:$AC$1001,$BB910,14)</f>
        <v>#N/A</v>
      </c>
      <c r="BF910" t="e">
        <f>INDEX('Partnumber data valves'!$B$4:$AC$1001,$BB910,15)</f>
        <v>#N/A</v>
      </c>
      <c r="BG910" t="e">
        <f>INDEX('Partnumber data valves'!$B$4:$AC$1001,$BB910,16)</f>
        <v>#N/A</v>
      </c>
      <c r="BH910" t="e">
        <f>INDEX('Partnumber data valves'!$B$4:$AC$1001,$BB910,17)</f>
        <v>#N/A</v>
      </c>
      <c r="BI910" t="e">
        <f>INDEX('Partnumber data valves'!$B$4:$AC$1001,$BB910,18)</f>
        <v>#N/A</v>
      </c>
      <c r="BJ910" t="e">
        <f>INDEX('Partnumber data valves'!$B$4:$AC$1001,$BB910,19)</f>
        <v>#N/A</v>
      </c>
      <c r="BL910" t="e">
        <f>INDEX('Partnumber data valves'!$B$4:$AC$1001,$BB910,21)</f>
        <v>#N/A</v>
      </c>
      <c r="BM910" t="e">
        <f>INDEX('Partnumber data valves'!$B$4:$AC$1001,$BB910,22)</f>
        <v>#N/A</v>
      </c>
      <c r="BN910" t="e">
        <f>INDEX('Partnumber data valves'!$B$4:$AC$1001,$BB910,23)</f>
        <v>#N/A</v>
      </c>
      <c r="BO910" t="e">
        <f>INDEX('Partnumber data valves'!$B$4:$AC$1001,$BB910,24)</f>
        <v>#N/A</v>
      </c>
      <c r="BP910" t="e">
        <f>INDEX('Partnumber data valves'!$B$4:$AC$1001,$BB910,25)</f>
        <v>#N/A</v>
      </c>
      <c r="BQ910" t="e">
        <f>INDEX('Partnumber data valves'!$B$4:$AC$1001,$BB910,26)</f>
        <v>#N/A</v>
      </c>
      <c r="BR910" t="e">
        <f>INDEX('Partnumber data valves'!$B$4:$AC$1001,$BB910,27)</f>
        <v>#N/A</v>
      </c>
      <c r="BS910" t="e">
        <f>INDEX('Partnumber data valves'!$B$4:$AC$1001,$BB910,28)</f>
        <v>#N/A</v>
      </c>
      <c r="BU910" s="66" t="e">
        <f>INDEX('Partnumber data valves'!$B$4:$AC$1001,$BB910,5)</f>
        <v>#N/A</v>
      </c>
      <c r="BV910" s="66" t="e">
        <f>INDEX('Partnumber data valves'!$B$4:$AC$1001,$BB910,6)</f>
        <v>#N/A</v>
      </c>
    </row>
    <row r="911" spans="2:74" ht="15.75">
      <c r="B911" s="86"/>
      <c r="C911" s="108"/>
      <c r="D911" s="125"/>
      <c r="E911" s="124"/>
      <c r="F911" s="124"/>
      <c r="G911" s="109"/>
      <c r="H911" s="112"/>
      <c r="I911" s="110"/>
      <c r="J911" s="111"/>
      <c r="K911" s="112"/>
      <c r="L911" s="111"/>
      <c r="M911" s="115"/>
      <c r="N911" s="115"/>
      <c r="O911" s="115"/>
      <c r="Q911" s="83"/>
      <c r="R911" s="22" t="e">
        <f>VLOOKUP('Frese Valve Selection'!$Q911,'Partnumber data valves'!$B$4:$K$1001,2,FALSE)</f>
        <v>#N/A</v>
      </c>
      <c r="S911" s="23" t="e">
        <f>VLOOKUP('Frese Valve Selection'!$Q911,'Partnumber data valves'!$B$4:$K$1001,3,FALSE)</f>
        <v>#N/A</v>
      </c>
      <c r="T911" s="23" t="e">
        <f>VLOOKUP('Frese Valve Selection'!$Q911,'Partnumber data valves'!$B$4:$K$1001,4,FALSE)</f>
        <v>#N/A</v>
      </c>
      <c r="U911" s="23" t="e">
        <f>VLOOKUP('Frese Valve Selection'!$Q911,'Partnumber data valves'!$B$4:$K$1001,5,FALSE)</f>
        <v>#N/A</v>
      </c>
      <c r="V911" s="23" t="e">
        <f>VLOOKUP('Frese Valve Selection'!$Q911,'Partnumber data valves'!$B$4:$K$1001,6,FALSE)</f>
        <v>#N/A</v>
      </c>
      <c r="W911" s="23" t="e">
        <f>VLOOKUP('Frese Valve Selection'!$Q911,'Partnumber data valves'!$B$4:$K$1001,7,FALSE)</f>
        <v>#N/A</v>
      </c>
      <c r="X911" s="23" t="e">
        <f>VLOOKUP('Frese Valve Selection'!$Q911,'Partnumber data valves'!$B$4:$K$1001,8,FALSE)</f>
        <v>#N/A</v>
      </c>
      <c r="Y911" s="23" t="e">
        <f>VLOOKUP('Frese Valve Selection'!$Q911,'Partnumber data valves'!$B$4:$K$1001,9,FALSE)</f>
        <v>#N/A</v>
      </c>
      <c r="Z911" s="23" t="e">
        <f>VLOOKUP('Frese Valve Selection'!$Q911,'Partnumber data valves'!$B$4:$K$1001,10,FALSE)</f>
        <v>#N/A</v>
      </c>
      <c r="AA911" s="97">
        <f t="shared" si="127"/>
        <v>0</v>
      </c>
      <c r="AB911" s="98" t="e">
        <f t="shared" si="133"/>
        <v>#N/A</v>
      </c>
      <c r="AC911" s="99" t="e">
        <f t="shared" si="134"/>
        <v>#N/A</v>
      </c>
      <c r="AD911" s="23" t="e">
        <f>VLOOKUP(Q911,'Weight table'!$A$2:$C$10000,3,FALSE)</f>
        <v>#N/A</v>
      </c>
      <c r="AF911" s="83"/>
      <c r="AG911" s="23" t="str">
        <f>IF(OR(ISBLANK($AF911),$AF911="N/A"),"",VLOOKUP($AF911,'Part number data actuators'!$B$3:$H$202,2,FALSE))</f>
        <v/>
      </c>
      <c r="AH911" s="23" t="str">
        <f>IF(OR(ISBLANK($AF911),$AF911="N/A"),"",VLOOKUP($AF911,'Part number data actuators'!$B$3:$H$202,3,FALSE))</f>
        <v/>
      </c>
      <c r="AI911" s="23" t="str">
        <f>IF(OR(ISBLANK($AF911),$AF911="N/A"),"",VLOOKUP($AF911,'Part number data actuators'!$B$3:$H$202,4,FALSE))</f>
        <v/>
      </c>
      <c r="AJ911" s="23" t="str">
        <f>IF(OR(ISBLANK($AF911),$AF911="N/A"),"",VLOOKUP($AF911,'Part number data actuators'!$B$3:$H$202,5,FALSE))</f>
        <v/>
      </c>
      <c r="AK911" s="23" t="str">
        <f>IF(OR(ISBLANK($AF911),$AF911="N/A"),"",VLOOKUP($AF911,'Part number data actuators'!$B$3:$H$202,6,FALSE))</f>
        <v/>
      </c>
      <c r="AL911" s="23" t="str">
        <f>IF(OR(ISBLANK($AF911),$AF911="N/A"),"",VLOOKUP($AF911,'Part number data actuators'!$B$3:$H$202,7,FALSE))</f>
        <v/>
      </c>
      <c r="AM911" s="5" t="str">
        <f>IF(OR(ISBLANK($AF911),$AF911="N/A"),"",VLOOKUP(AF911,'Weight table'!$A$2:$C$10000,3,FALSE))</f>
        <v/>
      </c>
      <c r="AO911" s="86"/>
      <c r="AU911" s="66" t="e">
        <f t="shared" si="128"/>
        <v>#N/A</v>
      </c>
      <c r="AV911" s="66" t="e">
        <f t="shared" si="129"/>
        <v>#N/A</v>
      </c>
      <c r="AW911" t="e">
        <f t="shared" si="130"/>
        <v>#N/A</v>
      </c>
      <c r="AX911" s="66" t="e">
        <f t="shared" si="131"/>
        <v>#N/A</v>
      </c>
      <c r="AY911" s="66" t="e">
        <f t="shared" si="132"/>
        <v>#N/A</v>
      </c>
      <c r="BB911" s="6" t="e">
        <f>MATCH(Q911,'Partnumber data valves'!$B$4:$B$1001,0)</f>
        <v>#N/A</v>
      </c>
      <c r="BC911" s="6"/>
      <c r="BD911" t="e">
        <f>INDEX('Partnumber data valves'!$B$4:$AC$1001,$BB911,13)</f>
        <v>#N/A</v>
      </c>
      <c r="BE911" t="e">
        <f>INDEX('Partnumber data valves'!$B$4:$AC$1001,$BB911,14)</f>
        <v>#N/A</v>
      </c>
      <c r="BF911" t="e">
        <f>INDEX('Partnumber data valves'!$B$4:$AC$1001,$BB911,15)</f>
        <v>#N/A</v>
      </c>
      <c r="BG911" t="e">
        <f>INDEX('Partnumber data valves'!$B$4:$AC$1001,$BB911,16)</f>
        <v>#N/A</v>
      </c>
      <c r="BH911" t="e">
        <f>INDEX('Partnumber data valves'!$B$4:$AC$1001,$BB911,17)</f>
        <v>#N/A</v>
      </c>
      <c r="BI911" t="e">
        <f>INDEX('Partnumber data valves'!$B$4:$AC$1001,$BB911,18)</f>
        <v>#N/A</v>
      </c>
      <c r="BJ911" t="e">
        <f>INDEX('Partnumber data valves'!$B$4:$AC$1001,$BB911,19)</f>
        <v>#N/A</v>
      </c>
      <c r="BL911" t="e">
        <f>INDEX('Partnumber data valves'!$B$4:$AC$1001,$BB911,21)</f>
        <v>#N/A</v>
      </c>
      <c r="BM911" t="e">
        <f>INDEX('Partnumber data valves'!$B$4:$AC$1001,$BB911,22)</f>
        <v>#N/A</v>
      </c>
      <c r="BN911" t="e">
        <f>INDEX('Partnumber data valves'!$B$4:$AC$1001,$BB911,23)</f>
        <v>#N/A</v>
      </c>
      <c r="BO911" t="e">
        <f>INDEX('Partnumber data valves'!$B$4:$AC$1001,$BB911,24)</f>
        <v>#N/A</v>
      </c>
      <c r="BP911" t="e">
        <f>INDEX('Partnumber data valves'!$B$4:$AC$1001,$BB911,25)</f>
        <v>#N/A</v>
      </c>
      <c r="BQ911" t="e">
        <f>INDEX('Partnumber data valves'!$B$4:$AC$1001,$BB911,26)</f>
        <v>#N/A</v>
      </c>
      <c r="BR911" t="e">
        <f>INDEX('Partnumber data valves'!$B$4:$AC$1001,$BB911,27)</f>
        <v>#N/A</v>
      </c>
      <c r="BS911" t="e">
        <f>INDEX('Partnumber data valves'!$B$4:$AC$1001,$BB911,28)</f>
        <v>#N/A</v>
      </c>
      <c r="BU911" s="66" t="e">
        <f>INDEX('Partnumber data valves'!$B$4:$AC$1001,$BB911,5)</f>
        <v>#N/A</v>
      </c>
      <c r="BV911" s="66" t="e">
        <f>INDEX('Partnumber data valves'!$B$4:$AC$1001,$BB911,6)</f>
        <v>#N/A</v>
      </c>
    </row>
    <row r="912" spans="2:74" ht="15.75">
      <c r="B912" s="86"/>
      <c r="C912" s="108"/>
      <c r="D912" s="112"/>
      <c r="E912" s="124"/>
      <c r="F912" s="124"/>
      <c r="G912" s="109"/>
      <c r="H912" s="112"/>
      <c r="I912" s="110"/>
      <c r="J912" s="111"/>
      <c r="K912" s="112"/>
      <c r="L912" s="111"/>
      <c r="M912" s="115"/>
      <c r="N912" s="115"/>
      <c r="O912" s="115"/>
      <c r="Q912" s="83"/>
      <c r="R912" s="22" t="e">
        <f>VLOOKUP('Frese Valve Selection'!$Q912,'Partnumber data valves'!$B$4:$K$1001,2,FALSE)</f>
        <v>#N/A</v>
      </c>
      <c r="S912" s="23" t="e">
        <f>VLOOKUP('Frese Valve Selection'!$Q912,'Partnumber data valves'!$B$4:$K$1001,3,FALSE)</f>
        <v>#N/A</v>
      </c>
      <c r="T912" s="23" t="e">
        <f>VLOOKUP('Frese Valve Selection'!$Q912,'Partnumber data valves'!$B$4:$K$1001,4,FALSE)</f>
        <v>#N/A</v>
      </c>
      <c r="U912" s="23" t="e">
        <f>VLOOKUP('Frese Valve Selection'!$Q912,'Partnumber data valves'!$B$4:$K$1001,5,FALSE)</f>
        <v>#N/A</v>
      </c>
      <c r="V912" s="23" t="e">
        <f>VLOOKUP('Frese Valve Selection'!$Q912,'Partnumber data valves'!$B$4:$K$1001,6,FALSE)</f>
        <v>#N/A</v>
      </c>
      <c r="W912" s="23" t="e">
        <f>VLOOKUP('Frese Valve Selection'!$Q912,'Partnumber data valves'!$B$4:$K$1001,7,FALSE)</f>
        <v>#N/A</v>
      </c>
      <c r="X912" s="23" t="e">
        <f>VLOOKUP('Frese Valve Selection'!$Q912,'Partnumber data valves'!$B$4:$K$1001,8,FALSE)</f>
        <v>#N/A</v>
      </c>
      <c r="Y912" s="23" t="e">
        <f>VLOOKUP('Frese Valve Selection'!$Q912,'Partnumber data valves'!$B$4:$K$1001,9,FALSE)</f>
        <v>#N/A</v>
      </c>
      <c r="Z912" s="23" t="e">
        <f>VLOOKUP('Frese Valve Selection'!$Q912,'Partnumber data valves'!$B$4:$K$1001,10,FALSE)</f>
        <v>#N/A</v>
      </c>
      <c r="AA912" s="97">
        <f t="shared" ref="AA912:AA975" si="135">I912</f>
        <v>0</v>
      </c>
      <c r="AB912" s="98" t="e">
        <f t="shared" si="133"/>
        <v>#N/A</v>
      </c>
      <c r="AC912" s="99" t="e">
        <f t="shared" si="134"/>
        <v>#N/A</v>
      </c>
      <c r="AD912" s="23" t="e">
        <f>VLOOKUP(Q912,'Weight table'!$A$2:$C$10000,3,FALSE)</f>
        <v>#N/A</v>
      </c>
      <c r="AF912" s="83"/>
      <c r="AG912" s="23" t="str">
        <f>IF(OR(ISBLANK($AF912),$AF912="N/A"),"",VLOOKUP($AF912,'Part number data actuators'!$B$3:$H$202,2,FALSE))</f>
        <v/>
      </c>
      <c r="AH912" s="23" t="str">
        <f>IF(OR(ISBLANK($AF912),$AF912="N/A"),"",VLOOKUP($AF912,'Part number data actuators'!$B$3:$H$202,3,FALSE))</f>
        <v/>
      </c>
      <c r="AI912" s="23" t="str">
        <f>IF(OR(ISBLANK($AF912),$AF912="N/A"),"",VLOOKUP($AF912,'Part number data actuators'!$B$3:$H$202,4,FALSE))</f>
        <v/>
      </c>
      <c r="AJ912" s="23" t="str">
        <f>IF(OR(ISBLANK($AF912),$AF912="N/A"),"",VLOOKUP($AF912,'Part number data actuators'!$B$3:$H$202,5,FALSE))</f>
        <v/>
      </c>
      <c r="AK912" s="23" t="str">
        <f>IF(OR(ISBLANK($AF912),$AF912="N/A"),"",VLOOKUP($AF912,'Part number data actuators'!$B$3:$H$202,6,FALSE))</f>
        <v/>
      </c>
      <c r="AL912" s="23" t="str">
        <f>IF(OR(ISBLANK($AF912),$AF912="N/A"),"",VLOOKUP($AF912,'Part number data actuators'!$B$3:$H$202,7,FALSE))</f>
        <v/>
      </c>
      <c r="AM912" s="5" t="str">
        <f>IF(OR(ISBLANK($AF912),$AF912="N/A"),"",VLOOKUP(AF912,'Weight table'!$A$2:$C$10000,3,FALSE))</f>
        <v/>
      </c>
      <c r="AO912" s="86"/>
      <c r="AU912" s="66" t="e">
        <f t="shared" si="128"/>
        <v>#N/A</v>
      </c>
      <c r="AV912" s="66" t="e">
        <f t="shared" si="129"/>
        <v>#N/A</v>
      </c>
      <c r="AW912" t="e">
        <f t="shared" si="130"/>
        <v>#N/A</v>
      </c>
      <c r="AX912" s="66" t="e">
        <f t="shared" si="131"/>
        <v>#N/A</v>
      </c>
      <c r="AY912" s="66" t="e">
        <f t="shared" si="132"/>
        <v>#N/A</v>
      </c>
      <c r="BB912" s="6" t="e">
        <f>MATCH(Q912,'Partnumber data valves'!$B$4:$B$1001,0)</f>
        <v>#N/A</v>
      </c>
      <c r="BC912" s="6"/>
      <c r="BD912" t="e">
        <f>INDEX('Partnumber data valves'!$B$4:$AC$1001,$BB912,13)</f>
        <v>#N/A</v>
      </c>
      <c r="BE912" t="e">
        <f>INDEX('Partnumber data valves'!$B$4:$AC$1001,$BB912,14)</f>
        <v>#N/A</v>
      </c>
      <c r="BF912" t="e">
        <f>INDEX('Partnumber data valves'!$B$4:$AC$1001,$BB912,15)</f>
        <v>#N/A</v>
      </c>
      <c r="BG912" t="e">
        <f>INDEX('Partnumber data valves'!$B$4:$AC$1001,$BB912,16)</f>
        <v>#N/A</v>
      </c>
      <c r="BH912" t="e">
        <f>INDEX('Partnumber data valves'!$B$4:$AC$1001,$BB912,17)</f>
        <v>#N/A</v>
      </c>
      <c r="BI912" t="e">
        <f>INDEX('Partnumber data valves'!$B$4:$AC$1001,$BB912,18)</f>
        <v>#N/A</v>
      </c>
      <c r="BJ912" t="e">
        <f>INDEX('Partnumber data valves'!$B$4:$AC$1001,$BB912,19)</f>
        <v>#N/A</v>
      </c>
      <c r="BL912" t="e">
        <f>INDEX('Partnumber data valves'!$B$4:$AC$1001,$BB912,21)</f>
        <v>#N/A</v>
      </c>
      <c r="BM912" t="e">
        <f>INDEX('Partnumber data valves'!$B$4:$AC$1001,$BB912,22)</f>
        <v>#N/A</v>
      </c>
      <c r="BN912" t="e">
        <f>INDEX('Partnumber data valves'!$B$4:$AC$1001,$BB912,23)</f>
        <v>#N/A</v>
      </c>
      <c r="BO912" t="e">
        <f>INDEX('Partnumber data valves'!$B$4:$AC$1001,$BB912,24)</f>
        <v>#N/A</v>
      </c>
      <c r="BP912" t="e">
        <f>INDEX('Partnumber data valves'!$B$4:$AC$1001,$BB912,25)</f>
        <v>#N/A</v>
      </c>
      <c r="BQ912" t="e">
        <f>INDEX('Partnumber data valves'!$B$4:$AC$1001,$BB912,26)</f>
        <v>#N/A</v>
      </c>
      <c r="BR912" t="e">
        <f>INDEX('Partnumber data valves'!$B$4:$AC$1001,$BB912,27)</f>
        <v>#N/A</v>
      </c>
      <c r="BS912" t="e">
        <f>INDEX('Partnumber data valves'!$B$4:$AC$1001,$BB912,28)</f>
        <v>#N/A</v>
      </c>
      <c r="BU912" s="66" t="e">
        <f>INDEX('Partnumber data valves'!$B$4:$AC$1001,$BB912,5)</f>
        <v>#N/A</v>
      </c>
      <c r="BV912" s="66" t="e">
        <f>INDEX('Partnumber data valves'!$B$4:$AC$1001,$BB912,6)</f>
        <v>#N/A</v>
      </c>
    </row>
    <row r="913" spans="2:74" ht="15.75">
      <c r="B913" s="86"/>
      <c r="C913" s="108"/>
      <c r="D913" s="112"/>
      <c r="E913" s="124"/>
      <c r="F913" s="124"/>
      <c r="G913" s="109"/>
      <c r="H913" s="112"/>
      <c r="I913" s="110"/>
      <c r="J913" s="111"/>
      <c r="K913" s="112"/>
      <c r="L913" s="111"/>
      <c r="M913" s="115"/>
      <c r="N913" s="115"/>
      <c r="O913" s="115"/>
      <c r="Q913" s="83"/>
      <c r="R913" s="22" t="e">
        <f>VLOOKUP('Frese Valve Selection'!$Q913,'Partnumber data valves'!$B$4:$K$1001,2,FALSE)</f>
        <v>#N/A</v>
      </c>
      <c r="S913" s="23" t="e">
        <f>VLOOKUP('Frese Valve Selection'!$Q913,'Partnumber data valves'!$B$4:$K$1001,3,FALSE)</f>
        <v>#N/A</v>
      </c>
      <c r="T913" s="23" t="e">
        <f>VLOOKUP('Frese Valve Selection'!$Q913,'Partnumber data valves'!$B$4:$K$1001,4,FALSE)</f>
        <v>#N/A</v>
      </c>
      <c r="U913" s="23" t="e">
        <f>VLOOKUP('Frese Valve Selection'!$Q913,'Partnumber data valves'!$B$4:$K$1001,5,FALSE)</f>
        <v>#N/A</v>
      </c>
      <c r="V913" s="23" t="e">
        <f>VLOOKUP('Frese Valve Selection'!$Q913,'Partnumber data valves'!$B$4:$K$1001,6,FALSE)</f>
        <v>#N/A</v>
      </c>
      <c r="W913" s="23" t="e">
        <f>VLOOKUP('Frese Valve Selection'!$Q913,'Partnumber data valves'!$B$4:$K$1001,7,FALSE)</f>
        <v>#N/A</v>
      </c>
      <c r="X913" s="23" t="e">
        <f>VLOOKUP('Frese Valve Selection'!$Q913,'Partnumber data valves'!$B$4:$K$1001,8,FALSE)</f>
        <v>#N/A</v>
      </c>
      <c r="Y913" s="23" t="e">
        <f>VLOOKUP('Frese Valve Selection'!$Q913,'Partnumber data valves'!$B$4:$K$1001,9,FALSE)</f>
        <v>#N/A</v>
      </c>
      <c r="Z913" s="23" t="e">
        <f>VLOOKUP('Frese Valve Selection'!$Q913,'Partnumber data valves'!$B$4:$K$1001,10,FALSE)</f>
        <v>#N/A</v>
      </c>
      <c r="AA913" s="97">
        <f t="shared" si="135"/>
        <v>0</v>
      </c>
      <c r="AB913" s="98" t="e">
        <f t="shared" si="133"/>
        <v>#N/A</v>
      </c>
      <c r="AC913" s="99" t="e">
        <f t="shared" si="134"/>
        <v>#N/A</v>
      </c>
      <c r="AD913" s="23" t="e">
        <f>VLOOKUP(Q913,'Weight table'!$A$2:$C$10000,3,FALSE)</f>
        <v>#N/A</v>
      </c>
      <c r="AF913" s="83"/>
      <c r="AG913" s="23" t="str">
        <f>IF(OR(ISBLANK($AF913),$AF913="N/A"),"",VLOOKUP($AF913,'Part number data actuators'!$B$3:$H$202,2,FALSE))</f>
        <v/>
      </c>
      <c r="AH913" s="23" t="str">
        <f>IF(OR(ISBLANK($AF913),$AF913="N/A"),"",VLOOKUP($AF913,'Part number data actuators'!$B$3:$H$202,3,FALSE))</f>
        <v/>
      </c>
      <c r="AI913" s="23" t="str">
        <f>IF(OR(ISBLANK($AF913),$AF913="N/A"),"",VLOOKUP($AF913,'Part number data actuators'!$B$3:$H$202,4,FALSE))</f>
        <v/>
      </c>
      <c r="AJ913" s="23" t="str">
        <f>IF(OR(ISBLANK($AF913),$AF913="N/A"),"",VLOOKUP($AF913,'Part number data actuators'!$B$3:$H$202,5,FALSE))</f>
        <v/>
      </c>
      <c r="AK913" s="23" t="str">
        <f>IF(OR(ISBLANK($AF913),$AF913="N/A"),"",VLOOKUP($AF913,'Part number data actuators'!$B$3:$H$202,6,FALSE))</f>
        <v/>
      </c>
      <c r="AL913" s="23" t="str">
        <f>IF(OR(ISBLANK($AF913),$AF913="N/A"),"",VLOOKUP($AF913,'Part number data actuators'!$B$3:$H$202,7,FALSE))</f>
        <v/>
      </c>
      <c r="AM913" s="5" t="str">
        <f>IF(OR(ISBLANK($AF913),$AF913="N/A"),"",VLOOKUP(AF913,'Weight table'!$A$2:$C$10000,3,FALSE))</f>
        <v/>
      </c>
      <c r="AO913" s="86"/>
      <c r="AU913" s="66" t="e">
        <f t="shared" ref="AU913:AU976" si="136">IF(AW913,
BD913*AA913^6+BE913*AA913^5+BF913*AA913^4+BG913*AA913^3+BH913*AA913^2+BI913*AA913+BJ913,
"Out of flow range")</f>
        <v>#N/A</v>
      </c>
      <c r="AV913" s="66" t="e">
        <f t="shared" ref="AV913:AV976" si="137">IF(AW913,
IF(AA913&lt;BL913,BM913,IF(BN913="flow",AX913,IF(BN913="preset",AY913,"not available"))),
"Out of flow range")</f>
        <v>#N/A</v>
      </c>
      <c r="AW913" t="e">
        <f t="shared" ref="AW913:AW976" si="138">IF(AND(AA913&gt;=BU913,AA913&lt;=BV913),TRUE,FALSE)</f>
        <v>#N/A</v>
      </c>
      <c r="AX913" s="66" t="e">
        <f t="shared" ref="AX913:AX976" si="139">BO913*AA913^4+BP913*AA913^3+BQ913*AA913^2+BR913*AA913+BS913</f>
        <v>#N/A</v>
      </c>
      <c r="AY913" s="66" t="e">
        <f t="shared" ref="AY913:AY976" si="140">BO913*AU913^4+BP913*AU913^3+BQ913*AU913^2+BR913*AU913+BS913</f>
        <v>#N/A</v>
      </c>
      <c r="BB913" s="6" t="e">
        <f>MATCH(Q913,'Partnumber data valves'!$B$4:$B$1001,0)</f>
        <v>#N/A</v>
      </c>
      <c r="BC913" s="6"/>
      <c r="BD913" t="e">
        <f>INDEX('Partnumber data valves'!$B$4:$AC$1001,$BB913,13)</f>
        <v>#N/A</v>
      </c>
      <c r="BE913" t="e">
        <f>INDEX('Partnumber data valves'!$B$4:$AC$1001,$BB913,14)</f>
        <v>#N/A</v>
      </c>
      <c r="BF913" t="e">
        <f>INDEX('Partnumber data valves'!$B$4:$AC$1001,$BB913,15)</f>
        <v>#N/A</v>
      </c>
      <c r="BG913" t="e">
        <f>INDEX('Partnumber data valves'!$B$4:$AC$1001,$BB913,16)</f>
        <v>#N/A</v>
      </c>
      <c r="BH913" t="e">
        <f>INDEX('Partnumber data valves'!$B$4:$AC$1001,$BB913,17)</f>
        <v>#N/A</v>
      </c>
      <c r="BI913" t="e">
        <f>INDEX('Partnumber data valves'!$B$4:$AC$1001,$BB913,18)</f>
        <v>#N/A</v>
      </c>
      <c r="BJ913" t="e">
        <f>INDEX('Partnumber data valves'!$B$4:$AC$1001,$BB913,19)</f>
        <v>#N/A</v>
      </c>
      <c r="BL913" t="e">
        <f>INDEX('Partnumber data valves'!$B$4:$AC$1001,$BB913,21)</f>
        <v>#N/A</v>
      </c>
      <c r="BM913" t="e">
        <f>INDEX('Partnumber data valves'!$B$4:$AC$1001,$BB913,22)</f>
        <v>#N/A</v>
      </c>
      <c r="BN913" t="e">
        <f>INDEX('Partnumber data valves'!$B$4:$AC$1001,$BB913,23)</f>
        <v>#N/A</v>
      </c>
      <c r="BO913" t="e">
        <f>INDEX('Partnumber data valves'!$B$4:$AC$1001,$BB913,24)</f>
        <v>#N/A</v>
      </c>
      <c r="BP913" t="e">
        <f>INDEX('Partnumber data valves'!$B$4:$AC$1001,$BB913,25)</f>
        <v>#N/A</v>
      </c>
      <c r="BQ913" t="e">
        <f>INDEX('Partnumber data valves'!$B$4:$AC$1001,$BB913,26)</f>
        <v>#N/A</v>
      </c>
      <c r="BR913" t="e">
        <f>INDEX('Partnumber data valves'!$B$4:$AC$1001,$BB913,27)</f>
        <v>#N/A</v>
      </c>
      <c r="BS913" t="e">
        <f>INDEX('Partnumber data valves'!$B$4:$AC$1001,$BB913,28)</f>
        <v>#N/A</v>
      </c>
      <c r="BU913" s="66" t="e">
        <f>INDEX('Partnumber data valves'!$B$4:$AC$1001,$BB913,5)</f>
        <v>#N/A</v>
      </c>
      <c r="BV913" s="66" t="e">
        <f>INDEX('Partnumber data valves'!$B$4:$AC$1001,$BB913,6)</f>
        <v>#N/A</v>
      </c>
    </row>
    <row r="914" spans="2:74" ht="15.75">
      <c r="B914" s="86"/>
      <c r="C914" s="108"/>
      <c r="D914" s="112"/>
      <c r="E914" s="124"/>
      <c r="F914" s="124"/>
      <c r="G914" s="109"/>
      <c r="H914" s="112"/>
      <c r="I914" s="110"/>
      <c r="J914" s="111"/>
      <c r="K914" s="112"/>
      <c r="L914" s="111"/>
      <c r="M914" s="115"/>
      <c r="N914" s="115"/>
      <c r="O914" s="115"/>
      <c r="Q914" s="83"/>
      <c r="R914" s="22" t="e">
        <f>VLOOKUP('Frese Valve Selection'!$Q914,'Partnumber data valves'!$B$4:$K$1001,2,FALSE)</f>
        <v>#N/A</v>
      </c>
      <c r="S914" s="23" t="e">
        <f>VLOOKUP('Frese Valve Selection'!$Q914,'Partnumber data valves'!$B$4:$K$1001,3,FALSE)</f>
        <v>#N/A</v>
      </c>
      <c r="T914" s="23" t="e">
        <f>VLOOKUP('Frese Valve Selection'!$Q914,'Partnumber data valves'!$B$4:$K$1001,4,FALSE)</f>
        <v>#N/A</v>
      </c>
      <c r="U914" s="23" t="e">
        <f>VLOOKUP('Frese Valve Selection'!$Q914,'Partnumber data valves'!$B$4:$K$1001,5,FALSE)</f>
        <v>#N/A</v>
      </c>
      <c r="V914" s="23" t="e">
        <f>VLOOKUP('Frese Valve Selection'!$Q914,'Partnumber data valves'!$B$4:$K$1001,6,FALSE)</f>
        <v>#N/A</v>
      </c>
      <c r="W914" s="23" t="e">
        <f>VLOOKUP('Frese Valve Selection'!$Q914,'Partnumber data valves'!$B$4:$K$1001,7,FALSE)</f>
        <v>#N/A</v>
      </c>
      <c r="X914" s="23" t="e">
        <f>VLOOKUP('Frese Valve Selection'!$Q914,'Partnumber data valves'!$B$4:$K$1001,8,FALSE)</f>
        <v>#N/A</v>
      </c>
      <c r="Y914" s="23" t="e">
        <f>VLOOKUP('Frese Valve Selection'!$Q914,'Partnumber data valves'!$B$4:$K$1001,9,FALSE)</f>
        <v>#N/A</v>
      </c>
      <c r="Z914" s="23" t="e">
        <f>VLOOKUP('Frese Valve Selection'!$Q914,'Partnumber data valves'!$B$4:$K$1001,10,FALSE)</f>
        <v>#N/A</v>
      </c>
      <c r="AA914" s="97">
        <f t="shared" si="135"/>
        <v>0</v>
      </c>
      <c r="AB914" s="98" t="e">
        <f t="shared" si="133"/>
        <v>#N/A</v>
      </c>
      <c r="AC914" s="99" t="e">
        <f t="shared" si="134"/>
        <v>#N/A</v>
      </c>
      <c r="AD914" s="23" t="e">
        <f>VLOOKUP(Q914,'Weight table'!$A$2:$C$10000,3,FALSE)</f>
        <v>#N/A</v>
      </c>
      <c r="AF914" s="83"/>
      <c r="AG914" s="23" t="str">
        <f>IF(OR(ISBLANK($AF914),$AF914="N/A"),"",VLOOKUP($AF914,'Part number data actuators'!$B$3:$H$202,2,FALSE))</f>
        <v/>
      </c>
      <c r="AH914" s="23" t="str">
        <f>IF(OR(ISBLANK($AF914),$AF914="N/A"),"",VLOOKUP($AF914,'Part number data actuators'!$B$3:$H$202,3,FALSE))</f>
        <v/>
      </c>
      <c r="AI914" s="23" t="str">
        <f>IF(OR(ISBLANK($AF914),$AF914="N/A"),"",VLOOKUP($AF914,'Part number data actuators'!$B$3:$H$202,4,FALSE))</f>
        <v/>
      </c>
      <c r="AJ914" s="23" t="str">
        <f>IF(OR(ISBLANK($AF914),$AF914="N/A"),"",VLOOKUP($AF914,'Part number data actuators'!$B$3:$H$202,5,FALSE))</f>
        <v/>
      </c>
      <c r="AK914" s="23" t="str">
        <f>IF(OR(ISBLANK($AF914),$AF914="N/A"),"",VLOOKUP($AF914,'Part number data actuators'!$B$3:$H$202,6,FALSE))</f>
        <v/>
      </c>
      <c r="AL914" s="23" t="str">
        <f>IF(OR(ISBLANK($AF914),$AF914="N/A"),"",VLOOKUP($AF914,'Part number data actuators'!$B$3:$H$202,7,FALSE))</f>
        <v/>
      </c>
      <c r="AM914" s="5" t="str">
        <f>IF(OR(ISBLANK($AF914),$AF914="N/A"),"",VLOOKUP(AF914,'Weight table'!$A$2:$C$10000,3,FALSE))</f>
        <v/>
      </c>
      <c r="AO914" s="86"/>
      <c r="AU914" s="66" t="e">
        <f t="shared" si="136"/>
        <v>#N/A</v>
      </c>
      <c r="AV914" s="66" t="e">
        <f t="shared" si="137"/>
        <v>#N/A</v>
      </c>
      <c r="AW914" t="e">
        <f t="shared" si="138"/>
        <v>#N/A</v>
      </c>
      <c r="AX914" s="66" t="e">
        <f t="shared" si="139"/>
        <v>#N/A</v>
      </c>
      <c r="AY914" s="66" t="e">
        <f t="shared" si="140"/>
        <v>#N/A</v>
      </c>
      <c r="BB914" s="6" t="e">
        <f>MATCH(Q914,'Partnumber data valves'!$B$4:$B$1001,0)</f>
        <v>#N/A</v>
      </c>
      <c r="BC914" s="6"/>
      <c r="BD914" t="e">
        <f>INDEX('Partnumber data valves'!$B$4:$AC$1001,$BB914,13)</f>
        <v>#N/A</v>
      </c>
      <c r="BE914" t="e">
        <f>INDEX('Partnumber data valves'!$B$4:$AC$1001,$BB914,14)</f>
        <v>#N/A</v>
      </c>
      <c r="BF914" t="e">
        <f>INDEX('Partnumber data valves'!$B$4:$AC$1001,$BB914,15)</f>
        <v>#N/A</v>
      </c>
      <c r="BG914" t="e">
        <f>INDEX('Partnumber data valves'!$B$4:$AC$1001,$BB914,16)</f>
        <v>#N/A</v>
      </c>
      <c r="BH914" t="e">
        <f>INDEX('Partnumber data valves'!$B$4:$AC$1001,$BB914,17)</f>
        <v>#N/A</v>
      </c>
      <c r="BI914" t="e">
        <f>INDEX('Partnumber data valves'!$B$4:$AC$1001,$BB914,18)</f>
        <v>#N/A</v>
      </c>
      <c r="BJ914" t="e">
        <f>INDEX('Partnumber data valves'!$B$4:$AC$1001,$BB914,19)</f>
        <v>#N/A</v>
      </c>
      <c r="BL914" t="e">
        <f>INDEX('Partnumber data valves'!$B$4:$AC$1001,$BB914,21)</f>
        <v>#N/A</v>
      </c>
      <c r="BM914" t="e">
        <f>INDEX('Partnumber data valves'!$B$4:$AC$1001,$BB914,22)</f>
        <v>#N/A</v>
      </c>
      <c r="BN914" t="e">
        <f>INDEX('Partnumber data valves'!$B$4:$AC$1001,$BB914,23)</f>
        <v>#N/A</v>
      </c>
      <c r="BO914" t="e">
        <f>INDEX('Partnumber data valves'!$B$4:$AC$1001,$BB914,24)</f>
        <v>#N/A</v>
      </c>
      <c r="BP914" t="e">
        <f>INDEX('Partnumber data valves'!$B$4:$AC$1001,$BB914,25)</f>
        <v>#N/A</v>
      </c>
      <c r="BQ914" t="e">
        <f>INDEX('Partnumber data valves'!$B$4:$AC$1001,$BB914,26)</f>
        <v>#N/A</v>
      </c>
      <c r="BR914" t="e">
        <f>INDEX('Partnumber data valves'!$B$4:$AC$1001,$BB914,27)</f>
        <v>#N/A</v>
      </c>
      <c r="BS914" t="e">
        <f>INDEX('Partnumber data valves'!$B$4:$AC$1001,$BB914,28)</f>
        <v>#N/A</v>
      </c>
      <c r="BU914" s="66" t="e">
        <f>INDEX('Partnumber data valves'!$B$4:$AC$1001,$BB914,5)</f>
        <v>#N/A</v>
      </c>
      <c r="BV914" s="66" t="e">
        <f>INDEX('Partnumber data valves'!$B$4:$AC$1001,$BB914,6)</f>
        <v>#N/A</v>
      </c>
    </row>
    <row r="915" spans="2:74" ht="15.75">
      <c r="B915" s="86"/>
      <c r="C915" s="108"/>
      <c r="D915" s="112"/>
      <c r="E915" s="124"/>
      <c r="F915" s="124"/>
      <c r="G915" s="109"/>
      <c r="H915" s="112"/>
      <c r="I915" s="110"/>
      <c r="J915" s="111"/>
      <c r="K915" s="112"/>
      <c r="L915" s="111"/>
      <c r="M915" s="115"/>
      <c r="N915" s="115"/>
      <c r="O915" s="115"/>
      <c r="Q915" s="83"/>
      <c r="R915" s="22" t="e">
        <f>VLOOKUP('Frese Valve Selection'!$Q915,'Partnumber data valves'!$B$4:$K$1001,2,FALSE)</f>
        <v>#N/A</v>
      </c>
      <c r="S915" s="23" t="e">
        <f>VLOOKUP('Frese Valve Selection'!$Q915,'Partnumber data valves'!$B$4:$K$1001,3,FALSE)</f>
        <v>#N/A</v>
      </c>
      <c r="T915" s="23" t="e">
        <f>VLOOKUP('Frese Valve Selection'!$Q915,'Partnumber data valves'!$B$4:$K$1001,4,FALSE)</f>
        <v>#N/A</v>
      </c>
      <c r="U915" s="23" t="e">
        <f>VLOOKUP('Frese Valve Selection'!$Q915,'Partnumber data valves'!$B$4:$K$1001,5,FALSE)</f>
        <v>#N/A</v>
      </c>
      <c r="V915" s="23" t="e">
        <f>VLOOKUP('Frese Valve Selection'!$Q915,'Partnumber data valves'!$B$4:$K$1001,6,FALSE)</f>
        <v>#N/A</v>
      </c>
      <c r="W915" s="23" t="e">
        <f>VLOOKUP('Frese Valve Selection'!$Q915,'Partnumber data valves'!$B$4:$K$1001,7,FALSE)</f>
        <v>#N/A</v>
      </c>
      <c r="X915" s="23" t="e">
        <f>VLOOKUP('Frese Valve Selection'!$Q915,'Partnumber data valves'!$B$4:$K$1001,8,FALSE)</f>
        <v>#N/A</v>
      </c>
      <c r="Y915" s="23" t="e">
        <f>VLOOKUP('Frese Valve Selection'!$Q915,'Partnumber data valves'!$B$4:$K$1001,9,FALSE)</f>
        <v>#N/A</v>
      </c>
      <c r="Z915" s="23" t="e">
        <f>VLOOKUP('Frese Valve Selection'!$Q915,'Partnumber data valves'!$B$4:$K$1001,10,FALSE)</f>
        <v>#N/A</v>
      </c>
      <c r="AA915" s="97">
        <f t="shared" si="135"/>
        <v>0</v>
      </c>
      <c r="AB915" s="98" t="e">
        <f t="shared" si="133"/>
        <v>#N/A</v>
      </c>
      <c r="AC915" s="99" t="e">
        <f t="shared" si="134"/>
        <v>#N/A</v>
      </c>
      <c r="AD915" s="23" t="e">
        <f>VLOOKUP(Q915,'Weight table'!$A$2:$C$10000,3,FALSE)</f>
        <v>#N/A</v>
      </c>
      <c r="AF915" s="83"/>
      <c r="AG915" s="23" t="str">
        <f>IF(OR(ISBLANK($AF915),$AF915="N/A"),"",VLOOKUP($AF915,'Part number data actuators'!$B$3:$H$202,2,FALSE))</f>
        <v/>
      </c>
      <c r="AH915" s="23" t="str">
        <f>IF(OR(ISBLANK($AF915),$AF915="N/A"),"",VLOOKUP($AF915,'Part number data actuators'!$B$3:$H$202,3,FALSE))</f>
        <v/>
      </c>
      <c r="AI915" s="23" t="str">
        <f>IF(OR(ISBLANK($AF915),$AF915="N/A"),"",VLOOKUP($AF915,'Part number data actuators'!$B$3:$H$202,4,FALSE))</f>
        <v/>
      </c>
      <c r="AJ915" s="23" t="str">
        <f>IF(OR(ISBLANK($AF915),$AF915="N/A"),"",VLOOKUP($AF915,'Part number data actuators'!$B$3:$H$202,5,FALSE))</f>
        <v/>
      </c>
      <c r="AK915" s="23" t="str">
        <f>IF(OR(ISBLANK($AF915),$AF915="N/A"),"",VLOOKUP($AF915,'Part number data actuators'!$B$3:$H$202,6,FALSE))</f>
        <v/>
      </c>
      <c r="AL915" s="23" t="str">
        <f>IF(OR(ISBLANK($AF915),$AF915="N/A"),"",VLOOKUP($AF915,'Part number data actuators'!$B$3:$H$202,7,FALSE))</f>
        <v/>
      </c>
      <c r="AM915" s="5" t="str">
        <f>IF(OR(ISBLANK($AF915),$AF915="N/A"),"",VLOOKUP(AF915,'Weight table'!$A$2:$C$10000,3,FALSE))</f>
        <v/>
      </c>
      <c r="AO915" s="86"/>
      <c r="AU915" s="66" t="e">
        <f t="shared" si="136"/>
        <v>#N/A</v>
      </c>
      <c r="AV915" s="66" t="e">
        <f t="shared" si="137"/>
        <v>#N/A</v>
      </c>
      <c r="AW915" t="e">
        <f t="shared" si="138"/>
        <v>#N/A</v>
      </c>
      <c r="AX915" s="66" t="e">
        <f t="shared" si="139"/>
        <v>#N/A</v>
      </c>
      <c r="AY915" s="66" t="e">
        <f t="shared" si="140"/>
        <v>#N/A</v>
      </c>
      <c r="BB915" s="6" t="e">
        <f>MATCH(Q915,'Partnumber data valves'!$B$4:$B$1001,0)</f>
        <v>#N/A</v>
      </c>
      <c r="BC915" s="6"/>
      <c r="BD915" t="e">
        <f>INDEX('Partnumber data valves'!$B$4:$AC$1001,$BB915,13)</f>
        <v>#N/A</v>
      </c>
      <c r="BE915" t="e">
        <f>INDEX('Partnumber data valves'!$B$4:$AC$1001,$BB915,14)</f>
        <v>#N/A</v>
      </c>
      <c r="BF915" t="e">
        <f>INDEX('Partnumber data valves'!$B$4:$AC$1001,$BB915,15)</f>
        <v>#N/A</v>
      </c>
      <c r="BG915" t="e">
        <f>INDEX('Partnumber data valves'!$B$4:$AC$1001,$BB915,16)</f>
        <v>#N/A</v>
      </c>
      <c r="BH915" t="e">
        <f>INDEX('Partnumber data valves'!$B$4:$AC$1001,$BB915,17)</f>
        <v>#N/A</v>
      </c>
      <c r="BI915" t="e">
        <f>INDEX('Partnumber data valves'!$B$4:$AC$1001,$BB915,18)</f>
        <v>#N/A</v>
      </c>
      <c r="BJ915" t="e">
        <f>INDEX('Partnumber data valves'!$B$4:$AC$1001,$BB915,19)</f>
        <v>#N/A</v>
      </c>
      <c r="BL915" t="e">
        <f>INDEX('Partnumber data valves'!$B$4:$AC$1001,$BB915,21)</f>
        <v>#N/A</v>
      </c>
      <c r="BM915" t="e">
        <f>INDEX('Partnumber data valves'!$B$4:$AC$1001,$BB915,22)</f>
        <v>#N/A</v>
      </c>
      <c r="BN915" t="e">
        <f>INDEX('Partnumber data valves'!$B$4:$AC$1001,$BB915,23)</f>
        <v>#N/A</v>
      </c>
      <c r="BO915" t="e">
        <f>INDEX('Partnumber data valves'!$B$4:$AC$1001,$BB915,24)</f>
        <v>#N/A</v>
      </c>
      <c r="BP915" t="e">
        <f>INDEX('Partnumber data valves'!$B$4:$AC$1001,$BB915,25)</f>
        <v>#N/A</v>
      </c>
      <c r="BQ915" t="e">
        <f>INDEX('Partnumber data valves'!$B$4:$AC$1001,$BB915,26)</f>
        <v>#N/A</v>
      </c>
      <c r="BR915" t="e">
        <f>INDEX('Partnumber data valves'!$B$4:$AC$1001,$BB915,27)</f>
        <v>#N/A</v>
      </c>
      <c r="BS915" t="e">
        <f>INDEX('Partnumber data valves'!$B$4:$AC$1001,$BB915,28)</f>
        <v>#N/A</v>
      </c>
      <c r="BU915" s="66" t="e">
        <f>INDEX('Partnumber data valves'!$B$4:$AC$1001,$BB915,5)</f>
        <v>#N/A</v>
      </c>
      <c r="BV915" s="66" t="e">
        <f>INDEX('Partnumber data valves'!$B$4:$AC$1001,$BB915,6)</f>
        <v>#N/A</v>
      </c>
    </row>
    <row r="916" spans="2:74" ht="15.75">
      <c r="B916" s="86"/>
      <c r="C916" s="108"/>
      <c r="D916" s="112"/>
      <c r="E916" s="124"/>
      <c r="F916" s="124"/>
      <c r="G916" s="109"/>
      <c r="H916" s="112"/>
      <c r="I916" s="110"/>
      <c r="J916" s="111"/>
      <c r="K916" s="112"/>
      <c r="L916" s="111"/>
      <c r="M916" s="115"/>
      <c r="N916" s="115"/>
      <c r="O916" s="115"/>
      <c r="Q916" s="83"/>
      <c r="R916" s="22" t="e">
        <f>VLOOKUP('Frese Valve Selection'!$Q916,'Partnumber data valves'!$B$4:$K$1001,2,FALSE)</f>
        <v>#N/A</v>
      </c>
      <c r="S916" s="23" t="e">
        <f>VLOOKUP('Frese Valve Selection'!$Q916,'Partnumber data valves'!$B$4:$K$1001,3,FALSE)</f>
        <v>#N/A</v>
      </c>
      <c r="T916" s="23" t="e">
        <f>VLOOKUP('Frese Valve Selection'!$Q916,'Partnumber data valves'!$B$4:$K$1001,4,FALSE)</f>
        <v>#N/A</v>
      </c>
      <c r="U916" s="23" t="e">
        <f>VLOOKUP('Frese Valve Selection'!$Q916,'Partnumber data valves'!$B$4:$K$1001,5,FALSE)</f>
        <v>#N/A</v>
      </c>
      <c r="V916" s="23" t="e">
        <f>VLOOKUP('Frese Valve Selection'!$Q916,'Partnumber data valves'!$B$4:$K$1001,6,FALSE)</f>
        <v>#N/A</v>
      </c>
      <c r="W916" s="23" t="e">
        <f>VLOOKUP('Frese Valve Selection'!$Q916,'Partnumber data valves'!$B$4:$K$1001,7,FALSE)</f>
        <v>#N/A</v>
      </c>
      <c r="X916" s="23" t="e">
        <f>VLOOKUP('Frese Valve Selection'!$Q916,'Partnumber data valves'!$B$4:$K$1001,8,FALSE)</f>
        <v>#N/A</v>
      </c>
      <c r="Y916" s="23" t="e">
        <f>VLOOKUP('Frese Valve Selection'!$Q916,'Partnumber data valves'!$B$4:$K$1001,9,FALSE)</f>
        <v>#N/A</v>
      </c>
      <c r="Z916" s="23" t="e">
        <f>VLOOKUP('Frese Valve Selection'!$Q916,'Partnumber data valves'!$B$4:$K$1001,10,FALSE)</f>
        <v>#N/A</v>
      </c>
      <c r="AA916" s="97">
        <f t="shared" si="135"/>
        <v>0</v>
      </c>
      <c r="AB916" s="98" t="e">
        <f t="shared" si="133"/>
        <v>#N/A</v>
      </c>
      <c r="AC916" s="99" t="e">
        <f t="shared" si="134"/>
        <v>#N/A</v>
      </c>
      <c r="AD916" s="23" t="e">
        <f>VLOOKUP(Q916,'Weight table'!$A$2:$C$10000,3,FALSE)</f>
        <v>#N/A</v>
      </c>
      <c r="AF916" s="83"/>
      <c r="AG916" s="23" t="str">
        <f>IF(OR(ISBLANK($AF916),$AF916="N/A"),"",VLOOKUP($AF916,'Part number data actuators'!$B$3:$H$202,2,FALSE))</f>
        <v/>
      </c>
      <c r="AH916" s="23" t="str">
        <f>IF(OR(ISBLANK($AF916),$AF916="N/A"),"",VLOOKUP($AF916,'Part number data actuators'!$B$3:$H$202,3,FALSE))</f>
        <v/>
      </c>
      <c r="AI916" s="23" t="str">
        <f>IF(OR(ISBLANK($AF916),$AF916="N/A"),"",VLOOKUP($AF916,'Part number data actuators'!$B$3:$H$202,4,FALSE))</f>
        <v/>
      </c>
      <c r="AJ916" s="23" t="str">
        <f>IF(OR(ISBLANK($AF916),$AF916="N/A"),"",VLOOKUP($AF916,'Part number data actuators'!$B$3:$H$202,5,FALSE))</f>
        <v/>
      </c>
      <c r="AK916" s="23" t="str">
        <f>IF(OR(ISBLANK($AF916),$AF916="N/A"),"",VLOOKUP($AF916,'Part number data actuators'!$B$3:$H$202,6,FALSE))</f>
        <v/>
      </c>
      <c r="AL916" s="23" t="str">
        <f>IF(OR(ISBLANK($AF916),$AF916="N/A"),"",VLOOKUP($AF916,'Part number data actuators'!$B$3:$H$202,7,FALSE))</f>
        <v/>
      </c>
      <c r="AM916" s="5" t="str">
        <f>IF(OR(ISBLANK($AF916),$AF916="N/A"),"",VLOOKUP(AF916,'Weight table'!$A$2:$C$10000,3,FALSE))</f>
        <v/>
      </c>
      <c r="AO916" s="86"/>
      <c r="AU916" s="66" t="e">
        <f t="shared" si="136"/>
        <v>#N/A</v>
      </c>
      <c r="AV916" s="66" t="e">
        <f t="shared" si="137"/>
        <v>#N/A</v>
      </c>
      <c r="AW916" t="e">
        <f t="shared" si="138"/>
        <v>#N/A</v>
      </c>
      <c r="AX916" s="66" t="e">
        <f t="shared" si="139"/>
        <v>#N/A</v>
      </c>
      <c r="AY916" s="66" t="e">
        <f t="shared" si="140"/>
        <v>#N/A</v>
      </c>
      <c r="BB916" s="6" t="e">
        <f>MATCH(Q916,'Partnumber data valves'!$B$4:$B$1001,0)</f>
        <v>#N/A</v>
      </c>
      <c r="BC916" s="6"/>
      <c r="BD916" t="e">
        <f>INDEX('Partnumber data valves'!$B$4:$AC$1001,$BB916,13)</f>
        <v>#N/A</v>
      </c>
      <c r="BE916" t="e">
        <f>INDEX('Partnumber data valves'!$B$4:$AC$1001,$BB916,14)</f>
        <v>#N/A</v>
      </c>
      <c r="BF916" t="e">
        <f>INDEX('Partnumber data valves'!$B$4:$AC$1001,$BB916,15)</f>
        <v>#N/A</v>
      </c>
      <c r="BG916" t="e">
        <f>INDEX('Partnumber data valves'!$B$4:$AC$1001,$BB916,16)</f>
        <v>#N/A</v>
      </c>
      <c r="BH916" t="e">
        <f>INDEX('Partnumber data valves'!$B$4:$AC$1001,$BB916,17)</f>
        <v>#N/A</v>
      </c>
      <c r="BI916" t="e">
        <f>INDEX('Partnumber data valves'!$B$4:$AC$1001,$BB916,18)</f>
        <v>#N/A</v>
      </c>
      <c r="BJ916" t="e">
        <f>INDEX('Partnumber data valves'!$B$4:$AC$1001,$BB916,19)</f>
        <v>#N/A</v>
      </c>
      <c r="BL916" t="e">
        <f>INDEX('Partnumber data valves'!$B$4:$AC$1001,$BB916,21)</f>
        <v>#N/A</v>
      </c>
      <c r="BM916" t="e">
        <f>INDEX('Partnumber data valves'!$B$4:$AC$1001,$BB916,22)</f>
        <v>#N/A</v>
      </c>
      <c r="BN916" t="e">
        <f>INDEX('Partnumber data valves'!$B$4:$AC$1001,$BB916,23)</f>
        <v>#N/A</v>
      </c>
      <c r="BO916" t="e">
        <f>INDEX('Partnumber data valves'!$B$4:$AC$1001,$BB916,24)</f>
        <v>#N/A</v>
      </c>
      <c r="BP916" t="e">
        <f>INDEX('Partnumber data valves'!$B$4:$AC$1001,$BB916,25)</f>
        <v>#N/A</v>
      </c>
      <c r="BQ916" t="e">
        <f>INDEX('Partnumber data valves'!$B$4:$AC$1001,$BB916,26)</f>
        <v>#N/A</v>
      </c>
      <c r="BR916" t="e">
        <f>INDEX('Partnumber data valves'!$B$4:$AC$1001,$BB916,27)</f>
        <v>#N/A</v>
      </c>
      <c r="BS916" t="e">
        <f>INDEX('Partnumber data valves'!$B$4:$AC$1001,$BB916,28)</f>
        <v>#N/A</v>
      </c>
      <c r="BU916" s="66" t="e">
        <f>INDEX('Partnumber data valves'!$B$4:$AC$1001,$BB916,5)</f>
        <v>#N/A</v>
      </c>
      <c r="BV916" s="66" t="e">
        <f>INDEX('Partnumber data valves'!$B$4:$AC$1001,$BB916,6)</f>
        <v>#N/A</v>
      </c>
    </row>
    <row r="917" spans="2:74" ht="15.75">
      <c r="B917" s="86"/>
      <c r="C917" s="108"/>
      <c r="D917" s="125"/>
      <c r="E917" s="124"/>
      <c r="F917" s="124"/>
      <c r="G917" s="109"/>
      <c r="H917" s="112"/>
      <c r="I917" s="110"/>
      <c r="J917" s="111"/>
      <c r="K917" s="112"/>
      <c r="L917" s="111"/>
      <c r="M917" s="115"/>
      <c r="N917" s="115"/>
      <c r="O917" s="115"/>
      <c r="Q917" s="83"/>
      <c r="R917" s="22" t="e">
        <f>VLOOKUP('Frese Valve Selection'!$Q917,'Partnumber data valves'!$B$4:$K$1001,2,FALSE)</f>
        <v>#N/A</v>
      </c>
      <c r="S917" s="23" t="e">
        <f>VLOOKUP('Frese Valve Selection'!$Q917,'Partnumber data valves'!$B$4:$K$1001,3,FALSE)</f>
        <v>#N/A</v>
      </c>
      <c r="T917" s="23" t="e">
        <f>VLOOKUP('Frese Valve Selection'!$Q917,'Partnumber data valves'!$B$4:$K$1001,4,FALSE)</f>
        <v>#N/A</v>
      </c>
      <c r="U917" s="23" t="e">
        <f>VLOOKUP('Frese Valve Selection'!$Q917,'Partnumber data valves'!$B$4:$K$1001,5,FALSE)</f>
        <v>#N/A</v>
      </c>
      <c r="V917" s="23" t="e">
        <f>VLOOKUP('Frese Valve Selection'!$Q917,'Partnumber data valves'!$B$4:$K$1001,6,FALSE)</f>
        <v>#N/A</v>
      </c>
      <c r="W917" s="23" t="e">
        <f>VLOOKUP('Frese Valve Selection'!$Q917,'Partnumber data valves'!$B$4:$K$1001,7,FALSE)</f>
        <v>#N/A</v>
      </c>
      <c r="X917" s="23" t="e">
        <f>VLOOKUP('Frese Valve Selection'!$Q917,'Partnumber data valves'!$B$4:$K$1001,8,FALSE)</f>
        <v>#N/A</v>
      </c>
      <c r="Y917" s="23" t="e">
        <f>VLOOKUP('Frese Valve Selection'!$Q917,'Partnumber data valves'!$B$4:$K$1001,9,FALSE)</f>
        <v>#N/A</v>
      </c>
      <c r="Z917" s="23" t="e">
        <f>VLOOKUP('Frese Valve Selection'!$Q917,'Partnumber data valves'!$B$4:$K$1001,10,FALSE)</f>
        <v>#N/A</v>
      </c>
      <c r="AA917" s="97">
        <f t="shared" si="135"/>
        <v>0</v>
      </c>
      <c r="AB917" s="98" t="e">
        <f t="shared" si="133"/>
        <v>#N/A</v>
      </c>
      <c r="AC917" s="99" t="e">
        <f t="shared" si="134"/>
        <v>#N/A</v>
      </c>
      <c r="AD917" s="23" t="e">
        <f>VLOOKUP(Q917,'Weight table'!$A$2:$C$10000,3,FALSE)</f>
        <v>#N/A</v>
      </c>
      <c r="AF917" s="83"/>
      <c r="AG917" s="23" t="str">
        <f>IF(OR(ISBLANK($AF917),$AF917="N/A"),"",VLOOKUP($AF917,'Part number data actuators'!$B$3:$H$202,2,FALSE))</f>
        <v/>
      </c>
      <c r="AH917" s="23" t="str">
        <f>IF(OR(ISBLANK($AF917),$AF917="N/A"),"",VLOOKUP($AF917,'Part number data actuators'!$B$3:$H$202,3,FALSE))</f>
        <v/>
      </c>
      <c r="AI917" s="23" t="str">
        <f>IF(OR(ISBLANK($AF917),$AF917="N/A"),"",VLOOKUP($AF917,'Part number data actuators'!$B$3:$H$202,4,FALSE))</f>
        <v/>
      </c>
      <c r="AJ917" s="23" t="str">
        <f>IF(OR(ISBLANK($AF917),$AF917="N/A"),"",VLOOKUP($AF917,'Part number data actuators'!$B$3:$H$202,5,FALSE))</f>
        <v/>
      </c>
      <c r="AK917" s="23" t="str">
        <f>IF(OR(ISBLANK($AF917),$AF917="N/A"),"",VLOOKUP($AF917,'Part number data actuators'!$B$3:$H$202,6,FALSE))</f>
        <v/>
      </c>
      <c r="AL917" s="23" t="str">
        <f>IF(OR(ISBLANK($AF917),$AF917="N/A"),"",VLOOKUP($AF917,'Part number data actuators'!$B$3:$H$202,7,FALSE))</f>
        <v/>
      </c>
      <c r="AM917" s="5" t="str">
        <f>IF(OR(ISBLANK($AF917),$AF917="N/A"),"",VLOOKUP(AF917,'Weight table'!$A$2:$C$10000,3,FALSE))</f>
        <v/>
      </c>
      <c r="AO917" s="86"/>
      <c r="AU917" s="66" t="e">
        <f t="shared" si="136"/>
        <v>#N/A</v>
      </c>
      <c r="AV917" s="66" t="e">
        <f t="shared" si="137"/>
        <v>#N/A</v>
      </c>
      <c r="AW917" t="e">
        <f t="shared" si="138"/>
        <v>#N/A</v>
      </c>
      <c r="AX917" s="66" t="e">
        <f t="shared" si="139"/>
        <v>#N/A</v>
      </c>
      <c r="AY917" s="66" t="e">
        <f t="shared" si="140"/>
        <v>#N/A</v>
      </c>
      <c r="BB917" s="6" t="e">
        <f>MATCH(Q917,'Partnumber data valves'!$B$4:$B$1001,0)</f>
        <v>#N/A</v>
      </c>
      <c r="BC917" s="6"/>
      <c r="BD917" t="e">
        <f>INDEX('Partnumber data valves'!$B$4:$AC$1001,$BB917,13)</f>
        <v>#N/A</v>
      </c>
      <c r="BE917" t="e">
        <f>INDEX('Partnumber data valves'!$B$4:$AC$1001,$BB917,14)</f>
        <v>#N/A</v>
      </c>
      <c r="BF917" t="e">
        <f>INDEX('Partnumber data valves'!$B$4:$AC$1001,$BB917,15)</f>
        <v>#N/A</v>
      </c>
      <c r="BG917" t="e">
        <f>INDEX('Partnumber data valves'!$B$4:$AC$1001,$BB917,16)</f>
        <v>#N/A</v>
      </c>
      <c r="BH917" t="e">
        <f>INDEX('Partnumber data valves'!$B$4:$AC$1001,$BB917,17)</f>
        <v>#N/A</v>
      </c>
      <c r="BI917" t="e">
        <f>INDEX('Partnumber data valves'!$B$4:$AC$1001,$BB917,18)</f>
        <v>#N/A</v>
      </c>
      <c r="BJ917" t="e">
        <f>INDEX('Partnumber data valves'!$B$4:$AC$1001,$BB917,19)</f>
        <v>#N/A</v>
      </c>
      <c r="BL917" t="e">
        <f>INDEX('Partnumber data valves'!$B$4:$AC$1001,$BB917,21)</f>
        <v>#N/A</v>
      </c>
      <c r="BM917" t="e">
        <f>INDEX('Partnumber data valves'!$B$4:$AC$1001,$BB917,22)</f>
        <v>#N/A</v>
      </c>
      <c r="BN917" t="e">
        <f>INDEX('Partnumber data valves'!$B$4:$AC$1001,$BB917,23)</f>
        <v>#N/A</v>
      </c>
      <c r="BO917" t="e">
        <f>INDEX('Partnumber data valves'!$B$4:$AC$1001,$BB917,24)</f>
        <v>#N/A</v>
      </c>
      <c r="BP917" t="e">
        <f>INDEX('Partnumber data valves'!$B$4:$AC$1001,$BB917,25)</f>
        <v>#N/A</v>
      </c>
      <c r="BQ917" t="e">
        <f>INDEX('Partnumber data valves'!$B$4:$AC$1001,$BB917,26)</f>
        <v>#N/A</v>
      </c>
      <c r="BR917" t="e">
        <f>INDEX('Partnumber data valves'!$B$4:$AC$1001,$BB917,27)</f>
        <v>#N/A</v>
      </c>
      <c r="BS917" t="e">
        <f>INDEX('Partnumber data valves'!$B$4:$AC$1001,$BB917,28)</f>
        <v>#N/A</v>
      </c>
      <c r="BU917" s="66" t="e">
        <f>INDEX('Partnumber data valves'!$B$4:$AC$1001,$BB917,5)</f>
        <v>#N/A</v>
      </c>
      <c r="BV917" s="66" t="e">
        <f>INDEX('Partnumber data valves'!$B$4:$AC$1001,$BB917,6)</f>
        <v>#N/A</v>
      </c>
    </row>
    <row r="918" spans="2:74" ht="15.75">
      <c r="B918" s="86"/>
      <c r="C918" s="108"/>
      <c r="D918" s="112"/>
      <c r="E918" s="124"/>
      <c r="F918" s="124"/>
      <c r="G918" s="109"/>
      <c r="H918" s="112"/>
      <c r="I918" s="110"/>
      <c r="J918" s="111"/>
      <c r="K918" s="112"/>
      <c r="L918" s="111"/>
      <c r="M918" s="115"/>
      <c r="N918" s="115"/>
      <c r="O918" s="115"/>
      <c r="Q918" s="83"/>
      <c r="R918" s="22" t="e">
        <f>VLOOKUP('Frese Valve Selection'!$Q918,'Partnumber data valves'!$B$4:$K$1001,2,FALSE)</f>
        <v>#N/A</v>
      </c>
      <c r="S918" s="23" t="e">
        <f>VLOOKUP('Frese Valve Selection'!$Q918,'Partnumber data valves'!$B$4:$K$1001,3,FALSE)</f>
        <v>#N/A</v>
      </c>
      <c r="T918" s="23" t="e">
        <f>VLOOKUP('Frese Valve Selection'!$Q918,'Partnumber data valves'!$B$4:$K$1001,4,FALSE)</f>
        <v>#N/A</v>
      </c>
      <c r="U918" s="23" t="e">
        <f>VLOOKUP('Frese Valve Selection'!$Q918,'Partnumber data valves'!$B$4:$K$1001,5,FALSE)</f>
        <v>#N/A</v>
      </c>
      <c r="V918" s="23" t="e">
        <f>VLOOKUP('Frese Valve Selection'!$Q918,'Partnumber data valves'!$B$4:$K$1001,6,FALSE)</f>
        <v>#N/A</v>
      </c>
      <c r="W918" s="23" t="e">
        <f>VLOOKUP('Frese Valve Selection'!$Q918,'Partnumber data valves'!$B$4:$K$1001,7,FALSE)</f>
        <v>#N/A</v>
      </c>
      <c r="X918" s="23" t="e">
        <f>VLOOKUP('Frese Valve Selection'!$Q918,'Partnumber data valves'!$B$4:$K$1001,8,FALSE)</f>
        <v>#N/A</v>
      </c>
      <c r="Y918" s="23" t="e">
        <f>VLOOKUP('Frese Valve Selection'!$Q918,'Partnumber data valves'!$B$4:$K$1001,9,FALSE)</f>
        <v>#N/A</v>
      </c>
      <c r="Z918" s="23" t="e">
        <f>VLOOKUP('Frese Valve Selection'!$Q918,'Partnumber data valves'!$B$4:$K$1001,10,FALSE)</f>
        <v>#N/A</v>
      </c>
      <c r="AA918" s="97">
        <f t="shared" si="135"/>
        <v>0</v>
      </c>
      <c r="AB918" s="98" t="e">
        <f t="shared" si="133"/>
        <v>#N/A</v>
      </c>
      <c r="AC918" s="99" t="e">
        <f t="shared" si="134"/>
        <v>#N/A</v>
      </c>
      <c r="AD918" s="23" t="e">
        <f>VLOOKUP(Q918,'Weight table'!$A$2:$C$10000,3,FALSE)</f>
        <v>#N/A</v>
      </c>
      <c r="AF918" s="83"/>
      <c r="AG918" s="23" t="str">
        <f>IF(OR(ISBLANK($AF918),$AF918="N/A"),"",VLOOKUP($AF918,'Part number data actuators'!$B$3:$H$202,2,FALSE))</f>
        <v/>
      </c>
      <c r="AH918" s="23" t="str">
        <f>IF(OR(ISBLANK($AF918),$AF918="N/A"),"",VLOOKUP($AF918,'Part number data actuators'!$B$3:$H$202,3,FALSE))</f>
        <v/>
      </c>
      <c r="AI918" s="23" t="str">
        <f>IF(OR(ISBLANK($AF918),$AF918="N/A"),"",VLOOKUP($AF918,'Part number data actuators'!$B$3:$H$202,4,FALSE))</f>
        <v/>
      </c>
      <c r="AJ918" s="23" t="str">
        <f>IF(OR(ISBLANK($AF918),$AF918="N/A"),"",VLOOKUP($AF918,'Part number data actuators'!$B$3:$H$202,5,FALSE))</f>
        <v/>
      </c>
      <c r="AK918" s="23" t="str">
        <f>IF(OR(ISBLANK($AF918),$AF918="N/A"),"",VLOOKUP($AF918,'Part number data actuators'!$B$3:$H$202,6,FALSE))</f>
        <v/>
      </c>
      <c r="AL918" s="23" t="str">
        <f>IF(OR(ISBLANK($AF918),$AF918="N/A"),"",VLOOKUP($AF918,'Part number data actuators'!$B$3:$H$202,7,FALSE))</f>
        <v/>
      </c>
      <c r="AM918" s="5" t="str">
        <f>IF(OR(ISBLANK($AF918),$AF918="N/A"),"",VLOOKUP(AF918,'Weight table'!$A$2:$C$10000,3,FALSE))</f>
        <v/>
      </c>
      <c r="AO918" s="86"/>
      <c r="AU918" s="66" t="e">
        <f t="shared" si="136"/>
        <v>#N/A</v>
      </c>
      <c r="AV918" s="66" t="e">
        <f t="shared" si="137"/>
        <v>#N/A</v>
      </c>
      <c r="AW918" t="e">
        <f t="shared" si="138"/>
        <v>#N/A</v>
      </c>
      <c r="AX918" s="66" t="e">
        <f t="shared" si="139"/>
        <v>#N/A</v>
      </c>
      <c r="AY918" s="66" t="e">
        <f t="shared" si="140"/>
        <v>#N/A</v>
      </c>
      <c r="BB918" s="6" t="e">
        <f>MATCH(Q918,'Partnumber data valves'!$B$4:$B$1001,0)</f>
        <v>#N/A</v>
      </c>
      <c r="BC918" s="6"/>
      <c r="BD918" t="e">
        <f>INDEX('Partnumber data valves'!$B$4:$AC$1001,$BB918,13)</f>
        <v>#N/A</v>
      </c>
      <c r="BE918" t="e">
        <f>INDEX('Partnumber data valves'!$B$4:$AC$1001,$BB918,14)</f>
        <v>#N/A</v>
      </c>
      <c r="BF918" t="e">
        <f>INDEX('Partnumber data valves'!$B$4:$AC$1001,$BB918,15)</f>
        <v>#N/A</v>
      </c>
      <c r="BG918" t="e">
        <f>INDEX('Partnumber data valves'!$B$4:$AC$1001,$BB918,16)</f>
        <v>#N/A</v>
      </c>
      <c r="BH918" t="e">
        <f>INDEX('Partnumber data valves'!$B$4:$AC$1001,$BB918,17)</f>
        <v>#N/A</v>
      </c>
      <c r="BI918" t="e">
        <f>INDEX('Partnumber data valves'!$B$4:$AC$1001,$BB918,18)</f>
        <v>#N/A</v>
      </c>
      <c r="BJ918" t="e">
        <f>INDEX('Partnumber data valves'!$B$4:$AC$1001,$BB918,19)</f>
        <v>#N/A</v>
      </c>
      <c r="BL918" t="e">
        <f>INDEX('Partnumber data valves'!$B$4:$AC$1001,$BB918,21)</f>
        <v>#N/A</v>
      </c>
      <c r="BM918" t="e">
        <f>INDEX('Partnumber data valves'!$B$4:$AC$1001,$BB918,22)</f>
        <v>#N/A</v>
      </c>
      <c r="BN918" t="e">
        <f>INDEX('Partnumber data valves'!$B$4:$AC$1001,$BB918,23)</f>
        <v>#N/A</v>
      </c>
      <c r="BO918" t="e">
        <f>INDEX('Partnumber data valves'!$B$4:$AC$1001,$BB918,24)</f>
        <v>#N/A</v>
      </c>
      <c r="BP918" t="e">
        <f>INDEX('Partnumber data valves'!$B$4:$AC$1001,$BB918,25)</f>
        <v>#N/A</v>
      </c>
      <c r="BQ918" t="e">
        <f>INDEX('Partnumber data valves'!$B$4:$AC$1001,$BB918,26)</f>
        <v>#N/A</v>
      </c>
      <c r="BR918" t="e">
        <f>INDEX('Partnumber data valves'!$B$4:$AC$1001,$BB918,27)</f>
        <v>#N/A</v>
      </c>
      <c r="BS918" t="e">
        <f>INDEX('Partnumber data valves'!$B$4:$AC$1001,$BB918,28)</f>
        <v>#N/A</v>
      </c>
      <c r="BU918" s="66" t="e">
        <f>INDEX('Partnumber data valves'!$B$4:$AC$1001,$BB918,5)</f>
        <v>#N/A</v>
      </c>
      <c r="BV918" s="66" t="e">
        <f>INDEX('Partnumber data valves'!$B$4:$AC$1001,$BB918,6)</f>
        <v>#N/A</v>
      </c>
    </row>
    <row r="919" spans="2:74" ht="15.75">
      <c r="B919" s="86"/>
      <c r="C919" s="108"/>
      <c r="D919" s="112"/>
      <c r="E919" s="124"/>
      <c r="F919" s="124"/>
      <c r="G919" s="109"/>
      <c r="H919" s="112"/>
      <c r="I919" s="110"/>
      <c r="J919" s="111"/>
      <c r="K919" s="112"/>
      <c r="L919" s="111"/>
      <c r="M919" s="115"/>
      <c r="N919" s="115"/>
      <c r="O919" s="115"/>
      <c r="Q919" s="83"/>
      <c r="R919" s="22" t="e">
        <f>VLOOKUP('Frese Valve Selection'!$Q919,'Partnumber data valves'!$B$4:$K$1001,2,FALSE)</f>
        <v>#N/A</v>
      </c>
      <c r="S919" s="23" t="e">
        <f>VLOOKUP('Frese Valve Selection'!$Q919,'Partnumber data valves'!$B$4:$K$1001,3,FALSE)</f>
        <v>#N/A</v>
      </c>
      <c r="T919" s="23" t="e">
        <f>VLOOKUP('Frese Valve Selection'!$Q919,'Partnumber data valves'!$B$4:$K$1001,4,FALSE)</f>
        <v>#N/A</v>
      </c>
      <c r="U919" s="23" t="e">
        <f>VLOOKUP('Frese Valve Selection'!$Q919,'Partnumber data valves'!$B$4:$K$1001,5,FALSE)</f>
        <v>#N/A</v>
      </c>
      <c r="V919" s="23" t="e">
        <f>VLOOKUP('Frese Valve Selection'!$Q919,'Partnumber data valves'!$B$4:$K$1001,6,FALSE)</f>
        <v>#N/A</v>
      </c>
      <c r="W919" s="23" t="e">
        <f>VLOOKUP('Frese Valve Selection'!$Q919,'Partnumber data valves'!$B$4:$K$1001,7,FALSE)</f>
        <v>#N/A</v>
      </c>
      <c r="X919" s="23" t="e">
        <f>VLOOKUP('Frese Valve Selection'!$Q919,'Partnumber data valves'!$B$4:$K$1001,8,FALSE)</f>
        <v>#N/A</v>
      </c>
      <c r="Y919" s="23" t="e">
        <f>VLOOKUP('Frese Valve Selection'!$Q919,'Partnumber data valves'!$B$4:$K$1001,9,FALSE)</f>
        <v>#N/A</v>
      </c>
      <c r="Z919" s="23" t="e">
        <f>VLOOKUP('Frese Valve Selection'!$Q919,'Partnumber data valves'!$B$4:$K$1001,10,FALSE)</f>
        <v>#N/A</v>
      </c>
      <c r="AA919" s="97">
        <f t="shared" si="135"/>
        <v>0</v>
      </c>
      <c r="AB919" s="98" t="e">
        <f t="shared" si="133"/>
        <v>#N/A</v>
      </c>
      <c r="AC919" s="99" t="e">
        <f t="shared" si="134"/>
        <v>#N/A</v>
      </c>
      <c r="AD919" s="23" t="e">
        <f>VLOOKUP(Q919,'Weight table'!$A$2:$C$10000,3,FALSE)</f>
        <v>#N/A</v>
      </c>
      <c r="AF919" s="83"/>
      <c r="AG919" s="23" t="str">
        <f>IF(OR(ISBLANK($AF919),$AF919="N/A"),"",VLOOKUP($AF919,'Part number data actuators'!$B$3:$H$202,2,FALSE))</f>
        <v/>
      </c>
      <c r="AH919" s="23" t="str">
        <f>IF(OR(ISBLANK($AF919),$AF919="N/A"),"",VLOOKUP($AF919,'Part number data actuators'!$B$3:$H$202,3,FALSE))</f>
        <v/>
      </c>
      <c r="AI919" s="23" t="str">
        <f>IF(OR(ISBLANK($AF919),$AF919="N/A"),"",VLOOKUP($AF919,'Part number data actuators'!$B$3:$H$202,4,FALSE))</f>
        <v/>
      </c>
      <c r="AJ919" s="23" t="str">
        <f>IF(OR(ISBLANK($AF919),$AF919="N/A"),"",VLOOKUP($AF919,'Part number data actuators'!$B$3:$H$202,5,FALSE))</f>
        <v/>
      </c>
      <c r="AK919" s="23" t="str">
        <f>IF(OR(ISBLANK($AF919),$AF919="N/A"),"",VLOOKUP($AF919,'Part number data actuators'!$B$3:$H$202,6,FALSE))</f>
        <v/>
      </c>
      <c r="AL919" s="23" t="str">
        <f>IF(OR(ISBLANK($AF919),$AF919="N/A"),"",VLOOKUP($AF919,'Part number data actuators'!$B$3:$H$202,7,FALSE))</f>
        <v/>
      </c>
      <c r="AM919" s="5" t="str">
        <f>IF(OR(ISBLANK($AF919),$AF919="N/A"),"",VLOOKUP(AF919,'Weight table'!$A$2:$C$10000,3,FALSE))</f>
        <v/>
      </c>
      <c r="AO919" s="86"/>
      <c r="AU919" s="66" t="e">
        <f t="shared" si="136"/>
        <v>#N/A</v>
      </c>
      <c r="AV919" s="66" t="e">
        <f t="shared" si="137"/>
        <v>#N/A</v>
      </c>
      <c r="AW919" t="e">
        <f t="shared" si="138"/>
        <v>#N/A</v>
      </c>
      <c r="AX919" s="66" t="e">
        <f t="shared" si="139"/>
        <v>#N/A</v>
      </c>
      <c r="AY919" s="66" t="e">
        <f t="shared" si="140"/>
        <v>#N/A</v>
      </c>
      <c r="BB919" s="6" t="e">
        <f>MATCH(Q919,'Partnumber data valves'!$B$4:$B$1001,0)</f>
        <v>#N/A</v>
      </c>
      <c r="BC919" s="6"/>
      <c r="BD919" t="e">
        <f>INDEX('Partnumber data valves'!$B$4:$AC$1001,$BB919,13)</f>
        <v>#N/A</v>
      </c>
      <c r="BE919" t="e">
        <f>INDEX('Partnumber data valves'!$B$4:$AC$1001,$BB919,14)</f>
        <v>#N/A</v>
      </c>
      <c r="BF919" t="e">
        <f>INDEX('Partnumber data valves'!$B$4:$AC$1001,$BB919,15)</f>
        <v>#N/A</v>
      </c>
      <c r="BG919" t="e">
        <f>INDEX('Partnumber data valves'!$B$4:$AC$1001,$BB919,16)</f>
        <v>#N/A</v>
      </c>
      <c r="BH919" t="e">
        <f>INDEX('Partnumber data valves'!$B$4:$AC$1001,$BB919,17)</f>
        <v>#N/A</v>
      </c>
      <c r="BI919" t="e">
        <f>INDEX('Partnumber data valves'!$B$4:$AC$1001,$BB919,18)</f>
        <v>#N/A</v>
      </c>
      <c r="BJ919" t="e">
        <f>INDEX('Partnumber data valves'!$B$4:$AC$1001,$BB919,19)</f>
        <v>#N/A</v>
      </c>
      <c r="BL919" t="e">
        <f>INDEX('Partnumber data valves'!$B$4:$AC$1001,$BB919,21)</f>
        <v>#N/A</v>
      </c>
      <c r="BM919" t="e">
        <f>INDEX('Partnumber data valves'!$B$4:$AC$1001,$BB919,22)</f>
        <v>#N/A</v>
      </c>
      <c r="BN919" t="e">
        <f>INDEX('Partnumber data valves'!$B$4:$AC$1001,$BB919,23)</f>
        <v>#N/A</v>
      </c>
      <c r="BO919" t="e">
        <f>INDEX('Partnumber data valves'!$B$4:$AC$1001,$BB919,24)</f>
        <v>#N/A</v>
      </c>
      <c r="BP919" t="e">
        <f>INDEX('Partnumber data valves'!$B$4:$AC$1001,$BB919,25)</f>
        <v>#N/A</v>
      </c>
      <c r="BQ919" t="e">
        <f>INDEX('Partnumber data valves'!$B$4:$AC$1001,$BB919,26)</f>
        <v>#N/A</v>
      </c>
      <c r="BR919" t="e">
        <f>INDEX('Partnumber data valves'!$B$4:$AC$1001,$BB919,27)</f>
        <v>#N/A</v>
      </c>
      <c r="BS919" t="e">
        <f>INDEX('Partnumber data valves'!$B$4:$AC$1001,$BB919,28)</f>
        <v>#N/A</v>
      </c>
      <c r="BU919" s="66" t="e">
        <f>INDEX('Partnumber data valves'!$B$4:$AC$1001,$BB919,5)</f>
        <v>#N/A</v>
      </c>
      <c r="BV919" s="66" t="e">
        <f>INDEX('Partnumber data valves'!$B$4:$AC$1001,$BB919,6)</f>
        <v>#N/A</v>
      </c>
    </row>
    <row r="920" spans="2:74" ht="15.75">
      <c r="B920" s="86"/>
      <c r="C920" s="108"/>
      <c r="D920" s="112"/>
      <c r="E920" s="124"/>
      <c r="F920" s="124"/>
      <c r="G920" s="109"/>
      <c r="H920" s="112"/>
      <c r="I920" s="110"/>
      <c r="J920" s="111"/>
      <c r="K920" s="112"/>
      <c r="L920" s="111"/>
      <c r="M920" s="115"/>
      <c r="N920" s="115"/>
      <c r="O920" s="115"/>
      <c r="Q920" s="83"/>
      <c r="R920" s="22" t="e">
        <f>VLOOKUP('Frese Valve Selection'!$Q920,'Partnumber data valves'!$B$4:$K$1001,2,FALSE)</f>
        <v>#N/A</v>
      </c>
      <c r="S920" s="23" t="e">
        <f>VLOOKUP('Frese Valve Selection'!$Q920,'Partnumber data valves'!$B$4:$K$1001,3,FALSE)</f>
        <v>#N/A</v>
      </c>
      <c r="T920" s="23" t="e">
        <f>VLOOKUP('Frese Valve Selection'!$Q920,'Partnumber data valves'!$B$4:$K$1001,4,FALSE)</f>
        <v>#N/A</v>
      </c>
      <c r="U920" s="23" t="e">
        <f>VLOOKUP('Frese Valve Selection'!$Q920,'Partnumber data valves'!$B$4:$K$1001,5,FALSE)</f>
        <v>#N/A</v>
      </c>
      <c r="V920" s="23" t="e">
        <f>VLOOKUP('Frese Valve Selection'!$Q920,'Partnumber data valves'!$B$4:$K$1001,6,FALSE)</f>
        <v>#N/A</v>
      </c>
      <c r="W920" s="23" t="e">
        <f>VLOOKUP('Frese Valve Selection'!$Q920,'Partnumber data valves'!$B$4:$K$1001,7,FALSE)</f>
        <v>#N/A</v>
      </c>
      <c r="X920" s="23" t="e">
        <f>VLOOKUP('Frese Valve Selection'!$Q920,'Partnumber data valves'!$B$4:$K$1001,8,FALSE)</f>
        <v>#N/A</v>
      </c>
      <c r="Y920" s="23" t="e">
        <f>VLOOKUP('Frese Valve Selection'!$Q920,'Partnumber data valves'!$B$4:$K$1001,9,FALSE)</f>
        <v>#N/A</v>
      </c>
      <c r="Z920" s="23" t="e">
        <f>VLOOKUP('Frese Valve Selection'!$Q920,'Partnumber data valves'!$B$4:$K$1001,10,FALSE)</f>
        <v>#N/A</v>
      </c>
      <c r="AA920" s="97">
        <f t="shared" si="135"/>
        <v>0</v>
      </c>
      <c r="AB920" s="98" t="e">
        <f t="shared" si="133"/>
        <v>#N/A</v>
      </c>
      <c r="AC920" s="99" t="e">
        <f t="shared" si="134"/>
        <v>#N/A</v>
      </c>
      <c r="AD920" s="23" t="e">
        <f>VLOOKUP(Q920,'Weight table'!$A$2:$C$10000,3,FALSE)</f>
        <v>#N/A</v>
      </c>
      <c r="AF920" s="83"/>
      <c r="AG920" s="23" t="str">
        <f>IF(OR(ISBLANK($AF920),$AF920="N/A"),"",VLOOKUP($AF920,'Part number data actuators'!$B$3:$H$202,2,FALSE))</f>
        <v/>
      </c>
      <c r="AH920" s="23" t="str">
        <f>IF(OR(ISBLANK($AF920),$AF920="N/A"),"",VLOOKUP($AF920,'Part number data actuators'!$B$3:$H$202,3,FALSE))</f>
        <v/>
      </c>
      <c r="AI920" s="23" t="str">
        <f>IF(OR(ISBLANK($AF920),$AF920="N/A"),"",VLOOKUP($AF920,'Part number data actuators'!$B$3:$H$202,4,FALSE))</f>
        <v/>
      </c>
      <c r="AJ920" s="23" t="str">
        <f>IF(OR(ISBLANK($AF920),$AF920="N/A"),"",VLOOKUP($AF920,'Part number data actuators'!$B$3:$H$202,5,FALSE))</f>
        <v/>
      </c>
      <c r="AK920" s="23" t="str">
        <f>IF(OR(ISBLANK($AF920),$AF920="N/A"),"",VLOOKUP($AF920,'Part number data actuators'!$B$3:$H$202,6,FALSE))</f>
        <v/>
      </c>
      <c r="AL920" s="23" t="str">
        <f>IF(OR(ISBLANK($AF920),$AF920="N/A"),"",VLOOKUP($AF920,'Part number data actuators'!$B$3:$H$202,7,FALSE))</f>
        <v/>
      </c>
      <c r="AM920" s="5" t="str">
        <f>IF(OR(ISBLANK($AF920),$AF920="N/A"),"",VLOOKUP(AF920,'Weight table'!$A$2:$C$10000,3,FALSE))</f>
        <v/>
      </c>
      <c r="AO920" s="86"/>
      <c r="AU920" s="66" t="e">
        <f t="shared" si="136"/>
        <v>#N/A</v>
      </c>
      <c r="AV920" s="66" t="e">
        <f t="shared" si="137"/>
        <v>#N/A</v>
      </c>
      <c r="AW920" t="e">
        <f t="shared" si="138"/>
        <v>#N/A</v>
      </c>
      <c r="AX920" s="66" t="e">
        <f t="shared" si="139"/>
        <v>#N/A</v>
      </c>
      <c r="AY920" s="66" t="e">
        <f t="shared" si="140"/>
        <v>#N/A</v>
      </c>
      <c r="BB920" s="6" t="e">
        <f>MATCH(Q920,'Partnumber data valves'!$B$4:$B$1001,0)</f>
        <v>#N/A</v>
      </c>
      <c r="BC920" s="6"/>
      <c r="BD920" t="e">
        <f>INDEX('Partnumber data valves'!$B$4:$AC$1001,$BB920,13)</f>
        <v>#N/A</v>
      </c>
      <c r="BE920" t="e">
        <f>INDEX('Partnumber data valves'!$B$4:$AC$1001,$BB920,14)</f>
        <v>#N/A</v>
      </c>
      <c r="BF920" t="e">
        <f>INDEX('Partnumber data valves'!$B$4:$AC$1001,$BB920,15)</f>
        <v>#N/A</v>
      </c>
      <c r="BG920" t="e">
        <f>INDEX('Partnumber data valves'!$B$4:$AC$1001,$BB920,16)</f>
        <v>#N/A</v>
      </c>
      <c r="BH920" t="e">
        <f>INDEX('Partnumber data valves'!$B$4:$AC$1001,$BB920,17)</f>
        <v>#N/A</v>
      </c>
      <c r="BI920" t="e">
        <f>INDEX('Partnumber data valves'!$B$4:$AC$1001,$BB920,18)</f>
        <v>#N/A</v>
      </c>
      <c r="BJ920" t="e">
        <f>INDEX('Partnumber data valves'!$B$4:$AC$1001,$BB920,19)</f>
        <v>#N/A</v>
      </c>
      <c r="BL920" t="e">
        <f>INDEX('Partnumber data valves'!$B$4:$AC$1001,$BB920,21)</f>
        <v>#N/A</v>
      </c>
      <c r="BM920" t="e">
        <f>INDEX('Partnumber data valves'!$B$4:$AC$1001,$BB920,22)</f>
        <v>#N/A</v>
      </c>
      <c r="BN920" t="e">
        <f>INDEX('Partnumber data valves'!$B$4:$AC$1001,$BB920,23)</f>
        <v>#N/A</v>
      </c>
      <c r="BO920" t="e">
        <f>INDEX('Partnumber data valves'!$B$4:$AC$1001,$BB920,24)</f>
        <v>#N/A</v>
      </c>
      <c r="BP920" t="e">
        <f>INDEX('Partnumber data valves'!$B$4:$AC$1001,$BB920,25)</f>
        <v>#N/A</v>
      </c>
      <c r="BQ920" t="e">
        <f>INDEX('Partnumber data valves'!$B$4:$AC$1001,$BB920,26)</f>
        <v>#N/A</v>
      </c>
      <c r="BR920" t="e">
        <f>INDEX('Partnumber data valves'!$B$4:$AC$1001,$BB920,27)</f>
        <v>#N/A</v>
      </c>
      <c r="BS920" t="e">
        <f>INDEX('Partnumber data valves'!$B$4:$AC$1001,$BB920,28)</f>
        <v>#N/A</v>
      </c>
      <c r="BU920" s="66" t="e">
        <f>INDEX('Partnumber data valves'!$B$4:$AC$1001,$BB920,5)</f>
        <v>#N/A</v>
      </c>
      <c r="BV920" s="66" t="e">
        <f>INDEX('Partnumber data valves'!$B$4:$AC$1001,$BB920,6)</f>
        <v>#N/A</v>
      </c>
    </row>
    <row r="921" spans="2:74" ht="15.75">
      <c r="B921" s="86"/>
      <c r="C921" s="108"/>
      <c r="D921" s="112"/>
      <c r="E921" s="124"/>
      <c r="F921" s="124"/>
      <c r="G921" s="109"/>
      <c r="H921" s="112"/>
      <c r="I921" s="110"/>
      <c r="J921" s="111"/>
      <c r="K921" s="112"/>
      <c r="L921" s="111"/>
      <c r="M921" s="115"/>
      <c r="N921" s="115"/>
      <c r="O921" s="115"/>
      <c r="Q921" s="83"/>
      <c r="R921" s="22" t="e">
        <f>VLOOKUP('Frese Valve Selection'!$Q921,'Partnumber data valves'!$B$4:$K$1001,2,FALSE)</f>
        <v>#N/A</v>
      </c>
      <c r="S921" s="23" t="e">
        <f>VLOOKUP('Frese Valve Selection'!$Q921,'Partnumber data valves'!$B$4:$K$1001,3,FALSE)</f>
        <v>#N/A</v>
      </c>
      <c r="T921" s="23" t="e">
        <f>VLOOKUP('Frese Valve Selection'!$Q921,'Partnumber data valves'!$B$4:$K$1001,4,FALSE)</f>
        <v>#N/A</v>
      </c>
      <c r="U921" s="23" t="e">
        <f>VLOOKUP('Frese Valve Selection'!$Q921,'Partnumber data valves'!$B$4:$K$1001,5,FALSE)</f>
        <v>#N/A</v>
      </c>
      <c r="V921" s="23" t="e">
        <f>VLOOKUP('Frese Valve Selection'!$Q921,'Partnumber data valves'!$B$4:$K$1001,6,FALSE)</f>
        <v>#N/A</v>
      </c>
      <c r="W921" s="23" t="e">
        <f>VLOOKUP('Frese Valve Selection'!$Q921,'Partnumber data valves'!$B$4:$K$1001,7,FALSE)</f>
        <v>#N/A</v>
      </c>
      <c r="X921" s="23" t="e">
        <f>VLOOKUP('Frese Valve Selection'!$Q921,'Partnumber data valves'!$B$4:$K$1001,8,FALSE)</f>
        <v>#N/A</v>
      </c>
      <c r="Y921" s="23" t="e">
        <f>VLOOKUP('Frese Valve Selection'!$Q921,'Partnumber data valves'!$B$4:$K$1001,9,FALSE)</f>
        <v>#N/A</v>
      </c>
      <c r="Z921" s="23" t="e">
        <f>VLOOKUP('Frese Valve Selection'!$Q921,'Partnumber data valves'!$B$4:$K$1001,10,FALSE)</f>
        <v>#N/A</v>
      </c>
      <c r="AA921" s="97">
        <f t="shared" si="135"/>
        <v>0</v>
      </c>
      <c r="AB921" s="98" t="e">
        <f t="shared" si="133"/>
        <v>#N/A</v>
      </c>
      <c r="AC921" s="99" t="e">
        <f t="shared" si="134"/>
        <v>#N/A</v>
      </c>
      <c r="AD921" s="23" t="e">
        <f>VLOOKUP(Q921,'Weight table'!$A$2:$C$10000,3,FALSE)</f>
        <v>#N/A</v>
      </c>
      <c r="AF921" s="83"/>
      <c r="AG921" s="23" t="str">
        <f>IF(OR(ISBLANK($AF921),$AF921="N/A"),"",VLOOKUP($AF921,'Part number data actuators'!$B$3:$H$202,2,FALSE))</f>
        <v/>
      </c>
      <c r="AH921" s="23" t="str">
        <f>IF(OR(ISBLANK($AF921),$AF921="N/A"),"",VLOOKUP($AF921,'Part number data actuators'!$B$3:$H$202,3,FALSE))</f>
        <v/>
      </c>
      <c r="AI921" s="23" t="str">
        <f>IF(OR(ISBLANK($AF921),$AF921="N/A"),"",VLOOKUP($AF921,'Part number data actuators'!$B$3:$H$202,4,FALSE))</f>
        <v/>
      </c>
      <c r="AJ921" s="23" t="str">
        <f>IF(OR(ISBLANK($AF921),$AF921="N/A"),"",VLOOKUP($AF921,'Part number data actuators'!$B$3:$H$202,5,FALSE))</f>
        <v/>
      </c>
      <c r="AK921" s="23" t="str">
        <f>IF(OR(ISBLANK($AF921),$AF921="N/A"),"",VLOOKUP($AF921,'Part number data actuators'!$B$3:$H$202,6,FALSE))</f>
        <v/>
      </c>
      <c r="AL921" s="23" t="str">
        <f>IF(OR(ISBLANK($AF921),$AF921="N/A"),"",VLOOKUP($AF921,'Part number data actuators'!$B$3:$H$202,7,FALSE))</f>
        <v/>
      </c>
      <c r="AM921" s="5" t="str">
        <f>IF(OR(ISBLANK($AF921),$AF921="N/A"),"",VLOOKUP(AF921,'Weight table'!$A$2:$C$10000,3,FALSE))</f>
        <v/>
      </c>
      <c r="AO921" s="86"/>
      <c r="AU921" s="66" t="e">
        <f t="shared" si="136"/>
        <v>#N/A</v>
      </c>
      <c r="AV921" s="66" t="e">
        <f t="shared" si="137"/>
        <v>#N/A</v>
      </c>
      <c r="AW921" t="e">
        <f t="shared" si="138"/>
        <v>#N/A</v>
      </c>
      <c r="AX921" s="66" t="e">
        <f t="shared" si="139"/>
        <v>#N/A</v>
      </c>
      <c r="AY921" s="66" t="e">
        <f t="shared" si="140"/>
        <v>#N/A</v>
      </c>
      <c r="BB921" s="6" t="e">
        <f>MATCH(Q921,'Partnumber data valves'!$B$4:$B$1001,0)</f>
        <v>#N/A</v>
      </c>
      <c r="BC921" s="6"/>
      <c r="BD921" t="e">
        <f>INDEX('Partnumber data valves'!$B$4:$AC$1001,$BB921,13)</f>
        <v>#N/A</v>
      </c>
      <c r="BE921" t="e">
        <f>INDEX('Partnumber data valves'!$B$4:$AC$1001,$BB921,14)</f>
        <v>#N/A</v>
      </c>
      <c r="BF921" t="e">
        <f>INDEX('Partnumber data valves'!$B$4:$AC$1001,$BB921,15)</f>
        <v>#N/A</v>
      </c>
      <c r="BG921" t="e">
        <f>INDEX('Partnumber data valves'!$B$4:$AC$1001,$BB921,16)</f>
        <v>#N/A</v>
      </c>
      <c r="BH921" t="e">
        <f>INDEX('Partnumber data valves'!$B$4:$AC$1001,$BB921,17)</f>
        <v>#N/A</v>
      </c>
      <c r="BI921" t="e">
        <f>INDEX('Partnumber data valves'!$B$4:$AC$1001,$BB921,18)</f>
        <v>#N/A</v>
      </c>
      <c r="BJ921" t="e">
        <f>INDEX('Partnumber data valves'!$B$4:$AC$1001,$BB921,19)</f>
        <v>#N/A</v>
      </c>
      <c r="BL921" t="e">
        <f>INDEX('Partnumber data valves'!$B$4:$AC$1001,$BB921,21)</f>
        <v>#N/A</v>
      </c>
      <c r="BM921" t="e">
        <f>INDEX('Partnumber data valves'!$B$4:$AC$1001,$BB921,22)</f>
        <v>#N/A</v>
      </c>
      <c r="BN921" t="e">
        <f>INDEX('Partnumber data valves'!$B$4:$AC$1001,$BB921,23)</f>
        <v>#N/A</v>
      </c>
      <c r="BO921" t="e">
        <f>INDEX('Partnumber data valves'!$B$4:$AC$1001,$BB921,24)</f>
        <v>#N/A</v>
      </c>
      <c r="BP921" t="e">
        <f>INDEX('Partnumber data valves'!$B$4:$AC$1001,$BB921,25)</f>
        <v>#N/A</v>
      </c>
      <c r="BQ921" t="e">
        <f>INDEX('Partnumber data valves'!$B$4:$AC$1001,$BB921,26)</f>
        <v>#N/A</v>
      </c>
      <c r="BR921" t="e">
        <f>INDEX('Partnumber data valves'!$B$4:$AC$1001,$BB921,27)</f>
        <v>#N/A</v>
      </c>
      <c r="BS921" t="e">
        <f>INDEX('Partnumber data valves'!$B$4:$AC$1001,$BB921,28)</f>
        <v>#N/A</v>
      </c>
      <c r="BU921" s="66" t="e">
        <f>INDEX('Partnumber data valves'!$B$4:$AC$1001,$BB921,5)</f>
        <v>#N/A</v>
      </c>
      <c r="BV921" s="66" t="e">
        <f>INDEX('Partnumber data valves'!$B$4:$AC$1001,$BB921,6)</f>
        <v>#N/A</v>
      </c>
    </row>
    <row r="922" spans="2:74" ht="15.75">
      <c r="B922" s="86"/>
      <c r="C922" s="108"/>
      <c r="D922" s="112"/>
      <c r="E922" s="124"/>
      <c r="F922" s="124"/>
      <c r="G922" s="109"/>
      <c r="H922" s="112"/>
      <c r="I922" s="110"/>
      <c r="J922" s="111"/>
      <c r="K922" s="112"/>
      <c r="L922" s="111"/>
      <c r="M922" s="115"/>
      <c r="N922" s="115"/>
      <c r="O922" s="115"/>
      <c r="Q922" s="83"/>
      <c r="R922" s="22" t="e">
        <f>VLOOKUP('Frese Valve Selection'!$Q922,'Partnumber data valves'!$B$4:$K$1001,2,FALSE)</f>
        <v>#N/A</v>
      </c>
      <c r="S922" s="23" t="e">
        <f>VLOOKUP('Frese Valve Selection'!$Q922,'Partnumber data valves'!$B$4:$K$1001,3,FALSE)</f>
        <v>#N/A</v>
      </c>
      <c r="T922" s="23" t="e">
        <f>VLOOKUP('Frese Valve Selection'!$Q922,'Partnumber data valves'!$B$4:$K$1001,4,FALSE)</f>
        <v>#N/A</v>
      </c>
      <c r="U922" s="23" t="e">
        <f>VLOOKUP('Frese Valve Selection'!$Q922,'Partnumber data valves'!$B$4:$K$1001,5,FALSE)</f>
        <v>#N/A</v>
      </c>
      <c r="V922" s="23" t="e">
        <f>VLOOKUP('Frese Valve Selection'!$Q922,'Partnumber data valves'!$B$4:$K$1001,6,FALSE)</f>
        <v>#N/A</v>
      </c>
      <c r="W922" s="23" t="e">
        <f>VLOOKUP('Frese Valve Selection'!$Q922,'Partnumber data valves'!$B$4:$K$1001,7,FALSE)</f>
        <v>#N/A</v>
      </c>
      <c r="X922" s="23" t="e">
        <f>VLOOKUP('Frese Valve Selection'!$Q922,'Partnumber data valves'!$B$4:$K$1001,8,FALSE)</f>
        <v>#N/A</v>
      </c>
      <c r="Y922" s="23" t="e">
        <f>VLOOKUP('Frese Valve Selection'!$Q922,'Partnumber data valves'!$B$4:$K$1001,9,FALSE)</f>
        <v>#N/A</v>
      </c>
      <c r="Z922" s="23" t="e">
        <f>VLOOKUP('Frese Valve Selection'!$Q922,'Partnumber data valves'!$B$4:$K$1001,10,FALSE)</f>
        <v>#N/A</v>
      </c>
      <c r="AA922" s="97">
        <f t="shared" si="135"/>
        <v>0</v>
      </c>
      <c r="AB922" s="98" t="e">
        <f t="shared" si="133"/>
        <v>#N/A</v>
      </c>
      <c r="AC922" s="99" t="e">
        <f t="shared" si="134"/>
        <v>#N/A</v>
      </c>
      <c r="AD922" s="23" t="e">
        <f>VLOOKUP(Q922,'Weight table'!$A$2:$C$10000,3,FALSE)</f>
        <v>#N/A</v>
      </c>
      <c r="AF922" s="83"/>
      <c r="AG922" s="23" t="str">
        <f>IF(OR(ISBLANK($AF922),$AF922="N/A"),"",VLOOKUP($AF922,'Part number data actuators'!$B$3:$H$202,2,FALSE))</f>
        <v/>
      </c>
      <c r="AH922" s="23" t="str">
        <f>IF(OR(ISBLANK($AF922),$AF922="N/A"),"",VLOOKUP($AF922,'Part number data actuators'!$B$3:$H$202,3,FALSE))</f>
        <v/>
      </c>
      <c r="AI922" s="23" t="str">
        <f>IF(OR(ISBLANK($AF922),$AF922="N/A"),"",VLOOKUP($AF922,'Part number data actuators'!$B$3:$H$202,4,FALSE))</f>
        <v/>
      </c>
      <c r="AJ922" s="23" t="str">
        <f>IF(OR(ISBLANK($AF922),$AF922="N/A"),"",VLOOKUP($AF922,'Part number data actuators'!$B$3:$H$202,5,FALSE))</f>
        <v/>
      </c>
      <c r="AK922" s="23" t="str">
        <f>IF(OR(ISBLANK($AF922),$AF922="N/A"),"",VLOOKUP($AF922,'Part number data actuators'!$B$3:$H$202,6,FALSE))</f>
        <v/>
      </c>
      <c r="AL922" s="23" t="str">
        <f>IF(OR(ISBLANK($AF922),$AF922="N/A"),"",VLOOKUP($AF922,'Part number data actuators'!$B$3:$H$202,7,FALSE))</f>
        <v/>
      </c>
      <c r="AM922" s="5" t="str">
        <f>IF(OR(ISBLANK($AF922),$AF922="N/A"),"",VLOOKUP(AF922,'Weight table'!$A$2:$C$10000,3,FALSE))</f>
        <v/>
      </c>
      <c r="AO922" s="86"/>
      <c r="AU922" s="66" t="e">
        <f t="shared" si="136"/>
        <v>#N/A</v>
      </c>
      <c r="AV922" s="66" t="e">
        <f t="shared" si="137"/>
        <v>#N/A</v>
      </c>
      <c r="AW922" t="e">
        <f t="shared" si="138"/>
        <v>#N/A</v>
      </c>
      <c r="AX922" s="66" t="e">
        <f t="shared" si="139"/>
        <v>#N/A</v>
      </c>
      <c r="AY922" s="66" t="e">
        <f t="shared" si="140"/>
        <v>#N/A</v>
      </c>
      <c r="BB922" s="6" t="e">
        <f>MATCH(Q922,'Partnumber data valves'!$B$4:$B$1001,0)</f>
        <v>#N/A</v>
      </c>
      <c r="BC922" s="6"/>
      <c r="BD922" t="e">
        <f>INDEX('Partnumber data valves'!$B$4:$AC$1001,$BB922,13)</f>
        <v>#N/A</v>
      </c>
      <c r="BE922" t="e">
        <f>INDEX('Partnumber data valves'!$B$4:$AC$1001,$BB922,14)</f>
        <v>#N/A</v>
      </c>
      <c r="BF922" t="e">
        <f>INDEX('Partnumber data valves'!$B$4:$AC$1001,$BB922,15)</f>
        <v>#N/A</v>
      </c>
      <c r="BG922" t="e">
        <f>INDEX('Partnumber data valves'!$B$4:$AC$1001,$BB922,16)</f>
        <v>#N/A</v>
      </c>
      <c r="BH922" t="e">
        <f>INDEX('Partnumber data valves'!$B$4:$AC$1001,$BB922,17)</f>
        <v>#N/A</v>
      </c>
      <c r="BI922" t="e">
        <f>INDEX('Partnumber data valves'!$B$4:$AC$1001,$BB922,18)</f>
        <v>#N/A</v>
      </c>
      <c r="BJ922" t="e">
        <f>INDEX('Partnumber data valves'!$B$4:$AC$1001,$BB922,19)</f>
        <v>#N/A</v>
      </c>
      <c r="BL922" t="e">
        <f>INDEX('Partnumber data valves'!$B$4:$AC$1001,$BB922,21)</f>
        <v>#N/A</v>
      </c>
      <c r="BM922" t="e">
        <f>INDEX('Partnumber data valves'!$B$4:$AC$1001,$BB922,22)</f>
        <v>#N/A</v>
      </c>
      <c r="BN922" t="e">
        <f>INDEX('Partnumber data valves'!$B$4:$AC$1001,$BB922,23)</f>
        <v>#N/A</v>
      </c>
      <c r="BO922" t="e">
        <f>INDEX('Partnumber data valves'!$B$4:$AC$1001,$BB922,24)</f>
        <v>#N/A</v>
      </c>
      <c r="BP922" t="e">
        <f>INDEX('Partnumber data valves'!$B$4:$AC$1001,$BB922,25)</f>
        <v>#N/A</v>
      </c>
      <c r="BQ922" t="e">
        <f>INDEX('Partnumber data valves'!$B$4:$AC$1001,$BB922,26)</f>
        <v>#N/A</v>
      </c>
      <c r="BR922" t="e">
        <f>INDEX('Partnumber data valves'!$B$4:$AC$1001,$BB922,27)</f>
        <v>#N/A</v>
      </c>
      <c r="BS922" t="e">
        <f>INDEX('Partnumber data valves'!$B$4:$AC$1001,$BB922,28)</f>
        <v>#N/A</v>
      </c>
      <c r="BU922" s="66" t="e">
        <f>INDEX('Partnumber data valves'!$B$4:$AC$1001,$BB922,5)</f>
        <v>#N/A</v>
      </c>
      <c r="BV922" s="66" t="e">
        <f>INDEX('Partnumber data valves'!$B$4:$AC$1001,$BB922,6)</f>
        <v>#N/A</v>
      </c>
    </row>
    <row r="923" spans="2:74" ht="15.75">
      <c r="B923" s="86"/>
      <c r="C923" s="108"/>
      <c r="D923" s="125"/>
      <c r="E923" s="124"/>
      <c r="F923" s="124"/>
      <c r="G923" s="109"/>
      <c r="H923" s="112"/>
      <c r="I923" s="110"/>
      <c r="J923" s="111"/>
      <c r="K923" s="112"/>
      <c r="L923" s="111"/>
      <c r="M923" s="115"/>
      <c r="N923" s="115"/>
      <c r="O923" s="115"/>
      <c r="Q923" s="83"/>
      <c r="R923" s="22" t="e">
        <f>VLOOKUP('Frese Valve Selection'!$Q923,'Partnumber data valves'!$B$4:$K$1001,2,FALSE)</f>
        <v>#N/A</v>
      </c>
      <c r="S923" s="23" t="e">
        <f>VLOOKUP('Frese Valve Selection'!$Q923,'Partnumber data valves'!$B$4:$K$1001,3,FALSE)</f>
        <v>#N/A</v>
      </c>
      <c r="T923" s="23" t="e">
        <f>VLOOKUP('Frese Valve Selection'!$Q923,'Partnumber data valves'!$B$4:$K$1001,4,FALSE)</f>
        <v>#N/A</v>
      </c>
      <c r="U923" s="23" t="e">
        <f>VLOOKUP('Frese Valve Selection'!$Q923,'Partnumber data valves'!$B$4:$K$1001,5,FALSE)</f>
        <v>#N/A</v>
      </c>
      <c r="V923" s="23" t="e">
        <f>VLOOKUP('Frese Valve Selection'!$Q923,'Partnumber data valves'!$B$4:$K$1001,6,FALSE)</f>
        <v>#N/A</v>
      </c>
      <c r="W923" s="23" t="e">
        <f>VLOOKUP('Frese Valve Selection'!$Q923,'Partnumber data valves'!$B$4:$K$1001,7,FALSE)</f>
        <v>#N/A</v>
      </c>
      <c r="X923" s="23" t="e">
        <f>VLOOKUP('Frese Valve Selection'!$Q923,'Partnumber data valves'!$B$4:$K$1001,8,FALSE)</f>
        <v>#N/A</v>
      </c>
      <c r="Y923" s="23" t="e">
        <f>VLOOKUP('Frese Valve Selection'!$Q923,'Partnumber data valves'!$B$4:$K$1001,9,FALSE)</f>
        <v>#N/A</v>
      </c>
      <c r="Z923" s="23" t="e">
        <f>VLOOKUP('Frese Valve Selection'!$Q923,'Partnumber data valves'!$B$4:$K$1001,10,FALSE)</f>
        <v>#N/A</v>
      </c>
      <c r="AA923" s="97">
        <f t="shared" si="135"/>
        <v>0</v>
      </c>
      <c r="AB923" s="98" t="e">
        <f t="shared" si="133"/>
        <v>#N/A</v>
      </c>
      <c r="AC923" s="99" t="e">
        <f t="shared" si="134"/>
        <v>#N/A</v>
      </c>
      <c r="AD923" s="23" t="e">
        <f>VLOOKUP(Q923,'Weight table'!$A$2:$C$10000,3,FALSE)</f>
        <v>#N/A</v>
      </c>
      <c r="AF923" s="83"/>
      <c r="AG923" s="23" t="str">
        <f>IF(OR(ISBLANK($AF923),$AF923="N/A"),"",VLOOKUP($AF923,'Part number data actuators'!$B$3:$H$202,2,FALSE))</f>
        <v/>
      </c>
      <c r="AH923" s="23" t="str">
        <f>IF(OR(ISBLANK($AF923),$AF923="N/A"),"",VLOOKUP($AF923,'Part number data actuators'!$B$3:$H$202,3,FALSE))</f>
        <v/>
      </c>
      <c r="AI923" s="23" t="str">
        <f>IF(OR(ISBLANK($AF923),$AF923="N/A"),"",VLOOKUP($AF923,'Part number data actuators'!$B$3:$H$202,4,FALSE))</f>
        <v/>
      </c>
      <c r="AJ923" s="23" t="str">
        <f>IF(OR(ISBLANK($AF923),$AF923="N/A"),"",VLOOKUP($AF923,'Part number data actuators'!$B$3:$H$202,5,FALSE))</f>
        <v/>
      </c>
      <c r="AK923" s="23" t="str">
        <f>IF(OR(ISBLANK($AF923),$AF923="N/A"),"",VLOOKUP($AF923,'Part number data actuators'!$B$3:$H$202,6,FALSE))</f>
        <v/>
      </c>
      <c r="AL923" s="23" t="str">
        <f>IF(OR(ISBLANK($AF923),$AF923="N/A"),"",VLOOKUP($AF923,'Part number data actuators'!$B$3:$H$202,7,FALSE))</f>
        <v/>
      </c>
      <c r="AM923" s="5" t="str">
        <f>IF(OR(ISBLANK($AF923),$AF923="N/A"),"",VLOOKUP(AF923,'Weight table'!$A$2:$C$10000,3,FALSE))</f>
        <v/>
      </c>
      <c r="AO923" s="86"/>
      <c r="AU923" s="66" t="e">
        <f t="shared" si="136"/>
        <v>#N/A</v>
      </c>
      <c r="AV923" s="66" t="e">
        <f t="shared" si="137"/>
        <v>#N/A</v>
      </c>
      <c r="AW923" t="e">
        <f t="shared" si="138"/>
        <v>#N/A</v>
      </c>
      <c r="AX923" s="66" t="e">
        <f t="shared" si="139"/>
        <v>#N/A</v>
      </c>
      <c r="AY923" s="66" t="e">
        <f t="shared" si="140"/>
        <v>#N/A</v>
      </c>
      <c r="BB923" s="6" t="e">
        <f>MATCH(Q923,'Partnumber data valves'!$B$4:$B$1001,0)</f>
        <v>#N/A</v>
      </c>
      <c r="BC923" s="6"/>
      <c r="BD923" t="e">
        <f>INDEX('Partnumber data valves'!$B$4:$AC$1001,$BB923,13)</f>
        <v>#N/A</v>
      </c>
      <c r="BE923" t="e">
        <f>INDEX('Partnumber data valves'!$B$4:$AC$1001,$BB923,14)</f>
        <v>#N/A</v>
      </c>
      <c r="BF923" t="e">
        <f>INDEX('Partnumber data valves'!$B$4:$AC$1001,$BB923,15)</f>
        <v>#N/A</v>
      </c>
      <c r="BG923" t="e">
        <f>INDEX('Partnumber data valves'!$B$4:$AC$1001,$BB923,16)</f>
        <v>#N/A</v>
      </c>
      <c r="BH923" t="e">
        <f>INDEX('Partnumber data valves'!$B$4:$AC$1001,$BB923,17)</f>
        <v>#N/A</v>
      </c>
      <c r="BI923" t="e">
        <f>INDEX('Partnumber data valves'!$B$4:$AC$1001,$BB923,18)</f>
        <v>#N/A</v>
      </c>
      <c r="BJ923" t="e">
        <f>INDEX('Partnumber data valves'!$B$4:$AC$1001,$BB923,19)</f>
        <v>#N/A</v>
      </c>
      <c r="BL923" t="e">
        <f>INDEX('Partnumber data valves'!$B$4:$AC$1001,$BB923,21)</f>
        <v>#N/A</v>
      </c>
      <c r="BM923" t="e">
        <f>INDEX('Partnumber data valves'!$B$4:$AC$1001,$BB923,22)</f>
        <v>#N/A</v>
      </c>
      <c r="BN923" t="e">
        <f>INDEX('Partnumber data valves'!$B$4:$AC$1001,$BB923,23)</f>
        <v>#N/A</v>
      </c>
      <c r="BO923" t="e">
        <f>INDEX('Partnumber data valves'!$B$4:$AC$1001,$BB923,24)</f>
        <v>#N/A</v>
      </c>
      <c r="BP923" t="e">
        <f>INDEX('Partnumber data valves'!$B$4:$AC$1001,$BB923,25)</f>
        <v>#N/A</v>
      </c>
      <c r="BQ923" t="e">
        <f>INDEX('Partnumber data valves'!$B$4:$AC$1001,$BB923,26)</f>
        <v>#N/A</v>
      </c>
      <c r="BR923" t="e">
        <f>INDEX('Partnumber data valves'!$B$4:$AC$1001,$BB923,27)</f>
        <v>#N/A</v>
      </c>
      <c r="BS923" t="e">
        <f>INDEX('Partnumber data valves'!$B$4:$AC$1001,$BB923,28)</f>
        <v>#N/A</v>
      </c>
      <c r="BU923" s="66" t="e">
        <f>INDEX('Partnumber data valves'!$B$4:$AC$1001,$BB923,5)</f>
        <v>#N/A</v>
      </c>
      <c r="BV923" s="66" t="e">
        <f>INDEX('Partnumber data valves'!$B$4:$AC$1001,$BB923,6)</f>
        <v>#N/A</v>
      </c>
    </row>
    <row r="924" spans="2:74" ht="15.75">
      <c r="B924" s="86"/>
      <c r="C924" s="108"/>
      <c r="D924" s="112"/>
      <c r="E924" s="124"/>
      <c r="F924" s="124"/>
      <c r="G924" s="109"/>
      <c r="H924" s="112"/>
      <c r="I924" s="110"/>
      <c r="J924" s="111"/>
      <c r="K924" s="112"/>
      <c r="L924" s="111"/>
      <c r="M924" s="115"/>
      <c r="N924" s="115"/>
      <c r="O924" s="115"/>
      <c r="Q924" s="83"/>
      <c r="R924" s="22" t="e">
        <f>VLOOKUP('Frese Valve Selection'!$Q924,'Partnumber data valves'!$B$4:$K$1001,2,FALSE)</f>
        <v>#N/A</v>
      </c>
      <c r="S924" s="23" t="e">
        <f>VLOOKUP('Frese Valve Selection'!$Q924,'Partnumber data valves'!$B$4:$K$1001,3,FALSE)</f>
        <v>#N/A</v>
      </c>
      <c r="T924" s="23" t="e">
        <f>VLOOKUP('Frese Valve Selection'!$Q924,'Partnumber data valves'!$B$4:$K$1001,4,FALSE)</f>
        <v>#N/A</v>
      </c>
      <c r="U924" s="23" t="e">
        <f>VLOOKUP('Frese Valve Selection'!$Q924,'Partnumber data valves'!$B$4:$K$1001,5,FALSE)</f>
        <v>#N/A</v>
      </c>
      <c r="V924" s="23" t="e">
        <f>VLOOKUP('Frese Valve Selection'!$Q924,'Partnumber data valves'!$B$4:$K$1001,6,FALSE)</f>
        <v>#N/A</v>
      </c>
      <c r="W924" s="23" t="e">
        <f>VLOOKUP('Frese Valve Selection'!$Q924,'Partnumber data valves'!$B$4:$K$1001,7,FALSE)</f>
        <v>#N/A</v>
      </c>
      <c r="X924" s="23" t="e">
        <f>VLOOKUP('Frese Valve Selection'!$Q924,'Partnumber data valves'!$B$4:$K$1001,8,FALSE)</f>
        <v>#N/A</v>
      </c>
      <c r="Y924" s="23" t="e">
        <f>VLOOKUP('Frese Valve Selection'!$Q924,'Partnumber data valves'!$B$4:$K$1001,9,FALSE)</f>
        <v>#N/A</v>
      </c>
      <c r="Z924" s="23" t="e">
        <f>VLOOKUP('Frese Valve Selection'!$Q924,'Partnumber data valves'!$B$4:$K$1001,10,FALSE)</f>
        <v>#N/A</v>
      </c>
      <c r="AA924" s="97">
        <f t="shared" si="135"/>
        <v>0</v>
      </c>
      <c r="AB924" s="98" t="e">
        <f t="shared" si="133"/>
        <v>#N/A</v>
      </c>
      <c r="AC924" s="99" t="e">
        <f t="shared" si="134"/>
        <v>#N/A</v>
      </c>
      <c r="AD924" s="23" t="e">
        <f>VLOOKUP(Q924,'Weight table'!$A$2:$C$10000,3,FALSE)</f>
        <v>#N/A</v>
      </c>
      <c r="AF924" s="83"/>
      <c r="AG924" s="23" t="str">
        <f>IF(OR(ISBLANK($AF924),$AF924="N/A"),"",VLOOKUP($AF924,'Part number data actuators'!$B$3:$H$202,2,FALSE))</f>
        <v/>
      </c>
      <c r="AH924" s="23" t="str">
        <f>IF(OR(ISBLANK($AF924),$AF924="N/A"),"",VLOOKUP($AF924,'Part number data actuators'!$B$3:$H$202,3,FALSE))</f>
        <v/>
      </c>
      <c r="AI924" s="23" t="str">
        <f>IF(OR(ISBLANK($AF924),$AF924="N/A"),"",VLOOKUP($AF924,'Part number data actuators'!$B$3:$H$202,4,FALSE))</f>
        <v/>
      </c>
      <c r="AJ924" s="23" t="str">
        <f>IF(OR(ISBLANK($AF924),$AF924="N/A"),"",VLOOKUP($AF924,'Part number data actuators'!$B$3:$H$202,5,FALSE))</f>
        <v/>
      </c>
      <c r="AK924" s="23" t="str">
        <f>IF(OR(ISBLANK($AF924),$AF924="N/A"),"",VLOOKUP($AF924,'Part number data actuators'!$B$3:$H$202,6,FALSE))</f>
        <v/>
      </c>
      <c r="AL924" s="23" t="str">
        <f>IF(OR(ISBLANK($AF924),$AF924="N/A"),"",VLOOKUP($AF924,'Part number data actuators'!$B$3:$H$202,7,FALSE))</f>
        <v/>
      </c>
      <c r="AM924" s="5" t="str">
        <f>IF(OR(ISBLANK($AF924),$AF924="N/A"),"",VLOOKUP(AF924,'Weight table'!$A$2:$C$10000,3,FALSE))</f>
        <v/>
      </c>
      <c r="AO924" s="86"/>
      <c r="AU924" s="66" t="e">
        <f t="shared" si="136"/>
        <v>#N/A</v>
      </c>
      <c r="AV924" s="66" t="e">
        <f t="shared" si="137"/>
        <v>#N/A</v>
      </c>
      <c r="AW924" t="e">
        <f t="shared" si="138"/>
        <v>#N/A</v>
      </c>
      <c r="AX924" s="66" t="e">
        <f t="shared" si="139"/>
        <v>#N/A</v>
      </c>
      <c r="AY924" s="66" t="e">
        <f t="shared" si="140"/>
        <v>#N/A</v>
      </c>
      <c r="BB924" s="6" t="e">
        <f>MATCH(Q924,'Partnumber data valves'!$B$4:$B$1001,0)</f>
        <v>#N/A</v>
      </c>
      <c r="BC924" s="6"/>
      <c r="BD924" t="e">
        <f>INDEX('Partnumber data valves'!$B$4:$AC$1001,$BB924,13)</f>
        <v>#N/A</v>
      </c>
      <c r="BE924" t="e">
        <f>INDEX('Partnumber data valves'!$B$4:$AC$1001,$BB924,14)</f>
        <v>#N/A</v>
      </c>
      <c r="BF924" t="e">
        <f>INDEX('Partnumber data valves'!$B$4:$AC$1001,$BB924,15)</f>
        <v>#N/A</v>
      </c>
      <c r="BG924" t="e">
        <f>INDEX('Partnumber data valves'!$B$4:$AC$1001,$BB924,16)</f>
        <v>#N/A</v>
      </c>
      <c r="BH924" t="e">
        <f>INDEX('Partnumber data valves'!$B$4:$AC$1001,$BB924,17)</f>
        <v>#N/A</v>
      </c>
      <c r="BI924" t="e">
        <f>INDEX('Partnumber data valves'!$B$4:$AC$1001,$BB924,18)</f>
        <v>#N/A</v>
      </c>
      <c r="BJ924" t="e">
        <f>INDEX('Partnumber data valves'!$B$4:$AC$1001,$BB924,19)</f>
        <v>#N/A</v>
      </c>
      <c r="BL924" t="e">
        <f>INDEX('Partnumber data valves'!$B$4:$AC$1001,$BB924,21)</f>
        <v>#N/A</v>
      </c>
      <c r="BM924" t="e">
        <f>INDEX('Partnumber data valves'!$B$4:$AC$1001,$BB924,22)</f>
        <v>#N/A</v>
      </c>
      <c r="BN924" t="e">
        <f>INDEX('Partnumber data valves'!$B$4:$AC$1001,$BB924,23)</f>
        <v>#N/A</v>
      </c>
      <c r="BO924" t="e">
        <f>INDEX('Partnumber data valves'!$B$4:$AC$1001,$BB924,24)</f>
        <v>#N/A</v>
      </c>
      <c r="BP924" t="e">
        <f>INDEX('Partnumber data valves'!$B$4:$AC$1001,$BB924,25)</f>
        <v>#N/A</v>
      </c>
      <c r="BQ924" t="e">
        <f>INDEX('Partnumber data valves'!$B$4:$AC$1001,$BB924,26)</f>
        <v>#N/A</v>
      </c>
      <c r="BR924" t="e">
        <f>INDEX('Partnumber data valves'!$B$4:$AC$1001,$BB924,27)</f>
        <v>#N/A</v>
      </c>
      <c r="BS924" t="e">
        <f>INDEX('Partnumber data valves'!$B$4:$AC$1001,$BB924,28)</f>
        <v>#N/A</v>
      </c>
      <c r="BU924" s="66" t="e">
        <f>INDEX('Partnumber data valves'!$B$4:$AC$1001,$BB924,5)</f>
        <v>#N/A</v>
      </c>
      <c r="BV924" s="66" t="e">
        <f>INDEX('Partnumber data valves'!$B$4:$AC$1001,$BB924,6)</f>
        <v>#N/A</v>
      </c>
    </row>
    <row r="925" spans="2:74" ht="15.75">
      <c r="B925" s="86"/>
      <c r="C925" s="108"/>
      <c r="D925" s="112"/>
      <c r="E925" s="124"/>
      <c r="F925" s="124"/>
      <c r="G925" s="109"/>
      <c r="H925" s="112"/>
      <c r="I925" s="110"/>
      <c r="J925" s="111"/>
      <c r="K925" s="112"/>
      <c r="L925" s="111"/>
      <c r="M925" s="115"/>
      <c r="N925" s="115"/>
      <c r="O925" s="115"/>
      <c r="Q925" s="83"/>
      <c r="R925" s="22" t="e">
        <f>VLOOKUP('Frese Valve Selection'!$Q925,'Partnumber data valves'!$B$4:$K$1001,2,FALSE)</f>
        <v>#N/A</v>
      </c>
      <c r="S925" s="23" t="e">
        <f>VLOOKUP('Frese Valve Selection'!$Q925,'Partnumber data valves'!$B$4:$K$1001,3,FALSE)</f>
        <v>#N/A</v>
      </c>
      <c r="T925" s="23" t="e">
        <f>VLOOKUP('Frese Valve Selection'!$Q925,'Partnumber data valves'!$B$4:$K$1001,4,FALSE)</f>
        <v>#N/A</v>
      </c>
      <c r="U925" s="23" t="e">
        <f>VLOOKUP('Frese Valve Selection'!$Q925,'Partnumber data valves'!$B$4:$K$1001,5,FALSE)</f>
        <v>#N/A</v>
      </c>
      <c r="V925" s="23" t="e">
        <f>VLOOKUP('Frese Valve Selection'!$Q925,'Partnumber data valves'!$B$4:$K$1001,6,FALSE)</f>
        <v>#N/A</v>
      </c>
      <c r="W925" s="23" t="e">
        <f>VLOOKUP('Frese Valve Selection'!$Q925,'Partnumber data valves'!$B$4:$K$1001,7,FALSE)</f>
        <v>#N/A</v>
      </c>
      <c r="X925" s="23" t="e">
        <f>VLOOKUP('Frese Valve Selection'!$Q925,'Partnumber data valves'!$B$4:$K$1001,8,FALSE)</f>
        <v>#N/A</v>
      </c>
      <c r="Y925" s="23" t="e">
        <f>VLOOKUP('Frese Valve Selection'!$Q925,'Partnumber data valves'!$B$4:$K$1001,9,FALSE)</f>
        <v>#N/A</v>
      </c>
      <c r="Z925" s="23" t="e">
        <f>VLOOKUP('Frese Valve Selection'!$Q925,'Partnumber data valves'!$B$4:$K$1001,10,FALSE)</f>
        <v>#N/A</v>
      </c>
      <c r="AA925" s="97">
        <f t="shared" si="135"/>
        <v>0</v>
      </c>
      <c r="AB925" s="98" t="e">
        <f t="shared" si="133"/>
        <v>#N/A</v>
      </c>
      <c r="AC925" s="99" t="e">
        <f t="shared" si="134"/>
        <v>#N/A</v>
      </c>
      <c r="AD925" s="23" t="e">
        <f>VLOOKUP(Q925,'Weight table'!$A$2:$C$10000,3,FALSE)</f>
        <v>#N/A</v>
      </c>
      <c r="AF925" s="83"/>
      <c r="AG925" s="23" t="str">
        <f>IF(OR(ISBLANK($AF925),$AF925="N/A"),"",VLOOKUP($AF925,'Part number data actuators'!$B$3:$H$202,2,FALSE))</f>
        <v/>
      </c>
      <c r="AH925" s="23" t="str">
        <f>IF(OR(ISBLANK($AF925),$AF925="N/A"),"",VLOOKUP($AF925,'Part number data actuators'!$B$3:$H$202,3,FALSE))</f>
        <v/>
      </c>
      <c r="AI925" s="23" t="str">
        <f>IF(OR(ISBLANK($AF925),$AF925="N/A"),"",VLOOKUP($AF925,'Part number data actuators'!$B$3:$H$202,4,FALSE))</f>
        <v/>
      </c>
      <c r="AJ925" s="23" t="str">
        <f>IF(OR(ISBLANK($AF925),$AF925="N/A"),"",VLOOKUP($AF925,'Part number data actuators'!$B$3:$H$202,5,FALSE))</f>
        <v/>
      </c>
      <c r="AK925" s="23" t="str">
        <f>IF(OR(ISBLANK($AF925),$AF925="N/A"),"",VLOOKUP($AF925,'Part number data actuators'!$B$3:$H$202,6,FALSE))</f>
        <v/>
      </c>
      <c r="AL925" s="23" t="str">
        <f>IF(OR(ISBLANK($AF925),$AF925="N/A"),"",VLOOKUP($AF925,'Part number data actuators'!$B$3:$H$202,7,FALSE))</f>
        <v/>
      </c>
      <c r="AM925" s="5" t="str">
        <f>IF(OR(ISBLANK($AF925),$AF925="N/A"),"",VLOOKUP(AF925,'Weight table'!$A$2:$C$10000,3,FALSE))</f>
        <v/>
      </c>
      <c r="AO925" s="86"/>
      <c r="AU925" s="66" t="e">
        <f t="shared" si="136"/>
        <v>#N/A</v>
      </c>
      <c r="AV925" s="66" t="e">
        <f t="shared" si="137"/>
        <v>#N/A</v>
      </c>
      <c r="AW925" t="e">
        <f t="shared" si="138"/>
        <v>#N/A</v>
      </c>
      <c r="AX925" s="66" t="e">
        <f t="shared" si="139"/>
        <v>#N/A</v>
      </c>
      <c r="AY925" s="66" t="e">
        <f t="shared" si="140"/>
        <v>#N/A</v>
      </c>
      <c r="BB925" s="6" t="e">
        <f>MATCH(Q925,'Partnumber data valves'!$B$4:$B$1001,0)</f>
        <v>#N/A</v>
      </c>
      <c r="BC925" s="6"/>
      <c r="BD925" t="e">
        <f>INDEX('Partnumber data valves'!$B$4:$AC$1001,$BB925,13)</f>
        <v>#N/A</v>
      </c>
      <c r="BE925" t="e">
        <f>INDEX('Partnumber data valves'!$B$4:$AC$1001,$BB925,14)</f>
        <v>#N/A</v>
      </c>
      <c r="BF925" t="e">
        <f>INDEX('Partnumber data valves'!$B$4:$AC$1001,$BB925,15)</f>
        <v>#N/A</v>
      </c>
      <c r="BG925" t="e">
        <f>INDEX('Partnumber data valves'!$B$4:$AC$1001,$BB925,16)</f>
        <v>#N/A</v>
      </c>
      <c r="BH925" t="e">
        <f>INDEX('Partnumber data valves'!$B$4:$AC$1001,$BB925,17)</f>
        <v>#N/A</v>
      </c>
      <c r="BI925" t="e">
        <f>INDEX('Partnumber data valves'!$B$4:$AC$1001,$BB925,18)</f>
        <v>#N/A</v>
      </c>
      <c r="BJ925" t="e">
        <f>INDEX('Partnumber data valves'!$B$4:$AC$1001,$BB925,19)</f>
        <v>#N/A</v>
      </c>
      <c r="BL925" t="e">
        <f>INDEX('Partnumber data valves'!$B$4:$AC$1001,$BB925,21)</f>
        <v>#N/A</v>
      </c>
      <c r="BM925" t="e">
        <f>INDEX('Partnumber data valves'!$B$4:$AC$1001,$BB925,22)</f>
        <v>#N/A</v>
      </c>
      <c r="BN925" t="e">
        <f>INDEX('Partnumber data valves'!$B$4:$AC$1001,$BB925,23)</f>
        <v>#N/A</v>
      </c>
      <c r="BO925" t="e">
        <f>INDEX('Partnumber data valves'!$B$4:$AC$1001,$BB925,24)</f>
        <v>#N/A</v>
      </c>
      <c r="BP925" t="e">
        <f>INDEX('Partnumber data valves'!$B$4:$AC$1001,$BB925,25)</f>
        <v>#N/A</v>
      </c>
      <c r="BQ925" t="e">
        <f>INDEX('Partnumber data valves'!$B$4:$AC$1001,$BB925,26)</f>
        <v>#N/A</v>
      </c>
      <c r="BR925" t="e">
        <f>INDEX('Partnumber data valves'!$B$4:$AC$1001,$BB925,27)</f>
        <v>#N/A</v>
      </c>
      <c r="BS925" t="e">
        <f>INDEX('Partnumber data valves'!$B$4:$AC$1001,$BB925,28)</f>
        <v>#N/A</v>
      </c>
      <c r="BU925" s="66" t="e">
        <f>INDEX('Partnumber data valves'!$B$4:$AC$1001,$BB925,5)</f>
        <v>#N/A</v>
      </c>
      <c r="BV925" s="66" t="e">
        <f>INDEX('Partnumber data valves'!$B$4:$AC$1001,$BB925,6)</f>
        <v>#N/A</v>
      </c>
    </row>
    <row r="926" spans="2:74" ht="15.75">
      <c r="B926" s="86"/>
      <c r="C926" s="108"/>
      <c r="D926" s="112"/>
      <c r="E926" s="124"/>
      <c r="F926" s="124"/>
      <c r="G926" s="109"/>
      <c r="H926" s="112"/>
      <c r="I926" s="110"/>
      <c r="J926" s="111"/>
      <c r="K926" s="112"/>
      <c r="L926" s="111"/>
      <c r="M926" s="115"/>
      <c r="N926" s="115"/>
      <c r="O926" s="115"/>
      <c r="Q926" s="83"/>
      <c r="R926" s="22" t="e">
        <f>VLOOKUP('Frese Valve Selection'!$Q926,'Partnumber data valves'!$B$4:$K$1001,2,FALSE)</f>
        <v>#N/A</v>
      </c>
      <c r="S926" s="23" t="e">
        <f>VLOOKUP('Frese Valve Selection'!$Q926,'Partnumber data valves'!$B$4:$K$1001,3,FALSE)</f>
        <v>#N/A</v>
      </c>
      <c r="T926" s="23" t="e">
        <f>VLOOKUP('Frese Valve Selection'!$Q926,'Partnumber data valves'!$B$4:$K$1001,4,FALSE)</f>
        <v>#N/A</v>
      </c>
      <c r="U926" s="23" t="e">
        <f>VLOOKUP('Frese Valve Selection'!$Q926,'Partnumber data valves'!$B$4:$K$1001,5,FALSE)</f>
        <v>#N/A</v>
      </c>
      <c r="V926" s="23" t="e">
        <f>VLOOKUP('Frese Valve Selection'!$Q926,'Partnumber data valves'!$B$4:$K$1001,6,FALSE)</f>
        <v>#N/A</v>
      </c>
      <c r="W926" s="23" t="e">
        <f>VLOOKUP('Frese Valve Selection'!$Q926,'Partnumber data valves'!$B$4:$K$1001,7,FALSE)</f>
        <v>#N/A</v>
      </c>
      <c r="X926" s="23" t="e">
        <f>VLOOKUP('Frese Valve Selection'!$Q926,'Partnumber data valves'!$B$4:$K$1001,8,FALSE)</f>
        <v>#N/A</v>
      </c>
      <c r="Y926" s="23" t="e">
        <f>VLOOKUP('Frese Valve Selection'!$Q926,'Partnumber data valves'!$B$4:$K$1001,9,FALSE)</f>
        <v>#N/A</v>
      </c>
      <c r="Z926" s="23" t="e">
        <f>VLOOKUP('Frese Valve Selection'!$Q926,'Partnumber data valves'!$B$4:$K$1001,10,FALSE)</f>
        <v>#N/A</v>
      </c>
      <c r="AA926" s="97">
        <f t="shared" si="135"/>
        <v>0</v>
      </c>
      <c r="AB926" s="98" t="e">
        <f t="shared" si="133"/>
        <v>#N/A</v>
      </c>
      <c r="AC926" s="99" t="e">
        <f t="shared" si="134"/>
        <v>#N/A</v>
      </c>
      <c r="AD926" s="23" t="e">
        <f>VLOOKUP(Q926,'Weight table'!$A$2:$C$10000,3,FALSE)</f>
        <v>#N/A</v>
      </c>
      <c r="AF926" s="83"/>
      <c r="AG926" s="23" t="str">
        <f>IF(OR(ISBLANK($AF926),$AF926="N/A"),"",VLOOKUP($AF926,'Part number data actuators'!$B$3:$H$202,2,FALSE))</f>
        <v/>
      </c>
      <c r="AH926" s="23" t="str">
        <f>IF(OR(ISBLANK($AF926),$AF926="N/A"),"",VLOOKUP($AF926,'Part number data actuators'!$B$3:$H$202,3,FALSE))</f>
        <v/>
      </c>
      <c r="AI926" s="23" t="str">
        <f>IF(OR(ISBLANK($AF926),$AF926="N/A"),"",VLOOKUP($AF926,'Part number data actuators'!$B$3:$H$202,4,FALSE))</f>
        <v/>
      </c>
      <c r="AJ926" s="23" t="str">
        <f>IF(OR(ISBLANK($AF926),$AF926="N/A"),"",VLOOKUP($AF926,'Part number data actuators'!$B$3:$H$202,5,FALSE))</f>
        <v/>
      </c>
      <c r="AK926" s="23" t="str">
        <f>IF(OR(ISBLANK($AF926),$AF926="N/A"),"",VLOOKUP($AF926,'Part number data actuators'!$B$3:$H$202,6,FALSE))</f>
        <v/>
      </c>
      <c r="AL926" s="23" t="str">
        <f>IF(OR(ISBLANK($AF926),$AF926="N/A"),"",VLOOKUP($AF926,'Part number data actuators'!$B$3:$H$202,7,FALSE))</f>
        <v/>
      </c>
      <c r="AM926" s="5" t="str">
        <f>IF(OR(ISBLANK($AF926),$AF926="N/A"),"",VLOOKUP(AF926,'Weight table'!$A$2:$C$10000,3,FALSE))</f>
        <v/>
      </c>
      <c r="AO926" s="86"/>
      <c r="AU926" s="66" t="e">
        <f t="shared" si="136"/>
        <v>#N/A</v>
      </c>
      <c r="AV926" s="66" t="e">
        <f t="shared" si="137"/>
        <v>#N/A</v>
      </c>
      <c r="AW926" t="e">
        <f t="shared" si="138"/>
        <v>#N/A</v>
      </c>
      <c r="AX926" s="66" t="e">
        <f t="shared" si="139"/>
        <v>#N/A</v>
      </c>
      <c r="AY926" s="66" t="e">
        <f t="shared" si="140"/>
        <v>#N/A</v>
      </c>
      <c r="BB926" s="6" t="e">
        <f>MATCH(Q926,'Partnumber data valves'!$B$4:$B$1001,0)</f>
        <v>#N/A</v>
      </c>
      <c r="BC926" s="6"/>
      <c r="BD926" t="e">
        <f>INDEX('Partnumber data valves'!$B$4:$AC$1001,$BB926,13)</f>
        <v>#N/A</v>
      </c>
      <c r="BE926" t="e">
        <f>INDEX('Partnumber data valves'!$B$4:$AC$1001,$BB926,14)</f>
        <v>#N/A</v>
      </c>
      <c r="BF926" t="e">
        <f>INDEX('Partnumber data valves'!$B$4:$AC$1001,$BB926,15)</f>
        <v>#N/A</v>
      </c>
      <c r="BG926" t="e">
        <f>INDEX('Partnumber data valves'!$B$4:$AC$1001,$BB926,16)</f>
        <v>#N/A</v>
      </c>
      <c r="BH926" t="e">
        <f>INDEX('Partnumber data valves'!$B$4:$AC$1001,$BB926,17)</f>
        <v>#N/A</v>
      </c>
      <c r="BI926" t="e">
        <f>INDEX('Partnumber data valves'!$B$4:$AC$1001,$BB926,18)</f>
        <v>#N/A</v>
      </c>
      <c r="BJ926" t="e">
        <f>INDEX('Partnumber data valves'!$B$4:$AC$1001,$BB926,19)</f>
        <v>#N/A</v>
      </c>
      <c r="BL926" t="e">
        <f>INDEX('Partnumber data valves'!$B$4:$AC$1001,$BB926,21)</f>
        <v>#N/A</v>
      </c>
      <c r="BM926" t="e">
        <f>INDEX('Partnumber data valves'!$B$4:$AC$1001,$BB926,22)</f>
        <v>#N/A</v>
      </c>
      <c r="BN926" t="e">
        <f>INDEX('Partnumber data valves'!$B$4:$AC$1001,$BB926,23)</f>
        <v>#N/A</v>
      </c>
      <c r="BO926" t="e">
        <f>INDEX('Partnumber data valves'!$B$4:$AC$1001,$BB926,24)</f>
        <v>#N/A</v>
      </c>
      <c r="BP926" t="e">
        <f>INDEX('Partnumber data valves'!$B$4:$AC$1001,$BB926,25)</f>
        <v>#N/A</v>
      </c>
      <c r="BQ926" t="e">
        <f>INDEX('Partnumber data valves'!$B$4:$AC$1001,$BB926,26)</f>
        <v>#N/A</v>
      </c>
      <c r="BR926" t="e">
        <f>INDEX('Partnumber data valves'!$B$4:$AC$1001,$BB926,27)</f>
        <v>#N/A</v>
      </c>
      <c r="BS926" t="e">
        <f>INDEX('Partnumber data valves'!$B$4:$AC$1001,$BB926,28)</f>
        <v>#N/A</v>
      </c>
      <c r="BU926" s="66" t="e">
        <f>INDEX('Partnumber data valves'!$B$4:$AC$1001,$BB926,5)</f>
        <v>#N/A</v>
      </c>
      <c r="BV926" s="66" t="e">
        <f>INDEX('Partnumber data valves'!$B$4:$AC$1001,$BB926,6)</f>
        <v>#N/A</v>
      </c>
    </row>
    <row r="927" spans="2:74" ht="15.75">
      <c r="B927" s="86"/>
      <c r="C927" s="108"/>
      <c r="D927" s="112"/>
      <c r="E927" s="124"/>
      <c r="F927" s="124"/>
      <c r="G927" s="109"/>
      <c r="H927" s="112"/>
      <c r="I927" s="110"/>
      <c r="J927" s="111"/>
      <c r="K927" s="112"/>
      <c r="L927" s="111"/>
      <c r="M927" s="115"/>
      <c r="N927" s="115"/>
      <c r="O927" s="115"/>
      <c r="Q927" s="83"/>
      <c r="R927" s="22" t="e">
        <f>VLOOKUP('Frese Valve Selection'!$Q927,'Partnumber data valves'!$B$4:$K$1001,2,FALSE)</f>
        <v>#N/A</v>
      </c>
      <c r="S927" s="23" t="e">
        <f>VLOOKUP('Frese Valve Selection'!$Q927,'Partnumber data valves'!$B$4:$K$1001,3,FALSE)</f>
        <v>#N/A</v>
      </c>
      <c r="T927" s="23" t="e">
        <f>VLOOKUP('Frese Valve Selection'!$Q927,'Partnumber data valves'!$B$4:$K$1001,4,FALSE)</f>
        <v>#N/A</v>
      </c>
      <c r="U927" s="23" t="e">
        <f>VLOOKUP('Frese Valve Selection'!$Q927,'Partnumber data valves'!$B$4:$K$1001,5,FALSE)</f>
        <v>#N/A</v>
      </c>
      <c r="V927" s="23" t="e">
        <f>VLOOKUP('Frese Valve Selection'!$Q927,'Partnumber data valves'!$B$4:$K$1001,6,FALSE)</f>
        <v>#N/A</v>
      </c>
      <c r="W927" s="23" t="e">
        <f>VLOOKUP('Frese Valve Selection'!$Q927,'Partnumber data valves'!$B$4:$K$1001,7,FALSE)</f>
        <v>#N/A</v>
      </c>
      <c r="X927" s="23" t="e">
        <f>VLOOKUP('Frese Valve Selection'!$Q927,'Partnumber data valves'!$B$4:$K$1001,8,FALSE)</f>
        <v>#N/A</v>
      </c>
      <c r="Y927" s="23" t="e">
        <f>VLOOKUP('Frese Valve Selection'!$Q927,'Partnumber data valves'!$B$4:$K$1001,9,FALSE)</f>
        <v>#N/A</v>
      </c>
      <c r="Z927" s="23" t="e">
        <f>VLOOKUP('Frese Valve Selection'!$Q927,'Partnumber data valves'!$B$4:$K$1001,10,FALSE)</f>
        <v>#N/A</v>
      </c>
      <c r="AA927" s="97">
        <f t="shared" si="135"/>
        <v>0</v>
      </c>
      <c r="AB927" s="98" t="e">
        <f t="shared" si="133"/>
        <v>#N/A</v>
      </c>
      <c r="AC927" s="99" t="e">
        <f t="shared" si="134"/>
        <v>#N/A</v>
      </c>
      <c r="AD927" s="23" t="e">
        <f>VLOOKUP(Q927,'Weight table'!$A$2:$C$10000,3,FALSE)</f>
        <v>#N/A</v>
      </c>
      <c r="AF927" s="83"/>
      <c r="AG927" s="23" t="str">
        <f>IF(OR(ISBLANK($AF927),$AF927="N/A"),"",VLOOKUP($AF927,'Part number data actuators'!$B$3:$H$202,2,FALSE))</f>
        <v/>
      </c>
      <c r="AH927" s="23" t="str">
        <f>IF(OR(ISBLANK($AF927),$AF927="N/A"),"",VLOOKUP($AF927,'Part number data actuators'!$B$3:$H$202,3,FALSE))</f>
        <v/>
      </c>
      <c r="AI927" s="23" t="str">
        <f>IF(OR(ISBLANK($AF927),$AF927="N/A"),"",VLOOKUP($AF927,'Part number data actuators'!$B$3:$H$202,4,FALSE))</f>
        <v/>
      </c>
      <c r="AJ927" s="23" t="str">
        <f>IF(OR(ISBLANK($AF927),$AF927="N/A"),"",VLOOKUP($AF927,'Part number data actuators'!$B$3:$H$202,5,FALSE))</f>
        <v/>
      </c>
      <c r="AK927" s="23" t="str">
        <f>IF(OR(ISBLANK($AF927),$AF927="N/A"),"",VLOOKUP($AF927,'Part number data actuators'!$B$3:$H$202,6,FALSE))</f>
        <v/>
      </c>
      <c r="AL927" s="23" t="str">
        <f>IF(OR(ISBLANK($AF927),$AF927="N/A"),"",VLOOKUP($AF927,'Part number data actuators'!$B$3:$H$202,7,FALSE))</f>
        <v/>
      </c>
      <c r="AM927" s="5" t="str">
        <f>IF(OR(ISBLANK($AF927),$AF927="N/A"),"",VLOOKUP(AF927,'Weight table'!$A$2:$C$10000,3,FALSE))</f>
        <v/>
      </c>
      <c r="AO927" s="86"/>
      <c r="AU927" s="66" t="e">
        <f t="shared" si="136"/>
        <v>#N/A</v>
      </c>
      <c r="AV927" s="66" t="e">
        <f t="shared" si="137"/>
        <v>#N/A</v>
      </c>
      <c r="AW927" t="e">
        <f t="shared" si="138"/>
        <v>#N/A</v>
      </c>
      <c r="AX927" s="66" t="e">
        <f t="shared" si="139"/>
        <v>#N/A</v>
      </c>
      <c r="AY927" s="66" t="e">
        <f t="shared" si="140"/>
        <v>#N/A</v>
      </c>
      <c r="BB927" s="6" t="e">
        <f>MATCH(Q927,'Partnumber data valves'!$B$4:$B$1001,0)</f>
        <v>#N/A</v>
      </c>
      <c r="BC927" s="6"/>
      <c r="BD927" t="e">
        <f>INDEX('Partnumber data valves'!$B$4:$AC$1001,$BB927,13)</f>
        <v>#N/A</v>
      </c>
      <c r="BE927" t="e">
        <f>INDEX('Partnumber data valves'!$B$4:$AC$1001,$BB927,14)</f>
        <v>#N/A</v>
      </c>
      <c r="BF927" t="e">
        <f>INDEX('Partnumber data valves'!$B$4:$AC$1001,$BB927,15)</f>
        <v>#N/A</v>
      </c>
      <c r="BG927" t="e">
        <f>INDEX('Partnumber data valves'!$B$4:$AC$1001,$BB927,16)</f>
        <v>#N/A</v>
      </c>
      <c r="BH927" t="e">
        <f>INDEX('Partnumber data valves'!$B$4:$AC$1001,$BB927,17)</f>
        <v>#N/A</v>
      </c>
      <c r="BI927" t="e">
        <f>INDEX('Partnumber data valves'!$B$4:$AC$1001,$BB927,18)</f>
        <v>#N/A</v>
      </c>
      <c r="BJ927" t="e">
        <f>INDEX('Partnumber data valves'!$B$4:$AC$1001,$BB927,19)</f>
        <v>#N/A</v>
      </c>
      <c r="BL927" t="e">
        <f>INDEX('Partnumber data valves'!$B$4:$AC$1001,$BB927,21)</f>
        <v>#N/A</v>
      </c>
      <c r="BM927" t="e">
        <f>INDEX('Partnumber data valves'!$B$4:$AC$1001,$BB927,22)</f>
        <v>#N/A</v>
      </c>
      <c r="BN927" t="e">
        <f>INDEX('Partnumber data valves'!$B$4:$AC$1001,$BB927,23)</f>
        <v>#N/A</v>
      </c>
      <c r="BO927" t="e">
        <f>INDEX('Partnumber data valves'!$B$4:$AC$1001,$BB927,24)</f>
        <v>#N/A</v>
      </c>
      <c r="BP927" t="e">
        <f>INDEX('Partnumber data valves'!$B$4:$AC$1001,$BB927,25)</f>
        <v>#N/A</v>
      </c>
      <c r="BQ927" t="e">
        <f>INDEX('Partnumber data valves'!$B$4:$AC$1001,$BB927,26)</f>
        <v>#N/A</v>
      </c>
      <c r="BR927" t="e">
        <f>INDEX('Partnumber data valves'!$B$4:$AC$1001,$BB927,27)</f>
        <v>#N/A</v>
      </c>
      <c r="BS927" t="e">
        <f>INDEX('Partnumber data valves'!$B$4:$AC$1001,$BB927,28)</f>
        <v>#N/A</v>
      </c>
      <c r="BU927" s="66" t="e">
        <f>INDEX('Partnumber data valves'!$B$4:$AC$1001,$BB927,5)</f>
        <v>#N/A</v>
      </c>
      <c r="BV927" s="66" t="e">
        <f>INDEX('Partnumber data valves'!$B$4:$AC$1001,$BB927,6)</f>
        <v>#N/A</v>
      </c>
    </row>
    <row r="928" spans="2:74" ht="15.75">
      <c r="B928" s="86"/>
      <c r="C928" s="108"/>
      <c r="D928" s="112"/>
      <c r="E928" s="124"/>
      <c r="F928" s="124"/>
      <c r="G928" s="109"/>
      <c r="H928" s="112"/>
      <c r="I928" s="110"/>
      <c r="J928" s="111"/>
      <c r="K928" s="112"/>
      <c r="L928" s="111"/>
      <c r="M928" s="115"/>
      <c r="N928" s="115"/>
      <c r="O928" s="115"/>
      <c r="Q928" s="83"/>
      <c r="R928" s="22" t="e">
        <f>VLOOKUP('Frese Valve Selection'!$Q928,'Partnumber data valves'!$B$4:$K$1001,2,FALSE)</f>
        <v>#N/A</v>
      </c>
      <c r="S928" s="23" t="e">
        <f>VLOOKUP('Frese Valve Selection'!$Q928,'Partnumber data valves'!$B$4:$K$1001,3,FALSE)</f>
        <v>#N/A</v>
      </c>
      <c r="T928" s="23" t="e">
        <f>VLOOKUP('Frese Valve Selection'!$Q928,'Partnumber data valves'!$B$4:$K$1001,4,FALSE)</f>
        <v>#N/A</v>
      </c>
      <c r="U928" s="23" t="e">
        <f>VLOOKUP('Frese Valve Selection'!$Q928,'Partnumber data valves'!$B$4:$K$1001,5,FALSE)</f>
        <v>#N/A</v>
      </c>
      <c r="V928" s="23" t="e">
        <f>VLOOKUP('Frese Valve Selection'!$Q928,'Partnumber data valves'!$B$4:$K$1001,6,FALSE)</f>
        <v>#N/A</v>
      </c>
      <c r="W928" s="23" t="e">
        <f>VLOOKUP('Frese Valve Selection'!$Q928,'Partnumber data valves'!$B$4:$K$1001,7,FALSE)</f>
        <v>#N/A</v>
      </c>
      <c r="X928" s="23" t="e">
        <f>VLOOKUP('Frese Valve Selection'!$Q928,'Partnumber data valves'!$B$4:$K$1001,8,FALSE)</f>
        <v>#N/A</v>
      </c>
      <c r="Y928" s="23" t="e">
        <f>VLOOKUP('Frese Valve Selection'!$Q928,'Partnumber data valves'!$B$4:$K$1001,9,FALSE)</f>
        <v>#N/A</v>
      </c>
      <c r="Z928" s="23" t="e">
        <f>VLOOKUP('Frese Valve Selection'!$Q928,'Partnumber data valves'!$B$4:$K$1001,10,FALSE)</f>
        <v>#N/A</v>
      </c>
      <c r="AA928" s="97">
        <f t="shared" si="135"/>
        <v>0</v>
      </c>
      <c r="AB928" s="98" t="e">
        <f t="shared" si="133"/>
        <v>#N/A</v>
      </c>
      <c r="AC928" s="99" t="e">
        <f t="shared" si="134"/>
        <v>#N/A</v>
      </c>
      <c r="AD928" s="23" t="e">
        <f>VLOOKUP(Q928,'Weight table'!$A$2:$C$10000,3,FALSE)</f>
        <v>#N/A</v>
      </c>
      <c r="AF928" s="83"/>
      <c r="AG928" s="23" t="str">
        <f>IF(OR(ISBLANK($AF928),$AF928="N/A"),"",VLOOKUP($AF928,'Part number data actuators'!$B$3:$H$202,2,FALSE))</f>
        <v/>
      </c>
      <c r="AH928" s="23" t="str">
        <f>IF(OR(ISBLANK($AF928),$AF928="N/A"),"",VLOOKUP($AF928,'Part number data actuators'!$B$3:$H$202,3,FALSE))</f>
        <v/>
      </c>
      <c r="AI928" s="23" t="str">
        <f>IF(OR(ISBLANK($AF928),$AF928="N/A"),"",VLOOKUP($AF928,'Part number data actuators'!$B$3:$H$202,4,FALSE))</f>
        <v/>
      </c>
      <c r="AJ928" s="23" t="str">
        <f>IF(OR(ISBLANK($AF928),$AF928="N/A"),"",VLOOKUP($AF928,'Part number data actuators'!$B$3:$H$202,5,FALSE))</f>
        <v/>
      </c>
      <c r="AK928" s="23" t="str">
        <f>IF(OR(ISBLANK($AF928),$AF928="N/A"),"",VLOOKUP($AF928,'Part number data actuators'!$B$3:$H$202,6,FALSE))</f>
        <v/>
      </c>
      <c r="AL928" s="23" t="str">
        <f>IF(OR(ISBLANK($AF928),$AF928="N/A"),"",VLOOKUP($AF928,'Part number data actuators'!$B$3:$H$202,7,FALSE))</f>
        <v/>
      </c>
      <c r="AM928" s="5" t="str">
        <f>IF(OR(ISBLANK($AF928),$AF928="N/A"),"",VLOOKUP(AF928,'Weight table'!$A$2:$C$10000,3,FALSE))</f>
        <v/>
      </c>
      <c r="AO928" s="86"/>
      <c r="AU928" s="66" t="e">
        <f t="shared" si="136"/>
        <v>#N/A</v>
      </c>
      <c r="AV928" s="66" t="e">
        <f t="shared" si="137"/>
        <v>#N/A</v>
      </c>
      <c r="AW928" t="e">
        <f t="shared" si="138"/>
        <v>#N/A</v>
      </c>
      <c r="AX928" s="66" t="e">
        <f t="shared" si="139"/>
        <v>#N/A</v>
      </c>
      <c r="AY928" s="66" t="e">
        <f t="shared" si="140"/>
        <v>#N/A</v>
      </c>
      <c r="BB928" s="6" t="e">
        <f>MATCH(Q928,'Partnumber data valves'!$B$4:$B$1001,0)</f>
        <v>#N/A</v>
      </c>
      <c r="BC928" s="6"/>
      <c r="BD928" t="e">
        <f>INDEX('Partnumber data valves'!$B$4:$AC$1001,$BB928,13)</f>
        <v>#N/A</v>
      </c>
      <c r="BE928" t="e">
        <f>INDEX('Partnumber data valves'!$B$4:$AC$1001,$BB928,14)</f>
        <v>#N/A</v>
      </c>
      <c r="BF928" t="e">
        <f>INDEX('Partnumber data valves'!$B$4:$AC$1001,$BB928,15)</f>
        <v>#N/A</v>
      </c>
      <c r="BG928" t="e">
        <f>INDEX('Partnumber data valves'!$B$4:$AC$1001,$BB928,16)</f>
        <v>#N/A</v>
      </c>
      <c r="BH928" t="e">
        <f>INDEX('Partnumber data valves'!$B$4:$AC$1001,$BB928,17)</f>
        <v>#N/A</v>
      </c>
      <c r="BI928" t="e">
        <f>INDEX('Partnumber data valves'!$B$4:$AC$1001,$BB928,18)</f>
        <v>#N/A</v>
      </c>
      <c r="BJ928" t="e">
        <f>INDEX('Partnumber data valves'!$B$4:$AC$1001,$BB928,19)</f>
        <v>#N/A</v>
      </c>
      <c r="BL928" t="e">
        <f>INDEX('Partnumber data valves'!$B$4:$AC$1001,$BB928,21)</f>
        <v>#N/A</v>
      </c>
      <c r="BM928" t="e">
        <f>INDEX('Partnumber data valves'!$B$4:$AC$1001,$BB928,22)</f>
        <v>#N/A</v>
      </c>
      <c r="BN928" t="e">
        <f>INDEX('Partnumber data valves'!$B$4:$AC$1001,$BB928,23)</f>
        <v>#N/A</v>
      </c>
      <c r="BO928" t="e">
        <f>INDEX('Partnumber data valves'!$B$4:$AC$1001,$BB928,24)</f>
        <v>#N/A</v>
      </c>
      <c r="BP928" t="e">
        <f>INDEX('Partnumber data valves'!$B$4:$AC$1001,$BB928,25)</f>
        <v>#N/A</v>
      </c>
      <c r="BQ928" t="e">
        <f>INDEX('Partnumber data valves'!$B$4:$AC$1001,$BB928,26)</f>
        <v>#N/A</v>
      </c>
      <c r="BR928" t="e">
        <f>INDEX('Partnumber data valves'!$B$4:$AC$1001,$BB928,27)</f>
        <v>#N/A</v>
      </c>
      <c r="BS928" t="e">
        <f>INDEX('Partnumber data valves'!$B$4:$AC$1001,$BB928,28)</f>
        <v>#N/A</v>
      </c>
      <c r="BU928" s="66" t="e">
        <f>INDEX('Partnumber data valves'!$B$4:$AC$1001,$BB928,5)</f>
        <v>#N/A</v>
      </c>
      <c r="BV928" s="66" t="e">
        <f>INDEX('Partnumber data valves'!$B$4:$AC$1001,$BB928,6)</f>
        <v>#N/A</v>
      </c>
    </row>
    <row r="929" spans="2:74" ht="15.75">
      <c r="B929" s="86"/>
      <c r="C929" s="108"/>
      <c r="D929" s="125"/>
      <c r="E929" s="124"/>
      <c r="F929" s="124"/>
      <c r="G929" s="109"/>
      <c r="H929" s="112"/>
      <c r="I929" s="110"/>
      <c r="J929" s="111"/>
      <c r="K929" s="112"/>
      <c r="L929" s="111"/>
      <c r="M929" s="115"/>
      <c r="N929" s="115"/>
      <c r="O929" s="115"/>
      <c r="Q929" s="83"/>
      <c r="R929" s="22" t="e">
        <f>VLOOKUP('Frese Valve Selection'!$Q929,'Partnumber data valves'!$B$4:$K$1001,2,FALSE)</f>
        <v>#N/A</v>
      </c>
      <c r="S929" s="23" t="e">
        <f>VLOOKUP('Frese Valve Selection'!$Q929,'Partnumber data valves'!$B$4:$K$1001,3,FALSE)</f>
        <v>#N/A</v>
      </c>
      <c r="T929" s="23" t="e">
        <f>VLOOKUP('Frese Valve Selection'!$Q929,'Partnumber data valves'!$B$4:$K$1001,4,FALSE)</f>
        <v>#N/A</v>
      </c>
      <c r="U929" s="23" t="e">
        <f>VLOOKUP('Frese Valve Selection'!$Q929,'Partnumber data valves'!$B$4:$K$1001,5,FALSE)</f>
        <v>#N/A</v>
      </c>
      <c r="V929" s="23" t="e">
        <f>VLOOKUP('Frese Valve Selection'!$Q929,'Partnumber data valves'!$B$4:$K$1001,6,FALSE)</f>
        <v>#N/A</v>
      </c>
      <c r="W929" s="23" t="e">
        <f>VLOOKUP('Frese Valve Selection'!$Q929,'Partnumber data valves'!$B$4:$K$1001,7,FALSE)</f>
        <v>#N/A</v>
      </c>
      <c r="X929" s="23" t="e">
        <f>VLOOKUP('Frese Valve Selection'!$Q929,'Partnumber data valves'!$B$4:$K$1001,8,FALSE)</f>
        <v>#N/A</v>
      </c>
      <c r="Y929" s="23" t="e">
        <f>VLOOKUP('Frese Valve Selection'!$Q929,'Partnumber data valves'!$B$4:$K$1001,9,FALSE)</f>
        <v>#N/A</v>
      </c>
      <c r="Z929" s="23" t="e">
        <f>VLOOKUP('Frese Valve Selection'!$Q929,'Partnumber data valves'!$B$4:$K$1001,10,FALSE)</f>
        <v>#N/A</v>
      </c>
      <c r="AA929" s="97">
        <f t="shared" si="135"/>
        <v>0</v>
      </c>
      <c r="AB929" s="98" t="e">
        <f t="shared" si="133"/>
        <v>#N/A</v>
      </c>
      <c r="AC929" s="99" t="e">
        <f t="shared" si="134"/>
        <v>#N/A</v>
      </c>
      <c r="AD929" s="23" t="e">
        <f>VLOOKUP(Q929,'Weight table'!$A$2:$C$10000,3,FALSE)</f>
        <v>#N/A</v>
      </c>
      <c r="AF929" s="83"/>
      <c r="AG929" s="23" t="str">
        <f>IF(OR(ISBLANK($AF929),$AF929="N/A"),"",VLOOKUP($AF929,'Part number data actuators'!$B$3:$H$202,2,FALSE))</f>
        <v/>
      </c>
      <c r="AH929" s="23" t="str">
        <f>IF(OR(ISBLANK($AF929),$AF929="N/A"),"",VLOOKUP($AF929,'Part number data actuators'!$B$3:$H$202,3,FALSE))</f>
        <v/>
      </c>
      <c r="AI929" s="23" t="str">
        <f>IF(OR(ISBLANK($AF929),$AF929="N/A"),"",VLOOKUP($AF929,'Part number data actuators'!$B$3:$H$202,4,FALSE))</f>
        <v/>
      </c>
      <c r="AJ929" s="23" t="str">
        <f>IF(OR(ISBLANK($AF929),$AF929="N/A"),"",VLOOKUP($AF929,'Part number data actuators'!$B$3:$H$202,5,FALSE))</f>
        <v/>
      </c>
      <c r="AK929" s="23" t="str">
        <f>IF(OR(ISBLANK($AF929),$AF929="N/A"),"",VLOOKUP($AF929,'Part number data actuators'!$B$3:$H$202,6,FALSE))</f>
        <v/>
      </c>
      <c r="AL929" s="23" t="str">
        <f>IF(OR(ISBLANK($AF929),$AF929="N/A"),"",VLOOKUP($AF929,'Part number data actuators'!$B$3:$H$202,7,FALSE))</f>
        <v/>
      </c>
      <c r="AM929" s="5" t="str">
        <f>IF(OR(ISBLANK($AF929),$AF929="N/A"),"",VLOOKUP(AF929,'Weight table'!$A$2:$C$10000,3,FALSE))</f>
        <v/>
      </c>
      <c r="AO929" s="86"/>
      <c r="AU929" s="66" t="e">
        <f t="shared" si="136"/>
        <v>#N/A</v>
      </c>
      <c r="AV929" s="66" t="e">
        <f t="shared" si="137"/>
        <v>#N/A</v>
      </c>
      <c r="AW929" t="e">
        <f t="shared" si="138"/>
        <v>#N/A</v>
      </c>
      <c r="AX929" s="66" t="e">
        <f t="shared" si="139"/>
        <v>#N/A</v>
      </c>
      <c r="AY929" s="66" t="e">
        <f t="shared" si="140"/>
        <v>#N/A</v>
      </c>
      <c r="BB929" s="6" t="e">
        <f>MATCH(Q929,'Partnumber data valves'!$B$4:$B$1001,0)</f>
        <v>#N/A</v>
      </c>
      <c r="BC929" s="6"/>
      <c r="BD929" t="e">
        <f>INDEX('Partnumber data valves'!$B$4:$AC$1001,$BB929,13)</f>
        <v>#N/A</v>
      </c>
      <c r="BE929" t="e">
        <f>INDEX('Partnumber data valves'!$B$4:$AC$1001,$BB929,14)</f>
        <v>#N/A</v>
      </c>
      <c r="BF929" t="e">
        <f>INDEX('Partnumber data valves'!$B$4:$AC$1001,$BB929,15)</f>
        <v>#N/A</v>
      </c>
      <c r="BG929" t="e">
        <f>INDEX('Partnumber data valves'!$B$4:$AC$1001,$BB929,16)</f>
        <v>#N/A</v>
      </c>
      <c r="BH929" t="e">
        <f>INDEX('Partnumber data valves'!$B$4:$AC$1001,$BB929,17)</f>
        <v>#N/A</v>
      </c>
      <c r="BI929" t="e">
        <f>INDEX('Partnumber data valves'!$B$4:$AC$1001,$BB929,18)</f>
        <v>#N/A</v>
      </c>
      <c r="BJ929" t="e">
        <f>INDEX('Partnumber data valves'!$B$4:$AC$1001,$BB929,19)</f>
        <v>#N/A</v>
      </c>
      <c r="BL929" t="e">
        <f>INDEX('Partnumber data valves'!$B$4:$AC$1001,$BB929,21)</f>
        <v>#N/A</v>
      </c>
      <c r="BM929" t="e">
        <f>INDEX('Partnumber data valves'!$B$4:$AC$1001,$BB929,22)</f>
        <v>#N/A</v>
      </c>
      <c r="BN929" t="e">
        <f>INDEX('Partnumber data valves'!$B$4:$AC$1001,$BB929,23)</f>
        <v>#N/A</v>
      </c>
      <c r="BO929" t="e">
        <f>INDEX('Partnumber data valves'!$B$4:$AC$1001,$BB929,24)</f>
        <v>#N/A</v>
      </c>
      <c r="BP929" t="e">
        <f>INDEX('Partnumber data valves'!$B$4:$AC$1001,$BB929,25)</f>
        <v>#N/A</v>
      </c>
      <c r="BQ929" t="e">
        <f>INDEX('Partnumber data valves'!$B$4:$AC$1001,$BB929,26)</f>
        <v>#N/A</v>
      </c>
      <c r="BR929" t="e">
        <f>INDEX('Partnumber data valves'!$B$4:$AC$1001,$BB929,27)</f>
        <v>#N/A</v>
      </c>
      <c r="BS929" t="e">
        <f>INDEX('Partnumber data valves'!$B$4:$AC$1001,$BB929,28)</f>
        <v>#N/A</v>
      </c>
      <c r="BU929" s="66" t="e">
        <f>INDEX('Partnumber data valves'!$B$4:$AC$1001,$BB929,5)</f>
        <v>#N/A</v>
      </c>
      <c r="BV929" s="66" t="e">
        <f>INDEX('Partnumber data valves'!$B$4:$AC$1001,$BB929,6)</f>
        <v>#N/A</v>
      </c>
    </row>
    <row r="930" spans="2:74" ht="15.75">
      <c r="B930" s="86"/>
      <c r="C930" s="108"/>
      <c r="D930" s="112"/>
      <c r="E930" s="124"/>
      <c r="F930" s="124"/>
      <c r="G930" s="109"/>
      <c r="H930" s="112"/>
      <c r="I930" s="110"/>
      <c r="J930" s="111"/>
      <c r="K930" s="112"/>
      <c r="L930" s="111"/>
      <c r="M930" s="115"/>
      <c r="N930" s="115"/>
      <c r="O930" s="115"/>
      <c r="Q930" s="83"/>
      <c r="R930" s="22" t="e">
        <f>VLOOKUP('Frese Valve Selection'!$Q930,'Partnumber data valves'!$B$4:$K$1001,2,FALSE)</f>
        <v>#N/A</v>
      </c>
      <c r="S930" s="23" t="e">
        <f>VLOOKUP('Frese Valve Selection'!$Q930,'Partnumber data valves'!$B$4:$K$1001,3,FALSE)</f>
        <v>#N/A</v>
      </c>
      <c r="T930" s="23" t="e">
        <f>VLOOKUP('Frese Valve Selection'!$Q930,'Partnumber data valves'!$B$4:$K$1001,4,FALSE)</f>
        <v>#N/A</v>
      </c>
      <c r="U930" s="23" t="e">
        <f>VLOOKUP('Frese Valve Selection'!$Q930,'Partnumber data valves'!$B$4:$K$1001,5,FALSE)</f>
        <v>#N/A</v>
      </c>
      <c r="V930" s="23" t="e">
        <f>VLOOKUP('Frese Valve Selection'!$Q930,'Partnumber data valves'!$B$4:$K$1001,6,FALSE)</f>
        <v>#N/A</v>
      </c>
      <c r="W930" s="23" t="e">
        <f>VLOOKUP('Frese Valve Selection'!$Q930,'Partnumber data valves'!$B$4:$K$1001,7,FALSE)</f>
        <v>#N/A</v>
      </c>
      <c r="X930" s="23" t="e">
        <f>VLOOKUP('Frese Valve Selection'!$Q930,'Partnumber data valves'!$B$4:$K$1001,8,FALSE)</f>
        <v>#N/A</v>
      </c>
      <c r="Y930" s="23" t="e">
        <f>VLOOKUP('Frese Valve Selection'!$Q930,'Partnumber data valves'!$B$4:$K$1001,9,FALSE)</f>
        <v>#N/A</v>
      </c>
      <c r="Z930" s="23" t="e">
        <f>VLOOKUP('Frese Valve Selection'!$Q930,'Partnumber data valves'!$B$4:$K$1001,10,FALSE)</f>
        <v>#N/A</v>
      </c>
      <c r="AA930" s="97">
        <f t="shared" si="135"/>
        <v>0</v>
      </c>
      <c r="AB930" s="98" t="e">
        <f t="shared" si="133"/>
        <v>#N/A</v>
      </c>
      <c r="AC930" s="99" t="e">
        <f t="shared" si="134"/>
        <v>#N/A</v>
      </c>
      <c r="AD930" s="23" t="e">
        <f>VLOOKUP(Q930,'Weight table'!$A$2:$C$10000,3,FALSE)</f>
        <v>#N/A</v>
      </c>
      <c r="AF930" s="83"/>
      <c r="AG930" s="23" t="str">
        <f>IF(OR(ISBLANK($AF930),$AF930="N/A"),"",VLOOKUP($AF930,'Part number data actuators'!$B$3:$H$202,2,FALSE))</f>
        <v/>
      </c>
      <c r="AH930" s="23" t="str">
        <f>IF(OR(ISBLANK($AF930),$AF930="N/A"),"",VLOOKUP($AF930,'Part number data actuators'!$B$3:$H$202,3,FALSE))</f>
        <v/>
      </c>
      <c r="AI930" s="23" t="str">
        <f>IF(OR(ISBLANK($AF930),$AF930="N/A"),"",VLOOKUP($AF930,'Part number data actuators'!$B$3:$H$202,4,FALSE))</f>
        <v/>
      </c>
      <c r="AJ930" s="23" t="str">
        <f>IF(OR(ISBLANK($AF930),$AF930="N/A"),"",VLOOKUP($AF930,'Part number data actuators'!$B$3:$H$202,5,FALSE))</f>
        <v/>
      </c>
      <c r="AK930" s="23" t="str">
        <f>IF(OR(ISBLANK($AF930),$AF930="N/A"),"",VLOOKUP($AF930,'Part number data actuators'!$B$3:$H$202,6,FALSE))</f>
        <v/>
      </c>
      <c r="AL930" s="23" t="str">
        <f>IF(OR(ISBLANK($AF930),$AF930="N/A"),"",VLOOKUP($AF930,'Part number data actuators'!$B$3:$H$202,7,FALSE))</f>
        <v/>
      </c>
      <c r="AM930" s="5" t="str">
        <f>IF(OR(ISBLANK($AF930),$AF930="N/A"),"",VLOOKUP(AF930,'Weight table'!$A$2:$C$10000,3,FALSE))</f>
        <v/>
      </c>
      <c r="AO930" s="86"/>
      <c r="AU930" s="66" t="e">
        <f t="shared" si="136"/>
        <v>#N/A</v>
      </c>
      <c r="AV930" s="66" t="e">
        <f t="shared" si="137"/>
        <v>#N/A</v>
      </c>
      <c r="AW930" t="e">
        <f t="shared" si="138"/>
        <v>#N/A</v>
      </c>
      <c r="AX930" s="66" t="e">
        <f t="shared" si="139"/>
        <v>#N/A</v>
      </c>
      <c r="AY930" s="66" t="e">
        <f t="shared" si="140"/>
        <v>#N/A</v>
      </c>
      <c r="BB930" s="6" t="e">
        <f>MATCH(Q930,'Partnumber data valves'!$B$4:$B$1001,0)</f>
        <v>#N/A</v>
      </c>
      <c r="BC930" s="6"/>
      <c r="BD930" t="e">
        <f>INDEX('Partnumber data valves'!$B$4:$AC$1001,$BB930,13)</f>
        <v>#N/A</v>
      </c>
      <c r="BE930" t="e">
        <f>INDEX('Partnumber data valves'!$B$4:$AC$1001,$BB930,14)</f>
        <v>#N/A</v>
      </c>
      <c r="BF930" t="e">
        <f>INDEX('Partnumber data valves'!$B$4:$AC$1001,$BB930,15)</f>
        <v>#N/A</v>
      </c>
      <c r="BG930" t="e">
        <f>INDEX('Partnumber data valves'!$B$4:$AC$1001,$BB930,16)</f>
        <v>#N/A</v>
      </c>
      <c r="BH930" t="e">
        <f>INDEX('Partnumber data valves'!$B$4:$AC$1001,$BB930,17)</f>
        <v>#N/A</v>
      </c>
      <c r="BI930" t="e">
        <f>INDEX('Partnumber data valves'!$B$4:$AC$1001,$BB930,18)</f>
        <v>#N/A</v>
      </c>
      <c r="BJ930" t="e">
        <f>INDEX('Partnumber data valves'!$B$4:$AC$1001,$BB930,19)</f>
        <v>#N/A</v>
      </c>
      <c r="BL930" t="e">
        <f>INDEX('Partnumber data valves'!$B$4:$AC$1001,$BB930,21)</f>
        <v>#N/A</v>
      </c>
      <c r="BM930" t="e">
        <f>INDEX('Partnumber data valves'!$B$4:$AC$1001,$BB930,22)</f>
        <v>#N/A</v>
      </c>
      <c r="BN930" t="e">
        <f>INDEX('Partnumber data valves'!$B$4:$AC$1001,$BB930,23)</f>
        <v>#N/A</v>
      </c>
      <c r="BO930" t="e">
        <f>INDEX('Partnumber data valves'!$B$4:$AC$1001,$BB930,24)</f>
        <v>#N/A</v>
      </c>
      <c r="BP930" t="e">
        <f>INDEX('Partnumber data valves'!$B$4:$AC$1001,$BB930,25)</f>
        <v>#N/A</v>
      </c>
      <c r="BQ930" t="e">
        <f>INDEX('Partnumber data valves'!$B$4:$AC$1001,$BB930,26)</f>
        <v>#N/A</v>
      </c>
      <c r="BR930" t="e">
        <f>INDEX('Partnumber data valves'!$B$4:$AC$1001,$BB930,27)</f>
        <v>#N/A</v>
      </c>
      <c r="BS930" t="e">
        <f>INDEX('Partnumber data valves'!$B$4:$AC$1001,$BB930,28)</f>
        <v>#N/A</v>
      </c>
      <c r="BU930" s="66" t="e">
        <f>INDEX('Partnumber data valves'!$B$4:$AC$1001,$BB930,5)</f>
        <v>#N/A</v>
      </c>
      <c r="BV930" s="66" t="e">
        <f>INDEX('Partnumber data valves'!$B$4:$AC$1001,$BB930,6)</f>
        <v>#N/A</v>
      </c>
    </row>
    <row r="931" spans="2:74" ht="15.75">
      <c r="B931" s="86"/>
      <c r="C931" s="108"/>
      <c r="D931" s="112"/>
      <c r="E931" s="124"/>
      <c r="F931" s="124"/>
      <c r="G931" s="109"/>
      <c r="H931" s="112"/>
      <c r="I931" s="110"/>
      <c r="J931" s="111"/>
      <c r="K931" s="112"/>
      <c r="L931" s="111"/>
      <c r="M931" s="115"/>
      <c r="N931" s="115"/>
      <c r="O931" s="115"/>
      <c r="Q931" s="83"/>
      <c r="R931" s="22" t="e">
        <f>VLOOKUP('Frese Valve Selection'!$Q931,'Partnumber data valves'!$B$4:$K$1001,2,FALSE)</f>
        <v>#N/A</v>
      </c>
      <c r="S931" s="23" t="e">
        <f>VLOOKUP('Frese Valve Selection'!$Q931,'Partnumber data valves'!$B$4:$K$1001,3,FALSE)</f>
        <v>#N/A</v>
      </c>
      <c r="T931" s="23" t="e">
        <f>VLOOKUP('Frese Valve Selection'!$Q931,'Partnumber data valves'!$B$4:$K$1001,4,FALSE)</f>
        <v>#N/A</v>
      </c>
      <c r="U931" s="23" t="e">
        <f>VLOOKUP('Frese Valve Selection'!$Q931,'Partnumber data valves'!$B$4:$K$1001,5,FALSE)</f>
        <v>#N/A</v>
      </c>
      <c r="V931" s="23" t="e">
        <f>VLOOKUP('Frese Valve Selection'!$Q931,'Partnumber data valves'!$B$4:$K$1001,6,FALSE)</f>
        <v>#N/A</v>
      </c>
      <c r="W931" s="23" t="e">
        <f>VLOOKUP('Frese Valve Selection'!$Q931,'Partnumber data valves'!$B$4:$K$1001,7,FALSE)</f>
        <v>#N/A</v>
      </c>
      <c r="X931" s="23" t="e">
        <f>VLOOKUP('Frese Valve Selection'!$Q931,'Partnumber data valves'!$B$4:$K$1001,8,FALSE)</f>
        <v>#N/A</v>
      </c>
      <c r="Y931" s="23" t="e">
        <f>VLOOKUP('Frese Valve Selection'!$Q931,'Partnumber data valves'!$B$4:$K$1001,9,FALSE)</f>
        <v>#N/A</v>
      </c>
      <c r="Z931" s="23" t="e">
        <f>VLOOKUP('Frese Valve Selection'!$Q931,'Partnumber data valves'!$B$4:$K$1001,10,FALSE)</f>
        <v>#N/A</v>
      </c>
      <c r="AA931" s="97">
        <f t="shared" si="135"/>
        <v>0</v>
      </c>
      <c r="AB931" s="98" t="e">
        <f t="shared" si="133"/>
        <v>#N/A</v>
      </c>
      <c r="AC931" s="99" t="e">
        <f t="shared" si="134"/>
        <v>#N/A</v>
      </c>
      <c r="AD931" s="23" t="e">
        <f>VLOOKUP(Q931,'Weight table'!$A$2:$C$10000,3,FALSE)</f>
        <v>#N/A</v>
      </c>
      <c r="AF931" s="83"/>
      <c r="AG931" s="23" t="str">
        <f>IF(OR(ISBLANK($AF931),$AF931="N/A"),"",VLOOKUP($AF931,'Part number data actuators'!$B$3:$H$202,2,FALSE))</f>
        <v/>
      </c>
      <c r="AH931" s="23" t="str">
        <f>IF(OR(ISBLANK($AF931),$AF931="N/A"),"",VLOOKUP($AF931,'Part number data actuators'!$B$3:$H$202,3,FALSE))</f>
        <v/>
      </c>
      <c r="AI931" s="23" t="str">
        <f>IF(OR(ISBLANK($AF931),$AF931="N/A"),"",VLOOKUP($AF931,'Part number data actuators'!$B$3:$H$202,4,FALSE))</f>
        <v/>
      </c>
      <c r="AJ931" s="23" t="str">
        <f>IF(OR(ISBLANK($AF931),$AF931="N/A"),"",VLOOKUP($AF931,'Part number data actuators'!$B$3:$H$202,5,FALSE))</f>
        <v/>
      </c>
      <c r="AK931" s="23" t="str">
        <f>IF(OR(ISBLANK($AF931),$AF931="N/A"),"",VLOOKUP($AF931,'Part number data actuators'!$B$3:$H$202,6,FALSE))</f>
        <v/>
      </c>
      <c r="AL931" s="23" t="str">
        <f>IF(OR(ISBLANK($AF931),$AF931="N/A"),"",VLOOKUP($AF931,'Part number data actuators'!$B$3:$H$202,7,FALSE))</f>
        <v/>
      </c>
      <c r="AM931" s="5" t="str">
        <f>IF(OR(ISBLANK($AF931),$AF931="N/A"),"",VLOOKUP(AF931,'Weight table'!$A$2:$C$10000,3,FALSE))</f>
        <v/>
      </c>
      <c r="AO931" s="86"/>
      <c r="AU931" s="66" t="e">
        <f t="shared" si="136"/>
        <v>#N/A</v>
      </c>
      <c r="AV931" s="66" t="e">
        <f t="shared" si="137"/>
        <v>#N/A</v>
      </c>
      <c r="AW931" t="e">
        <f t="shared" si="138"/>
        <v>#N/A</v>
      </c>
      <c r="AX931" s="66" t="e">
        <f t="shared" si="139"/>
        <v>#N/A</v>
      </c>
      <c r="AY931" s="66" t="e">
        <f t="shared" si="140"/>
        <v>#N/A</v>
      </c>
      <c r="BB931" s="6" t="e">
        <f>MATCH(Q931,'Partnumber data valves'!$B$4:$B$1001,0)</f>
        <v>#N/A</v>
      </c>
      <c r="BC931" s="6"/>
      <c r="BD931" t="e">
        <f>INDEX('Partnumber data valves'!$B$4:$AC$1001,$BB931,13)</f>
        <v>#N/A</v>
      </c>
      <c r="BE931" t="e">
        <f>INDEX('Partnumber data valves'!$B$4:$AC$1001,$BB931,14)</f>
        <v>#N/A</v>
      </c>
      <c r="BF931" t="e">
        <f>INDEX('Partnumber data valves'!$B$4:$AC$1001,$BB931,15)</f>
        <v>#N/A</v>
      </c>
      <c r="BG931" t="e">
        <f>INDEX('Partnumber data valves'!$B$4:$AC$1001,$BB931,16)</f>
        <v>#N/A</v>
      </c>
      <c r="BH931" t="e">
        <f>INDEX('Partnumber data valves'!$B$4:$AC$1001,$BB931,17)</f>
        <v>#N/A</v>
      </c>
      <c r="BI931" t="e">
        <f>INDEX('Partnumber data valves'!$B$4:$AC$1001,$BB931,18)</f>
        <v>#N/A</v>
      </c>
      <c r="BJ931" t="e">
        <f>INDEX('Partnumber data valves'!$B$4:$AC$1001,$BB931,19)</f>
        <v>#N/A</v>
      </c>
      <c r="BL931" t="e">
        <f>INDEX('Partnumber data valves'!$B$4:$AC$1001,$BB931,21)</f>
        <v>#N/A</v>
      </c>
      <c r="BM931" t="e">
        <f>INDEX('Partnumber data valves'!$B$4:$AC$1001,$BB931,22)</f>
        <v>#N/A</v>
      </c>
      <c r="BN931" t="e">
        <f>INDEX('Partnumber data valves'!$B$4:$AC$1001,$BB931,23)</f>
        <v>#N/A</v>
      </c>
      <c r="BO931" t="e">
        <f>INDEX('Partnumber data valves'!$B$4:$AC$1001,$BB931,24)</f>
        <v>#N/A</v>
      </c>
      <c r="BP931" t="e">
        <f>INDEX('Partnumber data valves'!$B$4:$AC$1001,$BB931,25)</f>
        <v>#N/A</v>
      </c>
      <c r="BQ931" t="e">
        <f>INDEX('Partnumber data valves'!$B$4:$AC$1001,$BB931,26)</f>
        <v>#N/A</v>
      </c>
      <c r="BR931" t="e">
        <f>INDEX('Partnumber data valves'!$B$4:$AC$1001,$BB931,27)</f>
        <v>#N/A</v>
      </c>
      <c r="BS931" t="e">
        <f>INDEX('Partnumber data valves'!$B$4:$AC$1001,$BB931,28)</f>
        <v>#N/A</v>
      </c>
      <c r="BU931" s="66" t="e">
        <f>INDEX('Partnumber data valves'!$B$4:$AC$1001,$BB931,5)</f>
        <v>#N/A</v>
      </c>
      <c r="BV931" s="66" t="e">
        <f>INDEX('Partnumber data valves'!$B$4:$AC$1001,$BB931,6)</f>
        <v>#N/A</v>
      </c>
    </row>
    <row r="932" spans="2:74" ht="15.75">
      <c r="B932" s="86"/>
      <c r="C932" s="108"/>
      <c r="D932" s="112"/>
      <c r="E932" s="124"/>
      <c r="F932" s="124"/>
      <c r="G932" s="109"/>
      <c r="H932" s="112"/>
      <c r="I932" s="110"/>
      <c r="J932" s="111"/>
      <c r="K932" s="112"/>
      <c r="L932" s="111"/>
      <c r="M932" s="115"/>
      <c r="N932" s="115"/>
      <c r="O932" s="115"/>
      <c r="Q932" s="83"/>
      <c r="R932" s="22" t="e">
        <f>VLOOKUP('Frese Valve Selection'!$Q932,'Partnumber data valves'!$B$4:$K$1001,2,FALSE)</f>
        <v>#N/A</v>
      </c>
      <c r="S932" s="23" t="e">
        <f>VLOOKUP('Frese Valve Selection'!$Q932,'Partnumber data valves'!$B$4:$K$1001,3,FALSE)</f>
        <v>#N/A</v>
      </c>
      <c r="T932" s="23" t="e">
        <f>VLOOKUP('Frese Valve Selection'!$Q932,'Partnumber data valves'!$B$4:$K$1001,4,FALSE)</f>
        <v>#N/A</v>
      </c>
      <c r="U932" s="23" t="e">
        <f>VLOOKUP('Frese Valve Selection'!$Q932,'Partnumber data valves'!$B$4:$K$1001,5,FALSE)</f>
        <v>#N/A</v>
      </c>
      <c r="V932" s="23" t="e">
        <f>VLOOKUP('Frese Valve Selection'!$Q932,'Partnumber data valves'!$B$4:$K$1001,6,FALSE)</f>
        <v>#N/A</v>
      </c>
      <c r="W932" s="23" t="e">
        <f>VLOOKUP('Frese Valve Selection'!$Q932,'Partnumber data valves'!$B$4:$K$1001,7,FALSE)</f>
        <v>#N/A</v>
      </c>
      <c r="X932" s="23" t="e">
        <f>VLOOKUP('Frese Valve Selection'!$Q932,'Partnumber data valves'!$B$4:$K$1001,8,FALSE)</f>
        <v>#N/A</v>
      </c>
      <c r="Y932" s="23" t="e">
        <f>VLOOKUP('Frese Valve Selection'!$Q932,'Partnumber data valves'!$B$4:$K$1001,9,FALSE)</f>
        <v>#N/A</v>
      </c>
      <c r="Z932" s="23" t="e">
        <f>VLOOKUP('Frese Valve Selection'!$Q932,'Partnumber data valves'!$B$4:$K$1001,10,FALSE)</f>
        <v>#N/A</v>
      </c>
      <c r="AA932" s="97">
        <f t="shared" si="135"/>
        <v>0</v>
      </c>
      <c r="AB932" s="98" t="e">
        <f t="shared" si="133"/>
        <v>#N/A</v>
      </c>
      <c r="AC932" s="99" t="e">
        <f t="shared" si="134"/>
        <v>#N/A</v>
      </c>
      <c r="AD932" s="23" t="e">
        <f>VLOOKUP(Q932,'Weight table'!$A$2:$C$10000,3,FALSE)</f>
        <v>#N/A</v>
      </c>
      <c r="AF932" s="83"/>
      <c r="AG932" s="23" t="str">
        <f>IF(OR(ISBLANK($AF932),$AF932="N/A"),"",VLOOKUP($AF932,'Part number data actuators'!$B$3:$H$202,2,FALSE))</f>
        <v/>
      </c>
      <c r="AH932" s="23" t="str">
        <f>IF(OR(ISBLANK($AF932),$AF932="N/A"),"",VLOOKUP($AF932,'Part number data actuators'!$B$3:$H$202,3,FALSE))</f>
        <v/>
      </c>
      <c r="AI932" s="23" t="str">
        <f>IF(OR(ISBLANK($AF932),$AF932="N/A"),"",VLOOKUP($AF932,'Part number data actuators'!$B$3:$H$202,4,FALSE))</f>
        <v/>
      </c>
      <c r="AJ932" s="23" t="str">
        <f>IF(OR(ISBLANK($AF932),$AF932="N/A"),"",VLOOKUP($AF932,'Part number data actuators'!$B$3:$H$202,5,FALSE))</f>
        <v/>
      </c>
      <c r="AK932" s="23" t="str">
        <f>IF(OR(ISBLANK($AF932),$AF932="N/A"),"",VLOOKUP($AF932,'Part number data actuators'!$B$3:$H$202,6,FALSE))</f>
        <v/>
      </c>
      <c r="AL932" s="23" t="str">
        <f>IF(OR(ISBLANK($AF932),$AF932="N/A"),"",VLOOKUP($AF932,'Part number data actuators'!$B$3:$H$202,7,FALSE))</f>
        <v/>
      </c>
      <c r="AM932" s="5" t="str">
        <f>IF(OR(ISBLANK($AF932),$AF932="N/A"),"",VLOOKUP(AF932,'Weight table'!$A$2:$C$10000,3,FALSE))</f>
        <v/>
      </c>
      <c r="AO932" s="86"/>
      <c r="AU932" s="66" t="e">
        <f t="shared" si="136"/>
        <v>#N/A</v>
      </c>
      <c r="AV932" s="66" t="e">
        <f t="shared" si="137"/>
        <v>#N/A</v>
      </c>
      <c r="AW932" t="e">
        <f t="shared" si="138"/>
        <v>#N/A</v>
      </c>
      <c r="AX932" s="66" t="e">
        <f t="shared" si="139"/>
        <v>#N/A</v>
      </c>
      <c r="AY932" s="66" t="e">
        <f t="shared" si="140"/>
        <v>#N/A</v>
      </c>
      <c r="BB932" s="6" t="e">
        <f>MATCH(Q932,'Partnumber data valves'!$B$4:$B$1001,0)</f>
        <v>#N/A</v>
      </c>
      <c r="BC932" s="6"/>
      <c r="BD932" t="e">
        <f>INDEX('Partnumber data valves'!$B$4:$AC$1001,$BB932,13)</f>
        <v>#N/A</v>
      </c>
      <c r="BE932" t="e">
        <f>INDEX('Partnumber data valves'!$B$4:$AC$1001,$BB932,14)</f>
        <v>#N/A</v>
      </c>
      <c r="BF932" t="e">
        <f>INDEX('Partnumber data valves'!$B$4:$AC$1001,$BB932,15)</f>
        <v>#N/A</v>
      </c>
      <c r="BG932" t="e">
        <f>INDEX('Partnumber data valves'!$B$4:$AC$1001,$BB932,16)</f>
        <v>#N/A</v>
      </c>
      <c r="BH932" t="e">
        <f>INDEX('Partnumber data valves'!$B$4:$AC$1001,$BB932,17)</f>
        <v>#N/A</v>
      </c>
      <c r="BI932" t="e">
        <f>INDEX('Partnumber data valves'!$B$4:$AC$1001,$BB932,18)</f>
        <v>#N/A</v>
      </c>
      <c r="BJ932" t="e">
        <f>INDEX('Partnumber data valves'!$B$4:$AC$1001,$BB932,19)</f>
        <v>#N/A</v>
      </c>
      <c r="BL932" t="e">
        <f>INDEX('Partnumber data valves'!$B$4:$AC$1001,$BB932,21)</f>
        <v>#N/A</v>
      </c>
      <c r="BM932" t="e">
        <f>INDEX('Partnumber data valves'!$B$4:$AC$1001,$BB932,22)</f>
        <v>#N/A</v>
      </c>
      <c r="BN932" t="e">
        <f>INDEX('Partnumber data valves'!$B$4:$AC$1001,$BB932,23)</f>
        <v>#N/A</v>
      </c>
      <c r="BO932" t="e">
        <f>INDEX('Partnumber data valves'!$B$4:$AC$1001,$BB932,24)</f>
        <v>#N/A</v>
      </c>
      <c r="BP932" t="e">
        <f>INDEX('Partnumber data valves'!$B$4:$AC$1001,$BB932,25)</f>
        <v>#N/A</v>
      </c>
      <c r="BQ932" t="e">
        <f>INDEX('Partnumber data valves'!$B$4:$AC$1001,$BB932,26)</f>
        <v>#N/A</v>
      </c>
      <c r="BR932" t="e">
        <f>INDEX('Partnumber data valves'!$B$4:$AC$1001,$BB932,27)</f>
        <v>#N/A</v>
      </c>
      <c r="BS932" t="e">
        <f>INDEX('Partnumber data valves'!$B$4:$AC$1001,$BB932,28)</f>
        <v>#N/A</v>
      </c>
      <c r="BU932" s="66" t="e">
        <f>INDEX('Partnumber data valves'!$B$4:$AC$1001,$BB932,5)</f>
        <v>#N/A</v>
      </c>
      <c r="BV932" s="66" t="e">
        <f>INDEX('Partnumber data valves'!$B$4:$AC$1001,$BB932,6)</f>
        <v>#N/A</v>
      </c>
    </row>
    <row r="933" spans="2:74" ht="15.75">
      <c r="B933" s="86"/>
      <c r="C933" s="108"/>
      <c r="D933" s="112"/>
      <c r="E933" s="124"/>
      <c r="F933" s="124"/>
      <c r="G933" s="109"/>
      <c r="H933" s="112"/>
      <c r="I933" s="110"/>
      <c r="J933" s="111"/>
      <c r="K933" s="112"/>
      <c r="L933" s="111"/>
      <c r="M933" s="115"/>
      <c r="N933" s="115"/>
      <c r="O933" s="115"/>
      <c r="Q933" s="83"/>
      <c r="R933" s="22" t="e">
        <f>VLOOKUP('Frese Valve Selection'!$Q933,'Partnumber data valves'!$B$4:$K$1001,2,FALSE)</f>
        <v>#N/A</v>
      </c>
      <c r="S933" s="23" t="e">
        <f>VLOOKUP('Frese Valve Selection'!$Q933,'Partnumber data valves'!$B$4:$K$1001,3,FALSE)</f>
        <v>#N/A</v>
      </c>
      <c r="T933" s="23" t="e">
        <f>VLOOKUP('Frese Valve Selection'!$Q933,'Partnumber data valves'!$B$4:$K$1001,4,FALSE)</f>
        <v>#N/A</v>
      </c>
      <c r="U933" s="23" t="e">
        <f>VLOOKUP('Frese Valve Selection'!$Q933,'Partnumber data valves'!$B$4:$K$1001,5,FALSE)</f>
        <v>#N/A</v>
      </c>
      <c r="V933" s="23" t="e">
        <f>VLOOKUP('Frese Valve Selection'!$Q933,'Partnumber data valves'!$B$4:$K$1001,6,FALSE)</f>
        <v>#N/A</v>
      </c>
      <c r="W933" s="23" t="e">
        <f>VLOOKUP('Frese Valve Selection'!$Q933,'Partnumber data valves'!$B$4:$K$1001,7,FALSE)</f>
        <v>#N/A</v>
      </c>
      <c r="X933" s="23" t="e">
        <f>VLOOKUP('Frese Valve Selection'!$Q933,'Partnumber data valves'!$B$4:$K$1001,8,FALSE)</f>
        <v>#N/A</v>
      </c>
      <c r="Y933" s="23" t="e">
        <f>VLOOKUP('Frese Valve Selection'!$Q933,'Partnumber data valves'!$B$4:$K$1001,9,FALSE)</f>
        <v>#N/A</v>
      </c>
      <c r="Z933" s="23" t="e">
        <f>VLOOKUP('Frese Valve Selection'!$Q933,'Partnumber data valves'!$B$4:$K$1001,10,FALSE)</f>
        <v>#N/A</v>
      </c>
      <c r="AA933" s="97">
        <f t="shared" si="135"/>
        <v>0</v>
      </c>
      <c r="AB933" s="98" t="e">
        <f t="shared" si="133"/>
        <v>#N/A</v>
      </c>
      <c r="AC933" s="99" t="e">
        <f t="shared" si="134"/>
        <v>#N/A</v>
      </c>
      <c r="AD933" s="23" t="e">
        <f>VLOOKUP(Q933,'Weight table'!$A$2:$C$10000,3,FALSE)</f>
        <v>#N/A</v>
      </c>
      <c r="AF933" s="83"/>
      <c r="AG933" s="23" t="str">
        <f>IF(OR(ISBLANK($AF933),$AF933="N/A"),"",VLOOKUP($AF933,'Part number data actuators'!$B$3:$H$202,2,FALSE))</f>
        <v/>
      </c>
      <c r="AH933" s="23" t="str">
        <f>IF(OR(ISBLANK($AF933),$AF933="N/A"),"",VLOOKUP($AF933,'Part number data actuators'!$B$3:$H$202,3,FALSE))</f>
        <v/>
      </c>
      <c r="AI933" s="23" t="str">
        <f>IF(OR(ISBLANK($AF933),$AF933="N/A"),"",VLOOKUP($AF933,'Part number data actuators'!$B$3:$H$202,4,FALSE))</f>
        <v/>
      </c>
      <c r="AJ933" s="23" t="str">
        <f>IF(OR(ISBLANK($AF933),$AF933="N/A"),"",VLOOKUP($AF933,'Part number data actuators'!$B$3:$H$202,5,FALSE))</f>
        <v/>
      </c>
      <c r="AK933" s="23" t="str">
        <f>IF(OR(ISBLANK($AF933),$AF933="N/A"),"",VLOOKUP($AF933,'Part number data actuators'!$B$3:$H$202,6,FALSE))</f>
        <v/>
      </c>
      <c r="AL933" s="23" t="str">
        <f>IF(OR(ISBLANK($AF933),$AF933="N/A"),"",VLOOKUP($AF933,'Part number data actuators'!$B$3:$H$202,7,FALSE))</f>
        <v/>
      </c>
      <c r="AM933" s="5" t="str">
        <f>IF(OR(ISBLANK($AF933),$AF933="N/A"),"",VLOOKUP(AF933,'Weight table'!$A$2:$C$10000,3,FALSE))</f>
        <v/>
      </c>
      <c r="AO933" s="86"/>
      <c r="AU933" s="66" t="e">
        <f t="shared" si="136"/>
        <v>#N/A</v>
      </c>
      <c r="AV933" s="66" t="e">
        <f t="shared" si="137"/>
        <v>#N/A</v>
      </c>
      <c r="AW933" t="e">
        <f t="shared" si="138"/>
        <v>#N/A</v>
      </c>
      <c r="AX933" s="66" t="e">
        <f t="shared" si="139"/>
        <v>#N/A</v>
      </c>
      <c r="AY933" s="66" t="e">
        <f t="shared" si="140"/>
        <v>#N/A</v>
      </c>
      <c r="BB933" s="6" t="e">
        <f>MATCH(Q933,'Partnumber data valves'!$B$4:$B$1001,0)</f>
        <v>#N/A</v>
      </c>
      <c r="BC933" s="6"/>
      <c r="BD933" t="e">
        <f>INDEX('Partnumber data valves'!$B$4:$AC$1001,$BB933,13)</f>
        <v>#N/A</v>
      </c>
      <c r="BE933" t="e">
        <f>INDEX('Partnumber data valves'!$B$4:$AC$1001,$BB933,14)</f>
        <v>#N/A</v>
      </c>
      <c r="BF933" t="e">
        <f>INDEX('Partnumber data valves'!$B$4:$AC$1001,$BB933,15)</f>
        <v>#N/A</v>
      </c>
      <c r="BG933" t="e">
        <f>INDEX('Partnumber data valves'!$B$4:$AC$1001,$BB933,16)</f>
        <v>#N/A</v>
      </c>
      <c r="BH933" t="e">
        <f>INDEX('Partnumber data valves'!$B$4:$AC$1001,$BB933,17)</f>
        <v>#N/A</v>
      </c>
      <c r="BI933" t="e">
        <f>INDEX('Partnumber data valves'!$B$4:$AC$1001,$BB933,18)</f>
        <v>#N/A</v>
      </c>
      <c r="BJ933" t="e">
        <f>INDEX('Partnumber data valves'!$B$4:$AC$1001,$BB933,19)</f>
        <v>#N/A</v>
      </c>
      <c r="BL933" t="e">
        <f>INDEX('Partnumber data valves'!$B$4:$AC$1001,$BB933,21)</f>
        <v>#N/A</v>
      </c>
      <c r="BM933" t="e">
        <f>INDEX('Partnumber data valves'!$B$4:$AC$1001,$BB933,22)</f>
        <v>#N/A</v>
      </c>
      <c r="BN933" t="e">
        <f>INDEX('Partnumber data valves'!$B$4:$AC$1001,$BB933,23)</f>
        <v>#N/A</v>
      </c>
      <c r="BO933" t="e">
        <f>INDEX('Partnumber data valves'!$B$4:$AC$1001,$BB933,24)</f>
        <v>#N/A</v>
      </c>
      <c r="BP933" t="e">
        <f>INDEX('Partnumber data valves'!$B$4:$AC$1001,$BB933,25)</f>
        <v>#N/A</v>
      </c>
      <c r="BQ933" t="e">
        <f>INDEX('Partnumber data valves'!$B$4:$AC$1001,$BB933,26)</f>
        <v>#N/A</v>
      </c>
      <c r="BR933" t="e">
        <f>INDEX('Partnumber data valves'!$B$4:$AC$1001,$BB933,27)</f>
        <v>#N/A</v>
      </c>
      <c r="BS933" t="e">
        <f>INDEX('Partnumber data valves'!$B$4:$AC$1001,$BB933,28)</f>
        <v>#N/A</v>
      </c>
      <c r="BU933" s="66" t="e">
        <f>INDEX('Partnumber data valves'!$B$4:$AC$1001,$BB933,5)</f>
        <v>#N/A</v>
      </c>
      <c r="BV933" s="66" t="e">
        <f>INDEX('Partnumber data valves'!$B$4:$AC$1001,$BB933,6)</f>
        <v>#N/A</v>
      </c>
    </row>
    <row r="934" spans="2:74" ht="15.75">
      <c r="B934" s="86"/>
      <c r="C934" s="108"/>
      <c r="D934" s="112"/>
      <c r="E934" s="124"/>
      <c r="F934" s="124"/>
      <c r="G934" s="109"/>
      <c r="H934" s="112"/>
      <c r="I934" s="110"/>
      <c r="J934" s="111"/>
      <c r="K934" s="112"/>
      <c r="L934" s="111"/>
      <c r="M934" s="115"/>
      <c r="N934" s="115"/>
      <c r="O934" s="115"/>
      <c r="Q934" s="83"/>
      <c r="R934" s="22" t="e">
        <f>VLOOKUP('Frese Valve Selection'!$Q934,'Partnumber data valves'!$B$4:$K$1001,2,FALSE)</f>
        <v>#N/A</v>
      </c>
      <c r="S934" s="23" t="e">
        <f>VLOOKUP('Frese Valve Selection'!$Q934,'Partnumber data valves'!$B$4:$K$1001,3,FALSE)</f>
        <v>#N/A</v>
      </c>
      <c r="T934" s="23" t="e">
        <f>VLOOKUP('Frese Valve Selection'!$Q934,'Partnumber data valves'!$B$4:$K$1001,4,FALSE)</f>
        <v>#N/A</v>
      </c>
      <c r="U934" s="23" t="e">
        <f>VLOOKUP('Frese Valve Selection'!$Q934,'Partnumber data valves'!$B$4:$K$1001,5,FALSE)</f>
        <v>#N/A</v>
      </c>
      <c r="V934" s="23" t="e">
        <f>VLOOKUP('Frese Valve Selection'!$Q934,'Partnumber data valves'!$B$4:$K$1001,6,FALSE)</f>
        <v>#N/A</v>
      </c>
      <c r="W934" s="23" t="e">
        <f>VLOOKUP('Frese Valve Selection'!$Q934,'Partnumber data valves'!$B$4:$K$1001,7,FALSE)</f>
        <v>#N/A</v>
      </c>
      <c r="X934" s="23" t="e">
        <f>VLOOKUP('Frese Valve Selection'!$Q934,'Partnumber data valves'!$B$4:$K$1001,8,FALSE)</f>
        <v>#N/A</v>
      </c>
      <c r="Y934" s="23" t="e">
        <f>VLOOKUP('Frese Valve Selection'!$Q934,'Partnumber data valves'!$B$4:$K$1001,9,FALSE)</f>
        <v>#N/A</v>
      </c>
      <c r="Z934" s="23" t="e">
        <f>VLOOKUP('Frese Valve Selection'!$Q934,'Partnumber data valves'!$B$4:$K$1001,10,FALSE)</f>
        <v>#N/A</v>
      </c>
      <c r="AA934" s="97">
        <f t="shared" si="135"/>
        <v>0</v>
      </c>
      <c r="AB934" s="98" t="e">
        <f t="shared" si="133"/>
        <v>#N/A</v>
      </c>
      <c r="AC934" s="99" t="e">
        <f t="shared" si="134"/>
        <v>#N/A</v>
      </c>
      <c r="AD934" s="23" t="e">
        <f>VLOOKUP(Q934,'Weight table'!$A$2:$C$10000,3,FALSE)</f>
        <v>#N/A</v>
      </c>
      <c r="AF934" s="83"/>
      <c r="AG934" s="23" t="str">
        <f>IF(OR(ISBLANK($AF934),$AF934="N/A"),"",VLOOKUP($AF934,'Part number data actuators'!$B$3:$H$202,2,FALSE))</f>
        <v/>
      </c>
      <c r="AH934" s="23" t="str">
        <f>IF(OR(ISBLANK($AF934),$AF934="N/A"),"",VLOOKUP($AF934,'Part number data actuators'!$B$3:$H$202,3,FALSE))</f>
        <v/>
      </c>
      <c r="AI934" s="23" t="str">
        <f>IF(OR(ISBLANK($AF934),$AF934="N/A"),"",VLOOKUP($AF934,'Part number data actuators'!$B$3:$H$202,4,FALSE))</f>
        <v/>
      </c>
      <c r="AJ934" s="23" t="str">
        <f>IF(OR(ISBLANK($AF934),$AF934="N/A"),"",VLOOKUP($AF934,'Part number data actuators'!$B$3:$H$202,5,FALSE))</f>
        <v/>
      </c>
      <c r="AK934" s="23" t="str">
        <f>IF(OR(ISBLANK($AF934),$AF934="N/A"),"",VLOOKUP($AF934,'Part number data actuators'!$B$3:$H$202,6,FALSE))</f>
        <v/>
      </c>
      <c r="AL934" s="23" t="str">
        <f>IF(OR(ISBLANK($AF934),$AF934="N/A"),"",VLOOKUP($AF934,'Part number data actuators'!$B$3:$H$202,7,FALSE))</f>
        <v/>
      </c>
      <c r="AM934" s="5" t="str">
        <f>IF(OR(ISBLANK($AF934),$AF934="N/A"),"",VLOOKUP(AF934,'Weight table'!$A$2:$C$10000,3,FALSE))</f>
        <v/>
      </c>
      <c r="AO934" s="86"/>
      <c r="AU934" s="66" t="e">
        <f t="shared" si="136"/>
        <v>#N/A</v>
      </c>
      <c r="AV934" s="66" t="e">
        <f t="shared" si="137"/>
        <v>#N/A</v>
      </c>
      <c r="AW934" t="e">
        <f t="shared" si="138"/>
        <v>#N/A</v>
      </c>
      <c r="AX934" s="66" t="e">
        <f t="shared" si="139"/>
        <v>#N/A</v>
      </c>
      <c r="AY934" s="66" t="e">
        <f t="shared" si="140"/>
        <v>#N/A</v>
      </c>
      <c r="BB934" s="6" t="e">
        <f>MATCH(Q934,'Partnumber data valves'!$B$4:$B$1001,0)</f>
        <v>#N/A</v>
      </c>
      <c r="BC934" s="6"/>
      <c r="BD934" t="e">
        <f>INDEX('Partnumber data valves'!$B$4:$AC$1001,$BB934,13)</f>
        <v>#N/A</v>
      </c>
      <c r="BE934" t="e">
        <f>INDEX('Partnumber data valves'!$B$4:$AC$1001,$BB934,14)</f>
        <v>#N/A</v>
      </c>
      <c r="BF934" t="e">
        <f>INDEX('Partnumber data valves'!$B$4:$AC$1001,$BB934,15)</f>
        <v>#N/A</v>
      </c>
      <c r="BG934" t="e">
        <f>INDEX('Partnumber data valves'!$B$4:$AC$1001,$BB934,16)</f>
        <v>#N/A</v>
      </c>
      <c r="BH934" t="e">
        <f>INDEX('Partnumber data valves'!$B$4:$AC$1001,$BB934,17)</f>
        <v>#N/A</v>
      </c>
      <c r="BI934" t="e">
        <f>INDEX('Partnumber data valves'!$B$4:$AC$1001,$BB934,18)</f>
        <v>#N/A</v>
      </c>
      <c r="BJ934" t="e">
        <f>INDEX('Partnumber data valves'!$B$4:$AC$1001,$BB934,19)</f>
        <v>#N/A</v>
      </c>
      <c r="BL934" t="e">
        <f>INDEX('Partnumber data valves'!$B$4:$AC$1001,$BB934,21)</f>
        <v>#N/A</v>
      </c>
      <c r="BM934" t="e">
        <f>INDEX('Partnumber data valves'!$B$4:$AC$1001,$BB934,22)</f>
        <v>#N/A</v>
      </c>
      <c r="BN934" t="e">
        <f>INDEX('Partnumber data valves'!$B$4:$AC$1001,$BB934,23)</f>
        <v>#N/A</v>
      </c>
      <c r="BO934" t="e">
        <f>INDEX('Partnumber data valves'!$B$4:$AC$1001,$BB934,24)</f>
        <v>#N/A</v>
      </c>
      <c r="BP934" t="e">
        <f>INDEX('Partnumber data valves'!$B$4:$AC$1001,$BB934,25)</f>
        <v>#N/A</v>
      </c>
      <c r="BQ934" t="e">
        <f>INDEX('Partnumber data valves'!$B$4:$AC$1001,$BB934,26)</f>
        <v>#N/A</v>
      </c>
      <c r="BR934" t="e">
        <f>INDEX('Partnumber data valves'!$B$4:$AC$1001,$BB934,27)</f>
        <v>#N/A</v>
      </c>
      <c r="BS934" t="e">
        <f>INDEX('Partnumber data valves'!$B$4:$AC$1001,$BB934,28)</f>
        <v>#N/A</v>
      </c>
      <c r="BU934" s="66" t="e">
        <f>INDEX('Partnumber data valves'!$B$4:$AC$1001,$BB934,5)</f>
        <v>#N/A</v>
      </c>
      <c r="BV934" s="66" t="e">
        <f>INDEX('Partnumber data valves'!$B$4:$AC$1001,$BB934,6)</f>
        <v>#N/A</v>
      </c>
    </row>
    <row r="935" spans="2:74" ht="15.75">
      <c r="B935" s="86"/>
      <c r="C935" s="108"/>
      <c r="D935" s="125"/>
      <c r="E935" s="124"/>
      <c r="F935" s="124"/>
      <c r="G935" s="109"/>
      <c r="H935" s="112"/>
      <c r="I935" s="110"/>
      <c r="J935" s="111"/>
      <c r="K935" s="112"/>
      <c r="L935" s="111"/>
      <c r="M935" s="115"/>
      <c r="N935" s="115"/>
      <c r="O935" s="115"/>
      <c r="Q935" s="83"/>
      <c r="R935" s="22" t="e">
        <f>VLOOKUP('Frese Valve Selection'!$Q935,'Partnumber data valves'!$B$4:$K$1001,2,FALSE)</f>
        <v>#N/A</v>
      </c>
      <c r="S935" s="23" t="e">
        <f>VLOOKUP('Frese Valve Selection'!$Q935,'Partnumber data valves'!$B$4:$K$1001,3,FALSE)</f>
        <v>#N/A</v>
      </c>
      <c r="T935" s="23" t="e">
        <f>VLOOKUP('Frese Valve Selection'!$Q935,'Partnumber data valves'!$B$4:$K$1001,4,FALSE)</f>
        <v>#N/A</v>
      </c>
      <c r="U935" s="23" t="e">
        <f>VLOOKUP('Frese Valve Selection'!$Q935,'Partnumber data valves'!$B$4:$K$1001,5,FALSE)</f>
        <v>#N/A</v>
      </c>
      <c r="V935" s="23" t="e">
        <f>VLOOKUP('Frese Valve Selection'!$Q935,'Partnumber data valves'!$B$4:$K$1001,6,FALSE)</f>
        <v>#N/A</v>
      </c>
      <c r="W935" s="23" t="e">
        <f>VLOOKUP('Frese Valve Selection'!$Q935,'Partnumber data valves'!$B$4:$K$1001,7,FALSE)</f>
        <v>#N/A</v>
      </c>
      <c r="X935" s="23" t="e">
        <f>VLOOKUP('Frese Valve Selection'!$Q935,'Partnumber data valves'!$B$4:$K$1001,8,FALSE)</f>
        <v>#N/A</v>
      </c>
      <c r="Y935" s="23" t="e">
        <f>VLOOKUP('Frese Valve Selection'!$Q935,'Partnumber data valves'!$B$4:$K$1001,9,FALSE)</f>
        <v>#N/A</v>
      </c>
      <c r="Z935" s="23" t="e">
        <f>VLOOKUP('Frese Valve Selection'!$Q935,'Partnumber data valves'!$B$4:$K$1001,10,FALSE)</f>
        <v>#N/A</v>
      </c>
      <c r="AA935" s="97">
        <f t="shared" si="135"/>
        <v>0</v>
      </c>
      <c r="AB935" s="98" t="e">
        <f t="shared" si="133"/>
        <v>#N/A</v>
      </c>
      <c r="AC935" s="99" t="e">
        <f t="shared" si="134"/>
        <v>#N/A</v>
      </c>
      <c r="AD935" s="23" t="e">
        <f>VLOOKUP(Q935,'Weight table'!$A$2:$C$10000,3,FALSE)</f>
        <v>#N/A</v>
      </c>
      <c r="AF935" s="83"/>
      <c r="AG935" s="23" t="str">
        <f>IF(OR(ISBLANK($AF935),$AF935="N/A"),"",VLOOKUP($AF935,'Part number data actuators'!$B$3:$H$202,2,FALSE))</f>
        <v/>
      </c>
      <c r="AH935" s="23" t="str">
        <f>IF(OR(ISBLANK($AF935),$AF935="N/A"),"",VLOOKUP($AF935,'Part number data actuators'!$B$3:$H$202,3,FALSE))</f>
        <v/>
      </c>
      <c r="AI935" s="23" t="str">
        <f>IF(OR(ISBLANK($AF935),$AF935="N/A"),"",VLOOKUP($AF935,'Part number data actuators'!$B$3:$H$202,4,FALSE))</f>
        <v/>
      </c>
      <c r="AJ935" s="23" t="str">
        <f>IF(OR(ISBLANK($AF935),$AF935="N/A"),"",VLOOKUP($AF935,'Part number data actuators'!$B$3:$H$202,5,FALSE))</f>
        <v/>
      </c>
      <c r="AK935" s="23" t="str">
        <f>IF(OR(ISBLANK($AF935),$AF935="N/A"),"",VLOOKUP($AF935,'Part number data actuators'!$B$3:$H$202,6,FALSE))</f>
        <v/>
      </c>
      <c r="AL935" s="23" t="str">
        <f>IF(OR(ISBLANK($AF935),$AF935="N/A"),"",VLOOKUP($AF935,'Part number data actuators'!$B$3:$H$202,7,FALSE))</f>
        <v/>
      </c>
      <c r="AM935" s="5" t="str">
        <f>IF(OR(ISBLANK($AF935),$AF935="N/A"),"",VLOOKUP(AF935,'Weight table'!$A$2:$C$10000,3,FALSE))</f>
        <v/>
      </c>
      <c r="AO935" s="86"/>
      <c r="AU935" s="66" t="e">
        <f t="shared" si="136"/>
        <v>#N/A</v>
      </c>
      <c r="AV935" s="66" t="e">
        <f t="shared" si="137"/>
        <v>#N/A</v>
      </c>
      <c r="AW935" t="e">
        <f t="shared" si="138"/>
        <v>#N/A</v>
      </c>
      <c r="AX935" s="66" t="e">
        <f t="shared" si="139"/>
        <v>#N/A</v>
      </c>
      <c r="AY935" s="66" t="e">
        <f t="shared" si="140"/>
        <v>#N/A</v>
      </c>
      <c r="BB935" s="6" t="e">
        <f>MATCH(Q935,'Partnumber data valves'!$B$4:$B$1001,0)</f>
        <v>#N/A</v>
      </c>
      <c r="BC935" s="6"/>
      <c r="BD935" t="e">
        <f>INDEX('Partnumber data valves'!$B$4:$AC$1001,$BB935,13)</f>
        <v>#N/A</v>
      </c>
      <c r="BE935" t="e">
        <f>INDEX('Partnumber data valves'!$B$4:$AC$1001,$BB935,14)</f>
        <v>#N/A</v>
      </c>
      <c r="BF935" t="e">
        <f>INDEX('Partnumber data valves'!$B$4:$AC$1001,$BB935,15)</f>
        <v>#N/A</v>
      </c>
      <c r="BG935" t="e">
        <f>INDEX('Partnumber data valves'!$B$4:$AC$1001,$BB935,16)</f>
        <v>#N/A</v>
      </c>
      <c r="BH935" t="e">
        <f>INDEX('Partnumber data valves'!$B$4:$AC$1001,$BB935,17)</f>
        <v>#N/A</v>
      </c>
      <c r="BI935" t="e">
        <f>INDEX('Partnumber data valves'!$B$4:$AC$1001,$BB935,18)</f>
        <v>#N/A</v>
      </c>
      <c r="BJ935" t="e">
        <f>INDEX('Partnumber data valves'!$B$4:$AC$1001,$BB935,19)</f>
        <v>#N/A</v>
      </c>
      <c r="BL935" t="e">
        <f>INDEX('Partnumber data valves'!$B$4:$AC$1001,$BB935,21)</f>
        <v>#N/A</v>
      </c>
      <c r="BM935" t="e">
        <f>INDEX('Partnumber data valves'!$B$4:$AC$1001,$BB935,22)</f>
        <v>#N/A</v>
      </c>
      <c r="BN935" t="e">
        <f>INDEX('Partnumber data valves'!$B$4:$AC$1001,$BB935,23)</f>
        <v>#N/A</v>
      </c>
      <c r="BO935" t="e">
        <f>INDEX('Partnumber data valves'!$B$4:$AC$1001,$BB935,24)</f>
        <v>#N/A</v>
      </c>
      <c r="BP935" t="e">
        <f>INDEX('Partnumber data valves'!$B$4:$AC$1001,$BB935,25)</f>
        <v>#N/A</v>
      </c>
      <c r="BQ935" t="e">
        <f>INDEX('Partnumber data valves'!$B$4:$AC$1001,$BB935,26)</f>
        <v>#N/A</v>
      </c>
      <c r="BR935" t="e">
        <f>INDEX('Partnumber data valves'!$B$4:$AC$1001,$BB935,27)</f>
        <v>#N/A</v>
      </c>
      <c r="BS935" t="e">
        <f>INDEX('Partnumber data valves'!$B$4:$AC$1001,$BB935,28)</f>
        <v>#N/A</v>
      </c>
      <c r="BU935" s="66" t="e">
        <f>INDEX('Partnumber data valves'!$B$4:$AC$1001,$BB935,5)</f>
        <v>#N/A</v>
      </c>
      <c r="BV935" s="66" t="e">
        <f>INDEX('Partnumber data valves'!$B$4:$AC$1001,$BB935,6)</f>
        <v>#N/A</v>
      </c>
    </row>
    <row r="936" spans="2:74" ht="15.75">
      <c r="B936" s="86"/>
      <c r="C936" s="108"/>
      <c r="D936" s="112"/>
      <c r="E936" s="124"/>
      <c r="F936" s="124"/>
      <c r="G936" s="109"/>
      <c r="H936" s="112"/>
      <c r="I936" s="110"/>
      <c r="J936" s="111"/>
      <c r="K936" s="112"/>
      <c r="L936" s="111"/>
      <c r="M936" s="115"/>
      <c r="N936" s="115"/>
      <c r="O936" s="115"/>
      <c r="Q936" s="83"/>
      <c r="R936" s="22" t="e">
        <f>VLOOKUP('Frese Valve Selection'!$Q936,'Partnumber data valves'!$B$4:$K$1001,2,FALSE)</f>
        <v>#N/A</v>
      </c>
      <c r="S936" s="23" t="e">
        <f>VLOOKUP('Frese Valve Selection'!$Q936,'Partnumber data valves'!$B$4:$K$1001,3,FALSE)</f>
        <v>#N/A</v>
      </c>
      <c r="T936" s="23" t="e">
        <f>VLOOKUP('Frese Valve Selection'!$Q936,'Partnumber data valves'!$B$4:$K$1001,4,FALSE)</f>
        <v>#N/A</v>
      </c>
      <c r="U936" s="23" t="e">
        <f>VLOOKUP('Frese Valve Selection'!$Q936,'Partnumber data valves'!$B$4:$K$1001,5,FALSE)</f>
        <v>#N/A</v>
      </c>
      <c r="V936" s="23" t="e">
        <f>VLOOKUP('Frese Valve Selection'!$Q936,'Partnumber data valves'!$B$4:$K$1001,6,FALSE)</f>
        <v>#N/A</v>
      </c>
      <c r="W936" s="23" t="e">
        <f>VLOOKUP('Frese Valve Selection'!$Q936,'Partnumber data valves'!$B$4:$K$1001,7,FALSE)</f>
        <v>#N/A</v>
      </c>
      <c r="X936" s="23" t="e">
        <f>VLOOKUP('Frese Valve Selection'!$Q936,'Partnumber data valves'!$B$4:$K$1001,8,FALSE)</f>
        <v>#N/A</v>
      </c>
      <c r="Y936" s="23" t="e">
        <f>VLOOKUP('Frese Valve Selection'!$Q936,'Partnumber data valves'!$B$4:$K$1001,9,FALSE)</f>
        <v>#N/A</v>
      </c>
      <c r="Z936" s="23" t="e">
        <f>VLOOKUP('Frese Valve Selection'!$Q936,'Partnumber data valves'!$B$4:$K$1001,10,FALSE)</f>
        <v>#N/A</v>
      </c>
      <c r="AA936" s="97">
        <f t="shared" si="135"/>
        <v>0</v>
      </c>
      <c r="AB936" s="98" t="e">
        <f t="shared" si="133"/>
        <v>#N/A</v>
      </c>
      <c r="AC936" s="99" t="e">
        <f t="shared" si="134"/>
        <v>#N/A</v>
      </c>
      <c r="AD936" s="23" t="e">
        <f>VLOOKUP(Q936,'Weight table'!$A$2:$C$10000,3,FALSE)</f>
        <v>#N/A</v>
      </c>
      <c r="AF936" s="83"/>
      <c r="AG936" s="23" t="str">
        <f>IF(OR(ISBLANK($AF936),$AF936="N/A"),"",VLOOKUP($AF936,'Part number data actuators'!$B$3:$H$202,2,FALSE))</f>
        <v/>
      </c>
      <c r="AH936" s="23" t="str">
        <f>IF(OR(ISBLANK($AF936),$AF936="N/A"),"",VLOOKUP($AF936,'Part number data actuators'!$B$3:$H$202,3,FALSE))</f>
        <v/>
      </c>
      <c r="AI936" s="23" t="str">
        <f>IF(OR(ISBLANK($AF936),$AF936="N/A"),"",VLOOKUP($AF936,'Part number data actuators'!$B$3:$H$202,4,FALSE))</f>
        <v/>
      </c>
      <c r="AJ936" s="23" t="str">
        <f>IF(OR(ISBLANK($AF936),$AF936="N/A"),"",VLOOKUP($AF936,'Part number data actuators'!$B$3:$H$202,5,FALSE))</f>
        <v/>
      </c>
      <c r="AK936" s="23" t="str">
        <f>IF(OR(ISBLANK($AF936),$AF936="N/A"),"",VLOOKUP($AF936,'Part number data actuators'!$B$3:$H$202,6,FALSE))</f>
        <v/>
      </c>
      <c r="AL936" s="23" t="str">
        <f>IF(OR(ISBLANK($AF936),$AF936="N/A"),"",VLOOKUP($AF936,'Part number data actuators'!$B$3:$H$202,7,FALSE))</f>
        <v/>
      </c>
      <c r="AM936" s="5" t="str">
        <f>IF(OR(ISBLANK($AF936),$AF936="N/A"),"",VLOOKUP(AF936,'Weight table'!$A$2:$C$10000,3,FALSE))</f>
        <v/>
      </c>
      <c r="AO936" s="86"/>
      <c r="AU936" s="66" t="e">
        <f t="shared" si="136"/>
        <v>#N/A</v>
      </c>
      <c r="AV936" s="66" t="e">
        <f t="shared" si="137"/>
        <v>#N/A</v>
      </c>
      <c r="AW936" t="e">
        <f t="shared" si="138"/>
        <v>#N/A</v>
      </c>
      <c r="AX936" s="66" t="e">
        <f t="shared" si="139"/>
        <v>#N/A</v>
      </c>
      <c r="AY936" s="66" t="e">
        <f t="shared" si="140"/>
        <v>#N/A</v>
      </c>
      <c r="BB936" s="6" t="e">
        <f>MATCH(Q936,'Partnumber data valves'!$B$4:$B$1001,0)</f>
        <v>#N/A</v>
      </c>
      <c r="BC936" s="6"/>
      <c r="BD936" t="e">
        <f>INDEX('Partnumber data valves'!$B$4:$AC$1001,$BB936,13)</f>
        <v>#N/A</v>
      </c>
      <c r="BE936" t="e">
        <f>INDEX('Partnumber data valves'!$B$4:$AC$1001,$BB936,14)</f>
        <v>#N/A</v>
      </c>
      <c r="BF936" t="e">
        <f>INDEX('Partnumber data valves'!$B$4:$AC$1001,$BB936,15)</f>
        <v>#N/A</v>
      </c>
      <c r="BG936" t="e">
        <f>INDEX('Partnumber data valves'!$B$4:$AC$1001,$BB936,16)</f>
        <v>#N/A</v>
      </c>
      <c r="BH936" t="e">
        <f>INDEX('Partnumber data valves'!$B$4:$AC$1001,$BB936,17)</f>
        <v>#N/A</v>
      </c>
      <c r="BI936" t="e">
        <f>INDEX('Partnumber data valves'!$B$4:$AC$1001,$BB936,18)</f>
        <v>#N/A</v>
      </c>
      <c r="BJ936" t="e">
        <f>INDEX('Partnumber data valves'!$B$4:$AC$1001,$BB936,19)</f>
        <v>#N/A</v>
      </c>
      <c r="BL936" t="e">
        <f>INDEX('Partnumber data valves'!$B$4:$AC$1001,$BB936,21)</f>
        <v>#N/A</v>
      </c>
      <c r="BM936" t="e">
        <f>INDEX('Partnumber data valves'!$B$4:$AC$1001,$BB936,22)</f>
        <v>#N/A</v>
      </c>
      <c r="BN936" t="e">
        <f>INDEX('Partnumber data valves'!$B$4:$AC$1001,$BB936,23)</f>
        <v>#N/A</v>
      </c>
      <c r="BO936" t="e">
        <f>INDEX('Partnumber data valves'!$B$4:$AC$1001,$BB936,24)</f>
        <v>#N/A</v>
      </c>
      <c r="BP936" t="e">
        <f>INDEX('Partnumber data valves'!$B$4:$AC$1001,$BB936,25)</f>
        <v>#N/A</v>
      </c>
      <c r="BQ936" t="e">
        <f>INDEX('Partnumber data valves'!$B$4:$AC$1001,$BB936,26)</f>
        <v>#N/A</v>
      </c>
      <c r="BR936" t="e">
        <f>INDEX('Partnumber data valves'!$B$4:$AC$1001,$BB936,27)</f>
        <v>#N/A</v>
      </c>
      <c r="BS936" t="e">
        <f>INDEX('Partnumber data valves'!$B$4:$AC$1001,$BB936,28)</f>
        <v>#N/A</v>
      </c>
      <c r="BU936" s="66" t="e">
        <f>INDEX('Partnumber data valves'!$B$4:$AC$1001,$BB936,5)</f>
        <v>#N/A</v>
      </c>
      <c r="BV936" s="66" t="e">
        <f>INDEX('Partnumber data valves'!$B$4:$AC$1001,$BB936,6)</f>
        <v>#N/A</v>
      </c>
    </row>
    <row r="937" spans="2:74" ht="15.75">
      <c r="B937" s="86"/>
      <c r="C937" s="108"/>
      <c r="D937" s="112"/>
      <c r="E937" s="124"/>
      <c r="F937" s="124"/>
      <c r="G937" s="109"/>
      <c r="H937" s="112"/>
      <c r="I937" s="110"/>
      <c r="J937" s="111"/>
      <c r="K937" s="112"/>
      <c r="L937" s="111"/>
      <c r="M937" s="115"/>
      <c r="N937" s="115"/>
      <c r="O937" s="115"/>
      <c r="Q937" s="83"/>
      <c r="R937" s="22" t="e">
        <f>VLOOKUP('Frese Valve Selection'!$Q937,'Partnumber data valves'!$B$4:$K$1001,2,FALSE)</f>
        <v>#N/A</v>
      </c>
      <c r="S937" s="23" t="e">
        <f>VLOOKUP('Frese Valve Selection'!$Q937,'Partnumber data valves'!$B$4:$K$1001,3,FALSE)</f>
        <v>#N/A</v>
      </c>
      <c r="T937" s="23" t="e">
        <f>VLOOKUP('Frese Valve Selection'!$Q937,'Partnumber data valves'!$B$4:$K$1001,4,FALSE)</f>
        <v>#N/A</v>
      </c>
      <c r="U937" s="23" t="e">
        <f>VLOOKUP('Frese Valve Selection'!$Q937,'Partnumber data valves'!$B$4:$K$1001,5,FALSE)</f>
        <v>#N/A</v>
      </c>
      <c r="V937" s="23" t="e">
        <f>VLOOKUP('Frese Valve Selection'!$Q937,'Partnumber data valves'!$B$4:$K$1001,6,FALSE)</f>
        <v>#N/A</v>
      </c>
      <c r="W937" s="23" t="e">
        <f>VLOOKUP('Frese Valve Selection'!$Q937,'Partnumber data valves'!$B$4:$K$1001,7,FALSE)</f>
        <v>#N/A</v>
      </c>
      <c r="X937" s="23" t="e">
        <f>VLOOKUP('Frese Valve Selection'!$Q937,'Partnumber data valves'!$B$4:$K$1001,8,FALSE)</f>
        <v>#N/A</v>
      </c>
      <c r="Y937" s="23" t="e">
        <f>VLOOKUP('Frese Valve Selection'!$Q937,'Partnumber data valves'!$B$4:$K$1001,9,FALSE)</f>
        <v>#N/A</v>
      </c>
      <c r="Z937" s="23" t="e">
        <f>VLOOKUP('Frese Valve Selection'!$Q937,'Partnumber data valves'!$B$4:$K$1001,10,FALSE)</f>
        <v>#N/A</v>
      </c>
      <c r="AA937" s="97">
        <f t="shared" si="135"/>
        <v>0</v>
      </c>
      <c r="AB937" s="98" t="e">
        <f t="shared" si="133"/>
        <v>#N/A</v>
      </c>
      <c r="AC937" s="99" t="e">
        <f t="shared" si="134"/>
        <v>#N/A</v>
      </c>
      <c r="AD937" s="23" t="e">
        <f>VLOOKUP(Q937,'Weight table'!$A$2:$C$10000,3,FALSE)</f>
        <v>#N/A</v>
      </c>
      <c r="AF937" s="83"/>
      <c r="AG937" s="23" t="str">
        <f>IF(OR(ISBLANK($AF937),$AF937="N/A"),"",VLOOKUP($AF937,'Part number data actuators'!$B$3:$H$202,2,FALSE))</f>
        <v/>
      </c>
      <c r="AH937" s="23" t="str">
        <f>IF(OR(ISBLANK($AF937),$AF937="N/A"),"",VLOOKUP($AF937,'Part number data actuators'!$B$3:$H$202,3,FALSE))</f>
        <v/>
      </c>
      <c r="AI937" s="23" t="str">
        <f>IF(OR(ISBLANK($AF937),$AF937="N/A"),"",VLOOKUP($AF937,'Part number data actuators'!$B$3:$H$202,4,FALSE))</f>
        <v/>
      </c>
      <c r="AJ937" s="23" t="str">
        <f>IF(OR(ISBLANK($AF937),$AF937="N/A"),"",VLOOKUP($AF937,'Part number data actuators'!$B$3:$H$202,5,FALSE))</f>
        <v/>
      </c>
      <c r="AK937" s="23" t="str">
        <f>IF(OR(ISBLANK($AF937),$AF937="N/A"),"",VLOOKUP($AF937,'Part number data actuators'!$B$3:$H$202,6,FALSE))</f>
        <v/>
      </c>
      <c r="AL937" s="23" t="str">
        <f>IF(OR(ISBLANK($AF937),$AF937="N/A"),"",VLOOKUP($AF937,'Part number data actuators'!$B$3:$H$202,7,FALSE))</f>
        <v/>
      </c>
      <c r="AM937" s="5" t="str">
        <f>IF(OR(ISBLANK($AF937),$AF937="N/A"),"",VLOOKUP(AF937,'Weight table'!$A$2:$C$10000,3,FALSE))</f>
        <v/>
      </c>
      <c r="AO937" s="86"/>
      <c r="AU937" s="66" t="e">
        <f t="shared" si="136"/>
        <v>#N/A</v>
      </c>
      <c r="AV937" s="66" t="e">
        <f t="shared" si="137"/>
        <v>#N/A</v>
      </c>
      <c r="AW937" t="e">
        <f t="shared" si="138"/>
        <v>#N/A</v>
      </c>
      <c r="AX937" s="66" t="e">
        <f t="shared" si="139"/>
        <v>#N/A</v>
      </c>
      <c r="AY937" s="66" t="e">
        <f t="shared" si="140"/>
        <v>#N/A</v>
      </c>
      <c r="BB937" s="6" t="e">
        <f>MATCH(Q937,'Partnumber data valves'!$B$4:$B$1001,0)</f>
        <v>#N/A</v>
      </c>
      <c r="BC937" s="6"/>
      <c r="BD937" t="e">
        <f>INDEX('Partnumber data valves'!$B$4:$AC$1001,$BB937,13)</f>
        <v>#N/A</v>
      </c>
      <c r="BE937" t="e">
        <f>INDEX('Partnumber data valves'!$B$4:$AC$1001,$BB937,14)</f>
        <v>#N/A</v>
      </c>
      <c r="BF937" t="e">
        <f>INDEX('Partnumber data valves'!$B$4:$AC$1001,$BB937,15)</f>
        <v>#N/A</v>
      </c>
      <c r="BG937" t="e">
        <f>INDEX('Partnumber data valves'!$B$4:$AC$1001,$BB937,16)</f>
        <v>#N/A</v>
      </c>
      <c r="BH937" t="e">
        <f>INDEX('Partnumber data valves'!$B$4:$AC$1001,$BB937,17)</f>
        <v>#N/A</v>
      </c>
      <c r="BI937" t="e">
        <f>INDEX('Partnumber data valves'!$B$4:$AC$1001,$BB937,18)</f>
        <v>#N/A</v>
      </c>
      <c r="BJ937" t="e">
        <f>INDEX('Partnumber data valves'!$B$4:$AC$1001,$BB937,19)</f>
        <v>#N/A</v>
      </c>
      <c r="BL937" t="e">
        <f>INDEX('Partnumber data valves'!$B$4:$AC$1001,$BB937,21)</f>
        <v>#N/A</v>
      </c>
      <c r="BM937" t="e">
        <f>INDEX('Partnumber data valves'!$B$4:$AC$1001,$BB937,22)</f>
        <v>#N/A</v>
      </c>
      <c r="BN937" t="e">
        <f>INDEX('Partnumber data valves'!$B$4:$AC$1001,$BB937,23)</f>
        <v>#N/A</v>
      </c>
      <c r="BO937" t="e">
        <f>INDEX('Partnumber data valves'!$B$4:$AC$1001,$BB937,24)</f>
        <v>#N/A</v>
      </c>
      <c r="BP937" t="e">
        <f>INDEX('Partnumber data valves'!$B$4:$AC$1001,$BB937,25)</f>
        <v>#N/A</v>
      </c>
      <c r="BQ937" t="e">
        <f>INDEX('Partnumber data valves'!$B$4:$AC$1001,$BB937,26)</f>
        <v>#N/A</v>
      </c>
      <c r="BR937" t="e">
        <f>INDEX('Partnumber data valves'!$B$4:$AC$1001,$BB937,27)</f>
        <v>#N/A</v>
      </c>
      <c r="BS937" t="e">
        <f>INDEX('Partnumber data valves'!$B$4:$AC$1001,$BB937,28)</f>
        <v>#N/A</v>
      </c>
      <c r="BU937" s="66" t="e">
        <f>INDEX('Partnumber data valves'!$B$4:$AC$1001,$BB937,5)</f>
        <v>#N/A</v>
      </c>
      <c r="BV937" s="66" t="e">
        <f>INDEX('Partnumber data valves'!$B$4:$AC$1001,$BB937,6)</f>
        <v>#N/A</v>
      </c>
    </row>
    <row r="938" spans="2:74" ht="15.75">
      <c r="B938" s="86"/>
      <c r="C938" s="108"/>
      <c r="D938" s="112"/>
      <c r="E938" s="124"/>
      <c r="F938" s="124"/>
      <c r="G938" s="109"/>
      <c r="H938" s="112"/>
      <c r="I938" s="110"/>
      <c r="J938" s="111"/>
      <c r="K938" s="112"/>
      <c r="L938" s="111"/>
      <c r="M938" s="115"/>
      <c r="N938" s="115"/>
      <c r="O938" s="115"/>
      <c r="Q938" s="83"/>
      <c r="R938" s="22" t="e">
        <f>VLOOKUP('Frese Valve Selection'!$Q938,'Partnumber data valves'!$B$4:$K$1001,2,FALSE)</f>
        <v>#N/A</v>
      </c>
      <c r="S938" s="23" t="e">
        <f>VLOOKUP('Frese Valve Selection'!$Q938,'Partnumber data valves'!$B$4:$K$1001,3,FALSE)</f>
        <v>#N/A</v>
      </c>
      <c r="T938" s="23" t="e">
        <f>VLOOKUP('Frese Valve Selection'!$Q938,'Partnumber data valves'!$B$4:$K$1001,4,FALSE)</f>
        <v>#N/A</v>
      </c>
      <c r="U938" s="23" t="e">
        <f>VLOOKUP('Frese Valve Selection'!$Q938,'Partnumber data valves'!$B$4:$K$1001,5,FALSE)</f>
        <v>#N/A</v>
      </c>
      <c r="V938" s="23" t="e">
        <f>VLOOKUP('Frese Valve Selection'!$Q938,'Partnumber data valves'!$B$4:$K$1001,6,FALSE)</f>
        <v>#N/A</v>
      </c>
      <c r="W938" s="23" t="e">
        <f>VLOOKUP('Frese Valve Selection'!$Q938,'Partnumber data valves'!$B$4:$K$1001,7,FALSE)</f>
        <v>#N/A</v>
      </c>
      <c r="X938" s="23" t="e">
        <f>VLOOKUP('Frese Valve Selection'!$Q938,'Partnumber data valves'!$B$4:$K$1001,8,FALSE)</f>
        <v>#N/A</v>
      </c>
      <c r="Y938" s="23" t="e">
        <f>VLOOKUP('Frese Valve Selection'!$Q938,'Partnumber data valves'!$B$4:$K$1001,9,FALSE)</f>
        <v>#N/A</v>
      </c>
      <c r="Z938" s="23" t="e">
        <f>VLOOKUP('Frese Valve Selection'!$Q938,'Partnumber data valves'!$B$4:$K$1001,10,FALSE)</f>
        <v>#N/A</v>
      </c>
      <c r="AA938" s="97">
        <f t="shared" si="135"/>
        <v>0</v>
      </c>
      <c r="AB938" s="98" t="e">
        <f t="shared" si="133"/>
        <v>#N/A</v>
      </c>
      <c r="AC938" s="99" t="e">
        <f t="shared" si="134"/>
        <v>#N/A</v>
      </c>
      <c r="AD938" s="23" t="e">
        <f>VLOOKUP(Q938,'Weight table'!$A$2:$C$10000,3,FALSE)</f>
        <v>#N/A</v>
      </c>
      <c r="AF938" s="83"/>
      <c r="AG938" s="23" t="str">
        <f>IF(OR(ISBLANK($AF938),$AF938="N/A"),"",VLOOKUP($AF938,'Part number data actuators'!$B$3:$H$202,2,FALSE))</f>
        <v/>
      </c>
      <c r="AH938" s="23" t="str">
        <f>IF(OR(ISBLANK($AF938),$AF938="N/A"),"",VLOOKUP($AF938,'Part number data actuators'!$B$3:$H$202,3,FALSE))</f>
        <v/>
      </c>
      <c r="AI938" s="23" t="str">
        <f>IF(OR(ISBLANK($AF938),$AF938="N/A"),"",VLOOKUP($AF938,'Part number data actuators'!$B$3:$H$202,4,FALSE))</f>
        <v/>
      </c>
      <c r="AJ938" s="23" t="str">
        <f>IF(OR(ISBLANK($AF938),$AF938="N/A"),"",VLOOKUP($AF938,'Part number data actuators'!$B$3:$H$202,5,FALSE))</f>
        <v/>
      </c>
      <c r="AK938" s="23" t="str">
        <f>IF(OR(ISBLANK($AF938),$AF938="N/A"),"",VLOOKUP($AF938,'Part number data actuators'!$B$3:$H$202,6,FALSE))</f>
        <v/>
      </c>
      <c r="AL938" s="23" t="str">
        <f>IF(OR(ISBLANK($AF938),$AF938="N/A"),"",VLOOKUP($AF938,'Part number data actuators'!$B$3:$H$202,7,FALSE))</f>
        <v/>
      </c>
      <c r="AM938" s="5" t="str">
        <f>IF(OR(ISBLANK($AF938),$AF938="N/A"),"",VLOOKUP(AF938,'Weight table'!$A$2:$C$10000,3,FALSE))</f>
        <v/>
      </c>
      <c r="AO938" s="86"/>
      <c r="AU938" s="66" t="e">
        <f t="shared" si="136"/>
        <v>#N/A</v>
      </c>
      <c r="AV938" s="66" t="e">
        <f t="shared" si="137"/>
        <v>#N/A</v>
      </c>
      <c r="AW938" t="e">
        <f t="shared" si="138"/>
        <v>#N/A</v>
      </c>
      <c r="AX938" s="66" t="e">
        <f t="shared" si="139"/>
        <v>#N/A</v>
      </c>
      <c r="AY938" s="66" t="e">
        <f t="shared" si="140"/>
        <v>#N/A</v>
      </c>
      <c r="BB938" s="6" t="e">
        <f>MATCH(Q938,'Partnumber data valves'!$B$4:$B$1001,0)</f>
        <v>#N/A</v>
      </c>
      <c r="BC938" s="6"/>
      <c r="BD938" t="e">
        <f>INDEX('Partnumber data valves'!$B$4:$AC$1001,$BB938,13)</f>
        <v>#N/A</v>
      </c>
      <c r="BE938" t="e">
        <f>INDEX('Partnumber data valves'!$B$4:$AC$1001,$BB938,14)</f>
        <v>#N/A</v>
      </c>
      <c r="BF938" t="e">
        <f>INDEX('Partnumber data valves'!$B$4:$AC$1001,$BB938,15)</f>
        <v>#N/A</v>
      </c>
      <c r="BG938" t="e">
        <f>INDEX('Partnumber data valves'!$B$4:$AC$1001,$BB938,16)</f>
        <v>#N/A</v>
      </c>
      <c r="BH938" t="e">
        <f>INDEX('Partnumber data valves'!$B$4:$AC$1001,$BB938,17)</f>
        <v>#N/A</v>
      </c>
      <c r="BI938" t="e">
        <f>INDEX('Partnumber data valves'!$B$4:$AC$1001,$BB938,18)</f>
        <v>#N/A</v>
      </c>
      <c r="BJ938" t="e">
        <f>INDEX('Partnumber data valves'!$B$4:$AC$1001,$BB938,19)</f>
        <v>#N/A</v>
      </c>
      <c r="BL938" t="e">
        <f>INDEX('Partnumber data valves'!$B$4:$AC$1001,$BB938,21)</f>
        <v>#N/A</v>
      </c>
      <c r="BM938" t="e">
        <f>INDEX('Partnumber data valves'!$B$4:$AC$1001,$BB938,22)</f>
        <v>#N/A</v>
      </c>
      <c r="BN938" t="e">
        <f>INDEX('Partnumber data valves'!$B$4:$AC$1001,$BB938,23)</f>
        <v>#N/A</v>
      </c>
      <c r="BO938" t="e">
        <f>INDEX('Partnumber data valves'!$B$4:$AC$1001,$BB938,24)</f>
        <v>#N/A</v>
      </c>
      <c r="BP938" t="e">
        <f>INDEX('Partnumber data valves'!$B$4:$AC$1001,$BB938,25)</f>
        <v>#N/A</v>
      </c>
      <c r="BQ938" t="e">
        <f>INDEX('Partnumber data valves'!$B$4:$AC$1001,$BB938,26)</f>
        <v>#N/A</v>
      </c>
      <c r="BR938" t="e">
        <f>INDEX('Partnumber data valves'!$B$4:$AC$1001,$BB938,27)</f>
        <v>#N/A</v>
      </c>
      <c r="BS938" t="e">
        <f>INDEX('Partnumber data valves'!$B$4:$AC$1001,$BB938,28)</f>
        <v>#N/A</v>
      </c>
      <c r="BU938" s="66" t="e">
        <f>INDEX('Partnumber data valves'!$B$4:$AC$1001,$BB938,5)</f>
        <v>#N/A</v>
      </c>
      <c r="BV938" s="66" t="e">
        <f>INDEX('Partnumber data valves'!$B$4:$AC$1001,$BB938,6)</f>
        <v>#N/A</v>
      </c>
    </row>
    <row r="939" spans="2:74" ht="15.75">
      <c r="B939" s="86"/>
      <c r="C939" s="108"/>
      <c r="D939" s="112"/>
      <c r="E939" s="124"/>
      <c r="F939" s="124"/>
      <c r="G939" s="109"/>
      <c r="H939" s="112"/>
      <c r="I939" s="110"/>
      <c r="J939" s="111"/>
      <c r="K939" s="112"/>
      <c r="L939" s="111"/>
      <c r="M939" s="115"/>
      <c r="N939" s="115"/>
      <c r="O939" s="115"/>
      <c r="Q939" s="83"/>
      <c r="R939" s="22" t="e">
        <f>VLOOKUP('Frese Valve Selection'!$Q939,'Partnumber data valves'!$B$4:$K$1001,2,FALSE)</f>
        <v>#N/A</v>
      </c>
      <c r="S939" s="23" t="e">
        <f>VLOOKUP('Frese Valve Selection'!$Q939,'Partnumber data valves'!$B$4:$K$1001,3,FALSE)</f>
        <v>#N/A</v>
      </c>
      <c r="T939" s="23" t="e">
        <f>VLOOKUP('Frese Valve Selection'!$Q939,'Partnumber data valves'!$B$4:$K$1001,4,FALSE)</f>
        <v>#N/A</v>
      </c>
      <c r="U939" s="23" t="e">
        <f>VLOOKUP('Frese Valve Selection'!$Q939,'Partnumber data valves'!$B$4:$K$1001,5,FALSE)</f>
        <v>#N/A</v>
      </c>
      <c r="V939" s="23" t="e">
        <f>VLOOKUP('Frese Valve Selection'!$Q939,'Partnumber data valves'!$B$4:$K$1001,6,FALSE)</f>
        <v>#N/A</v>
      </c>
      <c r="W939" s="23" t="e">
        <f>VLOOKUP('Frese Valve Selection'!$Q939,'Partnumber data valves'!$B$4:$K$1001,7,FALSE)</f>
        <v>#N/A</v>
      </c>
      <c r="X939" s="23" t="e">
        <f>VLOOKUP('Frese Valve Selection'!$Q939,'Partnumber data valves'!$B$4:$K$1001,8,FALSE)</f>
        <v>#N/A</v>
      </c>
      <c r="Y939" s="23" t="e">
        <f>VLOOKUP('Frese Valve Selection'!$Q939,'Partnumber data valves'!$B$4:$K$1001,9,FALSE)</f>
        <v>#N/A</v>
      </c>
      <c r="Z939" s="23" t="e">
        <f>VLOOKUP('Frese Valve Selection'!$Q939,'Partnumber data valves'!$B$4:$K$1001,10,FALSE)</f>
        <v>#N/A</v>
      </c>
      <c r="AA939" s="97">
        <f t="shared" si="135"/>
        <v>0</v>
      </c>
      <c r="AB939" s="98" t="e">
        <f t="shared" si="133"/>
        <v>#N/A</v>
      </c>
      <c r="AC939" s="99" t="e">
        <f t="shared" si="134"/>
        <v>#N/A</v>
      </c>
      <c r="AD939" s="23" t="e">
        <f>VLOOKUP(Q939,'Weight table'!$A$2:$C$10000,3,FALSE)</f>
        <v>#N/A</v>
      </c>
      <c r="AF939" s="83"/>
      <c r="AG939" s="23" t="str">
        <f>IF(OR(ISBLANK($AF939),$AF939="N/A"),"",VLOOKUP($AF939,'Part number data actuators'!$B$3:$H$202,2,FALSE))</f>
        <v/>
      </c>
      <c r="AH939" s="23" t="str">
        <f>IF(OR(ISBLANK($AF939),$AF939="N/A"),"",VLOOKUP($AF939,'Part number data actuators'!$B$3:$H$202,3,FALSE))</f>
        <v/>
      </c>
      <c r="AI939" s="23" t="str">
        <f>IF(OR(ISBLANK($AF939),$AF939="N/A"),"",VLOOKUP($AF939,'Part number data actuators'!$B$3:$H$202,4,FALSE))</f>
        <v/>
      </c>
      <c r="AJ939" s="23" t="str">
        <f>IF(OR(ISBLANK($AF939),$AF939="N/A"),"",VLOOKUP($AF939,'Part number data actuators'!$B$3:$H$202,5,FALSE))</f>
        <v/>
      </c>
      <c r="AK939" s="23" t="str">
        <f>IF(OR(ISBLANK($AF939),$AF939="N/A"),"",VLOOKUP($AF939,'Part number data actuators'!$B$3:$H$202,6,FALSE))</f>
        <v/>
      </c>
      <c r="AL939" s="23" t="str">
        <f>IF(OR(ISBLANK($AF939),$AF939="N/A"),"",VLOOKUP($AF939,'Part number data actuators'!$B$3:$H$202,7,FALSE))</f>
        <v/>
      </c>
      <c r="AM939" s="5" t="str">
        <f>IF(OR(ISBLANK($AF939),$AF939="N/A"),"",VLOOKUP(AF939,'Weight table'!$A$2:$C$10000,3,FALSE))</f>
        <v/>
      </c>
      <c r="AO939" s="86"/>
      <c r="AU939" s="66" t="e">
        <f t="shared" si="136"/>
        <v>#N/A</v>
      </c>
      <c r="AV939" s="66" t="e">
        <f t="shared" si="137"/>
        <v>#N/A</v>
      </c>
      <c r="AW939" t="e">
        <f t="shared" si="138"/>
        <v>#N/A</v>
      </c>
      <c r="AX939" s="66" t="e">
        <f t="shared" si="139"/>
        <v>#N/A</v>
      </c>
      <c r="AY939" s="66" t="e">
        <f t="shared" si="140"/>
        <v>#N/A</v>
      </c>
      <c r="BB939" s="6" t="e">
        <f>MATCH(Q939,'Partnumber data valves'!$B$4:$B$1001,0)</f>
        <v>#N/A</v>
      </c>
      <c r="BC939" s="6"/>
      <c r="BD939" t="e">
        <f>INDEX('Partnumber data valves'!$B$4:$AC$1001,$BB939,13)</f>
        <v>#N/A</v>
      </c>
      <c r="BE939" t="e">
        <f>INDEX('Partnumber data valves'!$B$4:$AC$1001,$BB939,14)</f>
        <v>#N/A</v>
      </c>
      <c r="BF939" t="e">
        <f>INDEX('Partnumber data valves'!$B$4:$AC$1001,$BB939,15)</f>
        <v>#N/A</v>
      </c>
      <c r="BG939" t="e">
        <f>INDEX('Partnumber data valves'!$B$4:$AC$1001,$BB939,16)</f>
        <v>#N/A</v>
      </c>
      <c r="BH939" t="e">
        <f>INDEX('Partnumber data valves'!$B$4:$AC$1001,$BB939,17)</f>
        <v>#N/A</v>
      </c>
      <c r="BI939" t="e">
        <f>INDEX('Partnumber data valves'!$B$4:$AC$1001,$BB939,18)</f>
        <v>#N/A</v>
      </c>
      <c r="BJ939" t="e">
        <f>INDEX('Partnumber data valves'!$B$4:$AC$1001,$BB939,19)</f>
        <v>#N/A</v>
      </c>
      <c r="BL939" t="e">
        <f>INDEX('Partnumber data valves'!$B$4:$AC$1001,$BB939,21)</f>
        <v>#N/A</v>
      </c>
      <c r="BM939" t="e">
        <f>INDEX('Partnumber data valves'!$B$4:$AC$1001,$BB939,22)</f>
        <v>#N/A</v>
      </c>
      <c r="BN939" t="e">
        <f>INDEX('Partnumber data valves'!$B$4:$AC$1001,$BB939,23)</f>
        <v>#N/A</v>
      </c>
      <c r="BO939" t="e">
        <f>INDEX('Partnumber data valves'!$B$4:$AC$1001,$BB939,24)</f>
        <v>#N/A</v>
      </c>
      <c r="BP939" t="e">
        <f>INDEX('Partnumber data valves'!$B$4:$AC$1001,$BB939,25)</f>
        <v>#N/A</v>
      </c>
      <c r="BQ939" t="e">
        <f>INDEX('Partnumber data valves'!$B$4:$AC$1001,$BB939,26)</f>
        <v>#N/A</v>
      </c>
      <c r="BR939" t="e">
        <f>INDEX('Partnumber data valves'!$B$4:$AC$1001,$BB939,27)</f>
        <v>#N/A</v>
      </c>
      <c r="BS939" t="e">
        <f>INDEX('Partnumber data valves'!$B$4:$AC$1001,$BB939,28)</f>
        <v>#N/A</v>
      </c>
      <c r="BU939" s="66" t="e">
        <f>INDEX('Partnumber data valves'!$B$4:$AC$1001,$BB939,5)</f>
        <v>#N/A</v>
      </c>
      <c r="BV939" s="66" t="e">
        <f>INDEX('Partnumber data valves'!$B$4:$AC$1001,$BB939,6)</f>
        <v>#N/A</v>
      </c>
    </row>
    <row r="940" spans="2:74" ht="15.75">
      <c r="B940" s="86"/>
      <c r="C940" s="108"/>
      <c r="D940" s="112"/>
      <c r="E940" s="124"/>
      <c r="F940" s="124"/>
      <c r="G940" s="109"/>
      <c r="H940" s="112"/>
      <c r="I940" s="110"/>
      <c r="J940" s="111"/>
      <c r="K940" s="112"/>
      <c r="L940" s="111"/>
      <c r="M940" s="115"/>
      <c r="N940" s="115"/>
      <c r="O940" s="115"/>
      <c r="Q940" s="83"/>
      <c r="R940" s="22" t="e">
        <f>VLOOKUP('Frese Valve Selection'!$Q940,'Partnumber data valves'!$B$4:$K$1001,2,FALSE)</f>
        <v>#N/A</v>
      </c>
      <c r="S940" s="23" t="e">
        <f>VLOOKUP('Frese Valve Selection'!$Q940,'Partnumber data valves'!$B$4:$K$1001,3,FALSE)</f>
        <v>#N/A</v>
      </c>
      <c r="T940" s="23" t="e">
        <f>VLOOKUP('Frese Valve Selection'!$Q940,'Partnumber data valves'!$B$4:$K$1001,4,FALSE)</f>
        <v>#N/A</v>
      </c>
      <c r="U940" s="23" t="e">
        <f>VLOOKUP('Frese Valve Selection'!$Q940,'Partnumber data valves'!$B$4:$K$1001,5,FALSE)</f>
        <v>#N/A</v>
      </c>
      <c r="V940" s="23" t="e">
        <f>VLOOKUP('Frese Valve Selection'!$Q940,'Partnumber data valves'!$B$4:$K$1001,6,FALSE)</f>
        <v>#N/A</v>
      </c>
      <c r="W940" s="23" t="e">
        <f>VLOOKUP('Frese Valve Selection'!$Q940,'Partnumber data valves'!$B$4:$K$1001,7,FALSE)</f>
        <v>#N/A</v>
      </c>
      <c r="X940" s="23" t="e">
        <f>VLOOKUP('Frese Valve Selection'!$Q940,'Partnumber data valves'!$B$4:$K$1001,8,FALSE)</f>
        <v>#N/A</v>
      </c>
      <c r="Y940" s="23" t="e">
        <f>VLOOKUP('Frese Valve Selection'!$Q940,'Partnumber data valves'!$B$4:$K$1001,9,FALSE)</f>
        <v>#N/A</v>
      </c>
      <c r="Z940" s="23" t="e">
        <f>VLOOKUP('Frese Valve Selection'!$Q940,'Partnumber data valves'!$B$4:$K$1001,10,FALSE)</f>
        <v>#N/A</v>
      </c>
      <c r="AA940" s="97">
        <f t="shared" si="135"/>
        <v>0</v>
      </c>
      <c r="AB940" s="98" t="e">
        <f t="shared" si="133"/>
        <v>#N/A</v>
      </c>
      <c r="AC940" s="99" t="e">
        <f t="shared" si="134"/>
        <v>#N/A</v>
      </c>
      <c r="AD940" s="23" t="e">
        <f>VLOOKUP(Q940,'Weight table'!$A$2:$C$10000,3,FALSE)</f>
        <v>#N/A</v>
      </c>
      <c r="AF940" s="83"/>
      <c r="AG940" s="23" t="str">
        <f>IF(OR(ISBLANK($AF940),$AF940="N/A"),"",VLOOKUP($AF940,'Part number data actuators'!$B$3:$H$202,2,FALSE))</f>
        <v/>
      </c>
      <c r="AH940" s="23" t="str">
        <f>IF(OR(ISBLANK($AF940),$AF940="N/A"),"",VLOOKUP($AF940,'Part number data actuators'!$B$3:$H$202,3,FALSE))</f>
        <v/>
      </c>
      <c r="AI940" s="23" t="str">
        <f>IF(OR(ISBLANK($AF940),$AF940="N/A"),"",VLOOKUP($AF940,'Part number data actuators'!$B$3:$H$202,4,FALSE))</f>
        <v/>
      </c>
      <c r="AJ940" s="23" t="str">
        <f>IF(OR(ISBLANK($AF940),$AF940="N/A"),"",VLOOKUP($AF940,'Part number data actuators'!$B$3:$H$202,5,FALSE))</f>
        <v/>
      </c>
      <c r="AK940" s="23" t="str">
        <f>IF(OR(ISBLANK($AF940),$AF940="N/A"),"",VLOOKUP($AF940,'Part number data actuators'!$B$3:$H$202,6,FALSE))</f>
        <v/>
      </c>
      <c r="AL940" s="23" t="str">
        <f>IF(OR(ISBLANK($AF940),$AF940="N/A"),"",VLOOKUP($AF940,'Part number data actuators'!$B$3:$H$202,7,FALSE))</f>
        <v/>
      </c>
      <c r="AM940" s="5" t="str">
        <f>IF(OR(ISBLANK($AF940),$AF940="N/A"),"",VLOOKUP(AF940,'Weight table'!$A$2:$C$10000,3,FALSE))</f>
        <v/>
      </c>
      <c r="AO940" s="86"/>
      <c r="AU940" s="66" t="e">
        <f t="shared" si="136"/>
        <v>#N/A</v>
      </c>
      <c r="AV940" s="66" t="e">
        <f t="shared" si="137"/>
        <v>#N/A</v>
      </c>
      <c r="AW940" t="e">
        <f t="shared" si="138"/>
        <v>#N/A</v>
      </c>
      <c r="AX940" s="66" t="e">
        <f t="shared" si="139"/>
        <v>#N/A</v>
      </c>
      <c r="AY940" s="66" t="e">
        <f t="shared" si="140"/>
        <v>#N/A</v>
      </c>
      <c r="BB940" s="6" t="e">
        <f>MATCH(Q940,'Partnumber data valves'!$B$4:$B$1001,0)</f>
        <v>#N/A</v>
      </c>
      <c r="BC940" s="6"/>
      <c r="BD940" t="e">
        <f>INDEX('Partnumber data valves'!$B$4:$AC$1001,$BB940,13)</f>
        <v>#N/A</v>
      </c>
      <c r="BE940" t="e">
        <f>INDEX('Partnumber data valves'!$B$4:$AC$1001,$BB940,14)</f>
        <v>#N/A</v>
      </c>
      <c r="BF940" t="e">
        <f>INDEX('Partnumber data valves'!$B$4:$AC$1001,$BB940,15)</f>
        <v>#N/A</v>
      </c>
      <c r="BG940" t="e">
        <f>INDEX('Partnumber data valves'!$B$4:$AC$1001,$BB940,16)</f>
        <v>#N/A</v>
      </c>
      <c r="BH940" t="e">
        <f>INDEX('Partnumber data valves'!$B$4:$AC$1001,$BB940,17)</f>
        <v>#N/A</v>
      </c>
      <c r="BI940" t="e">
        <f>INDEX('Partnumber data valves'!$B$4:$AC$1001,$BB940,18)</f>
        <v>#N/A</v>
      </c>
      <c r="BJ940" t="e">
        <f>INDEX('Partnumber data valves'!$B$4:$AC$1001,$BB940,19)</f>
        <v>#N/A</v>
      </c>
      <c r="BL940" t="e">
        <f>INDEX('Partnumber data valves'!$B$4:$AC$1001,$BB940,21)</f>
        <v>#N/A</v>
      </c>
      <c r="BM940" t="e">
        <f>INDEX('Partnumber data valves'!$B$4:$AC$1001,$BB940,22)</f>
        <v>#N/A</v>
      </c>
      <c r="BN940" t="e">
        <f>INDEX('Partnumber data valves'!$B$4:$AC$1001,$BB940,23)</f>
        <v>#N/A</v>
      </c>
      <c r="BO940" t="e">
        <f>INDEX('Partnumber data valves'!$B$4:$AC$1001,$BB940,24)</f>
        <v>#N/A</v>
      </c>
      <c r="BP940" t="e">
        <f>INDEX('Partnumber data valves'!$B$4:$AC$1001,$BB940,25)</f>
        <v>#N/A</v>
      </c>
      <c r="BQ940" t="e">
        <f>INDEX('Partnumber data valves'!$B$4:$AC$1001,$BB940,26)</f>
        <v>#N/A</v>
      </c>
      <c r="BR940" t="e">
        <f>INDEX('Partnumber data valves'!$B$4:$AC$1001,$BB940,27)</f>
        <v>#N/A</v>
      </c>
      <c r="BS940" t="e">
        <f>INDEX('Partnumber data valves'!$B$4:$AC$1001,$BB940,28)</f>
        <v>#N/A</v>
      </c>
      <c r="BU940" s="66" t="e">
        <f>INDEX('Partnumber data valves'!$B$4:$AC$1001,$BB940,5)</f>
        <v>#N/A</v>
      </c>
      <c r="BV940" s="66" t="e">
        <f>INDEX('Partnumber data valves'!$B$4:$AC$1001,$BB940,6)</f>
        <v>#N/A</v>
      </c>
    </row>
    <row r="941" spans="2:74" ht="15.75">
      <c r="B941" s="86"/>
      <c r="C941" s="108"/>
      <c r="D941" s="125"/>
      <c r="E941" s="124"/>
      <c r="F941" s="124"/>
      <c r="G941" s="109"/>
      <c r="H941" s="112"/>
      <c r="I941" s="110"/>
      <c r="J941" s="111"/>
      <c r="K941" s="112"/>
      <c r="L941" s="111"/>
      <c r="M941" s="115"/>
      <c r="N941" s="115"/>
      <c r="O941" s="115"/>
      <c r="Q941" s="83"/>
      <c r="R941" s="22" t="e">
        <f>VLOOKUP('Frese Valve Selection'!$Q941,'Partnumber data valves'!$B$4:$K$1001,2,FALSE)</f>
        <v>#N/A</v>
      </c>
      <c r="S941" s="23" t="e">
        <f>VLOOKUP('Frese Valve Selection'!$Q941,'Partnumber data valves'!$B$4:$K$1001,3,FALSE)</f>
        <v>#N/A</v>
      </c>
      <c r="T941" s="23" t="e">
        <f>VLOOKUP('Frese Valve Selection'!$Q941,'Partnumber data valves'!$B$4:$K$1001,4,FALSE)</f>
        <v>#N/A</v>
      </c>
      <c r="U941" s="23" t="e">
        <f>VLOOKUP('Frese Valve Selection'!$Q941,'Partnumber data valves'!$B$4:$K$1001,5,FALSE)</f>
        <v>#N/A</v>
      </c>
      <c r="V941" s="23" t="e">
        <f>VLOOKUP('Frese Valve Selection'!$Q941,'Partnumber data valves'!$B$4:$K$1001,6,FALSE)</f>
        <v>#N/A</v>
      </c>
      <c r="W941" s="23" t="e">
        <f>VLOOKUP('Frese Valve Selection'!$Q941,'Partnumber data valves'!$B$4:$K$1001,7,FALSE)</f>
        <v>#N/A</v>
      </c>
      <c r="X941" s="23" t="e">
        <f>VLOOKUP('Frese Valve Selection'!$Q941,'Partnumber data valves'!$B$4:$K$1001,8,FALSE)</f>
        <v>#N/A</v>
      </c>
      <c r="Y941" s="23" t="e">
        <f>VLOOKUP('Frese Valve Selection'!$Q941,'Partnumber data valves'!$B$4:$K$1001,9,FALSE)</f>
        <v>#N/A</v>
      </c>
      <c r="Z941" s="23" t="e">
        <f>VLOOKUP('Frese Valve Selection'!$Q941,'Partnumber data valves'!$B$4:$K$1001,10,FALSE)</f>
        <v>#N/A</v>
      </c>
      <c r="AA941" s="97">
        <f t="shared" si="135"/>
        <v>0</v>
      </c>
      <c r="AB941" s="98" t="e">
        <f t="shared" si="133"/>
        <v>#N/A</v>
      </c>
      <c r="AC941" s="99" t="e">
        <f t="shared" si="134"/>
        <v>#N/A</v>
      </c>
      <c r="AD941" s="23" t="e">
        <f>VLOOKUP(Q941,'Weight table'!$A$2:$C$10000,3,FALSE)</f>
        <v>#N/A</v>
      </c>
      <c r="AF941" s="83"/>
      <c r="AG941" s="23" t="str">
        <f>IF(OR(ISBLANK($AF941),$AF941="N/A"),"",VLOOKUP($AF941,'Part number data actuators'!$B$3:$H$202,2,FALSE))</f>
        <v/>
      </c>
      <c r="AH941" s="23" t="str">
        <f>IF(OR(ISBLANK($AF941),$AF941="N/A"),"",VLOOKUP($AF941,'Part number data actuators'!$B$3:$H$202,3,FALSE))</f>
        <v/>
      </c>
      <c r="AI941" s="23" t="str">
        <f>IF(OR(ISBLANK($AF941),$AF941="N/A"),"",VLOOKUP($AF941,'Part number data actuators'!$B$3:$H$202,4,FALSE))</f>
        <v/>
      </c>
      <c r="AJ941" s="23" t="str">
        <f>IF(OR(ISBLANK($AF941),$AF941="N/A"),"",VLOOKUP($AF941,'Part number data actuators'!$B$3:$H$202,5,FALSE))</f>
        <v/>
      </c>
      <c r="AK941" s="23" t="str">
        <f>IF(OR(ISBLANK($AF941),$AF941="N/A"),"",VLOOKUP($AF941,'Part number data actuators'!$B$3:$H$202,6,FALSE))</f>
        <v/>
      </c>
      <c r="AL941" s="23" t="str">
        <f>IF(OR(ISBLANK($AF941),$AF941="N/A"),"",VLOOKUP($AF941,'Part number data actuators'!$B$3:$H$202,7,FALSE))</f>
        <v/>
      </c>
      <c r="AM941" s="5" t="str">
        <f>IF(OR(ISBLANK($AF941),$AF941="N/A"),"",VLOOKUP(AF941,'Weight table'!$A$2:$C$10000,3,FALSE))</f>
        <v/>
      </c>
      <c r="AO941" s="86"/>
      <c r="AU941" s="66" t="e">
        <f t="shared" si="136"/>
        <v>#N/A</v>
      </c>
      <c r="AV941" s="66" t="e">
        <f t="shared" si="137"/>
        <v>#N/A</v>
      </c>
      <c r="AW941" t="e">
        <f t="shared" si="138"/>
        <v>#N/A</v>
      </c>
      <c r="AX941" s="66" t="e">
        <f t="shared" si="139"/>
        <v>#N/A</v>
      </c>
      <c r="AY941" s="66" t="e">
        <f t="shared" si="140"/>
        <v>#N/A</v>
      </c>
      <c r="BB941" s="6" t="e">
        <f>MATCH(Q941,'Partnumber data valves'!$B$4:$B$1001,0)</f>
        <v>#N/A</v>
      </c>
      <c r="BC941" s="6"/>
      <c r="BD941" t="e">
        <f>INDEX('Partnumber data valves'!$B$4:$AC$1001,$BB941,13)</f>
        <v>#N/A</v>
      </c>
      <c r="BE941" t="e">
        <f>INDEX('Partnumber data valves'!$B$4:$AC$1001,$BB941,14)</f>
        <v>#N/A</v>
      </c>
      <c r="BF941" t="e">
        <f>INDEX('Partnumber data valves'!$B$4:$AC$1001,$BB941,15)</f>
        <v>#N/A</v>
      </c>
      <c r="BG941" t="e">
        <f>INDEX('Partnumber data valves'!$B$4:$AC$1001,$BB941,16)</f>
        <v>#N/A</v>
      </c>
      <c r="BH941" t="e">
        <f>INDEX('Partnumber data valves'!$B$4:$AC$1001,$BB941,17)</f>
        <v>#N/A</v>
      </c>
      <c r="BI941" t="e">
        <f>INDEX('Partnumber data valves'!$B$4:$AC$1001,$BB941,18)</f>
        <v>#N/A</v>
      </c>
      <c r="BJ941" t="e">
        <f>INDEX('Partnumber data valves'!$B$4:$AC$1001,$BB941,19)</f>
        <v>#N/A</v>
      </c>
      <c r="BL941" t="e">
        <f>INDEX('Partnumber data valves'!$B$4:$AC$1001,$BB941,21)</f>
        <v>#N/A</v>
      </c>
      <c r="BM941" t="e">
        <f>INDEX('Partnumber data valves'!$B$4:$AC$1001,$BB941,22)</f>
        <v>#N/A</v>
      </c>
      <c r="BN941" t="e">
        <f>INDEX('Partnumber data valves'!$B$4:$AC$1001,$BB941,23)</f>
        <v>#N/A</v>
      </c>
      <c r="BO941" t="e">
        <f>INDEX('Partnumber data valves'!$B$4:$AC$1001,$BB941,24)</f>
        <v>#N/A</v>
      </c>
      <c r="BP941" t="e">
        <f>INDEX('Partnumber data valves'!$B$4:$AC$1001,$BB941,25)</f>
        <v>#N/A</v>
      </c>
      <c r="BQ941" t="e">
        <f>INDEX('Partnumber data valves'!$B$4:$AC$1001,$BB941,26)</f>
        <v>#N/A</v>
      </c>
      <c r="BR941" t="e">
        <f>INDEX('Partnumber data valves'!$B$4:$AC$1001,$BB941,27)</f>
        <v>#N/A</v>
      </c>
      <c r="BS941" t="e">
        <f>INDEX('Partnumber data valves'!$B$4:$AC$1001,$BB941,28)</f>
        <v>#N/A</v>
      </c>
      <c r="BU941" s="66" t="e">
        <f>INDEX('Partnumber data valves'!$B$4:$AC$1001,$BB941,5)</f>
        <v>#N/A</v>
      </c>
      <c r="BV941" s="66" t="e">
        <f>INDEX('Partnumber data valves'!$B$4:$AC$1001,$BB941,6)</f>
        <v>#N/A</v>
      </c>
    </row>
    <row r="942" spans="2:74" ht="15.75">
      <c r="B942" s="86"/>
      <c r="C942" s="108"/>
      <c r="D942" s="112"/>
      <c r="E942" s="124"/>
      <c r="F942" s="124"/>
      <c r="G942" s="109"/>
      <c r="H942" s="112"/>
      <c r="I942" s="110"/>
      <c r="J942" s="111"/>
      <c r="K942" s="112"/>
      <c r="L942" s="111"/>
      <c r="M942" s="115"/>
      <c r="N942" s="115"/>
      <c r="O942" s="115"/>
      <c r="Q942" s="83"/>
      <c r="R942" s="22" t="e">
        <f>VLOOKUP('Frese Valve Selection'!$Q942,'Partnumber data valves'!$B$4:$K$1001,2,FALSE)</f>
        <v>#N/A</v>
      </c>
      <c r="S942" s="23" t="e">
        <f>VLOOKUP('Frese Valve Selection'!$Q942,'Partnumber data valves'!$B$4:$K$1001,3,FALSE)</f>
        <v>#N/A</v>
      </c>
      <c r="T942" s="23" t="e">
        <f>VLOOKUP('Frese Valve Selection'!$Q942,'Partnumber data valves'!$B$4:$K$1001,4,FALSE)</f>
        <v>#N/A</v>
      </c>
      <c r="U942" s="23" t="e">
        <f>VLOOKUP('Frese Valve Selection'!$Q942,'Partnumber data valves'!$B$4:$K$1001,5,FALSE)</f>
        <v>#N/A</v>
      </c>
      <c r="V942" s="23" t="e">
        <f>VLOOKUP('Frese Valve Selection'!$Q942,'Partnumber data valves'!$B$4:$K$1001,6,FALSE)</f>
        <v>#N/A</v>
      </c>
      <c r="W942" s="23" t="e">
        <f>VLOOKUP('Frese Valve Selection'!$Q942,'Partnumber data valves'!$B$4:$K$1001,7,FALSE)</f>
        <v>#N/A</v>
      </c>
      <c r="X942" s="23" t="e">
        <f>VLOOKUP('Frese Valve Selection'!$Q942,'Partnumber data valves'!$B$4:$K$1001,8,FALSE)</f>
        <v>#N/A</v>
      </c>
      <c r="Y942" s="23" t="e">
        <f>VLOOKUP('Frese Valve Selection'!$Q942,'Partnumber data valves'!$B$4:$K$1001,9,FALSE)</f>
        <v>#N/A</v>
      </c>
      <c r="Z942" s="23" t="e">
        <f>VLOOKUP('Frese Valve Selection'!$Q942,'Partnumber data valves'!$B$4:$K$1001,10,FALSE)</f>
        <v>#N/A</v>
      </c>
      <c r="AA942" s="97">
        <f t="shared" si="135"/>
        <v>0</v>
      </c>
      <c r="AB942" s="98" t="e">
        <f t="shared" si="133"/>
        <v>#N/A</v>
      </c>
      <c r="AC942" s="99" t="e">
        <f t="shared" si="134"/>
        <v>#N/A</v>
      </c>
      <c r="AD942" s="23" t="e">
        <f>VLOOKUP(Q942,'Weight table'!$A$2:$C$10000,3,FALSE)</f>
        <v>#N/A</v>
      </c>
      <c r="AF942" s="83"/>
      <c r="AG942" s="23" t="str">
        <f>IF(OR(ISBLANK($AF942),$AF942="N/A"),"",VLOOKUP($AF942,'Part number data actuators'!$B$3:$H$202,2,FALSE))</f>
        <v/>
      </c>
      <c r="AH942" s="23" t="str">
        <f>IF(OR(ISBLANK($AF942),$AF942="N/A"),"",VLOOKUP($AF942,'Part number data actuators'!$B$3:$H$202,3,FALSE))</f>
        <v/>
      </c>
      <c r="AI942" s="23" t="str">
        <f>IF(OR(ISBLANK($AF942),$AF942="N/A"),"",VLOOKUP($AF942,'Part number data actuators'!$B$3:$H$202,4,FALSE))</f>
        <v/>
      </c>
      <c r="AJ942" s="23" t="str">
        <f>IF(OR(ISBLANK($AF942),$AF942="N/A"),"",VLOOKUP($AF942,'Part number data actuators'!$B$3:$H$202,5,FALSE))</f>
        <v/>
      </c>
      <c r="AK942" s="23" t="str">
        <f>IF(OR(ISBLANK($AF942),$AF942="N/A"),"",VLOOKUP($AF942,'Part number data actuators'!$B$3:$H$202,6,FALSE))</f>
        <v/>
      </c>
      <c r="AL942" s="23" t="str">
        <f>IF(OR(ISBLANK($AF942),$AF942="N/A"),"",VLOOKUP($AF942,'Part number data actuators'!$B$3:$H$202,7,FALSE))</f>
        <v/>
      </c>
      <c r="AM942" s="5" t="str">
        <f>IF(OR(ISBLANK($AF942),$AF942="N/A"),"",VLOOKUP(AF942,'Weight table'!$A$2:$C$10000,3,FALSE))</f>
        <v/>
      </c>
      <c r="AO942" s="86"/>
      <c r="AU942" s="66" t="e">
        <f t="shared" si="136"/>
        <v>#N/A</v>
      </c>
      <c r="AV942" s="66" t="e">
        <f t="shared" si="137"/>
        <v>#N/A</v>
      </c>
      <c r="AW942" t="e">
        <f t="shared" si="138"/>
        <v>#N/A</v>
      </c>
      <c r="AX942" s="66" t="e">
        <f t="shared" si="139"/>
        <v>#N/A</v>
      </c>
      <c r="AY942" s="66" t="e">
        <f t="shared" si="140"/>
        <v>#N/A</v>
      </c>
      <c r="BB942" s="6" t="e">
        <f>MATCH(Q942,'Partnumber data valves'!$B$4:$B$1001,0)</f>
        <v>#N/A</v>
      </c>
      <c r="BC942" s="6"/>
      <c r="BD942" t="e">
        <f>INDEX('Partnumber data valves'!$B$4:$AC$1001,$BB942,13)</f>
        <v>#N/A</v>
      </c>
      <c r="BE942" t="e">
        <f>INDEX('Partnumber data valves'!$B$4:$AC$1001,$BB942,14)</f>
        <v>#N/A</v>
      </c>
      <c r="BF942" t="e">
        <f>INDEX('Partnumber data valves'!$B$4:$AC$1001,$BB942,15)</f>
        <v>#N/A</v>
      </c>
      <c r="BG942" t="e">
        <f>INDEX('Partnumber data valves'!$B$4:$AC$1001,$BB942,16)</f>
        <v>#N/A</v>
      </c>
      <c r="BH942" t="e">
        <f>INDEX('Partnumber data valves'!$B$4:$AC$1001,$BB942,17)</f>
        <v>#N/A</v>
      </c>
      <c r="BI942" t="e">
        <f>INDEX('Partnumber data valves'!$B$4:$AC$1001,$BB942,18)</f>
        <v>#N/A</v>
      </c>
      <c r="BJ942" t="e">
        <f>INDEX('Partnumber data valves'!$B$4:$AC$1001,$BB942,19)</f>
        <v>#N/A</v>
      </c>
      <c r="BL942" t="e">
        <f>INDEX('Partnumber data valves'!$B$4:$AC$1001,$BB942,21)</f>
        <v>#N/A</v>
      </c>
      <c r="BM942" t="e">
        <f>INDEX('Partnumber data valves'!$B$4:$AC$1001,$BB942,22)</f>
        <v>#N/A</v>
      </c>
      <c r="BN942" t="e">
        <f>INDEX('Partnumber data valves'!$B$4:$AC$1001,$BB942,23)</f>
        <v>#N/A</v>
      </c>
      <c r="BO942" t="e">
        <f>INDEX('Partnumber data valves'!$B$4:$AC$1001,$BB942,24)</f>
        <v>#N/A</v>
      </c>
      <c r="BP942" t="e">
        <f>INDEX('Partnumber data valves'!$B$4:$AC$1001,$BB942,25)</f>
        <v>#N/A</v>
      </c>
      <c r="BQ942" t="e">
        <f>INDEX('Partnumber data valves'!$B$4:$AC$1001,$BB942,26)</f>
        <v>#N/A</v>
      </c>
      <c r="BR942" t="e">
        <f>INDEX('Partnumber data valves'!$B$4:$AC$1001,$BB942,27)</f>
        <v>#N/A</v>
      </c>
      <c r="BS942" t="e">
        <f>INDEX('Partnumber data valves'!$B$4:$AC$1001,$BB942,28)</f>
        <v>#N/A</v>
      </c>
      <c r="BU942" s="66" t="e">
        <f>INDEX('Partnumber data valves'!$B$4:$AC$1001,$BB942,5)</f>
        <v>#N/A</v>
      </c>
      <c r="BV942" s="66" t="e">
        <f>INDEX('Partnumber data valves'!$B$4:$AC$1001,$BB942,6)</f>
        <v>#N/A</v>
      </c>
    </row>
    <row r="943" spans="2:74" ht="15.75">
      <c r="B943" s="86"/>
      <c r="C943" s="108"/>
      <c r="D943" s="112"/>
      <c r="E943" s="124"/>
      <c r="F943" s="124"/>
      <c r="G943" s="109"/>
      <c r="H943" s="112"/>
      <c r="I943" s="110"/>
      <c r="J943" s="111"/>
      <c r="K943" s="112"/>
      <c r="L943" s="111"/>
      <c r="M943" s="115"/>
      <c r="N943" s="115"/>
      <c r="O943" s="115"/>
      <c r="Q943" s="83"/>
      <c r="R943" s="22" t="e">
        <f>VLOOKUP('Frese Valve Selection'!$Q943,'Partnumber data valves'!$B$4:$K$1001,2,FALSE)</f>
        <v>#N/A</v>
      </c>
      <c r="S943" s="23" t="e">
        <f>VLOOKUP('Frese Valve Selection'!$Q943,'Partnumber data valves'!$B$4:$K$1001,3,FALSE)</f>
        <v>#N/A</v>
      </c>
      <c r="T943" s="23" t="e">
        <f>VLOOKUP('Frese Valve Selection'!$Q943,'Partnumber data valves'!$B$4:$K$1001,4,FALSE)</f>
        <v>#N/A</v>
      </c>
      <c r="U943" s="23" t="e">
        <f>VLOOKUP('Frese Valve Selection'!$Q943,'Partnumber data valves'!$B$4:$K$1001,5,FALSE)</f>
        <v>#N/A</v>
      </c>
      <c r="V943" s="23" t="e">
        <f>VLOOKUP('Frese Valve Selection'!$Q943,'Partnumber data valves'!$B$4:$K$1001,6,FALSE)</f>
        <v>#N/A</v>
      </c>
      <c r="W943" s="23" t="e">
        <f>VLOOKUP('Frese Valve Selection'!$Q943,'Partnumber data valves'!$B$4:$K$1001,7,FALSE)</f>
        <v>#N/A</v>
      </c>
      <c r="X943" s="23" t="e">
        <f>VLOOKUP('Frese Valve Selection'!$Q943,'Partnumber data valves'!$B$4:$K$1001,8,FALSE)</f>
        <v>#N/A</v>
      </c>
      <c r="Y943" s="23" t="e">
        <f>VLOOKUP('Frese Valve Selection'!$Q943,'Partnumber data valves'!$B$4:$K$1001,9,FALSE)</f>
        <v>#N/A</v>
      </c>
      <c r="Z943" s="23" t="e">
        <f>VLOOKUP('Frese Valve Selection'!$Q943,'Partnumber data valves'!$B$4:$K$1001,10,FALSE)</f>
        <v>#N/A</v>
      </c>
      <c r="AA943" s="97">
        <f t="shared" si="135"/>
        <v>0</v>
      </c>
      <c r="AB943" s="98" t="e">
        <f t="shared" si="133"/>
        <v>#N/A</v>
      </c>
      <c r="AC943" s="99" t="e">
        <f t="shared" si="134"/>
        <v>#N/A</v>
      </c>
      <c r="AD943" s="23" t="e">
        <f>VLOOKUP(Q943,'Weight table'!$A$2:$C$10000,3,FALSE)</f>
        <v>#N/A</v>
      </c>
      <c r="AF943" s="83"/>
      <c r="AG943" s="23" t="str">
        <f>IF(OR(ISBLANK($AF943),$AF943="N/A"),"",VLOOKUP($AF943,'Part number data actuators'!$B$3:$H$202,2,FALSE))</f>
        <v/>
      </c>
      <c r="AH943" s="23" t="str">
        <f>IF(OR(ISBLANK($AF943),$AF943="N/A"),"",VLOOKUP($AF943,'Part number data actuators'!$B$3:$H$202,3,FALSE))</f>
        <v/>
      </c>
      <c r="AI943" s="23" t="str">
        <f>IF(OR(ISBLANK($AF943),$AF943="N/A"),"",VLOOKUP($AF943,'Part number data actuators'!$B$3:$H$202,4,FALSE))</f>
        <v/>
      </c>
      <c r="AJ943" s="23" t="str">
        <f>IF(OR(ISBLANK($AF943),$AF943="N/A"),"",VLOOKUP($AF943,'Part number data actuators'!$B$3:$H$202,5,FALSE))</f>
        <v/>
      </c>
      <c r="AK943" s="23" t="str">
        <f>IF(OR(ISBLANK($AF943),$AF943="N/A"),"",VLOOKUP($AF943,'Part number data actuators'!$B$3:$H$202,6,FALSE))</f>
        <v/>
      </c>
      <c r="AL943" s="23" t="str">
        <f>IF(OR(ISBLANK($AF943),$AF943="N/A"),"",VLOOKUP($AF943,'Part number data actuators'!$B$3:$H$202,7,FALSE))</f>
        <v/>
      </c>
      <c r="AM943" s="5" t="str">
        <f>IF(OR(ISBLANK($AF943),$AF943="N/A"),"",VLOOKUP(AF943,'Weight table'!$A$2:$C$10000,3,FALSE))</f>
        <v/>
      </c>
      <c r="AO943" s="86"/>
      <c r="AU943" s="66" t="e">
        <f t="shared" si="136"/>
        <v>#N/A</v>
      </c>
      <c r="AV943" s="66" t="e">
        <f t="shared" si="137"/>
        <v>#N/A</v>
      </c>
      <c r="AW943" t="e">
        <f t="shared" si="138"/>
        <v>#N/A</v>
      </c>
      <c r="AX943" s="66" t="e">
        <f t="shared" si="139"/>
        <v>#N/A</v>
      </c>
      <c r="AY943" s="66" t="e">
        <f t="shared" si="140"/>
        <v>#N/A</v>
      </c>
      <c r="BB943" s="6" t="e">
        <f>MATCH(Q943,'Partnumber data valves'!$B$4:$B$1001,0)</f>
        <v>#N/A</v>
      </c>
      <c r="BC943" s="6"/>
      <c r="BD943" t="e">
        <f>INDEX('Partnumber data valves'!$B$4:$AC$1001,$BB943,13)</f>
        <v>#N/A</v>
      </c>
      <c r="BE943" t="e">
        <f>INDEX('Partnumber data valves'!$B$4:$AC$1001,$BB943,14)</f>
        <v>#N/A</v>
      </c>
      <c r="BF943" t="e">
        <f>INDEX('Partnumber data valves'!$B$4:$AC$1001,$BB943,15)</f>
        <v>#N/A</v>
      </c>
      <c r="BG943" t="e">
        <f>INDEX('Partnumber data valves'!$B$4:$AC$1001,$BB943,16)</f>
        <v>#N/A</v>
      </c>
      <c r="BH943" t="e">
        <f>INDEX('Partnumber data valves'!$B$4:$AC$1001,$BB943,17)</f>
        <v>#N/A</v>
      </c>
      <c r="BI943" t="e">
        <f>INDEX('Partnumber data valves'!$B$4:$AC$1001,$BB943,18)</f>
        <v>#N/A</v>
      </c>
      <c r="BJ943" t="e">
        <f>INDEX('Partnumber data valves'!$B$4:$AC$1001,$BB943,19)</f>
        <v>#N/A</v>
      </c>
      <c r="BL943" t="e">
        <f>INDEX('Partnumber data valves'!$B$4:$AC$1001,$BB943,21)</f>
        <v>#N/A</v>
      </c>
      <c r="BM943" t="e">
        <f>INDEX('Partnumber data valves'!$B$4:$AC$1001,$BB943,22)</f>
        <v>#N/A</v>
      </c>
      <c r="BN943" t="e">
        <f>INDEX('Partnumber data valves'!$B$4:$AC$1001,$BB943,23)</f>
        <v>#N/A</v>
      </c>
      <c r="BO943" t="e">
        <f>INDEX('Partnumber data valves'!$B$4:$AC$1001,$BB943,24)</f>
        <v>#N/A</v>
      </c>
      <c r="BP943" t="e">
        <f>INDEX('Partnumber data valves'!$B$4:$AC$1001,$BB943,25)</f>
        <v>#N/A</v>
      </c>
      <c r="BQ943" t="e">
        <f>INDEX('Partnumber data valves'!$B$4:$AC$1001,$BB943,26)</f>
        <v>#N/A</v>
      </c>
      <c r="BR943" t="e">
        <f>INDEX('Partnumber data valves'!$B$4:$AC$1001,$BB943,27)</f>
        <v>#N/A</v>
      </c>
      <c r="BS943" t="e">
        <f>INDEX('Partnumber data valves'!$B$4:$AC$1001,$BB943,28)</f>
        <v>#N/A</v>
      </c>
      <c r="BU943" s="66" t="e">
        <f>INDEX('Partnumber data valves'!$B$4:$AC$1001,$BB943,5)</f>
        <v>#N/A</v>
      </c>
      <c r="BV943" s="66" t="e">
        <f>INDEX('Partnumber data valves'!$B$4:$AC$1001,$BB943,6)</f>
        <v>#N/A</v>
      </c>
    </row>
    <row r="944" spans="2:74" ht="15.75">
      <c r="B944" s="86"/>
      <c r="C944" s="108"/>
      <c r="D944" s="112"/>
      <c r="E944" s="124"/>
      <c r="F944" s="124"/>
      <c r="G944" s="109"/>
      <c r="H944" s="112"/>
      <c r="I944" s="110"/>
      <c r="J944" s="111"/>
      <c r="K944" s="112"/>
      <c r="L944" s="111"/>
      <c r="M944" s="115"/>
      <c r="N944" s="115"/>
      <c r="O944" s="115"/>
      <c r="Q944" s="83"/>
      <c r="R944" s="22" t="e">
        <f>VLOOKUP('Frese Valve Selection'!$Q944,'Partnumber data valves'!$B$4:$K$1001,2,FALSE)</f>
        <v>#N/A</v>
      </c>
      <c r="S944" s="23" t="e">
        <f>VLOOKUP('Frese Valve Selection'!$Q944,'Partnumber data valves'!$B$4:$K$1001,3,FALSE)</f>
        <v>#N/A</v>
      </c>
      <c r="T944" s="23" t="e">
        <f>VLOOKUP('Frese Valve Selection'!$Q944,'Partnumber data valves'!$B$4:$K$1001,4,FALSE)</f>
        <v>#N/A</v>
      </c>
      <c r="U944" s="23" t="e">
        <f>VLOOKUP('Frese Valve Selection'!$Q944,'Partnumber data valves'!$B$4:$K$1001,5,FALSE)</f>
        <v>#N/A</v>
      </c>
      <c r="V944" s="23" t="e">
        <f>VLOOKUP('Frese Valve Selection'!$Q944,'Partnumber data valves'!$B$4:$K$1001,6,FALSE)</f>
        <v>#N/A</v>
      </c>
      <c r="W944" s="23" t="e">
        <f>VLOOKUP('Frese Valve Selection'!$Q944,'Partnumber data valves'!$B$4:$K$1001,7,FALSE)</f>
        <v>#N/A</v>
      </c>
      <c r="X944" s="23" t="e">
        <f>VLOOKUP('Frese Valve Selection'!$Q944,'Partnumber data valves'!$B$4:$K$1001,8,FALSE)</f>
        <v>#N/A</v>
      </c>
      <c r="Y944" s="23" t="e">
        <f>VLOOKUP('Frese Valve Selection'!$Q944,'Partnumber data valves'!$B$4:$K$1001,9,FALSE)</f>
        <v>#N/A</v>
      </c>
      <c r="Z944" s="23" t="e">
        <f>VLOOKUP('Frese Valve Selection'!$Q944,'Partnumber data valves'!$B$4:$K$1001,10,FALSE)</f>
        <v>#N/A</v>
      </c>
      <c r="AA944" s="97">
        <f t="shared" si="135"/>
        <v>0</v>
      </c>
      <c r="AB944" s="98" t="e">
        <f t="shared" si="133"/>
        <v>#N/A</v>
      </c>
      <c r="AC944" s="99" t="e">
        <f t="shared" si="134"/>
        <v>#N/A</v>
      </c>
      <c r="AD944" s="23" t="e">
        <f>VLOOKUP(Q944,'Weight table'!$A$2:$C$10000,3,FALSE)</f>
        <v>#N/A</v>
      </c>
      <c r="AF944" s="83"/>
      <c r="AG944" s="23" t="str">
        <f>IF(OR(ISBLANK($AF944),$AF944="N/A"),"",VLOOKUP($AF944,'Part number data actuators'!$B$3:$H$202,2,FALSE))</f>
        <v/>
      </c>
      <c r="AH944" s="23" t="str">
        <f>IF(OR(ISBLANK($AF944),$AF944="N/A"),"",VLOOKUP($AF944,'Part number data actuators'!$B$3:$H$202,3,FALSE))</f>
        <v/>
      </c>
      <c r="AI944" s="23" t="str">
        <f>IF(OR(ISBLANK($AF944),$AF944="N/A"),"",VLOOKUP($AF944,'Part number data actuators'!$B$3:$H$202,4,FALSE))</f>
        <v/>
      </c>
      <c r="AJ944" s="23" t="str">
        <f>IF(OR(ISBLANK($AF944),$AF944="N/A"),"",VLOOKUP($AF944,'Part number data actuators'!$B$3:$H$202,5,FALSE))</f>
        <v/>
      </c>
      <c r="AK944" s="23" t="str">
        <f>IF(OR(ISBLANK($AF944),$AF944="N/A"),"",VLOOKUP($AF944,'Part number data actuators'!$B$3:$H$202,6,FALSE))</f>
        <v/>
      </c>
      <c r="AL944" s="23" t="str">
        <f>IF(OR(ISBLANK($AF944),$AF944="N/A"),"",VLOOKUP($AF944,'Part number data actuators'!$B$3:$H$202,7,FALSE))</f>
        <v/>
      </c>
      <c r="AM944" s="5" t="str">
        <f>IF(OR(ISBLANK($AF944),$AF944="N/A"),"",VLOOKUP(AF944,'Weight table'!$A$2:$C$10000,3,FALSE))</f>
        <v/>
      </c>
      <c r="AO944" s="86"/>
      <c r="AU944" s="66" t="e">
        <f t="shared" si="136"/>
        <v>#N/A</v>
      </c>
      <c r="AV944" s="66" t="e">
        <f t="shared" si="137"/>
        <v>#N/A</v>
      </c>
      <c r="AW944" t="e">
        <f t="shared" si="138"/>
        <v>#N/A</v>
      </c>
      <c r="AX944" s="66" t="e">
        <f t="shared" si="139"/>
        <v>#N/A</v>
      </c>
      <c r="AY944" s="66" t="e">
        <f t="shared" si="140"/>
        <v>#N/A</v>
      </c>
      <c r="BB944" s="6" t="e">
        <f>MATCH(Q944,'Partnumber data valves'!$B$4:$B$1001,0)</f>
        <v>#N/A</v>
      </c>
      <c r="BC944" s="6"/>
      <c r="BD944" t="e">
        <f>INDEX('Partnumber data valves'!$B$4:$AC$1001,$BB944,13)</f>
        <v>#N/A</v>
      </c>
      <c r="BE944" t="e">
        <f>INDEX('Partnumber data valves'!$B$4:$AC$1001,$BB944,14)</f>
        <v>#N/A</v>
      </c>
      <c r="BF944" t="e">
        <f>INDEX('Partnumber data valves'!$B$4:$AC$1001,$BB944,15)</f>
        <v>#N/A</v>
      </c>
      <c r="BG944" t="e">
        <f>INDEX('Partnumber data valves'!$B$4:$AC$1001,$BB944,16)</f>
        <v>#N/A</v>
      </c>
      <c r="BH944" t="e">
        <f>INDEX('Partnumber data valves'!$B$4:$AC$1001,$BB944,17)</f>
        <v>#N/A</v>
      </c>
      <c r="BI944" t="e">
        <f>INDEX('Partnumber data valves'!$B$4:$AC$1001,$BB944,18)</f>
        <v>#N/A</v>
      </c>
      <c r="BJ944" t="e">
        <f>INDEX('Partnumber data valves'!$B$4:$AC$1001,$BB944,19)</f>
        <v>#N/A</v>
      </c>
      <c r="BL944" t="e">
        <f>INDEX('Partnumber data valves'!$B$4:$AC$1001,$BB944,21)</f>
        <v>#N/A</v>
      </c>
      <c r="BM944" t="e">
        <f>INDEX('Partnumber data valves'!$B$4:$AC$1001,$BB944,22)</f>
        <v>#N/A</v>
      </c>
      <c r="BN944" t="e">
        <f>INDEX('Partnumber data valves'!$B$4:$AC$1001,$BB944,23)</f>
        <v>#N/A</v>
      </c>
      <c r="BO944" t="e">
        <f>INDEX('Partnumber data valves'!$B$4:$AC$1001,$BB944,24)</f>
        <v>#N/A</v>
      </c>
      <c r="BP944" t="e">
        <f>INDEX('Partnumber data valves'!$B$4:$AC$1001,$BB944,25)</f>
        <v>#N/A</v>
      </c>
      <c r="BQ944" t="e">
        <f>INDEX('Partnumber data valves'!$B$4:$AC$1001,$BB944,26)</f>
        <v>#N/A</v>
      </c>
      <c r="BR944" t="e">
        <f>INDEX('Partnumber data valves'!$B$4:$AC$1001,$BB944,27)</f>
        <v>#N/A</v>
      </c>
      <c r="BS944" t="e">
        <f>INDEX('Partnumber data valves'!$B$4:$AC$1001,$BB944,28)</f>
        <v>#N/A</v>
      </c>
      <c r="BU944" s="66" t="e">
        <f>INDEX('Partnumber data valves'!$B$4:$AC$1001,$BB944,5)</f>
        <v>#N/A</v>
      </c>
      <c r="BV944" s="66" t="e">
        <f>INDEX('Partnumber data valves'!$B$4:$AC$1001,$BB944,6)</f>
        <v>#N/A</v>
      </c>
    </row>
    <row r="945" spans="2:74" ht="15.75">
      <c r="B945" s="86"/>
      <c r="C945" s="108"/>
      <c r="D945" s="112"/>
      <c r="E945" s="124"/>
      <c r="F945" s="124"/>
      <c r="G945" s="109"/>
      <c r="H945" s="112"/>
      <c r="I945" s="110"/>
      <c r="J945" s="111"/>
      <c r="K945" s="112"/>
      <c r="L945" s="111"/>
      <c r="M945" s="115"/>
      <c r="N945" s="115"/>
      <c r="O945" s="115"/>
      <c r="Q945" s="83"/>
      <c r="R945" s="22" t="e">
        <f>VLOOKUP('Frese Valve Selection'!$Q945,'Partnumber data valves'!$B$4:$K$1001,2,FALSE)</f>
        <v>#N/A</v>
      </c>
      <c r="S945" s="23" t="e">
        <f>VLOOKUP('Frese Valve Selection'!$Q945,'Partnumber data valves'!$B$4:$K$1001,3,FALSE)</f>
        <v>#N/A</v>
      </c>
      <c r="T945" s="23" t="e">
        <f>VLOOKUP('Frese Valve Selection'!$Q945,'Partnumber data valves'!$B$4:$K$1001,4,FALSE)</f>
        <v>#N/A</v>
      </c>
      <c r="U945" s="23" t="e">
        <f>VLOOKUP('Frese Valve Selection'!$Q945,'Partnumber data valves'!$B$4:$K$1001,5,FALSE)</f>
        <v>#N/A</v>
      </c>
      <c r="V945" s="23" t="e">
        <f>VLOOKUP('Frese Valve Selection'!$Q945,'Partnumber data valves'!$B$4:$K$1001,6,FALSE)</f>
        <v>#N/A</v>
      </c>
      <c r="W945" s="23" t="e">
        <f>VLOOKUP('Frese Valve Selection'!$Q945,'Partnumber data valves'!$B$4:$K$1001,7,FALSE)</f>
        <v>#N/A</v>
      </c>
      <c r="X945" s="23" t="e">
        <f>VLOOKUP('Frese Valve Selection'!$Q945,'Partnumber data valves'!$B$4:$K$1001,8,FALSE)</f>
        <v>#N/A</v>
      </c>
      <c r="Y945" s="23" t="e">
        <f>VLOOKUP('Frese Valve Selection'!$Q945,'Partnumber data valves'!$B$4:$K$1001,9,FALSE)</f>
        <v>#N/A</v>
      </c>
      <c r="Z945" s="23" t="e">
        <f>VLOOKUP('Frese Valve Selection'!$Q945,'Partnumber data valves'!$B$4:$K$1001,10,FALSE)</f>
        <v>#N/A</v>
      </c>
      <c r="AA945" s="97">
        <f t="shared" si="135"/>
        <v>0</v>
      </c>
      <c r="AB945" s="98" t="e">
        <f t="shared" si="133"/>
        <v>#N/A</v>
      </c>
      <c r="AC945" s="99" t="e">
        <f t="shared" si="134"/>
        <v>#N/A</v>
      </c>
      <c r="AD945" s="23" t="e">
        <f>VLOOKUP(Q945,'Weight table'!$A$2:$C$10000,3,FALSE)</f>
        <v>#N/A</v>
      </c>
      <c r="AF945" s="83"/>
      <c r="AG945" s="23" t="str">
        <f>IF(OR(ISBLANK($AF945),$AF945="N/A"),"",VLOOKUP($AF945,'Part number data actuators'!$B$3:$H$202,2,FALSE))</f>
        <v/>
      </c>
      <c r="AH945" s="23" t="str">
        <f>IF(OR(ISBLANK($AF945),$AF945="N/A"),"",VLOOKUP($AF945,'Part number data actuators'!$B$3:$H$202,3,FALSE))</f>
        <v/>
      </c>
      <c r="AI945" s="23" t="str">
        <f>IF(OR(ISBLANK($AF945),$AF945="N/A"),"",VLOOKUP($AF945,'Part number data actuators'!$B$3:$H$202,4,FALSE))</f>
        <v/>
      </c>
      <c r="AJ945" s="23" t="str">
        <f>IF(OR(ISBLANK($AF945),$AF945="N/A"),"",VLOOKUP($AF945,'Part number data actuators'!$B$3:$H$202,5,FALSE))</f>
        <v/>
      </c>
      <c r="AK945" s="23" t="str">
        <f>IF(OR(ISBLANK($AF945),$AF945="N/A"),"",VLOOKUP($AF945,'Part number data actuators'!$B$3:$H$202,6,FALSE))</f>
        <v/>
      </c>
      <c r="AL945" s="23" t="str">
        <f>IF(OR(ISBLANK($AF945),$AF945="N/A"),"",VLOOKUP($AF945,'Part number data actuators'!$B$3:$H$202,7,FALSE))</f>
        <v/>
      </c>
      <c r="AM945" s="5" t="str">
        <f>IF(OR(ISBLANK($AF945),$AF945="N/A"),"",VLOOKUP(AF945,'Weight table'!$A$2:$C$10000,3,FALSE))</f>
        <v/>
      </c>
      <c r="AO945" s="86"/>
      <c r="AU945" s="66" t="e">
        <f t="shared" si="136"/>
        <v>#N/A</v>
      </c>
      <c r="AV945" s="66" t="e">
        <f t="shared" si="137"/>
        <v>#N/A</v>
      </c>
      <c r="AW945" t="e">
        <f t="shared" si="138"/>
        <v>#N/A</v>
      </c>
      <c r="AX945" s="66" t="e">
        <f t="shared" si="139"/>
        <v>#N/A</v>
      </c>
      <c r="AY945" s="66" t="e">
        <f t="shared" si="140"/>
        <v>#N/A</v>
      </c>
      <c r="BB945" s="6" t="e">
        <f>MATCH(Q945,'Partnumber data valves'!$B$4:$B$1001,0)</f>
        <v>#N/A</v>
      </c>
      <c r="BC945" s="6"/>
      <c r="BD945" t="e">
        <f>INDEX('Partnumber data valves'!$B$4:$AC$1001,$BB945,13)</f>
        <v>#N/A</v>
      </c>
      <c r="BE945" t="e">
        <f>INDEX('Partnumber data valves'!$B$4:$AC$1001,$BB945,14)</f>
        <v>#N/A</v>
      </c>
      <c r="BF945" t="e">
        <f>INDEX('Partnumber data valves'!$B$4:$AC$1001,$BB945,15)</f>
        <v>#N/A</v>
      </c>
      <c r="BG945" t="e">
        <f>INDEX('Partnumber data valves'!$B$4:$AC$1001,$BB945,16)</f>
        <v>#N/A</v>
      </c>
      <c r="BH945" t="e">
        <f>INDEX('Partnumber data valves'!$B$4:$AC$1001,$BB945,17)</f>
        <v>#N/A</v>
      </c>
      <c r="BI945" t="e">
        <f>INDEX('Partnumber data valves'!$B$4:$AC$1001,$BB945,18)</f>
        <v>#N/A</v>
      </c>
      <c r="BJ945" t="e">
        <f>INDEX('Partnumber data valves'!$B$4:$AC$1001,$BB945,19)</f>
        <v>#N/A</v>
      </c>
      <c r="BL945" t="e">
        <f>INDEX('Partnumber data valves'!$B$4:$AC$1001,$BB945,21)</f>
        <v>#N/A</v>
      </c>
      <c r="BM945" t="e">
        <f>INDEX('Partnumber data valves'!$B$4:$AC$1001,$BB945,22)</f>
        <v>#N/A</v>
      </c>
      <c r="BN945" t="e">
        <f>INDEX('Partnumber data valves'!$B$4:$AC$1001,$BB945,23)</f>
        <v>#N/A</v>
      </c>
      <c r="BO945" t="e">
        <f>INDEX('Partnumber data valves'!$B$4:$AC$1001,$BB945,24)</f>
        <v>#N/A</v>
      </c>
      <c r="BP945" t="e">
        <f>INDEX('Partnumber data valves'!$B$4:$AC$1001,$BB945,25)</f>
        <v>#N/A</v>
      </c>
      <c r="BQ945" t="e">
        <f>INDEX('Partnumber data valves'!$B$4:$AC$1001,$BB945,26)</f>
        <v>#N/A</v>
      </c>
      <c r="BR945" t="e">
        <f>INDEX('Partnumber data valves'!$B$4:$AC$1001,$BB945,27)</f>
        <v>#N/A</v>
      </c>
      <c r="BS945" t="e">
        <f>INDEX('Partnumber data valves'!$B$4:$AC$1001,$BB945,28)</f>
        <v>#N/A</v>
      </c>
      <c r="BU945" s="66" t="e">
        <f>INDEX('Partnumber data valves'!$B$4:$AC$1001,$BB945,5)</f>
        <v>#N/A</v>
      </c>
      <c r="BV945" s="66" t="e">
        <f>INDEX('Partnumber data valves'!$B$4:$AC$1001,$BB945,6)</f>
        <v>#N/A</v>
      </c>
    </row>
    <row r="946" spans="2:74" ht="15.75">
      <c r="B946" s="86"/>
      <c r="C946" s="108"/>
      <c r="D946" s="112"/>
      <c r="E946" s="124"/>
      <c r="F946" s="124"/>
      <c r="G946" s="109"/>
      <c r="H946" s="112"/>
      <c r="I946" s="110"/>
      <c r="J946" s="111"/>
      <c r="K946" s="112"/>
      <c r="L946" s="111"/>
      <c r="M946" s="115"/>
      <c r="N946" s="115"/>
      <c r="O946" s="115"/>
      <c r="Q946" s="83"/>
      <c r="R946" s="22" t="e">
        <f>VLOOKUP('Frese Valve Selection'!$Q946,'Partnumber data valves'!$B$4:$K$1001,2,FALSE)</f>
        <v>#N/A</v>
      </c>
      <c r="S946" s="23" t="e">
        <f>VLOOKUP('Frese Valve Selection'!$Q946,'Partnumber data valves'!$B$4:$K$1001,3,FALSE)</f>
        <v>#N/A</v>
      </c>
      <c r="T946" s="23" t="e">
        <f>VLOOKUP('Frese Valve Selection'!$Q946,'Partnumber data valves'!$B$4:$K$1001,4,FALSE)</f>
        <v>#N/A</v>
      </c>
      <c r="U946" s="23" t="e">
        <f>VLOOKUP('Frese Valve Selection'!$Q946,'Partnumber data valves'!$B$4:$K$1001,5,FALSE)</f>
        <v>#N/A</v>
      </c>
      <c r="V946" s="23" t="e">
        <f>VLOOKUP('Frese Valve Selection'!$Q946,'Partnumber data valves'!$B$4:$K$1001,6,FALSE)</f>
        <v>#N/A</v>
      </c>
      <c r="W946" s="23" t="e">
        <f>VLOOKUP('Frese Valve Selection'!$Q946,'Partnumber data valves'!$B$4:$K$1001,7,FALSE)</f>
        <v>#N/A</v>
      </c>
      <c r="X946" s="23" t="e">
        <f>VLOOKUP('Frese Valve Selection'!$Q946,'Partnumber data valves'!$B$4:$K$1001,8,FALSE)</f>
        <v>#N/A</v>
      </c>
      <c r="Y946" s="23" t="e">
        <f>VLOOKUP('Frese Valve Selection'!$Q946,'Partnumber data valves'!$B$4:$K$1001,9,FALSE)</f>
        <v>#N/A</v>
      </c>
      <c r="Z946" s="23" t="e">
        <f>VLOOKUP('Frese Valve Selection'!$Q946,'Partnumber data valves'!$B$4:$K$1001,10,FALSE)</f>
        <v>#N/A</v>
      </c>
      <c r="AA946" s="97">
        <f t="shared" si="135"/>
        <v>0</v>
      </c>
      <c r="AB946" s="98" t="e">
        <f t="shared" si="133"/>
        <v>#N/A</v>
      </c>
      <c r="AC946" s="99" t="e">
        <f t="shared" si="134"/>
        <v>#N/A</v>
      </c>
      <c r="AD946" s="23" t="e">
        <f>VLOOKUP(Q946,'Weight table'!$A$2:$C$10000,3,FALSE)</f>
        <v>#N/A</v>
      </c>
      <c r="AF946" s="83"/>
      <c r="AG946" s="23" t="str">
        <f>IF(OR(ISBLANK($AF946),$AF946="N/A"),"",VLOOKUP($AF946,'Part number data actuators'!$B$3:$H$202,2,FALSE))</f>
        <v/>
      </c>
      <c r="AH946" s="23" t="str">
        <f>IF(OR(ISBLANK($AF946),$AF946="N/A"),"",VLOOKUP($AF946,'Part number data actuators'!$B$3:$H$202,3,FALSE))</f>
        <v/>
      </c>
      <c r="AI946" s="23" t="str">
        <f>IF(OR(ISBLANK($AF946),$AF946="N/A"),"",VLOOKUP($AF946,'Part number data actuators'!$B$3:$H$202,4,FALSE))</f>
        <v/>
      </c>
      <c r="AJ946" s="23" t="str">
        <f>IF(OR(ISBLANK($AF946),$AF946="N/A"),"",VLOOKUP($AF946,'Part number data actuators'!$B$3:$H$202,5,FALSE))</f>
        <v/>
      </c>
      <c r="AK946" s="23" t="str">
        <f>IF(OR(ISBLANK($AF946),$AF946="N/A"),"",VLOOKUP($AF946,'Part number data actuators'!$B$3:$H$202,6,FALSE))</f>
        <v/>
      </c>
      <c r="AL946" s="23" t="str">
        <f>IF(OR(ISBLANK($AF946),$AF946="N/A"),"",VLOOKUP($AF946,'Part number data actuators'!$B$3:$H$202,7,FALSE))</f>
        <v/>
      </c>
      <c r="AM946" s="5" t="str">
        <f>IF(OR(ISBLANK($AF946),$AF946="N/A"),"",VLOOKUP(AF946,'Weight table'!$A$2:$C$10000,3,FALSE))</f>
        <v/>
      </c>
      <c r="AO946" s="86"/>
      <c r="AU946" s="66" t="e">
        <f t="shared" si="136"/>
        <v>#N/A</v>
      </c>
      <c r="AV946" s="66" t="e">
        <f t="shared" si="137"/>
        <v>#N/A</v>
      </c>
      <c r="AW946" t="e">
        <f t="shared" si="138"/>
        <v>#N/A</v>
      </c>
      <c r="AX946" s="66" t="e">
        <f t="shared" si="139"/>
        <v>#N/A</v>
      </c>
      <c r="AY946" s="66" t="e">
        <f t="shared" si="140"/>
        <v>#N/A</v>
      </c>
      <c r="BB946" s="6" t="e">
        <f>MATCH(Q946,'Partnumber data valves'!$B$4:$B$1001,0)</f>
        <v>#N/A</v>
      </c>
      <c r="BC946" s="6"/>
      <c r="BD946" t="e">
        <f>INDEX('Partnumber data valves'!$B$4:$AC$1001,$BB946,13)</f>
        <v>#N/A</v>
      </c>
      <c r="BE946" t="e">
        <f>INDEX('Partnumber data valves'!$B$4:$AC$1001,$BB946,14)</f>
        <v>#N/A</v>
      </c>
      <c r="BF946" t="e">
        <f>INDEX('Partnumber data valves'!$B$4:$AC$1001,$BB946,15)</f>
        <v>#N/A</v>
      </c>
      <c r="BG946" t="e">
        <f>INDEX('Partnumber data valves'!$B$4:$AC$1001,$BB946,16)</f>
        <v>#N/A</v>
      </c>
      <c r="BH946" t="e">
        <f>INDEX('Partnumber data valves'!$B$4:$AC$1001,$BB946,17)</f>
        <v>#N/A</v>
      </c>
      <c r="BI946" t="e">
        <f>INDEX('Partnumber data valves'!$B$4:$AC$1001,$BB946,18)</f>
        <v>#N/A</v>
      </c>
      <c r="BJ946" t="e">
        <f>INDEX('Partnumber data valves'!$B$4:$AC$1001,$BB946,19)</f>
        <v>#N/A</v>
      </c>
      <c r="BL946" t="e">
        <f>INDEX('Partnumber data valves'!$B$4:$AC$1001,$BB946,21)</f>
        <v>#N/A</v>
      </c>
      <c r="BM946" t="e">
        <f>INDEX('Partnumber data valves'!$B$4:$AC$1001,$BB946,22)</f>
        <v>#N/A</v>
      </c>
      <c r="BN946" t="e">
        <f>INDEX('Partnumber data valves'!$B$4:$AC$1001,$BB946,23)</f>
        <v>#N/A</v>
      </c>
      <c r="BO946" t="e">
        <f>INDEX('Partnumber data valves'!$B$4:$AC$1001,$BB946,24)</f>
        <v>#N/A</v>
      </c>
      <c r="BP946" t="e">
        <f>INDEX('Partnumber data valves'!$B$4:$AC$1001,$BB946,25)</f>
        <v>#N/A</v>
      </c>
      <c r="BQ946" t="e">
        <f>INDEX('Partnumber data valves'!$B$4:$AC$1001,$BB946,26)</f>
        <v>#N/A</v>
      </c>
      <c r="BR946" t="e">
        <f>INDEX('Partnumber data valves'!$B$4:$AC$1001,$BB946,27)</f>
        <v>#N/A</v>
      </c>
      <c r="BS946" t="e">
        <f>INDEX('Partnumber data valves'!$B$4:$AC$1001,$BB946,28)</f>
        <v>#N/A</v>
      </c>
      <c r="BU946" s="66" t="e">
        <f>INDEX('Partnumber data valves'!$B$4:$AC$1001,$BB946,5)</f>
        <v>#N/A</v>
      </c>
      <c r="BV946" s="66" t="e">
        <f>INDEX('Partnumber data valves'!$B$4:$AC$1001,$BB946,6)</f>
        <v>#N/A</v>
      </c>
    </row>
    <row r="947" spans="2:74" ht="15.75">
      <c r="B947" s="86"/>
      <c r="C947" s="108"/>
      <c r="D947" s="125"/>
      <c r="E947" s="124"/>
      <c r="F947" s="124"/>
      <c r="G947" s="109"/>
      <c r="H947" s="112"/>
      <c r="I947" s="110"/>
      <c r="J947" s="111"/>
      <c r="K947" s="112"/>
      <c r="L947" s="111"/>
      <c r="M947" s="115"/>
      <c r="N947" s="115"/>
      <c r="O947" s="115"/>
      <c r="Q947" s="83"/>
      <c r="R947" s="22" t="e">
        <f>VLOOKUP('Frese Valve Selection'!$Q947,'Partnumber data valves'!$B$4:$K$1001,2,FALSE)</f>
        <v>#N/A</v>
      </c>
      <c r="S947" s="23" t="e">
        <f>VLOOKUP('Frese Valve Selection'!$Q947,'Partnumber data valves'!$B$4:$K$1001,3,FALSE)</f>
        <v>#N/A</v>
      </c>
      <c r="T947" s="23" t="e">
        <f>VLOOKUP('Frese Valve Selection'!$Q947,'Partnumber data valves'!$B$4:$K$1001,4,FALSE)</f>
        <v>#N/A</v>
      </c>
      <c r="U947" s="23" t="e">
        <f>VLOOKUP('Frese Valve Selection'!$Q947,'Partnumber data valves'!$B$4:$K$1001,5,FALSE)</f>
        <v>#N/A</v>
      </c>
      <c r="V947" s="23" t="e">
        <f>VLOOKUP('Frese Valve Selection'!$Q947,'Partnumber data valves'!$B$4:$K$1001,6,FALSE)</f>
        <v>#N/A</v>
      </c>
      <c r="W947" s="23" t="e">
        <f>VLOOKUP('Frese Valve Selection'!$Q947,'Partnumber data valves'!$B$4:$K$1001,7,FALSE)</f>
        <v>#N/A</v>
      </c>
      <c r="X947" s="23" t="e">
        <f>VLOOKUP('Frese Valve Selection'!$Q947,'Partnumber data valves'!$B$4:$K$1001,8,FALSE)</f>
        <v>#N/A</v>
      </c>
      <c r="Y947" s="23" t="e">
        <f>VLOOKUP('Frese Valve Selection'!$Q947,'Partnumber data valves'!$B$4:$K$1001,9,FALSE)</f>
        <v>#N/A</v>
      </c>
      <c r="Z947" s="23" t="e">
        <f>VLOOKUP('Frese Valve Selection'!$Q947,'Partnumber data valves'!$B$4:$K$1001,10,FALSE)</f>
        <v>#N/A</v>
      </c>
      <c r="AA947" s="97">
        <f t="shared" si="135"/>
        <v>0</v>
      </c>
      <c r="AB947" s="98" t="e">
        <f t="shared" si="133"/>
        <v>#N/A</v>
      </c>
      <c r="AC947" s="99" t="e">
        <f t="shared" si="134"/>
        <v>#N/A</v>
      </c>
      <c r="AD947" s="23" t="e">
        <f>VLOOKUP(Q947,'Weight table'!$A$2:$C$10000,3,FALSE)</f>
        <v>#N/A</v>
      </c>
      <c r="AF947" s="83"/>
      <c r="AG947" s="23" t="str">
        <f>IF(OR(ISBLANK($AF947),$AF947="N/A"),"",VLOOKUP($AF947,'Part number data actuators'!$B$3:$H$202,2,FALSE))</f>
        <v/>
      </c>
      <c r="AH947" s="23" t="str">
        <f>IF(OR(ISBLANK($AF947),$AF947="N/A"),"",VLOOKUP($AF947,'Part number data actuators'!$B$3:$H$202,3,FALSE))</f>
        <v/>
      </c>
      <c r="AI947" s="23" t="str">
        <f>IF(OR(ISBLANK($AF947),$AF947="N/A"),"",VLOOKUP($AF947,'Part number data actuators'!$B$3:$H$202,4,FALSE))</f>
        <v/>
      </c>
      <c r="AJ947" s="23" t="str">
        <f>IF(OR(ISBLANK($AF947),$AF947="N/A"),"",VLOOKUP($AF947,'Part number data actuators'!$B$3:$H$202,5,FALSE))</f>
        <v/>
      </c>
      <c r="AK947" s="23" t="str">
        <f>IF(OR(ISBLANK($AF947),$AF947="N/A"),"",VLOOKUP($AF947,'Part number data actuators'!$B$3:$H$202,6,FALSE))</f>
        <v/>
      </c>
      <c r="AL947" s="23" t="str">
        <f>IF(OR(ISBLANK($AF947),$AF947="N/A"),"",VLOOKUP($AF947,'Part number data actuators'!$B$3:$H$202,7,FALSE))</f>
        <v/>
      </c>
      <c r="AM947" s="5" t="str">
        <f>IF(OR(ISBLANK($AF947),$AF947="N/A"),"",VLOOKUP(AF947,'Weight table'!$A$2:$C$10000,3,FALSE))</f>
        <v/>
      </c>
      <c r="AO947" s="86"/>
      <c r="AU947" s="66" t="e">
        <f t="shared" si="136"/>
        <v>#N/A</v>
      </c>
      <c r="AV947" s="66" t="e">
        <f t="shared" si="137"/>
        <v>#N/A</v>
      </c>
      <c r="AW947" t="e">
        <f t="shared" si="138"/>
        <v>#N/A</v>
      </c>
      <c r="AX947" s="66" t="e">
        <f t="shared" si="139"/>
        <v>#N/A</v>
      </c>
      <c r="AY947" s="66" t="e">
        <f t="shared" si="140"/>
        <v>#N/A</v>
      </c>
      <c r="BB947" s="6" t="e">
        <f>MATCH(Q947,'Partnumber data valves'!$B$4:$B$1001,0)</f>
        <v>#N/A</v>
      </c>
      <c r="BC947" s="6"/>
      <c r="BD947" t="e">
        <f>INDEX('Partnumber data valves'!$B$4:$AC$1001,$BB947,13)</f>
        <v>#N/A</v>
      </c>
      <c r="BE947" t="e">
        <f>INDEX('Partnumber data valves'!$B$4:$AC$1001,$BB947,14)</f>
        <v>#N/A</v>
      </c>
      <c r="BF947" t="e">
        <f>INDEX('Partnumber data valves'!$B$4:$AC$1001,$BB947,15)</f>
        <v>#N/A</v>
      </c>
      <c r="BG947" t="e">
        <f>INDEX('Partnumber data valves'!$B$4:$AC$1001,$BB947,16)</f>
        <v>#N/A</v>
      </c>
      <c r="BH947" t="e">
        <f>INDEX('Partnumber data valves'!$B$4:$AC$1001,$BB947,17)</f>
        <v>#N/A</v>
      </c>
      <c r="BI947" t="e">
        <f>INDEX('Partnumber data valves'!$B$4:$AC$1001,$BB947,18)</f>
        <v>#N/A</v>
      </c>
      <c r="BJ947" t="e">
        <f>INDEX('Partnumber data valves'!$B$4:$AC$1001,$BB947,19)</f>
        <v>#N/A</v>
      </c>
      <c r="BL947" t="e">
        <f>INDEX('Partnumber data valves'!$B$4:$AC$1001,$BB947,21)</f>
        <v>#N/A</v>
      </c>
      <c r="BM947" t="e">
        <f>INDEX('Partnumber data valves'!$B$4:$AC$1001,$BB947,22)</f>
        <v>#N/A</v>
      </c>
      <c r="BN947" t="e">
        <f>INDEX('Partnumber data valves'!$B$4:$AC$1001,$BB947,23)</f>
        <v>#N/A</v>
      </c>
      <c r="BO947" t="e">
        <f>INDEX('Partnumber data valves'!$B$4:$AC$1001,$BB947,24)</f>
        <v>#N/A</v>
      </c>
      <c r="BP947" t="e">
        <f>INDEX('Partnumber data valves'!$B$4:$AC$1001,$BB947,25)</f>
        <v>#N/A</v>
      </c>
      <c r="BQ947" t="e">
        <f>INDEX('Partnumber data valves'!$B$4:$AC$1001,$BB947,26)</f>
        <v>#N/A</v>
      </c>
      <c r="BR947" t="e">
        <f>INDEX('Partnumber data valves'!$B$4:$AC$1001,$BB947,27)</f>
        <v>#N/A</v>
      </c>
      <c r="BS947" t="e">
        <f>INDEX('Partnumber data valves'!$B$4:$AC$1001,$BB947,28)</f>
        <v>#N/A</v>
      </c>
      <c r="BU947" s="66" t="e">
        <f>INDEX('Partnumber data valves'!$B$4:$AC$1001,$BB947,5)</f>
        <v>#N/A</v>
      </c>
      <c r="BV947" s="66" t="e">
        <f>INDEX('Partnumber data valves'!$B$4:$AC$1001,$BB947,6)</f>
        <v>#N/A</v>
      </c>
    </row>
    <row r="948" spans="2:74" ht="15.75">
      <c r="B948" s="86"/>
      <c r="C948" s="108"/>
      <c r="D948" s="112"/>
      <c r="E948" s="124"/>
      <c r="F948" s="124"/>
      <c r="G948" s="109"/>
      <c r="H948" s="112"/>
      <c r="I948" s="110"/>
      <c r="J948" s="111"/>
      <c r="K948" s="112"/>
      <c r="L948" s="111"/>
      <c r="M948" s="115"/>
      <c r="N948" s="115"/>
      <c r="O948" s="115"/>
      <c r="Q948" s="83"/>
      <c r="R948" s="22" t="e">
        <f>VLOOKUP('Frese Valve Selection'!$Q948,'Partnumber data valves'!$B$4:$K$1001,2,FALSE)</f>
        <v>#N/A</v>
      </c>
      <c r="S948" s="23" t="e">
        <f>VLOOKUP('Frese Valve Selection'!$Q948,'Partnumber data valves'!$B$4:$K$1001,3,FALSE)</f>
        <v>#N/A</v>
      </c>
      <c r="T948" s="23" t="e">
        <f>VLOOKUP('Frese Valve Selection'!$Q948,'Partnumber data valves'!$B$4:$K$1001,4,FALSE)</f>
        <v>#N/A</v>
      </c>
      <c r="U948" s="23" t="e">
        <f>VLOOKUP('Frese Valve Selection'!$Q948,'Partnumber data valves'!$B$4:$K$1001,5,FALSE)</f>
        <v>#N/A</v>
      </c>
      <c r="V948" s="23" t="e">
        <f>VLOOKUP('Frese Valve Selection'!$Q948,'Partnumber data valves'!$B$4:$K$1001,6,FALSE)</f>
        <v>#N/A</v>
      </c>
      <c r="W948" s="23" t="e">
        <f>VLOOKUP('Frese Valve Selection'!$Q948,'Partnumber data valves'!$B$4:$K$1001,7,FALSE)</f>
        <v>#N/A</v>
      </c>
      <c r="X948" s="23" t="e">
        <f>VLOOKUP('Frese Valve Selection'!$Q948,'Partnumber data valves'!$B$4:$K$1001,8,FALSE)</f>
        <v>#N/A</v>
      </c>
      <c r="Y948" s="23" t="e">
        <f>VLOOKUP('Frese Valve Selection'!$Q948,'Partnumber data valves'!$B$4:$K$1001,9,FALSE)</f>
        <v>#N/A</v>
      </c>
      <c r="Z948" s="23" t="e">
        <f>VLOOKUP('Frese Valve Selection'!$Q948,'Partnumber data valves'!$B$4:$K$1001,10,FALSE)</f>
        <v>#N/A</v>
      </c>
      <c r="AA948" s="97">
        <f t="shared" si="135"/>
        <v>0</v>
      </c>
      <c r="AB948" s="98" t="e">
        <f t="shared" si="133"/>
        <v>#N/A</v>
      </c>
      <c r="AC948" s="99" t="e">
        <f t="shared" si="134"/>
        <v>#N/A</v>
      </c>
      <c r="AD948" s="23" t="e">
        <f>VLOOKUP(Q948,'Weight table'!$A$2:$C$10000,3,FALSE)</f>
        <v>#N/A</v>
      </c>
      <c r="AF948" s="83"/>
      <c r="AG948" s="23" t="str">
        <f>IF(OR(ISBLANK($AF948),$AF948="N/A"),"",VLOOKUP($AF948,'Part number data actuators'!$B$3:$H$202,2,FALSE))</f>
        <v/>
      </c>
      <c r="AH948" s="23" t="str">
        <f>IF(OR(ISBLANK($AF948),$AF948="N/A"),"",VLOOKUP($AF948,'Part number data actuators'!$B$3:$H$202,3,FALSE))</f>
        <v/>
      </c>
      <c r="AI948" s="23" t="str">
        <f>IF(OR(ISBLANK($AF948),$AF948="N/A"),"",VLOOKUP($AF948,'Part number data actuators'!$B$3:$H$202,4,FALSE))</f>
        <v/>
      </c>
      <c r="AJ948" s="23" t="str">
        <f>IF(OR(ISBLANK($AF948),$AF948="N/A"),"",VLOOKUP($AF948,'Part number data actuators'!$B$3:$H$202,5,FALSE))</f>
        <v/>
      </c>
      <c r="AK948" s="23" t="str">
        <f>IF(OR(ISBLANK($AF948),$AF948="N/A"),"",VLOOKUP($AF948,'Part number data actuators'!$B$3:$H$202,6,FALSE))</f>
        <v/>
      </c>
      <c r="AL948" s="23" t="str">
        <f>IF(OR(ISBLANK($AF948),$AF948="N/A"),"",VLOOKUP($AF948,'Part number data actuators'!$B$3:$H$202,7,FALSE))</f>
        <v/>
      </c>
      <c r="AM948" s="5" t="str">
        <f>IF(OR(ISBLANK($AF948),$AF948="N/A"),"",VLOOKUP(AF948,'Weight table'!$A$2:$C$10000,3,FALSE))</f>
        <v/>
      </c>
      <c r="AO948" s="86"/>
      <c r="AU948" s="66" t="e">
        <f t="shared" si="136"/>
        <v>#N/A</v>
      </c>
      <c r="AV948" s="66" t="e">
        <f t="shared" si="137"/>
        <v>#N/A</v>
      </c>
      <c r="AW948" t="e">
        <f t="shared" si="138"/>
        <v>#N/A</v>
      </c>
      <c r="AX948" s="66" t="e">
        <f t="shared" si="139"/>
        <v>#N/A</v>
      </c>
      <c r="AY948" s="66" t="e">
        <f t="shared" si="140"/>
        <v>#N/A</v>
      </c>
      <c r="BB948" s="6" t="e">
        <f>MATCH(Q948,'Partnumber data valves'!$B$4:$B$1001,0)</f>
        <v>#N/A</v>
      </c>
      <c r="BC948" s="6"/>
      <c r="BD948" t="e">
        <f>INDEX('Partnumber data valves'!$B$4:$AC$1001,$BB948,13)</f>
        <v>#N/A</v>
      </c>
      <c r="BE948" t="e">
        <f>INDEX('Partnumber data valves'!$B$4:$AC$1001,$BB948,14)</f>
        <v>#N/A</v>
      </c>
      <c r="BF948" t="e">
        <f>INDEX('Partnumber data valves'!$B$4:$AC$1001,$BB948,15)</f>
        <v>#N/A</v>
      </c>
      <c r="BG948" t="e">
        <f>INDEX('Partnumber data valves'!$B$4:$AC$1001,$BB948,16)</f>
        <v>#N/A</v>
      </c>
      <c r="BH948" t="e">
        <f>INDEX('Partnumber data valves'!$B$4:$AC$1001,$BB948,17)</f>
        <v>#N/A</v>
      </c>
      <c r="BI948" t="e">
        <f>INDEX('Partnumber data valves'!$B$4:$AC$1001,$BB948,18)</f>
        <v>#N/A</v>
      </c>
      <c r="BJ948" t="e">
        <f>INDEX('Partnumber data valves'!$B$4:$AC$1001,$BB948,19)</f>
        <v>#N/A</v>
      </c>
      <c r="BL948" t="e">
        <f>INDEX('Partnumber data valves'!$B$4:$AC$1001,$BB948,21)</f>
        <v>#N/A</v>
      </c>
      <c r="BM948" t="e">
        <f>INDEX('Partnumber data valves'!$B$4:$AC$1001,$BB948,22)</f>
        <v>#N/A</v>
      </c>
      <c r="BN948" t="e">
        <f>INDEX('Partnumber data valves'!$B$4:$AC$1001,$BB948,23)</f>
        <v>#N/A</v>
      </c>
      <c r="BO948" t="e">
        <f>INDEX('Partnumber data valves'!$B$4:$AC$1001,$BB948,24)</f>
        <v>#N/A</v>
      </c>
      <c r="BP948" t="e">
        <f>INDEX('Partnumber data valves'!$B$4:$AC$1001,$BB948,25)</f>
        <v>#N/A</v>
      </c>
      <c r="BQ948" t="e">
        <f>INDEX('Partnumber data valves'!$B$4:$AC$1001,$BB948,26)</f>
        <v>#N/A</v>
      </c>
      <c r="BR948" t="e">
        <f>INDEX('Partnumber data valves'!$B$4:$AC$1001,$BB948,27)</f>
        <v>#N/A</v>
      </c>
      <c r="BS948" t="e">
        <f>INDEX('Partnumber data valves'!$B$4:$AC$1001,$BB948,28)</f>
        <v>#N/A</v>
      </c>
      <c r="BU948" s="66" t="e">
        <f>INDEX('Partnumber data valves'!$B$4:$AC$1001,$BB948,5)</f>
        <v>#N/A</v>
      </c>
      <c r="BV948" s="66" t="e">
        <f>INDEX('Partnumber data valves'!$B$4:$AC$1001,$BB948,6)</f>
        <v>#N/A</v>
      </c>
    </row>
    <row r="949" spans="2:74" ht="15.75">
      <c r="B949" s="86"/>
      <c r="C949" s="108"/>
      <c r="D949" s="112"/>
      <c r="E949" s="124"/>
      <c r="F949" s="124"/>
      <c r="G949" s="109"/>
      <c r="H949" s="112"/>
      <c r="I949" s="110"/>
      <c r="J949" s="111"/>
      <c r="K949" s="112"/>
      <c r="L949" s="111"/>
      <c r="M949" s="115"/>
      <c r="N949" s="115"/>
      <c r="O949" s="115"/>
      <c r="Q949" s="83"/>
      <c r="R949" s="22" t="e">
        <f>VLOOKUP('Frese Valve Selection'!$Q949,'Partnumber data valves'!$B$4:$K$1001,2,FALSE)</f>
        <v>#N/A</v>
      </c>
      <c r="S949" s="23" t="e">
        <f>VLOOKUP('Frese Valve Selection'!$Q949,'Partnumber data valves'!$B$4:$K$1001,3,FALSE)</f>
        <v>#N/A</v>
      </c>
      <c r="T949" s="23" t="e">
        <f>VLOOKUP('Frese Valve Selection'!$Q949,'Partnumber data valves'!$B$4:$K$1001,4,FALSE)</f>
        <v>#N/A</v>
      </c>
      <c r="U949" s="23" t="e">
        <f>VLOOKUP('Frese Valve Selection'!$Q949,'Partnumber data valves'!$B$4:$K$1001,5,FALSE)</f>
        <v>#N/A</v>
      </c>
      <c r="V949" s="23" t="e">
        <f>VLOOKUP('Frese Valve Selection'!$Q949,'Partnumber data valves'!$B$4:$K$1001,6,FALSE)</f>
        <v>#N/A</v>
      </c>
      <c r="W949" s="23" t="e">
        <f>VLOOKUP('Frese Valve Selection'!$Q949,'Partnumber data valves'!$B$4:$K$1001,7,FALSE)</f>
        <v>#N/A</v>
      </c>
      <c r="X949" s="23" t="e">
        <f>VLOOKUP('Frese Valve Selection'!$Q949,'Partnumber data valves'!$B$4:$K$1001,8,FALSE)</f>
        <v>#N/A</v>
      </c>
      <c r="Y949" s="23" t="e">
        <f>VLOOKUP('Frese Valve Selection'!$Q949,'Partnumber data valves'!$B$4:$K$1001,9,FALSE)</f>
        <v>#N/A</v>
      </c>
      <c r="Z949" s="23" t="e">
        <f>VLOOKUP('Frese Valve Selection'!$Q949,'Partnumber data valves'!$B$4:$K$1001,10,FALSE)</f>
        <v>#N/A</v>
      </c>
      <c r="AA949" s="97">
        <f t="shared" si="135"/>
        <v>0</v>
      </c>
      <c r="AB949" s="98" t="e">
        <f t="shared" si="133"/>
        <v>#N/A</v>
      </c>
      <c r="AC949" s="99" t="e">
        <f t="shared" si="134"/>
        <v>#N/A</v>
      </c>
      <c r="AD949" s="23" t="e">
        <f>VLOOKUP(Q949,'Weight table'!$A$2:$C$10000,3,FALSE)</f>
        <v>#N/A</v>
      </c>
      <c r="AF949" s="83"/>
      <c r="AG949" s="23" t="str">
        <f>IF(OR(ISBLANK($AF949),$AF949="N/A"),"",VLOOKUP($AF949,'Part number data actuators'!$B$3:$H$202,2,FALSE))</f>
        <v/>
      </c>
      <c r="AH949" s="23" t="str">
        <f>IF(OR(ISBLANK($AF949),$AF949="N/A"),"",VLOOKUP($AF949,'Part number data actuators'!$B$3:$H$202,3,FALSE))</f>
        <v/>
      </c>
      <c r="AI949" s="23" t="str">
        <f>IF(OR(ISBLANK($AF949),$AF949="N/A"),"",VLOOKUP($AF949,'Part number data actuators'!$B$3:$H$202,4,FALSE))</f>
        <v/>
      </c>
      <c r="AJ949" s="23" t="str">
        <f>IF(OR(ISBLANK($AF949),$AF949="N/A"),"",VLOOKUP($AF949,'Part number data actuators'!$B$3:$H$202,5,FALSE))</f>
        <v/>
      </c>
      <c r="AK949" s="23" t="str">
        <f>IF(OR(ISBLANK($AF949),$AF949="N/A"),"",VLOOKUP($AF949,'Part number data actuators'!$B$3:$H$202,6,FALSE))</f>
        <v/>
      </c>
      <c r="AL949" s="23" t="str">
        <f>IF(OR(ISBLANK($AF949),$AF949="N/A"),"",VLOOKUP($AF949,'Part number data actuators'!$B$3:$H$202,7,FALSE))</f>
        <v/>
      </c>
      <c r="AM949" s="5" t="str">
        <f>IF(OR(ISBLANK($AF949),$AF949="N/A"),"",VLOOKUP(AF949,'Weight table'!$A$2:$C$10000,3,FALSE))</f>
        <v/>
      </c>
      <c r="AO949" s="86"/>
      <c r="AU949" s="66" t="e">
        <f t="shared" si="136"/>
        <v>#N/A</v>
      </c>
      <c r="AV949" s="66" t="e">
        <f t="shared" si="137"/>
        <v>#N/A</v>
      </c>
      <c r="AW949" t="e">
        <f t="shared" si="138"/>
        <v>#N/A</v>
      </c>
      <c r="AX949" s="66" t="e">
        <f t="shared" si="139"/>
        <v>#N/A</v>
      </c>
      <c r="AY949" s="66" t="e">
        <f t="shared" si="140"/>
        <v>#N/A</v>
      </c>
      <c r="BB949" s="6" t="e">
        <f>MATCH(Q949,'Partnumber data valves'!$B$4:$B$1001,0)</f>
        <v>#N/A</v>
      </c>
      <c r="BC949" s="6"/>
      <c r="BD949" t="e">
        <f>INDEX('Partnumber data valves'!$B$4:$AC$1001,$BB949,13)</f>
        <v>#N/A</v>
      </c>
      <c r="BE949" t="e">
        <f>INDEX('Partnumber data valves'!$B$4:$AC$1001,$BB949,14)</f>
        <v>#N/A</v>
      </c>
      <c r="BF949" t="e">
        <f>INDEX('Partnumber data valves'!$B$4:$AC$1001,$BB949,15)</f>
        <v>#N/A</v>
      </c>
      <c r="BG949" t="e">
        <f>INDEX('Partnumber data valves'!$B$4:$AC$1001,$BB949,16)</f>
        <v>#N/A</v>
      </c>
      <c r="BH949" t="e">
        <f>INDEX('Partnumber data valves'!$B$4:$AC$1001,$BB949,17)</f>
        <v>#N/A</v>
      </c>
      <c r="BI949" t="e">
        <f>INDEX('Partnumber data valves'!$B$4:$AC$1001,$BB949,18)</f>
        <v>#N/A</v>
      </c>
      <c r="BJ949" t="e">
        <f>INDEX('Partnumber data valves'!$B$4:$AC$1001,$BB949,19)</f>
        <v>#N/A</v>
      </c>
      <c r="BL949" t="e">
        <f>INDEX('Partnumber data valves'!$B$4:$AC$1001,$BB949,21)</f>
        <v>#N/A</v>
      </c>
      <c r="BM949" t="e">
        <f>INDEX('Partnumber data valves'!$B$4:$AC$1001,$BB949,22)</f>
        <v>#N/A</v>
      </c>
      <c r="BN949" t="e">
        <f>INDEX('Partnumber data valves'!$B$4:$AC$1001,$BB949,23)</f>
        <v>#N/A</v>
      </c>
      <c r="BO949" t="e">
        <f>INDEX('Partnumber data valves'!$B$4:$AC$1001,$BB949,24)</f>
        <v>#N/A</v>
      </c>
      <c r="BP949" t="e">
        <f>INDEX('Partnumber data valves'!$B$4:$AC$1001,$BB949,25)</f>
        <v>#N/A</v>
      </c>
      <c r="BQ949" t="e">
        <f>INDEX('Partnumber data valves'!$B$4:$AC$1001,$BB949,26)</f>
        <v>#N/A</v>
      </c>
      <c r="BR949" t="e">
        <f>INDEX('Partnumber data valves'!$B$4:$AC$1001,$BB949,27)</f>
        <v>#N/A</v>
      </c>
      <c r="BS949" t="e">
        <f>INDEX('Partnumber data valves'!$B$4:$AC$1001,$BB949,28)</f>
        <v>#N/A</v>
      </c>
      <c r="BU949" s="66" t="e">
        <f>INDEX('Partnumber data valves'!$B$4:$AC$1001,$BB949,5)</f>
        <v>#N/A</v>
      </c>
      <c r="BV949" s="66" t="e">
        <f>INDEX('Partnumber data valves'!$B$4:$AC$1001,$BB949,6)</f>
        <v>#N/A</v>
      </c>
    </row>
    <row r="950" spans="2:74" ht="15.75">
      <c r="B950" s="86"/>
      <c r="C950" s="108"/>
      <c r="D950" s="112"/>
      <c r="E950" s="124"/>
      <c r="F950" s="124"/>
      <c r="G950" s="109"/>
      <c r="H950" s="112"/>
      <c r="I950" s="110"/>
      <c r="J950" s="111"/>
      <c r="K950" s="112"/>
      <c r="L950" s="111"/>
      <c r="M950" s="115"/>
      <c r="N950" s="115"/>
      <c r="O950" s="115"/>
      <c r="Q950" s="83"/>
      <c r="R950" s="22" t="e">
        <f>VLOOKUP('Frese Valve Selection'!$Q950,'Partnumber data valves'!$B$4:$K$1001,2,FALSE)</f>
        <v>#N/A</v>
      </c>
      <c r="S950" s="23" t="e">
        <f>VLOOKUP('Frese Valve Selection'!$Q950,'Partnumber data valves'!$B$4:$K$1001,3,FALSE)</f>
        <v>#N/A</v>
      </c>
      <c r="T950" s="23" t="e">
        <f>VLOOKUP('Frese Valve Selection'!$Q950,'Partnumber data valves'!$B$4:$K$1001,4,FALSE)</f>
        <v>#N/A</v>
      </c>
      <c r="U950" s="23" t="e">
        <f>VLOOKUP('Frese Valve Selection'!$Q950,'Partnumber data valves'!$B$4:$K$1001,5,FALSE)</f>
        <v>#N/A</v>
      </c>
      <c r="V950" s="23" t="e">
        <f>VLOOKUP('Frese Valve Selection'!$Q950,'Partnumber data valves'!$B$4:$K$1001,6,FALSE)</f>
        <v>#N/A</v>
      </c>
      <c r="W950" s="23" t="e">
        <f>VLOOKUP('Frese Valve Selection'!$Q950,'Partnumber data valves'!$B$4:$K$1001,7,FALSE)</f>
        <v>#N/A</v>
      </c>
      <c r="X950" s="23" t="e">
        <f>VLOOKUP('Frese Valve Selection'!$Q950,'Partnumber data valves'!$B$4:$K$1001,8,FALSE)</f>
        <v>#N/A</v>
      </c>
      <c r="Y950" s="23" t="e">
        <f>VLOOKUP('Frese Valve Selection'!$Q950,'Partnumber data valves'!$B$4:$K$1001,9,FALSE)</f>
        <v>#N/A</v>
      </c>
      <c r="Z950" s="23" t="e">
        <f>VLOOKUP('Frese Valve Selection'!$Q950,'Partnumber data valves'!$B$4:$K$1001,10,FALSE)</f>
        <v>#N/A</v>
      </c>
      <c r="AA950" s="97">
        <f t="shared" si="135"/>
        <v>0</v>
      </c>
      <c r="AB950" s="98" t="e">
        <f t="shared" si="133"/>
        <v>#N/A</v>
      </c>
      <c r="AC950" s="99" t="e">
        <f t="shared" si="134"/>
        <v>#N/A</v>
      </c>
      <c r="AD950" s="23" t="e">
        <f>VLOOKUP(Q950,'Weight table'!$A$2:$C$10000,3,FALSE)</f>
        <v>#N/A</v>
      </c>
      <c r="AF950" s="83"/>
      <c r="AG950" s="23" t="str">
        <f>IF(OR(ISBLANK($AF950),$AF950="N/A"),"",VLOOKUP($AF950,'Part number data actuators'!$B$3:$H$202,2,FALSE))</f>
        <v/>
      </c>
      <c r="AH950" s="23" t="str">
        <f>IF(OR(ISBLANK($AF950),$AF950="N/A"),"",VLOOKUP($AF950,'Part number data actuators'!$B$3:$H$202,3,FALSE))</f>
        <v/>
      </c>
      <c r="AI950" s="23" t="str">
        <f>IF(OR(ISBLANK($AF950),$AF950="N/A"),"",VLOOKUP($AF950,'Part number data actuators'!$B$3:$H$202,4,FALSE))</f>
        <v/>
      </c>
      <c r="AJ950" s="23" t="str">
        <f>IF(OR(ISBLANK($AF950),$AF950="N/A"),"",VLOOKUP($AF950,'Part number data actuators'!$B$3:$H$202,5,FALSE))</f>
        <v/>
      </c>
      <c r="AK950" s="23" t="str">
        <f>IF(OR(ISBLANK($AF950),$AF950="N/A"),"",VLOOKUP($AF950,'Part number data actuators'!$B$3:$H$202,6,FALSE))</f>
        <v/>
      </c>
      <c r="AL950" s="23" t="str">
        <f>IF(OR(ISBLANK($AF950),$AF950="N/A"),"",VLOOKUP($AF950,'Part number data actuators'!$B$3:$H$202,7,FALSE))</f>
        <v/>
      </c>
      <c r="AM950" s="5" t="str">
        <f>IF(OR(ISBLANK($AF950),$AF950="N/A"),"",VLOOKUP(AF950,'Weight table'!$A$2:$C$10000,3,FALSE))</f>
        <v/>
      </c>
      <c r="AO950" s="86"/>
      <c r="AU950" s="66" t="e">
        <f t="shared" si="136"/>
        <v>#N/A</v>
      </c>
      <c r="AV950" s="66" t="e">
        <f t="shared" si="137"/>
        <v>#N/A</v>
      </c>
      <c r="AW950" t="e">
        <f t="shared" si="138"/>
        <v>#N/A</v>
      </c>
      <c r="AX950" s="66" t="e">
        <f t="shared" si="139"/>
        <v>#N/A</v>
      </c>
      <c r="AY950" s="66" t="e">
        <f t="shared" si="140"/>
        <v>#N/A</v>
      </c>
      <c r="BB950" s="6" t="e">
        <f>MATCH(Q950,'Partnumber data valves'!$B$4:$B$1001,0)</f>
        <v>#N/A</v>
      </c>
      <c r="BC950" s="6"/>
      <c r="BD950" t="e">
        <f>INDEX('Partnumber data valves'!$B$4:$AC$1001,$BB950,13)</f>
        <v>#N/A</v>
      </c>
      <c r="BE950" t="e">
        <f>INDEX('Partnumber data valves'!$B$4:$AC$1001,$BB950,14)</f>
        <v>#N/A</v>
      </c>
      <c r="BF950" t="e">
        <f>INDEX('Partnumber data valves'!$B$4:$AC$1001,$BB950,15)</f>
        <v>#N/A</v>
      </c>
      <c r="BG950" t="e">
        <f>INDEX('Partnumber data valves'!$B$4:$AC$1001,$BB950,16)</f>
        <v>#N/A</v>
      </c>
      <c r="BH950" t="e">
        <f>INDEX('Partnumber data valves'!$B$4:$AC$1001,$BB950,17)</f>
        <v>#N/A</v>
      </c>
      <c r="BI950" t="e">
        <f>INDEX('Partnumber data valves'!$B$4:$AC$1001,$BB950,18)</f>
        <v>#N/A</v>
      </c>
      <c r="BJ950" t="e">
        <f>INDEX('Partnumber data valves'!$B$4:$AC$1001,$BB950,19)</f>
        <v>#N/A</v>
      </c>
      <c r="BL950" t="e">
        <f>INDEX('Partnumber data valves'!$B$4:$AC$1001,$BB950,21)</f>
        <v>#N/A</v>
      </c>
      <c r="BM950" t="e">
        <f>INDEX('Partnumber data valves'!$B$4:$AC$1001,$BB950,22)</f>
        <v>#N/A</v>
      </c>
      <c r="BN950" t="e">
        <f>INDEX('Partnumber data valves'!$B$4:$AC$1001,$BB950,23)</f>
        <v>#N/A</v>
      </c>
      <c r="BO950" t="e">
        <f>INDEX('Partnumber data valves'!$B$4:$AC$1001,$BB950,24)</f>
        <v>#N/A</v>
      </c>
      <c r="BP950" t="e">
        <f>INDEX('Partnumber data valves'!$B$4:$AC$1001,$BB950,25)</f>
        <v>#N/A</v>
      </c>
      <c r="BQ950" t="e">
        <f>INDEX('Partnumber data valves'!$B$4:$AC$1001,$BB950,26)</f>
        <v>#N/A</v>
      </c>
      <c r="BR950" t="e">
        <f>INDEX('Partnumber data valves'!$B$4:$AC$1001,$BB950,27)</f>
        <v>#N/A</v>
      </c>
      <c r="BS950" t="e">
        <f>INDEX('Partnumber data valves'!$B$4:$AC$1001,$BB950,28)</f>
        <v>#N/A</v>
      </c>
      <c r="BU950" s="66" t="e">
        <f>INDEX('Partnumber data valves'!$B$4:$AC$1001,$BB950,5)</f>
        <v>#N/A</v>
      </c>
      <c r="BV950" s="66" t="e">
        <f>INDEX('Partnumber data valves'!$B$4:$AC$1001,$BB950,6)</f>
        <v>#N/A</v>
      </c>
    </row>
    <row r="951" spans="2:74" ht="15.75">
      <c r="B951" s="86"/>
      <c r="C951" s="108"/>
      <c r="D951" s="112"/>
      <c r="E951" s="124"/>
      <c r="F951" s="124"/>
      <c r="G951" s="109"/>
      <c r="H951" s="112"/>
      <c r="I951" s="110"/>
      <c r="J951" s="111"/>
      <c r="K951" s="112"/>
      <c r="L951" s="111"/>
      <c r="M951" s="115"/>
      <c r="N951" s="115"/>
      <c r="O951" s="115"/>
      <c r="Q951" s="83"/>
      <c r="R951" s="22" t="e">
        <f>VLOOKUP('Frese Valve Selection'!$Q951,'Partnumber data valves'!$B$4:$K$1001,2,FALSE)</f>
        <v>#N/A</v>
      </c>
      <c r="S951" s="23" t="e">
        <f>VLOOKUP('Frese Valve Selection'!$Q951,'Partnumber data valves'!$B$4:$K$1001,3,FALSE)</f>
        <v>#N/A</v>
      </c>
      <c r="T951" s="23" t="e">
        <f>VLOOKUP('Frese Valve Selection'!$Q951,'Partnumber data valves'!$B$4:$K$1001,4,FALSE)</f>
        <v>#N/A</v>
      </c>
      <c r="U951" s="23" t="e">
        <f>VLOOKUP('Frese Valve Selection'!$Q951,'Partnumber data valves'!$B$4:$K$1001,5,FALSE)</f>
        <v>#N/A</v>
      </c>
      <c r="V951" s="23" t="e">
        <f>VLOOKUP('Frese Valve Selection'!$Q951,'Partnumber data valves'!$B$4:$K$1001,6,FALSE)</f>
        <v>#N/A</v>
      </c>
      <c r="W951" s="23" t="e">
        <f>VLOOKUP('Frese Valve Selection'!$Q951,'Partnumber data valves'!$B$4:$K$1001,7,FALSE)</f>
        <v>#N/A</v>
      </c>
      <c r="X951" s="23" t="e">
        <f>VLOOKUP('Frese Valve Selection'!$Q951,'Partnumber data valves'!$B$4:$K$1001,8,FALSE)</f>
        <v>#N/A</v>
      </c>
      <c r="Y951" s="23" t="e">
        <f>VLOOKUP('Frese Valve Selection'!$Q951,'Partnumber data valves'!$B$4:$K$1001,9,FALSE)</f>
        <v>#N/A</v>
      </c>
      <c r="Z951" s="23" t="e">
        <f>VLOOKUP('Frese Valve Selection'!$Q951,'Partnumber data valves'!$B$4:$K$1001,10,FALSE)</f>
        <v>#N/A</v>
      </c>
      <c r="AA951" s="97">
        <f t="shared" si="135"/>
        <v>0</v>
      </c>
      <c r="AB951" s="98" t="e">
        <f t="shared" si="133"/>
        <v>#N/A</v>
      </c>
      <c r="AC951" s="99" t="e">
        <f t="shared" si="134"/>
        <v>#N/A</v>
      </c>
      <c r="AD951" s="23" t="e">
        <f>VLOOKUP(Q951,'Weight table'!$A$2:$C$10000,3,FALSE)</f>
        <v>#N/A</v>
      </c>
      <c r="AF951" s="83"/>
      <c r="AG951" s="23" t="str">
        <f>IF(OR(ISBLANK($AF951),$AF951="N/A"),"",VLOOKUP($AF951,'Part number data actuators'!$B$3:$H$202,2,FALSE))</f>
        <v/>
      </c>
      <c r="AH951" s="23" t="str">
        <f>IF(OR(ISBLANK($AF951),$AF951="N/A"),"",VLOOKUP($AF951,'Part number data actuators'!$B$3:$H$202,3,FALSE))</f>
        <v/>
      </c>
      <c r="AI951" s="23" t="str">
        <f>IF(OR(ISBLANK($AF951),$AF951="N/A"),"",VLOOKUP($AF951,'Part number data actuators'!$B$3:$H$202,4,FALSE))</f>
        <v/>
      </c>
      <c r="AJ951" s="23" t="str">
        <f>IF(OR(ISBLANK($AF951),$AF951="N/A"),"",VLOOKUP($AF951,'Part number data actuators'!$B$3:$H$202,5,FALSE))</f>
        <v/>
      </c>
      <c r="AK951" s="23" t="str">
        <f>IF(OR(ISBLANK($AF951),$AF951="N/A"),"",VLOOKUP($AF951,'Part number data actuators'!$B$3:$H$202,6,FALSE))</f>
        <v/>
      </c>
      <c r="AL951" s="23" t="str">
        <f>IF(OR(ISBLANK($AF951),$AF951="N/A"),"",VLOOKUP($AF951,'Part number data actuators'!$B$3:$H$202,7,FALSE))</f>
        <v/>
      </c>
      <c r="AM951" s="5" t="str">
        <f>IF(OR(ISBLANK($AF951),$AF951="N/A"),"",VLOOKUP(AF951,'Weight table'!$A$2:$C$10000,3,FALSE))</f>
        <v/>
      </c>
      <c r="AO951" s="86"/>
      <c r="AU951" s="66" t="e">
        <f t="shared" si="136"/>
        <v>#N/A</v>
      </c>
      <c r="AV951" s="66" t="e">
        <f t="shared" si="137"/>
        <v>#N/A</v>
      </c>
      <c r="AW951" t="e">
        <f t="shared" si="138"/>
        <v>#N/A</v>
      </c>
      <c r="AX951" s="66" t="e">
        <f t="shared" si="139"/>
        <v>#N/A</v>
      </c>
      <c r="AY951" s="66" t="e">
        <f t="shared" si="140"/>
        <v>#N/A</v>
      </c>
      <c r="BB951" s="6" t="e">
        <f>MATCH(Q951,'Partnumber data valves'!$B$4:$B$1001,0)</f>
        <v>#N/A</v>
      </c>
      <c r="BC951" s="6"/>
      <c r="BD951" t="e">
        <f>INDEX('Partnumber data valves'!$B$4:$AC$1001,$BB951,13)</f>
        <v>#N/A</v>
      </c>
      <c r="BE951" t="e">
        <f>INDEX('Partnumber data valves'!$B$4:$AC$1001,$BB951,14)</f>
        <v>#N/A</v>
      </c>
      <c r="BF951" t="e">
        <f>INDEX('Partnumber data valves'!$B$4:$AC$1001,$BB951,15)</f>
        <v>#N/A</v>
      </c>
      <c r="BG951" t="e">
        <f>INDEX('Partnumber data valves'!$B$4:$AC$1001,$BB951,16)</f>
        <v>#N/A</v>
      </c>
      <c r="BH951" t="e">
        <f>INDEX('Partnumber data valves'!$B$4:$AC$1001,$BB951,17)</f>
        <v>#N/A</v>
      </c>
      <c r="BI951" t="e">
        <f>INDEX('Partnumber data valves'!$B$4:$AC$1001,$BB951,18)</f>
        <v>#N/A</v>
      </c>
      <c r="BJ951" t="e">
        <f>INDEX('Partnumber data valves'!$B$4:$AC$1001,$BB951,19)</f>
        <v>#N/A</v>
      </c>
      <c r="BL951" t="e">
        <f>INDEX('Partnumber data valves'!$B$4:$AC$1001,$BB951,21)</f>
        <v>#N/A</v>
      </c>
      <c r="BM951" t="e">
        <f>INDEX('Partnumber data valves'!$B$4:$AC$1001,$BB951,22)</f>
        <v>#N/A</v>
      </c>
      <c r="BN951" t="e">
        <f>INDEX('Partnumber data valves'!$B$4:$AC$1001,$BB951,23)</f>
        <v>#N/A</v>
      </c>
      <c r="BO951" t="e">
        <f>INDEX('Partnumber data valves'!$B$4:$AC$1001,$BB951,24)</f>
        <v>#N/A</v>
      </c>
      <c r="BP951" t="e">
        <f>INDEX('Partnumber data valves'!$B$4:$AC$1001,$BB951,25)</f>
        <v>#N/A</v>
      </c>
      <c r="BQ951" t="e">
        <f>INDEX('Partnumber data valves'!$B$4:$AC$1001,$BB951,26)</f>
        <v>#N/A</v>
      </c>
      <c r="BR951" t="e">
        <f>INDEX('Partnumber data valves'!$B$4:$AC$1001,$BB951,27)</f>
        <v>#N/A</v>
      </c>
      <c r="BS951" t="e">
        <f>INDEX('Partnumber data valves'!$B$4:$AC$1001,$BB951,28)</f>
        <v>#N/A</v>
      </c>
      <c r="BU951" s="66" t="e">
        <f>INDEX('Partnumber data valves'!$B$4:$AC$1001,$BB951,5)</f>
        <v>#N/A</v>
      </c>
      <c r="BV951" s="66" t="e">
        <f>INDEX('Partnumber data valves'!$B$4:$AC$1001,$BB951,6)</f>
        <v>#N/A</v>
      </c>
    </row>
    <row r="952" spans="2:74" ht="15.75">
      <c r="B952" s="86"/>
      <c r="C952" s="108"/>
      <c r="D952" s="112"/>
      <c r="E952" s="124"/>
      <c r="F952" s="124"/>
      <c r="G952" s="109"/>
      <c r="H952" s="112"/>
      <c r="I952" s="110"/>
      <c r="J952" s="111"/>
      <c r="K952" s="112"/>
      <c r="L952" s="111"/>
      <c r="M952" s="115"/>
      <c r="N952" s="115"/>
      <c r="O952" s="115"/>
      <c r="Q952" s="83"/>
      <c r="R952" s="22" t="e">
        <f>VLOOKUP('Frese Valve Selection'!$Q952,'Partnumber data valves'!$B$4:$K$1001,2,FALSE)</f>
        <v>#N/A</v>
      </c>
      <c r="S952" s="23" t="e">
        <f>VLOOKUP('Frese Valve Selection'!$Q952,'Partnumber data valves'!$B$4:$K$1001,3,FALSE)</f>
        <v>#N/A</v>
      </c>
      <c r="T952" s="23" t="e">
        <f>VLOOKUP('Frese Valve Selection'!$Q952,'Partnumber data valves'!$B$4:$K$1001,4,FALSE)</f>
        <v>#N/A</v>
      </c>
      <c r="U952" s="23" t="e">
        <f>VLOOKUP('Frese Valve Selection'!$Q952,'Partnumber data valves'!$B$4:$K$1001,5,FALSE)</f>
        <v>#N/A</v>
      </c>
      <c r="V952" s="23" t="e">
        <f>VLOOKUP('Frese Valve Selection'!$Q952,'Partnumber data valves'!$B$4:$K$1001,6,FALSE)</f>
        <v>#N/A</v>
      </c>
      <c r="W952" s="23" t="e">
        <f>VLOOKUP('Frese Valve Selection'!$Q952,'Partnumber data valves'!$B$4:$K$1001,7,FALSE)</f>
        <v>#N/A</v>
      </c>
      <c r="X952" s="23" t="e">
        <f>VLOOKUP('Frese Valve Selection'!$Q952,'Partnumber data valves'!$B$4:$K$1001,8,FALSE)</f>
        <v>#N/A</v>
      </c>
      <c r="Y952" s="23" t="e">
        <f>VLOOKUP('Frese Valve Selection'!$Q952,'Partnumber data valves'!$B$4:$K$1001,9,FALSE)</f>
        <v>#N/A</v>
      </c>
      <c r="Z952" s="23" t="e">
        <f>VLOOKUP('Frese Valve Selection'!$Q952,'Partnumber data valves'!$B$4:$K$1001,10,FALSE)</f>
        <v>#N/A</v>
      </c>
      <c r="AA952" s="97">
        <f t="shared" si="135"/>
        <v>0</v>
      </c>
      <c r="AB952" s="98" t="e">
        <f t="shared" si="133"/>
        <v>#N/A</v>
      </c>
      <c r="AC952" s="99" t="e">
        <f t="shared" si="134"/>
        <v>#N/A</v>
      </c>
      <c r="AD952" s="23" t="e">
        <f>VLOOKUP(Q952,'Weight table'!$A$2:$C$10000,3,FALSE)</f>
        <v>#N/A</v>
      </c>
      <c r="AF952" s="83"/>
      <c r="AG952" s="23" t="str">
        <f>IF(OR(ISBLANK($AF952),$AF952="N/A"),"",VLOOKUP($AF952,'Part number data actuators'!$B$3:$H$202,2,FALSE))</f>
        <v/>
      </c>
      <c r="AH952" s="23" t="str">
        <f>IF(OR(ISBLANK($AF952),$AF952="N/A"),"",VLOOKUP($AF952,'Part number data actuators'!$B$3:$H$202,3,FALSE))</f>
        <v/>
      </c>
      <c r="AI952" s="23" t="str">
        <f>IF(OR(ISBLANK($AF952),$AF952="N/A"),"",VLOOKUP($AF952,'Part number data actuators'!$B$3:$H$202,4,FALSE))</f>
        <v/>
      </c>
      <c r="AJ952" s="23" t="str">
        <f>IF(OR(ISBLANK($AF952),$AF952="N/A"),"",VLOOKUP($AF952,'Part number data actuators'!$B$3:$H$202,5,FALSE))</f>
        <v/>
      </c>
      <c r="AK952" s="23" t="str">
        <f>IF(OR(ISBLANK($AF952),$AF952="N/A"),"",VLOOKUP($AF952,'Part number data actuators'!$B$3:$H$202,6,FALSE))</f>
        <v/>
      </c>
      <c r="AL952" s="23" t="str">
        <f>IF(OR(ISBLANK($AF952),$AF952="N/A"),"",VLOOKUP($AF952,'Part number data actuators'!$B$3:$H$202,7,FALSE))</f>
        <v/>
      </c>
      <c r="AM952" s="5" t="str">
        <f>IF(OR(ISBLANK($AF952),$AF952="N/A"),"",VLOOKUP(AF952,'Weight table'!$A$2:$C$10000,3,FALSE))</f>
        <v/>
      </c>
      <c r="AO952" s="86"/>
      <c r="AU952" s="66" t="e">
        <f t="shared" si="136"/>
        <v>#N/A</v>
      </c>
      <c r="AV952" s="66" t="e">
        <f t="shared" si="137"/>
        <v>#N/A</v>
      </c>
      <c r="AW952" t="e">
        <f t="shared" si="138"/>
        <v>#N/A</v>
      </c>
      <c r="AX952" s="66" t="e">
        <f t="shared" si="139"/>
        <v>#N/A</v>
      </c>
      <c r="AY952" s="66" t="e">
        <f t="shared" si="140"/>
        <v>#N/A</v>
      </c>
      <c r="BB952" s="6" t="e">
        <f>MATCH(Q952,'Partnumber data valves'!$B$4:$B$1001,0)</f>
        <v>#N/A</v>
      </c>
      <c r="BC952" s="6"/>
      <c r="BD952" t="e">
        <f>INDEX('Partnumber data valves'!$B$4:$AC$1001,$BB952,13)</f>
        <v>#N/A</v>
      </c>
      <c r="BE952" t="e">
        <f>INDEX('Partnumber data valves'!$B$4:$AC$1001,$BB952,14)</f>
        <v>#N/A</v>
      </c>
      <c r="BF952" t="e">
        <f>INDEX('Partnumber data valves'!$B$4:$AC$1001,$BB952,15)</f>
        <v>#N/A</v>
      </c>
      <c r="BG952" t="e">
        <f>INDEX('Partnumber data valves'!$B$4:$AC$1001,$BB952,16)</f>
        <v>#N/A</v>
      </c>
      <c r="BH952" t="e">
        <f>INDEX('Partnumber data valves'!$B$4:$AC$1001,$BB952,17)</f>
        <v>#N/A</v>
      </c>
      <c r="BI952" t="e">
        <f>INDEX('Partnumber data valves'!$B$4:$AC$1001,$BB952,18)</f>
        <v>#N/A</v>
      </c>
      <c r="BJ952" t="e">
        <f>INDEX('Partnumber data valves'!$B$4:$AC$1001,$BB952,19)</f>
        <v>#N/A</v>
      </c>
      <c r="BL952" t="e">
        <f>INDEX('Partnumber data valves'!$B$4:$AC$1001,$BB952,21)</f>
        <v>#N/A</v>
      </c>
      <c r="BM952" t="e">
        <f>INDEX('Partnumber data valves'!$B$4:$AC$1001,$BB952,22)</f>
        <v>#N/A</v>
      </c>
      <c r="BN952" t="e">
        <f>INDEX('Partnumber data valves'!$B$4:$AC$1001,$BB952,23)</f>
        <v>#N/A</v>
      </c>
      <c r="BO952" t="e">
        <f>INDEX('Partnumber data valves'!$B$4:$AC$1001,$BB952,24)</f>
        <v>#N/A</v>
      </c>
      <c r="BP952" t="e">
        <f>INDEX('Partnumber data valves'!$B$4:$AC$1001,$BB952,25)</f>
        <v>#N/A</v>
      </c>
      <c r="BQ952" t="e">
        <f>INDEX('Partnumber data valves'!$B$4:$AC$1001,$BB952,26)</f>
        <v>#N/A</v>
      </c>
      <c r="BR952" t="e">
        <f>INDEX('Partnumber data valves'!$B$4:$AC$1001,$BB952,27)</f>
        <v>#N/A</v>
      </c>
      <c r="BS952" t="e">
        <f>INDEX('Partnumber data valves'!$B$4:$AC$1001,$BB952,28)</f>
        <v>#N/A</v>
      </c>
      <c r="BU952" s="66" t="e">
        <f>INDEX('Partnumber data valves'!$B$4:$AC$1001,$BB952,5)</f>
        <v>#N/A</v>
      </c>
      <c r="BV952" s="66" t="e">
        <f>INDEX('Partnumber data valves'!$B$4:$AC$1001,$BB952,6)</f>
        <v>#N/A</v>
      </c>
    </row>
    <row r="953" spans="2:74" ht="15.75">
      <c r="B953" s="86"/>
      <c r="C953" s="108"/>
      <c r="D953" s="125"/>
      <c r="E953" s="124"/>
      <c r="F953" s="124"/>
      <c r="G953" s="109"/>
      <c r="H953" s="112"/>
      <c r="I953" s="110"/>
      <c r="J953" s="111"/>
      <c r="K953" s="112"/>
      <c r="L953" s="111"/>
      <c r="M953" s="115"/>
      <c r="N953" s="115"/>
      <c r="O953" s="115"/>
      <c r="Q953" s="83"/>
      <c r="R953" s="22" t="e">
        <f>VLOOKUP('Frese Valve Selection'!$Q953,'Partnumber data valves'!$B$4:$K$1001,2,FALSE)</f>
        <v>#N/A</v>
      </c>
      <c r="S953" s="23" t="e">
        <f>VLOOKUP('Frese Valve Selection'!$Q953,'Partnumber data valves'!$B$4:$K$1001,3,FALSE)</f>
        <v>#N/A</v>
      </c>
      <c r="T953" s="23" t="e">
        <f>VLOOKUP('Frese Valve Selection'!$Q953,'Partnumber data valves'!$B$4:$K$1001,4,FALSE)</f>
        <v>#N/A</v>
      </c>
      <c r="U953" s="23" t="e">
        <f>VLOOKUP('Frese Valve Selection'!$Q953,'Partnumber data valves'!$B$4:$K$1001,5,FALSE)</f>
        <v>#N/A</v>
      </c>
      <c r="V953" s="23" t="e">
        <f>VLOOKUP('Frese Valve Selection'!$Q953,'Partnumber data valves'!$B$4:$K$1001,6,FALSE)</f>
        <v>#N/A</v>
      </c>
      <c r="W953" s="23" t="e">
        <f>VLOOKUP('Frese Valve Selection'!$Q953,'Partnumber data valves'!$B$4:$K$1001,7,FALSE)</f>
        <v>#N/A</v>
      </c>
      <c r="X953" s="23" t="e">
        <f>VLOOKUP('Frese Valve Selection'!$Q953,'Partnumber data valves'!$B$4:$K$1001,8,FALSE)</f>
        <v>#N/A</v>
      </c>
      <c r="Y953" s="23" t="e">
        <f>VLOOKUP('Frese Valve Selection'!$Q953,'Partnumber data valves'!$B$4:$K$1001,9,FALSE)</f>
        <v>#N/A</v>
      </c>
      <c r="Z953" s="23" t="e">
        <f>VLOOKUP('Frese Valve Selection'!$Q953,'Partnumber data valves'!$B$4:$K$1001,10,FALSE)</f>
        <v>#N/A</v>
      </c>
      <c r="AA953" s="97">
        <f t="shared" si="135"/>
        <v>0</v>
      </c>
      <c r="AB953" s="98" t="e">
        <f t="shared" si="133"/>
        <v>#N/A</v>
      </c>
      <c r="AC953" s="99" t="e">
        <f t="shared" si="134"/>
        <v>#N/A</v>
      </c>
      <c r="AD953" s="23" t="e">
        <f>VLOOKUP(Q953,'Weight table'!$A$2:$C$10000,3,FALSE)</f>
        <v>#N/A</v>
      </c>
      <c r="AF953" s="83"/>
      <c r="AG953" s="23" t="str">
        <f>IF(OR(ISBLANK($AF953),$AF953="N/A"),"",VLOOKUP($AF953,'Part number data actuators'!$B$3:$H$202,2,FALSE))</f>
        <v/>
      </c>
      <c r="AH953" s="23" t="str">
        <f>IF(OR(ISBLANK($AF953),$AF953="N/A"),"",VLOOKUP($AF953,'Part number data actuators'!$B$3:$H$202,3,FALSE))</f>
        <v/>
      </c>
      <c r="AI953" s="23" t="str">
        <f>IF(OR(ISBLANK($AF953),$AF953="N/A"),"",VLOOKUP($AF953,'Part number data actuators'!$B$3:$H$202,4,FALSE))</f>
        <v/>
      </c>
      <c r="AJ953" s="23" t="str">
        <f>IF(OR(ISBLANK($AF953),$AF953="N/A"),"",VLOOKUP($AF953,'Part number data actuators'!$B$3:$H$202,5,FALSE))</f>
        <v/>
      </c>
      <c r="AK953" s="23" t="str">
        <f>IF(OR(ISBLANK($AF953),$AF953="N/A"),"",VLOOKUP($AF953,'Part number data actuators'!$B$3:$H$202,6,FALSE))</f>
        <v/>
      </c>
      <c r="AL953" s="23" t="str">
        <f>IF(OR(ISBLANK($AF953),$AF953="N/A"),"",VLOOKUP($AF953,'Part number data actuators'!$B$3:$H$202,7,FALSE))</f>
        <v/>
      </c>
      <c r="AM953" s="5" t="str">
        <f>IF(OR(ISBLANK($AF953),$AF953="N/A"),"",VLOOKUP(AF953,'Weight table'!$A$2:$C$10000,3,FALSE))</f>
        <v/>
      </c>
      <c r="AO953" s="86"/>
      <c r="AU953" s="66" t="e">
        <f t="shared" si="136"/>
        <v>#N/A</v>
      </c>
      <c r="AV953" s="66" t="e">
        <f t="shared" si="137"/>
        <v>#N/A</v>
      </c>
      <c r="AW953" t="e">
        <f t="shared" si="138"/>
        <v>#N/A</v>
      </c>
      <c r="AX953" s="66" t="e">
        <f t="shared" si="139"/>
        <v>#N/A</v>
      </c>
      <c r="AY953" s="66" t="e">
        <f t="shared" si="140"/>
        <v>#N/A</v>
      </c>
      <c r="BB953" s="6" t="e">
        <f>MATCH(Q953,'Partnumber data valves'!$B$4:$B$1001,0)</f>
        <v>#N/A</v>
      </c>
      <c r="BC953" s="6"/>
      <c r="BD953" t="e">
        <f>INDEX('Partnumber data valves'!$B$4:$AC$1001,$BB953,13)</f>
        <v>#N/A</v>
      </c>
      <c r="BE953" t="e">
        <f>INDEX('Partnumber data valves'!$B$4:$AC$1001,$BB953,14)</f>
        <v>#N/A</v>
      </c>
      <c r="BF953" t="e">
        <f>INDEX('Partnumber data valves'!$B$4:$AC$1001,$BB953,15)</f>
        <v>#N/A</v>
      </c>
      <c r="BG953" t="e">
        <f>INDEX('Partnumber data valves'!$B$4:$AC$1001,$BB953,16)</f>
        <v>#N/A</v>
      </c>
      <c r="BH953" t="e">
        <f>INDEX('Partnumber data valves'!$B$4:$AC$1001,$BB953,17)</f>
        <v>#N/A</v>
      </c>
      <c r="BI953" t="e">
        <f>INDEX('Partnumber data valves'!$B$4:$AC$1001,$BB953,18)</f>
        <v>#N/A</v>
      </c>
      <c r="BJ953" t="e">
        <f>INDEX('Partnumber data valves'!$B$4:$AC$1001,$BB953,19)</f>
        <v>#N/A</v>
      </c>
      <c r="BL953" t="e">
        <f>INDEX('Partnumber data valves'!$B$4:$AC$1001,$BB953,21)</f>
        <v>#N/A</v>
      </c>
      <c r="BM953" t="e">
        <f>INDEX('Partnumber data valves'!$B$4:$AC$1001,$BB953,22)</f>
        <v>#N/A</v>
      </c>
      <c r="BN953" t="e">
        <f>INDEX('Partnumber data valves'!$B$4:$AC$1001,$BB953,23)</f>
        <v>#N/A</v>
      </c>
      <c r="BO953" t="e">
        <f>INDEX('Partnumber data valves'!$B$4:$AC$1001,$BB953,24)</f>
        <v>#N/A</v>
      </c>
      <c r="BP953" t="e">
        <f>INDEX('Partnumber data valves'!$B$4:$AC$1001,$BB953,25)</f>
        <v>#N/A</v>
      </c>
      <c r="BQ953" t="e">
        <f>INDEX('Partnumber data valves'!$B$4:$AC$1001,$BB953,26)</f>
        <v>#N/A</v>
      </c>
      <c r="BR953" t="e">
        <f>INDEX('Partnumber data valves'!$B$4:$AC$1001,$BB953,27)</f>
        <v>#N/A</v>
      </c>
      <c r="BS953" t="e">
        <f>INDEX('Partnumber data valves'!$B$4:$AC$1001,$BB953,28)</f>
        <v>#N/A</v>
      </c>
      <c r="BU953" s="66" t="e">
        <f>INDEX('Partnumber data valves'!$B$4:$AC$1001,$BB953,5)</f>
        <v>#N/A</v>
      </c>
      <c r="BV953" s="66" t="e">
        <f>INDEX('Partnumber data valves'!$B$4:$AC$1001,$BB953,6)</f>
        <v>#N/A</v>
      </c>
    </row>
    <row r="954" spans="2:74" ht="15.75">
      <c r="B954" s="86"/>
      <c r="C954" s="108"/>
      <c r="D954" s="112"/>
      <c r="E954" s="124"/>
      <c r="F954" s="124"/>
      <c r="G954" s="109"/>
      <c r="H954" s="112"/>
      <c r="I954" s="110"/>
      <c r="J954" s="111"/>
      <c r="K954" s="112"/>
      <c r="L954" s="111"/>
      <c r="M954" s="115"/>
      <c r="N954" s="115"/>
      <c r="O954" s="115"/>
      <c r="Q954" s="83"/>
      <c r="R954" s="22" t="e">
        <f>VLOOKUP('Frese Valve Selection'!$Q954,'Partnumber data valves'!$B$4:$K$1001,2,FALSE)</f>
        <v>#N/A</v>
      </c>
      <c r="S954" s="23" t="e">
        <f>VLOOKUP('Frese Valve Selection'!$Q954,'Partnumber data valves'!$B$4:$K$1001,3,FALSE)</f>
        <v>#N/A</v>
      </c>
      <c r="T954" s="23" t="e">
        <f>VLOOKUP('Frese Valve Selection'!$Q954,'Partnumber data valves'!$B$4:$K$1001,4,FALSE)</f>
        <v>#N/A</v>
      </c>
      <c r="U954" s="23" t="e">
        <f>VLOOKUP('Frese Valve Selection'!$Q954,'Partnumber data valves'!$B$4:$K$1001,5,FALSE)</f>
        <v>#N/A</v>
      </c>
      <c r="V954" s="23" t="e">
        <f>VLOOKUP('Frese Valve Selection'!$Q954,'Partnumber data valves'!$B$4:$K$1001,6,FALSE)</f>
        <v>#N/A</v>
      </c>
      <c r="W954" s="23" t="e">
        <f>VLOOKUP('Frese Valve Selection'!$Q954,'Partnumber data valves'!$B$4:$K$1001,7,FALSE)</f>
        <v>#N/A</v>
      </c>
      <c r="X954" s="23" t="e">
        <f>VLOOKUP('Frese Valve Selection'!$Q954,'Partnumber data valves'!$B$4:$K$1001,8,FALSE)</f>
        <v>#N/A</v>
      </c>
      <c r="Y954" s="23" t="e">
        <f>VLOOKUP('Frese Valve Selection'!$Q954,'Partnumber data valves'!$B$4:$K$1001,9,FALSE)</f>
        <v>#N/A</v>
      </c>
      <c r="Z954" s="23" t="e">
        <f>VLOOKUP('Frese Valve Selection'!$Q954,'Partnumber data valves'!$B$4:$K$1001,10,FALSE)</f>
        <v>#N/A</v>
      </c>
      <c r="AA954" s="97">
        <f t="shared" si="135"/>
        <v>0</v>
      </c>
      <c r="AB954" s="98" t="e">
        <f t="shared" si="133"/>
        <v>#N/A</v>
      </c>
      <c r="AC954" s="99" t="e">
        <f t="shared" si="134"/>
        <v>#N/A</v>
      </c>
      <c r="AD954" s="23" t="e">
        <f>VLOOKUP(Q954,'Weight table'!$A$2:$C$10000,3,FALSE)</f>
        <v>#N/A</v>
      </c>
      <c r="AF954" s="83"/>
      <c r="AG954" s="23" t="str">
        <f>IF(OR(ISBLANK($AF954),$AF954="N/A"),"",VLOOKUP($AF954,'Part number data actuators'!$B$3:$H$202,2,FALSE))</f>
        <v/>
      </c>
      <c r="AH954" s="23" t="str">
        <f>IF(OR(ISBLANK($AF954),$AF954="N/A"),"",VLOOKUP($AF954,'Part number data actuators'!$B$3:$H$202,3,FALSE))</f>
        <v/>
      </c>
      <c r="AI954" s="23" t="str">
        <f>IF(OR(ISBLANK($AF954),$AF954="N/A"),"",VLOOKUP($AF954,'Part number data actuators'!$B$3:$H$202,4,FALSE))</f>
        <v/>
      </c>
      <c r="AJ954" s="23" t="str">
        <f>IF(OR(ISBLANK($AF954),$AF954="N/A"),"",VLOOKUP($AF954,'Part number data actuators'!$B$3:$H$202,5,FALSE))</f>
        <v/>
      </c>
      <c r="AK954" s="23" t="str">
        <f>IF(OR(ISBLANK($AF954),$AF954="N/A"),"",VLOOKUP($AF954,'Part number data actuators'!$B$3:$H$202,6,FALSE))</f>
        <v/>
      </c>
      <c r="AL954" s="23" t="str">
        <f>IF(OR(ISBLANK($AF954),$AF954="N/A"),"",VLOOKUP($AF954,'Part number data actuators'!$B$3:$H$202,7,FALSE))</f>
        <v/>
      </c>
      <c r="AM954" s="5" t="str">
        <f>IF(OR(ISBLANK($AF954),$AF954="N/A"),"",VLOOKUP(AF954,'Weight table'!$A$2:$C$10000,3,FALSE))</f>
        <v/>
      </c>
      <c r="AO954" s="86"/>
      <c r="AU954" s="66" t="e">
        <f t="shared" si="136"/>
        <v>#N/A</v>
      </c>
      <c r="AV954" s="66" t="e">
        <f t="shared" si="137"/>
        <v>#N/A</v>
      </c>
      <c r="AW954" t="e">
        <f t="shared" si="138"/>
        <v>#N/A</v>
      </c>
      <c r="AX954" s="66" t="e">
        <f t="shared" si="139"/>
        <v>#N/A</v>
      </c>
      <c r="AY954" s="66" t="e">
        <f t="shared" si="140"/>
        <v>#N/A</v>
      </c>
      <c r="BB954" s="6" t="e">
        <f>MATCH(Q954,'Partnumber data valves'!$B$4:$B$1001,0)</f>
        <v>#N/A</v>
      </c>
      <c r="BC954" s="6"/>
      <c r="BD954" t="e">
        <f>INDEX('Partnumber data valves'!$B$4:$AC$1001,$BB954,13)</f>
        <v>#N/A</v>
      </c>
      <c r="BE954" t="e">
        <f>INDEX('Partnumber data valves'!$B$4:$AC$1001,$BB954,14)</f>
        <v>#N/A</v>
      </c>
      <c r="BF954" t="e">
        <f>INDEX('Partnumber data valves'!$B$4:$AC$1001,$BB954,15)</f>
        <v>#N/A</v>
      </c>
      <c r="BG954" t="e">
        <f>INDEX('Partnumber data valves'!$B$4:$AC$1001,$BB954,16)</f>
        <v>#N/A</v>
      </c>
      <c r="BH954" t="e">
        <f>INDEX('Partnumber data valves'!$B$4:$AC$1001,$BB954,17)</f>
        <v>#N/A</v>
      </c>
      <c r="BI954" t="e">
        <f>INDEX('Partnumber data valves'!$B$4:$AC$1001,$BB954,18)</f>
        <v>#N/A</v>
      </c>
      <c r="BJ954" t="e">
        <f>INDEX('Partnumber data valves'!$B$4:$AC$1001,$BB954,19)</f>
        <v>#N/A</v>
      </c>
      <c r="BL954" t="e">
        <f>INDEX('Partnumber data valves'!$B$4:$AC$1001,$BB954,21)</f>
        <v>#N/A</v>
      </c>
      <c r="BM954" t="e">
        <f>INDEX('Partnumber data valves'!$B$4:$AC$1001,$BB954,22)</f>
        <v>#N/A</v>
      </c>
      <c r="BN954" t="e">
        <f>INDEX('Partnumber data valves'!$B$4:$AC$1001,$BB954,23)</f>
        <v>#N/A</v>
      </c>
      <c r="BO954" t="e">
        <f>INDEX('Partnumber data valves'!$B$4:$AC$1001,$BB954,24)</f>
        <v>#N/A</v>
      </c>
      <c r="BP954" t="e">
        <f>INDEX('Partnumber data valves'!$B$4:$AC$1001,$BB954,25)</f>
        <v>#N/A</v>
      </c>
      <c r="BQ954" t="e">
        <f>INDEX('Partnumber data valves'!$B$4:$AC$1001,$BB954,26)</f>
        <v>#N/A</v>
      </c>
      <c r="BR954" t="e">
        <f>INDEX('Partnumber data valves'!$B$4:$AC$1001,$BB954,27)</f>
        <v>#N/A</v>
      </c>
      <c r="BS954" t="e">
        <f>INDEX('Partnumber data valves'!$B$4:$AC$1001,$BB954,28)</f>
        <v>#N/A</v>
      </c>
      <c r="BU954" s="66" t="e">
        <f>INDEX('Partnumber data valves'!$B$4:$AC$1001,$BB954,5)</f>
        <v>#N/A</v>
      </c>
      <c r="BV954" s="66" t="e">
        <f>INDEX('Partnumber data valves'!$B$4:$AC$1001,$BB954,6)</f>
        <v>#N/A</v>
      </c>
    </row>
    <row r="955" spans="2:74" ht="15.75">
      <c r="B955" s="86"/>
      <c r="C955" s="108"/>
      <c r="D955" s="112"/>
      <c r="E955" s="124"/>
      <c r="F955" s="124"/>
      <c r="G955" s="109"/>
      <c r="H955" s="112"/>
      <c r="I955" s="110"/>
      <c r="J955" s="111"/>
      <c r="K955" s="112"/>
      <c r="L955" s="111"/>
      <c r="M955" s="115"/>
      <c r="N955" s="115"/>
      <c r="O955" s="115"/>
      <c r="Q955" s="83"/>
      <c r="R955" s="22" t="e">
        <f>VLOOKUP('Frese Valve Selection'!$Q955,'Partnumber data valves'!$B$4:$K$1001,2,FALSE)</f>
        <v>#N/A</v>
      </c>
      <c r="S955" s="23" t="e">
        <f>VLOOKUP('Frese Valve Selection'!$Q955,'Partnumber data valves'!$B$4:$K$1001,3,FALSE)</f>
        <v>#N/A</v>
      </c>
      <c r="T955" s="23" t="e">
        <f>VLOOKUP('Frese Valve Selection'!$Q955,'Partnumber data valves'!$B$4:$K$1001,4,FALSE)</f>
        <v>#N/A</v>
      </c>
      <c r="U955" s="23" t="e">
        <f>VLOOKUP('Frese Valve Selection'!$Q955,'Partnumber data valves'!$B$4:$K$1001,5,FALSE)</f>
        <v>#N/A</v>
      </c>
      <c r="V955" s="23" t="e">
        <f>VLOOKUP('Frese Valve Selection'!$Q955,'Partnumber data valves'!$B$4:$K$1001,6,FALSE)</f>
        <v>#N/A</v>
      </c>
      <c r="W955" s="23" t="e">
        <f>VLOOKUP('Frese Valve Selection'!$Q955,'Partnumber data valves'!$B$4:$K$1001,7,FALSE)</f>
        <v>#N/A</v>
      </c>
      <c r="X955" s="23" t="e">
        <f>VLOOKUP('Frese Valve Selection'!$Q955,'Partnumber data valves'!$B$4:$K$1001,8,FALSE)</f>
        <v>#N/A</v>
      </c>
      <c r="Y955" s="23" t="e">
        <f>VLOOKUP('Frese Valve Selection'!$Q955,'Partnumber data valves'!$B$4:$K$1001,9,FALSE)</f>
        <v>#N/A</v>
      </c>
      <c r="Z955" s="23" t="e">
        <f>VLOOKUP('Frese Valve Selection'!$Q955,'Partnumber data valves'!$B$4:$K$1001,10,FALSE)</f>
        <v>#N/A</v>
      </c>
      <c r="AA955" s="97">
        <f t="shared" si="135"/>
        <v>0</v>
      </c>
      <c r="AB955" s="98" t="e">
        <f t="shared" si="133"/>
        <v>#N/A</v>
      </c>
      <c r="AC955" s="99" t="e">
        <f t="shared" si="134"/>
        <v>#N/A</v>
      </c>
      <c r="AD955" s="23" t="e">
        <f>VLOOKUP(Q955,'Weight table'!$A$2:$C$10000,3,FALSE)</f>
        <v>#N/A</v>
      </c>
      <c r="AF955" s="83"/>
      <c r="AG955" s="23" t="str">
        <f>IF(OR(ISBLANK($AF955),$AF955="N/A"),"",VLOOKUP($AF955,'Part number data actuators'!$B$3:$H$202,2,FALSE))</f>
        <v/>
      </c>
      <c r="AH955" s="23" t="str">
        <f>IF(OR(ISBLANK($AF955),$AF955="N/A"),"",VLOOKUP($AF955,'Part number data actuators'!$B$3:$H$202,3,FALSE))</f>
        <v/>
      </c>
      <c r="AI955" s="23" t="str">
        <f>IF(OR(ISBLANK($AF955),$AF955="N/A"),"",VLOOKUP($AF955,'Part number data actuators'!$B$3:$H$202,4,FALSE))</f>
        <v/>
      </c>
      <c r="AJ955" s="23" t="str">
        <f>IF(OR(ISBLANK($AF955),$AF955="N/A"),"",VLOOKUP($AF955,'Part number data actuators'!$B$3:$H$202,5,FALSE))</f>
        <v/>
      </c>
      <c r="AK955" s="23" t="str">
        <f>IF(OR(ISBLANK($AF955),$AF955="N/A"),"",VLOOKUP($AF955,'Part number data actuators'!$B$3:$H$202,6,FALSE))</f>
        <v/>
      </c>
      <c r="AL955" s="23" t="str">
        <f>IF(OR(ISBLANK($AF955),$AF955="N/A"),"",VLOOKUP($AF955,'Part number data actuators'!$B$3:$H$202,7,FALSE))</f>
        <v/>
      </c>
      <c r="AM955" s="5" t="str">
        <f>IF(OR(ISBLANK($AF955),$AF955="N/A"),"",VLOOKUP(AF955,'Weight table'!$A$2:$C$10000,3,FALSE))</f>
        <v/>
      </c>
      <c r="AO955" s="86"/>
      <c r="AU955" s="66" t="e">
        <f t="shared" si="136"/>
        <v>#N/A</v>
      </c>
      <c r="AV955" s="66" t="e">
        <f t="shared" si="137"/>
        <v>#N/A</v>
      </c>
      <c r="AW955" t="e">
        <f t="shared" si="138"/>
        <v>#N/A</v>
      </c>
      <c r="AX955" s="66" t="e">
        <f t="shared" si="139"/>
        <v>#N/A</v>
      </c>
      <c r="AY955" s="66" t="e">
        <f t="shared" si="140"/>
        <v>#N/A</v>
      </c>
      <c r="BB955" s="6" t="e">
        <f>MATCH(Q955,'Partnumber data valves'!$B$4:$B$1001,0)</f>
        <v>#N/A</v>
      </c>
      <c r="BC955" s="6"/>
      <c r="BD955" t="e">
        <f>INDEX('Partnumber data valves'!$B$4:$AC$1001,$BB955,13)</f>
        <v>#N/A</v>
      </c>
      <c r="BE955" t="e">
        <f>INDEX('Partnumber data valves'!$B$4:$AC$1001,$BB955,14)</f>
        <v>#N/A</v>
      </c>
      <c r="BF955" t="e">
        <f>INDEX('Partnumber data valves'!$B$4:$AC$1001,$BB955,15)</f>
        <v>#N/A</v>
      </c>
      <c r="BG955" t="e">
        <f>INDEX('Partnumber data valves'!$B$4:$AC$1001,$BB955,16)</f>
        <v>#N/A</v>
      </c>
      <c r="BH955" t="e">
        <f>INDEX('Partnumber data valves'!$B$4:$AC$1001,$BB955,17)</f>
        <v>#N/A</v>
      </c>
      <c r="BI955" t="e">
        <f>INDEX('Partnumber data valves'!$B$4:$AC$1001,$BB955,18)</f>
        <v>#N/A</v>
      </c>
      <c r="BJ955" t="e">
        <f>INDEX('Partnumber data valves'!$B$4:$AC$1001,$BB955,19)</f>
        <v>#N/A</v>
      </c>
      <c r="BL955" t="e">
        <f>INDEX('Partnumber data valves'!$B$4:$AC$1001,$BB955,21)</f>
        <v>#N/A</v>
      </c>
      <c r="BM955" t="e">
        <f>INDEX('Partnumber data valves'!$B$4:$AC$1001,$BB955,22)</f>
        <v>#N/A</v>
      </c>
      <c r="BN955" t="e">
        <f>INDEX('Partnumber data valves'!$B$4:$AC$1001,$BB955,23)</f>
        <v>#N/A</v>
      </c>
      <c r="BO955" t="e">
        <f>INDEX('Partnumber data valves'!$B$4:$AC$1001,$BB955,24)</f>
        <v>#N/A</v>
      </c>
      <c r="BP955" t="e">
        <f>INDEX('Partnumber data valves'!$B$4:$AC$1001,$BB955,25)</f>
        <v>#N/A</v>
      </c>
      <c r="BQ955" t="e">
        <f>INDEX('Partnumber data valves'!$B$4:$AC$1001,$BB955,26)</f>
        <v>#N/A</v>
      </c>
      <c r="BR955" t="e">
        <f>INDEX('Partnumber data valves'!$B$4:$AC$1001,$BB955,27)</f>
        <v>#N/A</v>
      </c>
      <c r="BS955" t="e">
        <f>INDEX('Partnumber data valves'!$B$4:$AC$1001,$BB955,28)</f>
        <v>#N/A</v>
      </c>
      <c r="BU955" s="66" t="e">
        <f>INDEX('Partnumber data valves'!$B$4:$AC$1001,$BB955,5)</f>
        <v>#N/A</v>
      </c>
      <c r="BV955" s="66" t="e">
        <f>INDEX('Partnumber data valves'!$B$4:$AC$1001,$BB955,6)</f>
        <v>#N/A</v>
      </c>
    </row>
    <row r="956" spans="2:74" ht="15.75">
      <c r="B956" s="86"/>
      <c r="C956" s="108"/>
      <c r="D956" s="112"/>
      <c r="E956" s="124"/>
      <c r="F956" s="124"/>
      <c r="G956" s="109"/>
      <c r="H956" s="112"/>
      <c r="I956" s="110"/>
      <c r="J956" s="111"/>
      <c r="K956" s="112"/>
      <c r="L956" s="111"/>
      <c r="M956" s="115"/>
      <c r="N956" s="115"/>
      <c r="O956" s="115"/>
      <c r="Q956" s="83"/>
      <c r="R956" s="22" t="e">
        <f>VLOOKUP('Frese Valve Selection'!$Q956,'Partnumber data valves'!$B$4:$K$1001,2,FALSE)</f>
        <v>#N/A</v>
      </c>
      <c r="S956" s="23" t="e">
        <f>VLOOKUP('Frese Valve Selection'!$Q956,'Partnumber data valves'!$B$4:$K$1001,3,FALSE)</f>
        <v>#N/A</v>
      </c>
      <c r="T956" s="23" t="e">
        <f>VLOOKUP('Frese Valve Selection'!$Q956,'Partnumber data valves'!$B$4:$K$1001,4,FALSE)</f>
        <v>#N/A</v>
      </c>
      <c r="U956" s="23" t="e">
        <f>VLOOKUP('Frese Valve Selection'!$Q956,'Partnumber data valves'!$B$4:$K$1001,5,FALSE)</f>
        <v>#N/A</v>
      </c>
      <c r="V956" s="23" t="e">
        <f>VLOOKUP('Frese Valve Selection'!$Q956,'Partnumber data valves'!$B$4:$K$1001,6,FALSE)</f>
        <v>#N/A</v>
      </c>
      <c r="W956" s="23" t="e">
        <f>VLOOKUP('Frese Valve Selection'!$Q956,'Partnumber data valves'!$B$4:$K$1001,7,FALSE)</f>
        <v>#N/A</v>
      </c>
      <c r="X956" s="23" t="e">
        <f>VLOOKUP('Frese Valve Selection'!$Q956,'Partnumber data valves'!$B$4:$K$1001,8,FALSE)</f>
        <v>#N/A</v>
      </c>
      <c r="Y956" s="23" t="e">
        <f>VLOOKUP('Frese Valve Selection'!$Q956,'Partnumber data valves'!$B$4:$K$1001,9,FALSE)</f>
        <v>#N/A</v>
      </c>
      <c r="Z956" s="23" t="e">
        <f>VLOOKUP('Frese Valve Selection'!$Q956,'Partnumber data valves'!$B$4:$K$1001,10,FALSE)</f>
        <v>#N/A</v>
      </c>
      <c r="AA956" s="97">
        <f t="shared" si="135"/>
        <v>0</v>
      </c>
      <c r="AB956" s="98" t="e">
        <f t="shared" si="133"/>
        <v>#N/A</v>
      </c>
      <c r="AC956" s="99" t="e">
        <f t="shared" si="134"/>
        <v>#N/A</v>
      </c>
      <c r="AD956" s="23" t="e">
        <f>VLOOKUP(Q956,'Weight table'!$A$2:$C$10000,3,FALSE)</f>
        <v>#N/A</v>
      </c>
      <c r="AF956" s="83"/>
      <c r="AG956" s="23" t="str">
        <f>IF(OR(ISBLANK($AF956),$AF956="N/A"),"",VLOOKUP($AF956,'Part number data actuators'!$B$3:$H$202,2,FALSE))</f>
        <v/>
      </c>
      <c r="AH956" s="23" t="str">
        <f>IF(OR(ISBLANK($AF956),$AF956="N/A"),"",VLOOKUP($AF956,'Part number data actuators'!$B$3:$H$202,3,FALSE))</f>
        <v/>
      </c>
      <c r="AI956" s="23" t="str">
        <f>IF(OR(ISBLANK($AF956),$AF956="N/A"),"",VLOOKUP($AF956,'Part number data actuators'!$B$3:$H$202,4,FALSE))</f>
        <v/>
      </c>
      <c r="AJ956" s="23" t="str">
        <f>IF(OR(ISBLANK($AF956),$AF956="N/A"),"",VLOOKUP($AF956,'Part number data actuators'!$B$3:$H$202,5,FALSE))</f>
        <v/>
      </c>
      <c r="AK956" s="23" t="str">
        <f>IF(OR(ISBLANK($AF956),$AF956="N/A"),"",VLOOKUP($AF956,'Part number data actuators'!$B$3:$H$202,6,FALSE))</f>
        <v/>
      </c>
      <c r="AL956" s="23" t="str">
        <f>IF(OR(ISBLANK($AF956),$AF956="N/A"),"",VLOOKUP($AF956,'Part number data actuators'!$B$3:$H$202,7,FALSE))</f>
        <v/>
      </c>
      <c r="AM956" s="5" t="str">
        <f>IF(OR(ISBLANK($AF956),$AF956="N/A"),"",VLOOKUP(AF956,'Weight table'!$A$2:$C$10000,3,FALSE))</f>
        <v/>
      </c>
      <c r="AO956" s="86"/>
      <c r="AU956" s="66" t="e">
        <f t="shared" si="136"/>
        <v>#N/A</v>
      </c>
      <c r="AV956" s="66" t="e">
        <f t="shared" si="137"/>
        <v>#N/A</v>
      </c>
      <c r="AW956" t="e">
        <f t="shared" si="138"/>
        <v>#N/A</v>
      </c>
      <c r="AX956" s="66" t="e">
        <f t="shared" si="139"/>
        <v>#N/A</v>
      </c>
      <c r="AY956" s="66" t="e">
        <f t="shared" si="140"/>
        <v>#N/A</v>
      </c>
      <c r="BB956" s="6" t="e">
        <f>MATCH(Q956,'Partnumber data valves'!$B$4:$B$1001,0)</f>
        <v>#N/A</v>
      </c>
      <c r="BC956" s="6"/>
      <c r="BD956" t="e">
        <f>INDEX('Partnumber data valves'!$B$4:$AC$1001,$BB956,13)</f>
        <v>#N/A</v>
      </c>
      <c r="BE956" t="e">
        <f>INDEX('Partnumber data valves'!$B$4:$AC$1001,$BB956,14)</f>
        <v>#N/A</v>
      </c>
      <c r="BF956" t="e">
        <f>INDEX('Partnumber data valves'!$B$4:$AC$1001,$BB956,15)</f>
        <v>#N/A</v>
      </c>
      <c r="BG956" t="e">
        <f>INDEX('Partnumber data valves'!$B$4:$AC$1001,$BB956,16)</f>
        <v>#N/A</v>
      </c>
      <c r="BH956" t="e">
        <f>INDEX('Partnumber data valves'!$B$4:$AC$1001,$BB956,17)</f>
        <v>#N/A</v>
      </c>
      <c r="BI956" t="e">
        <f>INDEX('Partnumber data valves'!$B$4:$AC$1001,$BB956,18)</f>
        <v>#N/A</v>
      </c>
      <c r="BJ956" t="e">
        <f>INDEX('Partnumber data valves'!$B$4:$AC$1001,$BB956,19)</f>
        <v>#N/A</v>
      </c>
      <c r="BL956" t="e">
        <f>INDEX('Partnumber data valves'!$B$4:$AC$1001,$BB956,21)</f>
        <v>#N/A</v>
      </c>
      <c r="BM956" t="e">
        <f>INDEX('Partnumber data valves'!$B$4:$AC$1001,$BB956,22)</f>
        <v>#N/A</v>
      </c>
      <c r="BN956" t="e">
        <f>INDEX('Partnumber data valves'!$B$4:$AC$1001,$BB956,23)</f>
        <v>#N/A</v>
      </c>
      <c r="BO956" t="e">
        <f>INDEX('Partnumber data valves'!$B$4:$AC$1001,$BB956,24)</f>
        <v>#N/A</v>
      </c>
      <c r="BP956" t="e">
        <f>INDEX('Partnumber data valves'!$B$4:$AC$1001,$BB956,25)</f>
        <v>#N/A</v>
      </c>
      <c r="BQ956" t="e">
        <f>INDEX('Partnumber data valves'!$B$4:$AC$1001,$BB956,26)</f>
        <v>#N/A</v>
      </c>
      <c r="BR956" t="e">
        <f>INDEX('Partnumber data valves'!$B$4:$AC$1001,$BB956,27)</f>
        <v>#N/A</v>
      </c>
      <c r="BS956" t="e">
        <f>INDEX('Partnumber data valves'!$B$4:$AC$1001,$BB956,28)</f>
        <v>#N/A</v>
      </c>
      <c r="BU956" s="66" t="e">
        <f>INDEX('Partnumber data valves'!$B$4:$AC$1001,$BB956,5)</f>
        <v>#N/A</v>
      </c>
      <c r="BV956" s="66" t="e">
        <f>INDEX('Partnumber data valves'!$B$4:$AC$1001,$BB956,6)</f>
        <v>#N/A</v>
      </c>
    </row>
    <row r="957" spans="2:74" ht="15.75">
      <c r="B957" s="86"/>
      <c r="C957" s="108"/>
      <c r="D957" s="112"/>
      <c r="E957" s="124"/>
      <c r="F957" s="124"/>
      <c r="G957" s="109"/>
      <c r="H957" s="112"/>
      <c r="I957" s="110"/>
      <c r="J957" s="111"/>
      <c r="K957" s="112"/>
      <c r="L957" s="111"/>
      <c r="M957" s="115"/>
      <c r="N957" s="115"/>
      <c r="O957" s="115"/>
      <c r="Q957" s="83"/>
      <c r="R957" s="22" t="e">
        <f>VLOOKUP('Frese Valve Selection'!$Q957,'Partnumber data valves'!$B$4:$K$1001,2,FALSE)</f>
        <v>#N/A</v>
      </c>
      <c r="S957" s="23" t="e">
        <f>VLOOKUP('Frese Valve Selection'!$Q957,'Partnumber data valves'!$B$4:$K$1001,3,FALSE)</f>
        <v>#N/A</v>
      </c>
      <c r="T957" s="23" t="e">
        <f>VLOOKUP('Frese Valve Selection'!$Q957,'Partnumber data valves'!$B$4:$K$1001,4,FALSE)</f>
        <v>#N/A</v>
      </c>
      <c r="U957" s="23" t="e">
        <f>VLOOKUP('Frese Valve Selection'!$Q957,'Partnumber data valves'!$B$4:$K$1001,5,FALSE)</f>
        <v>#N/A</v>
      </c>
      <c r="V957" s="23" t="e">
        <f>VLOOKUP('Frese Valve Selection'!$Q957,'Partnumber data valves'!$B$4:$K$1001,6,FALSE)</f>
        <v>#N/A</v>
      </c>
      <c r="W957" s="23" t="e">
        <f>VLOOKUP('Frese Valve Selection'!$Q957,'Partnumber data valves'!$B$4:$K$1001,7,FALSE)</f>
        <v>#N/A</v>
      </c>
      <c r="X957" s="23" t="e">
        <f>VLOOKUP('Frese Valve Selection'!$Q957,'Partnumber data valves'!$B$4:$K$1001,8,FALSE)</f>
        <v>#N/A</v>
      </c>
      <c r="Y957" s="23" t="e">
        <f>VLOOKUP('Frese Valve Selection'!$Q957,'Partnumber data valves'!$B$4:$K$1001,9,FALSE)</f>
        <v>#N/A</v>
      </c>
      <c r="Z957" s="23" t="e">
        <f>VLOOKUP('Frese Valve Selection'!$Q957,'Partnumber data valves'!$B$4:$K$1001,10,FALSE)</f>
        <v>#N/A</v>
      </c>
      <c r="AA957" s="97">
        <f t="shared" si="135"/>
        <v>0</v>
      </c>
      <c r="AB957" s="98" t="e">
        <f t="shared" si="133"/>
        <v>#N/A</v>
      </c>
      <c r="AC957" s="99" t="e">
        <f t="shared" si="134"/>
        <v>#N/A</v>
      </c>
      <c r="AD957" s="23" t="e">
        <f>VLOOKUP(Q957,'Weight table'!$A$2:$C$10000,3,FALSE)</f>
        <v>#N/A</v>
      </c>
      <c r="AF957" s="83"/>
      <c r="AG957" s="23" t="str">
        <f>IF(OR(ISBLANK($AF957),$AF957="N/A"),"",VLOOKUP($AF957,'Part number data actuators'!$B$3:$H$202,2,FALSE))</f>
        <v/>
      </c>
      <c r="AH957" s="23" t="str">
        <f>IF(OR(ISBLANK($AF957),$AF957="N/A"),"",VLOOKUP($AF957,'Part number data actuators'!$B$3:$H$202,3,FALSE))</f>
        <v/>
      </c>
      <c r="AI957" s="23" t="str">
        <f>IF(OR(ISBLANK($AF957),$AF957="N/A"),"",VLOOKUP($AF957,'Part number data actuators'!$B$3:$H$202,4,FALSE))</f>
        <v/>
      </c>
      <c r="AJ957" s="23" t="str">
        <f>IF(OR(ISBLANK($AF957),$AF957="N/A"),"",VLOOKUP($AF957,'Part number data actuators'!$B$3:$H$202,5,FALSE))</f>
        <v/>
      </c>
      <c r="AK957" s="23" t="str">
        <f>IF(OR(ISBLANK($AF957),$AF957="N/A"),"",VLOOKUP($AF957,'Part number data actuators'!$B$3:$H$202,6,FALSE))</f>
        <v/>
      </c>
      <c r="AL957" s="23" t="str">
        <f>IF(OR(ISBLANK($AF957),$AF957="N/A"),"",VLOOKUP($AF957,'Part number data actuators'!$B$3:$H$202,7,FALSE))</f>
        <v/>
      </c>
      <c r="AM957" s="5" t="str">
        <f>IF(OR(ISBLANK($AF957),$AF957="N/A"),"",VLOOKUP(AF957,'Weight table'!$A$2:$C$10000,3,FALSE))</f>
        <v/>
      </c>
      <c r="AO957" s="86"/>
      <c r="AU957" s="66" t="e">
        <f t="shared" si="136"/>
        <v>#N/A</v>
      </c>
      <c r="AV957" s="66" t="e">
        <f t="shared" si="137"/>
        <v>#N/A</v>
      </c>
      <c r="AW957" t="e">
        <f t="shared" si="138"/>
        <v>#N/A</v>
      </c>
      <c r="AX957" s="66" t="e">
        <f t="shared" si="139"/>
        <v>#N/A</v>
      </c>
      <c r="AY957" s="66" t="e">
        <f t="shared" si="140"/>
        <v>#N/A</v>
      </c>
      <c r="BB957" s="6" t="e">
        <f>MATCH(Q957,'Partnumber data valves'!$B$4:$B$1001,0)</f>
        <v>#N/A</v>
      </c>
      <c r="BC957" s="6"/>
      <c r="BD957" t="e">
        <f>INDEX('Partnumber data valves'!$B$4:$AC$1001,$BB957,13)</f>
        <v>#N/A</v>
      </c>
      <c r="BE957" t="e">
        <f>INDEX('Partnumber data valves'!$B$4:$AC$1001,$BB957,14)</f>
        <v>#N/A</v>
      </c>
      <c r="BF957" t="e">
        <f>INDEX('Partnumber data valves'!$B$4:$AC$1001,$BB957,15)</f>
        <v>#N/A</v>
      </c>
      <c r="BG957" t="e">
        <f>INDEX('Partnumber data valves'!$B$4:$AC$1001,$BB957,16)</f>
        <v>#N/A</v>
      </c>
      <c r="BH957" t="e">
        <f>INDEX('Partnumber data valves'!$B$4:$AC$1001,$BB957,17)</f>
        <v>#N/A</v>
      </c>
      <c r="BI957" t="e">
        <f>INDEX('Partnumber data valves'!$B$4:$AC$1001,$BB957,18)</f>
        <v>#N/A</v>
      </c>
      <c r="BJ957" t="e">
        <f>INDEX('Partnumber data valves'!$B$4:$AC$1001,$BB957,19)</f>
        <v>#N/A</v>
      </c>
      <c r="BL957" t="e">
        <f>INDEX('Partnumber data valves'!$B$4:$AC$1001,$BB957,21)</f>
        <v>#N/A</v>
      </c>
      <c r="BM957" t="e">
        <f>INDEX('Partnumber data valves'!$B$4:$AC$1001,$BB957,22)</f>
        <v>#N/A</v>
      </c>
      <c r="BN957" t="e">
        <f>INDEX('Partnumber data valves'!$B$4:$AC$1001,$BB957,23)</f>
        <v>#N/A</v>
      </c>
      <c r="BO957" t="e">
        <f>INDEX('Partnumber data valves'!$B$4:$AC$1001,$BB957,24)</f>
        <v>#N/A</v>
      </c>
      <c r="BP957" t="e">
        <f>INDEX('Partnumber data valves'!$B$4:$AC$1001,$BB957,25)</f>
        <v>#N/A</v>
      </c>
      <c r="BQ957" t="e">
        <f>INDEX('Partnumber data valves'!$B$4:$AC$1001,$BB957,26)</f>
        <v>#N/A</v>
      </c>
      <c r="BR957" t="e">
        <f>INDEX('Partnumber data valves'!$B$4:$AC$1001,$BB957,27)</f>
        <v>#N/A</v>
      </c>
      <c r="BS957" t="e">
        <f>INDEX('Partnumber data valves'!$B$4:$AC$1001,$BB957,28)</f>
        <v>#N/A</v>
      </c>
      <c r="BU957" s="66" t="e">
        <f>INDEX('Partnumber data valves'!$B$4:$AC$1001,$BB957,5)</f>
        <v>#N/A</v>
      </c>
      <c r="BV957" s="66" t="e">
        <f>INDEX('Partnumber data valves'!$B$4:$AC$1001,$BB957,6)</f>
        <v>#N/A</v>
      </c>
    </row>
    <row r="958" spans="2:74" ht="15.75">
      <c r="B958" s="86"/>
      <c r="C958" s="108"/>
      <c r="D958" s="112"/>
      <c r="E958" s="124"/>
      <c r="F958" s="124"/>
      <c r="G958" s="109"/>
      <c r="H958" s="112"/>
      <c r="I958" s="110"/>
      <c r="J958" s="111"/>
      <c r="K958" s="112"/>
      <c r="L958" s="111"/>
      <c r="M958" s="115"/>
      <c r="N958" s="115"/>
      <c r="O958" s="115"/>
      <c r="Q958" s="83"/>
      <c r="R958" s="22" t="e">
        <f>VLOOKUP('Frese Valve Selection'!$Q958,'Partnumber data valves'!$B$4:$K$1001,2,FALSE)</f>
        <v>#N/A</v>
      </c>
      <c r="S958" s="23" t="e">
        <f>VLOOKUP('Frese Valve Selection'!$Q958,'Partnumber data valves'!$B$4:$K$1001,3,FALSE)</f>
        <v>#N/A</v>
      </c>
      <c r="T958" s="23" t="e">
        <f>VLOOKUP('Frese Valve Selection'!$Q958,'Partnumber data valves'!$B$4:$K$1001,4,FALSE)</f>
        <v>#N/A</v>
      </c>
      <c r="U958" s="23" t="e">
        <f>VLOOKUP('Frese Valve Selection'!$Q958,'Partnumber data valves'!$B$4:$K$1001,5,FALSE)</f>
        <v>#N/A</v>
      </c>
      <c r="V958" s="23" t="e">
        <f>VLOOKUP('Frese Valve Selection'!$Q958,'Partnumber data valves'!$B$4:$K$1001,6,FALSE)</f>
        <v>#N/A</v>
      </c>
      <c r="W958" s="23" t="e">
        <f>VLOOKUP('Frese Valve Selection'!$Q958,'Partnumber data valves'!$B$4:$K$1001,7,FALSE)</f>
        <v>#N/A</v>
      </c>
      <c r="X958" s="23" t="e">
        <f>VLOOKUP('Frese Valve Selection'!$Q958,'Partnumber data valves'!$B$4:$K$1001,8,FALSE)</f>
        <v>#N/A</v>
      </c>
      <c r="Y958" s="23" t="e">
        <f>VLOOKUP('Frese Valve Selection'!$Q958,'Partnumber data valves'!$B$4:$K$1001,9,FALSE)</f>
        <v>#N/A</v>
      </c>
      <c r="Z958" s="23" t="e">
        <f>VLOOKUP('Frese Valve Selection'!$Q958,'Partnumber data valves'!$B$4:$K$1001,10,FALSE)</f>
        <v>#N/A</v>
      </c>
      <c r="AA958" s="97">
        <f t="shared" si="135"/>
        <v>0</v>
      </c>
      <c r="AB958" s="98" t="e">
        <f t="shared" si="133"/>
        <v>#N/A</v>
      </c>
      <c r="AC958" s="99" t="e">
        <f t="shared" si="134"/>
        <v>#N/A</v>
      </c>
      <c r="AD958" s="23" t="e">
        <f>VLOOKUP(Q958,'Weight table'!$A$2:$C$10000,3,FALSE)</f>
        <v>#N/A</v>
      </c>
      <c r="AF958" s="83"/>
      <c r="AG958" s="23" t="str">
        <f>IF(OR(ISBLANK($AF958),$AF958="N/A"),"",VLOOKUP($AF958,'Part number data actuators'!$B$3:$H$202,2,FALSE))</f>
        <v/>
      </c>
      <c r="AH958" s="23" t="str">
        <f>IF(OR(ISBLANK($AF958),$AF958="N/A"),"",VLOOKUP($AF958,'Part number data actuators'!$B$3:$H$202,3,FALSE))</f>
        <v/>
      </c>
      <c r="AI958" s="23" t="str">
        <f>IF(OR(ISBLANK($AF958),$AF958="N/A"),"",VLOOKUP($AF958,'Part number data actuators'!$B$3:$H$202,4,FALSE))</f>
        <v/>
      </c>
      <c r="AJ958" s="23" t="str">
        <f>IF(OR(ISBLANK($AF958),$AF958="N/A"),"",VLOOKUP($AF958,'Part number data actuators'!$B$3:$H$202,5,FALSE))</f>
        <v/>
      </c>
      <c r="AK958" s="23" t="str">
        <f>IF(OR(ISBLANK($AF958),$AF958="N/A"),"",VLOOKUP($AF958,'Part number data actuators'!$B$3:$H$202,6,FALSE))</f>
        <v/>
      </c>
      <c r="AL958" s="23" t="str">
        <f>IF(OR(ISBLANK($AF958),$AF958="N/A"),"",VLOOKUP($AF958,'Part number data actuators'!$B$3:$H$202,7,FALSE))</f>
        <v/>
      </c>
      <c r="AM958" s="5" t="str">
        <f>IF(OR(ISBLANK($AF958),$AF958="N/A"),"",VLOOKUP(AF958,'Weight table'!$A$2:$C$10000,3,FALSE))</f>
        <v/>
      </c>
      <c r="AO958" s="86"/>
      <c r="AU958" s="66" t="e">
        <f t="shared" si="136"/>
        <v>#N/A</v>
      </c>
      <c r="AV958" s="66" t="e">
        <f t="shared" si="137"/>
        <v>#N/A</v>
      </c>
      <c r="AW958" t="e">
        <f t="shared" si="138"/>
        <v>#N/A</v>
      </c>
      <c r="AX958" s="66" t="e">
        <f t="shared" si="139"/>
        <v>#N/A</v>
      </c>
      <c r="AY958" s="66" t="e">
        <f t="shared" si="140"/>
        <v>#N/A</v>
      </c>
      <c r="BB958" s="6" t="e">
        <f>MATCH(Q958,'Partnumber data valves'!$B$4:$B$1001,0)</f>
        <v>#N/A</v>
      </c>
      <c r="BC958" s="6"/>
      <c r="BD958" t="e">
        <f>INDEX('Partnumber data valves'!$B$4:$AC$1001,$BB958,13)</f>
        <v>#N/A</v>
      </c>
      <c r="BE958" t="e">
        <f>INDEX('Partnumber data valves'!$B$4:$AC$1001,$BB958,14)</f>
        <v>#N/A</v>
      </c>
      <c r="BF958" t="e">
        <f>INDEX('Partnumber data valves'!$B$4:$AC$1001,$BB958,15)</f>
        <v>#N/A</v>
      </c>
      <c r="BG958" t="e">
        <f>INDEX('Partnumber data valves'!$B$4:$AC$1001,$BB958,16)</f>
        <v>#N/A</v>
      </c>
      <c r="BH958" t="e">
        <f>INDEX('Partnumber data valves'!$B$4:$AC$1001,$BB958,17)</f>
        <v>#N/A</v>
      </c>
      <c r="BI958" t="e">
        <f>INDEX('Partnumber data valves'!$B$4:$AC$1001,$BB958,18)</f>
        <v>#N/A</v>
      </c>
      <c r="BJ958" t="e">
        <f>INDEX('Partnumber data valves'!$B$4:$AC$1001,$BB958,19)</f>
        <v>#N/A</v>
      </c>
      <c r="BL958" t="e">
        <f>INDEX('Partnumber data valves'!$B$4:$AC$1001,$BB958,21)</f>
        <v>#N/A</v>
      </c>
      <c r="BM958" t="e">
        <f>INDEX('Partnumber data valves'!$B$4:$AC$1001,$BB958,22)</f>
        <v>#N/A</v>
      </c>
      <c r="BN958" t="e">
        <f>INDEX('Partnumber data valves'!$B$4:$AC$1001,$BB958,23)</f>
        <v>#N/A</v>
      </c>
      <c r="BO958" t="e">
        <f>INDEX('Partnumber data valves'!$B$4:$AC$1001,$BB958,24)</f>
        <v>#N/A</v>
      </c>
      <c r="BP958" t="e">
        <f>INDEX('Partnumber data valves'!$B$4:$AC$1001,$BB958,25)</f>
        <v>#N/A</v>
      </c>
      <c r="BQ958" t="e">
        <f>INDEX('Partnumber data valves'!$B$4:$AC$1001,$BB958,26)</f>
        <v>#N/A</v>
      </c>
      <c r="BR958" t="e">
        <f>INDEX('Partnumber data valves'!$B$4:$AC$1001,$BB958,27)</f>
        <v>#N/A</v>
      </c>
      <c r="BS958" t="e">
        <f>INDEX('Partnumber data valves'!$B$4:$AC$1001,$BB958,28)</f>
        <v>#N/A</v>
      </c>
      <c r="BU958" s="66" t="e">
        <f>INDEX('Partnumber data valves'!$B$4:$AC$1001,$BB958,5)</f>
        <v>#N/A</v>
      </c>
      <c r="BV958" s="66" t="e">
        <f>INDEX('Partnumber data valves'!$B$4:$AC$1001,$BB958,6)</f>
        <v>#N/A</v>
      </c>
    </row>
    <row r="959" spans="2:74" ht="15.75">
      <c r="B959" s="86"/>
      <c r="C959" s="108"/>
      <c r="D959" s="125"/>
      <c r="E959" s="124"/>
      <c r="F959" s="124"/>
      <c r="G959" s="109"/>
      <c r="H959" s="112"/>
      <c r="I959" s="110"/>
      <c r="J959" s="111"/>
      <c r="K959" s="112"/>
      <c r="L959" s="111"/>
      <c r="M959" s="115"/>
      <c r="N959" s="115"/>
      <c r="O959" s="115"/>
      <c r="Q959" s="83"/>
      <c r="R959" s="22" t="e">
        <f>VLOOKUP('Frese Valve Selection'!$Q959,'Partnumber data valves'!$B$4:$K$1001,2,FALSE)</f>
        <v>#N/A</v>
      </c>
      <c r="S959" s="23" t="e">
        <f>VLOOKUP('Frese Valve Selection'!$Q959,'Partnumber data valves'!$B$4:$K$1001,3,FALSE)</f>
        <v>#N/A</v>
      </c>
      <c r="T959" s="23" t="e">
        <f>VLOOKUP('Frese Valve Selection'!$Q959,'Partnumber data valves'!$B$4:$K$1001,4,FALSE)</f>
        <v>#N/A</v>
      </c>
      <c r="U959" s="23" t="e">
        <f>VLOOKUP('Frese Valve Selection'!$Q959,'Partnumber data valves'!$B$4:$K$1001,5,FALSE)</f>
        <v>#N/A</v>
      </c>
      <c r="V959" s="23" t="e">
        <f>VLOOKUP('Frese Valve Selection'!$Q959,'Partnumber data valves'!$B$4:$K$1001,6,FALSE)</f>
        <v>#N/A</v>
      </c>
      <c r="W959" s="23" t="e">
        <f>VLOOKUP('Frese Valve Selection'!$Q959,'Partnumber data valves'!$B$4:$K$1001,7,FALSE)</f>
        <v>#N/A</v>
      </c>
      <c r="X959" s="23" t="e">
        <f>VLOOKUP('Frese Valve Selection'!$Q959,'Partnumber data valves'!$B$4:$K$1001,8,FALSE)</f>
        <v>#N/A</v>
      </c>
      <c r="Y959" s="23" t="e">
        <f>VLOOKUP('Frese Valve Selection'!$Q959,'Partnumber data valves'!$B$4:$K$1001,9,FALSE)</f>
        <v>#N/A</v>
      </c>
      <c r="Z959" s="23" t="e">
        <f>VLOOKUP('Frese Valve Selection'!$Q959,'Partnumber data valves'!$B$4:$K$1001,10,FALSE)</f>
        <v>#N/A</v>
      </c>
      <c r="AA959" s="97">
        <f t="shared" si="135"/>
        <v>0</v>
      </c>
      <c r="AB959" s="98" t="e">
        <f t="shared" si="133"/>
        <v>#N/A</v>
      </c>
      <c r="AC959" s="99" t="e">
        <f t="shared" si="134"/>
        <v>#N/A</v>
      </c>
      <c r="AD959" s="23" t="e">
        <f>VLOOKUP(Q959,'Weight table'!$A$2:$C$10000,3,FALSE)</f>
        <v>#N/A</v>
      </c>
      <c r="AF959" s="83"/>
      <c r="AG959" s="23" t="str">
        <f>IF(OR(ISBLANK($AF959),$AF959="N/A"),"",VLOOKUP($AF959,'Part number data actuators'!$B$3:$H$202,2,FALSE))</f>
        <v/>
      </c>
      <c r="AH959" s="23" t="str">
        <f>IF(OR(ISBLANK($AF959),$AF959="N/A"),"",VLOOKUP($AF959,'Part number data actuators'!$B$3:$H$202,3,FALSE))</f>
        <v/>
      </c>
      <c r="AI959" s="23" t="str">
        <f>IF(OR(ISBLANK($AF959),$AF959="N/A"),"",VLOOKUP($AF959,'Part number data actuators'!$B$3:$H$202,4,FALSE))</f>
        <v/>
      </c>
      <c r="AJ959" s="23" t="str">
        <f>IF(OR(ISBLANK($AF959),$AF959="N/A"),"",VLOOKUP($AF959,'Part number data actuators'!$B$3:$H$202,5,FALSE))</f>
        <v/>
      </c>
      <c r="AK959" s="23" t="str">
        <f>IF(OR(ISBLANK($AF959),$AF959="N/A"),"",VLOOKUP($AF959,'Part number data actuators'!$B$3:$H$202,6,FALSE))</f>
        <v/>
      </c>
      <c r="AL959" s="23" t="str">
        <f>IF(OR(ISBLANK($AF959),$AF959="N/A"),"",VLOOKUP($AF959,'Part number data actuators'!$B$3:$H$202,7,FALSE))</f>
        <v/>
      </c>
      <c r="AM959" s="5" t="str">
        <f>IF(OR(ISBLANK($AF959),$AF959="N/A"),"",VLOOKUP(AF959,'Weight table'!$A$2:$C$10000,3,FALSE))</f>
        <v/>
      </c>
      <c r="AO959" s="86"/>
      <c r="AU959" s="66" t="e">
        <f t="shared" si="136"/>
        <v>#N/A</v>
      </c>
      <c r="AV959" s="66" t="e">
        <f t="shared" si="137"/>
        <v>#N/A</v>
      </c>
      <c r="AW959" t="e">
        <f t="shared" si="138"/>
        <v>#N/A</v>
      </c>
      <c r="AX959" s="66" t="e">
        <f t="shared" si="139"/>
        <v>#N/A</v>
      </c>
      <c r="AY959" s="66" t="e">
        <f t="shared" si="140"/>
        <v>#N/A</v>
      </c>
      <c r="BB959" s="6" t="e">
        <f>MATCH(Q959,'Partnumber data valves'!$B$4:$B$1001,0)</f>
        <v>#N/A</v>
      </c>
      <c r="BC959" s="6"/>
      <c r="BD959" t="e">
        <f>INDEX('Partnumber data valves'!$B$4:$AC$1001,$BB959,13)</f>
        <v>#N/A</v>
      </c>
      <c r="BE959" t="e">
        <f>INDEX('Partnumber data valves'!$B$4:$AC$1001,$BB959,14)</f>
        <v>#N/A</v>
      </c>
      <c r="BF959" t="e">
        <f>INDEX('Partnumber data valves'!$B$4:$AC$1001,$BB959,15)</f>
        <v>#N/A</v>
      </c>
      <c r="BG959" t="e">
        <f>INDEX('Partnumber data valves'!$B$4:$AC$1001,$BB959,16)</f>
        <v>#N/A</v>
      </c>
      <c r="BH959" t="e">
        <f>INDEX('Partnumber data valves'!$B$4:$AC$1001,$BB959,17)</f>
        <v>#N/A</v>
      </c>
      <c r="BI959" t="e">
        <f>INDEX('Partnumber data valves'!$B$4:$AC$1001,$BB959,18)</f>
        <v>#N/A</v>
      </c>
      <c r="BJ959" t="e">
        <f>INDEX('Partnumber data valves'!$B$4:$AC$1001,$BB959,19)</f>
        <v>#N/A</v>
      </c>
      <c r="BL959" t="e">
        <f>INDEX('Partnumber data valves'!$B$4:$AC$1001,$BB959,21)</f>
        <v>#N/A</v>
      </c>
      <c r="BM959" t="e">
        <f>INDEX('Partnumber data valves'!$B$4:$AC$1001,$BB959,22)</f>
        <v>#N/A</v>
      </c>
      <c r="BN959" t="e">
        <f>INDEX('Partnumber data valves'!$B$4:$AC$1001,$BB959,23)</f>
        <v>#N/A</v>
      </c>
      <c r="BO959" t="e">
        <f>INDEX('Partnumber data valves'!$B$4:$AC$1001,$BB959,24)</f>
        <v>#N/A</v>
      </c>
      <c r="BP959" t="e">
        <f>INDEX('Partnumber data valves'!$B$4:$AC$1001,$BB959,25)</f>
        <v>#N/A</v>
      </c>
      <c r="BQ959" t="e">
        <f>INDEX('Partnumber data valves'!$B$4:$AC$1001,$BB959,26)</f>
        <v>#N/A</v>
      </c>
      <c r="BR959" t="e">
        <f>INDEX('Partnumber data valves'!$B$4:$AC$1001,$BB959,27)</f>
        <v>#N/A</v>
      </c>
      <c r="BS959" t="e">
        <f>INDEX('Partnumber data valves'!$B$4:$AC$1001,$BB959,28)</f>
        <v>#N/A</v>
      </c>
      <c r="BU959" s="66" t="e">
        <f>INDEX('Partnumber data valves'!$B$4:$AC$1001,$BB959,5)</f>
        <v>#N/A</v>
      </c>
      <c r="BV959" s="66" t="e">
        <f>INDEX('Partnumber data valves'!$B$4:$AC$1001,$BB959,6)</f>
        <v>#N/A</v>
      </c>
    </row>
    <row r="960" spans="2:74" ht="15.75">
      <c r="B960" s="86"/>
      <c r="C960" s="108"/>
      <c r="D960" s="112"/>
      <c r="E960" s="124"/>
      <c r="F960" s="124"/>
      <c r="G960" s="109"/>
      <c r="H960" s="112"/>
      <c r="I960" s="110"/>
      <c r="J960" s="111"/>
      <c r="K960" s="112"/>
      <c r="L960" s="111"/>
      <c r="M960" s="115"/>
      <c r="N960" s="115"/>
      <c r="O960" s="115"/>
      <c r="Q960" s="83"/>
      <c r="R960" s="22" t="e">
        <f>VLOOKUP('Frese Valve Selection'!$Q960,'Partnumber data valves'!$B$4:$K$1001,2,FALSE)</f>
        <v>#N/A</v>
      </c>
      <c r="S960" s="23" t="e">
        <f>VLOOKUP('Frese Valve Selection'!$Q960,'Partnumber data valves'!$B$4:$K$1001,3,FALSE)</f>
        <v>#N/A</v>
      </c>
      <c r="T960" s="23" t="e">
        <f>VLOOKUP('Frese Valve Selection'!$Q960,'Partnumber data valves'!$B$4:$K$1001,4,FALSE)</f>
        <v>#N/A</v>
      </c>
      <c r="U960" s="23" t="e">
        <f>VLOOKUP('Frese Valve Selection'!$Q960,'Partnumber data valves'!$B$4:$K$1001,5,FALSE)</f>
        <v>#N/A</v>
      </c>
      <c r="V960" s="23" t="e">
        <f>VLOOKUP('Frese Valve Selection'!$Q960,'Partnumber data valves'!$B$4:$K$1001,6,FALSE)</f>
        <v>#N/A</v>
      </c>
      <c r="W960" s="23" t="e">
        <f>VLOOKUP('Frese Valve Selection'!$Q960,'Partnumber data valves'!$B$4:$K$1001,7,FALSE)</f>
        <v>#N/A</v>
      </c>
      <c r="X960" s="23" t="e">
        <f>VLOOKUP('Frese Valve Selection'!$Q960,'Partnumber data valves'!$B$4:$K$1001,8,FALSE)</f>
        <v>#N/A</v>
      </c>
      <c r="Y960" s="23" t="e">
        <f>VLOOKUP('Frese Valve Selection'!$Q960,'Partnumber data valves'!$B$4:$K$1001,9,FALSE)</f>
        <v>#N/A</v>
      </c>
      <c r="Z960" s="23" t="e">
        <f>VLOOKUP('Frese Valve Selection'!$Q960,'Partnumber data valves'!$B$4:$K$1001,10,FALSE)</f>
        <v>#N/A</v>
      </c>
      <c r="AA960" s="97">
        <f t="shared" si="135"/>
        <v>0</v>
      </c>
      <c r="AB960" s="98" t="e">
        <f t="shared" si="133"/>
        <v>#N/A</v>
      </c>
      <c r="AC960" s="99" t="e">
        <f t="shared" si="134"/>
        <v>#N/A</v>
      </c>
      <c r="AD960" s="23" t="e">
        <f>VLOOKUP(Q960,'Weight table'!$A$2:$C$10000,3,FALSE)</f>
        <v>#N/A</v>
      </c>
      <c r="AF960" s="83"/>
      <c r="AG960" s="23" t="str">
        <f>IF(OR(ISBLANK($AF960),$AF960="N/A"),"",VLOOKUP($AF960,'Part number data actuators'!$B$3:$H$202,2,FALSE))</f>
        <v/>
      </c>
      <c r="AH960" s="23" t="str">
        <f>IF(OR(ISBLANK($AF960),$AF960="N/A"),"",VLOOKUP($AF960,'Part number data actuators'!$B$3:$H$202,3,FALSE))</f>
        <v/>
      </c>
      <c r="AI960" s="23" t="str">
        <f>IF(OR(ISBLANK($AF960),$AF960="N/A"),"",VLOOKUP($AF960,'Part number data actuators'!$B$3:$H$202,4,FALSE))</f>
        <v/>
      </c>
      <c r="AJ960" s="23" t="str">
        <f>IF(OR(ISBLANK($AF960),$AF960="N/A"),"",VLOOKUP($AF960,'Part number data actuators'!$B$3:$H$202,5,FALSE))</f>
        <v/>
      </c>
      <c r="AK960" s="23" t="str">
        <f>IF(OR(ISBLANK($AF960),$AF960="N/A"),"",VLOOKUP($AF960,'Part number data actuators'!$B$3:$H$202,6,FALSE))</f>
        <v/>
      </c>
      <c r="AL960" s="23" t="str">
        <f>IF(OR(ISBLANK($AF960),$AF960="N/A"),"",VLOOKUP($AF960,'Part number data actuators'!$B$3:$H$202,7,FALSE))</f>
        <v/>
      </c>
      <c r="AM960" s="5" t="str">
        <f>IF(OR(ISBLANK($AF960),$AF960="N/A"),"",VLOOKUP(AF960,'Weight table'!$A$2:$C$10000,3,FALSE))</f>
        <v/>
      </c>
      <c r="AO960" s="86"/>
      <c r="AU960" s="66" t="e">
        <f t="shared" si="136"/>
        <v>#N/A</v>
      </c>
      <c r="AV960" s="66" t="e">
        <f t="shared" si="137"/>
        <v>#N/A</v>
      </c>
      <c r="AW960" t="e">
        <f t="shared" si="138"/>
        <v>#N/A</v>
      </c>
      <c r="AX960" s="66" t="e">
        <f t="shared" si="139"/>
        <v>#N/A</v>
      </c>
      <c r="AY960" s="66" t="e">
        <f t="shared" si="140"/>
        <v>#N/A</v>
      </c>
      <c r="BB960" s="6" t="e">
        <f>MATCH(Q960,'Partnumber data valves'!$B$4:$B$1001,0)</f>
        <v>#N/A</v>
      </c>
      <c r="BC960" s="6"/>
      <c r="BD960" t="e">
        <f>INDEX('Partnumber data valves'!$B$4:$AC$1001,$BB960,13)</f>
        <v>#N/A</v>
      </c>
      <c r="BE960" t="e">
        <f>INDEX('Partnumber data valves'!$B$4:$AC$1001,$BB960,14)</f>
        <v>#N/A</v>
      </c>
      <c r="BF960" t="e">
        <f>INDEX('Partnumber data valves'!$B$4:$AC$1001,$BB960,15)</f>
        <v>#N/A</v>
      </c>
      <c r="BG960" t="e">
        <f>INDEX('Partnumber data valves'!$B$4:$AC$1001,$BB960,16)</f>
        <v>#N/A</v>
      </c>
      <c r="BH960" t="e">
        <f>INDEX('Partnumber data valves'!$B$4:$AC$1001,$BB960,17)</f>
        <v>#N/A</v>
      </c>
      <c r="BI960" t="e">
        <f>INDEX('Partnumber data valves'!$B$4:$AC$1001,$BB960,18)</f>
        <v>#N/A</v>
      </c>
      <c r="BJ960" t="e">
        <f>INDEX('Partnumber data valves'!$B$4:$AC$1001,$BB960,19)</f>
        <v>#N/A</v>
      </c>
      <c r="BL960" t="e">
        <f>INDEX('Partnumber data valves'!$B$4:$AC$1001,$BB960,21)</f>
        <v>#N/A</v>
      </c>
      <c r="BM960" t="e">
        <f>INDEX('Partnumber data valves'!$B$4:$AC$1001,$BB960,22)</f>
        <v>#N/A</v>
      </c>
      <c r="BN960" t="e">
        <f>INDEX('Partnumber data valves'!$B$4:$AC$1001,$BB960,23)</f>
        <v>#N/A</v>
      </c>
      <c r="BO960" t="e">
        <f>INDEX('Partnumber data valves'!$B$4:$AC$1001,$BB960,24)</f>
        <v>#N/A</v>
      </c>
      <c r="BP960" t="e">
        <f>INDEX('Partnumber data valves'!$B$4:$AC$1001,$BB960,25)</f>
        <v>#N/A</v>
      </c>
      <c r="BQ960" t="e">
        <f>INDEX('Partnumber data valves'!$B$4:$AC$1001,$BB960,26)</f>
        <v>#N/A</v>
      </c>
      <c r="BR960" t="e">
        <f>INDEX('Partnumber data valves'!$B$4:$AC$1001,$BB960,27)</f>
        <v>#N/A</v>
      </c>
      <c r="BS960" t="e">
        <f>INDEX('Partnumber data valves'!$B$4:$AC$1001,$BB960,28)</f>
        <v>#N/A</v>
      </c>
      <c r="BU960" s="66" t="e">
        <f>INDEX('Partnumber data valves'!$B$4:$AC$1001,$BB960,5)</f>
        <v>#N/A</v>
      </c>
      <c r="BV960" s="66" t="e">
        <f>INDEX('Partnumber data valves'!$B$4:$AC$1001,$BB960,6)</f>
        <v>#N/A</v>
      </c>
    </row>
    <row r="961" spans="2:74" ht="15.75">
      <c r="B961" s="86"/>
      <c r="C961" s="108"/>
      <c r="D961" s="112"/>
      <c r="E961" s="124"/>
      <c r="F961" s="124"/>
      <c r="G961" s="109"/>
      <c r="H961" s="112"/>
      <c r="I961" s="110"/>
      <c r="J961" s="111"/>
      <c r="K961" s="112"/>
      <c r="L961" s="111"/>
      <c r="M961" s="115"/>
      <c r="N961" s="115"/>
      <c r="O961" s="115"/>
      <c r="Q961" s="83"/>
      <c r="R961" s="22" t="e">
        <f>VLOOKUP('Frese Valve Selection'!$Q961,'Partnumber data valves'!$B$4:$K$1001,2,FALSE)</f>
        <v>#N/A</v>
      </c>
      <c r="S961" s="23" t="e">
        <f>VLOOKUP('Frese Valve Selection'!$Q961,'Partnumber data valves'!$B$4:$K$1001,3,FALSE)</f>
        <v>#N/A</v>
      </c>
      <c r="T961" s="23" t="e">
        <f>VLOOKUP('Frese Valve Selection'!$Q961,'Partnumber data valves'!$B$4:$K$1001,4,FALSE)</f>
        <v>#N/A</v>
      </c>
      <c r="U961" s="23" t="e">
        <f>VLOOKUP('Frese Valve Selection'!$Q961,'Partnumber data valves'!$B$4:$K$1001,5,FALSE)</f>
        <v>#N/A</v>
      </c>
      <c r="V961" s="23" t="e">
        <f>VLOOKUP('Frese Valve Selection'!$Q961,'Partnumber data valves'!$B$4:$K$1001,6,FALSE)</f>
        <v>#N/A</v>
      </c>
      <c r="W961" s="23" t="e">
        <f>VLOOKUP('Frese Valve Selection'!$Q961,'Partnumber data valves'!$B$4:$K$1001,7,FALSE)</f>
        <v>#N/A</v>
      </c>
      <c r="X961" s="23" t="e">
        <f>VLOOKUP('Frese Valve Selection'!$Q961,'Partnumber data valves'!$B$4:$K$1001,8,FALSE)</f>
        <v>#N/A</v>
      </c>
      <c r="Y961" s="23" t="e">
        <f>VLOOKUP('Frese Valve Selection'!$Q961,'Partnumber data valves'!$B$4:$K$1001,9,FALSE)</f>
        <v>#N/A</v>
      </c>
      <c r="Z961" s="23" t="e">
        <f>VLOOKUP('Frese Valve Selection'!$Q961,'Partnumber data valves'!$B$4:$K$1001,10,FALSE)</f>
        <v>#N/A</v>
      </c>
      <c r="AA961" s="97">
        <f t="shared" si="135"/>
        <v>0</v>
      </c>
      <c r="AB961" s="98" t="e">
        <f t="shared" si="133"/>
        <v>#N/A</v>
      </c>
      <c r="AC961" s="99" t="e">
        <f t="shared" si="134"/>
        <v>#N/A</v>
      </c>
      <c r="AD961" s="23" t="e">
        <f>VLOOKUP(Q961,'Weight table'!$A$2:$C$10000,3,FALSE)</f>
        <v>#N/A</v>
      </c>
      <c r="AF961" s="83"/>
      <c r="AG961" s="23" t="str">
        <f>IF(OR(ISBLANK($AF961),$AF961="N/A"),"",VLOOKUP($AF961,'Part number data actuators'!$B$3:$H$202,2,FALSE))</f>
        <v/>
      </c>
      <c r="AH961" s="23" t="str">
        <f>IF(OR(ISBLANK($AF961),$AF961="N/A"),"",VLOOKUP($AF961,'Part number data actuators'!$B$3:$H$202,3,FALSE))</f>
        <v/>
      </c>
      <c r="AI961" s="23" t="str">
        <f>IF(OR(ISBLANK($AF961),$AF961="N/A"),"",VLOOKUP($AF961,'Part number data actuators'!$B$3:$H$202,4,FALSE))</f>
        <v/>
      </c>
      <c r="AJ961" s="23" t="str">
        <f>IF(OR(ISBLANK($AF961),$AF961="N/A"),"",VLOOKUP($AF961,'Part number data actuators'!$B$3:$H$202,5,FALSE))</f>
        <v/>
      </c>
      <c r="AK961" s="23" t="str">
        <f>IF(OR(ISBLANK($AF961),$AF961="N/A"),"",VLOOKUP($AF961,'Part number data actuators'!$B$3:$H$202,6,FALSE))</f>
        <v/>
      </c>
      <c r="AL961" s="23" t="str">
        <f>IF(OR(ISBLANK($AF961),$AF961="N/A"),"",VLOOKUP($AF961,'Part number data actuators'!$B$3:$H$202,7,FALSE))</f>
        <v/>
      </c>
      <c r="AM961" s="5" t="str">
        <f>IF(OR(ISBLANK($AF961),$AF961="N/A"),"",VLOOKUP(AF961,'Weight table'!$A$2:$C$10000,3,FALSE))</f>
        <v/>
      </c>
      <c r="AO961" s="86"/>
      <c r="AU961" s="66" t="e">
        <f t="shared" si="136"/>
        <v>#N/A</v>
      </c>
      <c r="AV961" s="66" t="e">
        <f t="shared" si="137"/>
        <v>#N/A</v>
      </c>
      <c r="AW961" t="e">
        <f t="shared" si="138"/>
        <v>#N/A</v>
      </c>
      <c r="AX961" s="66" t="e">
        <f t="shared" si="139"/>
        <v>#N/A</v>
      </c>
      <c r="AY961" s="66" t="e">
        <f t="shared" si="140"/>
        <v>#N/A</v>
      </c>
      <c r="BB961" s="6" t="e">
        <f>MATCH(Q961,'Partnumber data valves'!$B$4:$B$1001,0)</f>
        <v>#N/A</v>
      </c>
      <c r="BC961" s="6"/>
      <c r="BD961" t="e">
        <f>INDEX('Partnumber data valves'!$B$4:$AC$1001,$BB961,13)</f>
        <v>#N/A</v>
      </c>
      <c r="BE961" t="e">
        <f>INDEX('Partnumber data valves'!$B$4:$AC$1001,$BB961,14)</f>
        <v>#N/A</v>
      </c>
      <c r="BF961" t="e">
        <f>INDEX('Partnumber data valves'!$B$4:$AC$1001,$BB961,15)</f>
        <v>#N/A</v>
      </c>
      <c r="BG961" t="e">
        <f>INDEX('Partnumber data valves'!$B$4:$AC$1001,$BB961,16)</f>
        <v>#N/A</v>
      </c>
      <c r="BH961" t="e">
        <f>INDEX('Partnumber data valves'!$B$4:$AC$1001,$BB961,17)</f>
        <v>#N/A</v>
      </c>
      <c r="BI961" t="e">
        <f>INDEX('Partnumber data valves'!$B$4:$AC$1001,$BB961,18)</f>
        <v>#N/A</v>
      </c>
      <c r="BJ961" t="e">
        <f>INDEX('Partnumber data valves'!$B$4:$AC$1001,$BB961,19)</f>
        <v>#N/A</v>
      </c>
      <c r="BL961" t="e">
        <f>INDEX('Partnumber data valves'!$B$4:$AC$1001,$BB961,21)</f>
        <v>#N/A</v>
      </c>
      <c r="BM961" t="e">
        <f>INDEX('Partnumber data valves'!$B$4:$AC$1001,$BB961,22)</f>
        <v>#N/A</v>
      </c>
      <c r="BN961" t="e">
        <f>INDEX('Partnumber data valves'!$B$4:$AC$1001,$BB961,23)</f>
        <v>#N/A</v>
      </c>
      <c r="BO961" t="e">
        <f>INDEX('Partnumber data valves'!$B$4:$AC$1001,$BB961,24)</f>
        <v>#N/A</v>
      </c>
      <c r="BP961" t="e">
        <f>INDEX('Partnumber data valves'!$B$4:$AC$1001,$BB961,25)</f>
        <v>#N/A</v>
      </c>
      <c r="BQ961" t="e">
        <f>INDEX('Partnumber data valves'!$B$4:$AC$1001,$BB961,26)</f>
        <v>#N/A</v>
      </c>
      <c r="BR961" t="e">
        <f>INDEX('Partnumber data valves'!$B$4:$AC$1001,$BB961,27)</f>
        <v>#N/A</v>
      </c>
      <c r="BS961" t="e">
        <f>INDEX('Partnumber data valves'!$B$4:$AC$1001,$BB961,28)</f>
        <v>#N/A</v>
      </c>
      <c r="BU961" s="66" t="e">
        <f>INDEX('Partnumber data valves'!$B$4:$AC$1001,$BB961,5)</f>
        <v>#N/A</v>
      </c>
      <c r="BV961" s="66" t="e">
        <f>INDEX('Partnumber data valves'!$B$4:$AC$1001,$BB961,6)</f>
        <v>#N/A</v>
      </c>
    </row>
    <row r="962" spans="2:74" ht="15.75">
      <c r="B962" s="86"/>
      <c r="C962" s="108"/>
      <c r="D962" s="112"/>
      <c r="E962" s="124"/>
      <c r="F962" s="124"/>
      <c r="G962" s="109"/>
      <c r="H962" s="112"/>
      <c r="I962" s="110"/>
      <c r="J962" s="111"/>
      <c r="K962" s="112"/>
      <c r="L962" s="111"/>
      <c r="M962" s="115"/>
      <c r="N962" s="115"/>
      <c r="O962" s="115"/>
      <c r="Q962" s="83"/>
      <c r="R962" s="22" t="e">
        <f>VLOOKUP('Frese Valve Selection'!$Q962,'Partnumber data valves'!$B$4:$K$1001,2,FALSE)</f>
        <v>#N/A</v>
      </c>
      <c r="S962" s="23" t="e">
        <f>VLOOKUP('Frese Valve Selection'!$Q962,'Partnumber data valves'!$B$4:$K$1001,3,FALSE)</f>
        <v>#N/A</v>
      </c>
      <c r="T962" s="23" t="e">
        <f>VLOOKUP('Frese Valve Selection'!$Q962,'Partnumber data valves'!$B$4:$K$1001,4,FALSE)</f>
        <v>#N/A</v>
      </c>
      <c r="U962" s="23" t="e">
        <f>VLOOKUP('Frese Valve Selection'!$Q962,'Partnumber data valves'!$B$4:$K$1001,5,FALSE)</f>
        <v>#N/A</v>
      </c>
      <c r="V962" s="23" t="e">
        <f>VLOOKUP('Frese Valve Selection'!$Q962,'Partnumber data valves'!$B$4:$K$1001,6,FALSE)</f>
        <v>#N/A</v>
      </c>
      <c r="W962" s="23" t="e">
        <f>VLOOKUP('Frese Valve Selection'!$Q962,'Partnumber data valves'!$B$4:$K$1001,7,FALSE)</f>
        <v>#N/A</v>
      </c>
      <c r="X962" s="23" t="e">
        <f>VLOOKUP('Frese Valve Selection'!$Q962,'Partnumber data valves'!$B$4:$K$1001,8,FALSE)</f>
        <v>#N/A</v>
      </c>
      <c r="Y962" s="23" t="e">
        <f>VLOOKUP('Frese Valve Selection'!$Q962,'Partnumber data valves'!$B$4:$K$1001,9,FALSE)</f>
        <v>#N/A</v>
      </c>
      <c r="Z962" s="23" t="e">
        <f>VLOOKUP('Frese Valve Selection'!$Q962,'Partnumber data valves'!$B$4:$K$1001,10,FALSE)</f>
        <v>#N/A</v>
      </c>
      <c r="AA962" s="97">
        <f t="shared" si="135"/>
        <v>0</v>
      </c>
      <c r="AB962" s="98" t="e">
        <f t="shared" si="133"/>
        <v>#N/A</v>
      </c>
      <c r="AC962" s="99" t="e">
        <f t="shared" si="134"/>
        <v>#N/A</v>
      </c>
      <c r="AD962" s="23" t="e">
        <f>VLOOKUP(Q962,'Weight table'!$A$2:$C$10000,3,FALSE)</f>
        <v>#N/A</v>
      </c>
      <c r="AF962" s="83"/>
      <c r="AG962" s="23" t="str">
        <f>IF(OR(ISBLANK($AF962),$AF962="N/A"),"",VLOOKUP($AF962,'Part number data actuators'!$B$3:$H$202,2,FALSE))</f>
        <v/>
      </c>
      <c r="AH962" s="23" t="str">
        <f>IF(OR(ISBLANK($AF962),$AF962="N/A"),"",VLOOKUP($AF962,'Part number data actuators'!$B$3:$H$202,3,FALSE))</f>
        <v/>
      </c>
      <c r="AI962" s="23" t="str">
        <f>IF(OR(ISBLANK($AF962),$AF962="N/A"),"",VLOOKUP($AF962,'Part number data actuators'!$B$3:$H$202,4,FALSE))</f>
        <v/>
      </c>
      <c r="AJ962" s="23" t="str">
        <f>IF(OR(ISBLANK($AF962),$AF962="N/A"),"",VLOOKUP($AF962,'Part number data actuators'!$B$3:$H$202,5,FALSE))</f>
        <v/>
      </c>
      <c r="AK962" s="23" t="str">
        <f>IF(OR(ISBLANK($AF962),$AF962="N/A"),"",VLOOKUP($AF962,'Part number data actuators'!$B$3:$H$202,6,FALSE))</f>
        <v/>
      </c>
      <c r="AL962" s="23" t="str">
        <f>IF(OR(ISBLANK($AF962),$AF962="N/A"),"",VLOOKUP($AF962,'Part number data actuators'!$B$3:$H$202,7,FALSE))</f>
        <v/>
      </c>
      <c r="AM962" s="5" t="str">
        <f>IF(OR(ISBLANK($AF962),$AF962="N/A"),"",VLOOKUP(AF962,'Weight table'!$A$2:$C$10000,3,FALSE))</f>
        <v/>
      </c>
      <c r="AO962" s="86"/>
      <c r="AU962" s="66" t="e">
        <f t="shared" si="136"/>
        <v>#N/A</v>
      </c>
      <c r="AV962" s="66" t="e">
        <f t="shared" si="137"/>
        <v>#N/A</v>
      </c>
      <c r="AW962" t="e">
        <f t="shared" si="138"/>
        <v>#N/A</v>
      </c>
      <c r="AX962" s="66" t="e">
        <f t="shared" si="139"/>
        <v>#N/A</v>
      </c>
      <c r="AY962" s="66" t="e">
        <f t="shared" si="140"/>
        <v>#N/A</v>
      </c>
      <c r="BB962" s="6" t="e">
        <f>MATCH(Q962,'Partnumber data valves'!$B$4:$B$1001,0)</f>
        <v>#N/A</v>
      </c>
      <c r="BC962" s="6"/>
      <c r="BD962" t="e">
        <f>INDEX('Partnumber data valves'!$B$4:$AC$1001,$BB962,13)</f>
        <v>#N/A</v>
      </c>
      <c r="BE962" t="e">
        <f>INDEX('Partnumber data valves'!$B$4:$AC$1001,$BB962,14)</f>
        <v>#N/A</v>
      </c>
      <c r="BF962" t="e">
        <f>INDEX('Partnumber data valves'!$B$4:$AC$1001,$BB962,15)</f>
        <v>#N/A</v>
      </c>
      <c r="BG962" t="e">
        <f>INDEX('Partnumber data valves'!$B$4:$AC$1001,$BB962,16)</f>
        <v>#N/A</v>
      </c>
      <c r="BH962" t="e">
        <f>INDEX('Partnumber data valves'!$B$4:$AC$1001,$BB962,17)</f>
        <v>#N/A</v>
      </c>
      <c r="BI962" t="e">
        <f>INDEX('Partnumber data valves'!$B$4:$AC$1001,$BB962,18)</f>
        <v>#N/A</v>
      </c>
      <c r="BJ962" t="e">
        <f>INDEX('Partnumber data valves'!$B$4:$AC$1001,$BB962,19)</f>
        <v>#N/A</v>
      </c>
      <c r="BL962" t="e">
        <f>INDEX('Partnumber data valves'!$B$4:$AC$1001,$BB962,21)</f>
        <v>#N/A</v>
      </c>
      <c r="BM962" t="e">
        <f>INDEX('Partnumber data valves'!$B$4:$AC$1001,$BB962,22)</f>
        <v>#N/A</v>
      </c>
      <c r="BN962" t="e">
        <f>INDEX('Partnumber data valves'!$B$4:$AC$1001,$BB962,23)</f>
        <v>#N/A</v>
      </c>
      <c r="BO962" t="e">
        <f>INDEX('Partnumber data valves'!$B$4:$AC$1001,$BB962,24)</f>
        <v>#N/A</v>
      </c>
      <c r="BP962" t="e">
        <f>INDEX('Partnumber data valves'!$B$4:$AC$1001,$BB962,25)</f>
        <v>#N/A</v>
      </c>
      <c r="BQ962" t="e">
        <f>INDEX('Partnumber data valves'!$B$4:$AC$1001,$BB962,26)</f>
        <v>#N/A</v>
      </c>
      <c r="BR962" t="e">
        <f>INDEX('Partnumber data valves'!$B$4:$AC$1001,$BB962,27)</f>
        <v>#N/A</v>
      </c>
      <c r="BS962" t="e">
        <f>INDEX('Partnumber data valves'!$B$4:$AC$1001,$BB962,28)</f>
        <v>#N/A</v>
      </c>
      <c r="BU962" s="66" t="e">
        <f>INDEX('Partnumber data valves'!$B$4:$AC$1001,$BB962,5)</f>
        <v>#N/A</v>
      </c>
      <c r="BV962" s="66" t="e">
        <f>INDEX('Partnumber data valves'!$B$4:$AC$1001,$BB962,6)</f>
        <v>#N/A</v>
      </c>
    </row>
    <row r="963" spans="2:74" ht="15.75">
      <c r="B963" s="86"/>
      <c r="C963" s="108"/>
      <c r="D963" s="112"/>
      <c r="E963" s="124"/>
      <c r="F963" s="124"/>
      <c r="G963" s="109"/>
      <c r="H963" s="112"/>
      <c r="I963" s="110"/>
      <c r="J963" s="111"/>
      <c r="K963" s="112"/>
      <c r="L963" s="111"/>
      <c r="M963" s="115"/>
      <c r="N963" s="115"/>
      <c r="O963" s="115"/>
      <c r="Q963" s="83"/>
      <c r="R963" s="22" t="e">
        <f>VLOOKUP('Frese Valve Selection'!$Q963,'Partnumber data valves'!$B$4:$K$1001,2,FALSE)</f>
        <v>#N/A</v>
      </c>
      <c r="S963" s="23" t="e">
        <f>VLOOKUP('Frese Valve Selection'!$Q963,'Partnumber data valves'!$B$4:$K$1001,3,FALSE)</f>
        <v>#N/A</v>
      </c>
      <c r="T963" s="23" t="e">
        <f>VLOOKUP('Frese Valve Selection'!$Q963,'Partnumber data valves'!$B$4:$K$1001,4,FALSE)</f>
        <v>#N/A</v>
      </c>
      <c r="U963" s="23" t="e">
        <f>VLOOKUP('Frese Valve Selection'!$Q963,'Partnumber data valves'!$B$4:$K$1001,5,FALSE)</f>
        <v>#N/A</v>
      </c>
      <c r="V963" s="23" t="e">
        <f>VLOOKUP('Frese Valve Selection'!$Q963,'Partnumber data valves'!$B$4:$K$1001,6,FALSE)</f>
        <v>#N/A</v>
      </c>
      <c r="W963" s="23" t="e">
        <f>VLOOKUP('Frese Valve Selection'!$Q963,'Partnumber data valves'!$B$4:$K$1001,7,FALSE)</f>
        <v>#N/A</v>
      </c>
      <c r="X963" s="23" t="e">
        <f>VLOOKUP('Frese Valve Selection'!$Q963,'Partnumber data valves'!$B$4:$K$1001,8,FALSE)</f>
        <v>#N/A</v>
      </c>
      <c r="Y963" s="23" t="e">
        <f>VLOOKUP('Frese Valve Selection'!$Q963,'Partnumber data valves'!$B$4:$K$1001,9,FALSE)</f>
        <v>#N/A</v>
      </c>
      <c r="Z963" s="23" t="e">
        <f>VLOOKUP('Frese Valve Selection'!$Q963,'Partnumber data valves'!$B$4:$K$1001,10,FALSE)</f>
        <v>#N/A</v>
      </c>
      <c r="AA963" s="97">
        <f t="shared" si="135"/>
        <v>0</v>
      </c>
      <c r="AB963" s="98" t="e">
        <f t="shared" si="133"/>
        <v>#N/A</v>
      </c>
      <c r="AC963" s="99" t="e">
        <f t="shared" si="134"/>
        <v>#N/A</v>
      </c>
      <c r="AD963" s="23" t="e">
        <f>VLOOKUP(Q963,'Weight table'!$A$2:$C$10000,3,FALSE)</f>
        <v>#N/A</v>
      </c>
      <c r="AF963" s="83"/>
      <c r="AG963" s="23" t="str">
        <f>IF(OR(ISBLANK($AF963),$AF963="N/A"),"",VLOOKUP($AF963,'Part number data actuators'!$B$3:$H$202,2,FALSE))</f>
        <v/>
      </c>
      <c r="AH963" s="23" t="str">
        <f>IF(OR(ISBLANK($AF963),$AF963="N/A"),"",VLOOKUP($AF963,'Part number data actuators'!$B$3:$H$202,3,FALSE))</f>
        <v/>
      </c>
      <c r="AI963" s="23" t="str">
        <f>IF(OR(ISBLANK($AF963),$AF963="N/A"),"",VLOOKUP($AF963,'Part number data actuators'!$B$3:$H$202,4,FALSE))</f>
        <v/>
      </c>
      <c r="AJ963" s="23" t="str">
        <f>IF(OR(ISBLANK($AF963),$AF963="N/A"),"",VLOOKUP($AF963,'Part number data actuators'!$B$3:$H$202,5,FALSE))</f>
        <v/>
      </c>
      <c r="AK963" s="23" t="str">
        <f>IF(OR(ISBLANK($AF963),$AF963="N/A"),"",VLOOKUP($AF963,'Part number data actuators'!$B$3:$H$202,6,FALSE))</f>
        <v/>
      </c>
      <c r="AL963" s="23" t="str">
        <f>IF(OR(ISBLANK($AF963),$AF963="N/A"),"",VLOOKUP($AF963,'Part number data actuators'!$B$3:$H$202,7,FALSE))</f>
        <v/>
      </c>
      <c r="AM963" s="5" t="str">
        <f>IF(OR(ISBLANK($AF963),$AF963="N/A"),"",VLOOKUP(AF963,'Weight table'!$A$2:$C$10000,3,FALSE))</f>
        <v/>
      </c>
      <c r="AO963" s="86"/>
      <c r="AU963" s="66" t="e">
        <f t="shared" si="136"/>
        <v>#N/A</v>
      </c>
      <c r="AV963" s="66" t="e">
        <f t="shared" si="137"/>
        <v>#N/A</v>
      </c>
      <c r="AW963" t="e">
        <f t="shared" si="138"/>
        <v>#N/A</v>
      </c>
      <c r="AX963" s="66" t="e">
        <f t="shared" si="139"/>
        <v>#N/A</v>
      </c>
      <c r="AY963" s="66" t="e">
        <f t="shared" si="140"/>
        <v>#N/A</v>
      </c>
      <c r="BB963" s="6" t="e">
        <f>MATCH(Q963,'Partnumber data valves'!$B$4:$B$1001,0)</f>
        <v>#N/A</v>
      </c>
      <c r="BC963" s="6"/>
      <c r="BD963" t="e">
        <f>INDEX('Partnumber data valves'!$B$4:$AC$1001,$BB963,13)</f>
        <v>#N/A</v>
      </c>
      <c r="BE963" t="e">
        <f>INDEX('Partnumber data valves'!$B$4:$AC$1001,$BB963,14)</f>
        <v>#N/A</v>
      </c>
      <c r="BF963" t="e">
        <f>INDEX('Partnumber data valves'!$B$4:$AC$1001,$BB963,15)</f>
        <v>#N/A</v>
      </c>
      <c r="BG963" t="e">
        <f>INDEX('Partnumber data valves'!$B$4:$AC$1001,$BB963,16)</f>
        <v>#N/A</v>
      </c>
      <c r="BH963" t="e">
        <f>INDEX('Partnumber data valves'!$B$4:$AC$1001,$BB963,17)</f>
        <v>#N/A</v>
      </c>
      <c r="BI963" t="e">
        <f>INDEX('Partnumber data valves'!$B$4:$AC$1001,$BB963,18)</f>
        <v>#N/A</v>
      </c>
      <c r="BJ963" t="e">
        <f>INDEX('Partnumber data valves'!$B$4:$AC$1001,$BB963,19)</f>
        <v>#N/A</v>
      </c>
      <c r="BL963" t="e">
        <f>INDEX('Partnumber data valves'!$B$4:$AC$1001,$BB963,21)</f>
        <v>#N/A</v>
      </c>
      <c r="BM963" t="e">
        <f>INDEX('Partnumber data valves'!$B$4:$AC$1001,$BB963,22)</f>
        <v>#N/A</v>
      </c>
      <c r="BN963" t="e">
        <f>INDEX('Partnumber data valves'!$B$4:$AC$1001,$BB963,23)</f>
        <v>#N/A</v>
      </c>
      <c r="BO963" t="e">
        <f>INDEX('Partnumber data valves'!$B$4:$AC$1001,$BB963,24)</f>
        <v>#N/A</v>
      </c>
      <c r="BP963" t="e">
        <f>INDEX('Partnumber data valves'!$B$4:$AC$1001,$BB963,25)</f>
        <v>#N/A</v>
      </c>
      <c r="BQ963" t="e">
        <f>INDEX('Partnumber data valves'!$B$4:$AC$1001,$BB963,26)</f>
        <v>#N/A</v>
      </c>
      <c r="BR963" t="e">
        <f>INDEX('Partnumber data valves'!$B$4:$AC$1001,$BB963,27)</f>
        <v>#N/A</v>
      </c>
      <c r="BS963" t="e">
        <f>INDEX('Partnumber data valves'!$B$4:$AC$1001,$BB963,28)</f>
        <v>#N/A</v>
      </c>
      <c r="BU963" s="66" t="e">
        <f>INDEX('Partnumber data valves'!$B$4:$AC$1001,$BB963,5)</f>
        <v>#N/A</v>
      </c>
      <c r="BV963" s="66" t="e">
        <f>INDEX('Partnumber data valves'!$B$4:$AC$1001,$BB963,6)</f>
        <v>#N/A</v>
      </c>
    </row>
    <row r="964" spans="2:74" ht="15.75">
      <c r="B964" s="86"/>
      <c r="C964" s="108"/>
      <c r="D964" s="112"/>
      <c r="E964" s="124"/>
      <c r="F964" s="124"/>
      <c r="G964" s="109"/>
      <c r="H964" s="112"/>
      <c r="I964" s="110"/>
      <c r="J964" s="111"/>
      <c r="K964" s="112"/>
      <c r="L964" s="111"/>
      <c r="M964" s="115"/>
      <c r="N964" s="115"/>
      <c r="O964" s="115"/>
      <c r="Q964" s="83"/>
      <c r="R964" s="22" t="e">
        <f>VLOOKUP('Frese Valve Selection'!$Q964,'Partnumber data valves'!$B$4:$K$1001,2,FALSE)</f>
        <v>#N/A</v>
      </c>
      <c r="S964" s="23" t="e">
        <f>VLOOKUP('Frese Valve Selection'!$Q964,'Partnumber data valves'!$B$4:$K$1001,3,FALSE)</f>
        <v>#N/A</v>
      </c>
      <c r="T964" s="23" t="e">
        <f>VLOOKUP('Frese Valve Selection'!$Q964,'Partnumber data valves'!$B$4:$K$1001,4,FALSE)</f>
        <v>#N/A</v>
      </c>
      <c r="U964" s="23" t="e">
        <f>VLOOKUP('Frese Valve Selection'!$Q964,'Partnumber data valves'!$B$4:$K$1001,5,FALSE)</f>
        <v>#N/A</v>
      </c>
      <c r="V964" s="23" t="e">
        <f>VLOOKUP('Frese Valve Selection'!$Q964,'Partnumber data valves'!$B$4:$K$1001,6,FALSE)</f>
        <v>#N/A</v>
      </c>
      <c r="W964" s="23" t="e">
        <f>VLOOKUP('Frese Valve Selection'!$Q964,'Partnumber data valves'!$B$4:$K$1001,7,FALSE)</f>
        <v>#N/A</v>
      </c>
      <c r="X964" s="23" t="e">
        <f>VLOOKUP('Frese Valve Selection'!$Q964,'Partnumber data valves'!$B$4:$K$1001,8,FALSE)</f>
        <v>#N/A</v>
      </c>
      <c r="Y964" s="23" t="e">
        <f>VLOOKUP('Frese Valve Selection'!$Q964,'Partnumber data valves'!$B$4:$K$1001,9,FALSE)</f>
        <v>#N/A</v>
      </c>
      <c r="Z964" s="23" t="e">
        <f>VLOOKUP('Frese Valve Selection'!$Q964,'Partnumber data valves'!$B$4:$K$1001,10,FALSE)</f>
        <v>#N/A</v>
      </c>
      <c r="AA964" s="97">
        <f t="shared" si="135"/>
        <v>0</v>
      </c>
      <c r="AB964" s="98" t="e">
        <f t="shared" si="133"/>
        <v>#N/A</v>
      </c>
      <c r="AC964" s="99" t="e">
        <f t="shared" si="134"/>
        <v>#N/A</v>
      </c>
      <c r="AD964" s="23" t="e">
        <f>VLOOKUP(Q964,'Weight table'!$A$2:$C$10000,3,FALSE)</f>
        <v>#N/A</v>
      </c>
      <c r="AF964" s="83"/>
      <c r="AG964" s="23" t="str">
        <f>IF(OR(ISBLANK($AF964),$AF964="N/A"),"",VLOOKUP($AF964,'Part number data actuators'!$B$3:$H$202,2,FALSE))</f>
        <v/>
      </c>
      <c r="AH964" s="23" t="str">
        <f>IF(OR(ISBLANK($AF964),$AF964="N/A"),"",VLOOKUP($AF964,'Part number data actuators'!$B$3:$H$202,3,FALSE))</f>
        <v/>
      </c>
      <c r="AI964" s="23" t="str">
        <f>IF(OR(ISBLANK($AF964),$AF964="N/A"),"",VLOOKUP($AF964,'Part number data actuators'!$B$3:$H$202,4,FALSE))</f>
        <v/>
      </c>
      <c r="AJ964" s="23" t="str">
        <f>IF(OR(ISBLANK($AF964),$AF964="N/A"),"",VLOOKUP($AF964,'Part number data actuators'!$B$3:$H$202,5,FALSE))</f>
        <v/>
      </c>
      <c r="AK964" s="23" t="str">
        <f>IF(OR(ISBLANK($AF964),$AF964="N/A"),"",VLOOKUP($AF964,'Part number data actuators'!$B$3:$H$202,6,FALSE))</f>
        <v/>
      </c>
      <c r="AL964" s="23" t="str">
        <f>IF(OR(ISBLANK($AF964),$AF964="N/A"),"",VLOOKUP($AF964,'Part number data actuators'!$B$3:$H$202,7,FALSE))</f>
        <v/>
      </c>
      <c r="AM964" s="5" t="str">
        <f>IF(OR(ISBLANK($AF964),$AF964="N/A"),"",VLOOKUP(AF964,'Weight table'!$A$2:$C$10000,3,FALSE))</f>
        <v/>
      </c>
      <c r="AO964" s="86"/>
      <c r="AU964" s="66" t="e">
        <f t="shared" si="136"/>
        <v>#N/A</v>
      </c>
      <c r="AV964" s="66" t="e">
        <f t="shared" si="137"/>
        <v>#N/A</v>
      </c>
      <c r="AW964" t="e">
        <f t="shared" si="138"/>
        <v>#N/A</v>
      </c>
      <c r="AX964" s="66" t="e">
        <f t="shared" si="139"/>
        <v>#N/A</v>
      </c>
      <c r="AY964" s="66" t="e">
        <f t="shared" si="140"/>
        <v>#N/A</v>
      </c>
      <c r="BB964" s="6" t="e">
        <f>MATCH(Q964,'Partnumber data valves'!$B$4:$B$1001,0)</f>
        <v>#N/A</v>
      </c>
      <c r="BC964" s="6"/>
      <c r="BD964" t="e">
        <f>INDEX('Partnumber data valves'!$B$4:$AC$1001,$BB964,13)</f>
        <v>#N/A</v>
      </c>
      <c r="BE964" t="e">
        <f>INDEX('Partnumber data valves'!$B$4:$AC$1001,$BB964,14)</f>
        <v>#N/A</v>
      </c>
      <c r="BF964" t="e">
        <f>INDEX('Partnumber data valves'!$B$4:$AC$1001,$BB964,15)</f>
        <v>#N/A</v>
      </c>
      <c r="BG964" t="e">
        <f>INDEX('Partnumber data valves'!$B$4:$AC$1001,$BB964,16)</f>
        <v>#N/A</v>
      </c>
      <c r="BH964" t="e">
        <f>INDEX('Partnumber data valves'!$B$4:$AC$1001,$BB964,17)</f>
        <v>#N/A</v>
      </c>
      <c r="BI964" t="e">
        <f>INDEX('Partnumber data valves'!$B$4:$AC$1001,$BB964,18)</f>
        <v>#N/A</v>
      </c>
      <c r="BJ964" t="e">
        <f>INDEX('Partnumber data valves'!$B$4:$AC$1001,$BB964,19)</f>
        <v>#N/A</v>
      </c>
      <c r="BL964" t="e">
        <f>INDEX('Partnumber data valves'!$B$4:$AC$1001,$BB964,21)</f>
        <v>#N/A</v>
      </c>
      <c r="BM964" t="e">
        <f>INDEX('Partnumber data valves'!$B$4:$AC$1001,$BB964,22)</f>
        <v>#N/A</v>
      </c>
      <c r="BN964" t="e">
        <f>INDEX('Partnumber data valves'!$B$4:$AC$1001,$BB964,23)</f>
        <v>#N/A</v>
      </c>
      <c r="BO964" t="e">
        <f>INDEX('Partnumber data valves'!$B$4:$AC$1001,$BB964,24)</f>
        <v>#N/A</v>
      </c>
      <c r="BP964" t="e">
        <f>INDEX('Partnumber data valves'!$B$4:$AC$1001,$BB964,25)</f>
        <v>#N/A</v>
      </c>
      <c r="BQ964" t="e">
        <f>INDEX('Partnumber data valves'!$B$4:$AC$1001,$BB964,26)</f>
        <v>#N/A</v>
      </c>
      <c r="BR964" t="e">
        <f>INDEX('Partnumber data valves'!$B$4:$AC$1001,$BB964,27)</f>
        <v>#N/A</v>
      </c>
      <c r="BS964" t="e">
        <f>INDEX('Partnumber data valves'!$B$4:$AC$1001,$BB964,28)</f>
        <v>#N/A</v>
      </c>
      <c r="BU964" s="66" t="e">
        <f>INDEX('Partnumber data valves'!$B$4:$AC$1001,$BB964,5)</f>
        <v>#N/A</v>
      </c>
      <c r="BV964" s="66" t="e">
        <f>INDEX('Partnumber data valves'!$B$4:$AC$1001,$BB964,6)</f>
        <v>#N/A</v>
      </c>
    </row>
    <row r="965" spans="2:74" ht="15.75">
      <c r="B965" s="86"/>
      <c r="C965" s="108"/>
      <c r="D965" s="125"/>
      <c r="E965" s="124"/>
      <c r="F965" s="124"/>
      <c r="G965" s="109"/>
      <c r="H965" s="112"/>
      <c r="I965" s="110"/>
      <c r="J965" s="111"/>
      <c r="K965" s="112"/>
      <c r="L965" s="111"/>
      <c r="M965" s="115"/>
      <c r="N965" s="115"/>
      <c r="O965" s="115"/>
      <c r="Q965" s="83"/>
      <c r="R965" s="22" t="e">
        <f>VLOOKUP('Frese Valve Selection'!$Q965,'Partnumber data valves'!$B$4:$K$1001,2,FALSE)</f>
        <v>#N/A</v>
      </c>
      <c r="S965" s="23" t="e">
        <f>VLOOKUP('Frese Valve Selection'!$Q965,'Partnumber data valves'!$B$4:$K$1001,3,FALSE)</f>
        <v>#N/A</v>
      </c>
      <c r="T965" s="23" t="e">
        <f>VLOOKUP('Frese Valve Selection'!$Q965,'Partnumber data valves'!$B$4:$K$1001,4,FALSE)</f>
        <v>#N/A</v>
      </c>
      <c r="U965" s="23" t="e">
        <f>VLOOKUP('Frese Valve Selection'!$Q965,'Partnumber data valves'!$B$4:$K$1001,5,FALSE)</f>
        <v>#N/A</v>
      </c>
      <c r="V965" s="23" t="e">
        <f>VLOOKUP('Frese Valve Selection'!$Q965,'Partnumber data valves'!$B$4:$K$1001,6,FALSE)</f>
        <v>#N/A</v>
      </c>
      <c r="W965" s="23" t="e">
        <f>VLOOKUP('Frese Valve Selection'!$Q965,'Partnumber data valves'!$B$4:$K$1001,7,FALSE)</f>
        <v>#N/A</v>
      </c>
      <c r="X965" s="23" t="e">
        <f>VLOOKUP('Frese Valve Selection'!$Q965,'Partnumber data valves'!$B$4:$K$1001,8,FALSE)</f>
        <v>#N/A</v>
      </c>
      <c r="Y965" s="23" t="e">
        <f>VLOOKUP('Frese Valve Selection'!$Q965,'Partnumber data valves'!$B$4:$K$1001,9,FALSE)</f>
        <v>#N/A</v>
      </c>
      <c r="Z965" s="23" t="e">
        <f>VLOOKUP('Frese Valve Selection'!$Q965,'Partnumber data valves'!$B$4:$K$1001,10,FALSE)</f>
        <v>#N/A</v>
      </c>
      <c r="AA965" s="97">
        <f t="shared" si="135"/>
        <v>0</v>
      </c>
      <c r="AB965" s="98" t="e">
        <f t="shared" si="133"/>
        <v>#N/A</v>
      </c>
      <c r="AC965" s="99" t="e">
        <f t="shared" si="134"/>
        <v>#N/A</v>
      </c>
      <c r="AD965" s="23" t="e">
        <f>VLOOKUP(Q965,'Weight table'!$A$2:$C$10000,3,FALSE)</f>
        <v>#N/A</v>
      </c>
      <c r="AF965" s="83"/>
      <c r="AG965" s="23" t="str">
        <f>IF(OR(ISBLANK($AF965),$AF965="N/A"),"",VLOOKUP($AF965,'Part number data actuators'!$B$3:$H$202,2,FALSE))</f>
        <v/>
      </c>
      <c r="AH965" s="23" t="str">
        <f>IF(OR(ISBLANK($AF965),$AF965="N/A"),"",VLOOKUP($AF965,'Part number data actuators'!$B$3:$H$202,3,FALSE))</f>
        <v/>
      </c>
      <c r="AI965" s="23" t="str">
        <f>IF(OR(ISBLANK($AF965),$AF965="N/A"),"",VLOOKUP($AF965,'Part number data actuators'!$B$3:$H$202,4,FALSE))</f>
        <v/>
      </c>
      <c r="AJ965" s="23" t="str">
        <f>IF(OR(ISBLANK($AF965),$AF965="N/A"),"",VLOOKUP($AF965,'Part number data actuators'!$B$3:$H$202,5,FALSE))</f>
        <v/>
      </c>
      <c r="AK965" s="23" t="str">
        <f>IF(OR(ISBLANK($AF965),$AF965="N/A"),"",VLOOKUP($AF965,'Part number data actuators'!$B$3:$H$202,6,FALSE))</f>
        <v/>
      </c>
      <c r="AL965" s="23" t="str">
        <f>IF(OR(ISBLANK($AF965),$AF965="N/A"),"",VLOOKUP($AF965,'Part number data actuators'!$B$3:$H$202,7,FALSE))</f>
        <v/>
      </c>
      <c r="AM965" s="5" t="str">
        <f>IF(OR(ISBLANK($AF965),$AF965="N/A"),"",VLOOKUP(AF965,'Weight table'!$A$2:$C$10000,3,FALSE))</f>
        <v/>
      </c>
      <c r="AO965" s="86"/>
      <c r="AU965" s="66" t="e">
        <f t="shared" si="136"/>
        <v>#N/A</v>
      </c>
      <c r="AV965" s="66" t="e">
        <f t="shared" si="137"/>
        <v>#N/A</v>
      </c>
      <c r="AW965" t="e">
        <f t="shared" si="138"/>
        <v>#N/A</v>
      </c>
      <c r="AX965" s="66" t="e">
        <f t="shared" si="139"/>
        <v>#N/A</v>
      </c>
      <c r="AY965" s="66" t="e">
        <f t="shared" si="140"/>
        <v>#N/A</v>
      </c>
      <c r="BB965" s="6" t="e">
        <f>MATCH(Q965,'Partnumber data valves'!$B$4:$B$1001,0)</f>
        <v>#N/A</v>
      </c>
      <c r="BC965" s="6"/>
      <c r="BD965" t="e">
        <f>INDEX('Partnumber data valves'!$B$4:$AC$1001,$BB965,13)</f>
        <v>#N/A</v>
      </c>
      <c r="BE965" t="e">
        <f>INDEX('Partnumber data valves'!$B$4:$AC$1001,$BB965,14)</f>
        <v>#N/A</v>
      </c>
      <c r="BF965" t="e">
        <f>INDEX('Partnumber data valves'!$B$4:$AC$1001,$BB965,15)</f>
        <v>#N/A</v>
      </c>
      <c r="BG965" t="e">
        <f>INDEX('Partnumber data valves'!$B$4:$AC$1001,$BB965,16)</f>
        <v>#N/A</v>
      </c>
      <c r="BH965" t="e">
        <f>INDEX('Partnumber data valves'!$B$4:$AC$1001,$BB965,17)</f>
        <v>#N/A</v>
      </c>
      <c r="BI965" t="e">
        <f>INDEX('Partnumber data valves'!$B$4:$AC$1001,$BB965,18)</f>
        <v>#N/A</v>
      </c>
      <c r="BJ965" t="e">
        <f>INDEX('Partnumber data valves'!$B$4:$AC$1001,$BB965,19)</f>
        <v>#N/A</v>
      </c>
      <c r="BL965" t="e">
        <f>INDEX('Partnumber data valves'!$B$4:$AC$1001,$BB965,21)</f>
        <v>#N/A</v>
      </c>
      <c r="BM965" t="e">
        <f>INDEX('Partnumber data valves'!$B$4:$AC$1001,$BB965,22)</f>
        <v>#N/A</v>
      </c>
      <c r="BN965" t="e">
        <f>INDEX('Partnumber data valves'!$B$4:$AC$1001,$BB965,23)</f>
        <v>#N/A</v>
      </c>
      <c r="BO965" t="e">
        <f>INDEX('Partnumber data valves'!$B$4:$AC$1001,$BB965,24)</f>
        <v>#N/A</v>
      </c>
      <c r="BP965" t="e">
        <f>INDEX('Partnumber data valves'!$B$4:$AC$1001,$BB965,25)</f>
        <v>#N/A</v>
      </c>
      <c r="BQ965" t="e">
        <f>INDEX('Partnumber data valves'!$B$4:$AC$1001,$BB965,26)</f>
        <v>#N/A</v>
      </c>
      <c r="BR965" t="e">
        <f>INDEX('Partnumber data valves'!$B$4:$AC$1001,$BB965,27)</f>
        <v>#N/A</v>
      </c>
      <c r="BS965" t="e">
        <f>INDEX('Partnumber data valves'!$B$4:$AC$1001,$BB965,28)</f>
        <v>#N/A</v>
      </c>
      <c r="BU965" s="66" t="e">
        <f>INDEX('Partnumber data valves'!$B$4:$AC$1001,$BB965,5)</f>
        <v>#N/A</v>
      </c>
      <c r="BV965" s="66" t="e">
        <f>INDEX('Partnumber data valves'!$B$4:$AC$1001,$BB965,6)</f>
        <v>#N/A</v>
      </c>
    </row>
    <row r="966" spans="2:74" ht="15.75">
      <c r="B966" s="86"/>
      <c r="C966" s="108"/>
      <c r="D966" s="112"/>
      <c r="E966" s="124"/>
      <c r="F966" s="124"/>
      <c r="G966" s="109"/>
      <c r="H966" s="112"/>
      <c r="I966" s="110"/>
      <c r="J966" s="111"/>
      <c r="K966" s="112"/>
      <c r="L966" s="111"/>
      <c r="M966" s="115"/>
      <c r="N966" s="115"/>
      <c r="O966" s="115"/>
      <c r="Q966" s="83"/>
      <c r="R966" s="22" t="e">
        <f>VLOOKUP('Frese Valve Selection'!$Q966,'Partnumber data valves'!$B$4:$K$1001,2,FALSE)</f>
        <v>#N/A</v>
      </c>
      <c r="S966" s="23" t="e">
        <f>VLOOKUP('Frese Valve Selection'!$Q966,'Partnumber data valves'!$B$4:$K$1001,3,FALSE)</f>
        <v>#N/A</v>
      </c>
      <c r="T966" s="23" t="e">
        <f>VLOOKUP('Frese Valve Selection'!$Q966,'Partnumber data valves'!$B$4:$K$1001,4,FALSE)</f>
        <v>#N/A</v>
      </c>
      <c r="U966" s="23" t="e">
        <f>VLOOKUP('Frese Valve Selection'!$Q966,'Partnumber data valves'!$B$4:$K$1001,5,FALSE)</f>
        <v>#N/A</v>
      </c>
      <c r="V966" s="23" t="e">
        <f>VLOOKUP('Frese Valve Selection'!$Q966,'Partnumber data valves'!$B$4:$K$1001,6,FALSE)</f>
        <v>#N/A</v>
      </c>
      <c r="W966" s="23" t="e">
        <f>VLOOKUP('Frese Valve Selection'!$Q966,'Partnumber data valves'!$B$4:$K$1001,7,FALSE)</f>
        <v>#N/A</v>
      </c>
      <c r="X966" s="23" t="e">
        <f>VLOOKUP('Frese Valve Selection'!$Q966,'Partnumber data valves'!$B$4:$K$1001,8,FALSE)</f>
        <v>#N/A</v>
      </c>
      <c r="Y966" s="23" t="e">
        <f>VLOOKUP('Frese Valve Selection'!$Q966,'Partnumber data valves'!$B$4:$K$1001,9,FALSE)</f>
        <v>#N/A</v>
      </c>
      <c r="Z966" s="23" t="e">
        <f>VLOOKUP('Frese Valve Selection'!$Q966,'Partnumber data valves'!$B$4:$K$1001,10,FALSE)</f>
        <v>#N/A</v>
      </c>
      <c r="AA966" s="97">
        <f t="shared" si="135"/>
        <v>0</v>
      </c>
      <c r="AB966" s="98" t="e">
        <f t="shared" si="133"/>
        <v>#N/A</v>
      </c>
      <c r="AC966" s="99" t="e">
        <f t="shared" si="134"/>
        <v>#N/A</v>
      </c>
      <c r="AD966" s="23" t="e">
        <f>VLOOKUP(Q966,'Weight table'!$A$2:$C$10000,3,FALSE)</f>
        <v>#N/A</v>
      </c>
      <c r="AF966" s="83"/>
      <c r="AG966" s="23" t="str">
        <f>IF(OR(ISBLANK($AF966),$AF966="N/A"),"",VLOOKUP($AF966,'Part number data actuators'!$B$3:$H$202,2,FALSE))</f>
        <v/>
      </c>
      <c r="AH966" s="23" t="str">
        <f>IF(OR(ISBLANK($AF966),$AF966="N/A"),"",VLOOKUP($AF966,'Part number data actuators'!$B$3:$H$202,3,FALSE))</f>
        <v/>
      </c>
      <c r="AI966" s="23" t="str">
        <f>IF(OR(ISBLANK($AF966),$AF966="N/A"),"",VLOOKUP($AF966,'Part number data actuators'!$B$3:$H$202,4,FALSE))</f>
        <v/>
      </c>
      <c r="AJ966" s="23" t="str">
        <f>IF(OR(ISBLANK($AF966),$AF966="N/A"),"",VLOOKUP($AF966,'Part number data actuators'!$B$3:$H$202,5,FALSE))</f>
        <v/>
      </c>
      <c r="AK966" s="23" t="str">
        <f>IF(OR(ISBLANK($AF966),$AF966="N/A"),"",VLOOKUP($AF966,'Part number data actuators'!$B$3:$H$202,6,FALSE))</f>
        <v/>
      </c>
      <c r="AL966" s="23" t="str">
        <f>IF(OR(ISBLANK($AF966),$AF966="N/A"),"",VLOOKUP($AF966,'Part number data actuators'!$B$3:$H$202,7,FALSE))</f>
        <v/>
      </c>
      <c r="AM966" s="5" t="str">
        <f>IF(OR(ISBLANK($AF966),$AF966="N/A"),"",VLOOKUP(AF966,'Weight table'!$A$2:$C$10000,3,FALSE))</f>
        <v/>
      </c>
      <c r="AO966" s="86"/>
      <c r="AU966" s="66" t="e">
        <f t="shared" si="136"/>
        <v>#N/A</v>
      </c>
      <c r="AV966" s="66" t="e">
        <f t="shared" si="137"/>
        <v>#N/A</v>
      </c>
      <c r="AW966" t="e">
        <f t="shared" si="138"/>
        <v>#N/A</v>
      </c>
      <c r="AX966" s="66" t="e">
        <f t="shared" si="139"/>
        <v>#N/A</v>
      </c>
      <c r="AY966" s="66" t="e">
        <f t="shared" si="140"/>
        <v>#N/A</v>
      </c>
      <c r="BB966" s="6" t="e">
        <f>MATCH(Q966,'Partnumber data valves'!$B$4:$B$1001,0)</f>
        <v>#N/A</v>
      </c>
      <c r="BC966" s="6"/>
      <c r="BD966" t="e">
        <f>INDEX('Partnumber data valves'!$B$4:$AC$1001,$BB966,13)</f>
        <v>#N/A</v>
      </c>
      <c r="BE966" t="e">
        <f>INDEX('Partnumber data valves'!$B$4:$AC$1001,$BB966,14)</f>
        <v>#N/A</v>
      </c>
      <c r="BF966" t="e">
        <f>INDEX('Partnumber data valves'!$B$4:$AC$1001,$BB966,15)</f>
        <v>#N/A</v>
      </c>
      <c r="BG966" t="e">
        <f>INDEX('Partnumber data valves'!$B$4:$AC$1001,$BB966,16)</f>
        <v>#N/A</v>
      </c>
      <c r="BH966" t="e">
        <f>INDEX('Partnumber data valves'!$B$4:$AC$1001,$BB966,17)</f>
        <v>#N/A</v>
      </c>
      <c r="BI966" t="e">
        <f>INDEX('Partnumber data valves'!$B$4:$AC$1001,$BB966,18)</f>
        <v>#N/A</v>
      </c>
      <c r="BJ966" t="e">
        <f>INDEX('Partnumber data valves'!$B$4:$AC$1001,$BB966,19)</f>
        <v>#N/A</v>
      </c>
      <c r="BL966" t="e">
        <f>INDEX('Partnumber data valves'!$B$4:$AC$1001,$BB966,21)</f>
        <v>#N/A</v>
      </c>
      <c r="BM966" t="e">
        <f>INDEX('Partnumber data valves'!$B$4:$AC$1001,$BB966,22)</f>
        <v>#N/A</v>
      </c>
      <c r="BN966" t="e">
        <f>INDEX('Partnumber data valves'!$B$4:$AC$1001,$BB966,23)</f>
        <v>#N/A</v>
      </c>
      <c r="BO966" t="e">
        <f>INDEX('Partnumber data valves'!$B$4:$AC$1001,$BB966,24)</f>
        <v>#N/A</v>
      </c>
      <c r="BP966" t="e">
        <f>INDEX('Partnumber data valves'!$B$4:$AC$1001,$BB966,25)</f>
        <v>#N/A</v>
      </c>
      <c r="BQ966" t="e">
        <f>INDEX('Partnumber data valves'!$B$4:$AC$1001,$BB966,26)</f>
        <v>#N/A</v>
      </c>
      <c r="BR966" t="e">
        <f>INDEX('Partnumber data valves'!$B$4:$AC$1001,$BB966,27)</f>
        <v>#N/A</v>
      </c>
      <c r="BS966" t="e">
        <f>INDEX('Partnumber data valves'!$B$4:$AC$1001,$BB966,28)</f>
        <v>#N/A</v>
      </c>
      <c r="BU966" s="66" t="e">
        <f>INDEX('Partnumber data valves'!$B$4:$AC$1001,$BB966,5)</f>
        <v>#N/A</v>
      </c>
      <c r="BV966" s="66" t="e">
        <f>INDEX('Partnumber data valves'!$B$4:$AC$1001,$BB966,6)</f>
        <v>#N/A</v>
      </c>
    </row>
    <row r="967" spans="2:74" ht="15.75">
      <c r="B967" s="86"/>
      <c r="C967" s="108"/>
      <c r="D967" s="112"/>
      <c r="E967" s="124"/>
      <c r="F967" s="124"/>
      <c r="G967" s="109"/>
      <c r="H967" s="112"/>
      <c r="I967" s="110"/>
      <c r="J967" s="111"/>
      <c r="K967" s="112"/>
      <c r="L967" s="111"/>
      <c r="M967" s="115"/>
      <c r="N967" s="115"/>
      <c r="O967" s="115"/>
      <c r="Q967" s="83"/>
      <c r="R967" s="22" t="e">
        <f>VLOOKUP('Frese Valve Selection'!$Q967,'Partnumber data valves'!$B$4:$K$1001,2,FALSE)</f>
        <v>#N/A</v>
      </c>
      <c r="S967" s="23" t="e">
        <f>VLOOKUP('Frese Valve Selection'!$Q967,'Partnumber data valves'!$B$4:$K$1001,3,FALSE)</f>
        <v>#N/A</v>
      </c>
      <c r="T967" s="23" t="e">
        <f>VLOOKUP('Frese Valve Selection'!$Q967,'Partnumber data valves'!$B$4:$K$1001,4,FALSE)</f>
        <v>#N/A</v>
      </c>
      <c r="U967" s="23" t="e">
        <f>VLOOKUP('Frese Valve Selection'!$Q967,'Partnumber data valves'!$B$4:$K$1001,5,FALSE)</f>
        <v>#N/A</v>
      </c>
      <c r="V967" s="23" t="e">
        <f>VLOOKUP('Frese Valve Selection'!$Q967,'Partnumber data valves'!$B$4:$K$1001,6,FALSE)</f>
        <v>#N/A</v>
      </c>
      <c r="W967" s="23" t="e">
        <f>VLOOKUP('Frese Valve Selection'!$Q967,'Partnumber data valves'!$B$4:$K$1001,7,FALSE)</f>
        <v>#N/A</v>
      </c>
      <c r="X967" s="23" t="e">
        <f>VLOOKUP('Frese Valve Selection'!$Q967,'Partnumber data valves'!$B$4:$K$1001,8,FALSE)</f>
        <v>#N/A</v>
      </c>
      <c r="Y967" s="23" t="e">
        <f>VLOOKUP('Frese Valve Selection'!$Q967,'Partnumber data valves'!$B$4:$K$1001,9,FALSE)</f>
        <v>#N/A</v>
      </c>
      <c r="Z967" s="23" t="e">
        <f>VLOOKUP('Frese Valve Selection'!$Q967,'Partnumber data valves'!$B$4:$K$1001,10,FALSE)</f>
        <v>#N/A</v>
      </c>
      <c r="AA967" s="97">
        <f t="shared" si="135"/>
        <v>0</v>
      </c>
      <c r="AB967" s="98" t="e">
        <f t="shared" ref="AB967:AB1000" si="141">ROUND(AU967,1)</f>
        <v>#N/A</v>
      </c>
      <c r="AC967" s="99" t="e">
        <f t="shared" ref="AC967:AC1000" si="142">ROUND(AV967,0)</f>
        <v>#N/A</v>
      </c>
      <c r="AD967" s="23" t="e">
        <f>VLOOKUP(Q967,'Weight table'!$A$2:$C$10000,3,FALSE)</f>
        <v>#N/A</v>
      </c>
      <c r="AF967" s="83"/>
      <c r="AG967" s="23" t="str">
        <f>IF(OR(ISBLANK($AF967),$AF967="N/A"),"",VLOOKUP($AF967,'Part number data actuators'!$B$3:$H$202,2,FALSE))</f>
        <v/>
      </c>
      <c r="AH967" s="23" t="str">
        <f>IF(OR(ISBLANK($AF967),$AF967="N/A"),"",VLOOKUP($AF967,'Part number data actuators'!$B$3:$H$202,3,FALSE))</f>
        <v/>
      </c>
      <c r="AI967" s="23" t="str">
        <f>IF(OR(ISBLANK($AF967),$AF967="N/A"),"",VLOOKUP($AF967,'Part number data actuators'!$B$3:$H$202,4,FALSE))</f>
        <v/>
      </c>
      <c r="AJ967" s="23" t="str">
        <f>IF(OR(ISBLANK($AF967),$AF967="N/A"),"",VLOOKUP($AF967,'Part number data actuators'!$B$3:$H$202,5,FALSE))</f>
        <v/>
      </c>
      <c r="AK967" s="23" t="str">
        <f>IF(OR(ISBLANK($AF967),$AF967="N/A"),"",VLOOKUP($AF967,'Part number data actuators'!$B$3:$H$202,6,FALSE))</f>
        <v/>
      </c>
      <c r="AL967" s="23" t="str">
        <f>IF(OR(ISBLANK($AF967),$AF967="N/A"),"",VLOOKUP($AF967,'Part number data actuators'!$B$3:$H$202,7,FALSE))</f>
        <v/>
      </c>
      <c r="AM967" s="5" t="str">
        <f>IF(OR(ISBLANK($AF967),$AF967="N/A"),"",VLOOKUP(AF967,'Weight table'!$A$2:$C$10000,3,FALSE))</f>
        <v/>
      </c>
      <c r="AO967" s="86"/>
      <c r="AU967" s="66" t="e">
        <f t="shared" si="136"/>
        <v>#N/A</v>
      </c>
      <c r="AV967" s="66" t="e">
        <f t="shared" si="137"/>
        <v>#N/A</v>
      </c>
      <c r="AW967" t="e">
        <f t="shared" si="138"/>
        <v>#N/A</v>
      </c>
      <c r="AX967" s="66" t="e">
        <f t="shared" si="139"/>
        <v>#N/A</v>
      </c>
      <c r="AY967" s="66" t="e">
        <f t="shared" si="140"/>
        <v>#N/A</v>
      </c>
      <c r="BB967" s="6" t="e">
        <f>MATCH(Q967,'Partnumber data valves'!$B$4:$B$1001,0)</f>
        <v>#N/A</v>
      </c>
      <c r="BC967" s="6"/>
      <c r="BD967" t="e">
        <f>INDEX('Partnumber data valves'!$B$4:$AC$1001,$BB967,13)</f>
        <v>#N/A</v>
      </c>
      <c r="BE967" t="e">
        <f>INDEX('Partnumber data valves'!$B$4:$AC$1001,$BB967,14)</f>
        <v>#N/A</v>
      </c>
      <c r="BF967" t="e">
        <f>INDEX('Partnumber data valves'!$B$4:$AC$1001,$BB967,15)</f>
        <v>#N/A</v>
      </c>
      <c r="BG967" t="e">
        <f>INDEX('Partnumber data valves'!$B$4:$AC$1001,$BB967,16)</f>
        <v>#N/A</v>
      </c>
      <c r="BH967" t="e">
        <f>INDEX('Partnumber data valves'!$B$4:$AC$1001,$BB967,17)</f>
        <v>#N/A</v>
      </c>
      <c r="BI967" t="e">
        <f>INDEX('Partnumber data valves'!$B$4:$AC$1001,$BB967,18)</f>
        <v>#N/A</v>
      </c>
      <c r="BJ967" t="e">
        <f>INDEX('Partnumber data valves'!$B$4:$AC$1001,$BB967,19)</f>
        <v>#N/A</v>
      </c>
      <c r="BL967" t="e">
        <f>INDEX('Partnumber data valves'!$B$4:$AC$1001,$BB967,21)</f>
        <v>#N/A</v>
      </c>
      <c r="BM967" t="e">
        <f>INDEX('Partnumber data valves'!$B$4:$AC$1001,$BB967,22)</f>
        <v>#N/A</v>
      </c>
      <c r="BN967" t="e">
        <f>INDEX('Partnumber data valves'!$B$4:$AC$1001,$BB967,23)</f>
        <v>#N/A</v>
      </c>
      <c r="BO967" t="e">
        <f>INDEX('Partnumber data valves'!$B$4:$AC$1001,$BB967,24)</f>
        <v>#N/A</v>
      </c>
      <c r="BP967" t="e">
        <f>INDEX('Partnumber data valves'!$B$4:$AC$1001,$BB967,25)</f>
        <v>#N/A</v>
      </c>
      <c r="BQ967" t="e">
        <f>INDEX('Partnumber data valves'!$B$4:$AC$1001,$BB967,26)</f>
        <v>#N/A</v>
      </c>
      <c r="BR967" t="e">
        <f>INDEX('Partnumber data valves'!$B$4:$AC$1001,$BB967,27)</f>
        <v>#N/A</v>
      </c>
      <c r="BS967" t="e">
        <f>INDEX('Partnumber data valves'!$B$4:$AC$1001,$BB967,28)</f>
        <v>#N/A</v>
      </c>
      <c r="BU967" s="66" t="e">
        <f>INDEX('Partnumber data valves'!$B$4:$AC$1001,$BB967,5)</f>
        <v>#N/A</v>
      </c>
      <c r="BV967" s="66" t="e">
        <f>INDEX('Partnumber data valves'!$B$4:$AC$1001,$BB967,6)</f>
        <v>#N/A</v>
      </c>
    </row>
    <row r="968" spans="2:74" ht="15.75">
      <c r="B968" s="86"/>
      <c r="C968" s="108"/>
      <c r="D968" s="112"/>
      <c r="E968" s="124"/>
      <c r="F968" s="124"/>
      <c r="G968" s="109"/>
      <c r="H968" s="112"/>
      <c r="I968" s="110"/>
      <c r="J968" s="111"/>
      <c r="K968" s="112"/>
      <c r="L968" s="111"/>
      <c r="M968" s="115"/>
      <c r="N968" s="115"/>
      <c r="O968" s="115"/>
      <c r="Q968" s="83"/>
      <c r="R968" s="22" t="e">
        <f>VLOOKUP('Frese Valve Selection'!$Q968,'Partnumber data valves'!$B$4:$K$1001,2,FALSE)</f>
        <v>#N/A</v>
      </c>
      <c r="S968" s="23" t="e">
        <f>VLOOKUP('Frese Valve Selection'!$Q968,'Partnumber data valves'!$B$4:$K$1001,3,FALSE)</f>
        <v>#N/A</v>
      </c>
      <c r="T968" s="23" t="e">
        <f>VLOOKUP('Frese Valve Selection'!$Q968,'Partnumber data valves'!$B$4:$K$1001,4,FALSE)</f>
        <v>#N/A</v>
      </c>
      <c r="U968" s="23" t="e">
        <f>VLOOKUP('Frese Valve Selection'!$Q968,'Partnumber data valves'!$B$4:$K$1001,5,FALSE)</f>
        <v>#N/A</v>
      </c>
      <c r="V968" s="23" t="e">
        <f>VLOOKUP('Frese Valve Selection'!$Q968,'Partnumber data valves'!$B$4:$K$1001,6,FALSE)</f>
        <v>#N/A</v>
      </c>
      <c r="W968" s="23" t="e">
        <f>VLOOKUP('Frese Valve Selection'!$Q968,'Partnumber data valves'!$B$4:$K$1001,7,FALSE)</f>
        <v>#N/A</v>
      </c>
      <c r="X968" s="23" t="e">
        <f>VLOOKUP('Frese Valve Selection'!$Q968,'Partnumber data valves'!$B$4:$K$1001,8,FALSE)</f>
        <v>#N/A</v>
      </c>
      <c r="Y968" s="23" t="e">
        <f>VLOOKUP('Frese Valve Selection'!$Q968,'Partnumber data valves'!$B$4:$K$1001,9,FALSE)</f>
        <v>#N/A</v>
      </c>
      <c r="Z968" s="23" t="e">
        <f>VLOOKUP('Frese Valve Selection'!$Q968,'Partnumber data valves'!$B$4:$K$1001,10,FALSE)</f>
        <v>#N/A</v>
      </c>
      <c r="AA968" s="97">
        <f t="shared" si="135"/>
        <v>0</v>
      </c>
      <c r="AB968" s="98" t="e">
        <f t="shared" si="141"/>
        <v>#N/A</v>
      </c>
      <c r="AC968" s="99" t="e">
        <f t="shared" si="142"/>
        <v>#N/A</v>
      </c>
      <c r="AD968" s="23" t="e">
        <f>VLOOKUP(Q968,'Weight table'!$A$2:$C$10000,3,FALSE)</f>
        <v>#N/A</v>
      </c>
      <c r="AF968" s="83"/>
      <c r="AG968" s="23" t="str">
        <f>IF(OR(ISBLANK($AF968),$AF968="N/A"),"",VLOOKUP($AF968,'Part number data actuators'!$B$3:$H$202,2,FALSE))</f>
        <v/>
      </c>
      <c r="AH968" s="23" t="str">
        <f>IF(OR(ISBLANK($AF968),$AF968="N/A"),"",VLOOKUP($AF968,'Part number data actuators'!$B$3:$H$202,3,FALSE))</f>
        <v/>
      </c>
      <c r="AI968" s="23" t="str">
        <f>IF(OR(ISBLANK($AF968),$AF968="N/A"),"",VLOOKUP($AF968,'Part number data actuators'!$B$3:$H$202,4,FALSE))</f>
        <v/>
      </c>
      <c r="AJ968" s="23" t="str">
        <f>IF(OR(ISBLANK($AF968),$AF968="N/A"),"",VLOOKUP($AF968,'Part number data actuators'!$B$3:$H$202,5,FALSE))</f>
        <v/>
      </c>
      <c r="AK968" s="23" t="str">
        <f>IF(OR(ISBLANK($AF968),$AF968="N/A"),"",VLOOKUP($AF968,'Part number data actuators'!$B$3:$H$202,6,FALSE))</f>
        <v/>
      </c>
      <c r="AL968" s="23" t="str">
        <f>IF(OR(ISBLANK($AF968),$AF968="N/A"),"",VLOOKUP($AF968,'Part number data actuators'!$B$3:$H$202,7,FALSE))</f>
        <v/>
      </c>
      <c r="AM968" s="5" t="str">
        <f>IF(OR(ISBLANK($AF968),$AF968="N/A"),"",VLOOKUP(AF968,'Weight table'!$A$2:$C$10000,3,FALSE))</f>
        <v/>
      </c>
      <c r="AO968" s="86"/>
      <c r="AU968" s="66" t="e">
        <f t="shared" si="136"/>
        <v>#N/A</v>
      </c>
      <c r="AV968" s="66" t="e">
        <f t="shared" si="137"/>
        <v>#N/A</v>
      </c>
      <c r="AW968" t="e">
        <f t="shared" si="138"/>
        <v>#N/A</v>
      </c>
      <c r="AX968" s="66" t="e">
        <f t="shared" si="139"/>
        <v>#N/A</v>
      </c>
      <c r="AY968" s="66" t="e">
        <f t="shared" si="140"/>
        <v>#N/A</v>
      </c>
      <c r="BB968" s="6" t="e">
        <f>MATCH(Q968,'Partnumber data valves'!$B$4:$B$1001,0)</f>
        <v>#N/A</v>
      </c>
      <c r="BC968" s="6"/>
      <c r="BD968" t="e">
        <f>INDEX('Partnumber data valves'!$B$4:$AC$1001,$BB968,13)</f>
        <v>#N/A</v>
      </c>
      <c r="BE968" t="e">
        <f>INDEX('Partnumber data valves'!$B$4:$AC$1001,$BB968,14)</f>
        <v>#N/A</v>
      </c>
      <c r="BF968" t="e">
        <f>INDEX('Partnumber data valves'!$B$4:$AC$1001,$BB968,15)</f>
        <v>#N/A</v>
      </c>
      <c r="BG968" t="e">
        <f>INDEX('Partnumber data valves'!$B$4:$AC$1001,$BB968,16)</f>
        <v>#N/A</v>
      </c>
      <c r="BH968" t="e">
        <f>INDEX('Partnumber data valves'!$B$4:$AC$1001,$BB968,17)</f>
        <v>#N/A</v>
      </c>
      <c r="BI968" t="e">
        <f>INDEX('Partnumber data valves'!$B$4:$AC$1001,$BB968,18)</f>
        <v>#N/A</v>
      </c>
      <c r="BJ968" t="e">
        <f>INDEX('Partnumber data valves'!$B$4:$AC$1001,$BB968,19)</f>
        <v>#N/A</v>
      </c>
      <c r="BL968" t="e">
        <f>INDEX('Partnumber data valves'!$B$4:$AC$1001,$BB968,21)</f>
        <v>#N/A</v>
      </c>
      <c r="BM968" t="e">
        <f>INDEX('Partnumber data valves'!$B$4:$AC$1001,$BB968,22)</f>
        <v>#N/A</v>
      </c>
      <c r="BN968" t="e">
        <f>INDEX('Partnumber data valves'!$B$4:$AC$1001,$BB968,23)</f>
        <v>#N/A</v>
      </c>
      <c r="BO968" t="e">
        <f>INDEX('Partnumber data valves'!$B$4:$AC$1001,$BB968,24)</f>
        <v>#N/A</v>
      </c>
      <c r="BP968" t="e">
        <f>INDEX('Partnumber data valves'!$B$4:$AC$1001,$BB968,25)</f>
        <v>#N/A</v>
      </c>
      <c r="BQ968" t="e">
        <f>INDEX('Partnumber data valves'!$B$4:$AC$1001,$BB968,26)</f>
        <v>#N/A</v>
      </c>
      <c r="BR968" t="e">
        <f>INDEX('Partnumber data valves'!$B$4:$AC$1001,$BB968,27)</f>
        <v>#N/A</v>
      </c>
      <c r="BS968" t="e">
        <f>INDEX('Partnumber data valves'!$B$4:$AC$1001,$BB968,28)</f>
        <v>#N/A</v>
      </c>
      <c r="BU968" s="66" t="e">
        <f>INDEX('Partnumber data valves'!$B$4:$AC$1001,$BB968,5)</f>
        <v>#N/A</v>
      </c>
      <c r="BV968" s="66" t="e">
        <f>INDEX('Partnumber data valves'!$B$4:$AC$1001,$BB968,6)</f>
        <v>#N/A</v>
      </c>
    </row>
    <row r="969" spans="2:74" ht="15.75">
      <c r="B969" s="86"/>
      <c r="C969" s="108"/>
      <c r="D969" s="112"/>
      <c r="E969" s="124"/>
      <c r="F969" s="124"/>
      <c r="G969" s="109"/>
      <c r="H969" s="112"/>
      <c r="I969" s="110"/>
      <c r="J969" s="111"/>
      <c r="K969" s="112"/>
      <c r="L969" s="111"/>
      <c r="M969" s="115"/>
      <c r="N969" s="115"/>
      <c r="O969" s="115"/>
      <c r="Q969" s="83"/>
      <c r="R969" s="22" t="e">
        <f>VLOOKUP('Frese Valve Selection'!$Q969,'Partnumber data valves'!$B$4:$K$1001,2,FALSE)</f>
        <v>#N/A</v>
      </c>
      <c r="S969" s="23" t="e">
        <f>VLOOKUP('Frese Valve Selection'!$Q969,'Partnumber data valves'!$B$4:$K$1001,3,FALSE)</f>
        <v>#N/A</v>
      </c>
      <c r="T969" s="23" t="e">
        <f>VLOOKUP('Frese Valve Selection'!$Q969,'Partnumber data valves'!$B$4:$K$1001,4,FALSE)</f>
        <v>#N/A</v>
      </c>
      <c r="U969" s="23" t="e">
        <f>VLOOKUP('Frese Valve Selection'!$Q969,'Partnumber data valves'!$B$4:$K$1001,5,FALSE)</f>
        <v>#N/A</v>
      </c>
      <c r="V969" s="23" t="e">
        <f>VLOOKUP('Frese Valve Selection'!$Q969,'Partnumber data valves'!$B$4:$K$1001,6,FALSE)</f>
        <v>#N/A</v>
      </c>
      <c r="W969" s="23" t="e">
        <f>VLOOKUP('Frese Valve Selection'!$Q969,'Partnumber data valves'!$B$4:$K$1001,7,FALSE)</f>
        <v>#N/A</v>
      </c>
      <c r="X969" s="23" t="e">
        <f>VLOOKUP('Frese Valve Selection'!$Q969,'Partnumber data valves'!$B$4:$K$1001,8,FALSE)</f>
        <v>#N/A</v>
      </c>
      <c r="Y969" s="23" t="e">
        <f>VLOOKUP('Frese Valve Selection'!$Q969,'Partnumber data valves'!$B$4:$K$1001,9,FALSE)</f>
        <v>#N/A</v>
      </c>
      <c r="Z969" s="23" t="e">
        <f>VLOOKUP('Frese Valve Selection'!$Q969,'Partnumber data valves'!$B$4:$K$1001,10,FALSE)</f>
        <v>#N/A</v>
      </c>
      <c r="AA969" s="97">
        <f t="shared" si="135"/>
        <v>0</v>
      </c>
      <c r="AB969" s="98" t="e">
        <f t="shared" si="141"/>
        <v>#N/A</v>
      </c>
      <c r="AC969" s="99" t="e">
        <f t="shared" si="142"/>
        <v>#N/A</v>
      </c>
      <c r="AD969" s="23" t="e">
        <f>VLOOKUP(Q969,'Weight table'!$A$2:$C$10000,3,FALSE)</f>
        <v>#N/A</v>
      </c>
      <c r="AF969" s="83"/>
      <c r="AG969" s="23" t="str">
        <f>IF(OR(ISBLANK($AF969),$AF969="N/A"),"",VLOOKUP($AF969,'Part number data actuators'!$B$3:$H$202,2,FALSE))</f>
        <v/>
      </c>
      <c r="AH969" s="23" t="str">
        <f>IF(OR(ISBLANK($AF969),$AF969="N/A"),"",VLOOKUP($AF969,'Part number data actuators'!$B$3:$H$202,3,FALSE))</f>
        <v/>
      </c>
      <c r="AI969" s="23" t="str">
        <f>IF(OR(ISBLANK($AF969),$AF969="N/A"),"",VLOOKUP($AF969,'Part number data actuators'!$B$3:$H$202,4,FALSE))</f>
        <v/>
      </c>
      <c r="AJ969" s="23" t="str">
        <f>IF(OR(ISBLANK($AF969),$AF969="N/A"),"",VLOOKUP($AF969,'Part number data actuators'!$B$3:$H$202,5,FALSE))</f>
        <v/>
      </c>
      <c r="AK969" s="23" t="str">
        <f>IF(OR(ISBLANK($AF969),$AF969="N/A"),"",VLOOKUP($AF969,'Part number data actuators'!$B$3:$H$202,6,FALSE))</f>
        <v/>
      </c>
      <c r="AL969" s="23" t="str">
        <f>IF(OR(ISBLANK($AF969),$AF969="N/A"),"",VLOOKUP($AF969,'Part number data actuators'!$B$3:$H$202,7,FALSE))</f>
        <v/>
      </c>
      <c r="AM969" s="5" t="str">
        <f>IF(OR(ISBLANK($AF969),$AF969="N/A"),"",VLOOKUP(AF969,'Weight table'!$A$2:$C$10000,3,FALSE))</f>
        <v/>
      </c>
      <c r="AO969" s="86"/>
      <c r="AU969" s="66" t="e">
        <f t="shared" si="136"/>
        <v>#N/A</v>
      </c>
      <c r="AV969" s="66" t="e">
        <f t="shared" si="137"/>
        <v>#N/A</v>
      </c>
      <c r="AW969" t="e">
        <f t="shared" si="138"/>
        <v>#N/A</v>
      </c>
      <c r="AX969" s="66" t="e">
        <f t="shared" si="139"/>
        <v>#N/A</v>
      </c>
      <c r="AY969" s="66" t="e">
        <f t="shared" si="140"/>
        <v>#N/A</v>
      </c>
      <c r="BB969" s="6" t="e">
        <f>MATCH(Q969,'Partnumber data valves'!$B$4:$B$1001,0)</f>
        <v>#N/A</v>
      </c>
      <c r="BC969" s="6"/>
      <c r="BD969" t="e">
        <f>INDEX('Partnumber data valves'!$B$4:$AC$1001,$BB969,13)</f>
        <v>#N/A</v>
      </c>
      <c r="BE969" t="e">
        <f>INDEX('Partnumber data valves'!$B$4:$AC$1001,$BB969,14)</f>
        <v>#N/A</v>
      </c>
      <c r="BF969" t="e">
        <f>INDEX('Partnumber data valves'!$B$4:$AC$1001,$BB969,15)</f>
        <v>#N/A</v>
      </c>
      <c r="BG969" t="e">
        <f>INDEX('Partnumber data valves'!$B$4:$AC$1001,$BB969,16)</f>
        <v>#N/A</v>
      </c>
      <c r="BH969" t="e">
        <f>INDEX('Partnumber data valves'!$B$4:$AC$1001,$BB969,17)</f>
        <v>#N/A</v>
      </c>
      <c r="BI969" t="e">
        <f>INDEX('Partnumber data valves'!$B$4:$AC$1001,$BB969,18)</f>
        <v>#N/A</v>
      </c>
      <c r="BJ969" t="e">
        <f>INDEX('Partnumber data valves'!$B$4:$AC$1001,$BB969,19)</f>
        <v>#N/A</v>
      </c>
      <c r="BL969" t="e">
        <f>INDEX('Partnumber data valves'!$B$4:$AC$1001,$BB969,21)</f>
        <v>#N/A</v>
      </c>
      <c r="BM969" t="e">
        <f>INDEX('Partnumber data valves'!$B$4:$AC$1001,$BB969,22)</f>
        <v>#N/A</v>
      </c>
      <c r="BN969" t="e">
        <f>INDEX('Partnumber data valves'!$B$4:$AC$1001,$BB969,23)</f>
        <v>#N/A</v>
      </c>
      <c r="BO969" t="e">
        <f>INDEX('Partnumber data valves'!$B$4:$AC$1001,$BB969,24)</f>
        <v>#N/A</v>
      </c>
      <c r="BP969" t="e">
        <f>INDEX('Partnumber data valves'!$B$4:$AC$1001,$BB969,25)</f>
        <v>#N/A</v>
      </c>
      <c r="BQ969" t="e">
        <f>INDEX('Partnumber data valves'!$B$4:$AC$1001,$BB969,26)</f>
        <v>#N/A</v>
      </c>
      <c r="BR969" t="e">
        <f>INDEX('Partnumber data valves'!$B$4:$AC$1001,$BB969,27)</f>
        <v>#N/A</v>
      </c>
      <c r="BS969" t="e">
        <f>INDEX('Partnumber data valves'!$B$4:$AC$1001,$BB969,28)</f>
        <v>#N/A</v>
      </c>
      <c r="BU969" s="66" t="e">
        <f>INDEX('Partnumber data valves'!$B$4:$AC$1001,$BB969,5)</f>
        <v>#N/A</v>
      </c>
      <c r="BV969" s="66" t="e">
        <f>INDEX('Partnumber data valves'!$B$4:$AC$1001,$BB969,6)</f>
        <v>#N/A</v>
      </c>
    </row>
    <row r="970" spans="2:74" ht="15.75">
      <c r="B970" s="86"/>
      <c r="C970" s="108"/>
      <c r="D970" s="112"/>
      <c r="E970" s="124"/>
      <c r="F970" s="124"/>
      <c r="G970" s="109"/>
      <c r="H970" s="112"/>
      <c r="I970" s="110"/>
      <c r="J970" s="111"/>
      <c r="K970" s="112"/>
      <c r="L970" s="111"/>
      <c r="M970" s="115"/>
      <c r="N970" s="115"/>
      <c r="O970" s="115"/>
      <c r="Q970" s="83"/>
      <c r="R970" s="22" t="e">
        <f>VLOOKUP('Frese Valve Selection'!$Q970,'Partnumber data valves'!$B$4:$K$1001,2,FALSE)</f>
        <v>#N/A</v>
      </c>
      <c r="S970" s="23" t="e">
        <f>VLOOKUP('Frese Valve Selection'!$Q970,'Partnumber data valves'!$B$4:$K$1001,3,FALSE)</f>
        <v>#N/A</v>
      </c>
      <c r="T970" s="23" t="e">
        <f>VLOOKUP('Frese Valve Selection'!$Q970,'Partnumber data valves'!$B$4:$K$1001,4,FALSE)</f>
        <v>#N/A</v>
      </c>
      <c r="U970" s="23" t="e">
        <f>VLOOKUP('Frese Valve Selection'!$Q970,'Partnumber data valves'!$B$4:$K$1001,5,FALSE)</f>
        <v>#N/A</v>
      </c>
      <c r="V970" s="23" t="e">
        <f>VLOOKUP('Frese Valve Selection'!$Q970,'Partnumber data valves'!$B$4:$K$1001,6,FALSE)</f>
        <v>#N/A</v>
      </c>
      <c r="W970" s="23" t="e">
        <f>VLOOKUP('Frese Valve Selection'!$Q970,'Partnumber data valves'!$B$4:$K$1001,7,FALSE)</f>
        <v>#N/A</v>
      </c>
      <c r="X970" s="23" t="e">
        <f>VLOOKUP('Frese Valve Selection'!$Q970,'Partnumber data valves'!$B$4:$K$1001,8,FALSE)</f>
        <v>#N/A</v>
      </c>
      <c r="Y970" s="23" t="e">
        <f>VLOOKUP('Frese Valve Selection'!$Q970,'Partnumber data valves'!$B$4:$K$1001,9,FALSE)</f>
        <v>#N/A</v>
      </c>
      <c r="Z970" s="23" t="e">
        <f>VLOOKUP('Frese Valve Selection'!$Q970,'Partnumber data valves'!$B$4:$K$1001,10,FALSE)</f>
        <v>#N/A</v>
      </c>
      <c r="AA970" s="97">
        <f t="shared" si="135"/>
        <v>0</v>
      </c>
      <c r="AB970" s="98" t="e">
        <f t="shared" si="141"/>
        <v>#N/A</v>
      </c>
      <c r="AC970" s="99" t="e">
        <f t="shared" si="142"/>
        <v>#N/A</v>
      </c>
      <c r="AD970" s="23" t="e">
        <f>VLOOKUP(Q970,'Weight table'!$A$2:$C$10000,3,FALSE)</f>
        <v>#N/A</v>
      </c>
      <c r="AF970" s="83"/>
      <c r="AG970" s="23" t="str">
        <f>IF(OR(ISBLANK($AF970),$AF970="N/A"),"",VLOOKUP($AF970,'Part number data actuators'!$B$3:$H$202,2,FALSE))</f>
        <v/>
      </c>
      <c r="AH970" s="23" t="str">
        <f>IF(OR(ISBLANK($AF970),$AF970="N/A"),"",VLOOKUP($AF970,'Part number data actuators'!$B$3:$H$202,3,FALSE))</f>
        <v/>
      </c>
      <c r="AI970" s="23" t="str">
        <f>IF(OR(ISBLANK($AF970),$AF970="N/A"),"",VLOOKUP($AF970,'Part number data actuators'!$B$3:$H$202,4,FALSE))</f>
        <v/>
      </c>
      <c r="AJ970" s="23" t="str">
        <f>IF(OR(ISBLANK($AF970),$AF970="N/A"),"",VLOOKUP($AF970,'Part number data actuators'!$B$3:$H$202,5,FALSE))</f>
        <v/>
      </c>
      <c r="AK970" s="23" t="str">
        <f>IF(OR(ISBLANK($AF970),$AF970="N/A"),"",VLOOKUP($AF970,'Part number data actuators'!$B$3:$H$202,6,FALSE))</f>
        <v/>
      </c>
      <c r="AL970" s="23" t="str">
        <f>IF(OR(ISBLANK($AF970),$AF970="N/A"),"",VLOOKUP($AF970,'Part number data actuators'!$B$3:$H$202,7,FALSE))</f>
        <v/>
      </c>
      <c r="AM970" s="5" t="str">
        <f>IF(OR(ISBLANK($AF970),$AF970="N/A"),"",VLOOKUP(AF970,'Weight table'!$A$2:$C$10000,3,FALSE))</f>
        <v/>
      </c>
      <c r="AO970" s="86"/>
      <c r="AU970" s="66" t="e">
        <f t="shared" si="136"/>
        <v>#N/A</v>
      </c>
      <c r="AV970" s="66" t="e">
        <f t="shared" si="137"/>
        <v>#N/A</v>
      </c>
      <c r="AW970" t="e">
        <f t="shared" si="138"/>
        <v>#N/A</v>
      </c>
      <c r="AX970" s="66" t="e">
        <f t="shared" si="139"/>
        <v>#N/A</v>
      </c>
      <c r="AY970" s="66" t="e">
        <f t="shared" si="140"/>
        <v>#N/A</v>
      </c>
      <c r="BB970" s="6" t="e">
        <f>MATCH(Q970,'Partnumber data valves'!$B$4:$B$1001,0)</f>
        <v>#N/A</v>
      </c>
      <c r="BC970" s="6"/>
      <c r="BD970" t="e">
        <f>INDEX('Partnumber data valves'!$B$4:$AC$1001,$BB970,13)</f>
        <v>#N/A</v>
      </c>
      <c r="BE970" t="e">
        <f>INDEX('Partnumber data valves'!$B$4:$AC$1001,$BB970,14)</f>
        <v>#N/A</v>
      </c>
      <c r="BF970" t="e">
        <f>INDEX('Partnumber data valves'!$B$4:$AC$1001,$BB970,15)</f>
        <v>#N/A</v>
      </c>
      <c r="BG970" t="e">
        <f>INDEX('Partnumber data valves'!$B$4:$AC$1001,$BB970,16)</f>
        <v>#N/A</v>
      </c>
      <c r="BH970" t="e">
        <f>INDEX('Partnumber data valves'!$B$4:$AC$1001,$BB970,17)</f>
        <v>#N/A</v>
      </c>
      <c r="BI970" t="e">
        <f>INDEX('Partnumber data valves'!$B$4:$AC$1001,$BB970,18)</f>
        <v>#N/A</v>
      </c>
      <c r="BJ970" t="e">
        <f>INDEX('Partnumber data valves'!$B$4:$AC$1001,$BB970,19)</f>
        <v>#N/A</v>
      </c>
      <c r="BL970" t="e">
        <f>INDEX('Partnumber data valves'!$B$4:$AC$1001,$BB970,21)</f>
        <v>#N/A</v>
      </c>
      <c r="BM970" t="e">
        <f>INDEX('Partnumber data valves'!$B$4:$AC$1001,$BB970,22)</f>
        <v>#N/A</v>
      </c>
      <c r="BN970" t="e">
        <f>INDEX('Partnumber data valves'!$B$4:$AC$1001,$BB970,23)</f>
        <v>#N/A</v>
      </c>
      <c r="BO970" t="e">
        <f>INDEX('Partnumber data valves'!$B$4:$AC$1001,$BB970,24)</f>
        <v>#N/A</v>
      </c>
      <c r="BP970" t="e">
        <f>INDEX('Partnumber data valves'!$B$4:$AC$1001,$BB970,25)</f>
        <v>#N/A</v>
      </c>
      <c r="BQ970" t="e">
        <f>INDEX('Partnumber data valves'!$B$4:$AC$1001,$BB970,26)</f>
        <v>#N/A</v>
      </c>
      <c r="BR970" t="e">
        <f>INDEX('Partnumber data valves'!$B$4:$AC$1001,$BB970,27)</f>
        <v>#N/A</v>
      </c>
      <c r="BS970" t="e">
        <f>INDEX('Partnumber data valves'!$B$4:$AC$1001,$BB970,28)</f>
        <v>#N/A</v>
      </c>
      <c r="BU970" s="66" t="e">
        <f>INDEX('Partnumber data valves'!$B$4:$AC$1001,$BB970,5)</f>
        <v>#N/A</v>
      </c>
      <c r="BV970" s="66" t="e">
        <f>INDEX('Partnumber data valves'!$B$4:$AC$1001,$BB970,6)</f>
        <v>#N/A</v>
      </c>
    </row>
    <row r="971" spans="2:74" ht="15.75">
      <c r="B971" s="86"/>
      <c r="C971" s="108"/>
      <c r="D971" s="125"/>
      <c r="E971" s="124"/>
      <c r="F971" s="124"/>
      <c r="G971" s="109"/>
      <c r="H971" s="112"/>
      <c r="I971" s="110"/>
      <c r="J971" s="111"/>
      <c r="K971" s="112"/>
      <c r="L971" s="111"/>
      <c r="M971" s="115"/>
      <c r="N971" s="115"/>
      <c r="O971" s="115"/>
      <c r="Q971" s="83"/>
      <c r="R971" s="22" t="e">
        <f>VLOOKUP('Frese Valve Selection'!$Q971,'Partnumber data valves'!$B$4:$K$1001,2,FALSE)</f>
        <v>#N/A</v>
      </c>
      <c r="S971" s="23" t="e">
        <f>VLOOKUP('Frese Valve Selection'!$Q971,'Partnumber data valves'!$B$4:$K$1001,3,FALSE)</f>
        <v>#N/A</v>
      </c>
      <c r="T971" s="23" t="e">
        <f>VLOOKUP('Frese Valve Selection'!$Q971,'Partnumber data valves'!$B$4:$K$1001,4,FALSE)</f>
        <v>#N/A</v>
      </c>
      <c r="U971" s="23" t="e">
        <f>VLOOKUP('Frese Valve Selection'!$Q971,'Partnumber data valves'!$B$4:$K$1001,5,FALSE)</f>
        <v>#N/A</v>
      </c>
      <c r="V971" s="23" t="e">
        <f>VLOOKUP('Frese Valve Selection'!$Q971,'Partnumber data valves'!$B$4:$K$1001,6,FALSE)</f>
        <v>#N/A</v>
      </c>
      <c r="W971" s="23" t="e">
        <f>VLOOKUP('Frese Valve Selection'!$Q971,'Partnumber data valves'!$B$4:$K$1001,7,FALSE)</f>
        <v>#N/A</v>
      </c>
      <c r="X971" s="23" t="e">
        <f>VLOOKUP('Frese Valve Selection'!$Q971,'Partnumber data valves'!$B$4:$K$1001,8,FALSE)</f>
        <v>#N/A</v>
      </c>
      <c r="Y971" s="23" t="e">
        <f>VLOOKUP('Frese Valve Selection'!$Q971,'Partnumber data valves'!$B$4:$K$1001,9,FALSE)</f>
        <v>#N/A</v>
      </c>
      <c r="Z971" s="23" t="e">
        <f>VLOOKUP('Frese Valve Selection'!$Q971,'Partnumber data valves'!$B$4:$K$1001,10,FALSE)</f>
        <v>#N/A</v>
      </c>
      <c r="AA971" s="97">
        <f t="shared" si="135"/>
        <v>0</v>
      </c>
      <c r="AB971" s="98" t="e">
        <f t="shared" si="141"/>
        <v>#N/A</v>
      </c>
      <c r="AC971" s="99" t="e">
        <f t="shared" si="142"/>
        <v>#N/A</v>
      </c>
      <c r="AD971" s="23" t="e">
        <f>VLOOKUP(Q971,'Weight table'!$A$2:$C$10000,3,FALSE)</f>
        <v>#N/A</v>
      </c>
      <c r="AF971" s="83"/>
      <c r="AG971" s="23" t="str">
        <f>IF(OR(ISBLANK($AF971),$AF971="N/A"),"",VLOOKUP($AF971,'Part number data actuators'!$B$3:$H$202,2,FALSE))</f>
        <v/>
      </c>
      <c r="AH971" s="23" t="str">
        <f>IF(OR(ISBLANK($AF971),$AF971="N/A"),"",VLOOKUP($AF971,'Part number data actuators'!$B$3:$H$202,3,FALSE))</f>
        <v/>
      </c>
      <c r="AI971" s="23" t="str">
        <f>IF(OR(ISBLANK($AF971),$AF971="N/A"),"",VLOOKUP($AF971,'Part number data actuators'!$B$3:$H$202,4,FALSE))</f>
        <v/>
      </c>
      <c r="AJ971" s="23" t="str">
        <f>IF(OR(ISBLANK($AF971),$AF971="N/A"),"",VLOOKUP($AF971,'Part number data actuators'!$B$3:$H$202,5,FALSE))</f>
        <v/>
      </c>
      <c r="AK971" s="23" t="str">
        <f>IF(OR(ISBLANK($AF971),$AF971="N/A"),"",VLOOKUP($AF971,'Part number data actuators'!$B$3:$H$202,6,FALSE))</f>
        <v/>
      </c>
      <c r="AL971" s="23" t="str">
        <f>IF(OR(ISBLANK($AF971),$AF971="N/A"),"",VLOOKUP($AF971,'Part number data actuators'!$B$3:$H$202,7,FALSE))</f>
        <v/>
      </c>
      <c r="AM971" s="5" t="str">
        <f>IF(OR(ISBLANK($AF971),$AF971="N/A"),"",VLOOKUP(AF971,'Weight table'!$A$2:$C$10000,3,FALSE))</f>
        <v/>
      </c>
      <c r="AO971" s="86"/>
      <c r="AU971" s="66" t="e">
        <f t="shared" si="136"/>
        <v>#N/A</v>
      </c>
      <c r="AV971" s="66" t="e">
        <f t="shared" si="137"/>
        <v>#N/A</v>
      </c>
      <c r="AW971" t="e">
        <f t="shared" si="138"/>
        <v>#N/A</v>
      </c>
      <c r="AX971" s="66" t="e">
        <f t="shared" si="139"/>
        <v>#N/A</v>
      </c>
      <c r="AY971" s="66" t="e">
        <f t="shared" si="140"/>
        <v>#N/A</v>
      </c>
      <c r="BB971" s="6" t="e">
        <f>MATCH(Q971,'Partnumber data valves'!$B$4:$B$1001,0)</f>
        <v>#N/A</v>
      </c>
      <c r="BC971" s="6"/>
      <c r="BD971" t="e">
        <f>INDEX('Partnumber data valves'!$B$4:$AC$1001,$BB971,13)</f>
        <v>#N/A</v>
      </c>
      <c r="BE971" t="e">
        <f>INDEX('Partnumber data valves'!$B$4:$AC$1001,$BB971,14)</f>
        <v>#N/A</v>
      </c>
      <c r="BF971" t="e">
        <f>INDEX('Partnumber data valves'!$B$4:$AC$1001,$BB971,15)</f>
        <v>#N/A</v>
      </c>
      <c r="BG971" t="e">
        <f>INDEX('Partnumber data valves'!$B$4:$AC$1001,$BB971,16)</f>
        <v>#N/A</v>
      </c>
      <c r="BH971" t="e">
        <f>INDEX('Partnumber data valves'!$B$4:$AC$1001,$BB971,17)</f>
        <v>#N/A</v>
      </c>
      <c r="BI971" t="e">
        <f>INDEX('Partnumber data valves'!$B$4:$AC$1001,$BB971,18)</f>
        <v>#N/A</v>
      </c>
      <c r="BJ971" t="e">
        <f>INDEX('Partnumber data valves'!$B$4:$AC$1001,$BB971,19)</f>
        <v>#N/A</v>
      </c>
      <c r="BL971" t="e">
        <f>INDEX('Partnumber data valves'!$B$4:$AC$1001,$BB971,21)</f>
        <v>#N/A</v>
      </c>
      <c r="BM971" t="e">
        <f>INDEX('Partnumber data valves'!$B$4:$AC$1001,$BB971,22)</f>
        <v>#N/A</v>
      </c>
      <c r="BN971" t="e">
        <f>INDEX('Partnumber data valves'!$B$4:$AC$1001,$BB971,23)</f>
        <v>#N/A</v>
      </c>
      <c r="BO971" t="e">
        <f>INDEX('Partnumber data valves'!$B$4:$AC$1001,$BB971,24)</f>
        <v>#N/A</v>
      </c>
      <c r="BP971" t="e">
        <f>INDEX('Partnumber data valves'!$B$4:$AC$1001,$BB971,25)</f>
        <v>#N/A</v>
      </c>
      <c r="BQ971" t="e">
        <f>INDEX('Partnumber data valves'!$B$4:$AC$1001,$BB971,26)</f>
        <v>#N/A</v>
      </c>
      <c r="BR971" t="e">
        <f>INDEX('Partnumber data valves'!$B$4:$AC$1001,$BB971,27)</f>
        <v>#N/A</v>
      </c>
      <c r="BS971" t="e">
        <f>INDEX('Partnumber data valves'!$B$4:$AC$1001,$BB971,28)</f>
        <v>#N/A</v>
      </c>
      <c r="BU971" s="66" t="e">
        <f>INDEX('Partnumber data valves'!$B$4:$AC$1001,$BB971,5)</f>
        <v>#N/A</v>
      </c>
      <c r="BV971" s="66" t="e">
        <f>INDEX('Partnumber data valves'!$B$4:$AC$1001,$BB971,6)</f>
        <v>#N/A</v>
      </c>
    </row>
    <row r="972" spans="2:74" ht="15.75">
      <c r="B972" s="86"/>
      <c r="C972" s="108"/>
      <c r="D972" s="112"/>
      <c r="E972" s="124"/>
      <c r="F972" s="124"/>
      <c r="G972" s="109"/>
      <c r="H972" s="112"/>
      <c r="I972" s="110"/>
      <c r="J972" s="111"/>
      <c r="K972" s="112"/>
      <c r="L972" s="111"/>
      <c r="M972" s="115"/>
      <c r="N972" s="115"/>
      <c r="O972" s="115"/>
      <c r="Q972" s="83"/>
      <c r="R972" s="22" t="e">
        <f>VLOOKUP('Frese Valve Selection'!$Q972,'Partnumber data valves'!$B$4:$K$1001,2,FALSE)</f>
        <v>#N/A</v>
      </c>
      <c r="S972" s="23" t="e">
        <f>VLOOKUP('Frese Valve Selection'!$Q972,'Partnumber data valves'!$B$4:$K$1001,3,FALSE)</f>
        <v>#N/A</v>
      </c>
      <c r="T972" s="23" t="e">
        <f>VLOOKUP('Frese Valve Selection'!$Q972,'Partnumber data valves'!$B$4:$K$1001,4,FALSE)</f>
        <v>#N/A</v>
      </c>
      <c r="U972" s="23" t="e">
        <f>VLOOKUP('Frese Valve Selection'!$Q972,'Partnumber data valves'!$B$4:$K$1001,5,FALSE)</f>
        <v>#N/A</v>
      </c>
      <c r="V972" s="23" t="e">
        <f>VLOOKUP('Frese Valve Selection'!$Q972,'Partnumber data valves'!$B$4:$K$1001,6,FALSE)</f>
        <v>#N/A</v>
      </c>
      <c r="W972" s="23" t="e">
        <f>VLOOKUP('Frese Valve Selection'!$Q972,'Partnumber data valves'!$B$4:$K$1001,7,FALSE)</f>
        <v>#N/A</v>
      </c>
      <c r="X972" s="23" t="e">
        <f>VLOOKUP('Frese Valve Selection'!$Q972,'Partnumber data valves'!$B$4:$K$1001,8,FALSE)</f>
        <v>#N/A</v>
      </c>
      <c r="Y972" s="23" t="e">
        <f>VLOOKUP('Frese Valve Selection'!$Q972,'Partnumber data valves'!$B$4:$K$1001,9,FALSE)</f>
        <v>#N/A</v>
      </c>
      <c r="Z972" s="23" t="e">
        <f>VLOOKUP('Frese Valve Selection'!$Q972,'Partnumber data valves'!$B$4:$K$1001,10,FALSE)</f>
        <v>#N/A</v>
      </c>
      <c r="AA972" s="97">
        <f t="shared" si="135"/>
        <v>0</v>
      </c>
      <c r="AB972" s="98" t="e">
        <f t="shared" si="141"/>
        <v>#N/A</v>
      </c>
      <c r="AC972" s="99" t="e">
        <f t="shared" si="142"/>
        <v>#N/A</v>
      </c>
      <c r="AD972" s="23" t="e">
        <f>VLOOKUP(Q972,'Weight table'!$A$2:$C$10000,3,FALSE)</f>
        <v>#N/A</v>
      </c>
      <c r="AF972" s="83"/>
      <c r="AG972" s="23" t="str">
        <f>IF(OR(ISBLANK($AF972),$AF972="N/A"),"",VLOOKUP($AF972,'Part number data actuators'!$B$3:$H$202,2,FALSE))</f>
        <v/>
      </c>
      <c r="AH972" s="23" t="str">
        <f>IF(OR(ISBLANK($AF972),$AF972="N/A"),"",VLOOKUP($AF972,'Part number data actuators'!$B$3:$H$202,3,FALSE))</f>
        <v/>
      </c>
      <c r="AI972" s="23" t="str">
        <f>IF(OR(ISBLANK($AF972),$AF972="N/A"),"",VLOOKUP($AF972,'Part number data actuators'!$B$3:$H$202,4,FALSE))</f>
        <v/>
      </c>
      <c r="AJ972" s="23" t="str">
        <f>IF(OR(ISBLANK($AF972),$AF972="N/A"),"",VLOOKUP($AF972,'Part number data actuators'!$B$3:$H$202,5,FALSE))</f>
        <v/>
      </c>
      <c r="AK972" s="23" t="str">
        <f>IF(OR(ISBLANK($AF972),$AF972="N/A"),"",VLOOKUP($AF972,'Part number data actuators'!$B$3:$H$202,6,FALSE))</f>
        <v/>
      </c>
      <c r="AL972" s="23" t="str">
        <f>IF(OR(ISBLANK($AF972),$AF972="N/A"),"",VLOOKUP($AF972,'Part number data actuators'!$B$3:$H$202,7,FALSE))</f>
        <v/>
      </c>
      <c r="AM972" s="5" t="str">
        <f>IF(OR(ISBLANK($AF972),$AF972="N/A"),"",VLOOKUP(AF972,'Weight table'!$A$2:$C$10000,3,FALSE))</f>
        <v/>
      </c>
      <c r="AO972" s="86"/>
      <c r="AU972" s="66" t="e">
        <f t="shared" si="136"/>
        <v>#N/A</v>
      </c>
      <c r="AV972" s="66" t="e">
        <f t="shared" si="137"/>
        <v>#N/A</v>
      </c>
      <c r="AW972" t="e">
        <f t="shared" si="138"/>
        <v>#N/A</v>
      </c>
      <c r="AX972" s="66" t="e">
        <f t="shared" si="139"/>
        <v>#N/A</v>
      </c>
      <c r="AY972" s="66" t="e">
        <f t="shared" si="140"/>
        <v>#N/A</v>
      </c>
      <c r="BB972" s="6" t="e">
        <f>MATCH(Q972,'Partnumber data valves'!$B$4:$B$1001,0)</f>
        <v>#N/A</v>
      </c>
      <c r="BC972" s="6"/>
      <c r="BD972" t="e">
        <f>INDEX('Partnumber data valves'!$B$4:$AC$1001,$BB972,13)</f>
        <v>#N/A</v>
      </c>
      <c r="BE972" t="e">
        <f>INDEX('Partnumber data valves'!$B$4:$AC$1001,$BB972,14)</f>
        <v>#N/A</v>
      </c>
      <c r="BF972" t="e">
        <f>INDEX('Partnumber data valves'!$B$4:$AC$1001,$BB972,15)</f>
        <v>#N/A</v>
      </c>
      <c r="BG972" t="e">
        <f>INDEX('Partnumber data valves'!$B$4:$AC$1001,$BB972,16)</f>
        <v>#N/A</v>
      </c>
      <c r="BH972" t="e">
        <f>INDEX('Partnumber data valves'!$B$4:$AC$1001,$BB972,17)</f>
        <v>#N/A</v>
      </c>
      <c r="BI972" t="e">
        <f>INDEX('Partnumber data valves'!$B$4:$AC$1001,$BB972,18)</f>
        <v>#N/A</v>
      </c>
      <c r="BJ972" t="e">
        <f>INDEX('Partnumber data valves'!$B$4:$AC$1001,$BB972,19)</f>
        <v>#N/A</v>
      </c>
      <c r="BL972" t="e">
        <f>INDEX('Partnumber data valves'!$B$4:$AC$1001,$BB972,21)</f>
        <v>#N/A</v>
      </c>
      <c r="BM972" t="e">
        <f>INDEX('Partnumber data valves'!$B$4:$AC$1001,$BB972,22)</f>
        <v>#N/A</v>
      </c>
      <c r="BN972" t="e">
        <f>INDEX('Partnumber data valves'!$B$4:$AC$1001,$BB972,23)</f>
        <v>#N/A</v>
      </c>
      <c r="BO972" t="e">
        <f>INDEX('Partnumber data valves'!$B$4:$AC$1001,$BB972,24)</f>
        <v>#N/A</v>
      </c>
      <c r="BP972" t="e">
        <f>INDEX('Partnumber data valves'!$B$4:$AC$1001,$BB972,25)</f>
        <v>#N/A</v>
      </c>
      <c r="BQ972" t="e">
        <f>INDEX('Partnumber data valves'!$B$4:$AC$1001,$BB972,26)</f>
        <v>#N/A</v>
      </c>
      <c r="BR972" t="e">
        <f>INDEX('Partnumber data valves'!$B$4:$AC$1001,$BB972,27)</f>
        <v>#N/A</v>
      </c>
      <c r="BS972" t="e">
        <f>INDEX('Partnumber data valves'!$B$4:$AC$1001,$BB972,28)</f>
        <v>#N/A</v>
      </c>
      <c r="BU972" s="66" t="e">
        <f>INDEX('Partnumber data valves'!$B$4:$AC$1001,$BB972,5)</f>
        <v>#N/A</v>
      </c>
      <c r="BV972" s="66" t="e">
        <f>INDEX('Partnumber data valves'!$B$4:$AC$1001,$BB972,6)</f>
        <v>#N/A</v>
      </c>
    </row>
    <row r="973" spans="2:74" ht="15.75">
      <c r="B973" s="86"/>
      <c r="C973" s="108"/>
      <c r="D973" s="112"/>
      <c r="E973" s="124"/>
      <c r="F973" s="124"/>
      <c r="G973" s="109"/>
      <c r="H973" s="112"/>
      <c r="I973" s="110"/>
      <c r="J973" s="111"/>
      <c r="K973" s="112"/>
      <c r="L973" s="111"/>
      <c r="M973" s="115"/>
      <c r="N973" s="115"/>
      <c r="O973" s="115"/>
      <c r="Q973" s="83"/>
      <c r="R973" s="22" t="e">
        <f>VLOOKUP('Frese Valve Selection'!$Q973,'Partnumber data valves'!$B$4:$K$1001,2,FALSE)</f>
        <v>#N/A</v>
      </c>
      <c r="S973" s="23" t="e">
        <f>VLOOKUP('Frese Valve Selection'!$Q973,'Partnumber data valves'!$B$4:$K$1001,3,FALSE)</f>
        <v>#N/A</v>
      </c>
      <c r="T973" s="23" t="e">
        <f>VLOOKUP('Frese Valve Selection'!$Q973,'Partnumber data valves'!$B$4:$K$1001,4,FALSE)</f>
        <v>#N/A</v>
      </c>
      <c r="U973" s="23" t="e">
        <f>VLOOKUP('Frese Valve Selection'!$Q973,'Partnumber data valves'!$B$4:$K$1001,5,FALSE)</f>
        <v>#N/A</v>
      </c>
      <c r="V973" s="23" t="e">
        <f>VLOOKUP('Frese Valve Selection'!$Q973,'Partnumber data valves'!$B$4:$K$1001,6,FALSE)</f>
        <v>#N/A</v>
      </c>
      <c r="W973" s="23" t="e">
        <f>VLOOKUP('Frese Valve Selection'!$Q973,'Partnumber data valves'!$B$4:$K$1001,7,FALSE)</f>
        <v>#N/A</v>
      </c>
      <c r="X973" s="23" t="e">
        <f>VLOOKUP('Frese Valve Selection'!$Q973,'Partnumber data valves'!$B$4:$K$1001,8,FALSE)</f>
        <v>#N/A</v>
      </c>
      <c r="Y973" s="23" t="e">
        <f>VLOOKUP('Frese Valve Selection'!$Q973,'Partnumber data valves'!$B$4:$K$1001,9,FALSE)</f>
        <v>#N/A</v>
      </c>
      <c r="Z973" s="23" t="e">
        <f>VLOOKUP('Frese Valve Selection'!$Q973,'Partnumber data valves'!$B$4:$K$1001,10,FALSE)</f>
        <v>#N/A</v>
      </c>
      <c r="AA973" s="97">
        <f t="shared" si="135"/>
        <v>0</v>
      </c>
      <c r="AB973" s="98" t="e">
        <f t="shared" si="141"/>
        <v>#N/A</v>
      </c>
      <c r="AC973" s="99" t="e">
        <f t="shared" si="142"/>
        <v>#N/A</v>
      </c>
      <c r="AD973" s="23" t="e">
        <f>VLOOKUP(Q973,'Weight table'!$A$2:$C$10000,3,FALSE)</f>
        <v>#N/A</v>
      </c>
      <c r="AF973" s="83"/>
      <c r="AG973" s="23" t="str">
        <f>IF(OR(ISBLANK($AF973),$AF973="N/A"),"",VLOOKUP($AF973,'Part number data actuators'!$B$3:$H$202,2,FALSE))</f>
        <v/>
      </c>
      <c r="AH973" s="23" t="str">
        <f>IF(OR(ISBLANK($AF973),$AF973="N/A"),"",VLOOKUP($AF973,'Part number data actuators'!$B$3:$H$202,3,FALSE))</f>
        <v/>
      </c>
      <c r="AI973" s="23" t="str">
        <f>IF(OR(ISBLANK($AF973),$AF973="N/A"),"",VLOOKUP($AF973,'Part number data actuators'!$B$3:$H$202,4,FALSE))</f>
        <v/>
      </c>
      <c r="AJ973" s="23" t="str">
        <f>IF(OR(ISBLANK($AF973),$AF973="N/A"),"",VLOOKUP($AF973,'Part number data actuators'!$B$3:$H$202,5,FALSE))</f>
        <v/>
      </c>
      <c r="AK973" s="23" t="str">
        <f>IF(OR(ISBLANK($AF973),$AF973="N/A"),"",VLOOKUP($AF973,'Part number data actuators'!$B$3:$H$202,6,FALSE))</f>
        <v/>
      </c>
      <c r="AL973" s="23" t="str">
        <f>IF(OR(ISBLANK($AF973),$AF973="N/A"),"",VLOOKUP($AF973,'Part number data actuators'!$B$3:$H$202,7,FALSE))</f>
        <v/>
      </c>
      <c r="AM973" s="5" t="str">
        <f>IF(OR(ISBLANK($AF973),$AF973="N/A"),"",VLOOKUP(AF973,'Weight table'!$A$2:$C$10000,3,FALSE))</f>
        <v/>
      </c>
      <c r="AO973" s="86"/>
      <c r="AU973" s="66" t="e">
        <f t="shared" si="136"/>
        <v>#N/A</v>
      </c>
      <c r="AV973" s="66" t="e">
        <f t="shared" si="137"/>
        <v>#N/A</v>
      </c>
      <c r="AW973" t="e">
        <f t="shared" si="138"/>
        <v>#N/A</v>
      </c>
      <c r="AX973" s="66" t="e">
        <f t="shared" si="139"/>
        <v>#N/A</v>
      </c>
      <c r="AY973" s="66" t="e">
        <f t="shared" si="140"/>
        <v>#N/A</v>
      </c>
      <c r="BB973" s="6" t="e">
        <f>MATCH(Q973,'Partnumber data valves'!$B$4:$B$1001,0)</f>
        <v>#N/A</v>
      </c>
      <c r="BC973" s="6"/>
      <c r="BD973" t="e">
        <f>INDEX('Partnumber data valves'!$B$4:$AC$1001,$BB973,13)</f>
        <v>#N/A</v>
      </c>
      <c r="BE973" t="e">
        <f>INDEX('Partnumber data valves'!$B$4:$AC$1001,$BB973,14)</f>
        <v>#N/A</v>
      </c>
      <c r="BF973" t="e">
        <f>INDEX('Partnumber data valves'!$B$4:$AC$1001,$BB973,15)</f>
        <v>#N/A</v>
      </c>
      <c r="BG973" t="e">
        <f>INDEX('Partnumber data valves'!$B$4:$AC$1001,$BB973,16)</f>
        <v>#N/A</v>
      </c>
      <c r="BH973" t="e">
        <f>INDEX('Partnumber data valves'!$B$4:$AC$1001,$BB973,17)</f>
        <v>#N/A</v>
      </c>
      <c r="BI973" t="e">
        <f>INDEX('Partnumber data valves'!$B$4:$AC$1001,$BB973,18)</f>
        <v>#N/A</v>
      </c>
      <c r="BJ973" t="e">
        <f>INDEX('Partnumber data valves'!$B$4:$AC$1001,$BB973,19)</f>
        <v>#N/A</v>
      </c>
      <c r="BL973" t="e">
        <f>INDEX('Partnumber data valves'!$B$4:$AC$1001,$BB973,21)</f>
        <v>#N/A</v>
      </c>
      <c r="BM973" t="e">
        <f>INDEX('Partnumber data valves'!$B$4:$AC$1001,$BB973,22)</f>
        <v>#N/A</v>
      </c>
      <c r="BN973" t="e">
        <f>INDEX('Partnumber data valves'!$B$4:$AC$1001,$BB973,23)</f>
        <v>#N/A</v>
      </c>
      <c r="BO973" t="e">
        <f>INDEX('Partnumber data valves'!$B$4:$AC$1001,$BB973,24)</f>
        <v>#N/A</v>
      </c>
      <c r="BP973" t="e">
        <f>INDEX('Partnumber data valves'!$B$4:$AC$1001,$BB973,25)</f>
        <v>#N/A</v>
      </c>
      <c r="BQ973" t="e">
        <f>INDEX('Partnumber data valves'!$B$4:$AC$1001,$BB973,26)</f>
        <v>#N/A</v>
      </c>
      <c r="BR973" t="e">
        <f>INDEX('Partnumber data valves'!$B$4:$AC$1001,$BB973,27)</f>
        <v>#N/A</v>
      </c>
      <c r="BS973" t="e">
        <f>INDEX('Partnumber data valves'!$B$4:$AC$1001,$BB973,28)</f>
        <v>#N/A</v>
      </c>
      <c r="BU973" s="66" t="e">
        <f>INDEX('Partnumber data valves'!$B$4:$AC$1001,$BB973,5)</f>
        <v>#N/A</v>
      </c>
      <c r="BV973" s="66" t="e">
        <f>INDEX('Partnumber data valves'!$B$4:$AC$1001,$BB973,6)</f>
        <v>#N/A</v>
      </c>
    </row>
    <row r="974" spans="2:74" ht="15.75">
      <c r="B974" s="86"/>
      <c r="C974" s="108"/>
      <c r="D974" s="112"/>
      <c r="E974" s="124"/>
      <c r="F974" s="124"/>
      <c r="G974" s="109"/>
      <c r="H974" s="112"/>
      <c r="I974" s="110"/>
      <c r="J974" s="111"/>
      <c r="K974" s="112"/>
      <c r="L974" s="111"/>
      <c r="M974" s="115"/>
      <c r="N974" s="115"/>
      <c r="O974" s="115"/>
      <c r="Q974" s="83"/>
      <c r="R974" s="22" t="e">
        <f>VLOOKUP('Frese Valve Selection'!$Q974,'Partnumber data valves'!$B$4:$K$1001,2,FALSE)</f>
        <v>#N/A</v>
      </c>
      <c r="S974" s="23" t="e">
        <f>VLOOKUP('Frese Valve Selection'!$Q974,'Partnumber data valves'!$B$4:$K$1001,3,FALSE)</f>
        <v>#N/A</v>
      </c>
      <c r="T974" s="23" t="e">
        <f>VLOOKUP('Frese Valve Selection'!$Q974,'Partnumber data valves'!$B$4:$K$1001,4,FALSE)</f>
        <v>#N/A</v>
      </c>
      <c r="U974" s="23" t="e">
        <f>VLOOKUP('Frese Valve Selection'!$Q974,'Partnumber data valves'!$B$4:$K$1001,5,FALSE)</f>
        <v>#N/A</v>
      </c>
      <c r="V974" s="23" t="e">
        <f>VLOOKUP('Frese Valve Selection'!$Q974,'Partnumber data valves'!$B$4:$K$1001,6,FALSE)</f>
        <v>#N/A</v>
      </c>
      <c r="W974" s="23" t="e">
        <f>VLOOKUP('Frese Valve Selection'!$Q974,'Partnumber data valves'!$B$4:$K$1001,7,FALSE)</f>
        <v>#N/A</v>
      </c>
      <c r="X974" s="23" t="e">
        <f>VLOOKUP('Frese Valve Selection'!$Q974,'Partnumber data valves'!$B$4:$K$1001,8,FALSE)</f>
        <v>#N/A</v>
      </c>
      <c r="Y974" s="23" t="e">
        <f>VLOOKUP('Frese Valve Selection'!$Q974,'Partnumber data valves'!$B$4:$K$1001,9,FALSE)</f>
        <v>#N/A</v>
      </c>
      <c r="Z974" s="23" t="e">
        <f>VLOOKUP('Frese Valve Selection'!$Q974,'Partnumber data valves'!$B$4:$K$1001,10,FALSE)</f>
        <v>#N/A</v>
      </c>
      <c r="AA974" s="97">
        <f t="shared" si="135"/>
        <v>0</v>
      </c>
      <c r="AB974" s="98" t="e">
        <f t="shared" si="141"/>
        <v>#N/A</v>
      </c>
      <c r="AC974" s="99" t="e">
        <f t="shared" si="142"/>
        <v>#N/A</v>
      </c>
      <c r="AD974" s="23" t="e">
        <f>VLOOKUP(Q974,'Weight table'!$A$2:$C$10000,3,FALSE)</f>
        <v>#N/A</v>
      </c>
      <c r="AF974" s="83"/>
      <c r="AG974" s="23" t="str">
        <f>IF(OR(ISBLANK($AF974),$AF974="N/A"),"",VLOOKUP($AF974,'Part number data actuators'!$B$3:$H$202,2,FALSE))</f>
        <v/>
      </c>
      <c r="AH974" s="23" t="str">
        <f>IF(OR(ISBLANK($AF974),$AF974="N/A"),"",VLOOKUP($AF974,'Part number data actuators'!$B$3:$H$202,3,FALSE))</f>
        <v/>
      </c>
      <c r="AI974" s="23" t="str">
        <f>IF(OR(ISBLANK($AF974),$AF974="N/A"),"",VLOOKUP($AF974,'Part number data actuators'!$B$3:$H$202,4,FALSE))</f>
        <v/>
      </c>
      <c r="AJ974" s="23" t="str">
        <f>IF(OR(ISBLANK($AF974),$AF974="N/A"),"",VLOOKUP($AF974,'Part number data actuators'!$B$3:$H$202,5,FALSE))</f>
        <v/>
      </c>
      <c r="AK974" s="23" t="str">
        <f>IF(OR(ISBLANK($AF974),$AF974="N/A"),"",VLOOKUP($AF974,'Part number data actuators'!$B$3:$H$202,6,FALSE))</f>
        <v/>
      </c>
      <c r="AL974" s="23" t="str">
        <f>IF(OR(ISBLANK($AF974),$AF974="N/A"),"",VLOOKUP($AF974,'Part number data actuators'!$B$3:$H$202,7,FALSE))</f>
        <v/>
      </c>
      <c r="AM974" s="5" t="str">
        <f>IF(OR(ISBLANK($AF974),$AF974="N/A"),"",VLOOKUP(AF974,'Weight table'!$A$2:$C$10000,3,FALSE))</f>
        <v/>
      </c>
      <c r="AO974" s="86"/>
      <c r="AU974" s="66" t="e">
        <f t="shared" si="136"/>
        <v>#N/A</v>
      </c>
      <c r="AV974" s="66" t="e">
        <f t="shared" si="137"/>
        <v>#N/A</v>
      </c>
      <c r="AW974" t="e">
        <f t="shared" si="138"/>
        <v>#N/A</v>
      </c>
      <c r="AX974" s="66" t="e">
        <f t="shared" si="139"/>
        <v>#N/A</v>
      </c>
      <c r="AY974" s="66" t="e">
        <f t="shared" si="140"/>
        <v>#N/A</v>
      </c>
      <c r="BB974" s="6" t="e">
        <f>MATCH(Q974,'Partnumber data valves'!$B$4:$B$1001,0)</f>
        <v>#N/A</v>
      </c>
      <c r="BC974" s="6"/>
      <c r="BD974" t="e">
        <f>INDEX('Partnumber data valves'!$B$4:$AC$1001,$BB974,13)</f>
        <v>#N/A</v>
      </c>
      <c r="BE974" t="e">
        <f>INDEX('Partnumber data valves'!$B$4:$AC$1001,$BB974,14)</f>
        <v>#N/A</v>
      </c>
      <c r="BF974" t="e">
        <f>INDEX('Partnumber data valves'!$B$4:$AC$1001,$BB974,15)</f>
        <v>#N/A</v>
      </c>
      <c r="BG974" t="e">
        <f>INDEX('Partnumber data valves'!$B$4:$AC$1001,$BB974,16)</f>
        <v>#N/A</v>
      </c>
      <c r="BH974" t="e">
        <f>INDEX('Partnumber data valves'!$B$4:$AC$1001,$BB974,17)</f>
        <v>#N/A</v>
      </c>
      <c r="BI974" t="e">
        <f>INDEX('Partnumber data valves'!$B$4:$AC$1001,$BB974,18)</f>
        <v>#N/A</v>
      </c>
      <c r="BJ974" t="e">
        <f>INDEX('Partnumber data valves'!$B$4:$AC$1001,$BB974,19)</f>
        <v>#N/A</v>
      </c>
      <c r="BL974" t="e">
        <f>INDEX('Partnumber data valves'!$B$4:$AC$1001,$BB974,21)</f>
        <v>#N/A</v>
      </c>
      <c r="BM974" t="e">
        <f>INDEX('Partnumber data valves'!$B$4:$AC$1001,$BB974,22)</f>
        <v>#N/A</v>
      </c>
      <c r="BN974" t="e">
        <f>INDEX('Partnumber data valves'!$B$4:$AC$1001,$BB974,23)</f>
        <v>#N/A</v>
      </c>
      <c r="BO974" t="e">
        <f>INDEX('Partnumber data valves'!$B$4:$AC$1001,$BB974,24)</f>
        <v>#N/A</v>
      </c>
      <c r="BP974" t="e">
        <f>INDEX('Partnumber data valves'!$B$4:$AC$1001,$BB974,25)</f>
        <v>#N/A</v>
      </c>
      <c r="BQ974" t="e">
        <f>INDEX('Partnumber data valves'!$B$4:$AC$1001,$BB974,26)</f>
        <v>#N/A</v>
      </c>
      <c r="BR974" t="e">
        <f>INDEX('Partnumber data valves'!$B$4:$AC$1001,$BB974,27)</f>
        <v>#N/A</v>
      </c>
      <c r="BS974" t="e">
        <f>INDEX('Partnumber data valves'!$B$4:$AC$1001,$BB974,28)</f>
        <v>#N/A</v>
      </c>
      <c r="BU974" s="66" t="e">
        <f>INDEX('Partnumber data valves'!$B$4:$AC$1001,$BB974,5)</f>
        <v>#N/A</v>
      </c>
      <c r="BV974" s="66" t="e">
        <f>INDEX('Partnumber data valves'!$B$4:$AC$1001,$BB974,6)</f>
        <v>#N/A</v>
      </c>
    </row>
    <row r="975" spans="2:74" ht="15.75">
      <c r="B975" s="86"/>
      <c r="C975" s="108"/>
      <c r="D975" s="112"/>
      <c r="E975" s="124"/>
      <c r="F975" s="124"/>
      <c r="G975" s="109"/>
      <c r="H975" s="112"/>
      <c r="I975" s="110"/>
      <c r="J975" s="111"/>
      <c r="K975" s="112"/>
      <c r="L975" s="111"/>
      <c r="M975" s="115"/>
      <c r="N975" s="115"/>
      <c r="O975" s="115"/>
      <c r="Q975" s="83"/>
      <c r="R975" s="22" t="e">
        <f>VLOOKUP('Frese Valve Selection'!$Q975,'Partnumber data valves'!$B$4:$K$1001,2,FALSE)</f>
        <v>#N/A</v>
      </c>
      <c r="S975" s="23" t="e">
        <f>VLOOKUP('Frese Valve Selection'!$Q975,'Partnumber data valves'!$B$4:$K$1001,3,FALSE)</f>
        <v>#N/A</v>
      </c>
      <c r="T975" s="23" t="e">
        <f>VLOOKUP('Frese Valve Selection'!$Q975,'Partnumber data valves'!$B$4:$K$1001,4,FALSE)</f>
        <v>#N/A</v>
      </c>
      <c r="U975" s="23" t="e">
        <f>VLOOKUP('Frese Valve Selection'!$Q975,'Partnumber data valves'!$B$4:$K$1001,5,FALSE)</f>
        <v>#N/A</v>
      </c>
      <c r="V975" s="23" t="e">
        <f>VLOOKUP('Frese Valve Selection'!$Q975,'Partnumber data valves'!$B$4:$K$1001,6,FALSE)</f>
        <v>#N/A</v>
      </c>
      <c r="W975" s="23" t="e">
        <f>VLOOKUP('Frese Valve Selection'!$Q975,'Partnumber data valves'!$B$4:$K$1001,7,FALSE)</f>
        <v>#N/A</v>
      </c>
      <c r="X975" s="23" t="e">
        <f>VLOOKUP('Frese Valve Selection'!$Q975,'Partnumber data valves'!$B$4:$K$1001,8,FALSE)</f>
        <v>#N/A</v>
      </c>
      <c r="Y975" s="23" t="e">
        <f>VLOOKUP('Frese Valve Selection'!$Q975,'Partnumber data valves'!$B$4:$K$1001,9,FALSE)</f>
        <v>#N/A</v>
      </c>
      <c r="Z975" s="23" t="e">
        <f>VLOOKUP('Frese Valve Selection'!$Q975,'Partnumber data valves'!$B$4:$K$1001,10,FALSE)</f>
        <v>#N/A</v>
      </c>
      <c r="AA975" s="97">
        <f t="shared" si="135"/>
        <v>0</v>
      </c>
      <c r="AB975" s="98" t="e">
        <f t="shared" si="141"/>
        <v>#N/A</v>
      </c>
      <c r="AC975" s="99" t="e">
        <f t="shared" si="142"/>
        <v>#N/A</v>
      </c>
      <c r="AD975" s="23" t="e">
        <f>VLOOKUP(Q975,'Weight table'!$A$2:$C$10000,3,FALSE)</f>
        <v>#N/A</v>
      </c>
      <c r="AF975" s="83"/>
      <c r="AG975" s="23" t="str">
        <f>IF(OR(ISBLANK($AF975),$AF975="N/A"),"",VLOOKUP($AF975,'Part number data actuators'!$B$3:$H$202,2,FALSE))</f>
        <v/>
      </c>
      <c r="AH975" s="23" t="str">
        <f>IF(OR(ISBLANK($AF975),$AF975="N/A"),"",VLOOKUP($AF975,'Part number data actuators'!$B$3:$H$202,3,FALSE))</f>
        <v/>
      </c>
      <c r="AI975" s="23" t="str">
        <f>IF(OR(ISBLANK($AF975),$AF975="N/A"),"",VLOOKUP($AF975,'Part number data actuators'!$B$3:$H$202,4,FALSE))</f>
        <v/>
      </c>
      <c r="AJ975" s="23" t="str">
        <f>IF(OR(ISBLANK($AF975),$AF975="N/A"),"",VLOOKUP($AF975,'Part number data actuators'!$B$3:$H$202,5,FALSE))</f>
        <v/>
      </c>
      <c r="AK975" s="23" t="str">
        <f>IF(OR(ISBLANK($AF975),$AF975="N/A"),"",VLOOKUP($AF975,'Part number data actuators'!$B$3:$H$202,6,FALSE))</f>
        <v/>
      </c>
      <c r="AL975" s="23" t="str">
        <f>IF(OR(ISBLANK($AF975),$AF975="N/A"),"",VLOOKUP($AF975,'Part number data actuators'!$B$3:$H$202,7,FALSE))</f>
        <v/>
      </c>
      <c r="AM975" s="5" t="str">
        <f>IF(OR(ISBLANK($AF975),$AF975="N/A"),"",VLOOKUP(AF975,'Weight table'!$A$2:$C$10000,3,FALSE))</f>
        <v/>
      </c>
      <c r="AO975" s="86"/>
      <c r="AU975" s="66" t="e">
        <f t="shared" si="136"/>
        <v>#N/A</v>
      </c>
      <c r="AV975" s="66" t="e">
        <f t="shared" si="137"/>
        <v>#N/A</v>
      </c>
      <c r="AW975" t="e">
        <f t="shared" si="138"/>
        <v>#N/A</v>
      </c>
      <c r="AX975" s="66" t="e">
        <f t="shared" si="139"/>
        <v>#N/A</v>
      </c>
      <c r="AY975" s="66" t="e">
        <f t="shared" si="140"/>
        <v>#N/A</v>
      </c>
      <c r="BB975" s="6" t="e">
        <f>MATCH(Q975,'Partnumber data valves'!$B$4:$B$1001,0)</f>
        <v>#N/A</v>
      </c>
      <c r="BC975" s="6"/>
      <c r="BD975" t="e">
        <f>INDEX('Partnumber data valves'!$B$4:$AC$1001,$BB975,13)</f>
        <v>#N/A</v>
      </c>
      <c r="BE975" t="e">
        <f>INDEX('Partnumber data valves'!$B$4:$AC$1001,$BB975,14)</f>
        <v>#N/A</v>
      </c>
      <c r="BF975" t="e">
        <f>INDEX('Partnumber data valves'!$B$4:$AC$1001,$BB975,15)</f>
        <v>#N/A</v>
      </c>
      <c r="BG975" t="e">
        <f>INDEX('Partnumber data valves'!$B$4:$AC$1001,$BB975,16)</f>
        <v>#N/A</v>
      </c>
      <c r="BH975" t="e">
        <f>INDEX('Partnumber data valves'!$B$4:$AC$1001,$BB975,17)</f>
        <v>#N/A</v>
      </c>
      <c r="BI975" t="e">
        <f>INDEX('Partnumber data valves'!$B$4:$AC$1001,$BB975,18)</f>
        <v>#N/A</v>
      </c>
      <c r="BJ975" t="e">
        <f>INDEX('Partnumber data valves'!$B$4:$AC$1001,$BB975,19)</f>
        <v>#N/A</v>
      </c>
      <c r="BL975" t="e">
        <f>INDEX('Partnumber data valves'!$B$4:$AC$1001,$BB975,21)</f>
        <v>#N/A</v>
      </c>
      <c r="BM975" t="e">
        <f>INDEX('Partnumber data valves'!$B$4:$AC$1001,$BB975,22)</f>
        <v>#N/A</v>
      </c>
      <c r="BN975" t="e">
        <f>INDEX('Partnumber data valves'!$B$4:$AC$1001,$BB975,23)</f>
        <v>#N/A</v>
      </c>
      <c r="BO975" t="e">
        <f>INDEX('Partnumber data valves'!$B$4:$AC$1001,$BB975,24)</f>
        <v>#N/A</v>
      </c>
      <c r="BP975" t="e">
        <f>INDEX('Partnumber data valves'!$B$4:$AC$1001,$BB975,25)</f>
        <v>#N/A</v>
      </c>
      <c r="BQ975" t="e">
        <f>INDEX('Partnumber data valves'!$B$4:$AC$1001,$BB975,26)</f>
        <v>#N/A</v>
      </c>
      <c r="BR975" t="e">
        <f>INDEX('Partnumber data valves'!$B$4:$AC$1001,$BB975,27)</f>
        <v>#N/A</v>
      </c>
      <c r="BS975" t="e">
        <f>INDEX('Partnumber data valves'!$B$4:$AC$1001,$BB975,28)</f>
        <v>#N/A</v>
      </c>
      <c r="BU975" s="66" t="e">
        <f>INDEX('Partnumber data valves'!$B$4:$AC$1001,$BB975,5)</f>
        <v>#N/A</v>
      </c>
      <c r="BV975" s="66" t="e">
        <f>INDEX('Partnumber data valves'!$B$4:$AC$1001,$BB975,6)</f>
        <v>#N/A</v>
      </c>
    </row>
    <row r="976" spans="2:74" ht="15.75">
      <c r="B976" s="86"/>
      <c r="C976" s="108"/>
      <c r="D976" s="112"/>
      <c r="E976" s="124"/>
      <c r="F976" s="124"/>
      <c r="G976" s="109"/>
      <c r="H976" s="112"/>
      <c r="I976" s="110"/>
      <c r="J976" s="111"/>
      <c r="K976" s="112"/>
      <c r="L976" s="111"/>
      <c r="M976" s="115"/>
      <c r="N976" s="115"/>
      <c r="O976" s="115"/>
      <c r="Q976" s="83"/>
      <c r="R976" s="22" t="e">
        <f>VLOOKUP('Frese Valve Selection'!$Q976,'Partnumber data valves'!$B$4:$K$1001,2,FALSE)</f>
        <v>#N/A</v>
      </c>
      <c r="S976" s="23" t="e">
        <f>VLOOKUP('Frese Valve Selection'!$Q976,'Partnumber data valves'!$B$4:$K$1001,3,FALSE)</f>
        <v>#N/A</v>
      </c>
      <c r="T976" s="23" t="e">
        <f>VLOOKUP('Frese Valve Selection'!$Q976,'Partnumber data valves'!$B$4:$K$1001,4,FALSE)</f>
        <v>#N/A</v>
      </c>
      <c r="U976" s="23" t="e">
        <f>VLOOKUP('Frese Valve Selection'!$Q976,'Partnumber data valves'!$B$4:$K$1001,5,FALSE)</f>
        <v>#N/A</v>
      </c>
      <c r="V976" s="23" t="e">
        <f>VLOOKUP('Frese Valve Selection'!$Q976,'Partnumber data valves'!$B$4:$K$1001,6,FALSE)</f>
        <v>#N/A</v>
      </c>
      <c r="W976" s="23" t="e">
        <f>VLOOKUP('Frese Valve Selection'!$Q976,'Partnumber data valves'!$B$4:$K$1001,7,FALSE)</f>
        <v>#N/A</v>
      </c>
      <c r="X976" s="23" t="e">
        <f>VLOOKUP('Frese Valve Selection'!$Q976,'Partnumber data valves'!$B$4:$K$1001,8,FALSE)</f>
        <v>#N/A</v>
      </c>
      <c r="Y976" s="23" t="e">
        <f>VLOOKUP('Frese Valve Selection'!$Q976,'Partnumber data valves'!$B$4:$K$1001,9,FALSE)</f>
        <v>#N/A</v>
      </c>
      <c r="Z976" s="23" t="e">
        <f>VLOOKUP('Frese Valve Selection'!$Q976,'Partnumber data valves'!$B$4:$K$1001,10,FALSE)</f>
        <v>#N/A</v>
      </c>
      <c r="AA976" s="97">
        <f t="shared" ref="AA976:AA1000" si="143">I976</f>
        <v>0</v>
      </c>
      <c r="AB976" s="98" t="e">
        <f t="shared" si="141"/>
        <v>#N/A</v>
      </c>
      <c r="AC976" s="99" t="e">
        <f t="shared" si="142"/>
        <v>#N/A</v>
      </c>
      <c r="AD976" s="23" t="e">
        <f>VLOOKUP(Q976,'Weight table'!$A$2:$C$10000,3,FALSE)</f>
        <v>#N/A</v>
      </c>
      <c r="AF976" s="83"/>
      <c r="AG976" s="23" t="str">
        <f>IF(OR(ISBLANK($AF976),$AF976="N/A"),"",VLOOKUP($AF976,'Part number data actuators'!$B$3:$H$202,2,FALSE))</f>
        <v/>
      </c>
      <c r="AH976" s="23" t="str">
        <f>IF(OR(ISBLANK($AF976),$AF976="N/A"),"",VLOOKUP($AF976,'Part number data actuators'!$B$3:$H$202,3,FALSE))</f>
        <v/>
      </c>
      <c r="AI976" s="23" t="str">
        <f>IF(OR(ISBLANK($AF976),$AF976="N/A"),"",VLOOKUP($AF976,'Part number data actuators'!$B$3:$H$202,4,FALSE))</f>
        <v/>
      </c>
      <c r="AJ976" s="23" t="str">
        <f>IF(OR(ISBLANK($AF976),$AF976="N/A"),"",VLOOKUP($AF976,'Part number data actuators'!$B$3:$H$202,5,FALSE))</f>
        <v/>
      </c>
      <c r="AK976" s="23" t="str">
        <f>IF(OR(ISBLANK($AF976),$AF976="N/A"),"",VLOOKUP($AF976,'Part number data actuators'!$B$3:$H$202,6,FALSE))</f>
        <v/>
      </c>
      <c r="AL976" s="23" t="str">
        <f>IF(OR(ISBLANK($AF976),$AF976="N/A"),"",VLOOKUP($AF976,'Part number data actuators'!$B$3:$H$202,7,FALSE))</f>
        <v/>
      </c>
      <c r="AM976" s="5" t="str">
        <f>IF(OR(ISBLANK($AF976),$AF976="N/A"),"",VLOOKUP(AF976,'Weight table'!$A$2:$C$10000,3,FALSE))</f>
        <v/>
      </c>
      <c r="AO976" s="86"/>
      <c r="AU976" s="66" t="e">
        <f t="shared" si="136"/>
        <v>#N/A</v>
      </c>
      <c r="AV976" s="66" t="e">
        <f t="shared" si="137"/>
        <v>#N/A</v>
      </c>
      <c r="AW976" t="e">
        <f t="shared" si="138"/>
        <v>#N/A</v>
      </c>
      <c r="AX976" s="66" t="e">
        <f t="shared" si="139"/>
        <v>#N/A</v>
      </c>
      <c r="AY976" s="66" t="e">
        <f t="shared" si="140"/>
        <v>#N/A</v>
      </c>
      <c r="BB976" s="6" t="e">
        <f>MATCH(Q976,'Partnumber data valves'!$B$4:$B$1001,0)</f>
        <v>#N/A</v>
      </c>
      <c r="BC976" s="6"/>
      <c r="BD976" t="e">
        <f>INDEX('Partnumber data valves'!$B$4:$AC$1001,$BB976,13)</f>
        <v>#N/A</v>
      </c>
      <c r="BE976" t="e">
        <f>INDEX('Partnumber data valves'!$B$4:$AC$1001,$BB976,14)</f>
        <v>#N/A</v>
      </c>
      <c r="BF976" t="e">
        <f>INDEX('Partnumber data valves'!$B$4:$AC$1001,$BB976,15)</f>
        <v>#N/A</v>
      </c>
      <c r="BG976" t="e">
        <f>INDEX('Partnumber data valves'!$B$4:$AC$1001,$BB976,16)</f>
        <v>#N/A</v>
      </c>
      <c r="BH976" t="e">
        <f>INDEX('Partnumber data valves'!$B$4:$AC$1001,$BB976,17)</f>
        <v>#N/A</v>
      </c>
      <c r="BI976" t="e">
        <f>INDEX('Partnumber data valves'!$B$4:$AC$1001,$BB976,18)</f>
        <v>#N/A</v>
      </c>
      <c r="BJ976" t="e">
        <f>INDEX('Partnumber data valves'!$B$4:$AC$1001,$BB976,19)</f>
        <v>#N/A</v>
      </c>
      <c r="BL976" t="e">
        <f>INDEX('Partnumber data valves'!$B$4:$AC$1001,$BB976,21)</f>
        <v>#N/A</v>
      </c>
      <c r="BM976" t="e">
        <f>INDEX('Partnumber data valves'!$B$4:$AC$1001,$BB976,22)</f>
        <v>#N/A</v>
      </c>
      <c r="BN976" t="e">
        <f>INDEX('Partnumber data valves'!$B$4:$AC$1001,$BB976,23)</f>
        <v>#N/A</v>
      </c>
      <c r="BO976" t="e">
        <f>INDEX('Partnumber data valves'!$B$4:$AC$1001,$BB976,24)</f>
        <v>#N/A</v>
      </c>
      <c r="BP976" t="e">
        <f>INDEX('Partnumber data valves'!$B$4:$AC$1001,$BB976,25)</f>
        <v>#N/A</v>
      </c>
      <c r="BQ976" t="e">
        <f>INDEX('Partnumber data valves'!$B$4:$AC$1001,$BB976,26)</f>
        <v>#N/A</v>
      </c>
      <c r="BR976" t="e">
        <f>INDEX('Partnumber data valves'!$B$4:$AC$1001,$BB976,27)</f>
        <v>#N/A</v>
      </c>
      <c r="BS976" t="e">
        <f>INDEX('Partnumber data valves'!$B$4:$AC$1001,$BB976,28)</f>
        <v>#N/A</v>
      </c>
      <c r="BU976" s="66" t="e">
        <f>INDEX('Partnumber data valves'!$B$4:$AC$1001,$BB976,5)</f>
        <v>#N/A</v>
      </c>
      <c r="BV976" s="66" t="e">
        <f>INDEX('Partnumber data valves'!$B$4:$AC$1001,$BB976,6)</f>
        <v>#N/A</v>
      </c>
    </row>
    <row r="977" spans="2:74" ht="15.75">
      <c r="B977" s="86"/>
      <c r="C977" s="108"/>
      <c r="D977" s="125"/>
      <c r="E977" s="124"/>
      <c r="F977" s="124"/>
      <c r="G977" s="109"/>
      <c r="H977" s="112"/>
      <c r="I977" s="110"/>
      <c r="J977" s="111"/>
      <c r="K977" s="112"/>
      <c r="L977" s="111"/>
      <c r="M977" s="115"/>
      <c r="N977" s="115"/>
      <c r="O977" s="115"/>
      <c r="Q977" s="83"/>
      <c r="R977" s="22" t="e">
        <f>VLOOKUP('Frese Valve Selection'!$Q977,'Partnumber data valves'!$B$4:$K$1001,2,FALSE)</f>
        <v>#N/A</v>
      </c>
      <c r="S977" s="23" t="e">
        <f>VLOOKUP('Frese Valve Selection'!$Q977,'Partnumber data valves'!$B$4:$K$1001,3,FALSE)</f>
        <v>#N/A</v>
      </c>
      <c r="T977" s="23" t="e">
        <f>VLOOKUP('Frese Valve Selection'!$Q977,'Partnumber data valves'!$B$4:$K$1001,4,FALSE)</f>
        <v>#N/A</v>
      </c>
      <c r="U977" s="23" t="e">
        <f>VLOOKUP('Frese Valve Selection'!$Q977,'Partnumber data valves'!$B$4:$K$1001,5,FALSE)</f>
        <v>#N/A</v>
      </c>
      <c r="V977" s="23" t="e">
        <f>VLOOKUP('Frese Valve Selection'!$Q977,'Partnumber data valves'!$B$4:$K$1001,6,FALSE)</f>
        <v>#N/A</v>
      </c>
      <c r="W977" s="23" t="e">
        <f>VLOOKUP('Frese Valve Selection'!$Q977,'Partnumber data valves'!$B$4:$K$1001,7,FALSE)</f>
        <v>#N/A</v>
      </c>
      <c r="X977" s="23" t="e">
        <f>VLOOKUP('Frese Valve Selection'!$Q977,'Partnumber data valves'!$B$4:$K$1001,8,FALSE)</f>
        <v>#N/A</v>
      </c>
      <c r="Y977" s="23" t="e">
        <f>VLOOKUP('Frese Valve Selection'!$Q977,'Partnumber data valves'!$B$4:$K$1001,9,FALSE)</f>
        <v>#N/A</v>
      </c>
      <c r="Z977" s="23" t="e">
        <f>VLOOKUP('Frese Valve Selection'!$Q977,'Partnumber data valves'!$B$4:$K$1001,10,FALSE)</f>
        <v>#N/A</v>
      </c>
      <c r="AA977" s="97">
        <f t="shared" si="143"/>
        <v>0</v>
      </c>
      <c r="AB977" s="98" t="e">
        <f t="shared" si="141"/>
        <v>#N/A</v>
      </c>
      <c r="AC977" s="99" t="e">
        <f t="shared" si="142"/>
        <v>#N/A</v>
      </c>
      <c r="AD977" s="23" t="e">
        <f>VLOOKUP(Q977,'Weight table'!$A$2:$C$10000,3,FALSE)</f>
        <v>#N/A</v>
      </c>
      <c r="AF977" s="83"/>
      <c r="AG977" s="23" t="str">
        <f>IF(OR(ISBLANK($AF977),$AF977="N/A"),"",VLOOKUP($AF977,'Part number data actuators'!$B$3:$H$202,2,FALSE))</f>
        <v/>
      </c>
      <c r="AH977" s="23" t="str">
        <f>IF(OR(ISBLANK($AF977),$AF977="N/A"),"",VLOOKUP($AF977,'Part number data actuators'!$B$3:$H$202,3,FALSE))</f>
        <v/>
      </c>
      <c r="AI977" s="23" t="str">
        <f>IF(OR(ISBLANK($AF977),$AF977="N/A"),"",VLOOKUP($AF977,'Part number data actuators'!$B$3:$H$202,4,FALSE))</f>
        <v/>
      </c>
      <c r="AJ977" s="23" t="str">
        <f>IF(OR(ISBLANK($AF977),$AF977="N/A"),"",VLOOKUP($AF977,'Part number data actuators'!$B$3:$H$202,5,FALSE))</f>
        <v/>
      </c>
      <c r="AK977" s="23" t="str">
        <f>IF(OR(ISBLANK($AF977),$AF977="N/A"),"",VLOOKUP($AF977,'Part number data actuators'!$B$3:$H$202,6,FALSE))</f>
        <v/>
      </c>
      <c r="AL977" s="23" t="str">
        <f>IF(OR(ISBLANK($AF977),$AF977="N/A"),"",VLOOKUP($AF977,'Part number data actuators'!$B$3:$H$202,7,FALSE))</f>
        <v/>
      </c>
      <c r="AM977" s="5" t="str">
        <f>IF(OR(ISBLANK($AF977),$AF977="N/A"),"",VLOOKUP(AF977,'Weight table'!$A$2:$C$10000,3,FALSE))</f>
        <v/>
      </c>
      <c r="AO977" s="86"/>
      <c r="AU977" s="66" t="e">
        <f t="shared" ref="AU977:AU1000" si="144">IF(AW977,
BD977*AA977^6+BE977*AA977^5+BF977*AA977^4+BG977*AA977^3+BH977*AA977^2+BI977*AA977+BJ977,
"Out of flow range")</f>
        <v>#N/A</v>
      </c>
      <c r="AV977" s="66" t="e">
        <f t="shared" ref="AV977:AV1000" si="145">IF(AW977,
IF(AA977&lt;BL977,BM977,IF(BN977="flow",AX977,IF(BN977="preset",AY977,"not available"))),
"Out of flow range")</f>
        <v>#N/A</v>
      </c>
      <c r="AW977" t="e">
        <f t="shared" ref="AW977:AW1000" si="146">IF(AND(AA977&gt;=BU977,AA977&lt;=BV977),TRUE,FALSE)</f>
        <v>#N/A</v>
      </c>
      <c r="AX977" s="66" t="e">
        <f t="shared" ref="AX977:AX1000" si="147">BO977*AA977^4+BP977*AA977^3+BQ977*AA977^2+BR977*AA977+BS977</f>
        <v>#N/A</v>
      </c>
      <c r="AY977" s="66" t="e">
        <f t="shared" ref="AY977:AY1000" si="148">BO977*AU977^4+BP977*AU977^3+BQ977*AU977^2+BR977*AU977+BS977</f>
        <v>#N/A</v>
      </c>
      <c r="BB977" s="6" t="e">
        <f>MATCH(Q977,'Partnumber data valves'!$B$4:$B$1001,0)</f>
        <v>#N/A</v>
      </c>
      <c r="BC977" s="6"/>
      <c r="BD977" t="e">
        <f>INDEX('Partnumber data valves'!$B$4:$AC$1001,$BB977,13)</f>
        <v>#N/A</v>
      </c>
      <c r="BE977" t="e">
        <f>INDEX('Partnumber data valves'!$B$4:$AC$1001,$BB977,14)</f>
        <v>#N/A</v>
      </c>
      <c r="BF977" t="e">
        <f>INDEX('Partnumber data valves'!$B$4:$AC$1001,$BB977,15)</f>
        <v>#N/A</v>
      </c>
      <c r="BG977" t="e">
        <f>INDEX('Partnumber data valves'!$B$4:$AC$1001,$BB977,16)</f>
        <v>#N/A</v>
      </c>
      <c r="BH977" t="e">
        <f>INDEX('Partnumber data valves'!$B$4:$AC$1001,$BB977,17)</f>
        <v>#N/A</v>
      </c>
      <c r="BI977" t="e">
        <f>INDEX('Partnumber data valves'!$B$4:$AC$1001,$BB977,18)</f>
        <v>#N/A</v>
      </c>
      <c r="BJ977" t="e">
        <f>INDEX('Partnumber data valves'!$B$4:$AC$1001,$BB977,19)</f>
        <v>#N/A</v>
      </c>
      <c r="BL977" t="e">
        <f>INDEX('Partnumber data valves'!$B$4:$AC$1001,$BB977,21)</f>
        <v>#N/A</v>
      </c>
      <c r="BM977" t="e">
        <f>INDEX('Partnumber data valves'!$B$4:$AC$1001,$BB977,22)</f>
        <v>#N/A</v>
      </c>
      <c r="BN977" t="e">
        <f>INDEX('Partnumber data valves'!$B$4:$AC$1001,$BB977,23)</f>
        <v>#N/A</v>
      </c>
      <c r="BO977" t="e">
        <f>INDEX('Partnumber data valves'!$B$4:$AC$1001,$BB977,24)</f>
        <v>#N/A</v>
      </c>
      <c r="BP977" t="e">
        <f>INDEX('Partnumber data valves'!$B$4:$AC$1001,$BB977,25)</f>
        <v>#N/A</v>
      </c>
      <c r="BQ977" t="e">
        <f>INDEX('Partnumber data valves'!$B$4:$AC$1001,$BB977,26)</f>
        <v>#N/A</v>
      </c>
      <c r="BR977" t="e">
        <f>INDEX('Partnumber data valves'!$B$4:$AC$1001,$BB977,27)</f>
        <v>#N/A</v>
      </c>
      <c r="BS977" t="e">
        <f>INDEX('Partnumber data valves'!$B$4:$AC$1001,$BB977,28)</f>
        <v>#N/A</v>
      </c>
      <c r="BU977" s="66" t="e">
        <f>INDEX('Partnumber data valves'!$B$4:$AC$1001,$BB977,5)</f>
        <v>#N/A</v>
      </c>
      <c r="BV977" s="66" t="e">
        <f>INDEX('Partnumber data valves'!$B$4:$AC$1001,$BB977,6)</f>
        <v>#N/A</v>
      </c>
    </row>
    <row r="978" spans="2:74" ht="15.75">
      <c r="B978" s="86"/>
      <c r="C978" s="108"/>
      <c r="D978" s="112"/>
      <c r="E978" s="124"/>
      <c r="F978" s="124"/>
      <c r="G978" s="109"/>
      <c r="H978" s="112"/>
      <c r="I978" s="110"/>
      <c r="J978" s="111"/>
      <c r="K978" s="112"/>
      <c r="L978" s="111"/>
      <c r="M978" s="115"/>
      <c r="N978" s="115"/>
      <c r="O978" s="115"/>
      <c r="Q978" s="83"/>
      <c r="R978" s="22" t="e">
        <f>VLOOKUP('Frese Valve Selection'!$Q978,'Partnumber data valves'!$B$4:$K$1001,2,FALSE)</f>
        <v>#N/A</v>
      </c>
      <c r="S978" s="23" t="e">
        <f>VLOOKUP('Frese Valve Selection'!$Q978,'Partnumber data valves'!$B$4:$K$1001,3,FALSE)</f>
        <v>#N/A</v>
      </c>
      <c r="T978" s="23" t="e">
        <f>VLOOKUP('Frese Valve Selection'!$Q978,'Partnumber data valves'!$B$4:$K$1001,4,FALSE)</f>
        <v>#N/A</v>
      </c>
      <c r="U978" s="23" t="e">
        <f>VLOOKUP('Frese Valve Selection'!$Q978,'Partnumber data valves'!$B$4:$K$1001,5,FALSE)</f>
        <v>#N/A</v>
      </c>
      <c r="V978" s="23" t="e">
        <f>VLOOKUP('Frese Valve Selection'!$Q978,'Partnumber data valves'!$B$4:$K$1001,6,FALSE)</f>
        <v>#N/A</v>
      </c>
      <c r="W978" s="23" t="e">
        <f>VLOOKUP('Frese Valve Selection'!$Q978,'Partnumber data valves'!$B$4:$K$1001,7,FALSE)</f>
        <v>#N/A</v>
      </c>
      <c r="X978" s="23" t="e">
        <f>VLOOKUP('Frese Valve Selection'!$Q978,'Partnumber data valves'!$B$4:$K$1001,8,FALSE)</f>
        <v>#N/A</v>
      </c>
      <c r="Y978" s="23" t="e">
        <f>VLOOKUP('Frese Valve Selection'!$Q978,'Partnumber data valves'!$B$4:$K$1001,9,FALSE)</f>
        <v>#N/A</v>
      </c>
      <c r="Z978" s="23" t="e">
        <f>VLOOKUP('Frese Valve Selection'!$Q978,'Partnumber data valves'!$B$4:$K$1001,10,FALSE)</f>
        <v>#N/A</v>
      </c>
      <c r="AA978" s="97">
        <f t="shared" si="143"/>
        <v>0</v>
      </c>
      <c r="AB978" s="98" t="e">
        <f t="shared" si="141"/>
        <v>#N/A</v>
      </c>
      <c r="AC978" s="99" t="e">
        <f t="shared" si="142"/>
        <v>#N/A</v>
      </c>
      <c r="AD978" s="23" t="e">
        <f>VLOOKUP(Q978,'Weight table'!$A$2:$C$10000,3,FALSE)</f>
        <v>#N/A</v>
      </c>
      <c r="AF978" s="83"/>
      <c r="AG978" s="23" t="str">
        <f>IF(OR(ISBLANK($AF978),$AF978="N/A"),"",VLOOKUP($AF978,'Part number data actuators'!$B$3:$H$202,2,FALSE))</f>
        <v/>
      </c>
      <c r="AH978" s="23" t="str">
        <f>IF(OR(ISBLANK($AF978),$AF978="N/A"),"",VLOOKUP($AF978,'Part number data actuators'!$B$3:$H$202,3,FALSE))</f>
        <v/>
      </c>
      <c r="AI978" s="23" t="str">
        <f>IF(OR(ISBLANK($AF978),$AF978="N/A"),"",VLOOKUP($AF978,'Part number data actuators'!$B$3:$H$202,4,FALSE))</f>
        <v/>
      </c>
      <c r="AJ978" s="23" t="str">
        <f>IF(OR(ISBLANK($AF978),$AF978="N/A"),"",VLOOKUP($AF978,'Part number data actuators'!$B$3:$H$202,5,FALSE))</f>
        <v/>
      </c>
      <c r="AK978" s="23" t="str">
        <f>IF(OR(ISBLANK($AF978),$AF978="N/A"),"",VLOOKUP($AF978,'Part number data actuators'!$B$3:$H$202,6,FALSE))</f>
        <v/>
      </c>
      <c r="AL978" s="23" t="str">
        <f>IF(OR(ISBLANK($AF978),$AF978="N/A"),"",VLOOKUP($AF978,'Part number data actuators'!$B$3:$H$202,7,FALSE))</f>
        <v/>
      </c>
      <c r="AM978" s="5" t="str">
        <f>IF(OR(ISBLANK($AF978),$AF978="N/A"),"",VLOOKUP(AF978,'Weight table'!$A$2:$C$10000,3,FALSE))</f>
        <v/>
      </c>
      <c r="AO978" s="86"/>
      <c r="AU978" s="66" t="e">
        <f t="shared" si="144"/>
        <v>#N/A</v>
      </c>
      <c r="AV978" s="66" t="e">
        <f t="shared" si="145"/>
        <v>#N/A</v>
      </c>
      <c r="AW978" t="e">
        <f t="shared" si="146"/>
        <v>#N/A</v>
      </c>
      <c r="AX978" s="66" t="e">
        <f t="shared" si="147"/>
        <v>#N/A</v>
      </c>
      <c r="AY978" s="66" t="e">
        <f t="shared" si="148"/>
        <v>#N/A</v>
      </c>
      <c r="BB978" s="6" t="e">
        <f>MATCH(Q978,'Partnumber data valves'!$B$4:$B$1001,0)</f>
        <v>#N/A</v>
      </c>
      <c r="BC978" s="6"/>
      <c r="BD978" t="e">
        <f>INDEX('Partnumber data valves'!$B$4:$AC$1001,$BB978,13)</f>
        <v>#N/A</v>
      </c>
      <c r="BE978" t="e">
        <f>INDEX('Partnumber data valves'!$B$4:$AC$1001,$BB978,14)</f>
        <v>#N/A</v>
      </c>
      <c r="BF978" t="e">
        <f>INDEX('Partnumber data valves'!$B$4:$AC$1001,$BB978,15)</f>
        <v>#N/A</v>
      </c>
      <c r="BG978" t="e">
        <f>INDEX('Partnumber data valves'!$B$4:$AC$1001,$BB978,16)</f>
        <v>#N/A</v>
      </c>
      <c r="BH978" t="e">
        <f>INDEX('Partnumber data valves'!$B$4:$AC$1001,$BB978,17)</f>
        <v>#N/A</v>
      </c>
      <c r="BI978" t="e">
        <f>INDEX('Partnumber data valves'!$B$4:$AC$1001,$BB978,18)</f>
        <v>#N/A</v>
      </c>
      <c r="BJ978" t="e">
        <f>INDEX('Partnumber data valves'!$B$4:$AC$1001,$BB978,19)</f>
        <v>#N/A</v>
      </c>
      <c r="BL978" t="e">
        <f>INDEX('Partnumber data valves'!$B$4:$AC$1001,$BB978,21)</f>
        <v>#N/A</v>
      </c>
      <c r="BM978" t="e">
        <f>INDEX('Partnumber data valves'!$B$4:$AC$1001,$BB978,22)</f>
        <v>#N/A</v>
      </c>
      <c r="BN978" t="e">
        <f>INDEX('Partnumber data valves'!$B$4:$AC$1001,$BB978,23)</f>
        <v>#N/A</v>
      </c>
      <c r="BO978" t="e">
        <f>INDEX('Partnumber data valves'!$B$4:$AC$1001,$BB978,24)</f>
        <v>#N/A</v>
      </c>
      <c r="BP978" t="e">
        <f>INDEX('Partnumber data valves'!$B$4:$AC$1001,$BB978,25)</f>
        <v>#N/A</v>
      </c>
      <c r="BQ978" t="e">
        <f>INDEX('Partnumber data valves'!$B$4:$AC$1001,$BB978,26)</f>
        <v>#N/A</v>
      </c>
      <c r="BR978" t="e">
        <f>INDEX('Partnumber data valves'!$B$4:$AC$1001,$BB978,27)</f>
        <v>#N/A</v>
      </c>
      <c r="BS978" t="e">
        <f>INDEX('Partnumber data valves'!$B$4:$AC$1001,$BB978,28)</f>
        <v>#N/A</v>
      </c>
      <c r="BU978" s="66" t="e">
        <f>INDEX('Partnumber data valves'!$B$4:$AC$1001,$BB978,5)</f>
        <v>#N/A</v>
      </c>
      <c r="BV978" s="66" t="e">
        <f>INDEX('Partnumber data valves'!$B$4:$AC$1001,$BB978,6)</f>
        <v>#N/A</v>
      </c>
    </row>
    <row r="979" spans="2:74" ht="15.75">
      <c r="B979" s="86"/>
      <c r="C979" s="108"/>
      <c r="D979" s="112"/>
      <c r="E979" s="124"/>
      <c r="F979" s="124"/>
      <c r="G979" s="109"/>
      <c r="H979" s="112"/>
      <c r="I979" s="110"/>
      <c r="J979" s="111"/>
      <c r="K979" s="112"/>
      <c r="L979" s="111"/>
      <c r="M979" s="115"/>
      <c r="N979" s="115"/>
      <c r="O979" s="115"/>
      <c r="Q979" s="83"/>
      <c r="R979" s="22" t="e">
        <f>VLOOKUP('Frese Valve Selection'!$Q979,'Partnumber data valves'!$B$4:$K$1001,2,FALSE)</f>
        <v>#N/A</v>
      </c>
      <c r="S979" s="23" t="e">
        <f>VLOOKUP('Frese Valve Selection'!$Q979,'Partnumber data valves'!$B$4:$K$1001,3,FALSE)</f>
        <v>#N/A</v>
      </c>
      <c r="T979" s="23" t="e">
        <f>VLOOKUP('Frese Valve Selection'!$Q979,'Partnumber data valves'!$B$4:$K$1001,4,FALSE)</f>
        <v>#N/A</v>
      </c>
      <c r="U979" s="23" t="e">
        <f>VLOOKUP('Frese Valve Selection'!$Q979,'Partnumber data valves'!$B$4:$K$1001,5,FALSE)</f>
        <v>#N/A</v>
      </c>
      <c r="V979" s="23" t="e">
        <f>VLOOKUP('Frese Valve Selection'!$Q979,'Partnumber data valves'!$B$4:$K$1001,6,FALSE)</f>
        <v>#N/A</v>
      </c>
      <c r="W979" s="23" t="e">
        <f>VLOOKUP('Frese Valve Selection'!$Q979,'Partnumber data valves'!$B$4:$K$1001,7,FALSE)</f>
        <v>#N/A</v>
      </c>
      <c r="X979" s="23" t="e">
        <f>VLOOKUP('Frese Valve Selection'!$Q979,'Partnumber data valves'!$B$4:$K$1001,8,FALSE)</f>
        <v>#N/A</v>
      </c>
      <c r="Y979" s="23" t="e">
        <f>VLOOKUP('Frese Valve Selection'!$Q979,'Partnumber data valves'!$B$4:$K$1001,9,FALSE)</f>
        <v>#N/A</v>
      </c>
      <c r="Z979" s="23" t="e">
        <f>VLOOKUP('Frese Valve Selection'!$Q979,'Partnumber data valves'!$B$4:$K$1001,10,FALSE)</f>
        <v>#N/A</v>
      </c>
      <c r="AA979" s="97">
        <f t="shared" si="143"/>
        <v>0</v>
      </c>
      <c r="AB979" s="98" t="e">
        <f t="shared" si="141"/>
        <v>#N/A</v>
      </c>
      <c r="AC979" s="99" t="e">
        <f t="shared" si="142"/>
        <v>#N/A</v>
      </c>
      <c r="AD979" s="23" t="e">
        <f>VLOOKUP(Q979,'Weight table'!$A$2:$C$10000,3,FALSE)</f>
        <v>#N/A</v>
      </c>
      <c r="AF979" s="83"/>
      <c r="AG979" s="23" t="str">
        <f>IF(OR(ISBLANK($AF979),$AF979="N/A"),"",VLOOKUP($AF979,'Part number data actuators'!$B$3:$H$202,2,FALSE))</f>
        <v/>
      </c>
      <c r="AH979" s="23" t="str">
        <f>IF(OR(ISBLANK($AF979),$AF979="N/A"),"",VLOOKUP($AF979,'Part number data actuators'!$B$3:$H$202,3,FALSE))</f>
        <v/>
      </c>
      <c r="AI979" s="23" t="str">
        <f>IF(OR(ISBLANK($AF979),$AF979="N/A"),"",VLOOKUP($AF979,'Part number data actuators'!$B$3:$H$202,4,FALSE))</f>
        <v/>
      </c>
      <c r="AJ979" s="23" t="str">
        <f>IF(OR(ISBLANK($AF979),$AF979="N/A"),"",VLOOKUP($AF979,'Part number data actuators'!$B$3:$H$202,5,FALSE))</f>
        <v/>
      </c>
      <c r="AK979" s="23" t="str">
        <f>IF(OR(ISBLANK($AF979),$AF979="N/A"),"",VLOOKUP($AF979,'Part number data actuators'!$B$3:$H$202,6,FALSE))</f>
        <v/>
      </c>
      <c r="AL979" s="23" t="str">
        <f>IF(OR(ISBLANK($AF979),$AF979="N/A"),"",VLOOKUP($AF979,'Part number data actuators'!$B$3:$H$202,7,FALSE))</f>
        <v/>
      </c>
      <c r="AM979" s="5" t="str">
        <f>IF(OR(ISBLANK($AF979),$AF979="N/A"),"",VLOOKUP(AF979,'Weight table'!$A$2:$C$10000,3,FALSE))</f>
        <v/>
      </c>
      <c r="AO979" s="86"/>
      <c r="AU979" s="66" t="e">
        <f t="shared" si="144"/>
        <v>#N/A</v>
      </c>
      <c r="AV979" s="66" t="e">
        <f t="shared" si="145"/>
        <v>#N/A</v>
      </c>
      <c r="AW979" t="e">
        <f t="shared" si="146"/>
        <v>#N/A</v>
      </c>
      <c r="AX979" s="66" t="e">
        <f t="shared" si="147"/>
        <v>#N/A</v>
      </c>
      <c r="AY979" s="66" t="e">
        <f t="shared" si="148"/>
        <v>#N/A</v>
      </c>
      <c r="BB979" s="6" t="e">
        <f>MATCH(Q979,'Partnumber data valves'!$B$4:$B$1001,0)</f>
        <v>#N/A</v>
      </c>
      <c r="BC979" s="6"/>
      <c r="BD979" t="e">
        <f>INDEX('Partnumber data valves'!$B$4:$AC$1001,$BB979,13)</f>
        <v>#N/A</v>
      </c>
      <c r="BE979" t="e">
        <f>INDEX('Partnumber data valves'!$B$4:$AC$1001,$BB979,14)</f>
        <v>#N/A</v>
      </c>
      <c r="BF979" t="e">
        <f>INDEX('Partnumber data valves'!$B$4:$AC$1001,$BB979,15)</f>
        <v>#N/A</v>
      </c>
      <c r="BG979" t="e">
        <f>INDEX('Partnumber data valves'!$B$4:$AC$1001,$BB979,16)</f>
        <v>#N/A</v>
      </c>
      <c r="BH979" t="e">
        <f>INDEX('Partnumber data valves'!$B$4:$AC$1001,$BB979,17)</f>
        <v>#N/A</v>
      </c>
      <c r="BI979" t="e">
        <f>INDEX('Partnumber data valves'!$B$4:$AC$1001,$BB979,18)</f>
        <v>#N/A</v>
      </c>
      <c r="BJ979" t="e">
        <f>INDEX('Partnumber data valves'!$B$4:$AC$1001,$BB979,19)</f>
        <v>#N/A</v>
      </c>
      <c r="BL979" t="e">
        <f>INDEX('Partnumber data valves'!$B$4:$AC$1001,$BB979,21)</f>
        <v>#N/A</v>
      </c>
      <c r="BM979" t="e">
        <f>INDEX('Partnumber data valves'!$B$4:$AC$1001,$BB979,22)</f>
        <v>#N/A</v>
      </c>
      <c r="BN979" t="e">
        <f>INDEX('Partnumber data valves'!$B$4:$AC$1001,$BB979,23)</f>
        <v>#N/A</v>
      </c>
      <c r="BO979" t="e">
        <f>INDEX('Partnumber data valves'!$B$4:$AC$1001,$BB979,24)</f>
        <v>#N/A</v>
      </c>
      <c r="BP979" t="e">
        <f>INDEX('Partnumber data valves'!$B$4:$AC$1001,$BB979,25)</f>
        <v>#N/A</v>
      </c>
      <c r="BQ979" t="e">
        <f>INDEX('Partnumber data valves'!$B$4:$AC$1001,$BB979,26)</f>
        <v>#N/A</v>
      </c>
      <c r="BR979" t="e">
        <f>INDEX('Partnumber data valves'!$B$4:$AC$1001,$BB979,27)</f>
        <v>#N/A</v>
      </c>
      <c r="BS979" t="e">
        <f>INDEX('Partnumber data valves'!$B$4:$AC$1001,$BB979,28)</f>
        <v>#N/A</v>
      </c>
      <c r="BU979" s="66" t="e">
        <f>INDEX('Partnumber data valves'!$B$4:$AC$1001,$BB979,5)</f>
        <v>#N/A</v>
      </c>
      <c r="BV979" s="66" t="e">
        <f>INDEX('Partnumber data valves'!$B$4:$AC$1001,$BB979,6)</f>
        <v>#N/A</v>
      </c>
    </row>
    <row r="980" spans="2:74" ht="15.75">
      <c r="B980" s="86"/>
      <c r="C980" s="108"/>
      <c r="D980" s="112"/>
      <c r="E980" s="124"/>
      <c r="F980" s="124"/>
      <c r="G980" s="109"/>
      <c r="H980" s="112"/>
      <c r="I980" s="110"/>
      <c r="J980" s="111"/>
      <c r="K980" s="112"/>
      <c r="L980" s="111"/>
      <c r="M980" s="115"/>
      <c r="N980" s="115"/>
      <c r="O980" s="115"/>
      <c r="Q980" s="83"/>
      <c r="R980" s="22" t="e">
        <f>VLOOKUP('Frese Valve Selection'!$Q980,'Partnumber data valves'!$B$4:$K$1001,2,FALSE)</f>
        <v>#N/A</v>
      </c>
      <c r="S980" s="23" t="e">
        <f>VLOOKUP('Frese Valve Selection'!$Q980,'Partnumber data valves'!$B$4:$K$1001,3,FALSE)</f>
        <v>#N/A</v>
      </c>
      <c r="T980" s="23" t="e">
        <f>VLOOKUP('Frese Valve Selection'!$Q980,'Partnumber data valves'!$B$4:$K$1001,4,FALSE)</f>
        <v>#N/A</v>
      </c>
      <c r="U980" s="23" t="e">
        <f>VLOOKUP('Frese Valve Selection'!$Q980,'Partnumber data valves'!$B$4:$K$1001,5,FALSE)</f>
        <v>#N/A</v>
      </c>
      <c r="V980" s="23" t="e">
        <f>VLOOKUP('Frese Valve Selection'!$Q980,'Partnumber data valves'!$B$4:$K$1001,6,FALSE)</f>
        <v>#N/A</v>
      </c>
      <c r="W980" s="23" t="e">
        <f>VLOOKUP('Frese Valve Selection'!$Q980,'Partnumber data valves'!$B$4:$K$1001,7,FALSE)</f>
        <v>#N/A</v>
      </c>
      <c r="X980" s="23" t="e">
        <f>VLOOKUP('Frese Valve Selection'!$Q980,'Partnumber data valves'!$B$4:$K$1001,8,FALSE)</f>
        <v>#N/A</v>
      </c>
      <c r="Y980" s="23" t="e">
        <f>VLOOKUP('Frese Valve Selection'!$Q980,'Partnumber data valves'!$B$4:$K$1001,9,FALSE)</f>
        <v>#N/A</v>
      </c>
      <c r="Z980" s="23" t="e">
        <f>VLOOKUP('Frese Valve Selection'!$Q980,'Partnumber data valves'!$B$4:$K$1001,10,FALSE)</f>
        <v>#N/A</v>
      </c>
      <c r="AA980" s="97">
        <f t="shared" si="143"/>
        <v>0</v>
      </c>
      <c r="AB980" s="98" t="e">
        <f t="shared" si="141"/>
        <v>#N/A</v>
      </c>
      <c r="AC980" s="99" t="e">
        <f t="shared" si="142"/>
        <v>#N/A</v>
      </c>
      <c r="AD980" s="23" t="e">
        <f>VLOOKUP(Q980,'Weight table'!$A$2:$C$10000,3,FALSE)</f>
        <v>#N/A</v>
      </c>
      <c r="AF980" s="83"/>
      <c r="AG980" s="23" t="str">
        <f>IF(OR(ISBLANK($AF980),$AF980="N/A"),"",VLOOKUP($AF980,'Part number data actuators'!$B$3:$H$202,2,FALSE))</f>
        <v/>
      </c>
      <c r="AH980" s="23" t="str">
        <f>IF(OR(ISBLANK($AF980),$AF980="N/A"),"",VLOOKUP($AF980,'Part number data actuators'!$B$3:$H$202,3,FALSE))</f>
        <v/>
      </c>
      <c r="AI980" s="23" t="str">
        <f>IF(OR(ISBLANK($AF980),$AF980="N/A"),"",VLOOKUP($AF980,'Part number data actuators'!$B$3:$H$202,4,FALSE))</f>
        <v/>
      </c>
      <c r="AJ980" s="23" t="str">
        <f>IF(OR(ISBLANK($AF980),$AF980="N/A"),"",VLOOKUP($AF980,'Part number data actuators'!$B$3:$H$202,5,FALSE))</f>
        <v/>
      </c>
      <c r="AK980" s="23" t="str">
        <f>IF(OR(ISBLANK($AF980),$AF980="N/A"),"",VLOOKUP($AF980,'Part number data actuators'!$B$3:$H$202,6,FALSE))</f>
        <v/>
      </c>
      <c r="AL980" s="23" t="str">
        <f>IF(OR(ISBLANK($AF980),$AF980="N/A"),"",VLOOKUP($AF980,'Part number data actuators'!$B$3:$H$202,7,FALSE))</f>
        <v/>
      </c>
      <c r="AM980" s="5" t="str">
        <f>IF(OR(ISBLANK($AF980),$AF980="N/A"),"",VLOOKUP(AF980,'Weight table'!$A$2:$C$10000,3,FALSE))</f>
        <v/>
      </c>
      <c r="AO980" s="86"/>
      <c r="AU980" s="66" t="e">
        <f t="shared" si="144"/>
        <v>#N/A</v>
      </c>
      <c r="AV980" s="66" t="e">
        <f t="shared" si="145"/>
        <v>#N/A</v>
      </c>
      <c r="AW980" t="e">
        <f t="shared" si="146"/>
        <v>#N/A</v>
      </c>
      <c r="AX980" s="66" t="e">
        <f t="shared" si="147"/>
        <v>#N/A</v>
      </c>
      <c r="AY980" s="66" t="e">
        <f t="shared" si="148"/>
        <v>#N/A</v>
      </c>
      <c r="BB980" s="6" t="e">
        <f>MATCH(Q980,'Partnumber data valves'!$B$4:$B$1001,0)</f>
        <v>#N/A</v>
      </c>
      <c r="BC980" s="6"/>
      <c r="BD980" t="e">
        <f>INDEX('Partnumber data valves'!$B$4:$AC$1001,$BB980,13)</f>
        <v>#N/A</v>
      </c>
      <c r="BE980" t="e">
        <f>INDEX('Partnumber data valves'!$B$4:$AC$1001,$BB980,14)</f>
        <v>#N/A</v>
      </c>
      <c r="BF980" t="e">
        <f>INDEX('Partnumber data valves'!$B$4:$AC$1001,$BB980,15)</f>
        <v>#N/A</v>
      </c>
      <c r="BG980" t="e">
        <f>INDEX('Partnumber data valves'!$B$4:$AC$1001,$BB980,16)</f>
        <v>#N/A</v>
      </c>
      <c r="BH980" t="e">
        <f>INDEX('Partnumber data valves'!$B$4:$AC$1001,$BB980,17)</f>
        <v>#N/A</v>
      </c>
      <c r="BI980" t="e">
        <f>INDEX('Partnumber data valves'!$B$4:$AC$1001,$BB980,18)</f>
        <v>#N/A</v>
      </c>
      <c r="BJ980" t="e">
        <f>INDEX('Partnumber data valves'!$B$4:$AC$1001,$BB980,19)</f>
        <v>#N/A</v>
      </c>
      <c r="BL980" t="e">
        <f>INDEX('Partnumber data valves'!$B$4:$AC$1001,$BB980,21)</f>
        <v>#N/A</v>
      </c>
      <c r="BM980" t="e">
        <f>INDEX('Partnumber data valves'!$B$4:$AC$1001,$BB980,22)</f>
        <v>#N/A</v>
      </c>
      <c r="BN980" t="e">
        <f>INDEX('Partnumber data valves'!$B$4:$AC$1001,$BB980,23)</f>
        <v>#N/A</v>
      </c>
      <c r="BO980" t="e">
        <f>INDEX('Partnumber data valves'!$B$4:$AC$1001,$BB980,24)</f>
        <v>#N/A</v>
      </c>
      <c r="BP980" t="e">
        <f>INDEX('Partnumber data valves'!$B$4:$AC$1001,$BB980,25)</f>
        <v>#N/A</v>
      </c>
      <c r="BQ980" t="e">
        <f>INDEX('Partnumber data valves'!$B$4:$AC$1001,$BB980,26)</f>
        <v>#N/A</v>
      </c>
      <c r="BR980" t="e">
        <f>INDEX('Partnumber data valves'!$B$4:$AC$1001,$BB980,27)</f>
        <v>#N/A</v>
      </c>
      <c r="BS980" t="e">
        <f>INDEX('Partnumber data valves'!$B$4:$AC$1001,$BB980,28)</f>
        <v>#N/A</v>
      </c>
      <c r="BU980" s="66" t="e">
        <f>INDEX('Partnumber data valves'!$B$4:$AC$1001,$BB980,5)</f>
        <v>#N/A</v>
      </c>
      <c r="BV980" s="66" t="e">
        <f>INDEX('Partnumber data valves'!$B$4:$AC$1001,$BB980,6)</f>
        <v>#N/A</v>
      </c>
    </row>
    <row r="981" spans="2:74" ht="15.75">
      <c r="B981" s="86"/>
      <c r="C981" s="108"/>
      <c r="D981" s="112"/>
      <c r="E981" s="124"/>
      <c r="F981" s="124"/>
      <c r="G981" s="109"/>
      <c r="H981" s="112"/>
      <c r="I981" s="110"/>
      <c r="J981" s="111"/>
      <c r="K981" s="112"/>
      <c r="L981" s="111"/>
      <c r="M981" s="115"/>
      <c r="N981" s="115"/>
      <c r="O981" s="115"/>
      <c r="Q981" s="83"/>
      <c r="R981" s="22" t="e">
        <f>VLOOKUP('Frese Valve Selection'!$Q981,'Partnumber data valves'!$B$4:$K$1001,2,FALSE)</f>
        <v>#N/A</v>
      </c>
      <c r="S981" s="23" t="e">
        <f>VLOOKUP('Frese Valve Selection'!$Q981,'Partnumber data valves'!$B$4:$K$1001,3,FALSE)</f>
        <v>#N/A</v>
      </c>
      <c r="T981" s="23" t="e">
        <f>VLOOKUP('Frese Valve Selection'!$Q981,'Partnumber data valves'!$B$4:$K$1001,4,FALSE)</f>
        <v>#N/A</v>
      </c>
      <c r="U981" s="23" t="e">
        <f>VLOOKUP('Frese Valve Selection'!$Q981,'Partnumber data valves'!$B$4:$K$1001,5,FALSE)</f>
        <v>#N/A</v>
      </c>
      <c r="V981" s="23" t="e">
        <f>VLOOKUP('Frese Valve Selection'!$Q981,'Partnumber data valves'!$B$4:$K$1001,6,FALSE)</f>
        <v>#N/A</v>
      </c>
      <c r="W981" s="23" t="e">
        <f>VLOOKUP('Frese Valve Selection'!$Q981,'Partnumber data valves'!$B$4:$K$1001,7,FALSE)</f>
        <v>#N/A</v>
      </c>
      <c r="X981" s="23" t="e">
        <f>VLOOKUP('Frese Valve Selection'!$Q981,'Partnumber data valves'!$B$4:$K$1001,8,FALSE)</f>
        <v>#N/A</v>
      </c>
      <c r="Y981" s="23" t="e">
        <f>VLOOKUP('Frese Valve Selection'!$Q981,'Partnumber data valves'!$B$4:$K$1001,9,FALSE)</f>
        <v>#N/A</v>
      </c>
      <c r="Z981" s="23" t="e">
        <f>VLOOKUP('Frese Valve Selection'!$Q981,'Partnumber data valves'!$B$4:$K$1001,10,FALSE)</f>
        <v>#N/A</v>
      </c>
      <c r="AA981" s="97">
        <f t="shared" si="143"/>
        <v>0</v>
      </c>
      <c r="AB981" s="98" t="e">
        <f t="shared" si="141"/>
        <v>#N/A</v>
      </c>
      <c r="AC981" s="99" t="e">
        <f t="shared" si="142"/>
        <v>#N/A</v>
      </c>
      <c r="AD981" s="23" t="e">
        <f>VLOOKUP(Q981,'Weight table'!$A$2:$C$10000,3,FALSE)</f>
        <v>#N/A</v>
      </c>
      <c r="AF981" s="83"/>
      <c r="AG981" s="23" t="str">
        <f>IF(OR(ISBLANK($AF981),$AF981="N/A"),"",VLOOKUP($AF981,'Part number data actuators'!$B$3:$H$202,2,FALSE))</f>
        <v/>
      </c>
      <c r="AH981" s="23" t="str">
        <f>IF(OR(ISBLANK($AF981),$AF981="N/A"),"",VLOOKUP($AF981,'Part number data actuators'!$B$3:$H$202,3,FALSE))</f>
        <v/>
      </c>
      <c r="AI981" s="23" t="str">
        <f>IF(OR(ISBLANK($AF981),$AF981="N/A"),"",VLOOKUP($AF981,'Part number data actuators'!$B$3:$H$202,4,FALSE))</f>
        <v/>
      </c>
      <c r="AJ981" s="23" t="str">
        <f>IF(OR(ISBLANK($AF981),$AF981="N/A"),"",VLOOKUP($AF981,'Part number data actuators'!$B$3:$H$202,5,FALSE))</f>
        <v/>
      </c>
      <c r="AK981" s="23" t="str">
        <f>IF(OR(ISBLANK($AF981),$AF981="N/A"),"",VLOOKUP($AF981,'Part number data actuators'!$B$3:$H$202,6,FALSE))</f>
        <v/>
      </c>
      <c r="AL981" s="23" t="str">
        <f>IF(OR(ISBLANK($AF981),$AF981="N/A"),"",VLOOKUP($AF981,'Part number data actuators'!$B$3:$H$202,7,FALSE))</f>
        <v/>
      </c>
      <c r="AM981" s="5" t="str">
        <f>IF(OR(ISBLANK($AF981),$AF981="N/A"),"",VLOOKUP(AF981,'Weight table'!$A$2:$C$10000,3,FALSE))</f>
        <v/>
      </c>
      <c r="AO981" s="86"/>
      <c r="AU981" s="66" t="e">
        <f t="shared" si="144"/>
        <v>#N/A</v>
      </c>
      <c r="AV981" s="66" t="e">
        <f t="shared" si="145"/>
        <v>#N/A</v>
      </c>
      <c r="AW981" t="e">
        <f t="shared" si="146"/>
        <v>#N/A</v>
      </c>
      <c r="AX981" s="66" t="e">
        <f t="shared" si="147"/>
        <v>#N/A</v>
      </c>
      <c r="AY981" s="66" t="e">
        <f t="shared" si="148"/>
        <v>#N/A</v>
      </c>
      <c r="BB981" s="6" t="e">
        <f>MATCH(Q981,'Partnumber data valves'!$B$4:$B$1001,0)</f>
        <v>#N/A</v>
      </c>
      <c r="BC981" s="6"/>
      <c r="BD981" t="e">
        <f>INDEX('Partnumber data valves'!$B$4:$AC$1001,$BB981,13)</f>
        <v>#N/A</v>
      </c>
      <c r="BE981" t="e">
        <f>INDEX('Partnumber data valves'!$B$4:$AC$1001,$BB981,14)</f>
        <v>#N/A</v>
      </c>
      <c r="BF981" t="e">
        <f>INDEX('Partnumber data valves'!$B$4:$AC$1001,$BB981,15)</f>
        <v>#N/A</v>
      </c>
      <c r="BG981" t="e">
        <f>INDEX('Partnumber data valves'!$B$4:$AC$1001,$BB981,16)</f>
        <v>#N/A</v>
      </c>
      <c r="BH981" t="e">
        <f>INDEX('Partnumber data valves'!$B$4:$AC$1001,$BB981,17)</f>
        <v>#N/A</v>
      </c>
      <c r="BI981" t="e">
        <f>INDEX('Partnumber data valves'!$B$4:$AC$1001,$BB981,18)</f>
        <v>#N/A</v>
      </c>
      <c r="BJ981" t="e">
        <f>INDEX('Partnumber data valves'!$B$4:$AC$1001,$BB981,19)</f>
        <v>#N/A</v>
      </c>
      <c r="BL981" t="e">
        <f>INDEX('Partnumber data valves'!$B$4:$AC$1001,$BB981,21)</f>
        <v>#N/A</v>
      </c>
      <c r="BM981" t="e">
        <f>INDEX('Partnumber data valves'!$B$4:$AC$1001,$BB981,22)</f>
        <v>#N/A</v>
      </c>
      <c r="BN981" t="e">
        <f>INDEX('Partnumber data valves'!$B$4:$AC$1001,$BB981,23)</f>
        <v>#N/A</v>
      </c>
      <c r="BO981" t="e">
        <f>INDEX('Partnumber data valves'!$B$4:$AC$1001,$BB981,24)</f>
        <v>#N/A</v>
      </c>
      <c r="BP981" t="e">
        <f>INDEX('Partnumber data valves'!$B$4:$AC$1001,$BB981,25)</f>
        <v>#N/A</v>
      </c>
      <c r="BQ981" t="e">
        <f>INDEX('Partnumber data valves'!$B$4:$AC$1001,$BB981,26)</f>
        <v>#N/A</v>
      </c>
      <c r="BR981" t="e">
        <f>INDEX('Partnumber data valves'!$B$4:$AC$1001,$BB981,27)</f>
        <v>#N/A</v>
      </c>
      <c r="BS981" t="e">
        <f>INDEX('Partnumber data valves'!$B$4:$AC$1001,$BB981,28)</f>
        <v>#N/A</v>
      </c>
      <c r="BU981" s="66" t="e">
        <f>INDEX('Partnumber data valves'!$B$4:$AC$1001,$BB981,5)</f>
        <v>#N/A</v>
      </c>
      <c r="BV981" s="66" t="e">
        <f>INDEX('Partnumber data valves'!$B$4:$AC$1001,$BB981,6)</f>
        <v>#N/A</v>
      </c>
    </row>
    <row r="982" spans="2:74" ht="15.75">
      <c r="B982" s="86"/>
      <c r="C982" s="108"/>
      <c r="D982" s="112"/>
      <c r="E982" s="124"/>
      <c r="F982" s="124"/>
      <c r="G982" s="109"/>
      <c r="H982" s="112"/>
      <c r="I982" s="110"/>
      <c r="J982" s="111"/>
      <c r="K982" s="112"/>
      <c r="L982" s="111"/>
      <c r="M982" s="115"/>
      <c r="N982" s="115"/>
      <c r="O982" s="115"/>
      <c r="Q982" s="83"/>
      <c r="R982" s="22" t="e">
        <f>VLOOKUP('Frese Valve Selection'!$Q982,'Partnumber data valves'!$B$4:$K$1001,2,FALSE)</f>
        <v>#N/A</v>
      </c>
      <c r="S982" s="23" t="e">
        <f>VLOOKUP('Frese Valve Selection'!$Q982,'Partnumber data valves'!$B$4:$K$1001,3,FALSE)</f>
        <v>#N/A</v>
      </c>
      <c r="T982" s="23" t="e">
        <f>VLOOKUP('Frese Valve Selection'!$Q982,'Partnumber data valves'!$B$4:$K$1001,4,FALSE)</f>
        <v>#N/A</v>
      </c>
      <c r="U982" s="23" t="e">
        <f>VLOOKUP('Frese Valve Selection'!$Q982,'Partnumber data valves'!$B$4:$K$1001,5,FALSE)</f>
        <v>#N/A</v>
      </c>
      <c r="V982" s="23" t="e">
        <f>VLOOKUP('Frese Valve Selection'!$Q982,'Partnumber data valves'!$B$4:$K$1001,6,FALSE)</f>
        <v>#N/A</v>
      </c>
      <c r="W982" s="23" t="e">
        <f>VLOOKUP('Frese Valve Selection'!$Q982,'Partnumber data valves'!$B$4:$K$1001,7,FALSE)</f>
        <v>#N/A</v>
      </c>
      <c r="X982" s="23" t="e">
        <f>VLOOKUP('Frese Valve Selection'!$Q982,'Partnumber data valves'!$B$4:$K$1001,8,FALSE)</f>
        <v>#N/A</v>
      </c>
      <c r="Y982" s="23" t="e">
        <f>VLOOKUP('Frese Valve Selection'!$Q982,'Partnumber data valves'!$B$4:$K$1001,9,FALSE)</f>
        <v>#N/A</v>
      </c>
      <c r="Z982" s="23" t="e">
        <f>VLOOKUP('Frese Valve Selection'!$Q982,'Partnumber data valves'!$B$4:$K$1001,10,FALSE)</f>
        <v>#N/A</v>
      </c>
      <c r="AA982" s="97">
        <f t="shared" si="143"/>
        <v>0</v>
      </c>
      <c r="AB982" s="98" t="e">
        <f t="shared" si="141"/>
        <v>#N/A</v>
      </c>
      <c r="AC982" s="99" t="e">
        <f t="shared" si="142"/>
        <v>#N/A</v>
      </c>
      <c r="AD982" s="23" t="e">
        <f>VLOOKUP(Q982,'Weight table'!$A$2:$C$10000,3,FALSE)</f>
        <v>#N/A</v>
      </c>
      <c r="AF982" s="83"/>
      <c r="AG982" s="23" t="str">
        <f>IF(OR(ISBLANK($AF982),$AF982="N/A"),"",VLOOKUP($AF982,'Part number data actuators'!$B$3:$H$202,2,FALSE))</f>
        <v/>
      </c>
      <c r="AH982" s="23" t="str">
        <f>IF(OR(ISBLANK($AF982),$AF982="N/A"),"",VLOOKUP($AF982,'Part number data actuators'!$B$3:$H$202,3,FALSE))</f>
        <v/>
      </c>
      <c r="AI982" s="23" t="str">
        <f>IF(OR(ISBLANK($AF982),$AF982="N/A"),"",VLOOKUP($AF982,'Part number data actuators'!$B$3:$H$202,4,FALSE))</f>
        <v/>
      </c>
      <c r="AJ982" s="23" t="str">
        <f>IF(OR(ISBLANK($AF982),$AF982="N/A"),"",VLOOKUP($AF982,'Part number data actuators'!$B$3:$H$202,5,FALSE))</f>
        <v/>
      </c>
      <c r="AK982" s="23" t="str">
        <f>IF(OR(ISBLANK($AF982),$AF982="N/A"),"",VLOOKUP($AF982,'Part number data actuators'!$B$3:$H$202,6,FALSE))</f>
        <v/>
      </c>
      <c r="AL982" s="23" t="str">
        <f>IF(OR(ISBLANK($AF982),$AF982="N/A"),"",VLOOKUP($AF982,'Part number data actuators'!$B$3:$H$202,7,FALSE))</f>
        <v/>
      </c>
      <c r="AM982" s="5" t="str">
        <f>IF(OR(ISBLANK($AF982),$AF982="N/A"),"",VLOOKUP(AF982,'Weight table'!$A$2:$C$10000,3,FALSE))</f>
        <v/>
      </c>
      <c r="AO982" s="86"/>
      <c r="AU982" s="66" t="e">
        <f t="shared" si="144"/>
        <v>#N/A</v>
      </c>
      <c r="AV982" s="66" t="e">
        <f t="shared" si="145"/>
        <v>#N/A</v>
      </c>
      <c r="AW982" t="e">
        <f t="shared" si="146"/>
        <v>#N/A</v>
      </c>
      <c r="AX982" s="66" t="e">
        <f t="shared" si="147"/>
        <v>#N/A</v>
      </c>
      <c r="AY982" s="66" t="e">
        <f t="shared" si="148"/>
        <v>#N/A</v>
      </c>
      <c r="BB982" s="6" t="e">
        <f>MATCH(Q982,'Partnumber data valves'!$B$4:$B$1001,0)</f>
        <v>#N/A</v>
      </c>
      <c r="BC982" s="6"/>
      <c r="BD982" t="e">
        <f>INDEX('Partnumber data valves'!$B$4:$AC$1001,$BB982,13)</f>
        <v>#N/A</v>
      </c>
      <c r="BE982" t="e">
        <f>INDEX('Partnumber data valves'!$B$4:$AC$1001,$BB982,14)</f>
        <v>#N/A</v>
      </c>
      <c r="BF982" t="e">
        <f>INDEX('Partnumber data valves'!$B$4:$AC$1001,$BB982,15)</f>
        <v>#N/A</v>
      </c>
      <c r="BG982" t="e">
        <f>INDEX('Partnumber data valves'!$B$4:$AC$1001,$BB982,16)</f>
        <v>#N/A</v>
      </c>
      <c r="BH982" t="e">
        <f>INDEX('Partnumber data valves'!$B$4:$AC$1001,$BB982,17)</f>
        <v>#N/A</v>
      </c>
      <c r="BI982" t="e">
        <f>INDEX('Partnumber data valves'!$B$4:$AC$1001,$BB982,18)</f>
        <v>#N/A</v>
      </c>
      <c r="BJ982" t="e">
        <f>INDEX('Partnumber data valves'!$B$4:$AC$1001,$BB982,19)</f>
        <v>#N/A</v>
      </c>
      <c r="BL982" t="e">
        <f>INDEX('Partnumber data valves'!$B$4:$AC$1001,$BB982,21)</f>
        <v>#N/A</v>
      </c>
      <c r="BM982" t="e">
        <f>INDEX('Partnumber data valves'!$B$4:$AC$1001,$BB982,22)</f>
        <v>#N/A</v>
      </c>
      <c r="BN982" t="e">
        <f>INDEX('Partnumber data valves'!$B$4:$AC$1001,$BB982,23)</f>
        <v>#N/A</v>
      </c>
      <c r="BO982" t="e">
        <f>INDEX('Partnumber data valves'!$B$4:$AC$1001,$BB982,24)</f>
        <v>#N/A</v>
      </c>
      <c r="BP982" t="e">
        <f>INDEX('Partnumber data valves'!$B$4:$AC$1001,$BB982,25)</f>
        <v>#N/A</v>
      </c>
      <c r="BQ982" t="e">
        <f>INDEX('Partnumber data valves'!$B$4:$AC$1001,$BB982,26)</f>
        <v>#N/A</v>
      </c>
      <c r="BR982" t="e">
        <f>INDEX('Partnumber data valves'!$B$4:$AC$1001,$BB982,27)</f>
        <v>#N/A</v>
      </c>
      <c r="BS982" t="e">
        <f>INDEX('Partnumber data valves'!$B$4:$AC$1001,$BB982,28)</f>
        <v>#N/A</v>
      </c>
      <c r="BU982" s="66" t="e">
        <f>INDEX('Partnumber data valves'!$B$4:$AC$1001,$BB982,5)</f>
        <v>#N/A</v>
      </c>
      <c r="BV982" s="66" t="e">
        <f>INDEX('Partnumber data valves'!$B$4:$AC$1001,$BB982,6)</f>
        <v>#N/A</v>
      </c>
    </row>
    <row r="983" spans="2:74" ht="15.75">
      <c r="B983" s="86"/>
      <c r="C983" s="108"/>
      <c r="D983" s="125"/>
      <c r="E983" s="124"/>
      <c r="F983" s="124"/>
      <c r="G983" s="109"/>
      <c r="H983" s="112"/>
      <c r="I983" s="110"/>
      <c r="J983" s="111"/>
      <c r="K983" s="112"/>
      <c r="L983" s="111"/>
      <c r="M983" s="115"/>
      <c r="N983" s="115"/>
      <c r="O983" s="115"/>
      <c r="Q983" s="83"/>
      <c r="R983" s="22" t="e">
        <f>VLOOKUP('Frese Valve Selection'!$Q983,'Partnumber data valves'!$B$4:$K$1001,2,FALSE)</f>
        <v>#N/A</v>
      </c>
      <c r="S983" s="23" t="e">
        <f>VLOOKUP('Frese Valve Selection'!$Q983,'Partnumber data valves'!$B$4:$K$1001,3,FALSE)</f>
        <v>#N/A</v>
      </c>
      <c r="T983" s="23" t="e">
        <f>VLOOKUP('Frese Valve Selection'!$Q983,'Partnumber data valves'!$B$4:$K$1001,4,FALSE)</f>
        <v>#N/A</v>
      </c>
      <c r="U983" s="23" t="e">
        <f>VLOOKUP('Frese Valve Selection'!$Q983,'Partnumber data valves'!$B$4:$K$1001,5,FALSE)</f>
        <v>#N/A</v>
      </c>
      <c r="V983" s="23" t="e">
        <f>VLOOKUP('Frese Valve Selection'!$Q983,'Partnumber data valves'!$B$4:$K$1001,6,FALSE)</f>
        <v>#N/A</v>
      </c>
      <c r="W983" s="23" t="e">
        <f>VLOOKUP('Frese Valve Selection'!$Q983,'Partnumber data valves'!$B$4:$K$1001,7,FALSE)</f>
        <v>#N/A</v>
      </c>
      <c r="X983" s="23" t="e">
        <f>VLOOKUP('Frese Valve Selection'!$Q983,'Partnumber data valves'!$B$4:$K$1001,8,FALSE)</f>
        <v>#N/A</v>
      </c>
      <c r="Y983" s="23" t="e">
        <f>VLOOKUP('Frese Valve Selection'!$Q983,'Partnumber data valves'!$B$4:$K$1001,9,FALSE)</f>
        <v>#N/A</v>
      </c>
      <c r="Z983" s="23" t="e">
        <f>VLOOKUP('Frese Valve Selection'!$Q983,'Partnumber data valves'!$B$4:$K$1001,10,FALSE)</f>
        <v>#N/A</v>
      </c>
      <c r="AA983" s="97">
        <f t="shared" si="143"/>
        <v>0</v>
      </c>
      <c r="AB983" s="98" t="e">
        <f t="shared" si="141"/>
        <v>#N/A</v>
      </c>
      <c r="AC983" s="99" t="e">
        <f t="shared" si="142"/>
        <v>#N/A</v>
      </c>
      <c r="AD983" s="23" t="e">
        <f>VLOOKUP(Q983,'Weight table'!$A$2:$C$10000,3,FALSE)</f>
        <v>#N/A</v>
      </c>
      <c r="AF983" s="83"/>
      <c r="AG983" s="23" t="str">
        <f>IF(OR(ISBLANK($AF983),$AF983="N/A"),"",VLOOKUP($AF983,'Part number data actuators'!$B$3:$H$202,2,FALSE))</f>
        <v/>
      </c>
      <c r="AH983" s="23" t="str">
        <f>IF(OR(ISBLANK($AF983),$AF983="N/A"),"",VLOOKUP($AF983,'Part number data actuators'!$B$3:$H$202,3,FALSE))</f>
        <v/>
      </c>
      <c r="AI983" s="23" t="str">
        <f>IF(OR(ISBLANK($AF983),$AF983="N/A"),"",VLOOKUP($AF983,'Part number data actuators'!$B$3:$H$202,4,FALSE))</f>
        <v/>
      </c>
      <c r="AJ983" s="23" t="str">
        <f>IF(OR(ISBLANK($AF983),$AF983="N/A"),"",VLOOKUP($AF983,'Part number data actuators'!$B$3:$H$202,5,FALSE))</f>
        <v/>
      </c>
      <c r="AK983" s="23" t="str">
        <f>IF(OR(ISBLANK($AF983),$AF983="N/A"),"",VLOOKUP($AF983,'Part number data actuators'!$B$3:$H$202,6,FALSE))</f>
        <v/>
      </c>
      <c r="AL983" s="23" t="str">
        <f>IF(OR(ISBLANK($AF983),$AF983="N/A"),"",VLOOKUP($AF983,'Part number data actuators'!$B$3:$H$202,7,FALSE))</f>
        <v/>
      </c>
      <c r="AM983" s="5" t="str">
        <f>IF(OR(ISBLANK($AF983),$AF983="N/A"),"",VLOOKUP(AF983,'Weight table'!$A$2:$C$10000,3,FALSE))</f>
        <v/>
      </c>
      <c r="AO983" s="86"/>
      <c r="AU983" s="66" t="e">
        <f t="shared" si="144"/>
        <v>#N/A</v>
      </c>
      <c r="AV983" s="66" t="e">
        <f t="shared" si="145"/>
        <v>#N/A</v>
      </c>
      <c r="AW983" t="e">
        <f t="shared" si="146"/>
        <v>#N/A</v>
      </c>
      <c r="AX983" s="66" t="e">
        <f t="shared" si="147"/>
        <v>#N/A</v>
      </c>
      <c r="AY983" s="66" t="e">
        <f t="shared" si="148"/>
        <v>#N/A</v>
      </c>
      <c r="BB983" s="6" t="e">
        <f>MATCH(Q983,'Partnumber data valves'!$B$4:$B$1001,0)</f>
        <v>#N/A</v>
      </c>
      <c r="BC983" s="6"/>
      <c r="BD983" t="e">
        <f>INDEX('Partnumber data valves'!$B$4:$AC$1001,$BB983,13)</f>
        <v>#N/A</v>
      </c>
      <c r="BE983" t="e">
        <f>INDEX('Partnumber data valves'!$B$4:$AC$1001,$BB983,14)</f>
        <v>#N/A</v>
      </c>
      <c r="BF983" t="e">
        <f>INDEX('Partnumber data valves'!$B$4:$AC$1001,$BB983,15)</f>
        <v>#N/A</v>
      </c>
      <c r="BG983" t="e">
        <f>INDEX('Partnumber data valves'!$B$4:$AC$1001,$BB983,16)</f>
        <v>#N/A</v>
      </c>
      <c r="BH983" t="e">
        <f>INDEX('Partnumber data valves'!$B$4:$AC$1001,$BB983,17)</f>
        <v>#N/A</v>
      </c>
      <c r="BI983" t="e">
        <f>INDEX('Partnumber data valves'!$B$4:$AC$1001,$BB983,18)</f>
        <v>#N/A</v>
      </c>
      <c r="BJ983" t="e">
        <f>INDEX('Partnumber data valves'!$B$4:$AC$1001,$BB983,19)</f>
        <v>#N/A</v>
      </c>
      <c r="BL983" t="e">
        <f>INDEX('Partnumber data valves'!$B$4:$AC$1001,$BB983,21)</f>
        <v>#N/A</v>
      </c>
      <c r="BM983" t="e">
        <f>INDEX('Partnumber data valves'!$B$4:$AC$1001,$BB983,22)</f>
        <v>#N/A</v>
      </c>
      <c r="BN983" t="e">
        <f>INDEX('Partnumber data valves'!$B$4:$AC$1001,$BB983,23)</f>
        <v>#N/A</v>
      </c>
      <c r="BO983" t="e">
        <f>INDEX('Partnumber data valves'!$B$4:$AC$1001,$BB983,24)</f>
        <v>#N/A</v>
      </c>
      <c r="BP983" t="e">
        <f>INDEX('Partnumber data valves'!$B$4:$AC$1001,$BB983,25)</f>
        <v>#N/A</v>
      </c>
      <c r="BQ983" t="e">
        <f>INDEX('Partnumber data valves'!$B$4:$AC$1001,$BB983,26)</f>
        <v>#N/A</v>
      </c>
      <c r="BR983" t="e">
        <f>INDEX('Partnumber data valves'!$B$4:$AC$1001,$BB983,27)</f>
        <v>#N/A</v>
      </c>
      <c r="BS983" t="e">
        <f>INDEX('Partnumber data valves'!$B$4:$AC$1001,$BB983,28)</f>
        <v>#N/A</v>
      </c>
      <c r="BU983" s="66" t="e">
        <f>INDEX('Partnumber data valves'!$B$4:$AC$1001,$BB983,5)</f>
        <v>#N/A</v>
      </c>
      <c r="BV983" s="66" t="e">
        <f>INDEX('Partnumber data valves'!$B$4:$AC$1001,$BB983,6)</f>
        <v>#N/A</v>
      </c>
    </row>
    <row r="984" spans="2:74" ht="15.75">
      <c r="B984" s="86"/>
      <c r="C984" s="108"/>
      <c r="D984" s="112"/>
      <c r="E984" s="124"/>
      <c r="F984" s="124"/>
      <c r="G984" s="109"/>
      <c r="H984" s="112"/>
      <c r="I984" s="110"/>
      <c r="J984" s="111"/>
      <c r="K984" s="112"/>
      <c r="L984" s="111"/>
      <c r="M984" s="115"/>
      <c r="N984" s="115"/>
      <c r="O984" s="115"/>
      <c r="Q984" s="83"/>
      <c r="R984" s="22" t="e">
        <f>VLOOKUP('Frese Valve Selection'!$Q984,'Partnumber data valves'!$B$4:$K$1001,2,FALSE)</f>
        <v>#N/A</v>
      </c>
      <c r="S984" s="23" t="e">
        <f>VLOOKUP('Frese Valve Selection'!$Q984,'Partnumber data valves'!$B$4:$K$1001,3,FALSE)</f>
        <v>#N/A</v>
      </c>
      <c r="T984" s="23" t="e">
        <f>VLOOKUP('Frese Valve Selection'!$Q984,'Partnumber data valves'!$B$4:$K$1001,4,FALSE)</f>
        <v>#N/A</v>
      </c>
      <c r="U984" s="23" t="e">
        <f>VLOOKUP('Frese Valve Selection'!$Q984,'Partnumber data valves'!$B$4:$K$1001,5,FALSE)</f>
        <v>#N/A</v>
      </c>
      <c r="V984" s="23" t="e">
        <f>VLOOKUP('Frese Valve Selection'!$Q984,'Partnumber data valves'!$B$4:$K$1001,6,FALSE)</f>
        <v>#N/A</v>
      </c>
      <c r="W984" s="23" t="e">
        <f>VLOOKUP('Frese Valve Selection'!$Q984,'Partnumber data valves'!$B$4:$K$1001,7,FALSE)</f>
        <v>#N/A</v>
      </c>
      <c r="X984" s="23" t="e">
        <f>VLOOKUP('Frese Valve Selection'!$Q984,'Partnumber data valves'!$B$4:$K$1001,8,FALSE)</f>
        <v>#N/A</v>
      </c>
      <c r="Y984" s="23" t="e">
        <f>VLOOKUP('Frese Valve Selection'!$Q984,'Partnumber data valves'!$B$4:$K$1001,9,FALSE)</f>
        <v>#N/A</v>
      </c>
      <c r="Z984" s="23" t="e">
        <f>VLOOKUP('Frese Valve Selection'!$Q984,'Partnumber data valves'!$B$4:$K$1001,10,FALSE)</f>
        <v>#N/A</v>
      </c>
      <c r="AA984" s="97">
        <f t="shared" si="143"/>
        <v>0</v>
      </c>
      <c r="AB984" s="98" t="e">
        <f t="shared" si="141"/>
        <v>#N/A</v>
      </c>
      <c r="AC984" s="99" t="e">
        <f t="shared" si="142"/>
        <v>#N/A</v>
      </c>
      <c r="AD984" s="23" t="e">
        <f>VLOOKUP(Q984,'Weight table'!$A$2:$C$10000,3,FALSE)</f>
        <v>#N/A</v>
      </c>
      <c r="AF984" s="83"/>
      <c r="AG984" s="23" t="str">
        <f>IF(OR(ISBLANK($AF984),$AF984="N/A"),"",VLOOKUP($AF984,'Part number data actuators'!$B$3:$H$202,2,FALSE))</f>
        <v/>
      </c>
      <c r="AH984" s="23" t="str">
        <f>IF(OR(ISBLANK($AF984),$AF984="N/A"),"",VLOOKUP($AF984,'Part number data actuators'!$B$3:$H$202,3,FALSE))</f>
        <v/>
      </c>
      <c r="AI984" s="23" t="str">
        <f>IF(OR(ISBLANK($AF984),$AF984="N/A"),"",VLOOKUP($AF984,'Part number data actuators'!$B$3:$H$202,4,FALSE))</f>
        <v/>
      </c>
      <c r="AJ984" s="23" t="str">
        <f>IF(OR(ISBLANK($AF984),$AF984="N/A"),"",VLOOKUP($AF984,'Part number data actuators'!$B$3:$H$202,5,FALSE))</f>
        <v/>
      </c>
      <c r="AK984" s="23" t="str">
        <f>IF(OR(ISBLANK($AF984),$AF984="N/A"),"",VLOOKUP($AF984,'Part number data actuators'!$B$3:$H$202,6,FALSE))</f>
        <v/>
      </c>
      <c r="AL984" s="23" t="str">
        <f>IF(OR(ISBLANK($AF984),$AF984="N/A"),"",VLOOKUP($AF984,'Part number data actuators'!$B$3:$H$202,7,FALSE))</f>
        <v/>
      </c>
      <c r="AM984" s="5" t="str">
        <f>IF(OR(ISBLANK($AF984),$AF984="N/A"),"",VLOOKUP(AF984,'Weight table'!$A$2:$C$10000,3,FALSE))</f>
        <v/>
      </c>
      <c r="AO984" s="86"/>
      <c r="AU984" s="66" t="e">
        <f t="shared" si="144"/>
        <v>#N/A</v>
      </c>
      <c r="AV984" s="66" t="e">
        <f t="shared" si="145"/>
        <v>#N/A</v>
      </c>
      <c r="AW984" t="e">
        <f t="shared" si="146"/>
        <v>#N/A</v>
      </c>
      <c r="AX984" s="66" t="e">
        <f t="shared" si="147"/>
        <v>#N/A</v>
      </c>
      <c r="AY984" s="66" t="e">
        <f t="shared" si="148"/>
        <v>#N/A</v>
      </c>
      <c r="BB984" s="6" t="e">
        <f>MATCH(Q984,'Partnumber data valves'!$B$4:$B$1001,0)</f>
        <v>#N/A</v>
      </c>
      <c r="BC984" s="6"/>
      <c r="BD984" t="e">
        <f>INDEX('Partnumber data valves'!$B$4:$AC$1001,$BB984,13)</f>
        <v>#N/A</v>
      </c>
      <c r="BE984" t="e">
        <f>INDEX('Partnumber data valves'!$B$4:$AC$1001,$BB984,14)</f>
        <v>#N/A</v>
      </c>
      <c r="BF984" t="e">
        <f>INDEX('Partnumber data valves'!$B$4:$AC$1001,$BB984,15)</f>
        <v>#N/A</v>
      </c>
      <c r="BG984" t="e">
        <f>INDEX('Partnumber data valves'!$B$4:$AC$1001,$BB984,16)</f>
        <v>#N/A</v>
      </c>
      <c r="BH984" t="e">
        <f>INDEX('Partnumber data valves'!$B$4:$AC$1001,$BB984,17)</f>
        <v>#N/A</v>
      </c>
      <c r="BI984" t="e">
        <f>INDEX('Partnumber data valves'!$B$4:$AC$1001,$BB984,18)</f>
        <v>#N/A</v>
      </c>
      <c r="BJ984" t="e">
        <f>INDEX('Partnumber data valves'!$B$4:$AC$1001,$BB984,19)</f>
        <v>#N/A</v>
      </c>
      <c r="BL984" t="e">
        <f>INDEX('Partnumber data valves'!$B$4:$AC$1001,$BB984,21)</f>
        <v>#N/A</v>
      </c>
      <c r="BM984" t="e">
        <f>INDEX('Partnumber data valves'!$B$4:$AC$1001,$BB984,22)</f>
        <v>#N/A</v>
      </c>
      <c r="BN984" t="e">
        <f>INDEX('Partnumber data valves'!$B$4:$AC$1001,$BB984,23)</f>
        <v>#N/A</v>
      </c>
      <c r="BO984" t="e">
        <f>INDEX('Partnumber data valves'!$B$4:$AC$1001,$BB984,24)</f>
        <v>#N/A</v>
      </c>
      <c r="BP984" t="e">
        <f>INDEX('Partnumber data valves'!$B$4:$AC$1001,$BB984,25)</f>
        <v>#N/A</v>
      </c>
      <c r="BQ984" t="e">
        <f>INDEX('Partnumber data valves'!$B$4:$AC$1001,$BB984,26)</f>
        <v>#N/A</v>
      </c>
      <c r="BR984" t="e">
        <f>INDEX('Partnumber data valves'!$B$4:$AC$1001,$BB984,27)</f>
        <v>#N/A</v>
      </c>
      <c r="BS984" t="e">
        <f>INDEX('Partnumber data valves'!$B$4:$AC$1001,$BB984,28)</f>
        <v>#N/A</v>
      </c>
      <c r="BU984" s="66" t="e">
        <f>INDEX('Partnumber data valves'!$B$4:$AC$1001,$BB984,5)</f>
        <v>#N/A</v>
      </c>
      <c r="BV984" s="66" t="e">
        <f>INDEX('Partnumber data valves'!$B$4:$AC$1001,$BB984,6)</f>
        <v>#N/A</v>
      </c>
    </row>
    <row r="985" spans="2:74" ht="15.75">
      <c r="B985" s="86"/>
      <c r="C985" s="108"/>
      <c r="D985" s="112"/>
      <c r="E985" s="124"/>
      <c r="F985" s="124"/>
      <c r="G985" s="109"/>
      <c r="H985" s="112"/>
      <c r="I985" s="110"/>
      <c r="J985" s="111"/>
      <c r="K985" s="112"/>
      <c r="L985" s="111"/>
      <c r="M985" s="115"/>
      <c r="N985" s="115"/>
      <c r="O985" s="115"/>
      <c r="Q985" s="83"/>
      <c r="R985" s="22" t="e">
        <f>VLOOKUP('Frese Valve Selection'!$Q985,'Partnumber data valves'!$B$4:$K$1001,2,FALSE)</f>
        <v>#N/A</v>
      </c>
      <c r="S985" s="23" t="e">
        <f>VLOOKUP('Frese Valve Selection'!$Q985,'Partnumber data valves'!$B$4:$K$1001,3,FALSE)</f>
        <v>#N/A</v>
      </c>
      <c r="T985" s="23" t="e">
        <f>VLOOKUP('Frese Valve Selection'!$Q985,'Partnumber data valves'!$B$4:$K$1001,4,FALSE)</f>
        <v>#N/A</v>
      </c>
      <c r="U985" s="23" t="e">
        <f>VLOOKUP('Frese Valve Selection'!$Q985,'Partnumber data valves'!$B$4:$K$1001,5,FALSE)</f>
        <v>#N/A</v>
      </c>
      <c r="V985" s="23" t="e">
        <f>VLOOKUP('Frese Valve Selection'!$Q985,'Partnumber data valves'!$B$4:$K$1001,6,FALSE)</f>
        <v>#N/A</v>
      </c>
      <c r="W985" s="23" t="e">
        <f>VLOOKUP('Frese Valve Selection'!$Q985,'Partnumber data valves'!$B$4:$K$1001,7,FALSE)</f>
        <v>#N/A</v>
      </c>
      <c r="X985" s="23" t="e">
        <f>VLOOKUP('Frese Valve Selection'!$Q985,'Partnumber data valves'!$B$4:$K$1001,8,FALSE)</f>
        <v>#N/A</v>
      </c>
      <c r="Y985" s="23" t="e">
        <f>VLOOKUP('Frese Valve Selection'!$Q985,'Partnumber data valves'!$B$4:$K$1001,9,FALSE)</f>
        <v>#N/A</v>
      </c>
      <c r="Z985" s="23" t="e">
        <f>VLOOKUP('Frese Valve Selection'!$Q985,'Partnumber data valves'!$B$4:$K$1001,10,FALSE)</f>
        <v>#N/A</v>
      </c>
      <c r="AA985" s="97">
        <f t="shared" si="143"/>
        <v>0</v>
      </c>
      <c r="AB985" s="98" t="e">
        <f t="shared" si="141"/>
        <v>#N/A</v>
      </c>
      <c r="AC985" s="99" t="e">
        <f t="shared" si="142"/>
        <v>#N/A</v>
      </c>
      <c r="AD985" s="23" t="e">
        <f>VLOOKUP(Q985,'Weight table'!$A$2:$C$10000,3,FALSE)</f>
        <v>#N/A</v>
      </c>
      <c r="AF985" s="83"/>
      <c r="AG985" s="23" t="str">
        <f>IF(OR(ISBLANK($AF985),$AF985="N/A"),"",VLOOKUP($AF985,'Part number data actuators'!$B$3:$H$202,2,FALSE))</f>
        <v/>
      </c>
      <c r="AH985" s="23" t="str">
        <f>IF(OR(ISBLANK($AF985),$AF985="N/A"),"",VLOOKUP($AF985,'Part number data actuators'!$B$3:$H$202,3,FALSE))</f>
        <v/>
      </c>
      <c r="AI985" s="23" t="str">
        <f>IF(OR(ISBLANK($AF985),$AF985="N/A"),"",VLOOKUP($AF985,'Part number data actuators'!$B$3:$H$202,4,FALSE))</f>
        <v/>
      </c>
      <c r="AJ985" s="23" t="str">
        <f>IF(OR(ISBLANK($AF985),$AF985="N/A"),"",VLOOKUP($AF985,'Part number data actuators'!$B$3:$H$202,5,FALSE))</f>
        <v/>
      </c>
      <c r="AK985" s="23" t="str">
        <f>IF(OR(ISBLANK($AF985),$AF985="N/A"),"",VLOOKUP($AF985,'Part number data actuators'!$B$3:$H$202,6,FALSE))</f>
        <v/>
      </c>
      <c r="AL985" s="23" t="str">
        <f>IF(OR(ISBLANK($AF985),$AF985="N/A"),"",VLOOKUP($AF985,'Part number data actuators'!$B$3:$H$202,7,FALSE))</f>
        <v/>
      </c>
      <c r="AM985" s="5" t="str">
        <f>IF(OR(ISBLANK($AF985),$AF985="N/A"),"",VLOOKUP(AF985,'Weight table'!$A$2:$C$10000,3,FALSE))</f>
        <v/>
      </c>
      <c r="AO985" s="86"/>
      <c r="AU985" s="66" t="e">
        <f t="shared" si="144"/>
        <v>#N/A</v>
      </c>
      <c r="AV985" s="66" t="e">
        <f t="shared" si="145"/>
        <v>#N/A</v>
      </c>
      <c r="AW985" t="e">
        <f t="shared" si="146"/>
        <v>#N/A</v>
      </c>
      <c r="AX985" s="66" t="e">
        <f t="shared" si="147"/>
        <v>#N/A</v>
      </c>
      <c r="AY985" s="66" t="e">
        <f t="shared" si="148"/>
        <v>#N/A</v>
      </c>
      <c r="BB985" s="6" t="e">
        <f>MATCH(Q985,'Partnumber data valves'!$B$4:$B$1001,0)</f>
        <v>#N/A</v>
      </c>
      <c r="BC985" s="6"/>
      <c r="BD985" t="e">
        <f>INDEX('Partnumber data valves'!$B$4:$AC$1001,$BB985,13)</f>
        <v>#N/A</v>
      </c>
      <c r="BE985" t="e">
        <f>INDEX('Partnumber data valves'!$B$4:$AC$1001,$BB985,14)</f>
        <v>#N/A</v>
      </c>
      <c r="BF985" t="e">
        <f>INDEX('Partnumber data valves'!$B$4:$AC$1001,$BB985,15)</f>
        <v>#N/A</v>
      </c>
      <c r="BG985" t="e">
        <f>INDEX('Partnumber data valves'!$B$4:$AC$1001,$BB985,16)</f>
        <v>#N/A</v>
      </c>
      <c r="BH985" t="e">
        <f>INDEX('Partnumber data valves'!$B$4:$AC$1001,$BB985,17)</f>
        <v>#N/A</v>
      </c>
      <c r="BI985" t="e">
        <f>INDEX('Partnumber data valves'!$B$4:$AC$1001,$BB985,18)</f>
        <v>#N/A</v>
      </c>
      <c r="BJ985" t="e">
        <f>INDEX('Partnumber data valves'!$B$4:$AC$1001,$BB985,19)</f>
        <v>#N/A</v>
      </c>
      <c r="BL985" t="e">
        <f>INDEX('Partnumber data valves'!$B$4:$AC$1001,$BB985,21)</f>
        <v>#N/A</v>
      </c>
      <c r="BM985" t="e">
        <f>INDEX('Partnumber data valves'!$B$4:$AC$1001,$BB985,22)</f>
        <v>#N/A</v>
      </c>
      <c r="BN985" t="e">
        <f>INDEX('Partnumber data valves'!$B$4:$AC$1001,$BB985,23)</f>
        <v>#N/A</v>
      </c>
      <c r="BO985" t="e">
        <f>INDEX('Partnumber data valves'!$B$4:$AC$1001,$BB985,24)</f>
        <v>#N/A</v>
      </c>
      <c r="BP985" t="e">
        <f>INDEX('Partnumber data valves'!$B$4:$AC$1001,$BB985,25)</f>
        <v>#N/A</v>
      </c>
      <c r="BQ985" t="e">
        <f>INDEX('Partnumber data valves'!$B$4:$AC$1001,$BB985,26)</f>
        <v>#N/A</v>
      </c>
      <c r="BR985" t="e">
        <f>INDEX('Partnumber data valves'!$B$4:$AC$1001,$BB985,27)</f>
        <v>#N/A</v>
      </c>
      <c r="BS985" t="e">
        <f>INDEX('Partnumber data valves'!$B$4:$AC$1001,$BB985,28)</f>
        <v>#N/A</v>
      </c>
      <c r="BU985" s="66" t="e">
        <f>INDEX('Partnumber data valves'!$B$4:$AC$1001,$BB985,5)</f>
        <v>#N/A</v>
      </c>
      <c r="BV985" s="66" t="e">
        <f>INDEX('Partnumber data valves'!$B$4:$AC$1001,$BB985,6)</f>
        <v>#N/A</v>
      </c>
    </row>
    <row r="986" spans="2:74" ht="15.75">
      <c r="B986" s="86"/>
      <c r="C986" s="108"/>
      <c r="D986" s="112"/>
      <c r="E986" s="124"/>
      <c r="F986" s="124"/>
      <c r="G986" s="109"/>
      <c r="H986" s="112"/>
      <c r="I986" s="110"/>
      <c r="J986" s="111"/>
      <c r="K986" s="112"/>
      <c r="L986" s="111"/>
      <c r="M986" s="115"/>
      <c r="N986" s="115"/>
      <c r="O986" s="115"/>
      <c r="Q986" s="83"/>
      <c r="R986" s="22" t="e">
        <f>VLOOKUP('Frese Valve Selection'!$Q986,'Partnumber data valves'!$B$4:$K$1001,2,FALSE)</f>
        <v>#N/A</v>
      </c>
      <c r="S986" s="23" t="e">
        <f>VLOOKUP('Frese Valve Selection'!$Q986,'Partnumber data valves'!$B$4:$K$1001,3,FALSE)</f>
        <v>#N/A</v>
      </c>
      <c r="T986" s="23" t="e">
        <f>VLOOKUP('Frese Valve Selection'!$Q986,'Partnumber data valves'!$B$4:$K$1001,4,FALSE)</f>
        <v>#N/A</v>
      </c>
      <c r="U986" s="23" t="e">
        <f>VLOOKUP('Frese Valve Selection'!$Q986,'Partnumber data valves'!$B$4:$K$1001,5,FALSE)</f>
        <v>#N/A</v>
      </c>
      <c r="V986" s="23" t="e">
        <f>VLOOKUP('Frese Valve Selection'!$Q986,'Partnumber data valves'!$B$4:$K$1001,6,FALSE)</f>
        <v>#N/A</v>
      </c>
      <c r="W986" s="23" t="e">
        <f>VLOOKUP('Frese Valve Selection'!$Q986,'Partnumber data valves'!$B$4:$K$1001,7,FALSE)</f>
        <v>#N/A</v>
      </c>
      <c r="X986" s="23" t="e">
        <f>VLOOKUP('Frese Valve Selection'!$Q986,'Partnumber data valves'!$B$4:$K$1001,8,FALSE)</f>
        <v>#N/A</v>
      </c>
      <c r="Y986" s="23" t="e">
        <f>VLOOKUP('Frese Valve Selection'!$Q986,'Partnumber data valves'!$B$4:$K$1001,9,FALSE)</f>
        <v>#N/A</v>
      </c>
      <c r="Z986" s="23" t="e">
        <f>VLOOKUP('Frese Valve Selection'!$Q986,'Partnumber data valves'!$B$4:$K$1001,10,FALSE)</f>
        <v>#N/A</v>
      </c>
      <c r="AA986" s="97">
        <f t="shared" si="143"/>
        <v>0</v>
      </c>
      <c r="AB986" s="98" t="e">
        <f t="shared" si="141"/>
        <v>#N/A</v>
      </c>
      <c r="AC986" s="99" t="e">
        <f t="shared" si="142"/>
        <v>#N/A</v>
      </c>
      <c r="AD986" s="23" t="e">
        <f>VLOOKUP(Q986,'Weight table'!$A$2:$C$10000,3,FALSE)</f>
        <v>#N/A</v>
      </c>
      <c r="AF986" s="83"/>
      <c r="AG986" s="23" t="str">
        <f>IF(OR(ISBLANK($AF986),$AF986="N/A"),"",VLOOKUP($AF986,'Part number data actuators'!$B$3:$H$202,2,FALSE))</f>
        <v/>
      </c>
      <c r="AH986" s="23" t="str">
        <f>IF(OR(ISBLANK($AF986),$AF986="N/A"),"",VLOOKUP($AF986,'Part number data actuators'!$B$3:$H$202,3,FALSE))</f>
        <v/>
      </c>
      <c r="AI986" s="23" t="str">
        <f>IF(OR(ISBLANK($AF986),$AF986="N/A"),"",VLOOKUP($AF986,'Part number data actuators'!$B$3:$H$202,4,FALSE))</f>
        <v/>
      </c>
      <c r="AJ986" s="23" t="str">
        <f>IF(OR(ISBLANK($AF986),$AF986="N/A"),"",VLOOKUP($AF986,'Part number data actuators'!$B$3:$H$202,5,FALSE))</f>
        <v/>
      </c>
      <c r="AK986" s="23" t="str">
        <f>IF(OR(ISBLANK($AF986),$AF986="N/A"),"",VLOOKUP($AF986,'Part number data actuators'!$B$3:$H$202,6,FALSE))</f>
        <v/>
      </c>
      <c r="AL986" s="23" t="str">
        <f>IF(OR(ISBLANK($AF986),$AF986="N/A"),"",VLOOKUP($AF986,'Part number data actuators'!$B$3:$H$202,7,FALSE))</f>
        <v/>
      </c>
      <c r="AM986" s="5" t="str">
        <f>IF(OR(ISBLANK($AF986),$AF986="N/A"),"",VLOOKUP(AF986,'Weight table'!$A$2:$C$10000,3,FALSE))</f>
        <v/>
      </c>
      <c r="AO986" s="86"/>
      <c r="AU986" s="66" t="e">
        <f t="shared" si="144"/>
        <v>#N/A</v>
      </c>
      <c r="AV986" s="66" t="e">
        <f t="shared" si="145"/>
        <v>#N/A</v>
      </c>
      <c r="AW986" t="e">
        <f t="shared" si="146"/>
        <v>#N/A</v>
      </c>
      <c r="AX986" s="66" t="e">
        <f t="shared" si="147"/>
        <v>#N/A</v>
      </c>
      <c r="AY986" s="66" t="e">
        <f t="shared" si="148"/>
        <v>#N/A</v>
      </c>
      <c r="BB986" s="6" t="e">
        <f>MATCH(Q986,'Partnumber data valves'!$B$4:$B$1001,0)</f>
        <v>#N/A</v>
      </c>
      <c r="BC986" s="6"/>
      <c r="BD986" t="e">
        <f>INDEX('Partnumber data valves'!$B$4:$AC$1001,$BB986,13)</f>
        <v>#N/A</v>
      </c>
      <c r="BE986" t="e">
        <f>INDEX('Partnumber data valves'!$B$4:$AC$1001,$BB986,14)</f>
        <v>#N/A</v>
      </c>
      <c r="BF986" t="e">
        <f>INDEX('Partnumber data valves'!$B$4:$AC$1001,$BB986,15)</f>
        <v>#N/A</v>
      </c>
      <c r="BG986" t="e">
        <f>INDEX('Partnumber data valves'!$B$4:$AC$1001,$BB986,16)</f>
        <v>#N/A</v>
      </c>
      <c r="BH986" t="e">
        <f>INDEX('Partnumber data valves'!$B$4:$AC$1001,$BB986,17)</f>
        <v>#N/A</v>
      </c>
      <c r="BI986" t="e">
        <f>INDEX('Partnumber data valves'!$B$4:$AC$1001,$BB986,18)</f>
        <v>#N/A</v>
      </c>
      <c r="BJ986" t="e">
        <f>INDEX('Partnumber data valves'!$B$4:$AC$1001,$BB986,19)</f>
        <v>#N/A</v>
      </c>
      <c r="BL986" t="e">
        <f>INDEX('Partnumber data valves'!$B$4:$AC$1001,$BB986,21)</f>
        <v>#N/A</v>
      </c>
      <c r="BM986" t="e">
        <f>INDEX('Partnumber data valves'!$B$4:$AC$1001,$BB986,22)</f>
        <v>#N/A</v>
      </c>
      <c r="BN986" t="e">
        <f>INDEX('Partnumber data valves'!$B$4:$AC$1001,$BB986,23)</f>
        <v>#N/A</v>
      </c>
      <c r="BO986" t="e">
        <f>INDEX('Partnumber data valves'!$B$4:$AC$1001,$BB986,24)</f>
        <v>#N/A</v>
      </c>
      <c r="BP986" t="e">
        <f>INDEX('Partnumber data valves'!$B$4:$AC$1001,$BB986,25)</f>
        <v>#N/A</v>
      </c>
      <c r="BQ986" t="e">
        <f>INDEX('Partnumber data valves'!$B$4:$AC$1001,$BB986,26)</f>
        <v>#N/A</v>
      </c>
      <c r="BR986" t="e">
        <f>INDEX('Partnumber data valves'!$B$4:$AC$1001,$BB986,27)</f>
        <v>#N/A</v>
      </c>
      <c r="BS986" t="e">
        <f>INDEX('Partnumber data valves'!$B$4:$AC$1001,$BB986,28)</f>
        <v>#N/A</v>
      </c>
      <c r="BU986" s="66" t="e">
        <f>INDEX('Partnumber data valves'!$B$4:$AC$1001,$BB986,5)</f>
        <v>#N/A</v>
      </c>
      <c r="BV986" s="66" t="e">
        <f>INDEX('Partnumber data valves'!$B$4:$AC$1001,$BB986,6)</f>
        <v>#N/A</v>
      </c>
    </row>
    <row r="987" spans="2:74" ht="15.75">
      <c r="B987" s="86"/>
      <c r="C987" s="108"/>
      <c r="D987" s="112"/>
      <c r="E987" s="124"/>
      <c r="F987" s="124"/>
      <c r="G987" s="109"/>
      <c r="H987" s="112"/>
      <c r="I987" s="110"/>
      <c r="J987" s="111"/>
      <c r="K987" s="112"/>
      <c r="L987" s="111"/>
      <c r="M987" s="115"/>
      <c r="N987" s="115"/>
      <c r="O987" s="115"/>
      <c r="Q987" s="83"/>
      <c r="R987" s="22" t="e">
        <f>VLOOKUP('Frese Valve Selection'!$Q987,'Partnumber data valves'!$B$4:$K$1001,2,FALSE)</f>
        <v>#N/A</v>
      </c>
      <c r="S987" s="23" t="e">
        <f>VLOOKUP('Frese Valve Selection'!$Q987,'Partnumber data valves'!$B$4:$K$1001,3,FALSE)</f>
        <v>#N/A</v>
      </c>
      <c r="T987" s="23" t="e">
        <f>VLOOKUP('Frese Valve Selection'!$Q987,'Partnumber data valves'!$B$4:$K$1001,4,FALSE)</f>
        <v>#N/A</v>
      </c>
      <c r="U987" s="23" t="e">
        <f>VLOOKUP('Frese Valve Selection'!$Q987,'Partnumber data valves'!$B$4:$K$1001,5,FALSE)</f>
        <v>#N/A</v>
      </c>
      <c r="V987" s="23" t="e">
        <f>VLOOKUP('Frese Valve Selection'!$Q987,'Partnumber data valves'!$B$4:$K$1001,6,FALSE)</f>
        <v>#N/A</v>
      </c>
      <c r="W987" s="23" t="e">
        <f>VLOOKUP('Frese Valve Selection'!$Q987,'Partnumber data valves'!$B$4:$K$1001,7,FALSE)</f>
        <v>#N/A</v>
      </c>
      <c r="X987" s="23" t="e">
        <f>VLOOKUP('Frese Valve Selection'!$Q987,'Partnumber data valves'!$B$4:$K$1001,8,FALSE)</f>
        <v>#N/A</v>
      </c>
      <c r="Y987" s="23" t="e">
        <f>VLOOKUP('Frese Valve Selection'!$Q987,'Partnumber data valves'!$B$4:$K$1001,9,FALSE)</f>
        <v>#N/A</v>
      </c>
      <c r="Z987" s="23" t="e">
        <f>VLOOKUP('Frese Valve Selection'!$Q987,'Partnumber data valves'!$B$4:$K$1001,10,FALSE)</f>
        <v>#N/A</v>
      </c>
      <c r="AA987" s="97">
        <f t="shared" si="143"/>
        <v>0</v>
      </c>
      <c r="AB987" s="98" t="e">
        <f t="shared" si="141"/>
        <v>#N/A</v>
      </c>
      <c r="AC987" s="99" t="e">
        <f t="shared" si="142"/>
        <v>#N/A</v>
      </c>
      <c r="AD987" s="23" t="e">
        <f>VLOOKUP(Q987,'Weight table'!$A$2:$C$10000,3,FALSE)</f>
        <v>#N/A</v>
      </c>
      <c r="AF987" s="83"/>
      <c r="AG987" s="23" t="str">
        <f>IF(OR(ISBLANK($AF987),$AF987="N/A"),"",VLOOKUP($AF987,'Part number data actuators'!$B$3:$H$202,2,FALSE))</f>
        <v/>
      </c>
      <c r="AH987" s="23" t="str">
        <f>IF(OR(ISBLANK($AF987),$AF987="N/A"),"",VLOOKUP($AF987,'Part number data actuators'!$B$3:$H$202,3,FALSE))</f>
        <v/>
      </c>
      <c r="AI987" s="23" t="str">
        <f>IF(OR(ISBLANK($AF987),$AF987="N/A"),"",VLOOKUP($AF987,'Part number data actuators'!$B$3:$H$202,4,FALSE))</f>
        <v/>
      </c>
      <c r="AJ987" s="23" t="str">
        <f>IF(OR(ISBLANK($AF987),$AF987="N/A"),"",VLOOKUP($AF987,'Part number data actuators'!$B$3:$H$202,5,FALSE))</f>
        <v/>
      </c>
      <c r="AK987" s="23" t="str">
        <f>IF(OR(ISBLANK($AF987),$AF987="N/A"),"",VLOOKUP($AF987,'Part number data actuators'!$B$3:$H$202,6,FALSE))</f>
        <v/>
      </c>
      <c r="AL987" s="23" t="str">
        <f>IF(OR(ISBLANK($AF987),$AF987="N/A"),"",VLOOKUP($AF987,'Part number data actuators'!$B$3:$H$202,7,FALSE))</f>
        <v/>
      </c>
      <c r="AM987" s="5" t="str">
        <f>IF(OR(ISBLANK($AF987),$AF987="N/A"),"",VLOOKUP(AF987,'Weight table'!$A$2:$C$10000,3,FALSE))</f>
        <v/>
      </c>
      <c r="AO987" s="86"/>
      <c r="AU987" s="66" t="e">
        <f t="shared" si="144"/>
        <v>#N/A</v>
      </c>
      <c r="AV987" s="66" t="e">
        <f t="shared" si="145"/>
        <v>#N/A</v>
      </c>
      <c r="AW987" t="e">
        <f t="shared" si="146"/>
        <v>#N/A</v>
      </c>
      <c r="AX987" s="66" t="e">
        <f t="shared" si="147"/>
        <v>#N/A</v>
      </c>
      <c r="AY987" s="66" t="e">
        <f t="shared" si="148"/>
        <v>#N/A</v>
      </c>
      <c r="BB987" s="6" t="e">
        <f>MATCH(Q987,'Partnumber data valves'!$B$4:$B$1001,0)</f>
        <v>#N/A</v>
      </c>
      <c r="BC987" s="6"/>
      <c r="BD987" t="e">
        <f>INDEX('Partnumber data valves'!$B$4:$AC$1001,$BB987,13)</f>
        <v>#N/A</v>
      </c>
      <c r="BE987" t="e">
        <f>INDEX('Partnumber data valves'!$B$4:$AC$1001,$BB987,14)</f>
        <v>#N/A</v>
      </c>
      <c r="BF987" t="e">
        <f>INDEX('Partnumber data valves'!$B$4:$AC$1001,$BB987,15)</f>
        <v>#N/A</v>
      </c>
      <c r="BG987" t="e">
        <f>INDEX('Partnumber data valves'!$B$4:$AC$1001,$BB987,16)</f>
        <v>#N/A</v>
      </c>
      <c r="BH987" t="e">
        <f>INDEX('Partnumber data valves'!$B$4:$AC$1001,$BB987,17)</f>
        <v>#N/A</v>
      </c>
      <c r="BI987" t="e">
        <f>INDEX('Partnumber data valves'!$B$4:$AC$1001,$BB987,18)</f>
        <v>#N/A</v>
      </c>
      <c r="BJ987" t="e">
        <f>INDEX('Partnumber data valves'!$B$4:$AC$1001,$BB987,19)</f>
        <v>#N/A</v>
      </c>
      <c r="BL987" t="e">
        <f>INDEX('Partnumber data valves'!$B$4:$AC$1001,$BB987,21)</f>
        <v>#N/A</v>
      </c>
      <c r="BM987" t="e">
        <f>INDEX('Partnumber data valves'!$B$4:$AC$1001,$BB987,22)</f>
        <v>#N/A</v>
      </c>
      <c r="BN987" t="e">
        <f>INDEX('Partnumber data valves'!$B$4:$AC$1001,$BB987,23)</f>
        <v>#N/A</v>
      </c>
      <c r="BO987" t="e">
        <f>INDEX('Partnumber data valves'!$B$4:$AC$1001,$BB987,24)</f>
        <v>#N/A</v>
      </c>
      <c r="BP987" t="e">
        <f>INDEX('Partnumber data valves'!$B$4:$AC$1001,$BB987,25)</f>
        <v>#N/A</v>
      </c>
      <c r="BQ987" t="e">
        <f>INDEX('Partnumber data valves'!$B$4:$AC$1001,$BB987,26)</f>
        <v>#N/A</v>
      </c>
      <c r="BR987" t="e">
        <f>INDEX('Partnumber data valves'!$B$4:$AC$1001,$BB987,27)</f>
        <v>#N/A</v>
      </c>
      <c r="BS987" t="e">
        <f>INDEX('Partnumber data valves'!$B$4:$AC$1001,$BB987,28)</f>
        <v>#N/A</v>
      </c>
      <c r="BU987" s="66" t="e">
        <f>INDEX('Partnumber data valves'!$B$4:$AC$1001,$BB987,5)</f>
        <v>#N/A</v>
      </c>
      <c r="BV987" s="66" t="e">
        <f>INDEX('Partnumber data valves'!$B$4:$AC$1001,$BB987,6)</f>
        <v>#N/A</v>
      </c>
    </row>
    <row r="988" spans="2:74" ht="15.75">
      <c r="B988" s="86"/>
      <c r="C988" s="108"/>
      <c r="D988" s="112"/>
      <c r="E988" s="124"/>
      <c r="F988" s="124"/>
      <c r="G988" s="109"/>
      <c r="H988" s="112"/>
      <c r="I988" s="110"/>
      <c r="J988" s="111"/>
      <c r="K988" s="112"/>
      <c r="L988" s="111"/>
      <c r="M988" s="115"/>
      <c r="N988" s="115"/>
      <c r="O988" s="115"/>
      <c r="Q988" s="83"/>
      <c r="R988" s="22" t="e">
        <f>VLOOKUP('Frese Valve Selection'!$Q988,'Partnumber data valves'!$B$4:$K$1001,2,FALSE)</f>
        <v>#N/A</v>
      </c>
      <c r="S988" s="23" t="e">
        <f>VLOOKUP('Frese Valve Selection'!$Q988,'Partnumber data valves'!$B$4:$K$1001,3,FALSE)</f>
        <v>#N/A</v>
      </c>
      <c r="T988" s="23" t="e">
        <f>VLOOKUP('Frese Valve Selection'!$Q988,'Partnumber data valves'!$B$4:$K$1001,4,FALSE)</f>
        <v>#N/A</v>
      </c>
      <c r="U988" s="23" t="e">
        <f>VLOOKUP('Frese Valve Selection'!$Q988,'Partnumber data valves'!$B$4:$K$1001,5,FALSE)</f>
        <v>#N/A</v>
      </c>
      <c r="V988" s="23" t="e">
        <f>VLOOKUP('Frese Valve Selection'!$Q988,'Partnumber data valves'!$B$4:$K$1001,6,FALSE)</f>
        <v>#N/A</v>
      </c>
      <c r="W988" s="23" t="e">
        <f>VLOOKUP('Frese Valve Selection'!$Q988,'Partnumber data valves'!$B$4:$K$1001,7,FALSE)</f>
        <v>#N/A</v>
      </c>
      <c r="X988" s="23" t="e">
        <f>VLOOKUP('Frese Valve Selection'!$Q988,'Partnumber data valves'!$B$4:$K$1001,8,FALSE)</f>
        <v>#N/A</v>
      </c>
      <c r="Y988" s="23" t="e">
        <f>VLOOKUP('Frese Valve Selection'!$Q988,'Partnumber data valves'!$B$4:$K$1001,9,FALSE)</f>
        <v>#N/A</v>
      </c>
      <c r="Z988" s="23" t="e">
        <f>VLOOKUP('Frese Valve Selection'!$Q988,'Partnumber data valves'!$B$4:$K$1001,10,FALSE)</f>
        <v>#N/A</v>
      </c>
      <c r="AA988" s="97">
        <f t="shared" si="143"/>
        <v>0</v>
      </c>
      <c r="AB988" s="98" t="e">
        <f t="shared" si="141"/>
        <v>#N/A</v>
      </c>
      <c r="AC988" s="99" t="e">
        <f t="shared" si="142"/>
        <v>#N/A</v>
      </c>
      <c r="AD988" s="23" t="e">
        <f>VLOOKUP(Q988,'Weight table'!$A$2:$C$10000,3,FALSE)</f>
        <v>#N/A</v>
      </c>
      <c r="AF988" s="83"/>
      <c r="AG988" s="23" t="str">
        <f>IF(OR(ISBLANK($AF988),$AF988="N/A"),"",VLOOKUP($AF988,'Part number data actuators'!$B$3:$H$202,2,FALSE))</f>
        <v/>
      </c>
      <c r="AH988" s="23" t="str">
        <f>IF(OR(ISBLANK($AF988),$AF988="N/A"),"",VLOOKUP($AF988,'Part number data actuators'!$B$3:$H$202,3,FALSE))</f>
        <v/>
      </c>
      <c r="AI988" s="23" t="str">
        <f>IF(OR(ISBLANK($AF988),$AF988="N/A"),"",VLOOKUP($AF988,'Part number data actuators'!$B$3:$H$202,4,FALSE))</f>
        <v/>
      </c>
      <c r="AJ988" s="23" t="str">
        <f>IF(OR(ISBLANK($AF988),$AF988="N/A"),"",VLOOKUP($AF988,'Part number data actuators'!$B$3:$H$202,5,FALSE))</f>
        <v/>
      </c>
      <c r="AK988" s="23" t="str">
        <f>IF(OR(ISBLANK($AF988),$AF988="N/A"),"",VLOOKUP($AF988,'Part number data actuators'!$B$3:$H$202,6,FALSE))</f>
        <v/>
      </c>
      <c r="AL988" s="23" t="str">
        <f>IF(OR(ISBLANK($AF988),$AF988="N/A"),"",VLOOKUP($AF988,'Part number data actuators'!$B$3:$H$202,7,FALSE))</f>
        <v/>
      </c>
      <c r="AM988" s="5" t="str">
        <f>IF(OR(ISBLANK($AF988),$AF988="N/A"),"",VLOOKUP(AF988,'Weight table'!$A$2:$C$10000,3,FALSE))</f>
        <v/>
      </c>
      <c r="AO988" s="86"/>
      <c r="AU988" s="66" t="e">
        <f t="shared" si="144"/>
        <v>#N/A</v>
      </c>
      <c r="AV988" s="66" t="e">
        <f t="shared" si="145"/>
        <v>#N/A</v>
      </c>
      <c r="AW988" t="e">
        <f t="shared" si="146"/>
        <v>#N/A</v>
      </c>
      <c r="AX988" s="66" t="e">
        <f t="shared" si="147"/>
        <v>#N/A</v>
      </c>
      <c r="AY988" s="66" t="e">
        <f t="shared" si="148"/>
        <v>#N/A</v>
      </c>
      <c r="BB988" s="6" t="e">
        <f>MATCH(Q988,'Partnumber data valves'!$B$4:$B$1001,0)</f>
        <v>#N/A</v>
      </c>
      <c r="BC988" s="6"/>
      <c r="BD988" t="e">
        <f>INDEX('Partnumber data valves'!$B$4:$AC$1001,$BB988,13)</f>
        <v>#N/A</v>
      </c>
      <c r="BE988" t="e">
        <f>INDEX('Partnumber data valves'!$B$4:$AC$1001,$BB988,14)</f>
        <v>#N/A</v>
      </c>
      <c r="BF988" t="e">
        <f>INDEX('Partnumber data valves'!$B$4:$AC$1001,$BB988,15)</f>
        <v>#N/A</v>
      </c>
      <c r="BG988" t="e">
        <f>INDEX('Partnumber data valves'!$B$4:$AC$1001,$BB988,16)</f>
        <v>#N/A</v>
      </c>
      <c r="BH988" t="e">
        <f>INDEX('Partnumber data valves'!$B$4:$AC$1001,$BB988,17)</f>
        <v>#N/A</v>
      </c>
      <c r="BI988" t="e">
        <f>INDEX('Partnumber data valves'!$B$4:$AC$1001,$BB988,18)</f>
        <v>#N/A</v>
      </c>
      <c r="BJ988" t="e">
        <f>INDEX('Partnumber data valves'!$B$4:$AC$1001,$BB988,19)</f>
        <v>#N/A</v>
      </c>
      <c r="BL988" t="e">
        <f>INDEX('Partnumber data valves'!$B$4:$AC$1001,$BB988,21)</f>
        <v>#N/A</v>
      </c>
      <c r="BM988" t="e">
        <f>INDEX('Partnumber data valves'!$B$4:$AC$1001,$BB988,22)</f>
        <v>#N/A</v>
      </c>
      <c r="BN988" t="e">
        <f>INDEX('Partnumber data valves'!$B$4:$AC$1001,$BB988,23)</f>
        <v>#N/A</v>
      </c>
      <c r="BO988" t="e">
        <f>INDEX('Partnumber data valves'!$B$4:$AC$1001,$BB988,24)</f>
        <v>#N/A</v>
      </c>
      <c r="BP988" t="e">
        <f>INDEX('Partnumber data valves'!$B$4:$AC$1001,$BB988,25)</f>
        <v>#N/A</v>
      </c>
      <c r="BQ988" t="e">
        <f>INDEX('Partnumber data valves'!$B$4:$AC$1001,$BB988,26)</f>
        <v>#N/A</v>
      </c>
      <c r="BR988" t="e">
        <f>INDEX('Partnumber data valves'!$B$4:$AC$1001,$BB988,27)</f>
        <v>#N/A</v>
      </c>
      <c r="BS988" t="e">
        <f>INDEX('Partnumber data valves'!$B$4:$AC$1001,$BB988,28)</f>
        <v>#N/A</v>
      </c>
      <c r="BU988" s="66" t="e">
        <f>INDEX('Partnumber data valves'!$B$4:$AC$1001,$BB988,5)</f>
        <v>#N/A</v>
      </c>
      <c r="BV988" s="66" t="e">
        <f>INDEX('Partnumber data valves'!$B$4:$AC$1001,$BB988,6)</f>
        <v>#N/A</v>
      </c>
    </row>
    <row r="989" spans="2:74" ht="15.75">
      <c r="B989" s="86"/>
      <c r="C989" s="108"/>
      <c r="D989" s="125"/>
      <c r="E989" s="124"/>
      <c r="F989" s="124"/>
      <c r="G989" s="109"/>
      <c r="H989" s="112"/>
      <c r="I989" s="110"/>
      <c r="J989" s="111"/>
      <c r="K989" s="112"/>
      <c r="L989" s="111"/>
      <c r="M989" s="115"/>
      <c r="N989" s="115"/>
      <c r="O989" s="115"/>
      <c r="Q989" s="83"/>
      <c r="R989" s="22" t="e">
        <f>VLOOKUP('Frese Valve Selection'!$Q989,'Partnumber data valves'!$B$4:$K$1001,2,FALSE)</f>
        <v>#N/A</v>
      </c>
      <c r="S989" s="23" t="e">
        <f>VLOOKUP('Frese Valve Selection'!$Q989,'Partnumber data valves'!$B$4:$K$1001,3,FALSE)</f>
        <v>#N/A</v>
      </c>
      <c r="T989" s="23" t="e">
        <f>VLOOKUP('Frese Valve Selection'!$Q989,'Partnumber data valves'!$B$4:$K$1001,4,FALSE)</f>
        <v>#N/A</v>
      </c>
      <c r="U989" s="23" t="e">
        <f>VLOOKUP('Frese Valve Selection'!$Q989,'Partnumber data valves'!$B$4:$K$1001,5,FALSE)</f>
        <v>#N/A</v>
      </c>
      <c r="V989" s="23" t="e">
        <f>VLOOKUP('Frese Valve Selection'!$Q989,'Partnumber data valves'!$B$4:$K$1001,6,FALSE)</f>
        <v>#N/A</v>
      </c>
      <c r="W989" s="23" t="e">
        <f>VLOOKUP('Frese Valve Selection'!$Q989,'Partnumber data valves'!$B$4:$K$1001,7,FALSE)</f>
        <v>#N/A</v>
      </c>
      <c r="X989" s="23" t="e">
        <f>VLOOKUP('Frese Valve Selection'!$Q989,'Partnumber data valves'!$B$4:$K$1001,8,FALSE)</f>
        <v>#N/A</v>
      </c>
      <c r="Y989" s="23" t="e">
        <f>VLOOKUP('Frese Valve Selection'!$Q989,'Partnumber data valves'!$B$4:$K$1001,9,FALSE)</f>
        <v>#N/A</v>
      </c>
      <c r="Z989" s="23" t="e">
        <f>VLOOKUP('Frese Valve Selection'!$Q989,'Partnumber data valves'!$B$4:$K$1001,10,FALSE)</f>
        <v>#N/A</v>
      </c>
      <c r="AA989" s="97">
        <f t="shared" si="143"/>
        <v>0</v>
      </c>
      <c r="AB989" s="98" t="e">
        <f t="shared" si="141"/>
        <v>#N/A</v>
      </c>
      <c r="AC989" s="99" t="e">
        <f t="shared" si="142"/>
        <v>#N/A</v>
      </c>
      <c r="AD989" s="23" t="e">
        <f>VLOOKUP(Q989,'Weight table'!$A$2:$C$10000,3,FALSE)</f>
        <v>#N/A</v>
      </c>
      <c r="AF989" s="83"/>
      <c r="AG989" s="23" t="str">
        <f>IF(OR(ISBLANK($AF989),$AF989="N/A"),"",VLOOKUP($AF989,'Part number data actuators'!$B$3:$H$202,2,FALSE))</f>
        <v/>
      </c>
      <c r="AH989" s="23" t="str">
        <f>IF(OR(ISBLANK($AF989),$AF989="N/A"),"",VLOOKUP($AF989,'Part number data actuators'!$B$3:$H$202,3,FALSE))</f>
        <v/>
      </c>
      <c r="AI989" s="23" t="str">
        <f>IF(OR(ISBLANK($AF989),$AF989="N/A"),"",VLOOKUP($AF989,'Part number data actuators'!$B$3:$H$202,4,FALSE))</f>
        <v/>
      </c>
      <c r="AJ989" s="23" t="str">
        <f>IF(OR(ISBLANK($AF989),$AF989="N/A"),"",VLOOKUP($AF989,'Part number data actuators'!$B$3:$H$202,5,FALSE))</f>
        <v/>
      </c>
      <c r="AK989" s="23" t="str">
        <f>IF(OR(ISBLANK($AF989),$AF989="N/A"),"",VLOOKUP($AF989,'Part number data actuators'!$B$3:$H$202,6,FALSE))</f>
        <v/>
      </c>
      <c r="AL989" s="23" t="str">
        <f>IF(OR(ISBLANK($AF989),$AF989="N/A"),"",VLOOKUP($AF989,'Part number data actuators'!$B$3:$H$202,7,FALSE))</f>
        <v/>
      </c>
      <c r="AM989" s="5" t="str">
        <f>IF(OR(ISBLANK($AF989),$AF989="N/A"),"",VLOOKUP(AF989,'Weight table'!$A$2:$C$10000,3,FALSE))</f>
        <v/>
      </c>
      <c r="AO989" s="86"/>
      <c r="AU989" s="66" t="e">
        <f t="shared" si="144"/>
        <v>#N/A</v>
      </c>
      <c r="AV989" s="66" t="e">
        <f t="shared" si="145"/>
        <v>#N/A</v>
      </c>
      <c r="AW989" t="e">
        <f t="shared" si="146"/>
        <v>#N/A</v>
      </c>
      <c r="AX989" s="66" t="e">
        <f t="shared" si="147"/>
        <v>#N/A</v>
      </c>
      <c r="AY989" s="66" t="e">
        <f t="shared" si="148"/>
        <v>#N/A</v>
      </c>
      <c r="BB989" s="6" t="e">
        <f>MATCH(Q989,'Partnumber data valves'!$B$4:$B$1001,0)</f>
        <v>#N/A</v>
      </c>
      <c r="BC989" s="6"/>
      <c r="BD989" t="e">
        <f>INDEX('Partnumber data valves'!$B$4:$AC$1001,$BB989,13)</f>
        <v>#N/A</v>
      </c>
      <c r="BE989" t="e">
        <f>INDEX('Partnumber data valves'!$B$4:$AC$1001,$BB989,14)</f>
        <v>#N/A</v>
      </c>
      <c r="BF989" t="e">
        <f>INDEX('Partnumber data valves'!$B$4:$AC$1001,$BB989,15)</f>
        <v>#N/A</v>
      </c>
      <c r="BG989" t="e">
        <f>INDEX('Partnumber data valves'!$B$4:$AC$1001,$BB989,16)</f>
        <v>#N/A</v>
      </c>
      <c r="BH989" t="e">
        <f>INDEX('Partnumber data valves'!$B$4:$AC$1001,$BB989,17)</f>
        <v>#N/A</v>
      </c>
      <c r="BI989" t="e">
        <f>INDEX('Partnumber data valves'!$B$4:$AC$1001,$BB989,18)</f>
        <v>#N/A</v>
      </c>
      <c r="BJ989" t="e">
        <f>INDEX('Partnumber data valves'!$B$4:$AC$1001,$BB989,19)</f>
        <v>#N/A</v>
      </c>
      <c r="BL989" t="e">
        <f>INDEX('Partnumber data valves'!$B$4:$AC$1001,$BB989,21)</f>
        <v>#N/A</v>
      </c>
      <c r="BM989" t="e">
        <f>INDEX('Partnumber data valves'!$B$4:$AC$1001,$BB989,22)</f>
        <v>#N/A</v>
      </c>
      <c r="BN989" t="e">
        <f>INDEX('Partnumber data valves'!$B$4:$AC$1001,$BB989,23)</f>
        <v>#N/A</v>
      </c>
      <c r="BO989" t="e">
        <f>INDEX('Partnumber data valves'!$B$4:$AC$1001,$BB989,24)</f>
        <v>#N/A</v>
      </c>
      <c r="BP989" t="e">
        <f>INDEX('Partnumber data valves'!$B$4:$AC$1001,$BB989,25)</f>
        <v>#N/A</v>
      </c>
      <c r="BQ989" t="e">
        <f>INDEX('Partnumber data valves'!$B$4:$AC$1001,$BB989,26)</f>
        <v>#N/A</v>
      </c>
      <c r="BR989" t="e">
        <f>INDEX('Partnumber data valves'!$B$4:$AC$1001,$BB989,27)</f>
        <v>#N/A</v>
      </c>
      <c r="BS989" t="e">
        <f>INDEX('Partnumber data valves'!$B$4:$AC$1001,$BB989,28)</f>
        <v>#N/A</v>
      </c>
      <c r="BU989" s="66" t="e">
        <f>INDEX('Partnumber data valves'!$B$4:$AC$1001,$BB989,5)</f>
        <v>#N/A</v>
      </c>
      <c r="BV989" s="66" t="e">
        <f>INDEX('Partnumber data valves'!$B$4:$AC$1001,$BB989,6)</f>
        <v>#N/A</v>
      </c>
    </row>
    <row r="990" spans="2:74" ht="15.75">
      <c r="B990" s="86"/>
      <c r="C990" s="108"/>
      <c r="D990" s="112"/>
      <c r="E990" s="124"/>
      <c r="F990" s="124"/>
      <c r="G990" s="109"/>
      <c r="H990" s="112"/>
      <c r="I990" s="110"/>
      <c r="J990" s="111"/>
      <c r="K990" s="112"/>
      <c r="L990" s="111"/>
      <c r="M990" s="115"/>
      <c r="N990" s="115"/>
      <c r="O990" s="115"/>
      <c r="Q990" s="83"/>
      <c r="R990" s="22" t="e">
        <f>VLOOKUP('Frese Valve Selection'!$Q990,'Partnumber data valves'!$B$4:$K$1001,2,FALSE)</f>
        <v>#N/A</v>
      </c>
      <c r="S990" s="23" t="e">
        <f>VLOOKUP('Frese Valve Selection'!$Q990,'Partnumber data valves'!$B$4:$K$1001,3,FALSE)</f>
        <v>#N/A</v>
      </c>
      <c r="T990" s="23" t="e">
        <f>VLOOKUP('Frese Valve Selection'!$Q990,'Partnumber data valves'!$B$4:$K$1001,4,FALSE)</f>
        <v>#N/A</v>
      </c>
      <c r="U990" s="23" t="e">
        <f>VLOOKUP('Frese Valve Selection'!$Q990,'Partnumber data valves'!$B$4:$K$1001,5,FALSE)</f>
        <v>#N/A</v>
      </c>
      <c r="V990" s="23" t="e">
        <f>VLOOKUP('Frese Valve Selection'!$Q990,'Partnumber data valves'!$B$4:$K$1001,6,FALSE)</f>
        <v>#N/A</v>
      </c>
      <c r="W990" s="23" t="e">
        <f>VLOOKUP('Frese Valve Selection'!$Q990,'Partnumber data valves'!$B$4:$K$1001,7,FALSE)</f>
        <v>#N/A</v>
      </c>
      <c r="X990" s="23" t="e">
        <f>VLOOKUP('Frese Valve Selection'!$Q990,'Partnumber data valves'!$B$4:$K$1001,8,FALSE)</f>
        <v>#N/A</v>
      </c>
      <c r="Y990" s="23" t="e">
        <f>VLOOKUP('Frese Valve Selection'!$Q990,'Partnumber data valves'!$B$4:$K$1001,9,FALSE)</f>
        <v>#N/A</v>
      </c>
      <c r="Z990" s="23" t="e">
        <f>VLOOKUP('Frese Valve Selection'!$Q990,'Partnumber data valves'!$B$4:$K$1001,10,FALSE)</f>
        <v>#N/A</v>
      </c>
      <c r="AA990" s="97">
        <f t="shared" si="143"/>
        <v>0</v>
      </c>
      <c r="AB990" s="98" t="e">
        <f t="shared" si="141"/>
        <v>#N/A</v>
      </c>
      <c r="AC990" s="99" t="e">
        <f t="shared" si="142"/>
        <v>#N/A</v>
      </c>
      <c r="AD990" s="23" t="e">
        <f>VLOOKUP(Q990,'Weight table'!$A$2:$C$10000,3,FALSE)</f>
        <v>#N/A</v>
      </c>
      <c r="AF990" s="83"/>
      <c r="AG990" s="23" t="str">
        <f>IF(OR(ISBLANK($AF990),$AF990="N/A"),"",VLOOKUP($AF990,'Part number data actuators'!$B$3:$H$202,2,FALSE))</f>
        <v/>
      </c>
      <c r="AH990" s="23" t="str">
        <f>IF(OR(ISBLANK($AF990),$AF990="N/A"),"",VLOOKUP($AF990,'Part number data actuators'!$B$3:$H$202,3,FALSE))</f>
        <v/>
      </c>
      <c r="AI990" s="23" t="str">
        <f>IF(OR(ISBLANK($AF990),$AF990="N/A"),"",VLOOKUP($AF990,'Part number data actuators'!$B$3:$H$202,4,FALSE))</f>
        <v/>
      </c>
      <c r="AJ990" s="23" t="str">
        <f>IF(OR(ISBLANK($AF990),$AF990="N/A"),"",VLOOKUP($AF990,'Part number data actuators'!$B$3:$H$202,5,FALSE))</f>
        <v/>
      </c>
      <c r="AK990" s="23" t="str">
        <f>IF(OR(ISBLANK($AF990),$AF990="N/A"),"",VLOOKUP($AF990,'Part number data actuators'!$B$3:$H$202,6,FALSE))</f>
        <v/>
      </c>
      <c r="AL990" s="23" t="str">
        <f>IF(OR(ISBLANK($AF990),$AF990="N/A"),"",VLOOKUP($AF990,'Part number data actuators'!$B$3:$H$202,7,FALSE))</f>
        <v/>
      </c>
      <c r="AM990" s="5" t="str">
        <f>IF(OR(ISBLANK($AF990),$AF990="N/A"),"",VLOOKUP(AF990,'Weight table'!$A$2:$C$10000,3,FALSE))</f>
        <v/>
      </c>
      <c r="AO990" s="86"/>
      <c r="AU990" s="66" t="e">
        <f t="shared" si="144"/>
        <v>#N/A</v>
      </c>
      <c r="AV990" s="66" t="e">
        <f t="shared" si="145"/>
        <v>#N/A</v>
      </c>
      <c r="AW990" t="e">
        <f t="shared" si="146"/>
        <v>#N/A</v>
      </c>
      <c r="AX990" s="66" t="e">
        <f t="shared" si="147"/>
        <v>#N/A</v>
      </c>
      <c r="AY990" s="66" t="e">
        <f t="shared" si="148"/>
        <v>#N/A</v>
      </c>
      <c r="BB990" s="6" t="e">
        <f>MATCH(Q990,'Partnumber data valves'!$B$4:$B$1001,0)</f>
        <v>#N/A</v>
      </c>
      <c r="BC990" s="6"/>
      <c r="BD990" t="e">
        <f>INDEX('Partnumber data valves'!$B$4:$AC$1001,$BB990,13)</f>
        <v>#N/A</v>
      </c>
      <c r="BE990" t="e">
        <f>INDEX('Partnumber data valves'!$B$4:$AC$1001,$BB990,14)</f>
        <v>#N/A</v>
      </c>
      <c r="BF990" t="e">
        <f>INDEX('Partnumber data valves'!$B$4:$AC$1001,$BB990,15)</f>
        <v>#N/A</v>
      </c>
      <c r="BG990" t="e">
        <f>INDEX('Partnumber data valves'!$B$4:$AC$1001,$BB990,16)</f>
        <v>#N/A</v>
      </c>
      <c r="BH990" t="e">
        <f>INDEX('Partnumber data valves'!$B$4:$AC$1001,$BB990,17)</f>
        <v>#N/A</v>
      </c>
      <c r="BI990" t="e">
        <f>INDEX('Partnumber data valves'!$B$4:$AC$1001,$BB990,18)</f>
        <v>#N/A</v>
      </c>
      <c r="BJ990" t="e">
        <f>INDEX('Partnumber data valves'!$B$4:$AC$1001,$BB990,19)</f>
        <v>#N/A</v>
      </c>
      <c r="BL990" t="e">
        <f>INDEX('Partnumber data valves'!$B$4:$AC$1001,$BB990,21)</f>
        <v>#N/A</v>
      </c>
      <c r="BM990" t="e">
        <f>INDEX('Partnumber data valves'!$B$4:$AC$1001,$BB990,22)</f>
        <v>#N/A</v>
      </c>
      <c r="BN990" t="e">
        <f>INDEX('Partnumber data valves'!$B$4:$AC$1001,$BB990,23)</f>
        <v>#N/A</v>
      </c>
      <c r="BO990" t="e">
        <f>INDEX('Partnumber data valves'!$B$4:$AC$1001,$BB990,24)</f>
        <v>#N/A</v>
      </c>
      <c r="BP990" t="e">
        <f>INDEX('Partnumber data valves'!$B$4:$AC$1001,$BB990,25)</f>
        <v>#N/A</v>
      </c>
      <c r="BQ990" t="e">
        <f>INDEX('Partnumber data valves'!$B$4:$AC$1001,$BB990,26)</f>
        <v>#N/A</v>
      </c>
      <c r="BR990" t="e">
        <f>INDEX('Partnumber data valves'!$B$4:$AC$1001,$BB990,27)</f>
        <v>#N/A</v>
      </c>
      <c r="BS990" t="e">
        <f>INDEX('Partnumber data valves'!$B$4:$AC$1001,$BB990,28)</f>
        <v>#N/A</v>
      </c>
      <c r="BU990" s="66" t="e">
        <f>INDEX('Partnumber data valves'!$B$4:$AC$1001,$BB990,5)</f>
        <v>#N/A</v>
      </c>
      <c r="BV990" s="66" t="e">
        <f>INDEX('Partnumber data valves'!$B$4:$AC$1001,$BB990,6)</f>
        <v>#N/A</v>
      </c>
    </row>
    <row r="991" spans="2:74" ht="15.75">
      <c r="B991" s="86"/>
      <c r="C991" s="108"/>
      <c r="D991" s="112"/>
      <c r="E991" s="124"/>
      <c r="F991" s="124"/>
      <c r="G991" s="109"/>
      <c r="H991" s="112"/>
      <c r="I991" s="110"/>
      <c r="J991" s="111"/>
      <c r="K991" s="112"/>
      <c r="L991" s="111"/>
      <c r="M991" s="115"/>
      <c r="N991" s="115"/>
      <c r="O991" s="115"/>
      <c r="Q991" s="83"/>
      <c r="R991" s="22" t="e">
        <f>VLOOKUP('Frese Valve Selection'!$Q991,'Partnumber data valves'!$B$4:$K$1001,2,FALSE)</f>
        <v>#N/A</v>
      </c>
      <c r="S991" s="23" t="e">
        <f>VLOOKUP('Frese Valve Selection'!$Q991,'Partnumber data valves'!$B$4:$K$1001,3,FALSE)</f>
        <v>#N/A</v>
      </c>
      <c r="T991" s="23" t="e">
        <f>VLOOKUP('Frese Valve Selection'!$Q991,'Partnumber data valves'!$B$4:$K$1001,4,FALSE)</f>
        <v>#N/A</v>
      </c>
      <c r="U991" s="23" t="e">
        <f>VLOOKUP('Frese Valve Selection'!$Q991,'Partnumber data valves'!$B$4:$K$1001,5,FALSE)</f>
        <v>#N/A</v>
      </c>
      <c r="V991" s="23" t="e">
        <f>VLOOKUP('Frese Valve Selection'!$Q991,'Partnumber data valves'!$B$4:$K$1001,6,FALSE)</f>
        <v>#N/A</v>
      </c>
      <c r="W991" s="23" t="e">
        <f>VLOOKUP('Frese Valve Selection'!$Q991,'Partnumber data valves'!$B$4:$K$1001,7,FALSE)</f>
        <v>#N/A</v>
      </c>
      <c r="X991" s="23" t="e">
        <f>VLOOKUP('Frese Valve Selection'!$Q991,'Partnumber data valves'!$B$4:$K$1001,8,FALSE)</f>
        <v>#N/A</v>
      </c>
      <c r="Y991" s="23" t="e">
        <f>VLOOKUP('Frese Valve Selection'!$Q991,'Partnumber data valves'!$B$4:$K$1001,9,FALSE)</f>
        <v>#N/A</v>
      </c>
      <c r="Z991" s="23" t="e">
        <f>VLOOKUP('Frese Valve Selection'!$Q991,'Partnumber data valves'!$B$4:$K$1001,10,FALSE)</f>
        <v>#N/A</v>
      </c>
      <c r="AA991" s="97">
        <f t="shared" si="143"/>
        <v>0</v>
      </c>
      <c r="AB991" s="98" t="e">
        <f t="shared" si="141"/>
        <v>#N/A</v>
      </c>
      <c r="AC991" s="99" t="e">
        <f t="shared" si="142"/>
        <v>#N/A</v>
      </c>
      <c r="AD991" s="23" t="e">
        <f>VLOOKUP(Q991,'Weight table'!$A$2:$C$10000,3,FALSE)</f>
        <v>#N/A</v>
      </c>
      <c r="AF991" s="83"/>
      <c r="AG991" s="23" t="str">
        <f>IF(OR(ISBLANK($AF991),$AF991="N/A"),"",VLOOKUP($AF991,'Part number data actuators'!$B$3:$H$202,2,FALSE))</f>
        <v/>
      </c>
      <c r="AH991" s="23" t="str">
        <f>IF(OR(ISBLANK($AF991),$AF991="N/A"),"",VLOOKUP($AF991,'Part number data actuators'!$B$3:$H$202,3,FALSE))</f>
        <v/>
      </c>
      <c r="AI991" s="23" t="str">
        <f>IF(OR(ISBLANK($AF991),$AF991="N/A"),"",VLOOKUP($AF991,'Part number data actuators'!$B$3:$H$202,4,FALSE))</f>
        <v/>
      </c>
      <c r="AJ991" s="23" t="str">
        <f>IF(OR(ISBLANK($AF991),$AF991="N/A"),"",VLOOKUP($AF991,'Part number data actuators'!$B$3:$H$202,5,FALSE))</f>
        <v/>
      </c>
      <c r="AK991" s="23" t="str">
        <f>IF(OR(ISBLANK($AF991),$AF991="N/A"),"",VLOOKUP($AF991,'Part number data actuators'!$B$3:$H$202,6,FALSE))</f>
        <v/>
      </c>
      <c r="AL991" s="23" t="str">
        <f>IF(OR(ISBLANK($AF991),$AF991="N/A"),"",VLOOKUP($AF991,'Part number data actuators'!$B$3:$H$202,7,FALSE))</f>
        <v/>
      </c>
      <c r="AM991" s="5" t="str">
        <f>IF(OR(ISBLANK($AF991),$AF991="N/A"),"",VLOOKUP(AF991,'Weight table'!$A$2:$C$10000,3,FALSE))</f>
        <v/>
      </c>
      <c r="AO991" s="86"/>
      <c r="AU991" s="66" t="e">
        <f t="shared" si="144"/>
        <v>#N/A</v>
      </c>
      <c r="AV991" s="66" t="e">
        <f t="shared" si="145"/>
        <v>#N/A</v>
      </c>
      <c r="AW991" t="e">
        <f t="shared" si="146"/>
        <v>#N/A</v>
      </c>
      <c r="AX991" s="66" t="e">
        <f t="shared" si="147"/>
        <v>#N/A</v>
      </c>
      <c r="AY991" s="66" t="e">
        <f t="shared" si="148"/>
        <v>#N/A</v>
      </c>
      <c r="BB991" s="6" t="e">
        <f>MATCH(Q991,'Partnumber data valves'!$B$4:$B$1001,0)</f>
        <v>#N/A</v>
      </c>
      <c r="BC991" s="6"/>
      <c r="BD991" t="e">
        <f>INDEX('Partnumber data valves'!$B$4:$AC$1001,$BB991,13)</f>
        <v>#N/A</v>
      </c>
      <c r="BE991" t="e">
        <f>INDEX('Partnumber data valves'!$B$4:$AC$1001,$BB991,14)</f>
        <v>#N/A</v>
      </c>
      <c r="BF991" t="e">
        <f>INDEX('Partnumber data valves'!$B$4:$AC$1001,$BB991,15)</f>
        <v>#N/A</v>
      </c>
      <c r="BG991" t="e">
        <f>INDEX('Partnumber data valves'!$B$4:$AC$1001,$BB991,16)</f>
        <v>#N/A</v>
      </c>
      <c r="BH991" t="e">
        <f>INDEX('Partnumber data valves'!$B$4:$AC$1001,$BB991,17)</f>
        <v>#N/A</v>
      </c>
      <c r="BI991" t="e">
        <f>INDEX('Partnumber data valves'!$B$4:$AC$1001,$BB991,18)</f>
        <v>#N/A</v>
      </c>
      <c r="BJ991" t="e">
        <f>INDEX('Partnumber data valves'!$B$4:$AC$1001,$BB991,19)</f>
        <v>#N/A</v>
      </c>
      <c r="BL991" t="e">
        <f>INDEX('Partnumber data valves'!$B$4:$AC$1001,$BB991,21)</f>
        <v>#N/A</v>
      </c>
      <c r="BM991" t="e">
        <f>INDEX('Partnumber data valves'!$B$4:$AC$1001,$BB991,22)</f>
        <v>#N/A</v>
      </c>
      <c r="BN991" t="e">
        <f>INDEX('Partnumber data valves'!$B$4:$AC$1001,$BB991,23)</f>
        <v>#N/A</v>
      </c>
      <c r="BO991" t="e">
        <f>INDEX('Partnumber data valves'!$B$4:$AC$1001,$BB991,24)</f>
        <v>#N/A</v>
      </c>
      <c r="BP991" t="e">
        <f>INDEX('Partnumber data valves'!$B$4:$AC$1001,$BB991,25)</f>
        <v>#N/A</v>
      </c>
      <c r="BQ991" t="e">
        <f>INDEX('Partnumber data valves'!$B$4:$AC$1001,$BB991,26)</f>
        <v>#N/A</v>
      </c>
      <c r="BR991" t="e">
        <f>INDEX('Partnumber data valves'!$B$4:$AC$1001,$BB991,27)</f>
        <v>#N/A</v>
      </c>
      <c r="BS991" t="e">
        <f>INDEX('Partnumber data valves'!$B$4:$AC$1001,$BB991,28)</f>
        <v>#N/A</v>
      </c>
      <c r="BU991" s="66" t="e">
        <f>INDEX('Partnumber data valves'!$B$4:$AC$1001,$BB991,5)</f>
        <v>#N/A</v>
      </c>
      <c r="BV991" s="66" t="e">
        <f>INDEX('Partnumber data valves'!$B$4:$AC$1001,$BB991,6)</f>
        <v>#N/A</v>
      </c>
    </row>
    <row r="992" spans="2:74" ht="15.75">
      <c r="B992" s="86"/>
      <c r="C992" s="108"/>
      <c r="D992" s="112"/>
      <c r="E992" s="124"/>
      <c r="F992" s="124"/>
      <c r="G992" s="109"/>
      <c r="H992" s="112"/>
      <c r="I992" s="110"/>
      <c r="J992" s="111"/>
      <c r="K992" s="112"/>
      <c r="L992" s="111"/>
      <c r="M992" s="115"/>
      <c r="N992" s="115"/>
      <c r="O992" s="115"/>
      <c r="Q992" s="83"/>
      <c r="R992" s="22" t="e">
        <f>VLOOKUP('Frese Valve Selection'!$Q992,'Partnumber data valves'!$B$4:$K$1001,2,FALSE)</f>
        <v>#N/A</v>
      </c>
      <c r="S992" s="23" t="e">
        <f>VLOOKUP('Frese Valve Selection'!$Q992,'Partnumber data valves'!$B$4:$K$1001,3,FALSE)</f>
        <v>#N/A</v>
      </c>
      <c r="T992" s="23" t="e">
        <f>VLOOKUP('Frese Valve Selection'!$Q992,'Partnumber data valves'!$B$4:$K$1001,4,FALSE)</f>
        <v>#N/A</v>
      </c>
      <c r="U992" s="23" t="e">
        <f>VLOOKUP('Frese Valve Selection'!$Q992,'Partnumber data valves'!$B$4:$K$1001,5,FALSE)</f>
        <v>#N/A</v>
      </c>
      <c r="V992" s="23" t="e">
        <f>VLOOKUP('Frese Valve Selection'!$Q992,'Partnumber data valves'!$B$4:$K$1001,6,FALSE)</f>
        <v>#N/A</v>
      </c>
      <c r="W992" s="23" t="e">
        <f>VLOOKUP('Frese Valve Selection'!$Q992,'Partnumber data valves'!$B$4:$K$1001,7,FALSE)</f>
        <v>#N/A</v>
      </c>
      <c r="X992" s="23" t="e">
        <f>VLOOKUP('Frese Valve Selection'!$Q992,'Partnumber data valves'!$B$4:$K$1001,8,FALSE)</f>
        <v>#N/A</v>
      </c>
      <c r="Y992" s="23" t="e">
        <f>VLOOKUP('Frese Valve Selection'!$Q992,'Partnumber data valves'!$B$4:$K$1001,9,FALSE)</f>
        <v>#N/A</v>
      </c>
      <c r="Z992" s="23" t="e">
        <f>VLOOKUP('Frese Valve Selection'!$Q992,'Partnumber data valves'!$B$4:$K$1001,10,FALSE)</f>
        <v>#N/A</v>
      </c>
      <c r="AA992" s="97">
        <f t="shared" si="143"/>
        <v>0</v>
      </c>
      <c r="AB992" s="98" t="e">
        <f t="shared" si="141"/>
        <v>#N/A</v>
      </c>
      <c r="AC992" s="99" t="e">
        <f t="shared" si="142"/>
        <v>#N/A</v>
      </c>
      <c r="AD992" s="23" t="e">
        <f>VLOOKUP(Q992,'Weight table'!$A$2:$C$10000,3,FALSE)</f>
        <v>#N/A</v>
      </c>
      <c r="AF992" s="83"/>
      <c r="AG992" s="23" t="str">
        <f>IF(OR(ISBLANK($AF992),$AF992="N/A"),"",VLOOKUP($AF992,'Part number data actuators'!$B$3:$H$202,2,FALSE))</f>
        <v/>
      </c>
      <c r="AH992" s="23" t="str">
        <f>IF(OR(ISBLANK($AF992),$AF992="N/A"),"",VLOOKUP($AF992,'Part number data actuators'!$B$3:$H$202,3,FALSE))</f>
        <v/>
      </c>
      <c r="AI992" s="23" t="str">
        <f>IF(OR(ISBLANK($AF992),$AF992="N/A"),"",VLOOKUP($AF992,'Part number data actuators'!$B$3:$H$202,4,FALSE))</f>
        <v/>
      </c>
      <c r="AJ992" s="23" t="str">
        <f>IF(OR(ISBLANK($AF992),$AF992="N/A"),"",VLOOKUP($AF992,'Part number data actuators'!$B$3:$H$202,5,FALSE))</f>
        <v/>
      </c>
      <c r="AK992" s="23" t="str">
        <f>IF(OR(ISBLANK($AF992),$AF992="N/A"),"",VLOOKUP($AF992,'Part number data actuators'!$B$3:$H$202,6,FALSE))</f>
        <v/>
      </c>
      <c r="AL992" s="23" t="str">
        <f>IF(OR(ISBLANK($AF992),$AF992="N/A"),"",VLOOKUP($AF992,'Part number data actuators'!$B$3:$H$202,7,FALSE))</f>
        <v/>
      </c>
      <c r="AM992" s="5" t="str">
        <f>IF(OR(ISBLANK($AF992),$AF992="N/A"),"",VLOOKUP(AF992,'Weight table'!$A$2:$C$10000,3,FALSE))</f>
        <v/>
      </c>
      <c r="AO992" s="86"/>
      <c r="AU992" s="66" t="e">
        <f t="shared" si="144"/>
        <v>#N/A</v>
      </c>
      <c r="AV992" s="66" t="e">
        <f t="shared" si="145"/>
        <v>#N/A</v>
      </c>
      <c r="AW992" t="e">
        <f t="shared" si="146"/>
        <v>#N/A</v>
      </c>
      <c r="AX992" s="66" t="e">
        <f t="shared" si="147"/>
        <v>#N/A</v>
      </c>
      <c r="AY992" s="66" t="e">
        <f t="shared" si="148"/>
        <v>#N/A</v>
      </c>
      <c r="BB992" s="6" t="e">
        <f>MATCH(Q992,'Partnumber data valves'!$B$4:$B$1001,0)</f>
        <v>#N/A</v>
      </c>
      <c r="BC992" s="6"/>
      <c r="BD992" t="e">
        <f>INDEX('Partnumber data valves'!$B$4:$AC$1001,$BB992,13)</f>
        <v>#N/A</v>
      </c>
      <c r="BE992" t="e">
        <f>INDEX('Partnumber data valves'!$B$4:$AC$1001,$BB992,14)</f>
        <v>#N/A</v>
      </c>
      <c r="BF992" t="e">
        <f>INDEX('Partnumber data valves'!$B$4:$AC$1001,$BB992,15)</f>
        <v>#N/A</v>
      </c>
      <c r="BG992" t="e">
        <f>INDEX('Partnumber data valves'!$B$4:$AC$1001,$BB992,16)</f>
        <v>#N/A</v>
      </c>
      <c r="BH992" t="e">
        <f>INDEX('Partnumber data valves'!$B$4:$AC$1001,$BB992,17)</f>
        <v>#N/A</v>
      </c>
      <c r="BI992" t="e">
        <f>INDEX('Partnumber data valves'!$B$4:$AC$1001,$BB992,18)</f>
        <v>#N/A</v>
      </c>
      <c r="BJ992" t="e">
        <f>INDEX('Partnumber data valves'!$B$4:$AC$1001,$BB992,19)</f>
        <v>#N/A</v>
      </c>
      <c r="BL992" t="e">
        <f>INDEX('Partnumber data valves'!$B$4:$AC$1001,$BB992,21)</f>
        <v>#N/A</v>
      </c>
      <c r="BM992" t="e">
        <f>INDEX('Partnumber data valves'!$B$4:$AC$1001,$BB992,22)</f>
        <v>#N/A</v>
      </c>
      <c r="BN992" t="e">
        <f>INDEX('Partnumber data valves'!$B$4:$AC$1001,$BB992,23)</f>
        <v>#N/A</v>
      </c>
      <c r="BO992" t="e">
        <f>INDEX('Partnumber data valves'!$B$4:$AC$1001,$BB992,24)</f>
        <v>#N/A</v>
      </c>
      <c r="BP992" t="e">
        <f>INDEX('Partnumber data valves'!$B$4:$AC$1001,$BB992,25)</f>
        <v>#N/A</v>
      </c>
      <c r="BQ992" t="e">
        <f>INDEX('Partnumber data valves'!$B$4:$AC$1001,$BB992,26)</f>
        <v>#N/A</v>
      </c>
      <c r="BR992" t="e">
        <f>INDEX('Partnumber data valves'!$B$4:$AC$1001,$BB992,27)</f>
        <v>#N/A</v>
      </c>
      <c r="BS992" t="e">
        <f>INDEX('Partnumber data valves'!$B$4:$AC$1001,$BB992,28)</f>
        <v>#N/A</v>
      </c>
      <c r="BU992" s="66" t="e">
        <f>INDEX('Partnumber data valves'!$B$4:$AC$1001,$BB992,5)</f>
        <v>#N/A</v>
      </c>
      <c r="BV992" s="66" t="e">
        <f>INDEX('Partnumber data valves'!$B$4:$AC$1001,$BB992,6)</f>
        <v>#N/A</v>
      </c>
    </row>
    <row r="993" spans="2:74" ht="15.75">
      <c r="B993" s="86"/>
      <c r="C993" s="108"/>
      <c r="D993" s="112"/>
      <c r="E993" s="124"/>
      <c r="F993" s="124"/>
      <c r="G993" s="109"/>
      <c r="H993" s="112"/>
      <c r="I993" s="110"/>
      <c r="J993" s="111"/>
      <c r="K993" s="112"/>
      <c r="L993" s="111"/>
      <c r="M993" s="115"/>
      <c r="N993" s="115"/>
      <c r="O993" s="115"/>
      <c r="Q993" s="83"/>
      <c r="R993" s="22" t="e">
        <f>VLOOKUP('Frese Valve Selection'!$Q993,'Partnumber data valves'!$B$4:$K$1001,2,FALSE)</f>
        <v>#N/A</v>
      </c>
      <c r="S993" s="23" t="e">
        <f>VLOOKUP('Frese Valve Selection'!$Q993,'Partnumber data valves'!$B$4:$K$1001,3,FALSE)</f>
        <v>#N/A</v>
      </c>
      <c r="T993" s="23" t="e">
        <f>VLOOKUP('Frese Valve Selection'!$Q993,'Partnumber data valves'!$B$4:$K$1001,4,FALSE)</f>
        <v>#N/A</v>
      </c>
      <c r="U993" s="23" t="e">
        <f>VLOOKUP('Frese Valve Selection'!$Q993,'Partnumber data valves'!$B$4:$K$1001,5,FALSE)</f>
        <v>#N/A</v>
      </c>
      <c r="V993" s="23" t="e">
        <f>VLOOKUP('Frese Valve Selection'!$Q993,'Partnumber data valves'!$B$4:$K$1001,6,FALSE)</f>
        <v>#N/A</v>
      </c>
      <c r="W993" s="23" t="e">
        <f>VLOOKUP('Frese Valve Selection'!$Q993,'Partnumber data valves'!$B$4:$K$1001,7,FALSE)</f>
        <v>#N/A</v>
      </c>
      <c r="X993" s="23" t="e">
        <f>VLOOKUP('Frese Valve Selection'!$Q993,'Partnumber data valves'!$B$4:$K$1001,8,FALSE)</f>
        <v>#N/A</v>
      </c>
      <c r="Y993" s="23" t="e">
        <f>VLOOKUP('Frese Valve Selection'!$Q993,'Partnumber data valves'!$B$4:$K$1001,9,FALSE)</f>
        <v>#N/A</v>
      </c>
      <c r="Z993" s="23" t="e">
        <f>VLOOKUP('Frese Valve Selection'!$Q993,'Partnumber data valves'!$B$4:$K$1001,10,FALSE)</f>
        <v>#N/A</v>
      </c>
      <c r="AA993" s="97">
        <f t="shared" si="143"/>
        <v>0</v>
      </c>
      <c r="AB993" s="98" t="e">
        <f t="shared" si="141"/>
        <v>#N/A</v>
      </c>
      <c r="AC993" s="99" t="e">
        <f t="shared" si="142"/>
        <v>#N/A</v>
      </c>
      <c r="AD993" s="23" t="e">
        <f>VLOOKUP(Q993,'Weight table'!$A$2:$C$10000,3,FALSE)</f>
        <v>#N/A</v>
      </c>
      <c r="AF993" s="83"/>
      <c r="AG993" s="23" t="str">
        <f>IF(OR(ISBLANK($AF993),$AF993="N/A"),"",VLOOKUP($AF993,'Part number data actuators'!$B$3:$H$202,2,FALSE))</f>
        <v/>
      </c>
      <c r="AH993" s="23" t="str">
        <f>IF(OR(ISBLANK($AF993),$AF993="N/A"),"",VLOOKUP($AF993,'Part number data actuators'!$B$3:$H$202,3,FALSE))</f>
        <v/>
      </c>
      <c r="AI993" s="23" t="str">
        <f>IF(OR(ISBLANK($AF993),$AF993="N/A"),"",VLOOKUP($AF993,'Part number data actuators'!$B$3:$H$202,4,FALSE))</f>
        <v/>
      </c>
      <c r="AJ993" s="23" t="str">
        <f>IF(OR(ISBLANK($AF993),$AF993="N/A"),"",VLOOKUP($AF993,'Part number data actuators'!$B$3:$H$202,5,FALSE))</f>
        <v/>
      </c>
      <c r="AK993" s="23" t="str">
        <f>IF(OR(ISBLANK($AF993),$AF993="N/A"),"",VLOOKUP($AF993,'Part number data actuators'!$B$3:$H$202,6,FALSE))</f>
        <v/>
      </c>
      <c r="AL993" s="23" t="str">
        <f>IF(OR(ISBLANK($AF993),$AF993="N/A"),"",VLOOKUP($AF993,'Part number data actuators'!$B$3:$H$202,7,FALSE))</f>
        <v/>
      </c>
      <c r="AM993" s="5" t="str">
        <f>IF(OR(ISBLANK($AF993),$AF993="N/A"),"",VLOOKUP(AF993,'Weight table'!$A$2:$C$10000,3,FALSE))</f>
        <v/>
      </c>
      <c r="AO993" s="86"/>
      <c r="AU993" s="66" t="e">
        <f t="shared" si="144"/>
        <v>#N/A</v>
      </c>
      <c r="AV993" s="66" t="e">
        <f t="shared" si="145"/>
        <v>#N/A</v>
      </c>
      <c r="AW993" t="e">
        <f t="shared" si="146"/>
        <v>#N/A</v>
      </c>
      <c r="AX993" s="66" t="e">
        <f t="shared" si="147"/>
        <v>#N/A</v>
      </c>
      <c r="AY993" s="66" t="e">
        <f t="shared" si="148"/>
        <v>#N/A</v>
      </c>
      <c r="BB993" s="6" t="e">
        <f>MATCH(Q993,'Partnumber data valves'!$B$4:$B$1001,0)</f>
        <v>#N/A</v>
      </c>
      <c r="BC993" s="6"/>
      <c r="BD993" t="e">
        <f>INDEX('Partnumber data valves'!$B$4:$AC$1001,$BB993,13)</f>
        <v>#N/A</v>
      </c>
      <c r="BE993" t="e">
        <f>INDEX('Partnumber data valves'!$B$4:$AC$1001,$BB993,14)</f>
        <v>#N/A</v>
      </c>
      <c r="BF993" t="e">
        <f>INDEX('Partnumber data valves'!$B$4:$AC$1001,$BB993,15)</f>
        <v>#N/A</v>
      </c>
      <c r="BG993" t="e">
        <f>INDEX('Partnumber data valves'!$B$4:$AC$1001,$BB993,16)</f>
        <v>#N/A</v>
      </c>
      <c r="BH993" t="e">
        <f>INDEX('Partnumber data valves'!$B$4:$AC$1001,$BB993,17)</f>
        <v>#N/A</v>
      </c>
      <c r="BI993" t="e">
        <f>INDEX('Partnumber data valves'!$B$4:$AC$1001,$BB993,18)</f>
        <v>#N/A</v>
      </c>
      <c r="BJ993" t="e">
        <f>INDEX('Partnumber data valves'!$B$4:$AC$1001,$BB993,19)</f>
        <v>#N/A</v>
      </c>
      <c r="BL993" t="e">
        <f>INDEX('Partnumber data valves'!$B$4:$AC$1001,$BB993,21)</f>
        <v>#N/A</v>
      </c>
      <c r="BM993" t="e">
        <f>INDEX('Partnumber data valves'!$B$4:$AC$1001,$BB993,22)</f>
        <v>#N/A</v>
      </c>
      <c r="BN993" t="e">
        <f>INDEX('Partnumber data valves'!$B$4:$AC$1001,$BB993,23)</f>
        <v>#N/A</v>
      </c>
      <c r="BO993" t="e">
        <f>INDEX('Partnumber data valves'!$B$4:$AC$1001,$BB993,24)</f>
        <v>#N/A</v>
      </c>
      <c r="BP993" t="e">
        <f>INDEX('Partnumber data valves'!$B$4:$AC$1001,$BB993,25)</f>
        <v>#N/A</v>
      </c>
      <c r="BQ993" t="e">
        <f>INDEX('Partnumber data valves'!$B$4:$AC$1001,$BB993,26)</f>
        <v>#N/A</v>
      </c>
      <c r="BR993" t="e">
        <f>INDEX('Partnumber data valves'!$B$4:$AC$1001,$BB993,27)</f>
        <v>#N/A</v>
      </c>
      <c r="BS993" t="e">
        <f>INDEX('Partnumber data valves'!$B$4:$AC$1001,$BB993,28)</f>
        <v>#N/A</v>
      </c>
      <c r="BU993" s="66" t="e">
        <f>INDEX('Partnumber data valves'!$B$4:$AC$1001,$BB993,5)</f>
        <v>#N/A</v>
      </c>
      <c r="BV993" s="66" t="e">
        <f>INDEX('Partnumber data valves'!$B$4:$AC$1001,$BB993,6)</f>
        <v>#N/A</v>
      </c>
    </row>
    <row r="994" spans="2:74" ht="15.75">
      <c r="B994" s="86"/>
      <c r="C994" s="108"/>
      <c r="D994" s="112"/>
      <c r="E994" s="124"/>
      <c r="F994" s="124"/>
      <c r="G994" s="109"/>
      <c r="H994" s="112"/>
      <c r="I994" s="110"/>
      <c r="J994" s="111"/>
      <c r="K994" s="112"/>
      <c r="L994" s="111"/>
      <c r="M994" s="115"/>
      <c r="N994" s="115"/>
      <c r="O994" s="115"/>
      <c r="Q994" s="83"/>
      <c r="R994" s="22" t="e">
        <f>VLOOKUP('Frese Valve Selection'!$Q994,'Partnumber data valves'!$B$4:$K$1001,2,FALSE)</f>
        <v>#N/A</v>
      </c>
      <c r="S994" s="23" t="e">
        <f>VLOOKUP('Frese Valve Selection'!$Q994,'Partnumber data valves'!$B$4:$K$1001,3,FALSE)</f>
        <v>#N/A</v>
      </c>
      <c r="T994" s="23" t="e">
        <f>VLOOKUP('Frese Valve Selection'!$Q994,'Partnumber data valves'!$B$4:$K$1001,4,FALSE)</f>
        <v>#N/A</v>
      </c>
      <c r="U994" s="23" t="e">
        <f>VLOOKUP('Frese Valve Selection'!$Q994,'Partnumber data valves'!$B$4:$K$1001,5,FALSE)</f>
        <v>#N/A</v>
      </c>
      <c r="V994" s="23" t="e">
        <f>VLOOKUP('Frese Valve Selection'!$Q994,'Partnumber data valves'!$B$4:$K$1001,6,FALSE)</f>
        <v>#N/A</v>
      </c>
      <c r="W994" s="23" t="e">
        <f>VLOOKUP('Frese Valve Selection'!$Q994,'Partnumber data valves'!$B$4:$K$1001,7,FALSE)</f>
        <v>#N/A</v>
      </c>
      <c r="X994" s="23" t="e">
        <f>VLOOKUP('Frese Valve Selection'!$Q994,'Partnumber data valves'!$B$4:$K$1001,8,FALSE)</f>
        <v>#N/A</v>
      </c>
      <c r="Y994" s="23" t="e">
        <f>VLOOKUP('Frese Valve Selection'!$Q994,'Partnumber data valves'!$B$4:$K$1001,9,FALSE)</f>
        <v>#N/A</v>
      </c>
      <c r="Z994" s="23" t="e">
        <f>VLOOKUP('Frese Valve Selection'!$Q994,'Partnumber data valves'!$B$4:$K$1001,10,FALSE)</f>
        <v>#N/A</v>
      </c>
      <c r="AA994" s="97">
        <f t="shared" si="143"/>
        <v>0</v>
      </c>
      <c r="AB994" s="98" t="e">
        <f t="shared" si="141"/>
        <v>#N/A</v>
      </c>
      <c r="AC994" s="99" t="e">
        <f t="shared" si="142"/>
        <v>#N/A</v>
      </c>
      <c r="AD994" s="23" t="e">
        <f>VLOOKUP(Q994,'Weight table'!$A$2:$C$10000,3,FALSE)</f>
        <v>#N/A</v>
      </c>
      <c r="AF994" s="83"/>
      <c r="AG994" s="23" t="str">
        <f>IF(OR(ISBLANK($AF994),$AF994="N/A"),"",VLOOKUP($AF994,'Part number data actuators'!$B$3:$H$202,2,FALSE))</f>
        <v/>
      </c>
      <c r="AH994" s="23" t="str">
        <f>IF(OR(ISBLANK($AF994),$AF994="N/A"),"",VLOOKUP($AF994,'Part number data actuators'!$B$3:$H$202,3,FALSE))</f>
        <v/>
      </c>
      <c r="AI994" s="23" t="str">
        <f>IF(OR(ISBLANK($AF994),$AF994="N/A"),"",VLOOKUP($AF994,'Part number data actuators'!$B$3:$H$202,4,FALSE))</f>
        <v/>
      </c>
      <c r="AJ994" s="23" t="str">
        <f>IF(OR(ISBLANK($AF994),$AF994="N/A"),"",VLOOKUP($AF994,'Part number data actuators'!$B$3:$H$202,5,FALSE))</f>
        <v/>
      </c>
      <c r="AK994" s="23" t="str">
        <f>IF(OR(ISBLANK($AF994),$AF994="N/A"),"",VLOOKUP($AF994,'Part number data actuators'!$B$3:$H$202,6,FALSE))</f>
        <v/>
      </c>
      <c r="AL994" s="23" t="str">
        <f>IF(OR(ISBLANK($AF994),$AF994="N/A"),"",VLOOKUP($AF994,'Part number data actuators'!$B$3:$H$202,7,FALSE))</f>
        <v/>
      </c>
      <c r="AM994" s="5" t="str">
        <f>IF(OR(ISBLANK($AF994),$AF994="N/A"),"",VLOOKUP(AF994,'Weight table'!$A$2:$C$10000,3,FALSE))</f>
        <v/>
      </c>
      <c r="AO994" s="86"/>
      <c r="AU994" s="66" t="e">
        <f t="shared" si="144"/>
        <v>#N/A</v>
      </c>
      <c r="AV994" s="66" t="e">
        <f t="shared" si="145"/>
        <v>#N/A</v>
      </c>
      <c r="AW994" t="e">
        <f t="shared" si="146"/>
        <v>#N/A</v>
      </c>
      <c r="AX994" s="66" t="e">
        <f t="shared" si="147"/>
        <v>#N/A</v>
      </c>
      <c r="AY994" s="66" t="e">
        <f t="shared" si="148"/>
        <v>#N/A</v>
      </c>
      <c r="BB994" s="6" t="e">
        <f>MATCH(Q994,'Partnumber data valves'!$B$4:$B$1001,0)</f>
        <v>#N/A</v>
      </c>
      <c r="BC994" s="6"/>
      <c r="BD994" t="e">
        <f>INDEX('Partnumber data valves'!$B$4:$AC$1001,$BB994,13)</f>
        <v>#N/A</v>
      </c>
      <c r="BE994" t="e">
        <f>INDEX('Partnumber data valves'!$B$4:$AC$1001,$BB994,14)</f>
        <v>#N/A</v>
      </c>
      <c r="BF994" t="e">
        <f>INDEX('Partnumber data valves'!$B$4:$AC$1001,$BB994,15)</f>
        <v>#N/A</v>
      </c>
      <c r="BG994" t="e">
        <f>INDEX('Partnumber data valves'!$B$4:$AC$1001,$BB994,16)</f>
        <v>#N/A</v>
      </c>
      <c r="BH994" t="e">
        <f>INDEX('Partnumber data valves'!$B$4:$AC$1001,$BB994,17)</f>
        <v>#N/A</v>
      </c>
      <c r="BI994" t="e">
        <f>INDEX('Partnumber data valves'!$B$4:$AC$1001,$BB994,18)</f>
        <v>#N/A</v>
      </c>
      <c r="BJ994" t="e">
        <f>INDEX('Partnumber data valves'!$B$4:$AC$1001,$BB994,19)</f>
        <v>#N/A</v>
      </c>
      <c r="BL994" t="e">
        <f>INDEX('Partnumber data valves'!$B$4:$AC$1001,$BB994,21)</f>
        <v>#N/A</v>
      </c>
      <c r="BM994" t="e">
        <f>INDEX('Partnumber data valves'!$B$4:$AC$1001,$BB994,22)</f>
        <v>#N/A</v>
      </c>
      <c r="BN994" t="e">
        <f>INDEX('Partnumber data valves'!$B$4:$AC$1001,$BB994,23)</f>
        <v>#N/A</v>
      </c>
      <c r="BO994" t="e">
        <f>INDEX('Partnumber data valves'!$B$4:$AC$1001,$BB994,24)</f>
        <v>#N/A</v>
      </c>
      <c r="BP994" t="e">
        <f>INDEX('Partnumber data valves'!$B$4:$AC$1001,$BB994,25)</f>
        <v>#N/A</v>
      </c>
      <c r="BQ994" t="e">
        <f>INDEX('Partnumber data valves'!$B$4:$AC$1001,$BB994,26)</f>
        <v>#N/A</v>
      </c>
      <c r="BR994" t="e">
        <f>INDEX('Partnumber data valves'!$B$4:$AC$1001,$BB994,27)</f>
        <v>#N/A</v>
      </c>
      <c r="BS994" t="e">
        <f>INDEX('Partnumber data valves'!$B$4:$AC$1001,$BB994,28)</f>
        <v>#N/A</v>
      </c>
      <c r="BU994" s="66" t="e">
        <f>INDEX('Partnumber data valves'!$B$4:$AC$1001,$BB994,5)</f>
        <v>#N/A</v>
      </c>
      <c r="BV994" s="66" t="e">
        <f>INDEX('Partnumber data valves'!$B$4:$AC$1001,$BB994,6)</f>
        <v>#N/A</v>
      </c>
    </row>
    <row r="995" spans="2:74" ht="15.75">
      <c r="B995" s="86"/>
      <c r="C995" s="108"/>
      <c r="D995" s="125"/>
      <c r="E995" s="124"/>
      <c r="F995" s="124"/>
      <c r="G995" s="109"/>
      <c r="H995" s="112"/>
      <c r="I995" s="110"/>
      <c r="J995" s="111"/>
      <c r="K995" s="112"/>
      <c r="L995" s="111"/>
      <c r="M995" s="115"/>
      <c r="N995" s="115"/>
      <c r="O995" s="115"/>
      <c r="Q995" s="83"/>
      <c r="R995" s="22" t="e">
        <f>VLOOKUP('Frese Valve Selection'!$Q995,'Partnumber data valves'!$B$4:$K$1001,2,FALSE)</f>
        <v>#N/A</v>
      </c>
      <c r="S995" s="23" t="e">
        <f>VLOOKUP('Frese Valve Selection'!$Q995,'Partnumber data valves'!$B$4:$K$1001,3,FALSE)</f>
        <v>#N/A</v>
      </c>
      <c r="T995" s="23" t="e">
        <f>VLOOKUP('Frese Valve Selection'!$Q995,'Partnumber data valves'!$B$4:$K$1001,4,FALSE)</f>
        <v>#N/A</v>
      </c>
      <c r="U995" s="23" t="e">
        <f>VLOOKUP('Frese Valve Selection'!$Q995,'Partnumber data valves'!$B$4:$K$1001,5,FALSE)</f>
        <v>#N/A</v>
      </c>
      <c r="V995" s="23" t="e">
        <f>VLOOKUP('Frese Valve Selection'!$Q995,'Partnumber data valves'!$B$4:$K$1001,6,FALSE)</f>
        <v>#N/A</v>
      </c>
      <c r="W995" s="23" t="e">
        <f>VLOOKUP('Frese Valve Selection'!$Q995,'Partnumber data valves'!$B$4:$K$1001,7,FALSE)</f>
        <v>#N/A</v>
      </c>
      <c r="X995" s="23" t="e">
        <f>VLOOKUP('Frese Valve Selection'!$Q995,'Partnumber data valves'!$B$4:$K$1001,8,FALSE)</f>
        <v>#N/A</v>
      </c>
      <c r="Y995" s="23" t="e">
        <f>VLOOKUP('Frese Valve Selection'!$Q995,'Partnumber data valves'!$B$4:$K$1001,9,FALSE)</f>
        <v>#N/A</v>
      </c>
      <c r="Z995" s="23" t="e">
        <f>VLOOKUP('Frese Valve Selection'!$Q995,'Partnumber data valves'!$B$4:$K$1001,10,FALSE)</f>
        <v>#N/A</v>
      </c>
      <c r="AA995" s="97">
        <f t="shared" si="143"/>
        <v>0</v>
      </c>
      <c r="AB995" s="98" t="e">
        <f t="shared" si="141"/>
        <v>#N/A</v>
      </c>
      <c r="AC995" s="99" t="e">
        <f t="shared" si="142"/>
        <v>#N/A</v>
      </c>
      <c r="AD995" s="23" t="e">
        <f>VLOOKUP(Q995,'Weight table'!$A$2:$C$10000,3,FALSE)</f>
        <v>#N/A</v>
      </c>
      <c r="AF995" s="83"/>
      <c r="AG995" s="23" t="str">
        <f>IF(OR(ISBLANK($AF995),$AF995="N/A"),"",VLOOKUP($AF995,'Part number data actuators'!$B$3:$H$202,2,FALSE))</f>
        <v/>
      </c>
      <c r="AH995" s="23" t="str">
        <f>IF(OR(ISBLANK($AF995),$AF995="N/A"),"",VLOOKUP($AF995,'Part number data actuators'!$B$3:$H$202,3,FALSE))</f>
        <v/>
      </c>
      <c r="AI995" s="23" t="str">
        <f>IF(OR(ISBLANK($AF995),$AF995="N/A"),"",VLOOKUP($AF995,'Part number data actuators'!$B$3:$H$202,4,FALSE))</f>
        <v/>
      </c>
      <c r="AJ995" s="23" t="str">
        <f>IF(OR(ISBLANK($AF995),$AF995="N/A"),"",VLOOKUP($AF995,'Part number data actuators'!$B$3:$H$202,5,FALSE))</f>
        <v/>
      </c>
      <c r="AK995" s="23" t="str">
        <f>IF(OR(ISBLANK($AF995),$AF995="N/A"),"",VLOOKUP($AF995,'Part number data actuators'!$B$3:$H$202,6,FALSE))</f>
        <v/>
      </c>
      <c r="AL995" s="23" t="str">
        <f>IF(OR(ISBLANK($AF995),$AF995="N/A"),"",VLOOKUP($AF995,'Part number data actuators'!$B$3:$H$202,7,FALSE))</f>
        <v/>
      </c>
      <c r="AM995" s="5" t="str">
        <f>IF(OR(ISBLANK($AF995),$AF995="N/A"),"",VLOOKUP(AF995,'Weight table'!$A$2:$C$10000,3,FALSE))</f>
        <v/>
      </c>
      <c r="AO995" s="86"/>
      <c r="AU995" s="66" t="e">
        <f t="shared" si="144"/>
        <v>#N/A</v>
      </c>
      <c r="AV995" s="66" t="e">
        <f t="shared" si="145"/>
        <v>#N/A</v>
      </c>
      <c r="AW995" t="e">
        <f t="shared" si="146"/>
        <v>#N/A</v>
      </c>
      <c r="AX995" s="66" t="e">
        <f t="shared" si="147"/>
        <v>#N/A</v>
      </c>
      <c r="AY995" s="66" t="e">
        <f t="shared" si="148"/>
        <v>#N/A</v>
      </c>
      <c r="BB995" s="6" t="e">
        <f>MATCH(Q995,'Partnumber data valves'!$B$4:$B$1001,0)</f>
        <v>#N/A</v>
      </c>
      <c r="BC995" s="6"/>
      <c r="BD995" t="e">
        <f>INDEX('Partnumber data valves'!$B$4:$AC$1001,$BB995,13)</f>
        <v>#N/A</v>
      </c>
      <c r="BE995" t="e">
        <f>INDEX('Partnumber data valves'!$B$4:$AC$1001,$BB995,14)</f>
        <v>#N/A</v>
      </c>
      <c r="BF995" t="e">
        <f>INDEX('Partnumber data valves'!$B$4:$AC$1001,$BB995,15)</f>
        <v>#N/A</v>
      </c>
      <c r="BG995" t="e">
        <f>INDEX('Partnumber data valves'!$B$4:$AC$1001,$BB995,16)</f>
        <v>#N/A</v>
      </c>
      <c r="BH995" t="e">
        <f>INDEX('Partnumber data valves'!$B$4:$AC$1001,$BB995,17)</f>
        <v>#N/A</v>
      </c>
      <c r="BI995" t="e">
        <f>INDEX('Partnumber data valves'!$B$4:$AC$1001,$BB995,18)</f>
        <v>#N/A</v>
      </c>
      <c r="BJ995" t="e">
        <f>INDEX('Partnumber data valves'!$B$4:$AC$1001,$BB995,19)</f>
        <v>#N/A</v>
      </c>
      <c r="BL995" t="e">
        <f>INDEX('Partnumber data valves'!$B$4:$AC$1001,$BB995,21)</f>
        <v>#N/A</v>
      </c>
      <c r="BM995" t="e">
        <f>INDEX('Partnumber data valves'!$B$4:$AC$1001,$BB995,22)</f>
        <v>#N/A</v>
      </c>
      <c r="BN995" t="e">
        <f>INDEX('Partnumber data valves'!$B$4:$AC$1001,$BB995,23)</f>
        <v>#N/A</v>
      </c>
      <c r="BO995" t="e">
        <f>INDEX('Partnumber data valves'!$B$4:$AC$1001,$BB995,24)</f>
        <v>#N/A</v>
      </c>
      <c r="BP995" t="e">
        <f>INDEX('Partnumber data valves'!$B$4:$AC$1001,$BB995,25)</f>
        <v>#N/A</v>
      </c>
      <c r="BQ995" t="e">
        <f>INDEX('Partnumber data valves'!$B$4:$AC$1001,$BB995,26)</f>
        <v>#N/A</v>
      </c>
      <c r="BR995" t="e">
        <f>INDEX('Partnumber data valves'!$B$4:$AC$1001,$BB995,27)</f>
        <v>#N/A</v>
      </c>
      <c r="BS995" t="e">
        <f>INDEX('Partnumber data valves'!$B$4:$AC$1001,$BB995,28)</f>
        <v>#N/A</v>
      </c>
      <c r="BU995" s="66" t="e">
        <f>INDEX('Partnumber data valves'!$B$4:$AC$1001,$BB995,5)</f>
        <v>#N/A</v>
      </c>
      <c r="BV995" s="66" t="e">
        <f>INDEX('Partnumber data valves'!$B$4:$AC$1001,$BB995,6)</f>
        <v>#N/A</v>
      </c>
    </row>
    <row r="996" spans="2:74" ht="15.75">
      <c r="B996" s="86"/>
      <c r="C996" s="108"/>
      <c r="D996" s="112"/>
      <c r="E996" s="124"/>
      <c r="F996" s="124"/>
      <c r="G996" s="109"/>
      <c r="H996" s="112"/>
      <c r="I996" s="110"/>
      <c r="J996" s="111"/>
      <c r="K996" s="112"/>
      <c r="L996" s="111"/>
      <c r="M996" s="115"/>
      <c r="N996" s="115"/>
      <c r="O996" s="115"/>
      <c r="Q996" s="83"/>
      <c r="R996" s="22" t="e">
        <f>VLOOKUP('Frese Valve Selection'!$Q996,'Partnumber data valves'!$B$4:$K$1001,2,FALSE)</f>
        <v>#N/A</v>
      </c>
      <c r="S996" s="23" t="e">
        <f>VLOOKUP('Frese Valve Selection'!$Q996,'Partnumber data valves'!$B$4:$K$1001,3,FALSE)</f>
        <v>#N/A</v>
      </c>
      <c r="T996" s="23" t="e">
        <f>VLOOKUP('Frese Valve Selection'!$Q996,'Partnumber data valves'!$B$4:$K$1001,4,FALSE)</f>
        <v>#N/A</v>
      </c>
      <c r="U996" s="23" t="e">
        <f>VLOOKUP('Frese Valve Selection'!$Q996,'Partnumber data valves'!$B$4:$K$1001,5,FALSE)</f>
        <v>#N/A</v>
      </c>
      <c r="V996" s="23" t="e">
        <f>VLOOKUP('Frese Valve Selection'!$Q996,'Partnumber data valves'!$B$4:$K$1001,6,FALSE)</f>
        <v>#N/A</v>
      </c>
      <c r="W996" s="23" t="e">
        <f>VLOOKUP('Frese Valve Selection'!$Q996,'Partnumber data valves'!$B$4:$K$1001,7,FALSE)</f>
        <v>#N/A</v>
      </c>
      <c r="X996" s="23" t="e">
        <f>VLOOKUP('Frese Valve Selection'!$Q996,'Partnumber data valves'!$B$4:$K$1001,8,FALSE)</f>
        <v>#N/A</v>
      </c>
      <c r="Y996" s="23" t="e">
        <f>VLOOKUP('Frese Valve Selection'!$Q996,'Partnumber data valves'!$B$4:$K$1001,9,FALSE)</f>
        <v>#N/A</v>
      </c>
      <c r="Z996" s="23" t="e">
        <f>VLOOKUP('Frese Valve Selection'!$Q996,'Partnumber data valves'!$B$4:$K$1001,10,FALSE)</f>
        <v>#N/A</v>
      </c>
      <c r="AA996" s="97">
        <f t="shared" si="143"/>
        <v>0</v>
      </c>
      <c r="AB996" s="98" t="e">
        <f t="shared" si="141"/>
        <v>#N/A</v>
      </c>
      <c r="AC996" s="99" t="e">
        <f t="shared" si="142"/>
        <v>#N/A</v>
      </c>
      <c r="AD996" s="23" t="e">
        <f>VLOOKUP(Q996,'Weight table'!$A$2:$C$10000,3,FALSE)</f>
        <v>#N/A</v>
      </c>
      <c r="AF996" s="83"/>
      <c r="AG996" s="23" t="str">
        <f>IF(OR(ISBLANK($AF996),$AF996="N/A"),"",VLOOKUP($AF996,'Part number data actuators'!$B$3:$H$202,2,FALSE))</f>
        <v/>
      </c>
      <c r="AH996" s="23" t="str">
        <f>IF(OR(ISBLANK($AF996),$AF996="N/A"),"",VLOOKUP($AF996,'Part number data actuators'!$B$3:$H$202,3,FALSE))</f>
        <v/>
      </c>
      <c r="AI996" s="23" t="str">
        <f>IF(OR(ISBLANK($AF996),$AF996="N/A"),"",VLOOKUP($AF996,'Part number data actuators'!$B$3:$H$202,4,FALSE))</f>
        <v/>
      </c>
      <c r="AJ996" s="23" t="str">
        <f>IF(OR(ISBLANK($AF996),$AF996="N/A"),"",VLOOKUP($AF996,'Part number data actuators'!$B$3:$H$202,5,FALSE))</f>
        <v/>
      </c>
      <c r="AK996" s="23" t="str">
        <f>IF(OR(ISBLANK($AF996),$AF996="N/A"),"",VLOOKUP($AF996,'Part number data actuators'!$B$3:$H$202,6,FALSE))</f>
        <v/>
      </c>
      <c r="AL996" s="23" t="str">
        <f>IF(OR(ISBLANK($AF996),$AF996="N/A"),"",VLOOKUP($AF996,'Part number data actuators'!$B$3:$H$202,7,FALSE))</f>
        <v/>
      </c>
      <c r="AM996" s="5" t="str">
        <f>IF(OR(ISBLANK($AF996),$AF996="N/A"),"",VLOOKUP(AF996,'Weight table'!$A$2:$C$10000,3,FALSE))</f>
        <v/>
      </c>
      <c r="AO996" s="86"/>
      <c r="AU996" s="66" t="e">
        <f t="shared" si="144"/>
        <v>#N/A</v>
      </c>
      <c r="AV996" s="66" t="e">
        <f t="shared" si="145"/>
        <v>#N/A</v>
      </c>
      <c r="AW996" t="e">
        <f t="shared" si="146"/>
        <v>#N/A</v>
      </c>
      <c r="AX996" s="66" t="e">
        <f t="shared" si="147"/>
        <v>#N/A</v>
      </c>
      <c r="AY996" s="66" t="e">
        <f t="shared" si="148"/>
        <v>#N/A</v>
      </c>
      <c r="BB996" s="6" t="e">
        <f>MATCH(Q996,'Partnumber data valves'!$B$4:$B$1001,0)</f>
        <v>#N/A</v>
      </c>
      <c r="BC996" s="6"/>
      <c r="BD996" t="e">
        <f>INDEX('Partnumber data valves'!$B$4:$AC$1001,$BB996,13)</f>
        <v>#N/A</v>
      </c>
      <c r="BE996" t="e">
        <f>INDEX('Partnumber data valves'!$B$4:$AC$1001,$BB996,14)</f>
        <v>#N/A</v>
      </c>
      <c r="BF996" t="e">
        <f>INDEX('Partnumber data valves'!$B$4:$AC$1001,$BB996,15)</f>
        <v>#N/A</v>
      </c>
      <c r="BG996" t="e">
        <f>INDEX('Partnumber data valves'!$B$4:$AC$1001,$BB996,16)</f>
        <v>#N/A</v>
      </c>
      <c r="BH996" t="e">
        <f>INDEX('Partnumber data valves'!$B$4:$AC$1001,$BB996,17)</f>
        <v>#N/A</v>
      </c>
      <c r="BI996" t="e">
        <f>INDEX('Partnumber data valves'!$B$4:$AC$1001,$BB996,18)</f>
        <v>#N/A</v>
      </c>
      <c r="BJ996" t="e">
        <f>INDEX('Partnumber data valves'!$B$4:$AC$1001,$BB996,19)</f>
        <v>#N/A</v>
      </c>
      <c r="BL996" t="e">
        <f>INDEX('Partnumber data valves'!$B$4:$AC$1001,$BB996,21)</f>
        <v>#N/A</v>
      </c>
      <c r="BM996" t="e">
        <f>INDEX('Partnumber data valves'!$B$4:$AC$1001,$BB996,22)</f>
        <v>#N/A</v>
      </c>
      <c r="BN996" t="e">
        <f>INDEX('Partnumber data valves'!$B$4:$AC$1001,$BB996,23)</f>
        <v>#N/A</v>
      </c>
      <c r="BO996" t="e">
        <f>INDEX('Partnumber data valves'!$B$4:$AC$1001,$BB996,24)</f>
        <v>#N/A</v>
      </c>
      <c r="BP996" t="e">
        <f>INDEX('Partnumber data valves'!$B$4:$AC$1001,$BB996,25)</f>
        <v>#N/A</v>
      </c>
      <c r="BQ996" t="e">
        <f>INDEX('Partnumber data valves'!$B$4:$AC$1001,$BB996,26)</f>
        <v>#N/A</v>
      </c>
      <c r="BR996" t="e">
        <f>INDEX('Partnumber data valves'!$B$4:$AC$1001,$BB996,27)</f>
        <v>#N/A</v>
      </c>
      <c r="BS996" t="e">
        <f>INDEX('Partnumber data valves'!$B$4:$AC$1001,$BB996,28)</f>
        <v>#N/A</v>
      </c>
      <c r="BU996" s="66" t="e">
        <f>INDEX('Partnumber data valves'!$B$4:$AC$1001,$BB996,5)</f>
        <v>#N/A</v>
      </c>
      <c r="BV996" s="66" t="e">
        <f>INDEX('Partnumber data valves'!$B$4:$AC$1001,$BB996,6)</f>
        <v>#N/A</v>
      </c>
    </row>
    <row r="997" spans="2:74">
      <c r="B997" s="86"/>
      <c r="C997" s="86"/>
      <c r="D997" s="86"/>
      <c r="E997" s="86"/>
      <c r="F997" s="86"/>
      <c r="G997" s="86"/>
      <c r="H997" s="86"/>
      <c r="I997" s="86"/>
      <c r="J997" s="86"/>
      <c r="K997" s="86"/>
      <c r="L997" s="86"/>
      <c r="M997" s="86"/>
      <c r="N997" s="86"/>
      <c r="O997" s="86"/>
      <c r="Q997" s="83"/>
      <c r="R997" s="22" t="e">
        <f>VLOOKUP('Frese Valve Selection'!$Q997,'Partnumber data valves'!$B$4:$K$1001,2,FALSE)</f>
        <v>#N/A</v>
      </c>
      <c r="S997" s="23" t="e">
        <f>VLOOKUP('Frese Valve Selection'!$Q997,'Partnumber data valves'!$B$4:$K$1001,3,FALSE)</f>
        <v>#N/A</v>
      </c>
      <c r="T997" s="23" t="e">
        <f>VLOOKUP('Frese Valve Selection'!$Q997,'Partnumber data valves'!$B$4:$K$1001,4,FALSE)</f>
        <v>#N/A</v>
      </c>
      <c r="U997" s="23" t="e">
        <f>VLOOKUP('Frese Valve Selection'!$Q997,'Partnumber data valves'!$B$4:$K$1001,5,FALSE)</f>
        <v>#N/A</v>
      </c>
      <c r="V997" s="23" t="e">
        <f>VLOOKUP('Frese Valve Selection'!$Q997,'Partnumber data valves'!$B$4:$K$1001,6,FALSE)</f>
        <v>#N/A</v>
      </c>
      <c r="W997" s="23" t="e">
        <f>VLOOKUP('Frese Valve Selection'!$Q997,'Partnumber data valves'!$B$4:$K$1001,7,FALSE)</f>
        <v>#N/A</v>
      </c>
      <c r="X997" s="23" t="e">
        <f>VLOOKUP('Frese Valve Selection'!$Q997,'Partnumber data valves'!$B$4:$K$1001,8,FALSE)</f>
        <v>#N/A</v>
      </c>
      <c r="Y997" s="23" t="e">
        <f>VLOOKUP('Frese Valve Selection'!$Q997,'Partnumber data valves'!$B$4:$K$1001,9,FALSE)</f>
        <v>#N/A</v>
      </c>
      <c r="Z997" s="23" t="e">
        <f>VLOOKUP('Frese Valve Selection'!$Q997,'Partnumber data valves'!$B$4:$K$1001,10,FALSE)</f>
        <v>#N/A</v>
      </c>
      <c r="AA997" s="97">
        <f t="shared" si="143"/>
        <v>0</v>
      </c>
      <c r="AB997" s="98" t="e">
        <f t="shared" si="141"/>
        <v>#N/A</v>
      </c>
      <c r="AC997" s="99" t="e">
        <f t="shared" si="142"/>
        <v>#N/A</v>
      </c>
      <c r="AD997" s="23" t="e">
        <f>VLOOKUP(Q997,'Weight table'!$A$2:$C$10000,3,FALSE)</f>
        <v>#N/A</v>
      </c>
      <c r="AF997" s="83"/>
      <c r="AG997" s="23" t="str">
        <f>IF(OR(ISBLANK($AF997),$AF997="N/A"),"",VLOOKUP($AF997,'Part number data actuators'!$B$3:$H$202,2,FALSE))</f>
        <v/>
      </c>
      <c r="AH997" s="23" t="str">
        <f>IF(OR(ISBLANK($AF997),$AF997="N/A"),"",VLOOKUP($AF997,'Part number data actuators'!$B$3:$H$202,3,FALSE))</f>
        <v/>
      </c>
      <c r="AI997" s="23" t="str">
        <f>IF(OR(ISBLANK($AF997),$AF997="N/A"),"",VLOOKUP($AF997,'Part number data actuators'!$B$3:$H$202,4,FALSE))</f>
        <v/>
      </c>
      <c r="AJ997" s="23" t="str">
        <f>IF(OR(ISBLANK($AF997),$AF997="N/A"),"",VLOOKUP($AF997,'Part number data actuators'!$B$3:$H$202,5,FALSE))</f>
        <v/>
      </c>
      <c r="AK997" s="23" t="str">
        <f>IF(OR(ISBLANK($AF997),$AF997="N/A"),"",VLOOKUP($AF997,'Part number data actuators'!$B$3:$H$202,6,FALSE))</f>
        <v/>
      </c>
      <c r="AL997" s="23" t="str">
        <f>IF(OR(ISBLANK($AF997),$AF997="N/A"),"",VLOOKUP($AF997,'Part number data actuators'!$B$3:$H$202,7,FALSE))</f>
        <v/>
      </c>
      <c r="AM997" s="5" t="str">
        <f>IF(OR(ISBLANK($AF997),$AF997="N/A"),"",VLOOKUP(AF997,'Weight table'!$A$2:$C$10000,3,FALSE))</f>
        <v/>
      </c>
      <c r="AO997" s="86"/>
      <c r="AU997" s="66" t="e">
        <f t="shared" si="144"/>
        <v>#N/A</v>
      </c>
      <c r="AV997" s="66" t="e">
        <f t="shared" si="145"/>
        <v>#N/A</v>
      </c>
      <c r="AW997" t="e">
        <f t="shared" si="146"/>
        <v>#N/A</v>
      </c>
      <c r="AX997" s="66" t="e">
        <f t="shared" si="147"/>
        <v>#N/A</v>
      </c>
      <c r="AY997" s="66" t="e">
        <f t="shared" si="148"/>
        <v>#N/A</v>
      </c>
      <c r="BB997" s="6" t="e">
        <f>MATCH(Q997,'Partnumber data valves'!$B$4:$B$1001,0)</f>
        <v>#N/A</v>
      </c>
      <c r="BC997" s="6"/>
      <c r="BD997" t="e">
        <f>INDEX('Partnumber data valves'!$B$4:$AC$1001,$BB997,13)</f>
        <v>#N/A</v>
      </c>
      <c r="BE997" t="e">
        <f>INDEX('Partnumber data valves'!$B$4:$AC$1001,$BB997,14)</f>
        <v>#N/A</v>
      </c>
      <c r="BF997" t="e">
        <f>INDEX('Partnumber data valves'!$B$4:$AC$1001,$BB997,15)</f>
        <v>#N/A</v>
      </c>
      <c r="BG997" t="e">
        <f>INDEX('Partnumber data valves'!$B$4:$AC$1001,$BB997,16)</f>
        <v>#N/A</v>
      </c>
      <c r="BH997" t="e">
        <f>INDEX('Partnumber data valves'!$B$4:$AC$1001,$BB997,17)</f>
        <v>#N/A</v>
      </c>
      <c r="BI997" t="e">
        <f>INDEX('Partnumber data valves'!$B$4:$AC$1001,$BB997,18)</f>
        <v>#N/A</v>
      </c>
      <c r="BJ997" t="e">
        <f>INDEX('Partnumber data valves'!$B$4:$AC$1001,$BB997,19)</f>
        <v>#N/A</v>
      </c>
      <c r="BL997" t="e">
        <f>INDEX('Partnumber data valves'!$B$4:$AC$1001,$BB997,21)</f>
        <v>#N/A</v>
      </c>
      <c r="BM997" t="e">
        <f>INDEX('Partnumber data valves'!$B$4:$AC$1001,$BB997,22)</f>
        <v>#N/A</v>
      </c>
      <c r="BN997" t="e">
        <f>INDEX('Partnumber data valves'!$B$4:$AC$1001,$BB997,23)</f>
        <v>#N/A</v>
      </c>
      <c r="BO997" t="e">
        <f>INDEX('Partnumber data valves'!$B$4:$AC$1001,$BB997,24)</f>
        <v>#N/A</v>
      </c>
      <c r="BP997" t="e">
        <f>INDEX('Partnumber data valves'!$B$4:$AC$1001,$BB997,25)</f>
        <v>#N/A</v>
      </c>
      <c r="BQ997" t="e">
        <f>INDEX('Partnumber data valves'!$B$4:$AC$1001,$BB997,26)</f>
        <v>#N/A</v>
      </c>
      <c r="BR997" t="e">
        <f>INDEX('Partnumber data valves'!$B$4:$AC$1001,$BB997,27)</f>
        <v>#N/A</v>
      </c>
      <c r="BS997" t="e">
        <f>INDEX('Partnumber data valves'!$B$4:$AC$1001,$BB997,28)</f>
        <v>#N/A</v>
      </c>
      <c r="BU997" s="66" t="e">
        <f>INDEX('Partnumber data valves'!$B$4:$AC$1001,$BB997,5)</f>
        <v>#N/A</v>
      </c>
      <c r="BV997" s="66" t="e">
        <f>INDEX('Partnumber data valves'!$B$4:$AC$1001,$BB997,6)</f>
        <v>#N/A</v>
      </c>
    </row>
    <row r="998" spans="2:74">
      <c r="B998" s="86"/>
      <c r="C998" s="86"/>
      <c r="D998" s="86"/>
      <c r="E998" s="86"/>
      <c r="F998" s="86"/>
      <c r="G998" s="86"/>
      <c r="H998" s="86"/>
      <c r="I998" s="86"/>
      <c r="J998" s="86"/>
      <c r="K998" s="86"/>
      <c r="L998" s="86"/>
      <c r="M998" s="86"/>
      <c r="N998" s="86"/>
      <c r="O998" s="86"/>
      <c r="Q998" s="83"/>
      <c r="R998" s="22" t="e">
        <f>VLOOKUP('Frese Valve Selection'!$Q998,'Partnumber data valves'!$B$4:$K$1001,2,FALSE)</f>
        <v>#N/A</v>
      </c>
      <c r="S998" s="23" t="e">
        <f>VLOOKUP('Frese Valve Selection'!$Q998,'Partnumber data valves'!$B$4:$K$1001,3,FALSE)</f>
        <v>#N/A</v>
      </c>
      <c r="T998" s="23" t="e">
        <f>VLOOKUP('Frese Valve Selection'!$Q998,'Partnumber data valves'!$B$4:$K$1001,4,FALSE)</f>
        <v>#N/A</v>
      </c>
      <c r="U998" s="23" t="e">
        <f>VLOOKUP('Frese Valve Selection'!$Q998,'Partnumber data valves'!$B$4:$K$1001,5,FALSE)</f>
        <v>#N/A</v>
      </c>
      <c r="V998" s="23" t="e">
        <f>VLOOKUP('Frese Valve Selection'!$Q998,'Partnumber data valves'!$B$4:$K$1001,6,FALSE)</f>
        <v>#N/A</v>
      </c>
      <c r="W998" s="23" t="e">
        <f>VLOOKUP('Frese Valve Selection'!$Q998,'Partnumber data valves'!$B$4:$K$1001,7,FALSE)</f>
        <v>#N/A</v>
      </c>
      <c r="X998" s="23" t="e">
        <f>VLOOKUP('Frese Valve Selection'!$Q998,'Partnumber data valves'!$B$4:$K$1001,8,FALSE)</f>
        <v>#N/A</v>
      </c>
      <c r="Y998" s="23" t="e">
        <f>VLOOKUP('Frese Valve Selection'!$Q998,'Partnumber data valves'!$B$4:$K$1001,9,FALSE)</f>
        <v>#N/A</v>
      </c>
      <c r="Z998" s="23" t="e">
        <f>VLOOKUP('Frese Valve Selection'!$Q998,'Partnumber data valves'!$B$4:$K$1001,10,FALSE)</f>
        <v>#N/A</v>
      </c>
      <c r="AA998" s="97">
        <f t="shared" si="143"/>
        <v>0</v>
      </c>
      <c r="AB998" s="98" t="e">
        <f t="shared" si="141"/>
        <v>#N/A</v>
      </c>
      <c r="AC998" s="99" t="e">
        <f t="shared" si="142"/>
        <v>#N/A</v>
      </c>
      <c r="AD998" s="23" t="e">
        <f>VLOOKUP(Q998,'Weight table'!$A$2:$C$10000,3,FALSE)</f>
        <v>#N/A</v>
      </c>
      <c r="AF998" s="83"/>
      <c r="AG998" s="23" t="str">
        <f>IF(OR(ISBLANK($AF998),$AF998="N/A"),"",VLOOKUP($AF998,'Part number data actuators'!$B$3:$H$202,2,FALSE))</f>
        <v/>
      </c>
      <c r="AH998" s="23" t="str">
        <f>IF(OR(ISBLANK($AF998),$AF998="N/A"),"",VLOOKUP($AF998,'Part number data actuators'!$B$3:$H$202,3,FALSE))</f>
        <v/>
      </c>
      <c r="AI998" s="23" t="str">
        <f>IF(OR(ISBLANK($AF998),$AF998="N/A"),"",VLOOKUP($AF998,'Part number data actuators'!$B$3:$H$202,4,FALSE))</f>
        <v/>
      </c>
      <c r="AJ998" s="23" t="str">
        <f>IF(OR(ISBLANK($AF998),$AF998="N/A"),"",VLOOKUP($AF998,'Part number data actuators'!$B$3:$H$202,5,FALSE))</f>
        <v/>
      </c>
      <c r="AK998" s="23" t="str">
        <f>IF(OR(ISBLANK($AF998),$AF998="N/A"),"",VLOOKUP($AF998,'Part number data actuators'!$B$3:$H$202,6,FALSE))</f>
        <v/>
      </c>
      <c r="AL998" s="23" t="str">
        <f>IF(OR(ISBLANK($AF998),$AF998="N/A"),"",VLOOKUP($AF998,'Part number data actuators'!$B$3:$H$202,7,FALSE))</f>
        <v/>
      </c>
      <c r="AM998" s="5" t="str">
        <f>IF(OR(ISBLANK($AF998),$AF998="N/A"),"",VLOOKUP(AF998,'Weight table'!$A$2:$C$10000,3,FALSE))</f>
        <v/>
      </c>
      <c r="AO998" s="86"/>
      <c r="AU998" s="66" t="e">
        <f t="shared" si="144"/>
        <v>#N/A</v>
      </c>
      <c r="AV998" s="66" t="e">
        <f t="shared" si="145"/>
        <v>#N/A</v>
      </c>
      <c r="AW998" t="e">
        <f t="shared" si="146"/>
        <v>#N/A</v>
      </c>
      <c r="AX998" s="66" t="e">
        <f t="shared" si="147"/>
        <v>#N/A</v>
      </c>
      <c r="AY998" s="66" t="e">
        <f t="shared" si="148"/>
        <v>#N/A</v>
      </c>
      <c r="BB998" s="6" t="e">
        <f>MATCH(Q998,'Partnumber data valves'!$B$4:$B$1001,0)</f>
        <v>#N/A</v>
      </c>
      <c r="BC998" s="6"/>
      <c r="BD998" t="e">
        <f>INDEX('Partnumber data valves'!$B$4:$AC$1001,$BB998,13)</f>
        <v>#N/A</v>
      </c>
      <c r="BE998" t="e">
        <f>INDEX('Partnumber data valves'!$B$4:$AC$1001,$BB998,14)</f>
        <v>#N/A</v>
      </c>
      <c r="BF998" t="e">
        <f>INDEX('Partnumber data valves'!$B$4:$AC$1001,$BB998,15)</f>
        <v>#N/A</v>
      </c>
      <c r="BG998" t="e">
        <f>INDEX('Partnumber data valves'!$B$4:$AC$1001,$BB998,16)</f>
        <v>#N/A</v>
      </c>
      <c r="BH998" t="e">
        <f>INDEX('Partnumber data valves'!$B$4:$AC$1001,$BB998,17)</f>
        <v>#N/A</v>
      </c>
      <c r="BI998" t="e">
        <f>INDEX('Partnumber data valves'!$B$4:$AC$1001,$BB998,18)</f>
        <v>#N/A</v>
      </c>
      <c r="BJ998" t="e">
        <f>INDEX('Partnumber data valves'!$B$4:$AC$1001,$BB998,19)</f>
        <v>#N/A</v>
      </c>
      <c r="BL998" t="e">
        <f>INDEX('Partnumber data valves'!$B$4:$AC$1001,$BB998,21)</f>
        <v>#N/A</v>
      </c>
      <c r="BM998" t="e">
        <f>INDEX('Partnumber data valves'!$B$4:$AC$1001,$BB998,22)</f>
        <v>#N/A</v>
      </c>
      <c r="BN998" t="e">
        <f>INDEX('Partnumber data valves'!$B$4:$AC$1001,$BB998,23)</f>
        <v>#N/A</v>
      </c>
      <c r="BO998" t="e">
        <f>INDEX('Partnumber data valves'!$B$4:$AC$1001,$BB998,24)</f>
        <v>#N/A</v>
      </c>
      <c r="BP998" t="e">
        <f>INDEX('Partnumber data valves'!$B$4:$AC$1001,$BB998,25)</f>
        <v>#N/A</v>
      </c>
      <c r="BQ998" t="e">
        <f>INDEX('Partnumber data valves'!$B$4:$AC$1001,$BB998,26)</f>
        <v>#N/A</v>
      </c>
      <c r="BR998" t="e">
        <f>INDEX('Partnumber data valves'!$B$4:$AC$1001,$BB998,27)</f>
        <v>#N/A</v>
      </c>
      <c r="BS998" t="e">
        <f>INDEX('Partnumber data valves'!$B$4:$AC$1001,$BB998,28)</f>
        <v>#N/A</v>
      </c>
      <c r="BU998" s="66" t="e">
        <f>INDEX('Partnumber data valves'!$B$4:$AC$1001,$BB998,5)</f>
        <v>#N/A</v>
      </c>
      <c r="BV998" s="66" t="e">
        <f>INDEX('Partnumber data valves'!$B$4:$AC$1001,$BB998,6)</f>
        <v>#N/A</v>
      </c>
    </row>
    <row r="999" spans="2:74">
      <c r="B999" s="86"/>
      <c r="C999" s="86"/>
      <c r="D999" s="86"/>
      <c r="E999" s="86"/>
      <c r="F999" s="86"/>
      <c r="G999" s="86"/>
      <c r="H999" s="86"/>
      <c r="I999" s="86"/>
      <c r="J999" s="86"/>
      <c r="K999" s="86"/>
      <c r="L999" s="86"/>
      <c r="M999" s="86"/>
      <c r="N999" s="86"/>
      <c r="O999" s="86"/>
      <c r="Q999" s="83"/>
      <c r="R999" s="22" t="e">
        <f>VLOOKUP('Frese Valve Selection'!$Q999,'Partnumber data valves'!$B$4:$K$1001,2,FALSE)</f>
        <v>#N/A</v>
      </c>
      <c r="S999" s="23" t="e">
        <f>VLOOKUP('Frese Valve Selection'!$Q999,'Partnumber data valves'!$B$4:$K$1001,3,FALSE)</f>
        <v>#N/A</v>
      </c>
      <c r="T999" s="23" t="e">
        <f>VLOOKUP('Frese Valve Selection'!$Q999,'Partnumber data valves'!$B$4:$K$1001,4,FALSE)</f>
        <v>#N/A</v>
      </c>
      <c r="U999" s="23" t="e">
        <f>VLOOKUP('Frese Valve Selection'!$Q999,'Partnumber data valves'!$B$4:$K$1001,5,FALSE)</f>
        <v>#N/A</v>
      </c>
      <c r="V999" s="23" t="e">
        <f>VLOOKUP('Frese Valve Selection'!$Q999,'Partnumber data valves'!$B$4:$K$1001,6,FALSE)</f>
        <v>#N/A</v>
      </c>
      <c r="W999" s="23" t="e">
        <f>VLOOKUP('Frese Valve Selection'!$Q999,'Partnumber data valves'!$B$4:$K$1001,7,FALSE)</f>
        <v>#N/A</v>
      </c>
      <c r="X999" s="23" t="e">
        <f>VLOOKUP('Frese Valve Selection'!$Q999,'Partnumber data valves'!$B$4:$K$1001,8,FALSE)</f>
        <v>#N/A</v>
      </c>
      <c r="Y999" s="23" t="e">
        <f>VLOOKUP('Frese Valve Selection'!$Q999,'Partnumber data valves'!$B$4:$K$1001,9,FALSE)</f>
        <v>#N/A</v>
      </c>
      <c r="Z999" s="23" t="e">
        <f>VLOOKUP('Frese Valve Selection'!$Q999,'Partnumber data valves'!$B$4:$K$1001,10,FALSE)</f>
        <v>#N/A</v>
      </c>
      <c r="AA999" s="97">
        <f t="shared" si="143"/>
        <v>0</v>
      </c>
      <c r="AB999" s="98" t="e">
        <f t="shared" si="141"/>
        <v>#N/A</v>
      </c>
      <c r="AC999" s="99" t="e">
        <f t="shared" si="142"/>
        <v>#N/A</v>
      </c>
      <c r="AD999" s="23" t="e">
        <f>VLOOKUP(Q999,'Weight table'!$A$2:$C$10000,3,FALSE)</f>
        <v>#N/A</v>
      </c>
      <c r="AF999" s="83"/>
      <c r="AG999" s="23" t="str">
        <f>IF(OR(ISBLANK($AF999),$AF999="N/A"),"",VLOOKUP($AF999,'Part number data actuators'!$B$3:$H$202,2,FALSE))</f>
        <v/>
      </c>
      <c r="AH999" s="23" t="str">
        <f>IF(OR(ISBLANK($AF999),$AF999="N/A"),"",VLOOKUP($AF999,'Part number data actuators'!$B$3:$H$202,3,FALSE))</f>
        <v/>
      </c>
      <c r="AI999" s="23" t="str">
        <f>IF(OR(ISBLANK($AF999),$AF999="N/A"),"",VLOOKUP($AF999,'Part number data actuators'!$B$3:$H$202,4,FALSE))</f>
        <v/>
      </c>
      <c r="AJ999" s="23" t="str">
        <f>IF(OR(ISBLANK($AF999),$AF999="N/A"),"",VLOOKUP($AF999,'Part number data actuators'!$B$3:$H$202,5,FALSE))</f>
        <v/>
      </c>
      <c r="AK999" s="23" t="str">
        <f>IF(OR(ISBLANK($AF999),$AF999="N/A"),"",VLOOKUP($AF999,'Part number data actuators'!$B$3:$H$202,6,FALSE))</f>
        <v/>
      </c>
      <c r="AL999" s="23" t="str">
        <f>IF(OR(ISBLANK($AF999),$AF999="N/A"),"",VLOOKUP($AF999,'Part number data actuators'!$B$3:$H$202,7,FALSE))</f>
        <v/>
      </c>
      <c r="AM999" s="5" t="str">
        <f>IF(OR(ISBLANK($AF999),$AF999="N/A"),"",VLOOKUP(AF999,'Weight table'!$A$2:$C$10000,3,FALSE))</f>
        <v/>
      </c>
      <c r="AO999" s="86"/>
      <c r="AU999" s="66" t="e">
        <f t="shared" si="144"/>
        <v>#N/A</v>
      </c>
      <c r="AV999" s="66" t="e">
        <f t="shared" si="145"/>
        <v>#N/A</v>
      </c>
      <c r="AW999" t="e">
        <f t="shared" si="146"/>
        <v>#N/A</v>
      </c>
      <c r="AX999" s="66" t="e">
        <f t="shared" si="147"/>
        <v>#N/A</v>
      </c>
      <c r="AY999" s="66" t="e">
        <f t="shared" si="148"/>
        <v>#N/A</v>
      </c>
      <c r="BB999" s="6" t="e">
        <f>MATCH(Q999,'Partnumber data valves'!$B$4:$B$1001,0)</f>
        <v>#N/A</v>
      </c>
      <c r="BC999" s="6"/>
      <c r="BD999" t="e">
        <f>INDEX('Partnumber data valves'!$B$4:$AC$1001,$BB999,13)</f>
        <v>#N/A</v>
      </c>
      <c r="BE999" t="e">
        <f>INDEX('Partnumber data valves'!$B$4:$AC$1001,$BB999,14)</f>
        <v>#N/A</v>
      </c>
      <c r="BF999" t="e">
        <f>INDEX('Partnumber data valves'!$B$4:$AC$1001,$BB999,15)</f>
        <v>#N/A</v>
      </c>
      <c r="BG999" t="e">
        <f>INDEX('Partnumber data valves'!$B$4:$AC$1001,$BB999,16)</f>
        <v>#N/A</v>
      </c>
      <c r="BH999" t="e">
        <f>INDEX('Partnumber data valves'!$B$4:$AC$1001,$BB999,17)</f>
        <v>#N/A</v>
      </c>
      <c r="BI999" t="e">
        <f>INDEX('Partnumber data valves'!$B$4:$AC$1001,$BB999,18)</f>
        <v>#N/A</v>
      </c>
      <c r="BJ999" t="e">
        <f>INDEX('Partnumber data valves'!$B$4:$AC$1001,$BB999,19)</f>
        <v>#N/A</v>
      </c>
      <c r="BL999" t="e">
        <f>INDEX('Partnumber data valves'!$B$4:$AC$1001,$BB999,21)</f>
        <v>#N/A</v>
      </c>
      <c r="BM999" t="e">
        <f>INDEX('Partnumber data valves'!$B$4:$AC$1001,$BB999,22)</f>
        <v>#N/A</v>
      </c>
      <c r="BN999" t="e">
        <f>INDEX('Partnumber data valves'!$B$4:$AC$1001,$BB999,23)</f>
        <v>#N/A</v>
      </c>
      <c r="BO999" t="e">
        <f>INDEX('Partnumber data valves'!$B$4:$AC$1001,$BB999,24)</f>
        <v>#N/A</v>
      </c>
      <c r="BP999" t="e">
        <f>INDEX('Partnumber data valves'!$B$4:$AC$1001,$BB999,25)</f>
        <v>#N/A</v>
      </c>
      <c r="BQ999" t="e">
        <f>INDEX('Partnumber data valves'!$B$4:$AC$1001,$BB999,26)</f>
        <v>#N/A</v>
      </c>
      <c r="BR999" t="e">
        <f>INDEX('Partnumber data valves'!$B$4:$AC$1001,$BB999,27)</f>
        <v>#N/A</v>
      </c>
      <c r="BS999" t="e">
        <f>INDEX('Partnumber data valves'!$B$4:$AC$1001,$BB999,28)</f>
        <v>#N/A</v>
      </c>
      <c r="BU999" s="66" t="e">
        <f>INDEX('Partnumber data valves'!$B$4:$AC$1001,$BB999,5)</f>
        <v>#N/A</v>
      </c>
      <c r="BV999" s="66" t="e">
        <f>INDEX('Partnumber data valves'!$B$4:$AC$1001,$BB999,6)</f>
        <v>#N/A</v>
      </c>
    </row>
    <row r="1000" spans="2:74">
      <c r="B1000" s="86"/>
      <c r="C1000" s="86"/>
      <c r="D1000" s="86"/>
      <c r="E1000" s="86"/>
      <c r="F1000" s="86"/>
      <c r="G1000" s="86"/>
      <c r="H1000" s="86"/>
      <c r="I1000" s="86"/>
      <c r="J1000" s="86"/>
      <c r="K1000" s="86"/>
      <c r="L1000" s="86"/>
      <c r="M1000" s="86"/>
      <c r="N1000" s="86"/>
      <c r="O1000" s="86"/>
      <c r="Q1000" s="83"/>
      <c r="R1000" s="22" t="e">
        <f>VLOOKUP('Frese Valve Selection'!$Q1000,'Partnumber data valves'!$B$4:$K$1001,2,FALSE)</f>
        <v>#N/A</v>
      </c>
      <c r="S1000" s="23" t="e">
        <f>VLOOKUP('Frese Valve Selection'!$Q1000,'Partnumber data valves'!$B$4:$K$1001,3,FALSE)</f>
        <v>#N/A</v>
      </c>
      <c r="T1000" s="23" t="e">
        <f>VLOOKUP('Frese Valve Selection'!$Q1000,'Partnumber data valves'!$B$4:$K$1001,4,FALSE)</f>
        <v>#N/A</v>
      </c>
      <c r="U1000" s="23" t="e">
        <f>VLOOKUP('Frese Valve Selection'!$Q1000,'Partnumber data valves'!$B$4:$K$1001,5,FALSE)</f>
        <v>#N/A</v>
      </c>
      <c r="V1000" s="23" t="e">
        <f>VLOOKUP('Frese Valve Selection'!$Q1000,'Partnumber data valves'!$B$4:$K$1001,6,FALSE)</f>
        <v>#N/A</v>
      </c>
      <c r="W1000" s="23" t="e">
        <f>VLOOKUP('Frese Valve Selection'!$Q1000,'Partnumber data valves'!$B$4:$K$1001,7,FALSE)</f>
        <v>#N/A</v>
      </c>
      <c r="X1000" s="23" t="e">
        <f>VLOOKUP('Frese Valve Selection'!$Q1000,'Partnumber data valves'!$B$4:$K$1001,8,FALSE)</f>
        <v>#N/A</v>
      </c>
      <c r="Y1000" s="23" t="e">
        <f>VLOOKUP('Frese Valve Selection'!$Q1000,'Partnumber data valves'!$B$4:$K$1001,9,FALSE)</f>
        <v>#N/A</v>
      </c>
      <c r="Z1000" s="23" t="e">
        <f>VLOOKUP('Frese Valve Selection'!$Q1000,'Partnumber data valves'!$B$4:$K$1001,10,FALSE)</f>
        <v>#N/A</v>
      </c>
      <c r="AA1000" s="97">
        <f t="shared" si="143"/>
        <v>0</v>
      </c>
      <c r="AB1000" s="98" t="e">
        <f t="shared" si="141"/>
        <v>#N/A</v>
      </c>
      <c r="AC1000" s="99" t="e">
        <f t="shared" si="142"/>
        <v>#N/A</v>
      </c>
      <c r="AD1000" s="23" t="e">
        <f>VLOOKUP(Q1000,'Weight table'!$A$2:$C$10000,3,FALSE)</f>
        <v>#N/A</v>
      </c>
      <c r="AF1000" s="83"/>
      <c r="AG1000" s="23" t="str">
        <f>IF(OR(ISBLANK($AF1000),$AF1000="N/A"),"",VLOOKUP($AF1000,'Part number data actuators'!$B$3:$H$202,2,FALSE))</f>
        <v/>
      </c>
      <c r="AH1000" s="23" t="str">
        <f>IF(OR(ISBLANK($AF1000),$AF1000="N/A"),"",VLOOKUP($AF1000,'Part number data actuators'!$B$3:$H$202,3,FALSE))</f>
        <v/>
      </c>
      <c r="AI1000" s="23" t="str">
        <f>IF(OR(ISBLANK($AF1000),$AF1000="N/A"),"",VLOOKUP($AF1000,'Part number data actuators'!$B$3:$H$202,4,FALSE))</f>
        <v/>
      </c>
      <c r="AJ1000" s="23" t="str">
        <f>IF(OR(ISBLANK($AF1000),$AF1000="N/A"),"",VLOOKUP($AF1000,'Part number data actuators'!$B$3:$H$202,5,FALSE))</f>
        <v/>
      </c>
      <c r="AK1000" s="23" t="str">
        <f>IF(OR(ISBLANK($AF1000),$AF1000="N/A"),"",VLOOKUP($AF1000,'Part number data actuators'!$B$3:$H$202,6,FALSE))</f>
        <v/>
      </c>
      <c r="AL1000" s="23" t="str">
        <f>IF(OR(ISBLANK($AF1000),$AF1000="N/A"),"",VLOOKUP($AF1000,'Part number data actuators'!$B$3:$H$202,7,FALSE))</f>
        <v/>
      </c>
      <c r="AM1000" s="5" t="str">
        <f>IF(OR(ISBLANK($AF1000),$AF1000="N/A"),"",VLOOKUP(AF1000,'Weight table'!$A$2:$C$10000,3,FALSE))</f>
        <v/>
      </c>
      <c r="AO1000" s="86"/>
      <c r="AU1000" s="66" t="e">
        <f t="shared" si="144"/>
        <v>#N/A</v>
      </c>
      <c r="AV1000" s="66" t="e">
        <f t="shared" si="145"/>
        <v>#N/A</v>
      </c>
      <c r="AW1000" t="e">
        <f t="shared" si="146"/>
        <v>#N/A</v>
      </c>
      <c r="AX1000" s="66" t="e">
        <f t="shared" si="147"/>
        <v>#N/A</v>
      </c>
      <c r="AY1000" s="66" t="e">
        <f t="shared" si="148"/>
        <v>#N/A</v>
      </c>
      <c r="BB1000" s="6" t="e">
        <f>MATCH(Q1000,'Partnumber data valves'!$B$4:$B$1001,0)</f>
        <v>#N/A</v>
      </c>
      <c r="BC1000" s="6"/>
      <c r="BD1000" t="e">
        <f>INDEX('Partnumber data valves'!$B$4:$AC$1001,$BB1000,13)</f>
        <v>#N/A</v>
      </c>
      <c r="BE1000" t="e">
        <f>INDEX('Partnumber data valves'!$B$4:$AC$1001,$BB1000,14)</f>
        <v>#N/A</v>
      </c>
      <c r="BF1000" t="e">
        <f>INDEX('Partnumber data valves'!$B$4:$AC$1001,$BB1000,15)</f>
        <v>#N/A</v>
      </c>
      <c r="BG1000" t="e">
        <f>INDEX('Partnumber data valves'!$B$4:$AC$1001,$BB1000,16)</f>
        <v>#N/A</v>
      </c>
      <c r="BH1000" t="e">
        <f>INDEX('Partnumber data valves'!$B$4:$AC$1001,$BB1000,17)</f>
        <v>#N/A</v>
      </c>
      <c r="BI1000" t="e">
        <f>INDEX('Partnumber data valves'!$B$4:$AC$1001,$BB1000,18)</f>
        <v>#N/A</v>
      </c>
      <c r="BJ1000" t="e">
        <f>INDEX('Partnumber data valves'!$B$4:$AC$1001,$BB1000,19)</f>
        <v>#N/A</v>
      </c>
      <c r="BL1000" t="e">
        <f>INDEX('Partnumber data valves'!$B$4:$AC$1001,$BB1000,21)</f>
        <v>#N/A</v>
      </c>
      <c r="BM1000" t="e">
        <f>INDEX('Partnumber data valves'!$B$4:$AC$1001,$BB1000,22)</f>
        <v>#N/A</v>
      </c>
      <c r="BN1000" t="e">
        <f>INDEX('Partnumber data valves'!$B$4:$AC$1001,$BB1000,23)</f>
        <v>#N/A</v>
      </c>
      <c r="BO1000" t="e">
        <f>INDEX('Partnumber data valves'!$B$4:$AC$1001,$BB1000,24)</f>
        <v>#N/A</v>
      </c>
      <c r="BP1000" t="e">
        <f>INDEX('Partnumber data valves'!$B$4:$AC$1001,$BB1000,25)</f>
        <v>#N/A</v>
      </c>
      <c r="BQ1000" t="e">
        <f>INDEX('Partnumber data valves'!$B$4:$AC$1001,$BB1000,26)</f>
        <v>#N/A</v>
      </c>
      <c r="BR1000" t="e">
        <f>INDEX('Partnumber data valves'!$B$4:$AC$1001,$BB1000,27)</f>
        <v>#N/A</v>
      </c>
      <c r="BS1000" t="e">
        <f>INDEX('Partnumber data valves'!$B$4:$AC$1001,$BB1000,28)</f>
        <v>#N/A</v>
      </c>
      <c r="BU1000" s="66" t="e">
        <f>INDEX('Partnumber data valves'!$B$4:$AC$1001,$BB1000,5)</f>
        <v>#N/A</v>
      </c>
      <c r="BV1000" s="66" t="e">
        <f>INDEX('Partnumber data valves'!$B$4:$AC$1001,$BB1000,6)</f>
        <v>#N/A</v>
      </c>
    </row>
  </sheetData>
  <sheetProtection algorithmName="SHA-512" hashValue="hJMP5rn+CRI7zbgZY0eSIWj4kpLMPLvRzmo0oSorQxZ+KIfnfIdpMVK/QWFOmyeWVQd5jOjzguBWPu+dT+HKzA==" saltValue="tbMv8hOYOQVK/NsYgoPUhQ==" spinCount="100000" sheet="1" formatCells="0" formatColumns="0" formatRows="0" sort="0" autoFilter="0"/>
  <protectedRanges>
    <protectedRange algorithmName="SHA-512" hashValue="ddMNXGaZhfqkItXVxf31BIBB2ZYIZvkuWW2CfMyFy8Z47jp3dRHVm7xom8tFmsyuftDHqwRYq08kEXyQ9olTcA==" saltValue="P7S7SnY+SZ2HUFXBa+pk8Q==" spinCount="100000" sqref="O7:O11 B5:P5 B34:Q1000 C12:F18 K16:P18 M6:N11 P6:P11 K12:K15 M12:P15 Q5:Q18 R5:AO1000 B19:H33 J19:Q33" name="AllowSortFilter"/>
    <protectedRange algorithmName="SHA-512" hashValue="ddMNXGaZhfqkItXVxf31BIBB2ZYIZvkuWW2CfMyFy8Z47jp3dRHVm7xom8tFmsyuftDHqwRYq08kEXyQ9olTcA==" saltValue="P7S7SnY+SZ2HUFXBa+pk8Q==" spinCount="100000" sqref="B6:L6 C8:F11 B7:F7 G7:H18 K7:K11 J7:J18 L7:L15 B8:B18 I7:I33" name="AllowSortFilter_2"/>
  </protectedRanges>
  <autoFilter ref="B5:AO1000" xr:uid="{AF883C48-A638-47CD-B47B-1FEC268E0B17}"/>
  <mergeCells count="12">
    <mergeCell ref="BL4:BS4"/>
    <mergeCell ref="BD4:BJ4"/>
    <mergeCell ref="B2:N2"/>
    <mergeCell ref="B3:C3"/>
    <mergeCell ref="D3:I3"/>
    <mergeCell ref="M3:N3"/>
    <mergeCell ref="J3:K3"/>
    <mergeCell ref="Q2:AO2"/>
    <mergeCell ref="Q3:AD3"/>
    <mergeCell ref="AF3:AM3"/>
    <mergeCell ref="AU4:AV4"/>
    <mergeCell ref="AT2:BV2"/>
  </mergeCells>
  <phoneticPr fontId="22" type="noConversion"/>
  <dataValidations count="2">
    <dataValidation type="list" errorStyle="warning" allowBlank="1" showInputMessage="1" showErrorMessage="1" errorTitle="Select Valve Type" error="Please select a valve type form the drop down list._x000a_" sqref="G35:G1048576 G6:G18" xr:uid="{39F26937-21A6-4C61-AD09-EFEF68F325D5}">
      <formula1>List_ValveTypes</formula1>
    </dataValidation>
    <dataValidation type="decimal" errorStyle="information" allowBlank="1" showInputMessage="1" showErrorMessage="1" errorTitle="Input flow value" error="Please input flow value in l/hr. _x000a_Value needs to be between 0 and 5,000,000 l/hr" sqref="I6:I1048576" xr:uid="{70615848-E2AC-4CA8-8835-E3EE3176E5C3}">
      <formula1>0</formula1>
      <formula2>5000000</formula2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491D2-F045-481B-B9C7-8A377BFB47C5}">
  <dimension ref="A5:K1000"/>
  <sheetViews>
    <sheetView view="pageBreakPreview" zoomScale="60" zoomScaleNormal="100" workbookViewId="0">
      <selection activeCell="A6" sqref="A6:K7"/>
    </sheetView>
  </sheetViews>
  <sheetFormatPr defaultRowHeight="15"/>
  <cols>
    <col min="1" max="1" width="12" bestFit="1" customWidth="1"/>
    <col min="2" max="2" width="19.85546875" bestFit="1" customWidth="1"/>
    <col min="6" max="6" width="9.85546875" bestFit="1" customWidth="1"/>
    <col min="7" max="7" width="34.5703125" bestFit="1" customWidth="1"/>
    <col min="9" max="9" width="15.42578125" bestFit="1" customWidth="1"/>
    <col min="11" max="11" width="10.140625" bestFit="1" customWidth="1"/>
  </cols>
  <sheetData>
    <row r="5" spans="1:11">
      <c r="A5" s="15" t="s">
        <v>134</v>
      </c>
      <c r="B5" s="15" t="s">
        <v>13</v>
      </c>
      <c r="C5" s="19" t="s">
        <v>135</v>
      </c>
      <c r="D5" s="15"/>
      <c r="E5" s="20"/>
      <c r="F5" s="15" t="s">
        <v>136</v>
      </c>
      <c r="G5" s="15" t="s">
        <v>137</v>
      </c>
      <c r="H5" s="15" t="s">
        <v>35</v>
      </c>
      <c r="I5" s="15" t="s">
        <v>138</v>
      </c>
      <c r="J5" s="15" t="s">
        <v>7</v>
      </c>
      <c r="K5" s="15" t="s">
        <v>139</v>
      </c>
    </row>
    <row r="6" spans="1:11">
      <c r="A6" s="43" t="str">
        <f>IF(ISBLANK('Frese Valve Selection'!Q6),"",'Frese Valve Selection'!Q6)</f>
        <v/>
      </c>
      <c r="B6" s="44">
        <f>'Frese Valve Selection'!C6</f>
        <v>0</v>
      </c>
      <c r="C6" s="44">
        <f>IF(ISBLANK(A6),"",'Frese Valve Selection'!AA6)</f>
        <v>0</v>
      </c>
      <c r="D6" s="44"/>
      <c r="E6" s="44"/>
      <c r="F6" s="44">
        <f>IF(ISBLANK(A6),"",'Frese Valve Selection'!D6)</f>
        <v>0</v>
      </c>
      <c r="G6" s="44">
        <v>1</v>
      </c>
      <c r="H6" s="44" t="e">
        <f>IF(ISBLANK(A6),"",'Frese Valve Selection'!AB6)</f>
        <v>#N/A</v>
      </c>
      <c r="I6" s="44" t="e">
        <f>IF(ISBLANK(A6),"",'Frese Valve Selection'!AC6&amp;" kPa")</f>
        <v>#N/A</v>
      </c>
      <c r="J6" s="44">
        <f>IF(ISBLANK(A6),"",'Frese Valve Selection'!B6)</f>
        <v>0</v>
      </c>
      <c r="K6" s="45" t="str">
        <f>IF(ISBLANK('Frese Valve Selection'!E6),"",'Frese Valve Selection'!E6)</f>
        <v/>
      </c>
    </row>
    <row r="7" spans="1:11">
      <c r="A7" s="43" t="str">
        <f>IF(ISBLANK('Frese Valve Selection'!Q7),"",'Frese Valve Selection'!Q7)</f>
        <v/>
      </c>
      <c r="B7" s="44">
        <f>'Frese Valve Selection'!C7</f>
        <v>0</v>
      </c>
      <c r="C7" s="44">
        <f>IF(ISBLANK(A7),"",'Frese Valve Selection'!AA7)</f>
        <v>0</v>
      </c>
      <c r="D7" s="44"/>
      <c r="E7" s="44"/>
      <c r="F7" s="44">
        <f>IF(ISBLANK(A7),"",'Frese Valve Selection'!D7)</f>
        <v>0</v>
      </c>
      <c r="G7" s="44">
        <v>1</v>
      </c>
      <c r="H7" s="44" t="e">
        <f>IF(ISBLANK(A7),"",'Frese Valve Selection'!AB7)</f>
        <v>#N/A</v>
      </c>
      <c r="I7" s="44" t="e">
        <f>IF(ISBLANK(A7),"",'Frese Valve Selection'!AC7&amp;" kPa")</f>
        <v>#N/A</v>
      </c>
      <c r="J7" s="44">
        <f>IF(ISBLANK(A7),"",'Frese Valve Selection'!B7)</f>
        <v>0</v>
      </c>
      <c r="K7" s="45" t="str">
        <f>IF(ISBLANK('Frese Valve Selection'!E7),"",'Frese Valve Selection'!E7)</f>
        <v/>
      </c>
    </row>
    <row r="8" spans="1:11">
      <c r="A8" s="43" t="str">
        <f>IF(ISBLANK('Frese Valve Selection'!Q8),"",'Frese Valve Selection'!Q8)</f>
        <v/>
      </c>
      <c r="B8" s="44">
        <f>'Frese Valve Selection'!C8</f>
        <v>0</v>
      </c>
      <c r="C8" s="44">
        <f>IF(ISBLANK(A8),"",'Frese Valve Selection'!AA8)</f>
        <v>0</v>
      </c>
      <c r="D8" s="44"/>
      <c r="E8" s="44"/>
      <c r="F8" s="44">
        <f>IF(ISBLANK(A8),"",'Frese Valve Selection'!D8)</f>
        <v>0</v>
      </c>
      <c r="G8" s="44">
        <v>1</v>
      </c>
      <c r="H8" s="44" t="e">
        <f>IF(ISBLANK(A8),"",'Frese Valve Selection'!AB8)</f>
        <v>#N/A</v>
      </c>
      <c r="I8" s="44" t="e">
        <f>IF(ISBLANK(A8),"",'Frese Valve Selection'!AC8&amp;" kPa")</f>
        <v>#N/A</v>
      </c>
      <c r="J8" s="44">
        <f>IF(ISBLANK(A8),"",'Frese Valve Selection'!B8)</f>
        <v>0</v>
      </c>
      <c r="K8" s="45" t="str">
        <f>IF(ISBLANK('Frese Valve Selection'!E8),"",'Frese Valve Selection'!E8)</f>
        <v/>
      </c>
    </row>
    <row r="9" spans="1:11">
      <c r="A9" s="43" t="str">
        <f>IF(ISBLANK('Frese Valve Selection'!Q9),"",'Frese Valve Selection'!Q9)</f>
        <v/>
      </c>
      <c r="B9" s="44">
        <f>'Frese Valve Selection'!C9</f>
        <v>0</v>
      </c>
      <c r="C9" s="44">
        <f>IF(ISBLANK(A9),"",'Frese Valve Selection'!AA9)</f>
        <v>0</v>
      </c>
      <c r="D9" s="44"/>
      <c r="E9" s="44"/>
      <c r="F9" s="44">
        <f>IF(ISBLANK(A9),"",'Frese Valve Selection'!D9)</f>
        <v>0</v>
      </c>
      <c r="G9" s="44">
        <v>1</v>
      </c>
      <c r="H9" s="44" t="e">
        <f>IF(ISBLANK(A9),"",'Frese Valve Selection'!AB9)</f>
        <v>#N/A</v>
      </c>
      <c r="I9" s="44" t="e">
        <f>IF(ISBLANK(A9),"",'Frese Valve Selection'!AC9&amp;" kPa")</f>
        <v>#N/A</v>
      </c>
      <c r="J9" s="44">
        <f>IF(ISBLANK(A9),"",'Frese Valve Selection'!B9)</f>
        <v>0</v>
      </c>
      <c r="K9" s="45" t="str">
        <f>IF(ISBLANK('Frese Valve Selection'!E9),"",'Frese Valve Selection'!E9)</f>
        <v/>
      </c>
    </row>
    <row r="10" spans="1:11">
      <c r="A10" s="43" t="str">
        <f>IF(ISBLANK('Frese Valve Selection'!Q10),"",'Frese Valve Selection'!Q10)</f>
        <v/>
      </c>
      <c r="B10" s="44">
        <f>'Frese Valve Selection'!C10</f>
        <v>0</v>
      </c>
      <c r="C10" s="44">
        <f>IF(ISBLANK(A10),"",'Frese Valve Selection'!AA10)</f>
        <v>0</v>
      </c>
      <c r="D10" s="44"/>
      <c r="E10" s="44"/>
      <c r="F10" s="44">
        <f>IF(ISBLANK(A10),"",'Frese Valve Selection'!D10)</f>
        <v>0</v>
      </c>
      <c r="G10" s="44">
        <v>1</v>
      </c>
      <c r="H10" s="44" t="e">
        <f>IF(ISBLANK(A10),"",'Frese Valve Selection'!AB10)</f>
        <v>#N/A</v>
      </c>
      <c r="I10" s="44" t="e">
        <f>IF(ISBLANK(A10),"",'Frese Valve Selection'!AC10&amp;" kPa")</f>
        <v>#N/A</v>
      </c>
      <c r="J10" s="44">
        <f>IF(ISBLANK(A10),"",'Frese Valve Selection'!B10)</f>
        <v>0</v>
      </c>
      <c r="K10" s="45" t="str">
        <f>IF(ISBLANK('Frese Valve Selection'!E10),"",'Frese Valve Selection'!E10)</f>
        <v/>
      </c>
    </row>
    <row r="11" spans="1:11">
      <c r="A11" s="43" t="str">
        <f>IF(ISBLANK('Frese Valve Selection'!Q11),"",'Frese Valve Selection'!Q11)</f>
        <v/>
      </c>
      <c r="B11" s="44">
        <f>'Frese Valve Selection'!C11</f>
        <v>0</v>
      </c>
      <c r="C11" s="44">
        <f>IF(ISBLANK(A11),"",'Frese Valve Selection'!AA11)</f>
        <v>0</v>
      </c>
      <c r="D11" s="44"/>
      <c r="E11" s="44"/>
      <c r="F11" s="44">
        <f>IF(ISBLANK(A11),"",'Frese Valve Selection'!D11)</f>
        <v>0</v>
      </c>
      <c r="G11" s="44">
        <v>1</v>
      </c>
      <c r="H11" s="44" t="e">
        <f>IF(ISBLANK(A11),"",'Frese Valve Selection'!AB11)</f>
        <v>#N/A</v>
      </c>
      <c r="I11" s="44" t="e">
        <f>IF(ISBLANK(A11),"",'Frese Valve Selection'!AC11&amp;" kPa")</f>
        <v>#N/A</v>
      </c>
      <c r="J11" s="44">
        <f>IF(ISBLANK(A11),"",'Frese Valve Selection'!B11)</f>
        <v>0</v>
      </c>
      <c r="K11" s="45" t="str">
        <f>IF(ISBLANK('Frese Valve Selection'!E11),"",'Frese Valve Selection'!E11)</f>
        <v/>
      </c>
    </row>
    <row r="12" spans="1:11">
      <c r="A12" s="43" t="str">
        <f>IF(ISBLANK('Frese Valve Selection'!Q12),"",'Frese Valve Selection'!Q12)</f>
        <v/>
      </c>
      <c r="B12" s="44">
        <f>'Frese Valve Selection'!C12</f>
        <v>0</v>
      </c>
      <c r="C12" s="44">
        <f>IF(ISBLANK(A12),"",'Frese Valve Selection'!AA12)</f>
        <v>0</v>
      </c>
      <c r="D12" s="44"/>
      <c r="E12" s="44"/>
      <c r="F12" s="44">
        <f>IF(ISBLANK(A12),"",'Frese Valve Selection'!D12)</f>
        <v>0</v>
      </c>
      <c r="G12" s="44">
        <v>1</v>
      </c>
      <c r="H12" s="44" t="e">
        <f>IF(ISBLANK(A12),"",'Frese Valve Selection'!AB12)</f>
        <v>#N/A</v>
      </c>
      <c r="I12" s="44" t="e">
        <f>IF(ISBLANK(A12),"",'Frese Valve Selection'!AC12&amp;" kPa")</f>
        <v>#N/A</v>
      </c>
      <c r="J12" s="44">
        <f>IF(ISBLANK(A12),"",'Frese Valve Selection'!B12)</f>
        <v>0</v>
      </c>
      <c r="K12" s="45" t="str">
        <f>IF(ISBLANK('Frese Valve Selection'!E12),"",'Frese Valve Selection'!E12)</f>
        <v/>
      </c>
    </row>
    <row r="13" spans="1:11">
      <c r="A13" s="43" t="str">
        <f>IF(ISBLANK('Frese Valve Selection'!Q13),"",'Frese Valve Selection'!Q13)</f>
        <v/>
      </c>
      <c r="B13" s="44">
        <f>'Frese Valve Selection'!C13</f>
        <v>0</v>
      </c>
      <c r="C13" s="44">
        <f>IF(ISBLANK(A13),"",'Frese Valve Selection'!AA13)</f>
        <v>0</v>
      </c>
      <c r="D13" s="44"/>
      <c r="E13" s="44"/>
      <c r="F13" s="44">
        <f>IF(ISBLANK(A13),"",'Frese Valve Selection'!D13)</f>
        <v>0</v>
      </c>
      <c r="G13" s="44">
        <v>1</v>
      </c>
      <c r="H13" s="44" t="e">
        <f>IF(ISBLANK(A13),"",'Frese Valve Selection'!AB13)</f>
        <v>#N/A</v>
      </c>
      <c r="I13" s="44" t="e">
        <f>IF(ISBLANK(A13),"",'Frese Valve Selection'!AC13&amp;" kPa")</f>
        <v>#N/A</v>
      </c>
      <c r="J13" s="44">
        <f>IF(ISBLANK(A13),"",'Frese Valve Selection'!B13)</f>
        <v>0</v>
      </c>
      <c r="K13" s="45" t="str">
        <f>IF(ISBLANK('Frese Valve Selection'!E13),"",'Frese Valve Selection'!E13)</f>
        <v/>
      </c>
    </row>
    <row r="14" spans="1:11">
      <c r="A14" s="43" t="str">
        <f>IF(ISBLANK('Frese Valve Selection'!Q14),"",'Frese Valve Selection'!Q14)</f>
        <v/>
      </c>
      <c r="B14" s="44">
        <f>'Frese Valve Selection'!C14</f>
        <v>0</v>
      </c>
      <c r="C14" s="44">
        <f>IF(ISBLANK(A14),"",'Frese Valve Selection'!AA14)</f>
        <v>0</v>
      </c>
      <c r="D14" s="44"/>
      <c r="E14" s="44"/>
      <c r="F14" s="44">
        <f>IF(ISBLANK(A14),"",'Frese Valve Selection'!D14)</f>
        <v>0</v>
      </c>
      <c r="G14" s="44">
        <v>1</v>
      </c>
      <c r="H14" s="44" t="e">
        <f>IF(ISBLANK(A14),"",'Frese Valve Selection'!AB14)</f>
        <v>#N/A</v>
      </c>
      <c r="I14" s="44" t="e">
        <f>IF(ISBLANK(A14),"",'Frese Valve Selection'!AC14&amp;" kPa")</f>
        <v>#N/A</v>
      </c>
      <c r="J14" s="44">
        <f>IF(ISBLANK(A14),"",'Frese Valve Selection'!B14)</f>
        <v>0</v>
      </c>
      <c r="K14" s="45" t="str">
        <f>IF(ISBLANK('Frese Valve Selection'!E14),"",'Frese Valve Selection'!E14)</f>
        <v/>
      </c>
    </row>
    <row r="15" spans="1:11">
      <c r="A15" s="43" t="str">
        <f>IF(ISBLANK('Frese Valve Selection'!Q15),"",'Frese Valve Selection'!Q15)</f>
        <v/>
      </c>
      <c r="B15" s="44">
        <f>'Frese Valve Selection'!C15</f>
        <v>0</v>
      </c>
      <c r="C15" s="44">
        <f>IF(ISBLANK(A15),"",'Frese Valve Selection'!AA15)</f>
        <v>0</v>
      </c>
      <c r="D15" s="44"/>
      <c r="E15" s="44"/>
      <c r="F15" s="44">
        <f>IF(ISBLANK(A15),"",'Frese Valve Selection'!D15)</f>
        <v>0</v>
      </c>
      <c r="G15" s="44">
        <v>1</v>
      </c>
      <c r="H15" s="44" t="e">
        <f>IF(ISBLANK(A15),"",'Frese Valve Selection'!AB15)</f>
        <v>#N/A</v>
      </c>
      <c r="I15" s="44" t="e">
        <f>IF(ISBLANK(A15),"",'Frese Valve Selection'!AC15&amp;" kPa")</f>
        <v>#N/A</v>
      </c>
      <c r="J15" s="44">
        <f>IF(ISBLANK(A15),"",'Frese Valve Selection'!B15)</f>
        <v>0</v>
      </c>
      <c r="K15" s="45" t="str">
        <f>IF(ISBLANK('Frese Valve Selection'!E15),"",'Frese Valve Selection'!E15)</f>
        <v/>
      </c>
    </row>
    <row r="16" spans="1:11">
      <c r="A16" s="43" t="str">
        <f>IF(ISBLANK('Frese Valve Selection'!Q16),"",'Frese Valve Selection'!Q16)</f>
        <v/>
      </c>
      <c r="B16" s="44">
        <f>'Frese Valve Selection'!C16</f>
        <v>0</v>
      </c>
      <c r="C16" s="44">
        <f>IF(ISBLANK(A16),"",'Frese Valve Selection'!AA16)</f>
        <v>0</v>
      </c>
      <c r="D16" s="44"/>
      <c r="E16" s="44"/>
      <c r="F16" s="44">
        <f>IF(ISBLANK(A16),"",'Frese Valve Selection'!D16)</f>
        <v>0</v>
      </c>
      <c r="G16" s="44">
        <v>1</v>
      </c>
      <c r="H16" s="44" t="e">
        <f>IF(ISBLANK(A16),"",'Frese Valve Selection'!AB16)</f>
        <v>#N/A</v>
      </c>
      <c r="I16" s="44" t="e">
        <f>IF(ISBLANK(A16),"",'Frese Valve Selection'!AC16&amp;" kPa")</f>
        <v>#N/A</v>
      </c>
      <c r="J16" s="44">
        <f>IF(ISBLANK(A16),"",'Frese Valve Selection'!B16)</f>
        <v>0</v>
      </c>
      <c r="K16" s="45" t="str">
        <f>IF(ISBLANK('Frese Valve Selection'!E16),"",'Frese Valve Selection'!E16)</f>
        <v/>
      </c>
    </row>
    <row r="17" spans="1:11">
      <c r="A17" s="43" t="str">
        <f>IF(ISBLANK('Frese Valve Selection'!Q17),"",'Frese Valve Selection'!Q17)</f>
        <v/>
      </c>
      <c r="B17" s="44">
        <f>'Frese Valve Selection'!C17</f>
        <v>0</v>
      </c>
      <c r="C17" s="44">
        <f>IF(ISBLANK(A17),"",'Frese Valve Selection'!AA17)</f>
        <v>0</v>
      </c>
      <c r="D17" s="44"/>
      <c r="E17" s="44"/>
      <c r="F17" s="44">
        <f>IF(ISBLANK(A17),"",'Frese Valve Selection'!D17)</f>
        <v>0</v>
      </c>
      <c r="G17" s="44">
        <v>1</v>
      </c>
      <c r="H17" s="44" t="e">
        <f>IF(ISBLANK(A17),"",'Frese Valve Selection'!AB17)</f>
        <v>#N/A</v>
      </c>
      <c r="I17" s="44" t="e">
        <f>IF(ISBLANK(A17),"",'Frese Valve Selection'!AC17&amp;" kPa")</f>
        <v>#N/A</v>
      </c>
      <c r="J17" s="44">
        <f>IF(ISBLANK(A17),"",'Frese Valve Selection'!B17)</f>
        <v>0</v>
      </c>
      <c r="K17" s="45" t="str">
        <f>IF(ISBLANK('Frese Valve Selection'!E17),"",'Frese Valve Selection'!E17)</f>
        <v/>
      </c>
    </row>
    <row r="18" spans="1:11">
      <c r="A18" s="43" t="str">
        <f>IF(ISBLANK('Frese Valve Selection'!Q18),"",'Frese Valve Selection'!Q18)</f>
        <v/>
      </c>
      <c r="B18" s="44">
        <f>'Frese Valve Selection'!C18</f>
        <v>0</v>
      </c>
      <c r="C18" s="44">
        <f>IF(ISBLANK(A18),"",'Frese Valve Selection'!AA18)</f>
        <v>0</v>
      </c>
      <c r="D18" s="44"/>
      <c r="E18" s="44"/>
      <c r="F18" s="44">
        <f>IF(ISBLANK(A18),"",'Frese Valve Selection'!D18)</f>
        <v>0</v>
      </c>
      <c r="G18" s="44">
        <v>1</v>
      </c>
      <c r="H18" s="44" t="e">
        <f>IF(ISBLANK(A18),"",'Frese Valve Selection'!AB18)</f>
        <v>#N/A</v>
      </c>
      <c r="I18" s="44" t="e">
        <f>IF(ISBLANK(A18),"",'Frese Valve Selection'!AC18&amp;" kPa")</f>
        <v>#N/A</v>
      </c>
      <c r="J18" s="44">
        <f>IF(ISBLANK(A18),"",'Frese Valve Selection'!B18)</f>
        <v>0</v>
      </c>
      <c r="K18" s="45" t="str">
        <f>IF(ISBLANK('Frese Valve Selection'!E18),"",'Frese Valve Selection'!E18)</f>
        <v/>
      </c>
    </row>
    <row r="19" spans="1:11">
      <c r="A19" s="43" t="str">
        <f>IF(ISBLANK('Frese Valve Selection'!Q19),"",'Frese Valve Selection'!Q19)</f>
        <v/>
      </c>
      <c r="B19" s="44">
        <f>'Frese Valve Selection'!C19</f>
        <v>0</v>
      </c>
      <c r="C19" s="44">
        <f>IF(ISBLANK(A19),"",'Frese Valve Selection'!AA19)</f>
        <v>0</v>
      </c>
      <c r="D19" s="44"/>
      <c r="E19" s="44"/>
      <c r="F19" s="44">
        <f>IF(ISBLANK(A19),"",'Frese Valve Selection'!D19)</f>
        <v>0</v>
      </c>
      <c r="G19" s="44">
        <v>1</v>
      </c>
      <c r="H19" s="44" t="e">
        <f>IF(ISBLANK(A19),"",'Frese Valve Selection'!AB19)</f>
        <v>#N/A</v>
      </c>
      <c r="I19" s="44" t="e">
        <f>IF(ISBLANK(A19),"",'Frese Valve Selection'!AC19&amp;" kPa")</f>
        <v>#N/A</v>
      </c>
      <c r="J19" s="44">
        <f>IF(ISBLANK(A19),"",'Frese Valve Selection'!B19)</f>
        <v>0</v>
      </c>
      <c r="K19" s="45" t="str">
        <f>IF(ISBLANK('Frese Valve Selection'!E19),"",'Frese Valve Selection'!E19)</f>
        <v/>
      </c>
    </row>
    <row r="20" spans="1:11">
      <c r="A20" s="43" t="str">
        <f>IF(ISBLANK('Frese Valve Selection'!Q20),"",'Frese Valve Selection'!Q20)</f>
        <v/>
      </c>
      <c r="B20" s="44">
        <f>'Frese Valve Selection'!C20</f>
        <v>0</v>
      </c>
      <c r="C20" s="44">
        <f>IF(ISBLANK(A20),"",'Frese Valve Selection'!AA20)</f>
        <v>0</v>
      </c>
      <c r="D20" s="44"/>
      <c r="E20" s="44"/>
      <c r="F20" s="44">
        <f>IF(ISBLANK(A20),"",'Frese Valve Selection'!D20)</f>
        <v>0</v>
      </c>
      <c r="G20" s="44">
        <v>1</v>
      </c>
      <c r="H20" s="44" t="e">
        <f>IF(ISBLANK(A20),"",'Frese Valve Selection'!AB20)</f>
        <v>#N/A</v>
      </c>
      <c r="I20" s="44" t="e">
        <f>IF(ISBLANK(A20),"",'Frese Valve Selection'!AC20&amp;" kPa")</f>
        <v>#N/A</v>
      </c>
      <c r="J20" s="44">
        <f>IF(ISBLANK(A20),"",'Frese Valve Selection'!B20)</f>
        <v>0</v>
      </c>
      <c r="K20" s="45" t="str">
        <f>IF(ISBLANK('Frese Valve Selection'!E20),"",'Frese Valve Selection'!E20)</f>
        <v/>
      </c>
    </row>
    <row r="21" spans="1:11">
      <c r="A21" s="43" t="str">
        <f>IF(ISBLANK('Frese Valve Selection'!Q21),"",'Frese Valve Selection'!Q21)</f>
        <v/>
      </c>
      <c r="B21" s="44">
        <f>'Frese Valve Selection'!C21</f>
        <v>0</v>
      </c>
      <c r="C21" s="44">
        <f>IF(ISBLANK(A21),"",'Frese Valve Selection'!AA21)</f>
        <v>0</v>
      </c>
      <c r="D21" s="44"/>
      <c r="E21" s="44"/>
      <c r="F21" s="44">
        <f>IF(ISBLANK(A21),"",'Frese Valve Selection'!D21)</f>
        <v>0</v>
      </c>
      <c r="G21" s="44">
        <v>1</v>
      </c>
      <c r="H21" s="44" t="e">
        <f>IF(ISBLANK(A21),"",'Frese Valve Selection'!AB21)</f>
        <v>#N/A</v>
      </c>
      <c r="I21" s="44" t="e">
        <f>IF(ISBLANK(A21),"",'Frese Valve Selection'!AC21&amp;" kPa")</f>
        <v>#N/A</v>
      </c>
      <c r="J21" s="44">
        <f>IF(ISBLANK(A21),"",'Frese Valve Selection'!B21)</f>
        <v>0</v>
      </c>
      <c r="K21" s="45" t="str">
        <f>IF(ISBLANK('Frese Valve Selection'!E21),"",'Frese Valve Selection'!E21)</f>
        <v/>
      </c>
    </row>
    <row r="22" spans="1:11">
      <c r="A22" s="43" t="str">
        <f>IF(ISBLANK('Frese Valve Selection'!Q22),"",'Frese Valve Selection'!Q22)</f>
        <v/>
      </c>
      <c r="B22" s="44">
        <f>'Frese Valve Selection'!C22</f>
        <v>0</v>
      </c>
      <c r="C22" s="44">
        <f>IF(ISBLANK(A22),"",'Frese Valve Selection'!AA22)</f>
        <v>0</v>
      </c>
      <c r="D22" s="44"/>
      <c r="E22" s="44"/>
      <c r="F22" s="44">
        <f>IF(ISBLANK(A22),"",'Frese Valve Selection'!D22)</f>
        <v>0</v>
      </c>
      <c r="G22" s="44">
        <v>1</v>
      </c>
      <c r="H22" s="44" t="e">
        <f>IF(ISBLANK(A22),"",'Frese Valve Selection'!AB22)</f>
        <v>#N/A</v>
      </c>
      <c r="I22" s="44" t="e">
        <f>IF(ISBLANK(A22),"",'Frese Valve Selection'!AC22&amp;" kPa")</f>
        <v>#N/A</v>
      </c>
      <c r="J22" s="44">
        <f>IF(ISBLANK(A22),"",'Frese Valve Selection'!B22)</f>
        <v>0</v>
      </c>
      <c r="K22" s="45" t="str">
        <f>IF(ISBLANK('Frese Valve Selection'!E22),"",'Frese Valve Selection'!E22)</f>
        <v/>
      </c>
    </row>
    <row r="23" spans="1:11">
      <c r="A23" s="43" t="str">
        <f>IF(ISBLANK('Frese Valve Selection'!Q23),"",'Frese Valve Selection'!Q23)</f>
        <v/>
      </c>
      <c r="B23" s="44">
        <f>'Frese Valve Selection'!C23</f>
        <v>0</v>
      </c>
      <c r="C23" s="44">
        <f>IF(ISBLANK(A23),"",'Frese Valve Selection'!AA23)</f>
        <v>0</v>
      </c>
      <c r="D23" s="44"/>
      <c r="E23" s="44"/>
      <c r="F23" s="44">
        <f>IF(ISBLANK(A23),"",'Frese Valve Selection'!D23)</f>
        <v>0</v>
      </c>
      <c r="G23" s="44">
        <v>1</v>
      </c>
      <c r="H23" s="44" t="e">
        <f>IF(ISBLANK(A23),"",'Frese Valve Selection'!AB23)</f>
        <v>#N/A</v>
      </c>
      <c r="I23" s="44" t="e">
        <f>IF(ISBLANK(A23),"",'Frese Valve Selection'!AC23&amp;" kPa")</f>
        <v>#N/A</v>
      </c>
      <c r="J23" s="44">
        <f>IF(ISBLANK(A23),"",'Frese Valve Selection'!B23)</f>
        <v>0</v>
      </c>
      <c r="K23" s="45" t="str">
        <f>IF(ISBLANK('Frese Valve Selection'!E23),"",'Frese Valve Selection'!E23)</f>
        <v/>
      </c>
    </row>
    <row r="24" spans="1:11">
      <c r="A24" s="43" t="str">
        <f>IF(ISBLANK('Frese Valve Selection'!Q24),"",'Frese Valve Selection'!Q24)</f>
        <v/>
      </c>
      <c r="B24" s="44">
        <f>'Frese Valve Selection'!C24</f>
        <v>0</v>
      </c>
      <c r="C24" s="44">
        <f>IF(ISBLANK(A24),"",'Frese Valve Selection'!AA24)</f>
        <v>0</v>
      </c>
      <c r="D24" s="44"/>
      <c r="E24" s="44"/>
      <c r="F24" s="44">
        <f>IF(ISBLANK(A24),"",'Frese Valve Selection'!D24)</f>
        <v>0</v>
      </c>
      <c r="G24" s="44">
        <v>1</v>
      </c>
      <c r="H24" s="44" t="e">
        <f>IF(ISBLANK(A24),"",'Frese Valve Selection'!AB24)</f>
        <v>#N/A</v>
      </c>
      <c r="I24" s="44" t="e">
        <f>IF(ISBLANK(A24),"",'Frese Valve Selection'!AC24&amp;" kPa")</f>
        <v>#N/A</v>
      </c>
      <c r="J24" s="44">
        <f>IF(ISBLANK(A24),"",'Frese Valve Selection'!B24)</f>
        <v>0</v>
      </c>
      <c r="K24" s="45" t="str">
        <f>IF(ISBLANK('Frese Valve Selection'!E24),"",'Frese Valve Selection'!E24)</f>
        <v/>
      </c>
    </row>
    <row r="25" spans="1:11">
      <c r="A25" s="43" t="str">
        <f>IF(ISBLANK('Frese Valve Selection'!Q25),"",'Frese Valve Selection'!Q25)</f>
        <v/>
      </c>
      <c r="B25" s="44">
        <f>'Frese Valve Selection'!C25</f>
        <v>0</v>
      </c>
      <c r="C25" s="44">
        <f>IF(ISBLANK(A25),"",'Frese Valve Selection'!AA25)</f>
        <v>0</v>
      </c>
      <c r="D25" s="44"/>
      <c r="E25" s="44"/>
      <c r="F25" s="44">
        <f>IF(ISBLANK(A25),"",'Frese Valve Selection'!D25)</f>
        <v>0</v>
      </c>
      <c r="G25" s="44">
        <v>1</v>
      </c>
      <c r="H25" s="44" t="e">
        <f>IF(ISBLANK(A25),"",'Frese Valve Selection'!AB25)</f>
        <v>#N/A</v>
      </c>
      <c r="I25" s="44" t="e">
        <f>IF(ISBLANK(A25),"",'Frese Valve Selection'!AC25&amp;" kPa")</f>
        <v>#N/A</v>
      </c>
      <c r="J25" s="44">
        <f>IF(ISBLANK(A25),"",'Frese Valve Selection'!B25)</f>
        <v>0</v>
      </c>
      <c r="K25" s="45" t="str">
        <f>IF(ISBLANK('Frese Valve Selection'!E25),"",'Frese Valve Selection'!E25)</f>
        <v/>
      </c>
    </row>
    <row r="26" spans="1:11">
      <c r="A26" s="43" t="str">
        <f>IF(ISBLANK('Frese Valve Selection'!Q26),"",'Frese Valve Selection'!Q26)</f>
        <v/>
      </c>
      <c r="B26" s="44">
        <f>'Frese Valve Selection'!C26</f>
        <v>0</v>
      </c>
      <c r="C26" s="44">
        <f>IF(ISBLANK(A26),"",'Frese Valve Selection'!AA26)</f>
        <v>0</v>
      </c>
      <c r="D26" s="44"/>
      <c r="E26" s="44"/>
      <c r="F26" s="44">
        <f>IF(ISBLANK(A26),"",'Frese Valve Selection'!D26)</f>
        <v>0</v>
      </c>
      <c r="G26" s="44">
        <v>1</v>
      </c>
      <c r="H26" s="44" t="e">
        <f>IF(ISBLANK(A26),"",'Frese Valve Selection'!AB26)</f>
        <v>#N/A</v>
      </c>
      <c r="I26" s="44" t="e">
        <f>IF(ISBLANK(A26),"",'Frese Valve Selection'!AC26&amp;" kPa")</f>
        <v>#N/A</v>
      </c>
      <c r="J26" s="44">
        <f>IF(ISBLANK(A26),"",'Frese Valve Selection'!B26)</f>
        <v>0</v>
      </c>
      <c r="K26" s="45" t="str">
        <f>IF(ISBLANK('Frese Valve Selection'!E26),"",'Frese Valve Selection'!E26)</f>
        <v/>
      </c>
    </row>
    <row r="27" spans="1:11">
      <c r="A27" s="43" t="str">
        <f>IF(ISBLANK('Frese Valve Selection'!Q27),"",'Frese Valve Selection'!Q27)</f>
        <v/>
      </c>
      <c r="B27" s="44">
        <f>'Frese Valve Selection'!C27</f>
        <v>0</v>
      </c>
      <c r="C27" s="44">
        <f>IF(ISBLANK(A27),"",'Frese Valve Selection'!AA27)</f>
        <v>0</v>
      </c>
      <c r="D27" s="44"/>
      <c r="E27" s="44"/>
      <c r="F27" s="44">
        <f>IF(ISBLANK(A27),"",'Frese Valve Selection'!D27)</f>
        <v>0</v>
      </c>
      <c r="G27" s="44">
        <v>1</v>
      </c>
      <c r="H27" s="44" t="e">
        <f>IF(ISBLANK(A27),"",'Frese Valve Selection'!AB27)</f>
        <v>#N/A</v>
      </c>
      <c r="I27" s="44" t="e">
        <f>IF(ISBLANK(A27),"",'Frese Valve Selection'!AC27&amp;" kPa")</f>
        <v>#N/A</v>
      </c>
      <c r="J27" s="44">
        <f>IF(ISBLANK(A27),"",'Frese Valve Selection'!B27)</f>
        <v>0</v>
      </c>
      <c r="K27" s="45" t="str">
        <f>IF(ISBLANK('Frese Valve Selection'!E27),"",'Frese Valve Selection'!E27)</f>
        <v/>
      </c>
    </row>
    <row r="28" spans="1:11">
      <c r="A28" s="43" t="str">
        <f>IF(ISBLANK('Frese Valve Selection'!Q28),"",'Frese Valve Selection'!Q28)</f>
        <v/>
      </c>
      <c r="B28" s="44">
        <f>'Frese Valve Selection'!C28</f>
        <v>0</v>
      </c>
      <c r="C28" s="44">
        <f>IF(ISBLANK(A28),"",'Frese Valve Selection'!AA28)</f>
        <v>0</v>
      </c>
      <c r="D28" s="44"/>
      <c r="E28" s="44"/>
      <c r="F28" s="44">
        <f>IF(ISBLANK(A28),"",'Frese Valve Selection'!D28)</f>
        <v>0</v>
      </c>
      <c r="G28" s="44">
        <v>1</v>
      </c>
      <c r="H28" s="44" t="e">
        <f>IF(ISBLANK(A28),"",'Frese Valve Selection'!AB28)</f>
        <v>#N/A</v>
      </c>
      <c r="I28" s="44" t="e">
        <f>IF(ISBLANK(A28),"",'Frese Valve Selection'!AC28&amp;" kPa")</f>
        <v>#N/A</v>
      </c>
      <c r="J28" s="44">
        <f>IF(ISBLANK(A28),"",'Frese Valve Selection'!B28)</f>
        <v>0</v>
      </c>
      <c r="K28" s="45" t="str">
        <f>IF(ISBLANK('Frese Valve Selection'!E28),"",'Frese Valve Selection'!E28)</f>
        <v/>
      </c>
    </row>
    <row r="29" spans="1:11">
      <c r="A29" s="43" t="str">
        <f>IF(ISBLANK('Frese Valve Selection'!Q29),"",'Frese Valve Selection'!Q29)</f>
        <v/>
      </c>
      <c r="B29" s="44">
        <f>'Frese Valve Selection'!C29</f>
        <v>0</v>
      </c>
      <c r="C29" s="44">
        <f>IF(ISBLANK(A29),"",'Frese Valve Selection'!AA29)</f>
        <v>0</v>
      </c>
      <c r="D29" s="44"/>
      <c r="E29" s="44"/>
      <c r="F29" s="44">
        <f>IF(ISBLANK(A29),"",'Frese Valve Selection'!D29)</f>
        <v>0</v>
      </c>
      <c r="G29" s="44">
        <v>1</v>
      </c>
      <c r="H29" s="44" t="e">
        <f>IF(ISBLANK(A29),"",'Frese Valve Selection'!AB29)</f>
        <v>#N/A</v>
      </c>
      <c r="I29" s="44" t="e">
        <f>IF(ISBLANK(A29),"",'Frese Valve Selection'!AC29&amp;" kPa")</f>
        <v>#N/A</v>
      </c>
      <c r="J29" s="44">
        <f>IF(ISBLANK(A29),"",'Frese Valve Selection'!B29)</f>
        <v>0</v>
      </c>
      <c r="K29" s="45" t="str">
        <f>IF(ISBLANK('Frese Valve Selection'!E29),"",'Frese Valve Selection'!E29)</f>
        <v/>
      </c>
    </row>
    <row r="30" spans="1:11">
      <c r="A30" s="43" t="str">
        <f>IF(ISBLANK('Frese Valve Selection'!Q30),"",'Frese Valve Selection'!Q30)</f>
        <v/>
      </c>
      <c r="B30" s="44">
        <f>'Frese Valve Selection'!C30</f>
        <v>0</v>
      </c>
      <c r="C30" s="44">
        <f>IF(ISBLANK(A30),"",'Frese Valve Selection'!AA30)</f>
        <v>0</v>
      </c>
      <c r="D30" s="44"/>
      <c r="E30" s="44"/>
      <c r="F30" s="44">
        <f>IF(ISBLANK(A30),"",'Frese Valve Selection'!D30)</f>
        <v>0</v>
      </c>
      <c r="G30" s="44">
        <v>1</v>
      </c>
      <c r="H30" s="44" t="e">
        <f>IF(ISBLANK(A30),"",'Frese Valve Selection'!AB30)</f>
        <v>#N/A</v>
      </c>
      <c r="I30" s="44" t="e">
        <f>IF(ISBLANK(A30),"",'Frese Valve Selection'!AC30&amp;" kPa")</f>
        <v>#N/A</v>
      </c>
      <c r="J30" s="44">
        <f>IF(ISBLANK(A30),"",'Frese Valve Selection'!B30)</f>
        <v>0</v>
      </c>
      <c r="K30" s="45" t="str">
        <f>IF(ISBLANK('Frese Valve Selection'!E30),"",'Frese Valve Selection'!E30)</f>
        <v/>
      </c>
    </row>
    <row r="31" spans="1:11">
      <c r="A31" s="43" t="str">
        <f>IF(ISBLANK('Frese Valve Selection'!Q31),"",'Frese Valve Selection'!Q31)</f>
        <v/>
      </c>
      <c r="B31" s="44">
        <f>'Frese Valve Selection'!C31</f>
        <v>0</v>
      </c>
      <c r="C31" s="44">
        <f>IF(ISBLANK(A31),"",'Frese Valve Selection'!AA31)</f>
        <v>0</v>
      </c>
      <c r="D31" s="44"/>
      <c r="E31" s="44"/>
      <c r="F31" s="44">
        <f>IF(ISBLANK(A31),"",'Frese Valve Selection'!D31)</f>
        <v>0</v>
      </c>
      <c r="G31" s="44">
        <v>1</v>
      </c>
      <c r="H31" s="44" t="e">
        <f>IF(ISBLANK(A31),"",'Frese Valve Selection'!AB31)</f>
        <v>#N/A</v>
      </c>
      <c r="I31" s="44" t="e">
        <f>IF(ISBLANK(A31),"",'Frese Valve Selection'!AC31&amp;" kPa")</f>
        <v>#N/A</v>
      </c>
      <c r="J31" s="44">
        <f>IF(ISBLANK(A31),"",'Frese Valve Selection'!B31)</f>
        <v>0</v>
      </c>
      <c r="K31" s="45" t="str">
        <f>IF(ISBLANK('Frese Valve Selection'!E31),"",'Frese Valve Selection'!E31)</f>
        <v/>
      </c>
    </row>
    <row r="32" spans="1:11">
      <c r="A32" s="43" t="str">
        <f>IF(ISBLANK('Frese Valve Selection'!Q32),"",'Frese Valve Selection'!Q32)</f>
        <v/>
      </c>
      <c r="B32" s="44">
        <f>'Frese Valve Selection'!C32</f>
        <v>0</v>
      </c>
      <c r="C32" s="44">
        <f>IF(ISBLANK(A32),"",'Frese Valve Selection'!AA32)</f>
        <v>0</v>
      </c>
      <c r="D32" s="44"/>
      <c r="E32" s="44"/>
      <c r="F32" s="44">
        <f>IF(ISBLANK(A32),"",'Frese Valve Selection'!D32)</f>
        <v>0</v>
      </c>
      <c r="G32" s="44">
        <v>1</v>
      </c>
      <c r="H32" s="44" t="e">
        <f>IF(ISBLANK(A32),"",'Frese Valve Selection'!AB32)</f>
        <v>#N/A</v>
      </c>
      <c r="I32" s="44" t="e">
        <f>IF(ISBLANK(A32),"",'Frese Valve Selection'!AC32&amp;" kPa")</f>
        <v>#N/A</v>
      </c>
      <c r="J32" s="44">
        <f>IF(ISBLANK(A32),"",'Frese Valve Selection'!B32)</f>
        <v>0</v>
      </c>
      <c r="K32" s="45" t="str">
        <f>IF(ISBLANK('Frese Valve Selection'!E32),"",'Frese Valve Selection'!E32)</f>
        <v/>
      </c>
    </row>
    <row r="33" spans="1:11">
      <c r="A33" s="43" t="str">
        <f>IF(ISBLANK('Frese Valve Selection'!Q33),"",'Frese Valve Selection'!Q33)</f>
        <v/>
      </c>
      <c r="B33" s="44">
        <f>'Frese Valve Selection'!C33</f>
        <v>0</v>
      </c>
      <c r="C33" s="44">
        <f>IF(ISBLANK(A33),"",'Frese Valve Selection'!AA33)</f>
        <v>0</v>
      </c>
      <c r="D33" s="44"/>
      <c r="E33" s="44"/>
      <c r="F33" s="44">
        <f>IF(ISBLANK(A33),"",'Frese Valve Selection'!D33)</f>
        <v>0</v>
      </c>
      <c r="G33" s="44">
        <v>1</v>
      </c>
      <c r="H33" s="44" t="e">
        <f>IF(ISBLANK(A33),"",'Frese Valve Selection'!AB33)</f>
        <v>#N/A</v>
      </c>
      <c r="I33" s="44" t="e">
        <f>IF(ISBLANK(A33),"",'Frese Valve Selection'!AC33&amp;" kPa")</f>
        <v>#N/A</v>
      </c>
      <c r="J33" s="44">
        <f>IF(ISBLANK(A33),"",'Frese Valve Selection'!B33)</f>
        <v>0</v>
      </c>
      <c r="K33" s="45" t="str">
        <f>IF(ISBLANK('Frese Valve Selection'!E33),"",'Frese Valve Selection'!E33)</f>
        <v/>
      </c>
    </row>
    <row r="34" spans="1:11">
      <c r="A34" s="43" t="str">
        <f>IF(ISBLANK('Frese Valve Selection'!Q34),"",'Frese Valve Selection'!Q34)</f>
        <v/>
      </c>
      <c r="B34" s="44">
        <f>'Frese Valve Selection'!C34</f>
        <v>0</v>
      </c>
      <c r="C34" s="44">
        <f>IF(ISBLANK(A34),"",'Frese Valve Selection'!AA34)</f>
        <v>0</v>
      </c>
      <c r="D34" s="44"/>
      <c r="E34" s="44"/>
      <c r="F34" s="44">
        <f>IF(ISBLANK(A34),"",'Frese Valve Selection'!D34)</f>
        <v>0</v>
      </c>
      <c r="G34" s="44">
        <v>1</v>
      </c>
      <c r="H34" s="44" t="e">
        <f>IF(ISBLANK(A34),"",'Frese Valve Selection'!AB34)</f>
        <v>#N/A</v>
      </c>
      <c r="I34" s="44" t="e">
        <f>IF(ISBLANK(A34),"",'Frese Valve Selection'!AC34&amp;" kPa")</f>
        <v>#N/A</v>
      </c>
      <c r="J34" s="44">
        <f>IF(ISBLANK(A34),"",'Frese Valve Selection'!B34)</f>
        <v>0</v>
      </c>
      <c r="K34" s="45" t="str">
        <f>IF(ISBLANK('Frese Valve Selection'!E34),"",'Frese Valve Selection'!E34)</f>
        <v/>
      </c>
    </row>
    <row r="35" spans="1:11">
      <c r="A35" s="43" t="str">
        <f>IF(ISBLANK('Frese Valve Selection'!Q35),"",'Frese Valve Selection'!Q35)</f>
        <v/>
      </c>
      <c r="B35" s="44">
        <f>'Frese Valve Selection'!C35</f>
        <v>0</v>
      </c>
      <c r="C35" s="44">
        <f>IF(ISBLANK(A35),"",'Frese Valve Selection'!AA35)</f>
        <v>0</v>
      </c>
      <c r="D35" s="44"/>
      <c r="E35" s="44"/>
      <c r="F35" s="44">
        <f>IF(ISBLANK(A35),"",'Frese Valve Selection'!D35)</f>
        <v>0</v>
      </c>
      <c r="G35" s="44">
        <v>1</v>
      </c>
      <c r="H35" s="44" t="e">
        <f>IF(ISBLANK(A35),"",'Frese Valve Selection'!AB35)</f>
        <v>#N/A</v>
      </c>
      <c r="I35" s="44" t="e">
        <f>IF(ISBLANK(A35),"",'Frese Valve Selection'!AC35&amp;" kPa")</f>
        <v>#N/A</v>
      </c>
      <c r="J35" s="44">
        <f>IF(ISBLANK(A35),"",'Frese Valve Selection'!B35)</f>
        <v>0</v>
      </c>
      <c r="K35" s="45" t="str">
        <f>IF(ISBLANK('Frese Valve Selection'!E35),"",'Frese Valve Selection'!E35)</f>
        <v/>
      </c>
    </row>
    <row r="36" spans="1:11">
      <c r="A36" s="43" t="str">
        <f>IF(ISBLANK('Frese Valve Selection'!Q36),"",'Frese Valve Selection'!Q36)</f>
        <v/>
      </c>
      <c r="B36" s="44">
        <f>'Frese Valve Selection'!C36</f>
        <v>0</v>
      </c>
      <c r="C36" s="44">
        <f>IF(ISBLANK(A36),"",'Frese Valve Selection'!AA36)</f>
        <v>0</v>
      </c>
      <c r="D36" s="44"/>
      <c r="E36" s="44"/>
      <c r="F36" s="44">
        <f>IF(ISBLANK(A36),"",'Frese Valve Selection'!D36)</f>
        <v>0</v>
      </c>
      <c r="G36" s="44">
        <v>1</v>
      </c>
      <c r="H36" s="44" t="e">
        <f>IF(ISBLANK(A36),"",'Frese Valve Selection'!AB36)</f>
        <v>#N/A</v>
      </c>
      <c r="I36" s="44" t="e">
        <f>IF(ISBLANK(A36),"",'Frese Valve Selection'!AC36&amp;" kPa")</f>
        <v>#N/A</v>
      </c>
      <c r="J36" s="44">
        <f>IF(ISBLANK(A36),"",'Frese Valve Selection'!B36)</f>
        <v>0</v>
      </c>
      <c r="K36" s="45" t="str">
        <f>IF(ISBLANK('Frese Valve Selection'!E36),"",'Frese Valve Selection'!E36)</f>
        <v/>
      </c>
    </row>
    <row r="37" spans="1:11">
      <c r="A37" s="43" t="str">
        <f>IF(ISBLANK('Frese Valve Selection'!Q37),"",'Frese Valve Selection'!Q37)</f>
        <v/>
      </c>
      <c r="B37" s="44">
        <f>'Frese Valve Selection'!C37</f>
        <v>0</v>
      </c>
      <c r="C37" s="44">
        <f>IF(ISBLANK(A37),"",'Frese Valve Selection'!AA37)</f>
        <v>0</v>
      </c>
      <c r="D37" s="44"/>
      <c r="E37" s="44"/>
      <c r="F37" s="44">
        <f>IF(ISBLANK(A37),"",'Frese Valve Selection'!D37)</f>
        <v>0</v>
      </c>
      <c r="G37" s="44">
        <v>1</v>
      </c>
      <c r="H37" s="44" t="e">
        <f>IF(ISBLANK(A37),"",'Frese Valve Selection'!AB37)</f>
        <v>#N/A</v>
      </c>
      <c r="I37" s="44" t="e">
        <f>IF(ISBLANK(A37),"",'Frese Valve Selection'!AC37&amp;" kPa")</f>
        <v>#N/A</v>
      </c>
      <c r="J37" s="44">
        <f>IF(ISBLANK(A37),"",'Frese Valve Selection'!B37)</f>
        <v>0</v>
      </c>
      <c r="K37" s="45" t="str">
        <f>IF(ISBLANK('Frese Valve Selection'!E37),"",'Frese Valve Selection'!E37)</f>
        <v/>
      </c>
    </row>
    <row r="38" spans="1:11">
      <c r="A38" s="43" t="str">
        <f>IF(ISBLANK('Frese Valve Selection'!Q38),"",'Frese Valve Selection'!Q38)</f>
        <v/>
      </c>
      <c r="B38" s="44">
        <f>'Frese Valve Selection'!C38</f>
        <v>0</v>
      </c>
      <c r="C38" s="44">
        <f>IF(ISBLANK(A38),"",'Frese Valve Selection'!AA38)</f>
        <v>0</v>
      </c>
      <c r="D38" s="44"/>
      <c r="E38" s="44"/>
      <c r="F38" s="44">
        <f>IF(ISBLANK(A38),"",'Frese Valve Selection'!D38)</f>
        <v>0</v>
      </c>
      <c r="G38" s="44">
        <v>1</v>
      </c>
      <c r="H38" s="44" t="e">
        <f>IF(ISBLANK(A38),"",'Frese Valve Selection'!AB38)</f>
        <v>#N/A</v>
      </c>
      <c r="I38" s="44" t="e">
        <f>IF(ISBLANK(A38),"",'Frese Valve Selection'!AC38&amp;" kPa")</f>
        <v>#N/A</v>
      </c>
      <c r="J38" s="44">
        <f>IF(ISBLANK(A38),"",'Frese Valve Selection'!B38)</f>
        <v>0</v>
      </c>
      <c r="K38" s="45" t="str">
        <f>IF(ISBLANK('Frese Valve Selection'!E38),"",'Frese Valve Selection'!E38)</f>
        <v/>
      </c>
    </row>
    <row r="39" spans="1:11">
      <c r="A39" s="43" t="str">
        <f>IF(ISBLANK('Frese Valve Selection'!Q39),"",'Frese Valve Selection'!Q39)</f>
        <v/>
      </c>
      <c r="B39" s="44">
        <f>'Frese Valve Selection'!C39</f>
        <v>0</v>
      </c>
      <c r="C39" s="44">
        <f>IF(ISBLANK(A39),"",'Frese Valve Selection'!AA39)</f>
        <v>0</v>
      </c>
      <c r="D39" s="44"/>
      <c r="E39" s="44"/>
      <c r="F39" s="44">
        <f>IF(ISBLANK(A39),"",'Frese Valve Selection'!D39)</f>
        <v>0</v>
      </c>
      <c r="G39" s="44">
        <v>1</v>
      </c>
      <c r="H39" s="44" t="e">
        <f>IF(ISBLANK(A39),"",'Frese Valve Selection'!AB39)</f>
        <v>#N/A</v>
      </c>
      <c r="I39" s="44" t="e">
        <f>IF(ISBLANK(A39),"",'Frese Valve Selection'!AC39&amp;" kPa")</f>
        <v>#N/A</v>
      </c>
      <c r="J39" s="44">
        <f>IF(ISBLANK(A39),"",'Frese Valve Selection'!B39)</f>
        <v>0</v>
      </c>
      <c r="K39" s="45" t="str">
        <f>IF(ISBLANK('Frese Valve Selection'!E39),"",'Frese Valve Selection'!E39)</f>
        <v/>
      </c>
    </row>
    <row r="40" spans="1:11">
      <c r="A40" s="43" t="str">
        <f>IF(ISBLANK('Frese Valve Selection'!Q40),"",'Frese Valve Selection'!Q40)</f>
        <v/>
      </c>
      <c r="B40" s="44">
        <f>'Frese Valve Selection'!C40</f>
        <v>0</v>
      </c>
      <c r="C40" s="44">
        <f>IF(ISBLANK(A40),"",'Frese Valve Selection'!AA40)</f>
        <v>0</v>
      </c>
      <c r="D40" s="44"/>
      <c r="E40" s="44"/>
      <c r="F40" s="44">
        <f>IF(ISBLANK(A40),"",'Frese Valve Selection'!D40)</f>
        <v>0</v>
      </c>
      <c r="G40" s="44">
        <v>1</v>
      </c>
      <c r="H40" s="44" t="e">
        <f>IF(ISBLANK(A40),"",'Frese Valve Selection'!AB40)</f>
        <v>#N/A</v>
      </c>
      <c r="I40" s="44" t="e">
        <f>IF(ISBLANK(A40),"",'Frese Valve Selection'!AC40&amp;" kPa")</f>
        <v>#N/A</v>
      </c>
      <c r="J40" s="44">
        <f>IF(ISBLANK(A40),"",'Frese Valve Selection'!B40)</f>
        <v>0</v>
      </c>
      <c r="K40" s="45" t="str">
        <f>IF(ISBLANK('Frese Valve Selection'!E40),"",'Frese Valve Selection'!E40)</f>
        <v/>
      </c>
    </row>
    <row r="41" spans="1:11">
      <c r="A41" s="43" t="str">
        <f>IF(ISBLANK('Frese Valve Selection'!Q41),"",'Frese Valve Selection'!Q41)</f>
        <v/>
      </c>
      <c r="B41" s="44">
        <f>'Frese Valve Selection'!C41</f>
        <v>0</v>
      </c>
      <c r="C41" s="44">
        <f>IF(ISBLANK(A41),"",'Frese Valve Selection'!AA41)</f>
        <v>0</v>
      </c>
      <c r="D41" s="44"/>
      <c r="E41" s="44"/>
      <c r="F41" s="44">
        <f>IF(ISBLANK(A41),"",'Frese Valve Selection'!D41)</f>
        <v>0</v>
      </c>
      <c r="G41" s="44">
        <v>1</v>
      </c>
      <c r="H41" s="44" t="e">
        <f>IF(ISBLANK(A41),"",'Frese Valve Selection'!AB41)</f>
        <v>#N/A</v>
      </c>
      <c r="I41" s="44" t="e">
        <f>IF(ISBLANK(A41),"",'Frese Valve Selection'!AC41&amp;" kPa")</f>
        <v>#N/A</v>
      </c>
      <c r="J41" s="44">
        <f>IF(ISBLANK(A41),"",'Frese Valve Selection'!B41)</f>
        <v>0</v>
      </c>
      <c r="K41" s="45" t="str">
        <f>IF(ISBLANK('Frese Valve Selection'!E41),"",'Frese Valve Selection'!E41)</f>
        <v/>
      </c>
    </row>
    <row r="42" spans="1:11">
      <c r="A42" s="43" t="str">
        <f>IF(ISBLANK('Frese Valve Selection'!Q42),"",'Frese Valve Selection'!Q42)</f>
        <v/>
      </c>
      <c r="B42" s="44">
        <f>'Frese Valve Selection'!C42</f>
        <v>0</v>
      </c>
      <c r="C42" s="44">
        <f>IF(ISBLANK(A42),"",'Frese Valve Selection'!AA42)</f>
        <v>0</v>
      </c>
      <c r="D42" s="44"/>
      <c r="E42" s="44"/>
      <c r="F42" s="44">
        <f>IF(ISBLANK(A42),"",'Frese Valve Selection'!D42)</f>
        <v>0</v>
      </c>
      <c r="G42" s="44">
        <v>1</v>
      </c>
      <c r="H42" s="44" t="e">
        <f>IF(ISBLANK(A42),"",'Frese Valve Selection'!AB42)</f>
        <v>#N/A</v>
      </c>
      <c r="I42" s="44" t="e">
        <f>IF(ISBLANK(A42),"",'Frese Valve Selection'!AC42&amp;" kPa")</f>
        <v>#N/A</v>
      </c>
      <c r="J42" s="44">
        <f>IF(ISBLANK(A42),"",'Frese Valve Selection'!B42)</f>
        <v>0</v>
      </c>
      <c r="K42" s="45" t="str">
        <f>IF(ISBLANK('Frese Valve Selection'!E42),"",'Frese Valve Selection'!E42)</f>
        <v/>
      </c>
    </row>
    <row r="43" spans="1:11">
      <c r="A43" s="43" t="str">
        <f>IF(ISBLANK('Frese Valve Selection'!Q43),"",'Frese Valve Selection'!Q43)</f>
        <v/>
      </c>
      <c r="B43" s="44">
        <f>'Frese Valve Selection'!C43</f>
        <v>0</v>
      </c>
      <c r="C43" s="44">
        <f>IF(ISBLANK(A43),"",'Frese Valve Selection'!AA43)</f>
        <v>0</v>
      </c>
      <c r="D43" s="44"/>
      <c r="E43" s="44"/>
      <c r="F43" s="44">
        <f>IF(ISBLANK(A43),"",'Frese Valve Selection'!D43)</f>
        <v>0</v>
      </c>
      <c r="G43" s="44">
        <v>1</v>
      </c>
      <c r="H43" s="44" t="e">
        <f>IF(ISBLANK(A43),"",'Frese Valve Selection'!AB43)</f>
        <v>#N/A</v>
      </c>
      <c r="I43" s="44" t="e">
        <f>IF(ISBLANK(A43),"",'Frese Valve Selection'!AC43&amp;" kPa")</f>
        <v>#N/A</v>
      </c>
      <c r="J43" s="44">
        <f>IF(ISBLANK(A43),"",'Frese Valve Selection'!B43)</f>
        <v>0</v>
      </c>
      <c r="K43" s="45" t="str">
        <f>IF(ISBLANK('Frese Valve Selection'!E43),"",'Frese Valve Selection'!E43)</f>
        <v/>
      </c>
    </row>
    <row r="44" spans="1:11">
      <c r="A44" s="43" t="str">
        <f>IF(ISBLANK('Frese Valve Selection'!Q44),"",'Frese Valve Selection'!Q44)</f>
        <v/>
      </c>
      <c r="B44" s="44">
        <f>'Frese Valve Selection'!C44</f>
        <v>0</v>
      </c>
      <c r="C44" s="44">
        <f>IF(ISBLANK(A44),"",'Frese Valve Selection'!AA44)</f>
        <v>0</v>
      </c>
      <c r="D44" s="44"/>
      <c r="E44" s="44"/>
      <c r="F44" s="44">
        <f>IF(ISBLANK(A44),"",'Frese Valve Selection'!D44)</f>
        <v>0</v>
      </c>
      <c r="G44" s="44">
        <v>1</v>
      </c>
      <c r="H44" s="44" t="e">
        <f>IF(ISBLANK(A44),"",'Frese Valve Selection'!AB44)</f>
        <v>#N/A</v>
      </c>
      <c r="I44" s="44" t="e">
        <f>IF(ISBLANK(A44),"",'Frese Valve Selection'!AC44&amp;" kPa")</f>
        <v>#N/A</v>
      </c>
      <c r="J44" s="44">
        <f>IF(ISBLANK(A44),"",'Frese Valve Selection'!B44)</f>
        <v>0</v>
      </c>
      <c r="K44" s="45" t="str">
        <f>IF(ISBLANK('Frese Valve Selection'!E44),"",'Frese Valve Selection'!E44)</f>
        <v/>
      </c>
    </row>
    <row r="45" spans="1:11">
      <c r="A45" s="43" t="str">
        <f>IF(ISBLANK('Frese Valve Selection'!Q45),"",'Frese Valve Selection'!Q45)</f>
        <v/>
      </c>
      <c r="B45" s="44">
        <f>'Frese Valve Selection'!C45</f>
        <v>0</v>
      </c>
      <c r="C45" s="44">
        <f>IF(ISBLANK(A45),"",'Frese Valve Selection'!AA45)</f>
        <v>0</v>
      </c>
      <c r="D45" s="44"/>
      <c r="E45" s="44"/>
      <c r="F45" s="44">
        <f>IF(ISBLANK(A45),"",'Frese Valve Selection'!D45)</f>
        <v>0</v>
      </c>
      <c r="G45" s="44">
        <v>1</v>
      </c>
      <c r="H45" s="44" t="e">
        <f>IF(ISBLANK(A45),"",'Frese Valve Selection'!AB45)</f>
        <v>#N/A</v>
      </c>
      <c r="I45" s="44" t="e">
        <f>IF(ISBLANK(A45),"",'Frese Valve Selection'!AC45&amp;" kPa")</f>
        <v>#N/A</v>
      </c>
      <c r="J45" s="44">
        <f>IF(ISBLANK(A45),"",'Frese Valve Selection'!B45)</f>
        <v>0</v>
      </c>
      <c r="K45" s="45" t="str">
        <f>IF(ISBLANK('Frese Valve Selection'!E45),"",'Frese Valve Selection'!E45)</f>
        <v/>
      </c>
    </row>
    <row r="46" spans="1:11">
      <c r="A46" s="43" t="str">
        <f>IF(ISBLANK('Frese Valve Selection'!Q46),"",'Frese Valve Selection'!Q46)</f>
        <v/>
      </c>
      <c r="B46" s="44">
        <f>'Frese Valve Selection'!C46</f>
        <v>0</v>
      </c>
      <c r="C46" s="44">
        <f>IF(ISBLANK(A46),"",'Frese Valve Selection'!AA46)</f>
        <v>0</v>
      </c>
      <c r="D46" s="44"/>
      <c r="E46" s="44"/>
      <c r="F46" s="44">
        <f>IF(ISBLANK(A46),"",'Frese Valve Selection'!D46)</f>
        <v>0</v>
      </c>
      <c r="G46" s="44">
        <v>1</v>
      </c>
      <c r="H46" s="44" t="e">
        <f>IF(ISBLANK(A46),"",'Frese Valve Selection'!AB46)</f>
        <v>#N/A</v>
      </c>
      <c r="I46" s="44" t="e">
        <f>IF(ISBLANK(A46),"",'Frese Valve Selection'!AC46&amp;" kPa")</f>
        <v>#N/A</v>
      </c>
      <c r="J46" s="44">
        <f>IF(ISBLANK(A46),"",'Frese Valve Selection'!B46)</f>
        <v>0</v>
      </c>
      <c r="K46" s="45" t="str">
        <f>IF(ISBLANK('Frese Valve Selection'!E46),"",'Frese Valve Selection'!E46)</f>
        <v/>
      </c>
    </row>
    <row r="47" spans="1:11">
      <c r="A47" s="43" t="str">
        <f>IF(ISBLANK('Frese Valve Selection'!Q47),"",'Frese Valve Selection'!Q47)</f>
        <v/>
      </c>
      <c r="B47" s="44">
        <f>'Frese Valve Selection'!C47</f>
        <v>0</v>
      </c>
      <c r="C47" s="44">
        <f>IF(ISBLANK(A47),"",'Frese Valve Selection'!AA47)</f>
        <v>0</v>
      </c>
      <c r="D47" s="44"/>
      <c r="E47" s="44"/>
      <c r="F47" s="44">
        <f>IF(ISBLANK(A47),"",'Frese Valve Selection'!D47)</f>
        <v>0</v>
      </c>
      <c r="G47" s="44">
        <v>1</v>
      </c>
      <c r="H47" s="44" t="e">
        <f>IF(ISBLANK(A47),"",'Frese Valve Selection'!AB47)</f>
        <v>#N/A</v>
      </c>
      <c r="I47" s="44" t="e">
        <f>IF(ISBLANK(A47),"",'Frese Valve Selection'!AC47&amp;" kPa")</f>
        <v>#N/A</v>
      </c>
      <c r="J47" s="44">
        <f>IF(ISBLANK(A47),"",'Frese Valve Selection'!B47)</f>
        <v>0</v>
      </c>
      <c r="K47" s="45" t="str">
        <f>IF(ISBLANK('Frese Valve Selection'!E47),"",'Frese Valve Selection'!E47)</f>
        <v/>
      </c>
    </row>
    <row r="48" spans="1:11">
      <c r="A48" s="43" t="str">
        <f>IF(ISBLANK('Frese Valve Selection'!Q48),"",'Frese Valve Selection'!Q48)</f>
        <v/>
      </c>
      <c r="B48" s="44">
        <f>'Frese Valve Selection'!C48</f>
        <v>0</v>
      </c>
      <c r="C48" s="44">
        <f>IF(ISBLANK(A48),"",'Frese Valve Selection'!AA48)</f>
        <v>0</v>
      </c>
      <c r="D48" s="44"/>
      <c r="E48" s="44"/>
      <c r="F48" s="44">
        <f>IF(ISBLANK(A48),"",'Frese Valve Selection'!D48)</f>
        <v>0</v>
      </c>
      <c r="G48" s="44">
        <v>1</v>
      </c>
      <c r="H48" s="44" t="e">
        <f>IF(ISBLANK(A48),"",'Frese Valve Selection'!AB48)</f>
        <v>#N/A</v>
      </c>
      <c r="I48" s="44" t="e">
        <f>IF(ISBLANK(A48),"",'Frese Valve Selection'!AC48&amp;" kPa")</f>
        <v>#N/A</v>
      </c>
      <c r="J48" s="44">
        <f>IF(ISBLANK(A48),"",'Frese Valve Selection'!B48)</f>
        <v>0</v>
      </c>
      <c r="K48" s="45" t="str">
        <f>IF(ISBLANK('Frese Valve Selection'!E48),"",'Frese Valve Selection'!E48)</f>
        <v/>
      </c>
    </row>
    <row r="49" spans="1:11">
      <c r="A49" s="43" t="str">
        <f>IF(ISBLANK('Frese Valve Selection'!Q49),"",'Frese Valve Selection'!Q49)</f>
        <v/>
      </c>
      <c r="B49" s="44">
        <f>'Frese Valve Selection'!C49</f>
        <v>0</v>
      </c>
      <c r="C49" s="44">
        <f>IF(ISBLANK(A49),"",'Frese Valve Selection'!AA49)</f>
        <v>0</v>
      </c>
      <c r="D49" s="44"/>
      <c r="E49" s="44"/>
      <c r="F49" s="44">
        <f>IF(ISBLANK(A49),"",'Frese Valve Selection'!D49)</f>
        <v>0</v>
      </c>
      <c r="G49" s="44">
        <v>1</v>
      </c>
      <c r="H49" s="44" t="e">
        <f>IF(ISBLANK(A49),"",'Frese Valve Selection'!AB49)</f>
        <v>#N/A</v>
      </c>
      <c r="I49" s="44" t="e">
        <f>IF(ISBLANK(A49),"",'Frese Valve Selection'!AC49&amp;" kPa")</f>
        <v>#N/A</v>
      </c>
      <c r="J49" s="44">
        <f>IF(ISBLANK(A49),"",'Frese Valve Selection'!B49)</f>
        <v>0</v>
      </c>
      <c r="K49" s="45" t="str">
        <f>IF(ISBLANK('Frese Valve Selection'!E49),"",'Frese Valve Selection'!E49)</f>
        <v/>
      </c>
    </row>
    <row r="50" spans="1:11">
      <c r="A50" s="43" t="str">
        <f>IF(ISBLANK('Frese Valve Selection'!Q50),"",'Frese Valve Selection'!Q50)</f>
        <v/>
      </c>
      <c r="B50" s="44">
        <f>'Frese Valve Selection'!C50</f>
        <v>0</v>
      </c>
      <c r="C50" s="44">
        <f>IF(ISBLANK(A50),"",'Frese Valve Selection'!AA50)</f>
        <v>0</v>
      </c>
      <c r="D50" s="44"/>
      <c r="E50" s="44"/>
      <c r="F50" s="44">
        <f>IF(ISBLANK(A50),"",'Frese Valve Selection'!D50)</f>
        <v>0</v>
      </c>
      <c r="G50" s="44">
        <v>1</v>
      </c>
      <c r="H50" s="44" t="e">
        <f>IF(ISBLANK(A50),"",'Frese Valve Selection'!AB50)</f>
        <v>#N/A</v>
      </c>
      <c r="I50" s="44" t="e">
        <f>IF(ISBLANK(A50),"",'Frese Valve Selection'!AC50&amp;" kPa")</f>
        <v>#N/A</v>
      </c>
      <c r="J50" s="44">
        <f>IF(ISBLANK(A50),"",'Frese Valve Selection'!B50)</f>
        <v>0</v>
      </c>
      <c r="K50" s="45" t="str">
        <f>IF(ISBLANK('Frese Valve Selection'!E50),"",'Frese Valve Selection'!E50)</f>
        <v/>
      </c>
    </row>
    <row r="51" spans="1:11">
      <c r="A51" s="43" t="str">
        <f>IF(ISBLANK('Frese Valve Selection'!Q51),"",'Frese Valve Selection'!Q51)</f>
        <v/>
      </c>
      <c r="B51" s="44">
        <f>'Frese Valve Selection'!C51</f>
        <v>0</v>
      </c>
      <c r="C51" s="44">
        <f>IF(ISBLANK(A51),"",'Frese Valve Selection'!AA51)</f>
        <v>0</v>
      </c>
      <c r="D51" s="44"/>
      <c r="E51" s="44"/>
      <c r="F51" s="44">
        <f>IF(ISBLANK(A51),"",'Frese Valve Selection'!D51)</f>
        <v>0</v>
      </c>
      <c r="G51" s="44">
        <v>1</v>
      </c>
      <c r="H51" s="44" t="e">
        <f>IF(ISBLANK(A51),"",'Frese Valve Selection'!AB51)</f>
        <v>#N/A</v>
      </c>
      <c r="I51" s="44" t="e">
        <f>IF(ISBLANK(A51),"",'Frese Valve Selection'!AC51&amp;" kPa")</f>
        <v>#N/A</v>
      </c>
      <c r="J51" s="44">
        <f>IF(ISBLANK(A51),"",'Frese Valve Selection'!B51)</f>
        <v>0</v>
      </c>
      <c r="K51" s="45" t="str">
        <f>IF(ISBLANK('Frese Valve Selection'!E51),"",'Frese Valve Selection'!E51)</f>
        <v/>
      </c>
    </row>
    <row r="52" spans="1:11">
      <c r="A52" s="43" t="str">
        <f>IF(ISBLANK('Frese Valve Selection'!Q52),"",'Frese Valve Selection'!Q52)</f>
        <v/>
      </c>
      <c r="B52" s="44">
        <f>'Frese Valve Selection'!C52</f>
        <v>0</v>
      </c>
      <c r="C52" s="44">
        <f>IF(ISBLANK(A52),"",'Frese Valve Selection'!AA52)</f>
        <v>0</v>
      </c>
      <c r="D52" s="44"/>
      <c r="E52" s="44"/>
      <c r="F52" s="44">
        <f>IF(ISBLANK(A52),"",'Frese Valve Selection'!D52)</f>
        <v>0</v>
      </c>
      <c r="G52" s="44">
        <v>1</v>
      </c>
      <c r="H52" s="44" t="e">
        <f>IF(ISBLANK(A52),"",'Frese Valve Selection'!AB52)</f>
        <v>#N/A</v>
      </c>
      <c r="I52" s="44" t="e">
        <f>IF(ISBLANK(A52),"",'Frese Valve Selection'!AC52&amp;" kPa")</f>
        <v>#N/A</v>
      </c>
      <c r="J52" s="44">
        <f>IF(ISBLANK(A52),"",'Frese Valve Selection'!B52)</f>
        <v>0</v>
      </c>
      <c r="K52" s="45" t="str">
        <f>IF(ISBLANK('Frese Valve Selection'!E52),"",'Frese Valve Selection'!E52)</f>
        <v/>
      </c>
    </row>
    <row r="53" spans="1:11">
      <c r="A53" s="43" t="str">
        <f>IF(ISBLANK('Frese Valve Selection'!Q53),"",'Frese Valve Selection'!Q53)</f>
        <v/>
      </c>
      <c r="B53" s="44">
        <f>'Frese Valve Selection'!C53</f>
        <v>0</v>
      </c>
      <c r="C53" s="44">
        <f>IF(ISBLANK(A53),"",'Frese Valve Selection'!AA53)</f>
        <v>0</v>
      </c>
      <c r="D53" s="44"/>
      <c r="E53" s="44"/>
      <c r="F53" s="44">
        <f>IF(ISBLANK(A53),"",'Frese Valve Selection'!D53)</f>
        <v>0</v>
      </c>
      <c r="G53" s="44">
        <v>1</v>
      </c>
      <c r="H53" s="44" t="e">
        <f>IF(ISBLANK(A53),"",'Frese Valve Selection'!AB53)</f>
        <v>#N/A</v>
      </c>
      <c r="I53" s="44" t="e">
        <f>IF(ISBLANK(A53),"",'Frese Valve Selection'!AC53&amp;" kPa")</f>
        <v>#N/A</v>
      </c>
      <c r="J53" s="44">
        <f>IF(ISBLANK(A53),"",'Frese Valve Selection'!B53)</f>
        <v>0</v>
      </c>
      <c r="K53" s="45" t="str">
        <f>IF(ISBLANK('Frese Valve Selection'!E53),"",'Frese Valve Selection'!E53)</f>
        <v/>
      </c>
    </row>
    <row r="54" spans="1:11">
      <c r="A54" s="43" t="str">
        <f>IF(ISBLANK('Frese Valve Selection'!Q54),"",'Frese Valve Selection'!Q54)</f>
        <v/>
      </c>
      <c r="B54" s="44">
        <f>'Frese Valve Selection'!C54</f>
        <v>0</v>
      </c>
      <c r="C54" s="44">
        <f>IF(ISBLANK(A54),"",'Frese Valve Selection'!AA54)</f>
        <v>0</v>
      </c>
      <c r="D54" s="44"/>
      <c r="E54" s="44"/>
      <c r="F54" s="44">
        <f>IF(ISBLANK(A54),"",'Frese Valve Selection'!D54)</f>
        <v>0</v>
      </c>
      <c r="G54" s="44">
        <v>1</v>
      </c>
      <c r="H54" s="44" t="e">
        <f>IF(ISBLANK(A54),"",'Frese Valve Selection'!AB54)</f>
        <v>#N/A</v>
      </c>
      <c r="I54" s="44" t="e">
        <f>IF(ISBLANK(A54),"",'Frese Valve Selection'!AC54&amp;" kPa")</f>
        <v>#N/A</v>
      </c>
      <c r="J54" s="44">
        <f>IF(ISBLANK(A54),"",'Frese Valve Selection'!B54)</f>
        <v>0</v>
      </c>
      <c r="K54" s="45" t="str">
        <f>IF(ISBLANK('Frese Valve Selection'!E54),"",'Frese Valve Selection'!E54)</f>
        <v/>
      </c>
    </row>
    <row r="55" spans="1:11">
      <c r="A55" s="43" t="str">
        <f>IF(ISBLANK('Frese Valve Selection'!Q55),"",'Frese Valve Selection'!Q55)</f>
        <v/>
      </c>
      <c r="B55" s="44">
        <f>'Frese Valve Selection'!C55</f>
        <v>0</v>
      </c>
      <c r="C55" s="44">
        <f>IF(ISBLANK(A55),"",'Frese Valve Selection'!AA55)</f>
        <v>0</v>
      </c>
      <c r="D55" s="44"/>
      <c r="E55" s="44"/>
      <c r="F55" s="44">
        <f>IF(ISBLANK(A55),"",'Frese Valve Selection'!D55)</f>
        <v>0</v>
      </c>
      <c r="G55" s="44">
        <v>1</v>
      </c>
      <c r="H55" s="44" t="e">
        <f>IF(ISBLANK(A55),"",'Frese Valve Selection'!AB55)</f>
        <v>#N/A</v>
      </c>
      <c r="I55" s="44" t="e">
        <f>IF(ISBLANK(A55),"",'Frese Valve Selection'!AC55&amp;" kPa")</f>
        <v>#N/A</v>
      </c>
      <c r="J55" s="44">
        <f>IF(ISBLANK(A55),"",'Frese Valve Selection'!B55)</f>
        <v>0</v>
      </c>
      <c r="K55" s="45" t="str">
        <f>IF(ISBLANK('Frese Valve Selection'!E55),"",'Frese Valve Selection'!E55)</f>
        <v/>
      </c>
    </row>
    <row r="56" spans="1:11">
      <c r="A56" s="43" t="str">
        <f>IF(ISBLANK('Frese Valve Selection'!Q56),"",'Frese Valve Selection'!Q56)</f>
        <v/>
      </c>
      <c r="B56" s="44">
        <f>'Frese Valve Selection'!C56</f>
        <v>0</v>
      </c>
      <c r="C56" s="44">
        <f>IF(ISBLANK(A56),"",'Frese Valve Selection'!AA56)</f>
        <v>0</v>
      </c>
      <c r="D56" s="44"/>
      <c r="E56" s="44"/>
      <c r="F56" s="44">
        <f>IF(ISBLANK(A56),"",'Frese Valve Selection'!D56)</f>
        <v>0</v>
      </c>
      <c r="G56" s="44">
        <v>1</v>
      </c>
      <c r="H56" s="44" t="e">
        <f>IF(ISBLANK(A56),"",'Frese Valve Selection'!AB56)</f>
        <v>#N/A</v>
      </c>
      <c r="I56" s="44" t="e">
        <f>IF(ISBLANK(A56),"",'Frese Valve Selection'!AC56&amp;" kPa")</f>
        <v>#N/A</v>
      </c>
      <c r="J56" s="44">
        <f>IF(ISBLANK(A56),"",'Frese Valve Selection'!B56)</f>
        <v>0</v>
      </c>
      <c r="K56" s="45" t="str">
        <f>IF(ISBLANK('Frese Valve Selection'!E56),"",'Frese Valve Selection'!E56)</f>
        <v/>
      </c>
    </row>
    <row r="57" spans="1:11">
      <c r="A57" s="43" t="str">
        <f>IF(ISBLANK('Frese Valve Selection'!Q57),"",'Frese Valve Selection'!Q57)</f>
        <v/>
      </c>
      <c r="B57" s="44">
        <f>'Frese Valve Selection'!C57</f>
        <v>0</v>
      </c>
      <c r="C57" s="44">
        <f>IF(ISBLANK(A57),"",'Frese Valve Selection'!AA57)</f>
        <v>0</v>
      </c>
      <c r="D57" s="44"/>
      <c r="E57" s="44"/>
      <c r="F57" s="44">
        <f>IF(ISBLANK(A57),"",'Frese Valve Selection'!D57)</f>
        <v>0</v>
      </c>
      <c r="G57" s="44">
        <v>1</v>
      </c>
      <c r="H57" s="44" t="e">
        <f>IF(ISBLANK(A57),"",'Frese Valve Selection'!AB57)</f>
        <v>#N/A</v>
      </c>
      <c r="I57" s="44" t="e">
        <f>IF(ISBLANK(A57),"",'Frese Valve Selection'!AC57&amp;" kPa")</f>
        <v>#N/A</v>
      </c>
      <c r="J57" s="44">
        <f>IF(ISBLANK(A57),"",'Frese Valve Selection'!B57)</f>
        <v>0</v>
      </c>
      <c r="K57" s="45" t="str">
        <f>IF(ISBLANK('Frese Valve Selection'!E57),"",'Frese Valve Selection'!E57)</f>
        <v/>
      </c>
    </row>
    <row r="58" spans="1:11">
      <c r="A58" s="43" t="str">
        <f>IF(ISBLANK('Frese Valve Selection'!Q58),"",'Frese Valve Selection'!Q58)</f>
        <v/>
      </c>
      <c r="B58" s="44">
        <f>'Frese Valve Selection'!C58</f>
        <v>0</v>
      </c>
      <c r="C58" s="44">
        <f>IF(ISBLANK(A58),"",'Frese Valve Selection'!AA58)</f>
        <v>0</v>
      </c>
      <c r="D58" s="44"/>
      <c r="E58" s="44"/>
      <c r="F58" s="44">
        <f>IF(ISBLANK(A58),"",'Frese Valve Selection'!D58)</f>
        <v>0</v>
      </c>
      <c r="G58" s="44">
        <v>1</v>
      </c>
      <c r="H58" s="44" t="e">
        <f>IF(ISBLANK(A58),"",'Frese Valve Selection'!AB58)</f>
        <v>#N/A</v>
      </c>
      <c r="I58" s="44" t="e">
        <f>IF(ISBLANK(A58),"",'Frese Valve Selection'!AC58&amp;" kPa")</f>
        <v>#N/A</v>
      </c>
      <c r="J58" s="44">
        <f>IF(ISBLANK(A58),"",'Frese Valve Selection'!B58)</f>
        <v>0</v>
      </c>
      <c r="K58" s="45" t="str">
        <f>IF(ISBLANK('Frese Valve Selection'!E58),"",'Frese Valve Selection'!E58)</f>
        <v/>
      </c>
    </row>
    <row r="59" spans="1:11">
      <c r="A59" s="43" t="str">
        <f>IF(ISBLANK('Frese Valve Selection'!Q59),"",'Frese Valve Selection'!Q59)</f>
        <v/>
      </c>
      <c r="B59" s="44">
        <f>'Frese Valve Selection'!C59</f>
        <v>0</v>
      </c>
      <c r="C59" s="44">
        <f>IF(ISBLANK(A59),"",'Frese Valve Selection'!AA59)</f>
        <v>0</v>
      </c>
      <c r="D59" s="44"/>
      <c r="E59" s="44"/>
      <c r="F59" s="44">
        <f>IF(ISBLANK(A59),"",'Frese Valve Selection'!D59)</f>
        <v>0</v>
      </c>
      <c r="G59" s="44">
        <v>1</v>
      </c>
      <c r="H59" s="44" t="e">
        <f>IF(ISBLANK(A59),"",'Frese Valve Selection'!AB59)</f>
        <v>#N/A</v>
      </c>
      <c r="I59" s="44" t="e">
        <f>IF(ISBLANK(A59),"",'Frese Valve Selection'!AC59&amp;" kPa")</f>
        <v>#N/A</v>
      </c>
      <c r="J59" s="44">
        <f>IF(ISBLANK(A59),"",'Frese Valve Selection'!B59)</f>
        <v>0</v>
      </c>
      <c r="K59" s="45" t="str">
        <f>IF(ISBLANK('Frese Valve Selection'!E59),"",'Frese Valve Selection'!E59)</f>
        <v/>
      </c>
    </row>
    <row r="60" spans="1:11">
      <c r="A60" s="43" t="str">
        <f>IF(ISBLANK('Frese Valve Selection'!Q60),"",'Frese Valve Selection'!Q60)</f>
        <v/>
      </c>
      <c r="B60" s="44">
        <f>'Frese Valve Selection'!C60</f>
        <v>0</v>
      </c>
      <c r="C60" s="44">
        <f>IF(ISBLANK(A60),"",'Frese Valve Selection'!AA60)</f>
        <v>0</v>
      </c>
      <c r="D60" s="44"/>
      <c r="E60" s="44"/>
      <c r="F60" s="44">
        <f>IF(ISBLANK(A60),"",'Frese Valve Selection'!D60)</f>
        <v>0</v>
      </c>
      <c r="G60" s="44">
        <v>1</v>
      </c>
      <c r="H60" s="44" t="e">
        <f>IF(ISBLANK(A60),"",'Frese Valve Selection'!AB60)</f>
        <v>#N/A</v>
      </c>
      <c r="I60" s="44" t="e">
        <f>IF(ISBLANK(A60),"",'Frese Valve Selection'!AC60&amp;" kPa")</f>
        <v>#N/A</v>
      </c>
      <c r="J60" s="44">
        <f>IF(ISBLANK(A60),"",'Frese Valve Selection'!B60)</f>
        <v>0</v>
      </c>
      <c r="K60" s="45" t="str">
        <f>IF(ISBLANK('Frese Valve Selection'!E60),"",'Frese Valve Selection'!E60)</f>
        <v/>
      </c>
    </row>
    <row r="61" spans="1:11">
      <c r="A61" s="43" t="str">
        <f>IF(ISBLANK('Frese Valve Selection'!Q61),"",'Frese Valve Selection'!Q61)</f>
        <v/>
      </c>
      <c r="B61" s="44">
        <f>'Frese Valve Selection'!C61</f>
        <v>0</v>
      </c>
      <c r="C61" s="44">
        <f>IF(ISBLANK(A61),"",'Frese Valve Selection'!AA61)</f>
        <v>0</v>
      </c>
      <c r="D61" s="44"/>
      <c r="E61" s="44"/>
      <c r="F61" s="44">
        <f>IF(ISBLANK(A61),"",'Frese Valve Selection'!D61)</f>
        <v>0</v>
      </c>
      <c r="G61" s="44">
        <v>1</v>
      </c>
      <c r="H61" s="44" t="e">
        <f>IF(ISBLANK(A61),"",'Frese Valve Selection'!AB61)</f>
        <v>#N/A</v>
      </c>
      <c r="I61" s="44" t="e">
        <f>IF(ISBLANK(A61),"",'Frese Valve Selection'!AC61&amp;" kPa")</f>
        <v>#N/A</v>
      </c>
      <c r="J61" s="44">
        <f>IF(ISBLANK(A61),"",'Frese Valve Selection'!B61)</f>
        <v>0</v>
      </c>
      <c r="K61" s="45" t="str">
        <f>IF(ISBLANK('Frese Valve Selection'!E61),"",'Frese Valve Selection'!E61)</f>
        <v/>
      </c>
    </row>
    <row r="62" spans="1:11">
      <c r="A62" s="43" t="str">
        <f>IF(ISBLANK('Frese Valve Selection'!Q62),"",'Frese Valve Selection'!Q62)</f>
        <v/>
      </c>
      <c r="B62" s="44">
        <f>'Frese Valve Selection'!C62</f>
        <v>0</v>
      </c>
      <c r="C62" s="44">
        <f>IF(ISBLANK(A62),"",'Frese Valve Selection'!AA62)</f>
        <v>0</v>
      </c>
      <c r="D62" s="44"/>
      <c r="E62" s="44"/>
      <c r="F62" s="44">
        <f>IF(ISBLANK(A62),"",'Frese Valve Selection'!D62)</f>
        <v>0</v>
      </c>
      <c r="G62" s="44">
        <v>1</v>
      </c>
      <c r="H62" s="44" t="e">
        <f>IF(ISBLANK(A62),"",'Frese Valve Selection'!AB62)</f>
        <v>#N/A</v>
      </c>
      <c r="I62" s="44" t="e">
        <f>IF(ISBLANK(A62),"",'Frese Valve Selection'!AC62&amp;" kPa")</f>
        <v>#N/A</v>
      </c>
      <c r="J62" s="44">
        <f>IF(ISBLANK(A62),"",'Frese Valve Selection'!B62)</f>
        <v>0</v>
      </c>
      <c r="K62" s="45" t="str">
        <f>IF(ISBLANK('Frese Valve Selection'!E62),"",'Frese Valve Selection'!E62)</f>
        <v/>
      </c>
    </row>
    <row r="63" spans="1:11">
      <c r="A63" s="43" t="str">
        <f>IF(ISBLANK('Frese Valve Selection'!Q63),"",'Frese Valve Selection'!Q63)</f>
        <v/>
      </c>
      <c r="B63" s="44">
        <f>'Frese Valve Selection'!C63</f>
        <v>0</v>
      </c>
      <c r="C63" s="44">
        <f>IF(ISBLANK(A63),"",'Frese Valve Selection'!AA63)</f>
        <v>0</v>
      </c>
      <c r="D63" s="44"/>
      <c r="E63" s="44"/>
      <c r="F63" s="44">
        <f>IF(ISBLANK(A63),"",'Frese Valve Selection'!D63)</f>
        <v>0</v>
      </c>
      <c r="G63" s="44">
        <v>1</v>
      </c>
      <c r="H63" s="44" t="e">
        <f>IF(ISBLANK(A63),"",'Frese Valve Selection'!AB63)</f>
        <v>#N/A</v>
      </c>
      <c r="I63" s="44" t="e">
        <f>IF(ISBLANK(A63),"",'Frese Valve Selection'!AC63&amp;" kPa")</f>
        <v>#N/A</v>
      </c>
      <c r="J63" s="44">
        <f>IF(ISBLANK(A63),"",'Frese Valve Selection'!B63)</f>
        <v>0</v>
      </c>
      <c r="K63" s="45" t="str">
        <f>IF(ISBLANK('Frese Valve Selection'!E63),"",'Frese Valve Selection'!E63)</f>
        <v/>
      </c>
    </row>
    <row r="64" spans="1:11">
      <c r="A64" s="43" t="str">
        <f>IF(ISBLANK('Frese Valve Selection'!Q64),"",'Frese Valve Selection'!Q64)</f>
        <v/>
      </c>
      <c r="B64" s="44">
        <f>'Frese Valve Selection'!C64</f>
        <v>0</v>
      </c>
      <c r="C64" s="44">
        <f>IF(ISBLANK(A64),"",'Frese Valve Selection'!AA64)</f>
        <v>0</v>
      </c>
      <c r="D64" s="44"/>
      <c r="E64" s="44"/>
      <c r="F64" s="44">
        <f>IF(ISBLANK(A64),"",'Frese Valve Selection'!D64)</f>
        <v>0</v>
      </c>
      <c r="G64" s="44">
        <v>1</v>
      </c>
      <c r="H64" s="44" t="e">
        <f>IF(ISBLANK(A64),"",'Frese Valve Selection'!AB64)</f>
        <v>#N/A</v>
      </c>
      <c r="I64" s="44" t="e">
        <f>IF(ISBLANK(A64),"",'Frese Valve Selection'!AC64&amp;" kPa")</f>
        <v>#N/A</v>
      </c>
      <c r="J64" s="44">
        <f>IF(ISBLANK(A64),"",'Frese Valve Selection'!B64)</f>
        <v>0</v>
      </c>
      <c r="K64" s="45" t="str">
        <f>IF(ISBLANK('Frese Valve Selection'!E64),"",'Frese Valve Selection'!E64)</f>
        <v/>
      </c>
    </row>
    <row r="65" spans="1:11">
      <c r="A65" s="43" t="str">
        <f>IF(ISBLANK('Frese Valve Selection'!Q65),"",'Frese Valve Selection'!Q65)</f>
        <v/>
      </c>
      <c r="B65" s="44">
        <f>'Frese Valve Selection'!C65</f>
        <v>0</v>
      </c>
      <c r="C65" s="44">
        <f>IF(ISBLANK(A65),"",'Frese Valve Selection'!AA65)</f>
        <v>0</v>
      </c>
      <c r="D65" s="44"/>
      <c r="E65" s="44"/>
      <c r="F65" s="44">
        <f>IF(ISBLANK(A65),"",'Frese Valve Selection'!D65)</f>
        <v>0</v>
      </c>
      <c r="G65" s="44">
        <v>1</v>
      </c>
      <c r="H65" s="44" t="e">
        <f>IF(ISBLANK(A65),"",'Frese Valve Selection'!AB65)</f>
        <v>#N/A</v>
      </c>
      <c r="I65" s="44" t="e">
        <f>IF(ISBLANK(A65),"",'Frese Valve Selection'!AC65&amp;" kPa")</f>
        <v>#N/A</v>
      </c>
      <c r="J65" s="44">
        <f>IF(ISBLANK(A65),"",'Frese Valve Selection'!B65)</f>
        <v>0</v>
      </c>
      <c r="K65" s="45" t="str">
        <f>IF(ISBLANK('Frese Valve Selection'!E65),"",'Frese Valve Selection'!E65)</f>
        <v/>
      </c>
    </row>
    <row r="66" spans="1:11">
      <c r="A66" s="43" t="str">
        <f>IF(ISBLANK('Frese Valve Selection'!Q66),"",'Frese Valve Selection'!Q66)</f>
        <v/>
      </c>
      <c r="B66" s="44">
        <f>'Frese Valve Selection'!C66</f>
        <v>0</v>
      </c>
      <c r="C66" s="44">
        <f>IF(ISBLANK(A66),"",'Frese Valve Selection'!AA66)</f>
        <v>0</v>
      </c>
      <c r="D66" s="44"/>
      <c r="E66" s="44"/>
      <c r="F66" s="44">
        <f>IF(ISBLANK(A66),"",'Frese Valve Selection'!D66)</f>
        <v>0</v>
      </c>
      <c r="G66" s="44">
        <v>1</v>
      </c>
      <c r="H66" s="44" t="e">
        <f>IF(ISBLANK(A66),"",'Frese Valve Selection'!AB66)</f>
        <v>#N/A</v>
      </c>
      <c r="I66" s="44" t="e">
        <f>IF(ISBLANK(A66),"",'Frese Valve Selection'!AC66&amp;" kPa")</f>
        <v>#N/A</v>
      </c>
      <c r="J66" s="44">
        <f>IF(ISBLANK(A66),"",'Frese Valve Selection'!B66)</f>
        <v>0</v>
      </c>
      <c r="K66" s="45" t="str">
        <f>IF(ISBLANK('Frese Valve Selection'!E66),"",'Frese Valve Selection'!E66)</f>
        <v/>
      </c>
    </row>
    <row r="67" spans="1:11">
      <c r="A67" s="43" t="str">
        <f>IF(ISBLANK('Frese Valve Selection'!Q67),"",'Frese Valve Selection'!Q67)</f>
        <v/>
      </c>
      <c r="B67" s="44">
        <f>'Frese Valve Selection'!C67</f>
        <v>0</v>
      </c>
      <c r="C67" s="44">
        <f>IF(ISBLANK(A67),"",'Frese Valve Selection'!AA67)</f>
        <v>0</v>
      </c>
      <c r="D67" s="44"/>
      <c r="E67" s="44"/>
      <c r="F67" s="44">
        <f>IF(ISBLANK(A67),"",'Frese Valve Selection'!D67)</f>
        <v>0</v>
      </c>
      <c r="G67" s="44">
        <v>1</v>
      </c>
      <c r="H67" s="44" t="e">
        <f>IF(ISBLANK(A67),"",'Frese Valve Selection'!AB67)</f>
        <v>#N/A</v>
      </c>
      <c r="I67" s="44" t="e">
        <f>IF(ISBLANK(A67),"",'Frese Valve Selection'!AC67&amp;" kPa")</f>
        <v>#N/A</v>
      </c>
      <c r="J67" s="44">
        <f>IF(ISBLANK(A67),"",'Frese Valve Selection'!B67)</f>
        <v>0</v>
      </c>
      <c r="K67" s="45" t="str">
        <f>IF(ISBLANK('Frese Valve Selection'!E67),"",'Frese Valve Selection'!E67)</f>
        <v/>
      </c>
    </row>
    <row r="68" spans="1:11">
      <c r="A68" s="43" t="str">
        <f>IF(ISBLANK('Frese Valve Selection'!Q68),"",'Frese Valve Selection'!Q68)</f>
        <v/>
      </c>
      <c r="B68" s="44">
        <f>'Frese Valve Selection'!C68</f>
        <v>0</v>
      </c>
      <c r="C68" s="44">
        <f>IF(ISBLANK(A68),"",'Frese Valve Selection'!AA68)</f>
        <v>0</v>
      </c>
      <c r="D68" s="44"/>
      <c r="E68" s="44"/>
      <c r="F68" s="44">
        <f>IF(ISBLANK(A68),"",'Frese Valve Selection'!D68)</f>
        <v>0</v>
      </c>
      <c r="G68" s="44">
        <v>1</v>
      </c>
      <c r="H68" s="44" t="e">
        <f>IF(ISBLANK(A68),"",'Frese Valve Selection'!AB68)</f>
        <v>#N/A</v>
      </c>
      <c r="I68" s="44" t="e">
        <f>IF(ISBLANK(A68),"",'Frese Valve Selection'!AC68&amp;" kPa")</f>
        <v>#N/A</v>
      </c>
      <c r="J68" s="44">
        <f>IF(ISBLANK(A68),"",'Frese Valve Selection'!B68)</f>
        <v>0</v>
      </c>
      <c r="K68" s="45" t="str">
        <f>IF(ISBLANK('Frese Valve Selection'!E68),"",'Frese Valve Selection'!E68)</f>
        <v/>
      </c>
    </row>
    <row r="69" spans="1:11">
      <c r="A69" s="43" t="str">
        <f>IF(ISBLANK('Frese Valve Selection'!Q69),"",'Frese Valve Selection'!Q69)</f>
        <v/>
      </c>
      <c r="B69" s="44">
        <f>'Frese Valve Selection'!C69</f>
        <v>0</v>
      </c>
      <c r="C69" s="44">
        <f>IF(ISBLANK(A69),"",'Frese Valve Selection'!AA69)</f>
        <v>0</v>
      </c>
      <c r="D69" s="44"/>
      <c r="E69" s="44"/>
      <c r="F69" s="44">
        <f>IF(ISBLANK(A69),"",'Frese Valve Selection'!D69)</f>
        <v>0</v>
      </c>
      <c r="G69" s="44">
        <v>1</v>
      </c>
      <c r="H69" s="44" t="e">
        <f>IF(ISBLANK(A69),"",'Frese Valve Selection'!AB69)</f>
        <v>#N/A</v>
      </c>
      <c r="I69" s="44" t="e">
        <f>IF(ISBLANK(A69),"",'Frese Valve Selection'!AC69&amp;" kPa")</f>
        <v>#N/A</v>
      </c>
      <c r="J69" s="44">
        <f>IF(ISBLANK(A69),"",'Frese Valve Selection'!B69)</f>
        <v>0</v>
      </c>
      <c r="K69" s="45" t="str">
        <f>IF(ISBLANK('Frese Valve Selection'!E69),"",'Frese Valve Selection'!E69)</f>
        <v/>
      </c>
    </row>
    <row r="70" spans="1:11">
      <c r="A70" s="43" t="str">
        <f>IF(ISBLANK('Frese Valve Selection'!Q70),"",'Frese Valve Selection'!Q70)</f>
        <v/>
      </c>
      <c r="B70" s="44">
        <f>'Frese Valve Selection'!C70</f>
        <v>0</v>
      </c>
      <c r="C70" s="44">
        <f>IF(ISBLANK(A70),"",'Frese Valve Selection'!AA70)</f>
        <v>0</v>
      </c>
      <c r="D70" s="44"/>
      <c r="E70" s="44"/>
      <c r="F70" s="44">
        <f>IF(ISBLANK(A70),"",'Frese Valve Selection'!D70)</f>
        <v>0</v>
      </c>
      <c r="G70" s="44">
        <v>1</v>
      </c>
      <c r="H70" s="44" t="e">
        <f>IF(ISBLANK(A70),"",'Frese Valve Selection'!AB70)</f>
        <v>#N/A</v>
      </c>
      <c r="I70" s="44" t="e">
        <f>IF(ISBLANK(A70),"",'Frese Valve Selection'!AC70&amp;" kPa")</f>
        <v>#N/A</v>
      </c>
      <c r="J70" s="44">
        <f>IF(ISBLANK(A70),"",'Frese Valve Selection'!B70)</f>
        <v>0</v>
      </c>
      <c r="K70" s="45" t="str">
        <f>IF(ISBLANK('Frese Valve Selection'!E70),"",'Frese Valve Selection'!E70)</f>
        <v/>
      </c>
    </row>
    <row r="71" spans="1:11">
      <c r="A71" s="43" t="str">
        <f>IF(ISBLANK('Frese Valve Selection'!Q71),"",'Frese Valve Selection'!Q71)</f>
        <v/>
      </c>
      <c r="B71" s="44">
        <f>'Frese Valve Selection'!C71</f>
        <v>0</v>
      </c>
      <c r="C71" s="44">
        <f>IF(ISBLANK(A71),"",'Frese Valve Selection'!AA71)</f>
        <v>0</v>
      </c>
      <c r="D71" s="44"/>
      <c r="E71" s="44"/>
      <c r="F71" s="44">
        <f>IF(ISBLANK(A71),"",'Frese Valve Selection'!D71)</f>
        <v>0</v>
      </c>
      <c r="G71" s="44">
        <v>1</v>
      </c>
      <c r="H71" s="44" t="e">
        <f>IF(ISBLANK(A71),"",'Frese Valve Selection'!AB71)</f>
        <v>#N/A</v>
      </c>
      <c r="I71" s="44" t="e">
        <f>IF(ISBLANK(A71),"",'Frese Valve Selection'!AC71&amp;" kPa")</f>
        <v>#N/A</v>
      </c>
      <c r="J71" s="44">
        <f>IF(ISBLANK(A71),"",'Frese Valve Selection'!B71)</f>
        <v>0</v>
      </c>
      <c r="K71" s="45" t="str">
        <f>IF(ISBLANK('Frese Valve Selection'!E71),"",'Frese Valve Selection'!E71)</f>
        <v/>
      </c>
    </row>
    <row r="72" spans="1:11">
      <c r="A72" s="43" t="str">
        <f>IF(ISBLANK('Frese Valve Selection'!Q72),"",'Frese Valve Selection'!Q72)</f>
        <v/>
      </c>
      <c r="B72" s="44">
        <f>'Frese Valve Selection'!C72</f>
        <v>0</v>
      </c>
      <c r="C72" s="44">
        <f>IF(ISBLANK(A72),"",'Frese Valve Selection'!AA72)</f>
        <v>0</v>
      </c>
      <c r="D72" s="44"/>
      <c r="E72" s="44"/>
      <c r="F72" s="44">
        <f>IF(ISBLANK(A72),"",'Frese Valve Selection'!D72)</f>
        <v>0</v>
      </c>
      <c r="G72" s="44">
        <v>1</v>
      </c>
      <c r="H72" s="44" t="e">
        <f>IF(ISBLANK(A72),"",'Frese Valve Selection'!AB72)</f>
        <v>#N/A</v>
      </c>
      <c r="I72" s="44" t="e">
        <f>IF(ISBLANK(A72),"",'Frese Valve Selection'!AC72&amp;" kPa")</f>
        <v>#N/A</v>
      </c>
      <c r="J72" s="44">
        <f>IF(ISBLANK(A72),"",'Frese Valve Selection'!B72)</f>
        <v>0</v>
      </c>
      <c r="K72" s="45" t="str">
        <f>IF(ISBLANK('Frese Valve Selection'!E72),"",'Frese Valve Selection'!E72)</f>
        <v/>
      </c>
    </row>
    <row r="73" spans="1:11">
      <c r="A73" s="43" t="str">
        <f>IF(ISBLANK('Frese Valve Selection'!Q73),"",'Frese Valve Selection'!Q73)</f>
        <v/>
      </c>
      <c r="B73" s="44">
        <f>'Frese Valve Selection'!C73</f>
        <v>0</v>
      </c>
      <c r="C73" s="44">
        <f>IF(ISBLANK(A73),"",'Frese Valve Selection'!AA73)</f>
        <v>0</v>
      </c>
      <c r="D73" s="44"/>
      <c r="E73" s="44"/>
      <c r="F73" s="44">
        <f>IF(ISBLANK(A73),"",'Frese Valve Selection'!D73)</f>
        <v>0</v>
      </c>
      <c r="G73" s="44">
        <v>1</v>
      </c>
      <c r="H73" s="44" t="e">
        <f>IF(ISBLANK(A73),"",'Frese Valve Selection'!AB73)</f>
        <v>#N/A</v>
      </c>
      <c r="I73" s="44" t="e">
        <f>IF(ISBLANK(A73),"",'Frese Valve Selection'!AC73&amp;" kPa")</f>
        <v>#N/A</v>
      </c>
      <c r="J73" s="44">
        <f>IF(ISBLANK(A73),"",'Frese Valve Selection'!B73)</f>
        <v>0</v>
      </c>
      <c r="K73" s="45" t="str">
        <f>IF(ISBLANK('Frese Valve Selection'!E73),"",'Frese Valve Selection'!E73)</f>
        <v/>
      </c>
    </row>
    <row r="74" spans="1:11">
      <c r="A74" s="43" t="str">
        <f>IF(ISBLANK('Frese Valve Selection'!Q74),"",'Frese Valve Selection'!Q74)</f>
        <v/>
      </c>
      <c r="B74" s="44">
        <f>'Frese Valve Selection'!C74</f>
        <v>0</v>
      </c>
      <c r="C74" s="44">
        <f>IF(ISBLANK(A74),"",'Frese Valve Selection'!AA74)</f>
        <v>0</v>
      </c>
      <c r="D74" s="44"/>
      <c r="E74" s="44"/>
      <c r="F74" s="44">
        <f>IF(ISBLANK(A74),"",'Frese Valve Selection'!D74)</f>
        <v>0</v>
      </c>
      <c r="G74" s="44">
        <v>1</v>
      </c>
      <c r="H74" s="44" t="e">
        <f>IF(ISBLANK(A74),"",'Frese Valve Selection'!AB74)</f>
        <v>#N/A</v>
      </c>
      <c r="I74" s="44" t="e">
        <f>IF(ISBLANK(A74),"",'Frese Valve Selection'!AC74&amp;" kPa")</f>
        <v>#N/A</v>
      </c>
      <c r="J74" s="44">
        <f>IF(ISBLANK(A74),"",'Frese Valve Selection'!B74)</f>
        <v>0</v>
      </c>
      <c r="K74" s="45" t="str">
        <f>IF(ISBLANK('Frese Valve Selection'!E74),"",'Frese Valve Selection'!E74)</f>
        <v/>
      </c>
    </row>
    <row r="75" spans="1:11">
      <c r="A75" s="43" t="str">
        <f>IF(ISBLANK('Frese Valve Selection'!Q75),"",'Frese Valve Selection'!Q75)</f>
        <v/>
      </c>
      <c r="B75" s="44">
        <f>'Frese Valve Selection'!C75</f>
        <v>0</v>
      </c>
      <c r="C75" s="44">
        <f>IF(ISBLANK(A75),"",'Frese Valve Selection'!AA75)</f>
        <v>0</v>
      </c>
      <c r="D75" s="44"/>
      <c r="E75" s="44"/>
      <c r="F75" s="44">
        <f>IF(ISBLANK(A75),"",'Frese Valve Selection'!D75)</f>
        <v>0</v>
      </c>
      <c r="G75" s="44">
        <v>1</v>
      </c>
      <c r="H75" s="44" t="e">
        <f>IF(ISBLANK(A75),"",'Frese Valve Selection'!AB75)</f>
        <v>#N/A</v>
      </c>
      <c r="I75" s="44" t="e">
        <f>IF(ISBLANK(A75),"",'Frese Valve Selection'!AC75&amp;" kPa")</f>
        <v>#N/A</v>
      </c>
      <c r="J75" s="44">
        <f>IF(ISBLANK(A75),"",'Frese Valve Selection'!B75)</f>
        <v>0</v>
      </c>
      <c r="K75" s="45" t="str">
        <f>IF(ISBLANK('Frese Valve Selection'!E75),"",'Frese Valve Selection'!E75)</f>
        <v/>
      </c>
    </row>
    <row r="76" spans="1:11">
      <c r="A76" s="43" t="str">
        <f>IF(ISBLANK('Frese Valve Selection'!Q76),"",'Frese Valve Selection'!Q76)</f>
        <v/>
      </c>
      <c r="B76" s="44">
        <f>'Frese Valve Selection'!C76</f>
        <v>0</v>
      </c>
      <c r="C76" s="44">
        <f>IF(ISBLANK(A76),"",'Frese Valve Selection'!AA76)</f>
        <v>0</v>
      </c>
      <c r="D76" s="44"/>
      <c r="E76" s="44"/>
      <c r="F76" s="44">
        <f>IF(ISBLANK(A76),"",'Frese Valve Selection'!D76)</f>
        <v>0</v>
      </c>
      <c r="G76" s="44">
        <v>1</v>
      </c>
      <c r="H76" s="44" t="e">
        <f>IF(ISBLANK(A76),"",'Frese Valve Selection'!AB76)</f>
        <v>#N/A</v>
      </c>
      <c r="I76" s="44" t="e">
        <f>IF(ISBLANK(A76),"",'Frese Valve Selection'!AC76&amp;" kPa")</f>
        <v>#N/A</v>
      </c>
      <c r="J76" s="44">
        <f>IF(ISBLANK(A76),"",'Frese Valve Selection'!B76)</f>
        <v>0</v>
      </c>
      <c r="K76" s="45" t="str">
        <f>IF(ISBLANK('Frese Valve Selection'!E76),"",'Frese Valve Selection'!E76)</f>
        <v/>
      </c>
    </row>
    <row r="77" spans="1:11">
      <c r="A77" s="43" t="str">
        <f>IF(ISBLANK('Frese Valve Selection'!Q77),"",'Frese Valve Selection'!Q77)</f>
        <v/>
      </c>
      <c r="B77" s="44">
        <f>'Frese Valve Selection'!C77</f>
        <v>0</v>
      </c>
      <c r="C77" s="44">
        <f>IF(ISBLANK(A77),"",'Frese Valve Selection'!AA77)</f>
        <v>0</v>
      </c>
      <c r="D77" s="44"/>
      <c r="E77" s="44"/>
      <c r="F77" s="44">
        <f>IF(ISBLANK(A77),"",'Frese Valve Selection'!D77)</f>
        <v>0</v>
      </c>
      <c r="G77" s="44">
        <v>1</v>
      </c>
      <c r="H77" s="44" t="e">
        <f>IF(ISBLANK(A77),"",'Frese Valve Selection'!AB77)</f>
        <v>#N/A</v>
      </c>
      <c r="I77" s="44" t="e">
        <f>IF(ISBLANK(A77),"",'Frese Valve Selection'!AC77&amp;" kPa")</f>
        <v>#N/A</v>
      </c>
      <c r="J77" s="44">
        <f>IF(ISBLANK(A77),"",'Frese Valve Selection'!B77)</f>
        <v>0</v>
      </c>
      <c r="K77" s="45" t="str">
        <f>IF(ISBLANK('Frese Valve Selection'!E77),"",'Frese Valve Selection'!E77)</f>
        <v/>
      </c>
    </row>
    <row r="78" spans="1:11">
      <c r="A78" s="43" t="str">
        <f>IF(ISBLANK('Frese Valve Selection'!Q78),"",'Frese Valve Selection'!Q78)</f>
        <v/>
      </c>
      <c r="B78" s="44">
        <f>'Frese Valve Selection'!C78</f>
        <v>0</v>
      </c>
      <c r="C78" s="44">
        <f>IF(ISBLANK(A78),"",'Frese Valve Selection'!AA78)</f>
        <v>0</v>
      </c>
      <c r="D78" s="44"/>
      <c r="E78" s="44"/>
      <c r="F78" s="44">
        <f>IF(ISBLANK(A78),"",'Frese Valve Selection'!D78)</f>
        <v>0</v>
      </c>
      <c r="G78" s="44">
        <v>1</v>
      </c>
      <c r="H78" s="44" t="e">
        <f>IF(ISBLANK(A78),"",'Frese Valve Selection'!AB78)</f>
        <v>#N/A</v>
      </c>
      <c r="I78" s="44" t="e">
        <f>IF(ISBLANK(A78),"",'Frese Valve Selection'!AC78&amp;" kPa")</f>
        <v>#N/A</v>
      </c>
      <c r="J78" s="44">
        <f>IF(ISBLANK(A78),"",'Frese Valve Selection'!B78)</f>
        <v>0</v>
      </c>
      <c r="K78" s="45" t="str">
        <f>IF(ISBLANK('Frese Valve Selection'!E78),"",'Frese Valve Selection'!E78)</f>
        <v/>
      </c>
    </row>
    <row r="79" spans="1:11">
      <c r="A79" s="43" t="str">
        <f>IF(ISBLANK('Frese Valve Selection'!Q79),"",'Frese Valve Selection'!Q79)</f>
        <v/>
      </c>
      <c r="B79" s="44">
        <f>'Frese Valve Selection'!C79</f>
        <v>0</v>
      </c>
      <c r="C79" s="44">
        <f>IF(ISBLANK(A79),"",'Frese Valve Selection'!AA79)</f>
        <v>0</v>
      </c>
      <c r="D79" s="44"/>
      <c r="E79" s="44"/>
      <c r="F79" s="44">
        <f>IF(ISBLANK(A79),"",'Frese Valve Selection'!D79)</f>
        <v>0</v>
      </c>
      <c r="G79" s="44">
        <v>1</v>
      </c>
      <c r="H79" s="44" t="e">
        <f>IF(ISBLANK(A79),"",'Frese Valve Selection'!AB79)</f>
        <v>#N/A</v>
      </c>
      <c r="I79" s="44" t="e">
        <f>IF(ISBLANK(A79),"",'Frese Valve Selection'!AC79&amp;" kPa")</f>
        <v>#N/A</v>
      </c>
      <c r="J79" s="44">
        <f>IF(ISBLANK(A79),"",'Frese Valve Selection'!B79)</f>
        <v>0</v>
      </c>
      <c r="K79" s="45" t="str">
        <f>IF(ISBLANK('Frese Valve Selection'!E79),"",'Frese Valve Selection'!E79)</f>
        <v/>
      </c>
    </row>
    <row r="80" spans="1:11">
      <c r="A80" s="43" t="str">
        <f>IF(ISBLANK('Frese Valve Selection'!Q80),"",'Frese Valve Selection'!Q80)</f>
        <v/>
      </c>
      <c r="B80" s="44">
        <f>'Frese Valve Selection'!C80</f>
        <v>0</v>
      </c>
      <c r="C80" s="44">
        <f>IF(ISBLANK(A80),"",'Frese Valve Selection'!AA80)</f>
        <v>0</v>
      </c>
      <c r="D80" s="44"/>
      <c r="E80" s="44"/>
      <c r="F80" s="44">
        <f>IF(ISBLANK(A80),"",'Frese Valve Selection'!D80)</f>
        <v>0</v>
      </c>
      <c r="G80" s="44">
        <v>1</v>
      </c>
      <c r="H80" s="44" t="e">
        <f>IF(ISBLANK(A80),"",'Frese Valve Selection'!AB80)</f>
        <v>#N/A</v>
      </c>
      <c r="I80" s="44" t="e">
        <f>IF(ISBLANK(A80),"",'Frese Valve Selection'!AC80&amp;" kPa")</f>
        <v>#N/A</v>
      </c>
      <c r="J80" s="44">
        <f>IF(ISBLANK(A80),"",'Frese Valve Selection'!B80)</f>
        <v>0</v>
      </c>
      <c r="K80" s="45" t="str">
        <f>IF(ISBLANK('Frese Valve Selection'!E80),"",'Frese Valve Selection'!E80)</f>
        <v/>
      </c>
    </row>
    <row r="81" spans="1:11">
      <c r="A81" s="43" t="str">
        <f>IF(ISBLANK('Frese Valve Selection'!Q81),"",'Frese Valve Selection'!Q81)</f>
        <v/>
      </c>
      <c r="B81" s="44">
        <f>'Frese Valve Selection'!C81</f>
        <v>0</v>
      </c>
      <c r="C81" s="44">
        <f>IF(ISBLANK(A81),"",'Frese Valve Selection'!AA81)</f>
        <v>0</v>
      </c>
      <c r="D81" s="44"/>
      <c r="E81" s="44"/>
      <c r="F81" s="44">
        <f>IF(ISBLANK(A81),"",'Frese Valve Selection'!D81)</f>
        <v>0</v>
      </c>
      <c r="G81" s="44">
        <v>1</v>
      </c>
      <c r="H81" s="44" t="e">
        <f>IF(ISBLANK(A81),"",'Frese Valve Selection'!AB81)</f>
        <v>#N/A</v>
      </c>
      <c r="I81" s="44" t="e">
        <f>IF(ISBLANK(A81),"",'Frese Valve Selection'!AC81&amp;" kPa")</f>
        <v>#N/A</v>
      </c>
      <c r="J81" s="44">
        <f>IF(ISBLANK(A81),"",'Frese Valve Selection'!B81)</f>
        <v>0</v>
      </c>
      <c r="K81" s="45" t="str">
        <f>IF(ISBLANK('Frese Valve Selection'!E81),"",'Frese Valve Selection'!E81)</f>
        <v/>
      </c>
    </row>
    <row r="82" spans="1:11">
      <c r="A82" s="43" t="str">
        <f>IF(ISBLANK('Frese Valve Selection'!Q82),"",'Frese Valve Selection'!Q82)</f>
        <v/>
      </c>
      <c r="B82" s="44">
        <f>'Frese Valve Selection'!C82</f>
        <v>0</v>
      </c>
      <c r="C82" s="44">
        <f>IF(ISBLANK(A82),"",'Frese Valve Selection'!AA82)</f>
        <v>0</v>
      </c>
      <c r="D82" s="44"/>
      <c r="E82" s="44"/>
      <c r="F82" s="44">
        <f>IF(ISBLANK(A82),"",'Frese Valve Selection'!D82)</f>
        <v>0</v>
      </c>
      <c r="G82" s="44">
        <v>1</v>
      </c>
      <c r="H82" s="44" t="e">
        <f>IF(ISBLANK(A82),"",'Frese Valve Selection'!AB82)</f>
        <v>#N/A</v>
      </c>
      <c r="I82" s="44" t="e">
        <f>IF(ISBLANK(A82),"",'Frese Valve Selection'!AC82&amp;" kPa")</f>
        <v>#N/A</v>
      </c>
      <c r="J82" s="44">
        <f>IF(ISBLANK(A82),"",'Frese Valve Selection'!B82)</f>
        <v>0</v>
      </c>
      <c r="K82" s="45" t="str">
        <f>IF(ISBLANK('Frese Valve Selection'!E82),"",'Frese Valve Selection'!E82)</f>
        <v/>
      </c>
    </row>
    <row r="83" spans="1:11">
      <c r="A83" s="43" t="str">
        <f>IF(ISBLANK('Frese Valve Selection'!Q83),"",'Frese Valve Selection'!Q83)</f>
        <v/>
      </c>
      <c r="B83" s="44">
        <f>'Frese Valve Selection'!C83</f>
        <v>0</v>
      </c>
      <c r="C83" s="44">
        <f>IF(ISBLANK(A83),"",'Frese Valve Selection'!AA83)</f>
        <v>0</v>
      </c>
      <c r="D83" s="44"/>
      <c r="E83" s="44"/>
      <c r="F83" s="44">
        <f>IF(ISBLANK(A83),"",'Frese Valve Selection'!D83)</f>
        <v>0</v>
      </c>
      <c r="G83" s="44">
        <v>1</v>
      </c>
      <c r="H83" s="44" t="e">
        <f>IF(ISBLANK(A83),"",'Frese Valve Selection'!AB83)</f>
        <v>#N/A</v>
      </c>
      <c r="I83" s="44" t="e">
        <f>IF(ISBLANK(A83),"",'Frese Valve Selection'!AC83&amp;" kPa")</f>
        <v>#N/A</v>
      </c>
      <c r="J83" s="44">
        <f>IF(ISBLANK(A83),"",'Frese Valve Selection'!B83)</f>
        <v>0</v>
      </c>
      <c r="K83" s="45" t="str">
        <f>IF(ISBLANK('Frese Valve Selection'!E83),"",'Frese Valve Selection'!E83)</f>
        <v/>
      </c>
    </row>
    <row r="84" spans="1:11">
      <c r="A84" s="43" t="str">
        <f>IF(ISBLANK('Frese Valve Selection'!Q84),"",'Frese Valve Selection'!Q84)</f>
        <v/>
      </c>
      <c r="B84" s="44">
        <f>'Frese Valve Selection'!C84</f>
        <v>0</v>
      </c>
      <c r="C84" s="44">
        <f>IF(ISBLANK(A84),"",'Frese Valve Selection'!AA84)</f>
        <v>0</v>
      </c>
      <c r="D84" s="44"/>
      <c r="E84" s="44"/>
      <c r="F84" s="44">
        <f>IF(ISBLANK(A84),"",'Frese Valve Selection'!D84)</f>
        <v>0</v>
      </c>
      <c r="G84" s="44">
        <v>1</v>
      </c>
      <c r="H84" s="44" t="e">
        <f>IF(ISBLANK(A84),"",'Frese Valve Selection'!AB84)</f>
        <v>#N/A</v>
      </c>
      <c r="I84" s="44" t="e">
        <f>IF(ISBLANK(A84),"",'Frese Valve Selection'!AC84&amp;" kPa")</f>
        <v>#N/A</v>
      </c>
      <c r="J84" s="44">
        <f>IF(ISBLANK(A84),"",'Frese Valve Selection'!B84)</f>
        <v>0</v>
      </c>
      <c r="K84" s="45" t="str">
        <f>IF(ISBLANK('Frese Valve Selection'!E84),"",'Frese Valve Selection'!E84)</f>
        <v/>
      </c>
    </row>
    <row r="85" spans="1:11">
      <c r="A85" s="43" t="str">
        <f>IF(ISBLANK('Frese Valve Selection'!Q85),"",'Frese Valve Selection'!Q85)</f>
        <v/>
      </c>
      <c r="B85" s="44">
        <f>'Frese Valve Selection'!C85</f>
        <v>0</v>
      </c>
      <c r="C85" s="44">
        <f>IF(ISBLANK(A85),"",'Frese Valve Selection'!AA85)</f>
        <v>0</v>
      </c>
      <c r="D85" s="44"/>
      <c r="E85" s="44"/>
      <c r="F85" s="44">
        <f>IF(ISBLANK(A85),"",'Frese Valve Selection'!D85)</f>
        <v>0</v>
      </c>
      <c r="G85" s="44">
        <v>1</v>
      </c>
      <c r="H85" s="44" t="e">
        <f>IF(ISBLANK(A85),"",'Frese Valve Selection'!AB85)</f>
        <v>#N/A</v>
      </c>
      <c r="I85" s="44" t="e">
        <f>IF(ISBLANK(A85),"",'Frese Valve Selection'!AC85&amp;" kPa")</f>
        <v>#N/A</v>
      </c>
      <c r="J85" s="44">
        <f>IF(ISBLANK(A85),"",'Frese Valve Selection'!B85)</f>
        <v>0</v>
      </c>
      <c r="K85" s="45" t="str">
        <f>IF(ISBLANK('Frese Valve Selection'!E85),"",'Frese Valve Selection'!E85)</f>
        <v/>
      </c>
    </row>
    <row r="86" spans="1:11">
      <c r="A86" s="43" t="str">
        <f>IF(ISBLANK('Frese Valve Selection'!Q86),"",'Frese Valve Selection'!Q86)</f>
        <v/>
      </c>
      <c r="B86" s="44">
        <f>'Frese Valve Selection'!C86</f>
        <v>0</v>
      </c>
      <c r="C86" s="44">
        <f>IF(ISBLANK(A86),"",'Frese Valve Selection'!AA86)</f>
        <v>0</v>
      </c>
      <c r="D86" s="44"/>
      <c r="E86" s="44"/>
      <c r="F86" s="44">
        <f>IF(ISBLANK(A86),"",'Frese Valve Selection'!D86)</f>
        <v>0</v>
      </c>
      <c r="G86" s="44">
        <v>1</v>
      </c>
      <c r="H86" s="44" t="e">
        <f>IF(ISBLANK(A86),"",'Frese Valve Selection'!AB86)</f>
        <v>#N/A</v>
      </c>
      <c r="I86" s="44" t="e">
        <f>IF(ISBLANK(A86),"",'Frese Valve Selection'!AC86&amp;" kPa")</f>
        <v>#N/A</v>
      </c>
      <c r="J86" s="44">
        <f>IF(ISBLANK(A86),"",'Frese Valve Selection'!B86)</f>
        <v>0</v>
      </c>
      <c r="K86" s="45" t="str">
        <f>IF(ISBLANK('Frese Valve Selection'!E86),"",'Frese Valve Selection'!E86)</f>
        <v/>
      </c>
    </row>
    <row r="87" spans="1:11">
      <c r="A87" s="43" t="str">
        <f>IF(ISBLANK('Frese Valve Selection'!Q87),"",'Frese Valve Selection'!Q87)</f>
        <v/>
      </c>
      <c r="B87" s="44">
        <f>'Frese Valve Selection'!C87</f>
        <v>0</v>
      </c>
      <c r="C87" s="44">
        <f>IF(ISBLANK(A87),"",'Frese Valve Selection'!AA87)</f>
        <v>0</v>
      </c>
      <c r="D87" s="44"/>
      <c r="E87" s="44"/>
      <c r="F87" s="44">
        <f>IF(ISBLANK(A87),"",'Frese Valve Selection'!D87)</f>
        <v>0</v>
      </c>
      <c r="G87" s="44">
        <v>1</v>
      </c>
      <c r="H87" s="44" t="e">
        <f>IF(ISBLANK(A87),"",'Frese Valve Selection'!AB87)</f>
        <v>#N/A</v>
      </c>
      <c r="I87" s="44" t="e">
        <f>IF(ISBLANK(A87),"",'Frese Valve Selection'!AC87&amp;" kPa")</f>
        <v>#N/A</v>
      </c>
      <c r="J87" s="44">
        <f>IF(ISBLANK(A87),"",'Frese Valve Selection'!B87)</f>
        <v>0</v>
      </c>
      <c r="K87" s="45" t="str">
        <f>IF(ISBLANK('Frese Valve Selection'!E87),"",'Frese Valve Selection'!E87)</f>
        <v/>
      </c>
    </row>
    <row r="88" spans="1:11">
      <c r="A88" s="43" t="str">
        <f>IF(ISBLANK('Frese Valve Selection'!Q88),"",'Frese Valve Selection'!Q88)</f>
        <v/>
      </c>
      <c r="B88" s="44">
        <f>'Frese Valve Selection'!C88</f>
        <v>0</v>
      </c>
      <c r="C88" s="44">
        <f>IF(ISBLANK(A88),"",'Frese Valve Selection'!AA88)</f>
        <v>0</v>
      </c>
      <c r="D88" s="44"/>
      <c r="E88" s="44"/>
      <c r="F88" s="44">
        <f>IF(ISBLANK(A88),"",'Frese Valve Selection'!D88)</f>
        <v>0</v>
      </c>
      <c r="G88" s="44">
        <v>1</v>
      </c>
      <c r="H88" s="44" t="e">
        <f>IF(ISBLANK(A88),"",'Frese Valve Selection'!AB88)</f>
        <v>#N/A</v>
      </c>
      <c r="I88" s="44" t="e">
        <f>IF(ISBLANK(A88),"",'Frese Valve Selection'!AC88&amp;" kPa")</f>
        <v>#N/A</v>
      </c>
      <c r="J88" s="44">
        <f>IF(ISBLANK(A88),"",'Frese Valve Selection'!B88)</f>
        <v>0</v>
      </c>
      <c r="K88" s="45" t="str">
        <f>IF(ISBLANK('Frese Valve Selection'!E88),"",'Frese Valve Selection'!E88)</f>
        <v/>
      </c>
    </row>
    <row r="89" spans="1:11">
      <c r="A89" s="43" t="str">
        <f>IF(ISBLANK('Frese Valve Selection'!Q89),"",'Frese Valve Selection'!Q89)</f>
        <v/>
      </c>
      <c r="B89" s="44">
        <f>'Frese Valve Selection'!C89</f>
        <v>0</v>
      </c>
      <c r="C89" s="44">
        <f>IF(ISBLANK(A89),"",'Frese Valve Selection'!AA89)</f>
        <v>0</v>
      </c>
      <c r="D89" s="44"/>
      <c r="E89" s="44"/>
      <c r="F89" s="44">
        <f>IF(ISBLANK(A89),"",'Frese Valve Selection'!D89)</f>
        <v>0</v>
      </c>
      <c r="G89" s="44">
        <v>1</v>
      </c>
      <c r="H89" s="44" t="e">
        <f>IF(ISBLANK(A89),"",'Frese Valve Selection'!AB89)</f>
        <v>#N/A</v>
      </c>
      <c r="I89" s="44" t="e">
        <f>IF(ISBLANK(A89),"",'Frese Valve Selection'!AC89&amp;" kPa")</f>
        <v>#N/A</v>
      </c>
      <c r="J89" s="44">
        <f>IF(ISBLANK(A89),"",'Frese Valve Selection'!B89)</f>
        <v>0</v>
      </c>
      <c r="K89" s="45" t="str">
        <f>IF(ISBLANK('Frese Valve Selection'!E89),"",'Frese Valve Selection'!E89)</f>
        <v/>
      </c>
    </row>
    <row r="90" spans="1:11">
      <c r="A90" s="43" t="str">
        <f>IF(ISBLANK('Frese Valve Selection'!Q90),"",'Frese Valve Selection'!Q90)</f>
        <v/>
      </c>
      <c r="B90" s="44">
        <f>'Frese Valve Selection'!C90</f>
        <v>0</v>
      </c>
      <c r="C90" s="44">
        <f>IF(ISBLANK(A90),"",'Frese Valve Selection'!AA90)</f>
        <v>0</v>
      </c>
      <c r="D90" s="44"/>
      <c r="E90" s="44"/>
      <c r="F90" s="44">
        <f>IF(ISBLANK(A90),"",'Frese Valve Selection'!D90)</f>
        <v>0</v>
      </c>
      <c r="G90" s="44">
        <v>1</v>
      </c>
      <c r="H90" s="44" t="e">
        <f>IF(ISBLANK(A90),"",'Frese Valve Selection'!AB90)</f>
        <v>#N/A</v>
      </c>
      <c r="I90" s="44" t="e">
        <f>IF(ISBLANK(A90),"",'Frese Valve Selection'!AC90&amp;" kPa")</f>
        <v>#N/A</v>
      </c>
      <c r="J90" s="44">
        <f>IF(ISBLANK(A90),"",'Frese Valve Selection'!B90)</f>
        <v>0</v>
      </c>
      <c r="K90" s="45" t="str">
        <f>IF(ISBLANK('Frese Valve Selection'!E90),"",'Frese Valve Selection'!E90)</f>
        <v/>
      </c>
    </row>
    <row r="91" spans="1:11">
      <c r="A91" s="43" t="str">
        <f>IF(ISBLANK('Frese Valve Selection'!Q91),"",'Frese Valve Selection'!Q91)</f>
        <v/>
      </c>
      <c r="B91" s="44">
        <f>'Frese Valve Selection'!C91</f>
        <v>0</v>
      </c>
      <c r="C91" s="44">
        <f>IF(ISBLANK(A91),"",'Frese Valve Selection'!AA91)</f>
        <v>0</v>
      </c>
      <c r="D91" s="44"/>
      <c r="E91" s="44"/>
      <c r="F91" s="44">
        <f>IF(ISBLANK(A91),"",'Frese Valve Selection'!D91)</f>
        <v>0</v>
      </c>
      <c r="G91" s="44">
        <v>1</v>
      </c>
      <c r="H91" s="44" t="e">
        <f>IF(ISBLANK(A91),"",'Frese Valve Selection'!AB91)</f>
        <v>#N/A</v>
      </c>
      <c r="I91" s="44" t="e">
        <f>IF(ISBLANK(A91),"",'Frese Valve Selection'!AC91&amp;" kPa")</f>
        <v>#N/A</v>
      </c>
      <c r="J91" s="44">
        <f>IF(ISBLANK(A91),"",'Frese Valve Selection'!B91)</f>
        <v>0</v>
      </c>
      <c r="K91" s="45" t="str">
        <f>IF(ISBLANK('Frese Valve Selection'!E91),"",'Frese Valve Selection'!E91)</f>
        <v/>
      </c>
    </row>
    <row r="92" spans="1:11">
      <c r="A92" s="43" t="str">
        <f>IF(ISBLANK('Frese Valve Selection'!Q92),"",'Frese Valve Selection'!Q92)</f>
        <v/>
      </c>
      <c r="B92" s="44">
        <f>'Frese Valve Selection'!C92</f>
        <v>0</v>
      </c>
      <c r="C92" s="44">
        <f>IF(ISBLANK(A92),"",'Frese Valve Selection'!AA92)</f>
        <v>0</v>
      </c>
      <c r="D92" s="44"/>
      <c r="E92" s="44"/>
      <c r="F92" s="44">
        <f>IF(ISBLANK(A92),"",'Frese Valve Selection'!D92)</f>
        <v>0</v>
      </c>
      <c r="G92" s="44">
        <v>1</v>
      </c>
      <c r="H92" s="44" t="e">
        <f>IF(ISBLANK(A92),"",'Frese Valve Selection'!AB92)</f>
        <v>#N/A</v>
      </c>
      <c r="I92" s="44" t="e">
        <f>IF(ISBLANK(A92),"",'Frese Valve Selection'!AC92&amp;" kPa")</f>
        <v>#N/A</v>
      </c>
      <c r="J92" s="44">
        <f>IF(ISBLANK(A92),"",'Frese Valve Selection'!B92)</f>
        <v>0</v>
      </c>
      <c r="K92" s="45" t="str">
        <f>IF(ISBLANK('Frese Valve Selection'!E92),"",'Frese Valve Selection'!E92)</f>
        <v/>
      </c>
    </row>
    <row r="93" spans="1:11">
      <c r="A93" s="43" t="str">
        <f>IF(ISBLANK('Frese Valve Selection'!Q93),"",'Frese Valve Selection'!Q93)</f>
        <v/>
      </c>
      <c r="B93" s="44">
        <f>'Frese Valve Selection'!C93</f>
        <v>0</v>
      </c>
      <c r="C93" s="44">
        <f>IF(ISBLANK(A93),"",'Frese Valve Selection'!AA93)</f>
        <v>0</v>
      </c>
      <c r="D93" s="44"/>
      <c r="E93" s="44"/>
      <c r="F93" s="44">
        <f>IF(ISBLANK(A93),"",'Frese Valve Selection'!D93)</f>
        <v>0</v>
      </c>
      <c r="G93" s="44">
        <v>1</v>
      </c>
      <c r="H93" s="44" t="e">
        <f>IF(ISBLANK(A93),"",'Frese Valve Selection'!AB93)</f>
        <v>#N/A</v>
      </c>
      <c r="I93" s="44" t="e">
        <f>IF(ISBLANK(A93),"",'Frese Valve Selection'!AC93&amp;" kPa")</f>
        <v>#N/A</v>
      </c>
      <c r="J93" s="44">
        <f>IF(ISBLANK(A93),"",'Frese Valve Selection'!B93)</f>
        <v>0</v>
      </c>
      <c r="K93" s="45" t="str">
        <f>IF(ISBLANK('Frese Valve Selection'!E93),"",'Frese Valve Selection'!E93)</f>
        <v/>
      </c>
    </row>
    <row r="94" spans="1:11">
      <c r="A94" s="43" t="str">
        <f>IF(ISBLANK('Frese Valve Selection'!Q94),"",'Frese Valve Selection'!Q94)</f>
        <v/>
      </c>
      <c r="B94" s="44">
        <f>'Frese Valve Selection'!C94</f>
        <v>0</v>
      </c>
      <c r="C94" s="44">
        <f>IF(ISBLANK(A94),"",'Frese Valve Selection'!AA94)</f>
        <v>0</v>
      </c>
      <c r="D94" s="44"/>
      <c r="E94" s="44"/>
      <c r="F94" s="44">
        <f>IF(ISBLANK(A94),"",'Frese Valve Selection'!D94)</f>
        <v>0</v>
      </c>
      <c r="G94" s="44">
        <v>1</v>
      </c>
      <c r="H94" s="44" t="e">
        <f>IF(ISBLANK(A94),"",'Frese Valve Selection'!AB94)</f>
        <v>#N/A</v>
      </c>
      <c r="I94" s="44" t="e">
        <f>IF(ISBLANK(A94),"",'Frese Valve Selection'!AC94&amp;" kPa")</f>
        <v>#N/A</v>
      </c>
      <c r="J94" s="44">
        <f>IF(ISBLANK(A94),"",'Frese Valve Selection'!B94)</f>
        <v>0</v>
      </c>
      <c r="K94" s="45" t="str">
        <f>IF(ISBLANK('Frese Valve Selection'!E94),"",'Frese Valve Selection'!E94)</f>
        <v/>
      </c>
    </row>
    <row r="95" spans="1:11">
      <c r="A95" s="43" t="str">
        <f>IF(ISBLANK('Frese Valve Selection'!Q95),"",'Frese Valve Selection'!Q95)</f>
        <v/>
      </c>
      <c r="B95" s="44">
        <f>'Frese Valve Selection'!C95</f>
        <v>0</v>
      </c>
      <c r="C95" s="44">
        <f>IF(ISBLANK(A95),"",'Frese Valve Selection'!AA95)</f>
        <v>0</v>
      </c>
      <c r="D95" s="44"/>
      <c r="E95" s="44"/>
      <c r="F95" s="44">
        <f>IF(ISBLANK(A95),"",'Frese Valve Selection'!D95)</f>
        <v>0</v>
      </c>
      <c r="G95" s="44">
        <v>1</v>
      </c>
      <c r="H95" s="44" t="e">
        <f>IF(ISBLANK(A95),"",'Frese Valve Selection'!AB95)</f>
        <v>#N/A</v>
      </c>
      <c r="I95" s="44" t="e">
        <f>IF(ISBLANK(A95),"",'Frese Valve Selection'!AC95&amp;" kPa")</f>
        <v>#N/A</v>
      </c>
      <c r="J95" s="44">
        <f>IF(ISBLANK(A95),"",'Frese Valve Selection'!B95)</f>
        <v>0</v>
      </c>
      <c r="K95" s="45" t="str">
        <f>IF(ISBLANK('Frese Valve Selection'!E95),"",'Frese Valve Selection'!E95)</f>
        <v/>
      </c>
    </row>
    <row r="96" spans="1:11">
      <c r="A96" s="43" t="str">
        <f>IF(ISBLANK('Frese Valve Selection'!Q96),"",'Frese Valve Selection'!Q96)</f>
        <v/>
      </c>
      <c r="B96" s="44">
        <f>'Frese Valve Selection'!C96</f>
        <v>0</v>
      </c>
      <c r="C96" s="44">
        <f>IF(ISBLANK(A96),"",'Frese Valve Selection'!AA96)</f>
        <v>0</v>
      </c>
      <c r="D96" s="44"/>
      <c r="E96" s="44"/>
      <c r="F96" s="44">
        <f>IF(ISBLANK(A96),"",'Frese Valve Selection'!D96)</f>
        <v>0</v>
      </c>
      <c r="G96" s="44">
        <v>1</v>
      </c>
      <c r="H96" s="44" t="e">
        <f>IF(ISBLANK(A96),"",'Frese Valve Selection'!AB96)</f>
        <v>#N/A</v>
      </c>
      <c r="I96" s="44" t="e">
        <f>IF(ISBLANK(A96),"",'Frese Valve Selection'!AC96&amp;" kPa")</f>
        <v>#N/A</v>
      </c>
      <c r="J96" s="44">
        <f>IF(ISBLANK(A96),"",'Frese Valve Selection'!B96)</f>
        <v>0</v>
      </c>
      <c r="K96" s="45" t="str">
        <f>IF(ISBLANK('Frese Valve Selection'!E96),"",'Frese Valve Selection'!E96)</f>
        <v/>
      </c>
    </row>
    <row r="97" spans="1:11">
      <c r="A97" s="43" t="str">
        <f>IF(ISBLANK('Frese Valve Selection'!Q97),"",'Frese Valve Selection'!Q97)</f>
        <v/>
      </c>
      <c r="B97" s="44">
        <f>'Frese Valve Selection'!C97</f>
        <v>0</v>
      </c>
      <c r="C97" s="44">
        <f>IF(ISBLANK(A97),"",'Frese Valve Selection'!AA97)</f>
        <v>0</v>
      </c>
      <c r="D97" s="44"/>
      <c r="E97" s="44"/>
      <c r="F97" s="44">
        <f>IF(ISBLANK(A97),"",'Frese Valve Selection'!D97)</f>
        <v>0</v>
      </c>
      <c r="G97" s="44">
        <v>1</v>
      </c>
      <c r="H97" s="44" t="e">
        <f>IF(ISBLANK(A97),"",'Frese Valve Selection'!AB97)</f>
        <v>#N/A</v>
      </c>
      <c r="I97" s="44" t="e">
        <f>IF(ISBLANK(A97),"",'Frese Valve Selection'!AC97&amp;" kPa")</f>
        <v>#N/A</v>
      </c>
      <c r="J97" s="44">
        <f>IF(ISBLANK(A97),"",'Frese Valve Selection'!B97)</f>
        <v>0</v>
      </c>
      <c r="K97" s="45" t="str">
        <f>IF(ISBLANK('Frese Valve Selection'!E97),"",'Frese Valve Selection'!E97)</f>
        <v/>
      </c>
    </row>
    <row r="98" spans="1:11">
      <c r="A98" s="43" t="str">
        <f>IF(ISBLANK('Frese Valve Selection'!Q98),"",'Frese Valve Selection'!Q98)</f>
        <v/>
      </c>
      <c r="B98" s="44">
        <f>'Frese Valve Selection'!C98</f>
        <v>0</v>
      </c>
      <c r="C98" s="44">
        <f>IF(ISBLANK(A98),"",'Frese Valve Selection'!AA98)</f>
        <v>0</v>
      </c>
      <c r="D98" s="44"/>
      <c r="E98" s="44"/>
      <c r="F98" s="44">
        <f>IF(ISBLANK(A98),"",'Frese Valve Selection'!D98)</f>
        <v>0</v>
      </c>
      <c r="G98" s="44">
        <v>1</v>
      </c>
      <c r="H98" s="44" t="e">
        <f>IF(ISBLANK(A98),"",'Frese Valve Selection'!AB98)</f>
        <v>#N/A</v>
      </c>
      <c r="I98" s="44" t="e">
        <f>IF(ISBLANK(A98),"",'Frese Valve Selection'!AC98&amp;" kPa")</f>
        <v>#N/A</v>
      </c>
      <c r="J98" s="44">
        <f>IF(ISBLANK(A98),"",'Frese Valve Selection'!B98)</f>
        <v>0</v>
      </c>
      <c r="K98" s="45" t="str">
        <f>IF(ISBLANK('Frese Valve Selection'!E98),"",'Frese Valve Selection'!E98)</f>
        <v/>
      </c>
    </row>
    <row r="99" spans="1:11">
      <c r="A99" s="43" t="str">
        <f>IF(ISBLANK('Frese Valve Selection'!Q99),"",'Frese Valve Selection'!Q99)</f>
        <v/>
      </c>
      <c r="B99" s="44">
        <f>'Frese Valve Selection'!C99</f>
        <v>0</v>
      </c>
      <c r="C99" s="44">
        <f>IF(ISBLANK(A99),"",'Frese Valve Selection'!AA99)</f>
        <v>0</v>
      </c>
      <c r="D99" s="44"/>
      <c r="E99" s="44"/>
      <c r="F99" s="44">
        <f>IF(ISBLANK(A99),"",'Frese Valve Selection'!D99)</f>
        <v>0</v>
      </c>
      <c r="G99" s="44">
        <v>1</v>
      </c>
      <c r="H99" s="44" t="e">
        <f>IF(ISBLANK(A99),"",'Frese Valve Selection'!AB99)</f>
        <v>#N/A</v>
      </c>
      <c r="I99" s="44" t="e">
        <f>IF(ISBLANK(A99),"",'Frese Valve Selection'!AC99&amp;" kPa")</f>
        <v>#N/A</v>
      </c>
      <c r="J99" s="44">
        <f>IF(ISBLANK(A99),"",'Frese Valve Selection'!B99)</f>
        <v>0</v>
      </c>
      <c r="K99" s="45" t="str">
        <f>IF(ISBLANK('Frese Valve Selection'!E99),"",'Frese Valve Selection'!E99)</f>
        <v/>
      </c>
    </row>
    <row r="100" spans="1:11">
      <c r="A100" s="43" t="str">
        <f>IF(ISBLANK('Frese Valve Selection'!Q100),"",'Frese Valve Selection'!Q100)</f>
        <v/>
      </c>
      <c r="B100" s="44">
        <f>'Frese Valve Selection'!C100</f>
        <v>0</v>
      </c>
      <c r="C100" s="44">
        <f>IF(ISBLANK(A100),"",'Frese Valve Selection'!AA100)</f>
        <v>0</v>
      </c>
      <c r="D100" s="44"/>
      <c r="E100" s="44"/>
      <c r="F100" s="44">
        <f>IF(ISBLANK(A100),"",'Frese Valve Selection'!D100)</f>
        <v>0</v>
      </c>
      <c r="G100" s="44">
        <v>1</v>
      </c>
      <c r="H100" s="44" t="e">
        <f>IF(ISBLANK(A100),"",'Frese Valve Selection'!AB100)</f>
        <v>#N/A</v>
      </c>
      <c r="I100" s="44" t="e">
        <f>IF(ISBLANK(A100),"",'Frese Valve Selection'!AC100&amp;" kPa")</f>
        <v>#N/A</v>
      </c>
      <c r="J100" s="44">
        <f>IF(ISBLANK(A100),"",'Frese Valve Selection'!B100)</f>
        <v>0</v>
      </c>
      <c r="K100" s="45" t="str">
        <f>IF(ISBLANK('Frese Valve Selection'!E100),"",'Frese Valve Selection'!E100)</f>
        <v/>
      </c>
    </row>
    <row r="101" spans="1:11">
      <c r="A101" s="43" t="str">
        <f>IF(ISBLANK('Frese Valve Selection'!Q101),"",'Frese Valve Selection'!Q101)</f>
        <v/>
      </c>
      <c r="B101" s="44">
        <f>'Frese Valve Selection'!C101</f>
        <v>0</v>
      </c>
      <c r="C101" s="44">
        <f>IF(ISBLANK(A101),"",'Frese Valve Selection'!AA101)</f>
        <v>0</v>
      </c>
      <c r="D101" s="44"/>
      <c r="E101" s="44"/>
      <c r="F101" s="44">
        <f>IF(ISBLANK(A101),"",'Frese Valve Selection'!D101)</f>
        <v>0</v>
      </c>
      <c r="G101" s="44">
        <v>1</v>
      </c>
      <c r="H101" s="44" t="e">
        <f>IF(ISBLANK(A101),"",'Frese Valve Selection'!AB101)</f>
        <v>#N/A</v>
      </c>
      <c r="I101" s="44" t="e">
        <f>IF(ISBLANK(A101),"",'Frese Valve Selection'!AC101&amp;" kPa")</f>
        <v>#N/A</v>
      </c>
      <c r="J101" s="44">
        <f>IF(ISBLANK(A101),"",'Frese Valve Selection'!B101)</f>
        <v>0</v>
      </c>
      <c r="K101" s="45" t="str">
        <f>IF(ISBLANK('Frese Valve Selection'!E101),"",'Frese Valve Selection'!E101)</f>
        <v/>
      </c>
    </row>
    <row r="102" spans="1:11">
      <c r="A102" s="43" t="str">
        <f>IF(ISBLANK('Frese Valve Selection'!Q102),"",'Frese Valve Selection'!Q102)</f>
        <v/>
      </c>
      <c r="B102" s="44">
        <f>'Frese Valve Selection'!C102</f>
        <v>0</v>
      </c>
      <c r="C102" s="44">
        <f>IF(ISBLANK(A102),"",'Frese Valve Selection'!AA102)</f>
        <v>0</v>
      </c>
      <c r="D102" s="44"/>
      <c r="E102" s="44"/>
      <c r="F102" s="44">
        <f>IF(ISBLANK(A102),"",'Frese Valve Selection'!D102)</f>
        <v>0</v>
      </c>
      <c r="G102" s="44">
        <v>1</v>
      </c>
      <c r="H102" s="44" t="e">
        <f>IF(ISBLANK(A102),"",'Frese Valve Selection'!AB102)</f>
        <v>#N/A</v>
      </c>
      <c r="I102" s="44" t="e">
        <f>IF(ISBLANK(A102),"",'Frese Valve Selection'!AC102&amp;" kPa")</f>
        <v>#N/A</v>
      </c>
      <c r="J102" s="44">
        <f>IF(ISBLANK(A102),"",'Frese Valve Selection'!B102)</f>
        <v>0</v>
      </c>
      <c r="K102" s="45" t="str">
        <f>IF(ISBLANK('Frese Valve Selection'!E102),"",'Frese Valve Selection'!E102)</f>
        <v/>
      </c>
    </row>
    <row r="103" spans="1:11">
      <c r="A103" s="43" t="str">
        <f>IF(ISBLANK('Frese Valve Selection'!Q103),"",'Frese Valve Selection'!Q103)</f>
        <v/>
      </c>
      <c r="B103" s="44">
        <f>'Frese Valve Selection'!C103</f>
        <v>0</v>
      </c>
      <c r="C103" s="44">
        <f>IF(ISBLANK(A103),"",'Frese Valve Selection'!AA103)</f>
        <v>0</v>
      </c>
      <c r="D103" s="44"/>
      <c r="E103" s="44"/>
      <c r="F103" s="44">
        <f>IF(ISBLANK(A103),"",'Frese Valve Selection'!D103)</f>
        <v>0</v>
      </c>
      <c r="G103" s="44">
        <v>1</v>
      </c>
      <c r="H103" s="44" t="e">
        <f>IF(ISBLANK(A103),"",'Frese Valve Selection'!AB103)</f>
        <v>#N/A</v>
      </c>
      <c r="I103" s="44" t="e">
        <f>IF(ISBLANK(A103),"",'Frese Valve Selection'!AC103&amp;" kPa")</f>
        <v>#N/A</v>
      </c>
      <c r="J103" s="44">
        <f>IF(ISBLANK(A103),"",'Frese Valve Selection'!B103)</f>
        <v>0</v>
      </c>
      <c r="K103" s="45" t="str">
        <f>IF(ISBLANK('Frese Valve Selection'!E103),"",'Frese Valve Selection'!E103)</f>
        <v/>
      </c>
    </row>
    <row r="104" spans="1:11">
      <c r="A104" s="43" t="str">
        <f>IF(ISBLANK('Frese Valve Selection'!Q104),"",'Frese Valve Selection'!Q104)</f>
        <v/>
      </c>
      <c r="B104" s="44">
        <f>'Frese Valve Selection'!C104</f>
        <v>0</v>
      </c>
      <c r="C104" s="44">
        <f>IF(ISBLANK(A104),"",'Frese Valve Selection'!AA104)</f>
        <v>0</v>
      </c>
      <c r="D104" s="44"/>
      <c r="E104" s="44"/>
      <c r="F104" s="44">
        <f>IF(ISBLANK(A104),"",'Frese Valve Selection'!D104)</f>
        <v>0</v>
      </c>
      <c r="G104" s="44">
        <v>1</v>
      </c>
      <c r="H104" s="44" t="e">
        <f>IF(ISBLANK(A104),"",'Frese Valve Selection'!AB104)</f>
        <v>#N/A</v>
      </c>
      <c r="I104" s="44" t="e">
        <f>IF(ISBLANK(A104),"",'Frese Valve Selection'!AC104&amp;" kPa")</f>
        <v>#N/A</v>
      </c>
      <c r="J104" s="44">
        <f>IF(ISBLANK(A104),"",'Frese Valve Selection'!B104)</f>
        <v>0</v>
      </c>
      <c r="K104" s="45" t="str">
        <f>IF(ISBLANK('Frese Valve Selection'!E104),"",'Frese Valve Selection'!E104)</f>
        <v/>
      </c>
    </row>
    <row r="105" spans="1:11">
      <c r="A105" s="43" t="str">
        <f>IF(ISBLANK('Frese Valve Selection'!Q105),"",'Frese Valve Selection'!Q105)</f>
        <v/>
      </c>
      <c r="B105" s="44">
        <f>'Frese Valve Selection'!C105</f>
        <v>0</v>
      </c>
      <c r="C105" s="44">
        <f>IF(ISBLANK(A105),"",'Frese Valve Selection'!AA105)</f>
        <v>0</v>
      </c>
      <c r="D105" s="44"/>
      <c r="E105" s="44"/>
      <c r="F105" s="44">
        <f>IF(ISBLANK(A105),"",'Frese Valve Selection'!D105)</f>
        <v>0</v>
      </c>
      <c r="G105" s="44">
        <v>1</v>
      </c>
      <c r="H105" s="44" t="e">
        <f>IF(ISBLANK(A105),"",'Frese Valve Selection'!AB105)</f>
        <v>#N/A</v>
      </c>
      <c r="I105" s="44" t="e">
        <f>IF(ISBLANK(A105),"",'Frese Valve Selection'!AC105&amp;" kPa")</f>
        <v>#N/A</v>
      </c>
      <c r="J105" s="44">
        <f>IF(ISBLANK(A105),"",'Frese Valve Selection'!B105)</f>
        <v>0</v>
      </c>
      <c r="K105" s="45" t="str">
        <f>IF(ISBLANK('Frese Valve Selection'!E105),"",'Frese Valve Selection'!E105)</f>
        <v/>
      </c>
    </row>
    <row r="106" spans="1:11">
      <c r="A106" s="43" t="str">
        <f>IF(ISBLANK('Frese Valve Selection'!Q106),"",'Frese Valve Selection'!Q106)</f>
        <v/>
      </c>
      <c r="B106" s="44">
        <f>'Frese Valve Selection'!C106</f>
        <v>0</v>
      </c>
      <c r="C106" s="44">
        <f>IF(ISBLANK(A106),"",'Frese Valve Selection'!AA106)</f>
        <v>0</v>
      </c>
      <c r="D106" s="44"/>
      <c r="E106" s="44"/>
      <c r="F106" s="44">
        <f>IF(ISBLANK(A106),"",'Frese Valve Selection'!D106)</f>
        <v>0</v>
      </c>
      <c r="G106" s="44">
        <v>1</v>
      </c>
      <c r="H106" s="44" t="e">
        <f>IF(ISBLANK(A106),"",'Frese Valve Selection'!AB106)</f>
        <v>#N/A</v>
      </c>
      <c r="I106" s="44" t="e">
        <f>IF(ISBLANK(A106),"",'Frese Valve Selection'!AC106&amp;" kPa")</f>
        <v>#N/A</v>
      </c>
      <c r="J106" s="44">
        <f>IF(ISBLANK(A106),"",'Frese Valve Selection'!B106)</f>
        <v>0</v>
      </c>
      <c r="K106" s="45" t="str">
        <f>IF(ISBLANK('Frese Valve Selection'!E106),"",'Frese Valve Selection'!E106)</f>
        <v/>
      </c>
    </row>
    <row r="107" spans="1:11">
      <c r="A107" s="43" t="str">
        <f>IF(ISBLANK('Frese Valve Selection'!Q107),"",'Frese Valve Selection'!Q107)</f>
        <v/>
      </c>
      <c r="B107" s="44">
        <f>'Frese Valve Selection'!C107</f>
        <v>0</v>
      </c>
      <c r="C107" s="44">
        <f>IF(ISBLANK(A107),"",'Frese Valve Selection'!AA107)</f>
        <v>0</v>
      </c>
      <c r="D107" s="44"/>
      <c r="E107" s="44"/>
      <c r="F107" s="44">
        <f>IF(ISBLANK(A107),"",'Frese Valve Selection'!D107)</f>
        <v>0</v>
      </c>
      <c r="G107" s="44">
        <v>1</v>
      </c>
      <c r="H107" s="44" t="e">
        <f>IF(ISBLANK(A107),"",'Frese Valve Selection'!AB107)</f>
        <v>#N/A</v>
      </c>
      <c r="I107" s="44" t="e">
        <f>IF(ISBLANK(A107),"",'Frese Valve Selection'!AC107&amp;" kPa")</f>
        <v>#N/A</v>
      </c>
      <c r="J107" s="44">
        <f>IF(ISBLANK(A107),"",'Frese Valve Selection'!B107)</f>
        <v>0</v>
      </c>
      <c r="K107" s="45" t="str">
        <f>IF(ISBLANK('Frese Valve Selection'!E107),"",'Frese Valve Selection'!E107)</f>
        <v/>
      </c>
    </row>
    <row r="108" spans="1:11">
      <c r="A108" s="43" t="str">
        <f>IF(ISBLANK('Frese Valve Selection'!Q108),"",'Frese Valve Selection'!Q108)</f>
        <v/>
      </c>
      <c r="B108" s="44">
        <f>'Frese Valve Selection'!C108</f>
        <v>0</v>
      </c>
      <c r="C108" s="44">
        <f>IF(ISBLANK(A108),"",'Frese Valve Selection'!AA108)</f>
        <v>0</v>
      </c>
      <c r="D108" s="44"/>
      <c r="E108" s="44"/>
      <c r="F108" s="44">
        <f>IF(ISBLANK(A108),"",'Frese Valve Selection'!D108)</f>
        <v>0</v>
      </c>
      <c r="G108" s="44">
        <v>1</v>
      </c>
      <c r="H108" s="44" t="e">
        <f>IF(ISBLANK(A108),"",'Frese Valve Selection'!AB108)</f>
        <v>#N/A</v>
      </c>
      <c r="I108" s="44" t="e">
        <f>IF(ISBLANK(A108),"",'Frese Valve Selection'!AC108&amp;" kPa")</f>
        <v>#N/A</v>
      </c>
      <c r="J108" s="44">
        <f>IF(ISBLANK(A108),"",'Frese Valve Selection'!B108)</f>
        <v>0</v>
      </c>
      <c r="K108" s="45" t="str">
        <f>IF(ISBLANK('Frese Valve Selection'!E108),"",'Frese Valve Selection'!E108)</f>
        <v/>
      </c>
    </row>
    <row r="109" spans="1:11">
      <c r="A109" s="43" t="str">
        <f>IF(ISBLANK('Frese Valve Selection'!Q109),"",'Frese Valve Selection'!Q109)</f>
        <v/>
      </c>
      <c r="B109" s="44">
        <f>'Frese Valve Selection'!C109</f>
        <v>0</v>
      </c>
      <c r="C109" s="44">
        <f>IF(ISBLANK(A109),"",'Frese Valve Selection'!AA109)</f>
        <v>0</v>
      </c>
      <c r="D109" s="44"/>
      <c r="E109" s="44"/>
      <c r="F109" s="44">
        <f>IF(ISBLANK(A109),"",'Frese Valve Selection'!D109)</f>
        <v>0</v>
      </c>
      <c r="G109" s="44">
        <v>1</v>
      </c>
      <c r="H109" s="44" t="e">
        <f>IF(ISBLANK(A109),"",'Frese Valve Selection'!AB109)</f>
        <v>#N/A</v>
      </c>
      <c r="I109" s="44" t="e">
        <f>IF(ISBLANK(A109),"",'Frese Valve Selection'!AC109&amp;" kPa")</f>
        <v>#N/A</v>
      </c>
      <c r="J109" s="44">
        <f>IF(ISBLANK(A109),"",'Frese Valve Selection'!B109)</f>
        <v>0</v>
      </c>
      <c r="K109" s="45" t="str">
        <f>IF(ISBLANK('Frese Valve Selection'!E109),"",'Frese Valve Selection'!E109)</f>
        <v/>
      </c>
    </row>
    <row r="110" spans="1:11">
      <c r="A110" s="43" t="str">
        <f>IF(ISBLANK('Frese Valve Selection'!Q110),"",'Frese Valve Selection'!Q110)</f>
        <v/>
      </c>
      <c r="B110" s="44">
        <f>'Frese Valve Selection'!C110</f>
        <v>0</v>
      </c>
      <c r="C110" s="44">
        <f>IF(ISBLANK(A110),"",'Frese Valve Selection'!AA110)</f>
        <v>0</v>
      </c>
      <c r="D110" s="44"/>
      <c r="E110" s="44"/>
      <c r="F110" s="44">
        <f>IF(ISBLANK(A110),"",'Frese Valve Selection'!D110)</f>
        <v>0</v>
      </c>
      <c r="G110" s="44">
        <v>1</v>
      </c>
      <c r="H110" s="44" t="e">
        <f>IF(ISBLANK(A110),"",'Frese Valve Selection'!AB110)</f>
        <v>#N/A</v>
      </c>
      <c r="I110" s="44" t="e">
        <f>IF(ISBLANK(A110),"",'Frese Valve Selection'!AC110&amp;" kPa")</f>
        <v>#N/A</v>
      </c>
      <c r="J110" s="44">
        <f>IF(ISBLANK(A110),"",'Frese Valve Selection'!B110)</f>
        <v>0</v>
      </c>
      <c r="K110" s="45" t="str">
        <f>IF(ISBLANK('Frese Valve Selection'!E110),"",'Frese Valve Selection'!E110)</f>
        <v/>
      </c>
    </row>
    <row r="111" spans="1:11">
      <c r="A111" s="43" t="str">
        <f>IF(ISBLANK('Frese Valve Selection'!Q111),"",'Frese Valve Selection'!Q111)</f>
        <v/>
      </c>
      <c r="B111" s="44">
        <f>'Frese Valve Selection'!C111</f>
        <v>0</v>
      </c>
      <c r="C111" s="44">
        <f>IF(ISBLANK(A111),"",'Frese Valve Selection'!AA111)</f>
        <v>0</v>
      </c>
      <c r="D111" s="44"/>
      <c r="E111" s="44"/>
      <c r="F111" s="44">
        <f>IF(ISBLANK(A111),"",'Frese Valve Selection'!D111)</f>
        <v>0</v>
      </c>
      <c r="G111" s="44">
        <v>1</v>
      </c>
      <c r="H111" s="44" t="e">
        <f>IF(ISBLANK(A111),"",'Frese Valve Selection'!AB111)</f>
        <v>#N/A</v>
      </c>
      <c r="I111" s="44" t="e">
        <f>IF(ISBLANK(A111),"",'Frese Valve Selection'!AC111&amp;" kPa")</f>
        <v>#N/A</v>
      </c>
      <c r="J111" s="44">
        <f>IF(ISBLANK(A111),"",'Frese Valve Selection'!B111)</f>
        <v>0</v>
      </c>
      <c r="K111" s="45" t="str">
        <f>IF(ISBLANK('Frese Valve Selection'!E111),"",'Frese Valve Selection'!E111)</f>
        <v/>
      </c>
    </row>
    <row r="112" spans="1:11">
      <c r="A112" s="43" t="str">
        <f>IF(ISBLANK('Frese Valve Selection'!Q112),"",'Frese Valve Selection'!Q112)</f>
        <v/>
      </c>
      <c r="B112" s="44">
        <f>'Frese Valve Selection'!C112</f>
        <v>0</v>
      </c>
      <c r="C112" s="44">
        <f>IF(ISBLANK(A112),"",'Frese Valve Selection'!AA112)</f>
        <v>0</v>
      </c>
      <c r="D112" s="44"/>
      <c r="E112" s="44"/>
      <c r="F112" s="44">
        <f>IF(ISBLANK(A112),"",'Frese Valve Selection'!D112)</f>
        <v>0</v>
      </c>
      <c r="G112" s="44">
        <v>1</v>
      </c>
      <c r="H112" s="44" t="e">
        <f>IF(ISBLANK(A112),"",'Frese Valve Selection'!AB112)</f>
        <v>#N/A</v>
      </c>
      <c r="I112" s="44" t="e">
        <f>IF(ISBLANK(A112),"",'Frese Valve Selection'!AC112&amp;" kPa")</f>
        <v>#N/A</v>
      </c>
      <c r="J112" s="44">
        <f>IF(ISBLANK(A112),"",'Frese Valve Selection'!B112)</f>
        <v>0</v>
      </c>
      <c r="K112" s="45" t="str">
        <f>IF(ISBLANK('Frese Valve Selection'!E112),"",'Frese Valve Selection'!E112)</f>
        <v/>
      </c>
    </row>
    <row r="113" spans="1:11">
      <c r="A113" s="43" t="str">
        <f>IF(ISBLANK('Frese Valve Selection'!Q113),"",'Frese Valve Selection'!Q113)</f>
        <v/>
      </c>
      <c r="B113" s="44">
        <f>'Frese Valve Selection'!C113</f>
        <v>0</v>
      </c>
      <c r="C113" s="44">
        <f>IF(ISBLANK(A113),"",'Frese Valve Selection'!AA113)</f>
        <v>0</v>
      </c>
      <c r="D113" s="44"/>
      <c r="E113" s="44"/>
      <c r="F113" s="44">
        <f>IF(ISBLANK(A113),"",'Frese Valve Selection'!D113)</f>
        <v>0</v>
      </c>
      <c r="G113" s="44">
        <v>1</v>
      </c>
      <c r="H113" s="44" t="e">
        <f>IF(ISBLANK(A113),"",'Frese Valve Selection'!AB113)</f>
        <v>#N/A</v>
      </c>
      <c r="I113" s="44" t="e">
        <f>IF(ISBLANK(A113),"",'Frese Valve Selection'!AC113&amp;" kPa")</f>
        <v>#N/A</v>
      </c>
      <c r="J113" s="44">
        <f>IF(ISBLANK(A113),"",'Frese Valve Selection'!B113)</f>
        <v>0</v>
      </c>
      <c r="K113" s="45" t="str">
        <f>IF(ISBLANK('Frese Valve Selection'!E113),"",'Frese Valve Selection'!E113)</f>
        <v/>
      </c>
    </row>
    <row r="114" spans="1:11">
      <c r="A114" s="43" t="str">
        <f>IF(ISBLANK('Frese Valve Selection'!Q114),"",'Frese Valve Selection'!Q114)</f>
        <v/>
      </c>
      <c r="B114" s="44">
        <f>'Frese Valve Selection'!C114</f>
        <v>0</v>
      </c>
      <c r="C114" s="44">
        <f>IF(ISBLANK(A114),"",'Frese Valve Selection'!AA114)</f>
        <v>0</v>
      </c>
      <c r="D114" s="44"/>
      <c r="E114" s="44"/>
      <c r="F114" s="44">
        <f>IF(ISBLANK(A114),"",'Frese Valve Selection'!D114)</f>
        <v>0</v>
      </c>
      <c r="G114" s="44">
        <v>1</v>
      </c>
      <c r="H114" s="44" t="e">
        <f>IF(ISBLANK(A114),"",'Frese Valve Selection'!AB114)</f>
        <v>#N/A</v>
      </c>
      <c r="I114" s="44" t="e">
        <f>IF(ISBLANK(A114),"",'Frese Valve Selection'!AC114&amp;" kPa")</f>
        <v>#N/A</v>
      </c>
      <c r="J114" s="44">
        <f>IF(ISBLANK(A114),"",'Frese Valve Selection'!B114)</f>
        <v>0</v>
      </c>
      <c r="K114" s="45" t="str">
        <f>IF(ISBLANK('Frese Valve Selection'!E114),"",'Frese Valve Selection'!E114)</f>
        <v/>
      </c>
    </row>
    <row r="115" spans="1:11">
      <c r="A115" s="43" t="str">
        <f>IF(ISBLANK('Frese Valve Selection'!Q115),"",'Frese Valve Selection'!Q115)</f>
        <v/>
      </c>
      <c r="B115" s="44">
        <f>'Frese Valve Selection'!C115</f>
        <v>0</v>
      </c>
      <c r="C115" s="44">
        <f>IF(ISBLANK(A115),"",'Frese Valve Selection'!AA115)</f>
        <v>0</v>
      </c>
      <c r="D115" s="44"/>
      <c r="E115" s="44"/>
      <c r="F115" s="44">
        <f>IF(ISBLANK(A115),"",'Frese Valve Selection'!D115)</f>
        <v>0</v>
      </c>
      <c r="G115" s="44">
        <v>1</v>
      </c>
      <c r="H115" s="44" t="e">
        <f>IF(ISBLANK(A115),"",'Frese Valve Selection'!AB115)</f>
        <v>#N/A</v>
      </c>
      <c r="I115" s="44" t="e">
        <f>IF(ISBLANK(A115),"",'Frese Valve Selection'!AC115&amp;" kPa")</f>
        <v>#N/A</v>
      </c>
      <c r="J115" s="44">
        <f>IF(ISBLANK(A115),"",'Frese Valve Selection'!B115)</f>
        <v>0</v>
      </c>
      <c r="K115" s="45" t="str">
        <f>IF(ISBLANK('Frese Valve Selection'!E115),"",'Frese Valve Selection'!E115)</f>
        <v/>
      </c>
    </row>
    <row r="116" spans="1:11">
      <c r="A116" s="43" t="str">
        <f>IF(ISBLANK('Frese Valve Selection'!Q116),"",'Frese Valve Selection'!Q116)</f>
        <v/>
      </c>
      <c r="B116" s="44">
        <f>'Frese Valve Selection'!C116</f>
        <v>0</v>
      </c>
      <c r="C116" s="44">
        <f>IF(ISBLANK(A116),"",'Frese Valve Selection'!AA116)</f>
        <v>0</v>
      </c>
      <c r="D116" s="44"/>
      <c r="E116" s="44"/>
      <c r="F116" s="44">
        <f>IF(ISBLANK(A116),"",'Frese Valve Selection'!D116)</f>
        <v>0</v>
      </c>
      <c r="G116" s="44">
        <v>1</v>
      </c>
      <c r="H116" s="44" t="e">
        <f>IF(ISBLANK(A116),"",'Frese Valve Selection'!AB116)</f>
        <v>#N/A</v>
      </c>
      <c r="I116" s="44" t="e">
        <f>IF(ISBLANK(A116),"",'Frese Valve Selection'!AC116&amp;" kPa")</f>
        <v>#N/A</v>
      </c>
      <c r="J116" s="44">
        <f>IF(ISBLANK(A116),"",'Frese Valve Selection'!B116)</f>
        <v>0</v>
      </c>
      <c r="K116" s="45" t="str">
        <f>IF(ISBLANK('Frese Valve Selection'!E116),"",'Frese Valve Selection'!E116)</f>
        <v/>
      </c>
    </row>
    <row r="117" spans="1:11">
      <c r="A117" s="43" t="str">
        <f>IF(ISBLANK('Frese Valve Selection'!Q117),"",'Frese Valve Selection'!Q117)</f>
        <v/>
      </c>
      <c r="B117" s="44">
        <f>'Frese Valve Selection'!C117</f>
        <v>0</v>
      </c>
      <c r="C117" s="44">
        <f>IF(ISBLANK(A117),"",'Frese Valve Selection'!AA117)</f>
        <v>0</v>
      </c>
      <c r="D117" s="44"/>
      <c r="E117" s="44"/>
      <c r="F117" s="44">
        <f>IF(ISBLANK(A117),"",'Frese Valve Selection'!D117)</f>
        <v>0</v>
      </c>
      <c r="G117" s="44">
        <v>1</v>
      </c>
      <c r="H117" s="44" t="e">
        <f>IF(ISBLANK(A117),"",'Frese Valve Selection'!AB117)</f>
        <v>#N/A</v>
      </c>
      <c r="I117" s="44" t="e">
        <f>IF(ISBLANK(A117),"",'Frese Valve Selection'!AC117&amp;" kPa")</f>
        <v>#N/A</v>
      </c>
      <c r="J117" s="44">
        <f>IF(ISBLANK(A117),"",'Frese Valve Selection'!B117)</f>
        <v>0</v>
      </c>
      <c r="K117" s="45" t="str">
        <f>IF(ISBLANK('Frese Valve Selection'!E117),"",'Frese Valve Selection'!E117)</f>
        <v/>
      </c>
    </row>
    <row r="118" spans="1:11">
      <c r="A118" s="43" t="str">
        <f>IF(ISBLANK('Frese Valve Selection'!Q118),"",'Frese Valve Selection'!Q118)</f>
        <v/>
      </c>
      <c r="B118" s="44">
        <f>'Frese Valve Selection'!C118</f>
        <v>0</v>
      </c>
      <c r="C118" s="44">
        <f>IF(ISBLANK(A118),"",'Frese Valve Selection'!AA118)</f>
        <v>0</v>
      </c>
      <c r="D118" s="44"/>
      <c r="E118" s="44"/>
      <c r="F118" s="44">
        <f>IF(ISBLANK(A118),"",'Frese Valve Selection'!D118)</f>
        <v>0</v>
      </c>
      <c r="G118" s="44">
        <v>1</v>
      </c>
      <c r="H118" s="44" t="e">
        <f>IF(ISBLANK(A118),"",'Frese Valve Selection'!AB118)</f>
        <v>#N/A</v>
      </c>
      <c r="I118" s="44" t="e">
        <f>IF(ISBLANK(A118),"",'Frese Valve Selection'!AC118&amp;" kPa")</f>
        <v>#N/A</v>
      </c>
      <c r="J118" s="44">
        <f>IF(ISBLANK(A118),"",'Frese Valve Selection'!B118)</f>
        <v>0</v>
      </c>
      <c r="K118" s="45" t="str">
        <f>IF(ISBLANK('Frese Valve Selection'!E118),"",'Frese Valve Selection'!E118)</f>
        <v/>
      </c>
    </row>
    <row r="119" spans="1:11">
      <c r="A119" s="43" t="str">
        <f>IF(ISBLANK('Frese Valve Selection'!Q119),"",'Frese Valve Selection'!Q119)</f>
        <v/>
      </c>
      <c r="B119" s="44">
        <f>'Frese Valve Selection'!C119</f>
        <v>0</v>
      </c>
      <c r="C119" s="44">
        <f>IF(ISBLANK(A119),"",'Frese Valve Selection'!AA119)</f>
        <v>0</v>
      </c>
      <c r="D119" s="44"/>
      <c r="E119" s="44"/>
      <c r="F119" s="44">
        <f>IF(ISBLANK(A119),"",'Frese Valve Selection'!D119)</f>
        <v>0</v>
      </c>
      <c r="G119" s="44">
        <v>1</v>
      </c>
      <c r="H119" s="44" t="e">
        <f>IF(ISBLANK(A119),"",'Frese Valve Selection'!AB119)</f>
        <v>#N/A</v>
      </c>
      <c r="I119" s="44" t="e">
        <f>IF(ISBLANK(A119),"",'Frese Valve Selection'!AC119&amp;" kPa")</f>
        <v>#N/A</v>
      </c>
      <c r="J119" s="44">
        <f>IF(ISBLANK(A119),"",'Frese Valve Selection'!B119)</f>
        <v>0</v>
      </c>
      <c r="K119" s="45" t="str">
        <f>IF(ISBLANK('Frese Valve Selection'!E119),"",'Frese Valve Selection'!E119)</f>
        <v/>
      </c>
    </row>
    <row r="120" spans="1:11">
      <c r="A120" s="43" t="str">
        <f>IF(ISBLANK('Frese Valve Selection'!Q120),"",'Frese Valve Selection'!Q120)</f>
        <v/>
      </c>
      <c r="B120" s="44">
        <f>'Frese Valve Selection'!C120</f>
        <v>0</v>
      </c>
      <c r="C120" s="44">
        <f>IF(ISBLANK(A120),"",'Frese Valve Selection'!AA120)</f>
        <v>0</v>
      </c>
      <c r="D120" s="44"/>
      <c r="E120" s="44"/>
      <c r="F120" s="44">
        <f>IF(ISBLANK(A120),"",'Frese Valve Selection'!D120)</f>
        <v>0</v>
      </c>
      <c r="G120" s="44">
        <v>1</v>
      </c>
      <c r="H120" s="44" t="e">
        <f>IF(ISBLANK(A120),"",'Frese Valve Selection'!AB120)</f>
        <v>#N/A</v>
      </c>
      <c r="I120" s="44" t="e">
        <f>IF(ISBLANK(A120),"",'Frese Valve Selection'!AC120&amp;" kPa")</f>
        <v>#N/A</v>
      </c>
      <c r="J120" s="44">
        <f>IF(ISBLANK(A120),"",'Frese Valve Selection'!B120)</f>
        <v>0</v>
      </c>
      <c r="K120" s="45" t="str">
        <f>IF(ISBLANK('Frese Valve Selection'!E120),"",'Frese Valve Selection'!E120)</f>
        <v/>
      </c>
    </row>
    <row r="121" spans="1:11">
      <c r="A121" s="43" t="str">
        <f>IF(ISBLANK('Frese Valve Selection'!Q121),"",'Frese Valve Selection'!Q121)</f>
        <v/>
      </c>
      <c r="B121" s="44">
        <f>'Frese Valve Selection'!C121</f>
        <v>0</v>
      </c>
      <c r="C121" s="44">
        <f>IF(ISBLANK(A121),"",'Frese Valve Selection'!AA121)</f>
        <v>0</v>
      </c>
      <c r="D121" s="44"/>
      <c r="E121" s="44"/>
      <c r="F121" s="44">
        <f>IF(ISBLANK(A121),"",'Frese Valve Selection'!D121)</f>
        <v>0</v>
      </c>
      <c r="G121" s="44">
        <v>1</v>
      </c>
      <c r="H121" s="44" t="e">
        <f>IF(ISBLANK(A121),"",'Frese Valve Selection'!AB121)</f>
        <v>#N/A</v>
      </c>
      <c r="I121" s="44" t="e">
        <f>IF(ISBLANK(A121),"",'Frese Valve Selection'!AC121&amp;" kPa")</f>
        <v>#N/A</v>
      </c>
      <c r="J121" s="44">
        <f>IF(ISBLANK(A121),"",'Frese Valve Selection'!B121)</f>
        <v>0</v>
      </c>
      <c r="K121" s="45" t="str">
        <f>IF(ISBLANK('Frese Valve Selection'!E121),"",'Frese Valve Selection'!E121)</f>
        <v/>
      </c>
    </row>
    <row r="122" spans="1:11">
      <c r="A122" s="43" t="str">
        <f>IF(ISBLANK('Frese Valve Selection'!Q122),"",'Frese Valve Selection'!Q122)</f>
        <v/>
      </c>
      <c r="B122" s="44">
        <f>'Frese Valve Selection'!C122</f>
        <v>0</v>
      </c>
      <c r="C122" s="44">
        <f>IF(ISBLANK(A122),"",'Frese Valve Selection'!AA122)</f>
        <v>0</v>
      </c>
      <c r="D122" s="44"/>
      <c r="E122" s="44"/>
      <c r="F122" s="44">
        <f>IF(ISBLANK(A122),"",'Frese Valve Selection'!D122)</f>
        <v>0</v>
      </c>
      <c r="G122" s="44">
        <v>1</v>
      </c>
      <c r="H122" s="44" t="e">
        <f>IF(ISBLANK(A122),"",'Frese Valve Selection'!AB122)</f>
        <v>#N/A</v>
      </c>
      <c r="I122" s="44" t="e">
        <f>IF(ISBLANK(A122),"",'Frese Valve Selection'!AC122&amp;" kPa")</f>
        <v>#N/A</v>
      </c>
      <c r="J122" s="44">
        <f>IF(ISBLANK(A122),"",'Frese Valve Selection'!B122)</f>
        <v>0</v>
      </c>
      <c r="K122" s="45" t="str">
        <f>IF(ISBLANK('Frese Valve Selection'!E122),"",'Frese Valve Selection'!E122)</f>
        <v/>
      </c>
    </row>
    <row r="123" spans="1:11">
      <c r="A123" s="43" t="str">
        <f>IF(ISBLANK('Frese Valve Selection'!Q123),"",'Frese Valve Selection'!Q123)</f>
        <v/>
      </c>
      <c r="B123" s="44">
        <f>'Frese Valve Selection'!C123</f>
        <v>0</v>
      </c>
      <c r="C123" s="44">
        <f>IF(ISBLANK(A123),"",'Frese Valve Selection'!AA123)</f>
        <v>0</v>
      </c>
      <c r="D123" s="44"/>
      <c r="E123" s="44"/>
      <c r="F123" s="44">
        <f>IF(ISBLANK(A123),"",'Frese Valve Selection'!D123)</f>
        <v>0</v>
      </c>
      <c r="G123" s="44">
        <v>1</v>
      </c>
      <c r="H123" s="44" t="e">
        <f>IF(ISBLANK(A123),"",'Frese Valve Selection'!AB123)</f>
        <v>#N/A</v>
      </c>
      <c r="I123" s="44" t="e">
        <f>IF(ISBLANK(A123),"",'Frese Valve Selection'!AC123&amp;" kPa")</f>
        <v>#N/A</v>
      </c>
      <c r="J123" s="44">
        <f>IF(ISBLANK(A123),"",'Frese Valve Selection'!B123)</f>
        <v>0</v>
      </c>
      <c r="K123" s="45" t="str">
        <f>IF(ISBLANK('Frese Valve Selection'!E123),"",'Frese Valve Selection'!E123)</f>
        <v/>
      </c>
    </row>
    <row r="124" spans="1:11">
      <c r="A124" s="43" t="str">
        <f>IF(ISBLANK('Frese Valve Selection'!Q124),"",'Frese Valve Selection'!Q124)</f>
        <v/>
      </c>
      <c r="B124" s="44">
        <f>'Frese Valve Selection'!C124</f>
        <v>0</v>
      </c>
      <c r="C124" s="44">
        <f>IF(ISBLANK(A124),"",'Frese Valve Selection'!AA124)</f>
        <v>0</v>
      </c>
      <c r="D124" s="44"/>
      <c r="E124" s="44"/>
      <c r="F124" s="44">
        <f>IF(ISBLANK(A124),"",'Frese Valve Selection'!D124)</f>
        <v>0</v>
      </c>
      <c r="G124" s="44">
        <v>1</v>
      </c>
      <c r="H124" s="44" t="e">
        <f>IF(ISBLANK(A124),"",'Frese Valve Selection'!AB124)</f>
        <v>#N/A</v>
      </c>
      <c r="I124" s="44" t="e">
        <f>IF(ISBLANK(A124),"",'Frese Valve Selection'!AC124&amp;" kPa")</f>
        <v>#N/A</v>
      </c>
      <c r="J124" s="44">
        <f>IF(ISBLANK(A124),"",'Frese Valve Selection'!B124)</f>
        <v>0</v>
      </c>
      <c r="K124" s="45" t="str">
        <f>IF(ISBLANK('Frese Valve Selection'!E124),"",'Frese Valve Selection'!E124)</f>
        <v/>
      </c>
    </row>
    <row r="125" spans="1:11">
      <c r="A125" s="43" t="str">
        <f>IF(ISBLANK('Frese Valve Selection'!Q125),"",'Frese Valve Selection'!Q125)</f>
        <v/>
      </c>
      <c r="B125" s="44">
        <f>'Frese Valve Selection'!C125</f>
        <v>0</v>
      </c>
      <c r="C125" s="44">
        <f>IF(ISBLANK(A125),"",'Frese Valve Selection'!AA125)</f>
        <v>0</v>
      </c>
      <c r="D125" s="44"/>
      <c r="E125" s="44"/>
      <c r="F125" s="44">
        <f>IF(ISBLANK(A125),"",'Frese Valve Selection'!D125)</f>
        <v>0</v>
      </c>
      <c r="G125" s="44">
        <v>1</v>
      </c>
      <c r="H125" s="44" t="e">
        <f>IF(ISBLANK(A125),"",'Frese Valve Selection'!AB125)</f>
        <v>#N/A</v>
      </c>
      <c r="I125" s="44" t="e">
        <f>IF(ISBLANK(A125),"",'Frese Valve Selection'!AC125&amp;" kPa")</f>
        <v>#N/A</v>
      </c>
      <c r="J125" s="44">
        <f>IF(ISBLANK(A125),"",'Frese Valve Selection'!B125)</f>
        <v>0</v>
      </c>
      <c r="K125" s="45" t="str">
        <f>IF(ISBLANK('Frese Valve Selection'!E125),"",'Frese Valve Selection'!E125)</f>
        <v/>
      </c>
    </row>
    <row r="126" spans="1:11">
      <c r="A126" s="43" t="str">
        <f>IF(ISBLANK('Frese Valve Selection'!Q126),"",'Frese Valve Selection'!Q126)</f>
        <v/>
      </c>
      <c r="B126" s="44">
        <f>'Frese Valve Selection'!C126</f>
        <v>0</v>
      </c>
      <c r="C126" s="44">
        <f>IF(ISBLANK(A126),"",'Frese Valve Selection'!AA126)</f>
        <v>0</v>
      </c>
      <c r="D126" s="44"/>
      <c r="E126" s="44"/>
      <c r="F126" s="44">
        <f>IF(ISBLANK(A126),"",'Frese Valve Selection'!D126)</f>
        <v>0</v>
      </c>
      <c r="G126" s="44">
        <v>1</v>
      </c>
      <c r="H126" s="44" t="e">
        <f>IF(ISBLANK(A126),"",'Frese Valve Selection'!AB126)</f>
        <v>#N/A</v>
      </c>
      <c r="I126" s="44" t="e">
        <f>IF(ISBLANK(A126),"",'Frese Valve Selection'!AC126&amp;" kPa")</f>
        <v>#N/A</v>
      </c>
      <c r="J126" s="44">
        <f>IF(ISBLANK(A126),"",'Frese Valve Selection'!B126)</f>
        <v>0</v>
      </c>
      <c r="K126" s="45" t="str">
        <f>IF(ISBLANK('Frese Valve Selection'!E126),"",'Frese Valve Selection'!E126)</f>
        <v/>
      </c>
    </row>
    <row r="127" spans="1:11">
      <c r="A127" s="43" t="str">
        <f>IF(ISBLANK('Frese Valve Selection'!Q127),"",'Frese Valve Selection'!Q127)</f>
        <v/>
      </c>
      <c r="B127" s="44">
        <f>'Frese Valve Selection'!C127</f>
        <v>0</v>
      </c>
      <c r="C127" s="44">
        <f>IF(ISBLANK(A127),"",'Frese Valve Selection'!AA127)</f>
        <v>0</v>
      </c>
      <c r="D127" s="44"/>
      <c r="E127" s="44"/>
      <c r="F127" s="44">
        <f>IF(ISBLANK(A127),"",'Frese Valve Selection'!D127)</f>
        <v>0</v>
      </c>
      <c r="G127" s="44">
        <v>1</v>
      </c>
      <c r="H127" s="44" t="e">
        <f>IF(ISBLANK(A127),"",'Frese Valve Selection'!AB127)</f>
        <v>#N/A</v>
      </c>
      <c r="I127" s="44" t="e">
        <f>IF(ISBLANK(A127),"",'Frese Valve Selection'!AC127&amp;" kPa")</f>
        <v>#N/A</v>
      </c>
      <c r="J127" s="44">
        <f>IF(ISBLANK(A127),"",'Frese Valve Selection'!B127)</f>
        <v>0</v>
      </c>
      <c r="K127" s="45" t="str">
        <f>IF(ISBLANK('Frese Valve Selection'!E127),"",'Frese Valve Selection'!E127)</f>
        <v/>
      </c>
    </row>
    <row r="128" spans="1:11">
      <c r="A128" s="43" t="str">
        <f>IF(ISBLANK('Frese Valve Selection'!Q128),"",'Frese Valve Selection'!Q128)</f>
        <v/>
      </c>
      <c r="B128" s="44">
        <f>'Frese Valve Selection'!C128</f>
        <v>0</v>
      </c>
      <c r="C128" s="44">
        <f>IF(ISBLANK(A128),"",'Frese Valve Selection'!AA128)</f>
        <v>0</v>
      </c>
      <c r="D128" s="44"/>
      <c r="E128" s="44"/>
      <c r="F128" s="44">
        <f>IF(ISBLANK(A128),"",'Frese Valve Selection'!D128)</f>
        <v>0</v>
      </c>
      <c r="G128" s="44">
        <v>1</v>
      </c>
      <c r="H128" s="44" t="e">
        <f>IF(ISBLANK(A128),"",'Frese Valve Selection'!AB128)</f>
        <v>#N/A</v>
      </c>
      <c r="I128" s="44" t="e">
        <f>IF(ISBLANK(A128),"",'Frese Valve Selection'!AC128&amp;" kPa")</f>
        <v>#N/A</v>
      </c>
      <c r="J128" s="44">
        <f>IF(ISBLANK(A128),"",'Frese Valve Selection'!B128)</f>
        <v>0</v>
      </c>
      <c r="K128" s="45" t="str">
        <f>IF(ISBLANK('Frese Valve Selection'!E128),"",'Frese Valve Selection'!E128)</f>
        <v/>
      </c>
    </row>
    <row r="129" spans="1:11">
      <c r="A129" s="43" t="str">
        <f>IF(ISBLANK('Frese Valve Selection'!Q129),"",'Frese Valve Selection'!Q129)</f>
        <v/>
      </c>
      <c r="B129" s="44">
        <f>'Frese Valve Selection'!C129</f>
        <v>0</v>
      </c>
      <c r="C129" s="44">
        <f>IF(ISBLANK(A129),"",'Frese Valve Selection'!AA129)</f>
        <v>0</v>
      </c>
      <c r="D129" s="44"/>
      <c r="E129" s="44"/>
      <c r="F129" s="44">
        <f>IF(ISBLANK(A129),"",'Frese Valve Selection'!D129)</f>
        <v>0</v>
      </c>
      <c r="G129" s="44">
        <v>1</v>
      </c>
      <c r="H129" s="44" t="e">
        <f>IF(ISBLANK(A129),"",'Frese Valve Selection'!AB129)</f>
        <v>#N/A</v>
      </c>
      <c r="I129" s="44" t="e">
        <f>IF(ISBLANK(A129),"",'Frese Valve Selection'!AC129&amp;" kPa")</f>
        <v>#N/A</v>
      </c>
      <c r="J129" s="44">
        <f>IF(ISBLANK(A129),"",'Frese Valve Selection'!B129)</f>
        <v>0</v>
      </c>
      <c r="K129" s="45" t="str">
        <f>IF(ISBLANK('Frese Valve Selection'!E129),"",'Frese Valve Selection'!E129)</f>
        <v/>
      </c>
    </row>
    <row r="130" spans="1:11">
      <c r="A130" s="43" t="str">
        <f>IF(ISBLANK('Frese Valve Selection'!Q130),"",'Frese Valve Selection'!Q130)</f>
        <v/>
      </c>
      <c r="B130" s="44">
        <f>'Frese Valve Selection'!C130</f>
        <v>0</v>
      </c>
      <c r="C130" s="44">
        <f>IF(ISBLANK(A130),"",'Frese Valve Selection'!AA130)</f>
        <v>0</v>
      </c>
      <c r="D130" s="44"/>
      <c r="E130" s="44"/>
      <c r="F130" s="44">
        <f>IF(ISBLANK(A130),"",'Frese Valve Selection'!D130)</f>
        <v>0</v>
      </c>
      <c r="G130" s="44">
        <v>1</v>
      </c>
      <c r="H130" s="44" t="e">
        <f>IF(ISBLANK(A130),"",'Frese Valve Selection'!AB130)</f>
        <v>#N/A</v>
      </c>
      <c r="I130" s="44" t="e">
        <f>IF(ISBLANK(A130),"",'Frese Valve Selection'!AC130&amp;" kPa")</f>
        <v>#N/A</v>
      </c>
      <c r="J130" s="44">
        <f>IF(ISBLANK(A130),"",'Frese Valve Selection'!B130)</f>
        <v>0</v>
      </c>
      <c r="K130" s="45" t="str">
        <f>IF(ISBLANK('Frese Valve Selection'!E130),"",'Frese Valve Selection'!E130)</f>
        <v/>
      </c>
    </row>
    <row r="131" spans="1:11">
      <c r="A131" s="43" t="str">
        <f>IF(ISBLANK('Frese Valve Selection'!Q131),"",'Frese Valve Selection'!Q131)</f>
        <v/>
      </c>
      <c r="B131" s="44">
        <f>'Frese Valve Selection'!C131</f>
        <v>0</v>
      </c>
      <c r="C131" s="44">
        <f>IF(ISBLANK(A131),"",'Frese Valve Selection'!AA131)</f>
        <v>0</v>
      </c>
      <c r="D131" s="44"/>
      <c r="E131" s="44"/>
      <c r="F131" s="44">
        <f>IF(ISBLANK(A131),"",'Frese Valve Selection'!D131)</f>
        <v>0</v>
      </c>
      <c r="G131" s="44">
        <v>1</v>
      </c>
      <c r="H131" s="44" t="e">
        <f>IF(ISBLANK(A131),"",'Frese Valve Selection'!AB131)</f>
        <v>#N/A</v>
      </c>
      <c r="I131" s="44" t="e">
        <f>IF(ISBLANK(A131),"",'Frese Valve Selection'!AC131&amp;" kPa")</f>
        <v>#N/A</v>
      </c>
      <c r="J131" s="44">
        <f>IF(ISBLANK(A131),"",'Frese Valve Selection'!B131)</f>
        <v>0</v>
      </c>
      <c r="K131" s="45" t="str">
        <f>IF(ISBLANK('Frese Valve Selection'!E131),"",'Frese Valve Selection'!E131)</f>
        <v/>
      </c>
    </row>
    <row r="132" spans="1:11">
      <c r="A132" s="43" t="str">
        <f>IF(ISBLANK('Frese Valve Selection'!Q132),"",'Frese Valve Selection'!Q132)</f>
        <v/>
      </c>
      <c r="B132" s="44">
        <f>'Frese Valve Selection'!C132</f>
        <v>0</v>
      </c>
      <c r="C132" s="44">
        <f>IF(ISBLANK(A132),"",'Frese Valve Selection'!AA132)</f>
        <v>0</v>
      </c>
      <c r="D132" s="44"/>
      <c r="E132" s="44"/>
      <c r="F132" s="44">
        <f>IF(ISBLANK(A132),"",'Frese Valve Selection'!D132)</f>
        <v>0</v>
      </c>
      <c r="G132" s="44">
        <v>1</v>
      </c>
      <c r="H132" s="44" t="e">
        <f>IF(ISBLANK(A132),"",'Frese Valve Selection'!AB132)</f>
        <v>#N/A</v>
      </c>
      <c r="I132" s="44" t="e">
        <f>IF(ISBLANK(A132),"",'Frese Valve Selection'!AC132&amp;" kPa")</f>
        <v>#N/A</v>
      </c>
      <c r="J132" s="44">
        <f>IF(ISBLANK(A132),"",'Frese Valve Selection'!B132)</f>
        <v>0</v>
      </c>
      <c r="K132" s="45" t="str">
        <f>IF(ISBLANK('Frese Valve Selection'!E132),"",'Frese Valve Selection'!E132)</f>
        <v/>
      </c>
    </row>
    <row r="133" spans="1:11">
      <c r="A133" s="43" t="str">
        <f>IF(ISBLANK('Frese Valve Selection'!Q133),"",'Frese Valve Selection'!Q133)</f>
        <v/>
      </c>
      <c r="B133" s="44">
        <f>'Frese Valve Selection'!C133</f>
        <v>0</v>
      </c>
      <c r="C133" s="44">
        <f>IF(ISBLANK(A133),"",'Frese Valve Selection'!AA133)</f>
        <v>0</v>
      </c>
      <c r="D133" s="44"/>
      <c r="E133" s="44"/>
      <c r="F133" s="44">
        <f>IF(ISBLANK(A133),"",'Frese Valve Selection'!D133)</f>
        <v>0</v>
      </c>
      <c r="G133" s="44">
        <v>1</v>
      </c>
      <c r="H133" s="44" t="e">
        <f>IF(ISBLANK(A133),"",'Frese Valve Selection'!AB133)</f>
        <v>#N/A</v>
      </c>
      <c r="I133" s="44" t="e">
        <f>IF(ISBLANK(A133),"",'Frese Valve Selection'!AC133&amp;" kPa")</f>
        <v>#N/A</v>
      </c>
      <c r="J133" s="44">
        <f>IF(ISBLANK(A133),"",'Frese Valve Selection'!B133)</f>
        <v>0</v>
      </c>
      <c r="K133" s="45" t="str">
        <f>IF(ISBLANK('Frese Valve Selection'!E133),"",'Frese Valve Selection'!E133)</f>
        <v/>
      </c>
    </row>
    <row r="134" spans="1:11">
      <c r="A134" s="43" t="str">
        <f>IF(ISBLANK('Frese Valve Selection'!Q134),"",'Frese Valve Selection'!Q134)</f>
        <v/>
      </c>
      <c r="B134" s="44">
        <f>'Frese Valve Selection'!C134</f>
        <v>0</v>
      </c>
      <c r="C134" s="44">
        <f>IF(ISBLANK(A134),"",'Frese Valve Selection'!AA134)</f>
        <v>0</v>
      </c>
      <c r="D134" s="44"/>
      <c r="E134" s="44"/>
      <c r="F134" s="44">
        <f>IF(ISBLANK(A134),"",'Frese Valve Selection'!D134)</f>
        <v>0</v>
      </c>
      <c r="G134" s="44">
        <v>1</v>
      </c>
      <c r="H134" s="44" t="e">
        <f>IF(ISBLANK(A134),"",'Frese Valve Selection'!AB134)</f>
        <v>#N/A</v>
      </c>
      <c r="I134" s="44" t="e">
        <f>IF(ISBLANK(A134),"",'Frese Valve Selection'!AC134&amp;" kPa")</f>
        <v>#N/A</v>
      </c>
      <c r="J134" s="44">
        <f>IF(ISBLANK(A134),"",'Frese Valve Selection'!B134)</f>
        <v>0</v>
      </c>
      <c r="K134" s="45" t="str">
        <f>IF(ISBLANK('Frese Valve Selection'!E134),"",'Frese Valve Selection'!E134)</f>
        <v/>
      </c>
    </row>
    <row r="135" spans="1:11">
      <c r="A135" s="43" t="str">
        <f>IF(ISBLANK('Frese Valve Selection'!Q135),"",'Frese Valve Selection'!Q135)</f>
        <v/>
      </c>
      <c r="B135" s="44">
        <f>'Frese Valve Selection'!C135</f>
        <v>0</v>
      </c>
      <c r="C135" s="44">
        <f>IF(ISBLANK(A135),"",'Frese Valve Selection'!AA135)</f>
        <v>0</v>
      </c>
      <c r="D135" s="44"/>
      <c r="E135" s="44"/>
      <c r="F135" s="44">
        <f>IF(ISBLANK(A135),"",'Frese Valve Selection'!D135)</f>
        <v>0</v>
      </c>
      <c r="G135" s="44">
        <v>1</v>
      </c>
      <c r="H135" s="44" t="e">
        <f>IF(ISBLANK(A135),"",'Frese Valve Selection'!AB135)</f>
        <v>#N/A</v>
      </c>
      <c r="I135" s="44" t="e">
        <f>IF(ISBLANK(A135),"",'Frese Valve Selection'!AC135&amp;" kPa")</f>
        <v>#N/A</v>
      </c>
      <c r="J135" s="44">
        <f>IF(ISBLANK(A135),"",'Frese Valve Selection'!B135)</f>
        <v>0</v>
      </c>
      <c r="K135" s="45" t="str">
        <f>IF(ISBLANK('Frese Valve Selection'!E135),"",'Frese Valve Selection'!E135)</f>
        <v/>
      </c>
    </row>
    <row r="136" spans="1:11">
      <c r="A136" s="43" t="str">
        <f>IF(ISBLANK('Frese Valve Selection'!Q136),"",'Frese Valve Selection'!Q136)</f>
        <v/>
      </c>
      <c r="B136" s="44">
        <f>'Frese Valve Selection'!C136</f>
        <v>0</v>
      </c>
      <c r="C136" s="44">
        <f>IF(ISBLANK(A136),"",'Frese Valve Selection'!AA136)</f>
        <v>0</v>
      </c>
      <c r="D136" s="44"/>
      <c r="E136" s="44"/>
      <c r="F136" s="44">
        <f>IF(ISBLANK(A136),"",'Frese Valve Selection'!D136)</f>
        <v>0</v>
      </c>
      <c r="G136" s="44">
        <v>1</v>
      </c>
      <c r="H136" s="44" t="e">
        <f>IF(ISBLANK(A136),"",'Frese Valve Selection'!AB136)</f>
        <v>#N/A</v>
      </c>
      <c r="I136" s="44" t="e">
        <f>IF(ISBLANK(A136),"",'Frese Valve Selection'!AC136&amp;" kPa")</f>
        <v>#N/A</v>
      </c>
      <c r="J136" s="44">
        <f>IF(ISBLANK(A136),"",'Frese Valve Selection'!B136)</f>
        <v>0</v>
      </c>
      <c r="K136" s="45" t="str">
        <f>IF(ISBLANK('Frese Valve Selection'!E136),"",'Frese Valve Selection'!E136)</f>
        <v/>
      </c>
    </row>
    <row r="137" spans="1:11">
      <c r="A137" s="43" t="str">
        <f>IF(ISBLANK('Frese Valve Selection'!Q137),"",'Frese Valve Selection'!Q137)</f>
        <v/>
      </c>
      <c r="B137" s="44">
        <f>'Frese Valve Selection'!C137</f>
        <v>0</v>
      </c>
      <c r="C137" s="44">
        <f>IF(ISBLANK(A137),"",'Frese Valve Selection'!AA137)</f>
        <v>0</v>
      </c>
      <c r="D137" s="44"/>
      <c r="E137" s="44"/>
      <c r="F137" s="44">
        <f>IF(ISBLANK(A137),"",'Frese Valve Selection'!D137)</f>
        <v>0</v>
      </c>
      <c r="G137" s="44">
        <v>1</v>
      </c>
      <c r="H137" s="44" t="e">
        <f>IF(ISBLANK(A137),"",'Frese Valve Selection'!AB137)</f>
        <v>#N/A</v>
      </c>
      <c r="I137" s="44" t="e">
        <f>IF(ISBLANK(A137),"",'Frese Valve Selection'!AC137&amp;" kPa")</f>
        <v>#N/A</v>
      </c>
      <c r="J137" s="44">
        <f>IF(ISBLANK(A137),"",'Frese Valve Selection'!B137)</f>
        <v>0</v>
      </c>
      <c r="K137" s="45" t="str">
        <f>IF(ISBLANK('Frese Valve Selection'!E137),"",'Frese Valve Selection'!E137)</f>
        <v/>
      </c>
    </row>
    <row r="138" spans="1:11">
      <c r="A138" s="43" t="str">
        <f>IF(ISBLANK('Frese Valve Selection'!Q138),"",'Frese Valve Selection'!Q138)</f>
        <v/>
      </c>
      <c r="B138" s="44">
        <f>'Frese Valve Selection'!C138</f>
        <v>0</v>
      </c>
      <c r="C138" s="44">
        <f>IF(ISBLANK(A138),"",'Frese Valve Selection'!AA138)</f>
        <v>0</v>
      </c>
      <c r="D138" s="44"/>
      <c r="E138" s="44"/>
      <c r="F138" s="44">
        <f>IF(ISBLANK(A138),"",'Frese Valve Selection'!D138)</f>
        <v>0</v>
      </c>
      <c r="G138" s="44">
        <v>1</v>
      </c>
      <c r="H138" s="44" t="e">
        <f>IF(ISBLANK(A138),"",'Frese Valve Selection'!AB138)</f>
        <v>#N/A</v>
      </c>
      <c r="I138" s="44" t="e">
        <f>IF(ISBLANK(A138),"",'Frese Valve Selection'!AC138&amp;" kPa")</f>
        <v>#N/A</v>
      </c>
      <c r="J138" s="44">
        <f>IF(ISBLANK(A138),"",'Frese Valve Selection'!B138)</f>
        <v>0</v>
      </c>
      <c r="K138" s="45" t="str">
        <f>IF(ISBLANK('Frese Valve Selection'!E138),"",'Frese Valve Selection'!E138)</f>
        <v/>
      </c>
    </row>
    <row r="139" spans="1:11">
      <c r="A139" s="43" t="str">
        <f>IF(ISBLANK('Frese Valve Selection'!Q139),"",'Frese Valve Selection'!Q139)</f>
        <v/>
      </c>
      <c r="B139" s="44">
        <f>'Frese Valve Selection'!C139</f>
        <v>0</v>
      </c>
      <c r="C139" s="44">
        <f>IF(ISBLANK(A139),"",'Frese Valve Selection'!AA139)</f>
        <v>0</v>
      </c>
      <c r="D139" s="44"/>
      <c r="E139" s="44"/>
      <c r="F139" s="44">
        <f>IF(ISBLANK(A139),"",'Frese Valve Selection'!D139)</f>
        <v>0</v>
      </c>
      <c r="G139" s="44">
        <v>1</v>
      </c>
      <c r="H139" s="44" t="e">
        <f>IF(ISBLANK(A139),"",'Frese Valve Selection'!AB139)</f>
        <v>#N/A</v>
      </c>
      <c r="I139" s="44" t="e">
        <f>IF(ISBLANK(A139),"",'Frese Valve Selection'!AC139&amp;" kPa")</f>
        <v>#N/A</v>
      </c>
      <c r="J139" s="44">
        <f>IF(ISBLANK(A139),"",'Frese Valve Selection'!B139)</f>
        <v>0</v>
      </c>
      <c r="K139" s="45" t="str">
        <f>IF(ISBLANK('Frese Valve Selection'!E139),"",'Frese Valve Selection'!E139)</f>
        <v/>
      </c>
    </row>
    <row r="140" spans="1:11">
      <c r="A140" s="43" t="str">
        <f>IF(ISBLANK('Frese Valve Selection'!Q140),"",'Frese Valve Selection'!Q140)</f>
        <v/>
      </c>
      <c r="B140" s="44">
        <f>'Frese Valve Selection'!C140</f>
        <v>0</v>
      </c>
      <c r="C140" s="44">
        <f>IF(ISBLANK(A140),"",'Frese Valve Selection'!AA140)</f>
        <v>0</v>
      </c>
      <c r="D140" s="44"/>
      <c r="E140" s="44"/>
      <c r="F140" s="44">
        <f>IF(ISBLANK(A140),"",'Frese Valve Selection'!D140)</f>
        <v>0</v>
      </c>
      <c r="G140" s="44">
        <v>1</v>
      </c>
      <c r="H140" s="44" t="e">
        <f>IF(ISBLANK(A140),"",'Frese Valve Selection'!AB140)</f>
        <v>#N/A</v>
      </c>
      <c r="I140" s="44" t="e">
        <f>IF(ISBLANK(A140),"",'Frese Valve Selection'!AC140&amp;" kPa")</f>
        <v>#N/A</v>
      </c>
      <c r="J140" s="44">
        <f>IF(ISBLANK(A140),"",'Frese Valve Selection'!B140)</f>
        <v>0</v>
      </c>
      <c r="K140" s="45" t="str">
        <f>IF(ISBLANK('Frese Valve Selection'!E140),"",'Frese Valve Selection'!E140)</f>
        <v/>
      </c>
    </row>
    <row r="141" spans="1:11">
      <c r="A141" s="43" t="str">
        <f>IF(ISBLANK('Frese Valve Selection'!Q141),"",'Frese Valve Selection'!Q141)</f>
        <v/>
      </c>
      <c r="B141" s="44">
        <f>'Frese Valve Selection'!C141</f>
        <v>0</v>
      </c>
      <c r="C141" s="44">
        <f>IF(ISBLANK(A141),"",'Frese Valve Selection'!AA141)</f>
        <v>0</v>
      </c>
      <c r="D141" s="44"/>
      <c r="E141" s="44"/>
      <c r="F141" s="44">
        <f>IF(ISBLANK(A141),"",'Frese Valve Selection'!D141)</f>
        <v>0</v>
      </c>
      <c r="G141" s="44">
        <v>1</v>
      </c>
      <c r="H141" s="44" t="e">
        <f>IF(ISBLANK(A141),"",'Frese Valve Selection'!AB141)</f>
        <v>#N/A</v>
      </c>
      <c r="I141" s="44" t="e">
        <f>IF(ISBLANK(A141),"",'Frese Valve Selection'!AC141&amp;" kPa")</f>
        <v>#N/A</v>
      </c>
      <c r="J141" s="44">
        <f>IF(ISBLANK(A141),"",'Frese Valve Selection'!B141)</f>
        <v>0</v>
      </c>
      <c r="K141" s="45" t="str">
        <f>IF(ISBLANK('Frese Valve Selection'!E141),"",'Frese Valve Selection'!E141)</f>
        <v/>
      </c>
    </row>
    <row r="142" spans="1:11">
      <c r="A142" s="43" t="str">
        <f>IF(ISBLANK('Frese Valve Selection'!Q142),"",'Frese Valve Selection'!Q142)</f>
        <v/>
      </c>
      <c r="B142" s="44">
        <f>'Frese Valve Selection'!C142</f>
        <v>0</v>
      </c>
      <c r="C142" s="44">
        <f>IF(ISBLANK(A142),"",'Frese Valve Selection'!AA142)</f>
        <v>0</v>
      </c>
      <c r="D142" s="44"/>
      <c r="E142" s="44"/>
      <c r="F142" s="44">
        <f>IF(ISBLANK(A142),"",'Frese Valve Selection'!D142)</f>
        <v>0</v>
      </c>
      <c r="G142" s="44">
        <v>1</v>
      </c>
      <c r="H142" s="44" t="e">
        <f>IF(ISBLANK(A142),"",'Frese Valve Selection'!AB142)</f>
        <v>#N/A</v>
      </c>
      <c r="I142" s="44" t="e">
        <f>IF(ISBLANK(A142),"",'Frese Valve Selection'!AC142&amp;" kPa")</f>
        <v>#N/A</v>
      </c>
      <c r="J142" s="44">
        <f>IF(ISBLANK(A142),"",'Frese Valve Selection'!B142)</f>
        <v>0</v>
      </c>
      <c r="K142" s="45" t="str">
        <f>IF(ISBLANK('Frese Valve Selection'!E142),"",'Frese Valve Selection'!E142)</f>
        <v/>
      </c>
    </row>
    <row r="143" spans="1:11">
      <c r="A143" s="43" t="str">
        <f>IF(ISBLANK('Frese Valve Selection'!Q143),"",'Frese Valve Selection'!Q143)</f>
        <v/>
      </c>
      <c r="B143" s="44">
        <f>'Frese Valve Selection'!C143</f>
        <v>0</v>
      </c>
      <c r="C143" s="44">
        <f>IF(ISBLANK(A143),"",'Frese Valve Selection'!AA143)</f>
        <v>0</v>
      </c>
      <c r="D143" s="44"/>
      <c r="E143" s="44"/>
      <c r="F143" s="44">
        <f>IF(ISBLANK(A143),"",'Frese Valve Selection'!D143)</f>
        <v>0</v>
      </c>
      <c r="G143" s="44">
        <v>1</v>
      </c>
      <c r="H143" s="44" t="e">
        <f>IF(ISBLANK(A143),"",'Frese Valve Selection'!AB143)</f>
        <v>#N/A</v>
      </c>
      <c r="I143" s="44" t="e">
        <f>IF(ISBLANK(A143),"",'Frese Valve Selection'!AC143&amp;" kPa")</f>
        <v>#N/A</v>
      </c>
      <c r="J143" s="44">
        <f>IF(ISBLANK(A143),"",'Frese Valve Selection'!B143)</f>
        <v>0</v>
      </c>
      <c r="K143" s="45" t="str">
        <f>IF(ISBLANK('Frese Valve Selection'!E143),"",'Frese Valve Selection'!E143)</f>
        <v/>
      </c>
    </row>
    <row r="144" spans="1:11">
      <c r="A144" s="43" t="str">
        <f>IF(ISBLANK('Frese Valve Selection'!Q144),"",'Frese Valve Selection'!Q144)</f>
        <v/>
      </c>
      <c r="B144" s="44">
        <f>'Frese Valve Selection'!C144</f>
        <v>0</v>
      </c>
      <c r="C144" s="44">
        <f>IF(ISBLANK(A144),"",'Frese Valve Selection'!AA144)</f>
        <v>0</v>
      </c>
      <c r="D144" s="44"/>
      <c r="E144" s="44"/>
      <c r="F144" s="44">
        <f>IF(ISBLANK(A144),"",'Frese Valve Selection'!D144)</f>
        <v>0</v>
      </c>
      <c r="G144" s="44">
        <v>1</v>
      </c>
      <c r="H144" s="44" t="e">
        <f>IF(ISBLANK(A144),"",'Frese Valve Selection'!AB144)</f>
        <v>#N/A</v>
      </c>
      <c r="I144" s="44" t="e">
        <f>IF(ISBLANK(A144),"",'Frese Valve Selection'!AC144&amp;" kPa")</f>
        <v>#N/A</v>
      </c>
      <c r="J144" s="44">
        <f>IF(ISBLANK(A144),"",'Frese Valve Selection'!B144)</f>
        <v>0</v>
      </c>
      <c r="K144" s="45" t="str">
        <f>IF(ISBLANK('Frese Valve Selection'!E144),"",'Frese Valve Selection'!E144)</f>
        <v/>
      </c>
    </row>
    <row r="145" spans="1:11">
      <c r="A145" s="43" t="str">
        <f>IF(ISBLANK('Frese Valve Selection'!Q145),"",'Frese Valve Selection'!Q145)</f>
        <v/>
      </c>
      <c r="B145" s="44">
        <f>'Frese Valve Selection'!C145</f>
        <v>0</v>
      </c>
      <c r="C145" s="44">
        <f>IF(ISBLANK(A145),"",'Frese Valve Selection'!AA145)</f>
        <v>0</v>
      </c>
      <c r="D145" s="44"/>
      <c r="E145" s="44"/>
      <c r="F145" s="44">
        <f>IF(ISBLANK(A145),"",'Frese Valve Selection'!D145)</f>
        <v>0</v>
      </c>
      <c r="G145" s="44">
        <v>1</v>
      </c>
      <c r="H145" s="44" t="e">
        <f>IF(ISBLANK(A145),"",'Frese Valve Selection'!AB145)</f>
        <v>#N/A</v>
      </c>
      <c r="I145" s="44" t="e">
        <f>IF(ISBLANK(A145),"",'Frese Valve Selection'!AC145&amp;" kPa")</f>
        <v>#N/A</v>
      </c>
      <c r="J145" s="44">
        <f>IF(ISBLANK(A145),"",'Frese Valve Selection'!B145)</f>
        <v>0</v>
      </c>
      <c r="K145" s="45" t="str">
        <f>IF(ISBLANK('Frese Valve Selection'!E145),"",'Frese Valve Selection'!E145)</f>
        <v/>
      </c>
    </row>
    <row r="146" spans="1:11">
      <c r="A146" s="43" t="str">
        <f>IF(ISBLANK('Frese Valve Selection'!Q146),"",'Frese Valve Selection'!Q146)</f>
        <v/>
      </c>
      <c r="B146" s="44">
        <f>'Frese Valve Selection'!C146</f>
        <v>0</v>
      </c>
      <c r="C146" s="44">
        <f>IF(ISBLANK(A146),"",'Frese Valve Selection'!AA146)</f>
        <v>0</v>
      </c>
      <c r="D146" s="44"/>
      <c r="E146" s="44"/>
      <c r="F146" s="44">
        <f>IF(ISBLANK(A146),"",'Frese Valve Selection'!D146)</f>
        <v>0</v>
      </c>
      <c r="G146" s="44">
        <v>1</v>
      </c>
      <c r="H146" s="44" t="e">
        <f>IF(ISBLANK(A146),"",'Frese Valve Selection'!AB146)</f>
        <v>#N/A</v>
      </c>
      <c r="I146" s="44" t="e">
        <f>IF(ISBLANK(A146),"",'Frese Valve Selection'!AC146&amp;" kPa")</f>
        <v>#N/A</v>
      </c>
      <c r="J146" s="44">
        <f>IF(ISBLANK(A146),"",'Frese Valve Selection'!B146)</f>
        <v>0</v>
      </c>
      <c r="K146" s="45" t="str">
        <f>IF(ISBLANK('Frese Valve Selection'!E146),"",'Frese Valve Selection'!E146)</f>
        <v/>
      </c>
    </row>
    <row r="147" spans="1:11">
      <c r="A147" s="43" t="str">
        <f>IF(ISBLANK('Frese Valve Selection'!Q147),"",'Frese Valve Selection'!Q147)</f>
        <v/>
      </c>
      <c r="B147" s="44">
        <f>'Frese Valve Selection'!C147</f>
        <v>0</v>
      </c>
      <c r="C147" s="44">
        <f>IF(ISBLANK(A147),"",'Frese Valve Selection'!AA147)</f>
        <v>0</v>
      </c>
      <c r="D147" s="44"/>
      <c r="E147" s="44"/>
      <c r="F147" s="44">
        <f>IF(ISBLANK(A147),"",'Frese Valve Selection'!D147)</f>
        <v>0</v>
      </c>
      <c r="G147" s="44">
        <v>1</v>
      </c>
      <c r="H147" s="44" t="e">
        <f>IF(ISBLANK(A147),"",'Frese Valve Selection'!AB147)</f>
        <v>#N/A</v>
      </c>
      <c r="I147" s="44" t="e">
        <f>IF(ISBLANK(A147),"",'Frese Valve Selection'!AC147&amp;" kPa")</f>
        <v>#N/A</v>
      </c>
      <c r="J147" s="44">
        <f>IF(ISBLANK(A147),"",'Frese Valve Selection'!B147)</f>
        <v>0</v>
      </c>
      <c r="K147" s="45" t="str">
        <f>IF(ISBLANK('Frese Valve Selection'!E147),"",'Frese Valve Selection'!E147)</f>
        <v/>
      </c>
    </row>
    <row r="148" spans="1:11">
      <c r="A148" s="43" t="str">
        <f>IF(ISBLANK('Frese Valve Selection'!Q148),"",'Frese Valve Selection'!Q148)</f>
        <v/>
      </c>
      <c r="B148" s="44">
        <f>'Frese Valve Selection'!C148</f>
        <v>0</v>
      </c>
      <c r="C148" s="44">
        <f>IF(ISBLANK(A148),"",'Frese Valve Selection'!AA148)</f>
        <v>0</v>
      </c>
      <c r="D148" s="44"/>
      <c r="E148" s="44"/>
      <c r="F148" s="44">
        <f>IF(ISBLANK(A148),"",'Frese Valve Selection'!D148)</f>
        <v>0</v>
      </c>
      <c r="G148" s="44">
        <v>1</v>
      </c>
      <c r="H148" s="44" t="e">
        <f>IF(ISBLANK(A148),"",'Frese Valve Selection'!AB148)</f>
        <v>#N/A</v>
      </c>
      <c r="I148" s="44" t="e">
        <f>IF(ISBLANK(A148),"",'Frese Valve Selection'!AC148&amp;" kPa")</f>
        <v>#N/A</v>
      </c>
      <c r="J148" s="44">
        <f>IF(ISBLANK(A148),"",'Frese Valve Selection'!B148)</f>
        <v>0</v>
      </c>
      <c r="K148" s="45" t="str">
        <f>IF(ISBLANK('Frese Valve Selection'!E148),"",'Frese Valve Selection'!E148)</f>
        <v/>
      </c>
    </row>
    <row r="149" spans="1:11">
      <c r="A149" s="43" t="str">
        <f>IF(ISBLANK('Frese Valve Selection'!Q149),"",'Frese Valve Selection'!Q149)</f>
        <v/>
      </c>
      <c r="B149" s="44">
        <f>'Frese Valve Selection'!C149</f>
        <v>0</v>
      </c>
      <c r="C149" s="44">
        <f>IF(ISBLANK(A149),"",'Frese Valve Selection'!AA149)</f>
        <v>0</v>
      </c>
      <c r="D149" s="44"/>
      <c r="E149" s="44"/>
      <c r="F149" s="44">
        <f>IF(ISBLANK(A149),"",'Frese Valve Selection'!D149)</f>
        <v>0</v>
      </c>
      <c r="G149" s="44">
        <v>1</v>
      </c>
      <c r="H149" s="44" t="e">
        <f>IF(ISBLANK(A149),"",'Frese Valve Selection'!AB149)</f>
        <v>#N/A</v>
      </c>
      <c r="I149" s="44" t="e">
        <f>IF(ISBLANK(A149),"",'Frese Valve Selection'!AC149&amp;" kPa")</f>
        <v>#N/A</v>
      </c>
      <c r="J149" s="44">
        <f>IF(ISBLANK(A149),"",'Frese Valve Selection'!B149)</f>
        <v>0</v>
      </c>
      <c r="K149" s="45" t="str">
        <f>IF(ISBLANK('Frese Valve Selection'!E149),"",'Frese Valve Selection'!E149)</f>
        <v/>
      </c>
    </row>
    <row r="150" spans="1:11">
      <c r="A150" s="43" t="str">
        <f>IF(ISBLANK('Frese Valve Selection'!Q150),"",'Frese Valve Selection'!Q150)</f>
        <v/>
      </c>
      <c r="B150" s="44">
        <f>'Frese Valve Selection'!C150</f>
        <v>0</v>
      </c>
      <c r="C150" s="44">
        <f>IF(ISBLANK(A150),"",'Frese Valve Selection'!AA150)</f>
        <v>0</v>
      </c>
      <c r="D150" s="44"/>
      <c r="E150" s="44"/>
      <c r="F150" s="44">
        <f>IF(ISBLANK(A150),"",'Frese Valve Selection'!D150)</f>
        <v>0</v>
      </c>
      <c r="G150" s="44">
        <v>1</v>
      </c>
      <c r="H150" s="44" t="e">
        <f>IF(ISBLANK(A150),"",'Frese Valve Selection'!AB150)</f>
        <v>#N/A</v>
      </c>
      <c r="I150" s="44" t="e">
        <f>IF(ISBLANK(A150),"",'Frese Valve Selection'!AC150&amp;" kPa")</f>
        <v>#N/A</v>
      </c>
      <c r="J150" s="44">
        <f>IF(ISBLANK(A150),"",'Frese Valve Selection'!B150)</f>
        <v>0</v>
      </c>
      <c r="K150" s="45" t="str">
        <f>IF(ISBLANK('Frese Valve Selection'!E150),"",'Frese Valve Selection'!E150)</f>
        <v/>
      </c>
    </row>
    <row r="151" spans="1:11">
      <c r="A151" s="43" t="str">
        <f>IF(ISBLANK('Frese Valve Selection'!Q151),"",'Frese Valve Selection'!Q151)</f>
        <v/>
      </c>
      <c r="B151" s="44">
        <f>'Frese Valve Selection'!C151</f>
        <v>0</v>
      </c>
      <c r="C151" s="44">
        <f>IF(ISBLANK(A151),"",'Frese Valve Selection'!AA151)</f>
        <v>0</v>
      </c>
      <c r="D151" s="44"/>
      <c r="E151" s="44"/>
      <c r="F151" s="44">
        <f>IF(ISBLANK(A151),"",'Frese Valve Selection'!D151)</f>
        <v>0</v>
      </c>
      <c r="G151" s="44">
        <v>1</v>
      </c>
      <c r="H151" s="44" t="e">
        <f>IF(ISBLANK(A151),"",'Frese Valve Selection'!AB151)</f>
        <v>#N/A</v>
      </c>
      <c r="I151" s="44" t="e">
        <f>IF(ISBLANK(A151),"",'Frese Valve Selection'!AC151&amp;" kPa")</f>
        <v>#N/A</v>
      </c>
      <c r="J151" s="44">
        <f>IF(ISBLANK(A151),"",'Frese Valve Selection'!B151)</f>
        <v>0</v>
      </c>
      <c r="K151" s="45" t="str">
        <f>IF(ISBLANK('Frese Valve Selection'!E151),"",'Frese Valve Selection'!E151)</f>
        <v/>
      </c>
    </row>
    <row r="152" spans="1:11">
      <c r="A152" s="43" t="str">
        <f>IF(ISBLANK('Frese Valve Selection'!Q152),"",'Frese Valve Selection'!Q152)</f>
        <v/>
      </c>
      <c r="B152" s="44">
        <f>'Frese Valve Selection'!C152</f>
        <v>0</v>
      </c>
      <c r="C152" s="44">
        <f>IF(ISBLANK(A152),"",'Frese Valve Selection'!AA152)</f>
        <v>0</v>
      </c>
      <c r="D152" s="44"/>
      <c r="E152" s="44"/>
      <c r="F152" s="44">
        <f>IF(ISBLANK(A152),"",'Frese Valve Selection'!D152)</f>
        <v>0</v>
      </c>
      <c r="G152" s="44">
        <v>1</v>
      </c>
      <c r="H152" s="44" t="e">
        <f>IF(ISBLANK(A152),"",'Frese Valve Selection'!AB152)</f>
        <v>#N/A</v>
      </c>
      <c r="I152" s="44" t="e">
        <f>IF(ISBLANK(A152),"",'Frese Valve Selection'!AC152&amp;" kPa")</f>
        <v>#N/A</v>
      </c>
      <c r="J152" s="44">
        <f>IF(ISBLANK(A152),"",'Frese Valve Selection'!B152)</f>
        <v>0</v>
      </c>
      <c r="K152" s="45" t="str">
        <f>IF(ISBLANK('Frese Valve Selection'!E152),"",'Frese Valve Selection'!E152)</f>
        <v/>
      </c>
    </row>
    <row r="153" spans="1:11">
      <c r="A153" s="43" t="str">
        <f>IF(ISBLANK('Frese Valve Selection'!Q153),"",'Frese Valve Selection'!Q153)</f>
        <v/>
      </c>
      <c r="B153" s="44">
        <f>'Frese Valve Selection'!C153</f>
        <v>0</v>
      </c>
      <c r="C153" s="44">
        <f>IF(ISBLANK(A153),"",'Frese Valve Selection'!AA153)</f>
        <v>0</v>
      </c>
      <c r="D153" s="44"/>
      <c r="E153" s="44"/>
      <c r="F153" s="44">
        <f>IF(ISBLANK(A153),"",'Frese Valve Selection'!D153)</f>
        <v>0</v>
      </c>
      <c r="G153" s="44">
        <v>1</v>
      </c>
      <c r="H153" s="44" t="e">
        <f>IF(ISBLANK(A153),"",'Frese Valve Selection'!AB153)</f>
        <v>#N/A</v>
      </c>
      <c r="I153" s="44" t="e">
        <f>IF(ISBLANK(A153),"",'Frese Valve Selection'!AC153&amp;" kPa")</f>
        <v>#N/A</v>
      </c>
      <c r="J153" s="44">
        <f>IF(ISBLANK(A153),"",'Frese Valve Selection'!B153)</f>
        <v>0</v>
      </c>
      <c r="K153" s="45" t="str">
        <f>IF(ISBLANK('Frese Valve Selection'!E153),"",'Frese Valve Selection'!E153)</f>
        <v/>
      </c>
    </row>
    <row r="154" spans="1:11">
      <c r="A154" s="43" t="str">
        <f>IF(ISBLANK('Frese Valve Selection'!Q154),"",'Frese Valve Selection'!Q154)</f>
        <v/>
      </c>
      <c r="B154" s="44">
        <f>'Frese Valve Selection'!C154</f>
        <v>0</v>
      </c>
      <c r="C154" s="44">
        <f>IF(ISBLANK(A154),"",'Frese Valve Selection'!AA154)</f>
        <v>0</v>
      </c>
      <c r="D154" s="44"/>
      <c r="E154" s="44"/>
      <c r="F154" s="44">
        <f>IF(ISBLANK(A154),"",'Frese Valve Selection'!D154)</f>
        <v>0</v>
      </c>
      <c r="G154" s="44">
        <v>1</v>
      </c>
      <c r="H154" s="44" t="e">
        <f>IF(ISBLANK(A154),"",'Frese Valve Selection'!AB154)</f>
        <v>#N/A</v>
      </c>
      <c r="I154" s="44" t="e">
        <f>IF(ISBLANK(A154),"",'Frese Valve Selection'!AC154&amp;" kPa")</f>
        <v>#N/A</v>
      </c>
      <c r="J154" s="44">
        <f>IF(ISBLANK(A154),"",'Frese Valve Selection'!B154)</f>
        <v>0</v>
      </c>
      <c r="K154" s="45" t="str">
        <f>IF(ISBLANK('Frese Valve Selection'!E154),"",'Frese Valve Selection'!E154)</f>
        <v/>
      </c>
    </row>
    <row r="155" spans="1:11">
      <c r="A155" s="43" t="str">
        <f>IF(ISBLANK('Frese Valve Selection'!Q155),"",'Frese Valve Selection'!Q155)</f>
        <v/>
      </c>
      <c r="B155" s="44">
        <f>'Frese Valve Selection'!C155</f>
        <v>0</v>
      </c>
      <c r="C155" s="44">
        <f>IF(ISBLANK(A155),"",'Frese Valve Selection'!AA155)</f>
        <v>0</v>
      </c>
      <c r="D155" s="44"/>
      <c r="E155" s="44"/>
      <c r="F155" s="44">
        <f>IF(ISBLANK(A155),"",'Frese Valve Selection'!D155)</f>
        <v>0</v>
      </c>
      <c r="G155" s="44">
        <v>1</v>
      </c>
      <c r="H155" s="44" t="e">
        <f>IF(ISBLANK(A155),"",'Frese Valve Selection'!AB155)</f>
        <v>#N/A</v>
      </c>
      <c r="I155" s="44" t="e">
        <f>IF(ISBLANK(A155),"",'Frese Valve Selection'!AC155&amp;" kPa")</f>
        <v>#N/A</v>
      </c>
      <c r="J155" s="44">
        <f>IF(ISBLANK(A155),"",'Frese Valve Selection'!B155)</f>
        <v>0</v>
      </c>
      <c r="K155" s="45" t="str">
        <f>IF(ISBLANK('Frese Valve Selection'!E155),"",'Frese Valve Selection'!E155)</f>
        <v/>
      </c>
    </row>
    <row r="156" spans="1:11">
      <c r="A156" s="43" t="str">
        <f>IF(ISBLANK('Frese Valve Selection'!Q156),"",'Frese Valve Selection'!Q156)</f>
        <v/>
      </c>
      <c r="B156" s="44">
        <f>'Frese Valve Selection'!C156</f>
        <v>0</v>
      </c>
      <c r="C156" s="44">
        <f>IF(ISBLANK(A156),"",'Frese Valve Selection'!AA156)</f>
        <v>0</v>
      </c>
      <c r="D156" s="44"/>
      <c r="E156" s="44"/>
      <c r="F156" s="44">
        <f>IF(ISBLANK(A156),"",'Frese Valve Selection'!D156)</f>
        <v>0</v>
      </c>
      <c r="G156" s="44">
        <v>1</v>
      </c>
      <c r="H156" s="44" t="e">
        <f>IF(ISBLANK(A156),"",'Frese Valve Selection'!AB156)</f>
        <v>#N/A</v>
      </c>
      <c r="I156" s="44" t="e">
        <f>IF(ISBLANK(A156),"",'Frese Valve Selection'!AC156&amp;" kPa")</f>
        <v>#N/A</v>
      </c>
      <c r="J156" s="44">
        <f>IF(ISBLANK(A156),"",'Frese Valve Selection'!B156)</f>
        <v>0</v>
      </c>
      <c r="K156" s="45" t="str">
        <f>IF(ISBLANK('Frese Valve Selection'!E156),"",'Frese Valve Selection'!E156)</f>
        <v/>
      </c>
    </row>
    <row r="157" spans="1:11">
      <c r="A157" s="43" t="str">
        <f>IF(ISBLANK('Frese Valve Selection'!Q157),"",'Frese Valve Selection'!Q157)</f>
        <v/>
      </c>
      <c r="B157" s="44">
        <f>'Frese Valve Selection'!C157</f>
        <v>0</v>
      </c>
      <c r="C157" s="44">
        <f>IF(ISBLANK(A157),"",'Frese Valve Selection'!AA157)</f>
        <v>0</v>
      </c>
      <c r="D157" s="44"/>
      <c r="E157" s="44"/>
      <c r="F157" s="44">
        <f>IF(ISBLANK(A157),"",'Frese Valve Selection'!D157)</f>
        <v>0</v>
      </c>
      <c r="G157" s="44">
        <v>1</v>
      </c>
      <c r="H157" s="44" t="e">
        <f>IF(ISBLANK(A157),"",'Frese Valve Selection'!AB157)</f>
        <v>#N/A</v>
      </c>
      <c r="I157" s="44" t="e">
        <f>IF(ISBLANK(A157),"",'Frese Valve Selection'!AC157&amp;" kPa")</f>
        <v>#N/A</v>
      </c>
      <c r="J157" s="44">
        <f>IF(ISBLANK(A157),"",'Frese Valve Selection'!B157)</f>
        <v>0</v>
      </c>
      <c r="K157" s="45" t="str">
        <f>IF(ISBLANK('Frese Valve Selection'!E157),"",'Frese Valve Selection'!E157)</f>
        <v/>
      </c>
    </row>
    <row r="158" spans="1:11">
      <c r="A158" s="43" t="str">
        <f>IF(ISBLANK('Frese Valve Selection'!Q158),"",'Frese Valve Selection'!Q158)</f>
        <v/>
      </c>
      <c r="B158" s="44">
        <f>'Frese Valve Selection'!C158</f>
        <v>0</v>
      </c>
      <c r="C158" s="44">
        <f>IF(ISBLANK(A158),"",'Frese Valve Selection'!AA158)</f>
        <v>0</v>
      </c>
      <c r="D158" s="44"/>
      <c r="E158" s="44"/>
      <c r="F158" s="44">
        <f>IF(ISBLANK(A158),"",'Frese Valve Selection'!D158)</f>
        <v>0</v>
      </c>
      <c r="G158" s="44">
        <v>1</v>
      </c>
      <c r="H158" s="44" t="e">
        <f>IF(ISBLANK(A158),"",'Frese Valve Selection'!AB158)</f>
        <v>#N/A</v>
      </c>
      <c r="I158" s="44" t="e">
        <f>IF(ISBLANK(A158),"",'Frese Valve Selection'!AC158&amp;" kPa")</f>
        <v>#N/A</v>
      </c>
      <c r="J158" s="44">
        <f>IF(ISBLANK(A158),"",'Frese Valve Selection'!B158)</f>
        <v>0</v>
      </c>
      <c r="K158" s="45" t="str">
        <f>IF(ISBLANK('Frese Valve Selection'!E158),"",'Frese Valve Selection'!E158)</f>
        <v/>
      </c>
    </row>
    <row r="159" spans="1:11">
      <c r="A159" s="43" t="str">
        <f>IF(ISBLANK('Frese Valve Selection'!Q159),"",'Frese Valve Selection'!Q159)</f>
        <v/>
      </c>
      <c r="B159" s="44">
        <f>'Frese Valve Selection'!C159</f>
        <v>0</v>
      </c>
      <c r="C159" s="44">
        <f>IF(ISBLANK(A159),"",'Frese Valve Selection'!AA159)</f>
        <v>0</v>
      </c>
      <c r="D159" s="44"/>
      <c r="E159" s="44"/>
      <c r="F159" s="44">
        <f>IF(ISBLANK(A159),"",'Frese Valve Selection'!D159)</f>
        <v>0</v>
      </c>
      <c r="G159" s="44">
        <v>1</v>
      </c>
      <c r="H159" s="44" t="e">
        <f>IF(ISBLANK(A159),"",'Frese Valve Selection'!AB159)</f>
        <v>#N/A</v>
      </c>
      <c r="I159" s="44" t="e">
        <f>IF(ISBLANK(A159),"",'Frese Valve Selection'!AC159&amp;" kPa")</f>
        <v>#N/A</v>
      </c>
      <c r="J159" s="44">
        <f>IF(ISBLANK(A159),"",'Frese Valve Selection'!B159)</f>
        <v>0</v>
      </c>
      <c r="K159" s="45" t="str">
        <f>IF(ISBLANK('Frese Valve Selection'!E159),"",'Frese Valve Selection'!E159)</f>
        <v/>
      </c>
    </row>
    <row r="160" spans="1:11">
      <c r="A160" s="43" t="str">
        <f>IF(ISBLANK('Frese Valve Selection'!Q160),"",'Frese Valve Selection'!Q160)</f>
        <v/>
      </c>
      <c r="B160" s="44">
        <f>'Frese Valve Selection'!C160</f>
        <v>0</v>
      </c>
      <c r="C160" s="44">
        <f>IF(ISBLANK(A160),"",'Frese Valve Selection'!AA160)</f>
        <v>0</v>
      </c>
      <c r="D160" s="44"/>
      <c r="E160" s="44"/>
      <c r="F160" s="44">
        <f>IF(ISBLANK(A160),"",'Frese Valve Selection'!D160)</f>
        <v>0</v>
      </c>
      <c r="G160" s="44">
        <v>1</v>
      </c>
      <c r="H160" s="44" t="e">
        <f>IF(ISBLANK(A160),"",'Frese Valve Selection'!AB160)</f>
        <v>#N/A</v>
      </c>
      <c r="I160" s="44" t="e">
        <f>IF(ISBLANK(A160),"",'Frese Valve Selection'!AC160&amp;" kPa")</f>
        <v>#N/A</v>
      </c>
      <c r="J160" s="44">
        <f>IF(ISBLANK(A160),"",'Frese Valve Selection'!B160)</f>
        <v>0</v>
      </c>
      <c r="K160" s="45" t="str">
        <f>IF(ISBLANK('Frese Valve Selection'!E160),"",'Frese Valve Selection'!E160)</f>
        <v/>
      </c>
    </row>
    <row r="161" spans="1:11">
      <c r="A161" s="43" t="str">
        <f>IF(ISBLANK('Frese Valve Selection'!Q161),"",'Frese Valve Selection'!Q161)</f>
        <v/>
      </c>
      <c r="B161" s="44">
        <f>'Frese Valve Selection'!C161</f>
        <v>0</v>
      </c>
      <c r="C161" s="44">
        <f>IF(ISBLANK(A161),"",'Frese Valve Selection'!AA161)</f>
        <v>0</v>
      </c>
      <c r="D161" s="44"/>
      <c r="E161" s="44"/>
      <c r="F161" s="44">
        <f>IF(ISBLANK(A161),"",'Frese Valve Selection'!D161)</f>
        <v>0</v>
      </c>
      <c r="G161" s="44">
        <v>1</v>
      </c>
      <c r="H161" s="44" t="e">
        <f>IF(ISBLANK(A161),"",'Frese Valve Selection'!AB161)</f>
        <v>#N/A</v>
      </c>
      <c r="I161" s="44" t="e">
        <f>IF(ISBLANK(A161),"",'Frese Valve Selection'!AC161&amp;" kPa")</f>
        <v>#N/A</v>
      </c>
      <c r="J161" s="44">
        <f>IF(ISBLANK(A161),"",'Frese Valve Selection'!B161)</f>
        <v>0</v>
      </c>
      <c r="K161" s="45" t="str">
        <f>IF(ISBLANK('Frese Valve Selection'!E161),"",'Frese Valve Selection'!E161)</f>
        <v/>
      </c>
    </row>
    <row r="162" spans="1:11">
      <c r="A162" s="43" t="str">
        <f>IF(ISBLANK('Frese Valve Selection'!Q162),"",'Frese Valve Selection'!Q162)</f>
        <v/>
      </c>
      <c r="B162" s="44">
        <f>'Frese Valve Selection'!C162</f>
        <v>0</v>
      </c>
      <c r="C162" s="44">
        <f>IF(ISBLANK(A162),"",'Frese Valve Selection'!AA162)</f>
        <v>0</v>
      </c>
      <c r="D162" s="44"/>
      <c r="E162" s="44"/>
      <c r="F162" s="44">
        <f>IF(ISBLANK(A162),"",'Frese Valve Selection'!D162)</f>
        <v>0</v>
      </c>
      <c r="G162" s="44">
        <v>1</v>
      </c>
      <c r="H162" s="44" t="e">
        <f>IF(ISBLANK(A162),"",'Frese Valve Selection'!AB162)</f>
        <v>#N/A</v>
      </c>
      <c r="I162" s="44" t="e">
        <f>IF(ISBLANK(A162),"",'Frese Valve Selection'!AC162&amp;" kPa")</f>
        <v>#N/A</v>
      </c>
      <c r="J162" s="44">
        <f>IF(ISBLANK(A162),"",'Frese Valve Selection'!B162)</f>
        <v>0</v>
      </c>
      <c r="K162" s="45" t="str">
        <f>IF(ISBLANK('Frese Valve Selection'!E162),"",'Frese Valve Selection'!E162)</f>
        <v/>
      </c>
    </row>
    <row r="163" spans="1:11">
      <c r="A163" s="43" t="str">
        <f>IF(ISBLANK('Frese Valve Selection'!Q163),"",'Frese Valve Selection'!Q163)</f>
        <v/>
      </c>
      <c r="B163" s="44">
        <f>'Frese Valve Selection'!C163</f>
        <v>0</v>
      </c>
      <c r="C163" s="44">
        <f>IF(ISBLANK(A163),"",'Frese Valve Selection'!AA163)</f>
        <v>0</v>
      </c>
      <c r="D163" s="44"/>
      <c r="E163" s="44"/>
      <c r="F163" s="44">
        <f>IF(ISBLANK(A163),"",'Frese Valve Selection'!D163)</f>
        <v>0</v>
      </c>
      <c r="G163" s="44">
        <v>1</v>
      </c>
      <c r="H163" s="44" t="e">
        <f>IF(ISBLANK(A163),"",'Frese Valve Selection'!AB163)</f>
        <v>#N/A</v>
      </c>
      <c r="I163" s="44" t="e">
        <f>IF(ISBLANK(A163),"",'Frese Valve Selection'!AC163&amp;" kPa")</f>
        <v>#N/A</v>
      </c>
      <c r="J163" s="44">
        <f>IF(ISBLANK(A163),"",'Frese Valve Selection'!B163)</f>
        <v>0</v>
      </c>
      <c r="K163" s="45" t="str">
        <f>IF(ISBLANK('Frese Valve Selection'!E163),"",'Frese Valve Selection'!E163)</f>
        <v/>
      </c>
    </row>
    <row r="164" spans="1:11">
      <c r="A164" s="43" t="str">
        <f>IF(ISBLANK('Frese Valve Selection'!Q164),"",'Frese Valve Selection'!Q164)</f>
        <v/>
      </c>
      <c r="B164" s="44">
        <f>'Frese Valve Selection'!C164</f>
        <v>0</v>
      </c>
      <c r="C164" s="44">
        <f>IF(ISBLANK(A164),"",'Frese Valve Selection'!AA164)</f>
        <v>0</v>
      </c>
      <c r="D164" s="44"/>
      <c r="E164" s="44"/>
      <c r="F164" s="44">
        <f>IF(ISBLANK(A164),"",'Frese Valve Selection'!D164)</f>
        <v>0</v>
      </c>
      <c r="G164" s="44">
        <v>1</v>
      </c>
      <c r="H164" s="44" t="e">
        <f>IF(ISBLANK(A164),"",'Frese Valve Selection'!AB164)</f>
        <v>#N/A</v>
      </c>
      <c r="I164" s="44" t="e">
        <f>IF(ISBLANK(A164),"",'Frese Valve Selection'!AC164&amp;" kPa")</f>
        <v>#N/A</v>
      </c>
      <c r="J164" s="44">
        <f>IF(ISBLANK(A164),"",'Frese Valve Selection'!B164)</f>
        <v>0</v>
      </c>
      <c r="K164" s="45" t="str">
        <f>IF(ISBLANK('Frese Valve Selection'!E164),"",'Frese Valve Selection'!E164)</f>
        <v/>
      </c>
    </row>
    <row r="165" spans="1:11">
      <c r="A165" s="43" t="str">
        <f>IF(ISBLANK('Frese Valve Selection'!Q165),"",'Frese Valve Selection'!Q165)</f>
        <v/>
      </c>
      <c r="B165" s="44">
        <f>'Frese Valve Selection'!C165</f>
        <v>0</v>
      </c>
      <c r="C165" s="44">
        <f>IF(ISBLANK(A165),"",'Frese Valve Selection'!AA165)</f>
        <v>0</v>
      </c>
      <c r="D165" s="44"/>
      <c r="E165" s="44"/>
      <c r="F165" s="44">
        <f>IF(ISBLANK(A165),"",'Frese Valve Selection'!D165)</f>
        <v>0</v>
      </c>
      <c r="G165" s="44">
        <v>1</v>
      </c>
      <c r="H165" s="44" t="e">
        <f>IF(ISBLANK(A165),"",'Frese Valve Selection'!AB165)</f>
        <v>#N/A</v>
      </c>
      <c r="I165" s="44" t="e">
        <f>IF(ISBLANK(A165),"",'Frese Valve Selection'!AC165&amp;" kPa")</f>
        <v>#N/A</v>
      </c>
      <c r="J165" s="44">
        <f>IF(ISBLANK(A165),"",'Frese Valve Selection'!B165)</f>
        <v>0</v>
      </c>
      <c r="K165" s="45" t="str">
        <f>IF(ISBLANK('Frese Valve Selection'!E165),"",'Frese Valve Selection'!E165)</f>
        <v/>
      </c>
    </row>
    <row r="166" spans="1:11">
      <c r="A166" s="43" t="str">
        <f>IF(ISBLANK('Frese Valve Selection'!Q166),"",'Frese Valve Selection'!Q166)</f>
        <v/>
      </c>
      <c r="B166" s="44">
        <f>'Frese Valve Selection'!C166</f>
        <v>0</v>
      </c>
      <c r="C166" s="44">
        <f>IF(ISBLANK(A166),"",'Frese Valve Selection'!AA166)</f>
        <v>0</v>
      </c>
      <c r="D166" s="44"/>
      <c r="E166" s="44"/>
      <c r="F166" s="44">
        <f>IF(ISBLANK(A166),"",'Frese Valve Selection'!D166)</f>
        <v>0</v>
      </c>
      <c r="G166" s="44">
        <v>1</v>
      </c>
      <c r="H166" s="44" t="e">
        <f>IF(ISBLANK(A166),"",'Frese Valve Selection'!AB166)</f>
        <v>#N/A</v>
      </c>
      <c r="I166" s="44" t="e">
        <f>IF(ISBLANK(A166),"",'Frese Valve Selection'!AC166&amp;" kPa")</f>
        <v>#N/A</v>
      </c>
      <c r="J166" s="44">
        <f>IF(ISBLANK(A166),"",'Frese Valve Selection'!B166)</f>
        <v>0</v>
      </c>
      <c r="K166" s="45" t="str">
        <f>IF(ISBLANK('Frese Valve Selection'!E166),"",'Frese Valve Selection'!E166)</f>
        <v/>
      </c>
    </row>
    <row r="167" spans="1:11">
      <c r="A167" s="43" t="str">
        <f>IF(ISBLANK('Frese Valve Selection'!Q167),"",'Frese Valve Selection'!Q167)</f>
        <v/>
      </c>
      <c r="B167" s="44">
        <f>'Frese Valve Selection'!C167</f>
        <v>0</v>
      </c>
      <c r="C167" s="44">
        <f>IF(ISBLANK(A167),"",'Frese Valve Selection'!AA167)</f>
        <v>0</v>
      </c>
      <c r="D167" s="44"/>
      <c r="E167" s="44"/>
      <c r="F167" s="44">
        <f>IF(ISBLANK(A167),"",'Frese Valve Selection'!D167)</f>
        <v>0</v>
      </c>
      <c r="G167" s="44">
        <v>1</v>
      </c>
      <c r="H167" s="44" t="e">
        <f>IF(ISBLANK(A167),"",'Frese Valve Selection'!AB167)</f>
        <v>#N/A</v>
      </c>
      <c r="I167" s="44" t="e">
        <f>IF(ISBLANK(A167),"",'Frese Valve Selection'!AC167&amp;" kPa")</f>
        <v>#N/A</v>
      </c>
      <c r="J167" s="44">
        <f>IF(ISBLANK(A167),"",'Frese Valve Selection'!B167)</f>
        <v>0</v>
      </c>
      <c r="K167" s="45" t="str">
        <f>IF(ISBLANK('Frese Valve Selection'!E167),"",'Frese Valve Selection'!E167)</f>
        <v/>
      </c>
    </row>
    <row r="168" spans="1:11">
      <c r="A168" s="43" t="str">
        <f>IF(ISBLANK('Frese Valve Selection'!Q168),"",'Frese Valve Selection'!Q168)</f>
        <v/>
      </c>
      <c r="B168" s="44">
        <f>'Frese Valve Selection'!C168</f>
        <v>0</v>
      </c>
      <c r="C168" s="44">
        <f>IF(ISBLANK(A168),"",'Frese Valve Selection'!AA168)</f>
        <v>0</v>
      </c>
      <c r="D168" s="44"/>
      <c r="E168" s="44"/>
      <c r="F168" s="44">
        <f>IF(ISBLANK(A168),"",'Frese Valve Selection'!D168)</f>
        <v>0</v>
      </c>
      <c r="G168" s="44">
        <v>1</v>
      </c>
      <c r="H168" s="44" t="e">
        <f>IF(ISBLANK(A168),"",'Frese Valve Selection'!AB168)</f>
        <v>#N/A</v>
      </c>
      <c r="I168" s="44" t="e">
        <f>IF(ISBLANK(A168),"",'Frese Valve Selection'!AC168&amp;" kPa")</f>
        <v>#N/A</v>
      </c>
      <c r="J168" s="44">
        <f>IF(ISBLANK(A168),"",'Frese Valve Selection'!B168)</f>
        <v>0</v>
      </c>
      <c r="K168" s="45" t="str">
        <f>IF(ISBLANK('Frese Valve Selection'!E168),"",'Frese Valve Selection'!E168)</f>
        <v/>
      </c>
    </row>
    <row r="169" spans="1:11">
      <c r="A169" s="43" t="str">
        <f>IF(ISBLANK('Frese Valve Selection'!Q169),"",'Frese Valve Selection'!Q169)</f>
        <v/>
      </c>
      <c r="B169" s="44">
        <f>'Frese Valve Selection'!C169</f>
        <v>0</v>
      </c>
      <c r="C169" s="44">
        <f>IF(ISBLANK(A169),"",'Frese Valve Selection'!AA169)</f>
        <v>0</v>
      </c>
      <c r="D169" s="44"/>
      <c r="E169" s="44"/>
      <c r="F169" s="44">
        <f>IF(ISBLANK(A169),"",'Frese Valve Selection'!D169)</f>
        <v>0</v>
      </c>
      <c r="G169" s="44">
        <v>1</v>
      </c>
      <c r="H169" s="44" t="e">
        <f>IF(ISBLANK(A169),"",'Frese Valve Selection'!AB169)</f>
        <v>#N/A</v>
      </c>
      <c r="I169" s="44" t="e">
        <f>IF(ISBLANK(A169),"",'Frese Valve Selection'!AC169&amp;" kPa")</f>
        <v>#N/A</v>
      </c>
      <c r="J169" s="44">
        <f>IF(ISBLANK(A169),"",'Frese Valve Selection'!B169)</f>
        <v>0</v>
      </c>
      <c r="K169" s="45" t="str">
        <f>IF(ISBLANK('Frese Valve Selection'!E169),"",'Frese Valve Selection'!E169)</f>
        <v/>
      </c>
    </row>
    <row r="170" spans="1:11">
      <c r="A170" s="43" t="str">
        <f>IF(ISBLANK('Frese Valve Selection'!Q170),"",'Frese Valve Selection'!Q170)</f>
        <v/>
      </c>
      <c r="B170" s="44">
        <f>'Frese Valve Selection'!C170</f>
        <v>0</v>
      </c>
      <c r="C170" s="44">
        <f>IF(ISBLANK(A170),"",'Frese Valve Selection'!AA170)</f>
        <v>0</v>
      </c>
      <c r="D170" s="44"/>
      <c r="E170" s="44"/>
      <c r="F170" s="44">
        <f>IF(ISBLANK(A170),"",'Frese Valve Selection'!D170)</f>
        <v>0</v>
      </c>
      <c r="G170" s="44">
        <v>1</v>
      </c>
      <c r="H170" s="44" t="e">
        <f>IF(ISBLANK(A170),"",'Frese Valve Selection'!AB170)</f>
        <v>#N/A</v>
      </c>
      <c r="I170" s="44" t="e">
        <f>IF(ISBLANK(A170),"",'Frese Valve Selection'!AC170&amp;" kPa")</f>
        <v>#N/A</v>
      </c>
      <c r="J170" s="44">
        <f>IF(ISBLANK(A170),"",'Frese Valve Selection'!B170)</f>
        <v>0</v>
      </c>
      <c r="K170" s="45" t="str">
        <f>IF(ISBLANK('Frese Valve Selection'!E170),"",'Frese Valve Selection'!E170)</f>
        <v/>
      </c>
    </row>
    <row r="171" spans="1:11">
      <c r="A171" s="43" t="str">
        <f>IF(ISBLANK('Frese Valve Selection'!Q171),"",'Frese Valve Selection'!Q171)</f>
        <v/>
      </c>
      <c r="B171" s="44">
        <f>'Frese Valve Selection'!C171</f>
        <v>0</v>
      </c>
      <c r="C171" s="44">
        <f>IF(ISBLANK(A171),"",'Frese Valve Selection'!AA171)</f>
        <v>0</v>
      </c>
      <c r="D171" s="44"/>
      <c r="E171" s="44"/>
      <c r="F171" s="44">
        <f>IF(ISBLANK(A171),"",'Frese Valve Selection'!D171)</f>
        <v>0</v>
      </c>
      <c r="G171" s="44">
        <v>1</v>
      </c>
      <c r="H171" s="44" t="e">
        <f>IF(ISBLANK(A171),"",'Frese Valve Selection'!AB171)</f>
        <v>#N/A</v>
      </c>
      <c r="I171" s="44" t="e">
        <f>IF(ISBLANK(A171),"",'Frese Valve Selection'!AC171&amp;" kPa")</f>
        <v>#N/A</v>
      </c>
      <c r="J171" s="44">
        <f>IF(ISBLANK(A171),"",'Frese Valve Selection'!B171)</f>
        <v>0</v>
      </c>
      <c r="K171" s="45" t="str">
        <f>IF(ISBLANK('Frese Valve Selection'!E171),"",'Frese Valve Selection'!E171)</f>
        <v/>
      </c>
    </row>
    <row r="172" spans="1:11">
      <c r="A172" s="43" t="str">
        <f>IF(ISBLANK('Frese Valve Selection'!Q172),"",'Frese Valve Selection'!Q172)</f>
        <v/>
      </c>
      <c r="B172" s="44">
        <f>'Frese Valve Selection'!C172</f>
        <v>0</v>
      </c>
      <c r="C172" s="44">
        <f>IF(ISBLANK(A172),"",'Frese Valve Selection'!AA172)</f>
        <v>0</v>
      </c>
      <c r="D172" s="44"/>
      <c r="E172" s="44"/>
      <c r="F172" s="44">
        <f>IF(ISBLANK(A172),"",'Frese Valve Selection'!D172)</f>
        <v>0</v>
      </c>
      <c r="G172" s="44">
        <v>1</v>
      </c>
      <c r="H172" s="44" t="e">
        <f>IF(ISBLANK(A172),"",'Frese Valve Selection'!AB172)</f>
        <v>#N/A</v>
      </c>
      <c r="I172" s="44" t="e">
        <f>IF(ISBLANK(A172),"",'Frese Valve Selection'!AC172&amp;" kPa")</f>
        <v>#N/A</v>
      </c>
      <c r="J172" s="44">
        <f>IF(ISBLANK(A172),"",'Frese Valve Selection'!B172)</f>
        <v>0</v>
      </c>
      <c r="K172" s="45" t="str">
        <f>IF(ISBLANK('Frese Valve Selection'!E172),"",'Frese Valve Selection'!E172)</f>
        <v/>
      </c>
    </row>
    <row r="173" spans="1:11">
      <c r="A173" s="43" t="str">
        <f>IF(ISBLANK('Frese Valve Selection'!Q173),"",'Frese Valve Selection'!Q173)</f>
        <v/>
      </c>
      <c r="B173" s="44">
        <f>'Frese Valve Selection'!C173</f>
        <v>0</v>
      </c>
      <c r="C173" s="44">
        <f>IF(ISBLANK(A173),"",'Frese Valve Selection'!AA173)</f>
        <v>0</v>
      </c>
      <c r="D173" s="44"/>
      <c r="E173" s="44"/>
      <c r="F173" s="44">
        <f>IF(ISBLANK(A173),"",'Frese Valve Selection'!D173)</f>
        <v>0</v>
      </c>
      <c r="G173" s="44">
        <v>1</v>
      </c>
      <c r="H173" s="44" t="e">
        <f>IF(ISBLANK(A173),"",'Frese Valve Selection'!AB173)</f>
        <v>#N/A</v>
      </c>
      <c r="I173" s="44" t="e">
        <f>IF(ISBLANK(A173),"",'Frese Valve Selection'!AC173&amp;" kPa")</f>
        <v>#N/A</v>
      </c>
      <c r="J173" s="44">
        <f>IF(ISBLANK(A173),"",'Frese Valve Selection'!B173)</f>
        <v>0</v>
      </c>
      <c r="K173" s="45" t="str">
        <f>IF(ISBLANK('Frese Valve Selection'!E173),"",'Frese Valve Selection'!E173)</f>
        <v/>
      </c>
    </row>
    <row r="174" spans="1:11">
      <c r="A174" s="43" t="str">
        <f>IF(ISBLANK('Frese Valve Selection'!Q174),"",'Frese Valve Selection'!Q174)</f>
        <v/>
      </c>
      <c r="B174" s="44">
        <f>'Frese Valve Selection'!C174</f>
        <v>0</v>
      </c>
      <c r="C174" s="44">
        <f>IF(ISBLANK(A174),"",'Frese Valve Selection'!AA174)</f>
        <v>0</v>
      </c>
      <c r="D174" s="44"/>
      <c r="E174" s="44"/>
      <c r="F174" s="44">
        <f>IF(ISBLANK(A174),"",'Frese Valve Selection'!D174)</f>
        <v>0</v>
      </c>
      <c r="G174" s="44">
        <v>1</v>
      </c>
      <c r="H174" s="44" t="e">
        <f>IF(ISBLANK(A174),"",'Frese Valve Selection'!AB174)</f>
        <v>#N/A</v>
      </c>
      <c r="I174" s="44" t="e">
        <f>IF(ISBLANK(A174),"",'Frese Valve Selection'!AC174&amp;" kPa")</f>
        <v>#N/A</v>
      </c>
      <c r="J174" s="44">
        <f>IF(ISBLANK(A174),"",'Frese Valve Selection'!B174)</f>
        <v>0</v>
      </c>
      <c r="K174" s="45" t="str">
        <f>IF(ISBLANK('Frese Valve Selection'!E174),"",'Frese Valve Selection'!E174)</f>
        <v/>
      </c>
    </row>
    <row r="175" spans="1:11">
      <c r="A175" s="43" t="str">
        <f>IF(ISBLANK('Frese Valve Selection'!Q175),"",'Frese Valve Selection'!Q175)</f>
        <v/>
      </c>
      <c r="B175" s="44">
        <f>'Frese Valve Selection'!C175</f>
        <v>0</v>
      </c>
      <c r="C175" s="44">
        <f>IF(ISBLANK(A175),"",'Frese Valve Selection'!AA175)</f>
        <v>0</v>
      </c>
      <c r="D175" s="44"/>
      <c r="E175" s="44"/>
      <c r="F175" s="44">
        <f>IF(ISBLANK(A175),"",'Frese Valve Selection'!D175)</f>
        <v>0</v>
      </c>
      <c r="G175" s="44">
        <v>1</v>
      </c>
      <c r="H175" s="44" t="e">
        <f>IF(ISBLANK(A175),"",'Frese Valve Selection'!AB175)</f>
        <v>#N/A</v>
      </c>
      <c r="I175" s="44" t="e">
        <f>IF(ISBLANK(A175),"",'Frese Valve Selection'!AC175&amp;" kPa")</f>
        <v>#N/A</v>
      </c>
      <c r="J175" s="44">
        <f>IF(ISBLANK(A175),"",'Frese Valve Selection'!B175)</f>
        <v>0</v>
      </c>
      <c r="K175" s="45" t="str">
        <f>IF(ISBLANK('Frese Valve Selection'!E175),"",'Frese Valve Selection'!E175)</f>
        <v/>
      </c>
    </row>
    <row r="176" spans="1:11">
      <c r="A176" s="43" t="str">
        <f>IF(ISBLANK('Frese Valve Selection'!Q176),"",'Frese Valve Selection'!Q176)</f>
        <v/>
      </c>
      <c r="B176" s="44">
        <f>'Frese Valve Selection'!C176</f>
        <v>0</v>
      </c>
      <c r="C176" s="44">
        <f>IF(ISBLANK(A176),"",'Frese Valve Selection'!AA176)</f>
        <v>0</v>
      </c>
      <c r="D176" s="44"/>
      <c r="E176" s="44"/>
      <c r="F176" s="44">
        <f>IF(ISBLANK(A176),"",'Frese Valve Selection'!D176)</f>
        <v>0</v>
      </c>
      <c r="G176" s="44">
        <v>1</v>
      </c>
      <c r="H176" s="44" t="e">
        <f>IF(ISBLANK(A176),"",'Frese Valve Selection'!AB176)</f>
        <v>#N/A</v>
      </c>
      <c r="I176" s="44" t="e">
        <f>IF(ISBLANK(A176),"",'Frese Valve Selection'!AC176&amp;" kPa")</f>
        <v>#N/A</v>
      </c>
      <c r="J176" s="44">
        <f>IF(ISBLANK(A176),"",'Frese Valve Selection'!B176)</f>
        <v>0</v>
      </c>
      <c r="K176" s="45" t="str">
        <f>IF(ISBLANK('Frese Valve Selection'!E176),"",'Frese Valve Selection'!E176)</f>
        <v/>
      </c>
    </row>
    <row r="177" spans="1:11">
      <c r="A177" s="43" t="str">
        <f>IF(ISBLANK('Frese Valve Selection'!Q177),"",'Frese Valve Selection'!Q177)</f>
        <v/>
      </c>
      <c r="B177" s="44">
        <f>'Frese Valve Selection'!C177</f>
        <v>0</v>
      </c>
      <c r="C177" s="44">
        <f>IF(ISBLANK(A177),"",'Frese Valve Selection'!AA177)</f>
        <v>0</v>
      </c>
      <c r="D177" s="44"/>
      <c r="E177" s="44"/>
      <c r="F177" s="44">
        <f>IF(ISBLANK(A177),"",'Frese Valve Selection'!D177)</f>
        <v>0</v>
      </c>
      <c r="G177" s="44">
        <v>1</v>
      </c>
      <c r="H177" s="44" t="e">
        <f>IF(ISBLANK(A177),"",'Frese Valve Selection'!AB177)</f>
        <v>#N/A</v>
      </c>
      <c r="I177" s="44" t="e">
        <f>IF(ISBLANK(A177),"",'Frese Valve Selection'!AC177&amp;" kPa")</f>
        <v>#N/A</v>
      </c>
      <c r="J177" s="44">
        <f>IF(ISBLANK(A177),"",'Frese Valve Selection'!B177)</f>
        <v>0</v>
      </c>
      <c r="K177" s="45" t="str">
        <f>IF(ISBLANK('Frese Valve Selection'!E177),"",'Frese Valve Selection'!E177)</f>
        <v/>
      </c>
    </row>
    <row r="178" spans="1:11">
      <c r="A178" s="43" t="str">
        <f>IF(ISBLANK('Frese Valve Selection'!Q178),"",'Frese Valve Selection'!Q178)</f>
        <v/>
      </c>
      <c r="B178" s="44">
        <f>'Frese Valve Selection'!C178</f>
        <v>0</v>
      </c>
      <c r="C178" s="44">
        <f>IF(ISBLANK(A178),"",'Frese Valve Selection'!AA178)</f>
        <v>0</v>
      </c>
      <c r="D178" s="44"/>
      <c r="E178" s="44"/>
      <c r="F178" s="44">
        <f>IF(ISBLANK(A178),"",'Frese Valve Selection'!D178)</f>
        <v>0</v>
      </c>
      <c r="G178" s="44">
        <v>1</v>
      </c>
      <c r="H178" s="44" t="e">
        <f>IF(ISBLANK(A178),"",'Frese Valve Selection'!AB178)</f>
        <v>#N/A</v>
      </c>
      <c r="I178" s="44" t="e">
        <f>IF(ISBLANK(A178),"",'Frese Valve Selection'!AC178&amp;" kPa")</f>
        <v>#N/A</v>
      </c>
      <c r="J178" s="44">
        <f>IF(ISBLANK(A178),"",'Frese Valve Selection'!B178)</f>
        <v>0</v>
      </c>
      <c r="K178" s="45" t="str">
        <f>IF(ISBLANK('Frese Valve Selection'!E178),"",'Frese Valve Selection'!E178)</f>
        <v/>
      </c>
    </row>
    <row r="179" spans="1:11">
      <c r="A179" s="43" t="str">
        <f>IF(ISBLANK('Frese Valve Selection'!Q179),"",'Frese Valve Selection'!Q179)</f>
        <v/>
      </c>
      <c r="B179" s="44">
        <f>'Frese Valve Selection'!C179</f>
        <v>0</v>
      </c>
      <c r="C179" s="44">
        <f>IF(ISBLANK(A179),"",'Frese Valve Selection'!AA179)</f>
        <v>0</v>
      </c>
      <c r="D179" s="44"/>
      <c r="E179" s="44"/>
      <c r="F179" s="44">
        <f>IF(ISBLANK(A179),"",'Frese Valve Selection'!D179)</f>
        <v>0</v>
      </c>
      <c r="G179" s="44">
        <v>1</v>
      </c>
      <c r="H179" s="44" t="e">
        <f>IF(ISBLANK(A179),"",'Frese Valve Selection'!AB179)</f>
        <v>#N/A</v>
      </c>
      <c r="I179" s="44" t="e">
        <f>IF(ISBLANK(A179),"",'Frese Valve Selection'!AC179&amp;" kPa")</f>
        <v>#N/A</v>
      </c>
      <c r="J179" s="44">
        <f>IF(ISBLANK(A179),"",'Frese Valve Selection'!B179)</f>
        <v>0</v>
      </c>
      <c r="K179" s="45" t="str">
        <f>IF(ISBLANK('Frese Valve Selection'!E179),"",'Frese Valve Selection'!E179)</f>
        <v/>
      </c>
    </row>
    <row r="180" spans="1:11">
      <c r="A180" s="43" t="str">
        <f>IF(ISBLANK('Frese Valve Selection'!Q180),"",'Frese Valve Selection'!Q180)</f>
        <v/>
      </c>
      <c r="B180" s="44">
        <f>'Frese Valve Selection'!C180</f>
        <v>0</v>
      </c>
      <c r="C180" s="44">
        <f>IF(ISBLANK(A180),"",'Frese Valve Selection'!AA180)</f>
        <v>0</v>
      </c>
      <c r="D180" s="44"/>
      <c r="E180" s="44"/>
      <c r="F180" s="44">
        <f>IF(ISBLANK(A180),"",'Frese Valve Selection'!D180)</f>
        <v>0</v>
      </c>
      <c r="G180" s="44">
        <v>1</v>
      </c>
      <c r="H180" s="44" t="e">
        <f>IF(ISBLANK(A180),"",'Frese Valve Selection'!AB180)</f>
        <v>#N/A</v>
      </c>
      <c r="I180" s="44" t="e">
        <f>IF(ISBLANK(A180),"",'Frese Valve Selection'!AC180&amp;" kPa")</f>
        <v>#N/A</v>
      </c>
      <c r="J180" s="44">
        <f>IF(ISBLANK(A180),"",'Frese Valve Selection'!B180)</f>
        <v>0</v>
      </c>
      <c r="K180" s="45" t="str">
        <f>IF(ISBLANK('Frese Valve Selection'!E180),"",'Frese Valve Selection'!E180)</f>
        <v/>
      </c>
    </row>
    <row r="181" spans="1:11">
      <c r="A181" s="43" t="str">
        <f>IF(ISBLANK('Frese Valve Selection'!Q181),"",'Frese Valve Selection'!Q181)</f>
        <v/>
      </c>
      <c r="B181" s="44">
        <f>'Frese Valve Selection'!C181</f>
        <v>0</v>
      </c>
      <c r="C181" s="44">
        <f>IF(ISBLANK(A181),"",'Frese Valve Selection'!AA181)</f>
        <v>0</v>
      </c>
      <c r="D181" s="44"/>
      <c r="E181" s="44"/>
      <c r="F181" s="44">
        <f>IF(ISBLANK(A181),"",'Frese Valve Selection'!D181)</f>
        <v>0</v>
      </c>
      <c r="G181" s="44">
        <v>1</v>
      </c>
      <c r="H181" s="44" t="e">
        <f>IF(ISBLANK(A181),"",'Frese Valve Selection'!AB181)</f>
        <v>#N/A</v>
      </c>
      <c r="I181" s="44" t="e">
        <f>IF(ISBLANK(A181),"",'Frese Valve Selection'!AC181&amp;" kPa")</f>
        <v>#N/A</v>
      </c>
      <c r="J181" s="44">
        <f>IF(ISBLANK(A181),"",'Frese Valve Selection'!B181)</f>
        <v>0</v>
      </c>
      <c r="K181" s="45" t="str">
        <f>IF(ISBLANK('Frese Valve Selection'!E181),"",'Frese Valve Selection'!E181)</f>
        <v/>
      </c>
    </row>
    <row r="182" spans="1:11">
      <c r="A182" s="43" t="str">
        <f>IF(ISBLANK('Frese Valve Selection'!Q182),"",'Frese Valve Selection'!Q182)</f>
        <v/>
      </c>
      <c r="B182" s="44">
        <f>'Frese Valve Selection'!C182</f>
        <v>0</v>
      </c>
      <c r="C182" s="44">
        <f>IF(ISBLANK(A182),"",'Frese Valve Selection'!AA182)</f>
        <v>0</v>
      </c>
      <c r="D182" s="44"/>
      <c r="E182" s="44"/>
      <c r="F182" s="44">
        <f>IF(ISBLANK(A182),"",'Frese Valve Selection'!D182)</f>
        <v>0</v>
      </c>
      <c r="G182" s="44">
        <v>1</v>
      </c>
      <c r="H182" s="44" t="e">
        <f>IF(ISBLANK(A182),"",'Frese Valve Selection'!AB182)</f>
        <v>#N/A</v>
      </c>
      <c r="I182" s="44" t="e">
        <f>IF(ISBLANK(A182),"",'Frese Valve Selection'!AC182&amp;" kPa")</f>
        <v>#N/A</v>
      </c>
      <c r="J182" s="44">
        <f>IF(ISBLANK(A182),"",'Frese Valve Selection'!B182)</f>
        <v>0</v>
      </c>
      <c r="K182" s="45" t="str">
        <f>IF(ISBLANK('Frese Valve Selection'!E182),"",'Frese Valve Selection'!E182)</f>
        <v/>
      </c>
    </row>
    <row r="183" spans="1:11">
      <c r="A183" s="43" t="str">
        <f>IF(ISBLANK('Frese Valve Selection'!Q183),"",'Frese Valve Selection'!Q183)</f>
        <v/>
      </c>
      <c r="B183" s="44">
        <f>'Frese Valve Selection'!C183</f>
        <v>0</v>
      </c>
      <c r="C183" s="44">
        <f>IF(ISBLANK(A183),"",'Frese Valve Selection'!AA183)</f>
        <v>0</v>
      </c>
      <c r="D183" s="44"/>
      <c r="E183" s="44"/>
      <c r="F183" s="44">
        <f>IF(ISBLANK(A183),"",'Frese Valve Selection'!D183)</f>
        <v>0</v>
      </c>
      <c r="G183" s="44">
        <v>1</v>
      </c>
      <c r="H183" s="44" t="e">
        <f>IF(ISBLANK(A183),"",'Frese Valve Selection'!AB183)</f>
        <v>#N/A</v>
      </c>
      <c r="I183" s="44" t="e">
        <f>IF(ISBLANK(A183),"",'Frese Valve Selection'!AC183&amp;" kPa")</f>
        <v>#N/A</v>
      </c>
      <c r="J183" s="44">
        <f>IF(ISBLANK(A183),"",'Frese Valve Selection'!B183)</f>
        <v>0</v>
      </c>
      <c r="K183" s="45" t="str">
        <f>IF(ISBLANK('Frese Valve Selection'!E183),"",'Frese Valve Selection'!E183)</f>
        <v/>
      </c>
    </row>
    <row r="184" spans="1:11">
      <c r="A184" s="43" t="str">
        <f>IF(ISBLANK('Frese Valve Selection'!Q184),"",'Frese Valve Selection'!Q184)</f>
        <v/>
      </c>
      <c r="B184" s="44">
        <f>'Frese Valve Selection'!C184</f>
        <v>0</v>
      </c>
      <c r="C184" s="44">
        <f>IF(ISBLANK(A184),"",'Frese Valve Selection'!AA184)</f>
        <v>0</v>
      </c>
      <c r="D184" s="44"/>
      <c r="E184" s="44"/>
      <c r="F184" s="44">
        <f>IF(ISBLANK(A184),"",'Frese Valve Selection'!D184)</f>
        <v>0</v>
      </c>
      <c r="G184" s="44">
        <v>1</v>
      </c>
      <c r="H184" s="44" t="e">
        <f>IF(ISBLANK(A184),"",'Frese Valve Selection'!AB184)</f>
        <v>#N/A</v>
      </c>
      <c r="I184" s="44" t="e">
        <f>IF(ISBLANK(A184),"",'Frese Valve Selection'!AC184&amp;" kPa")</f>
        <v>#N/A</v>
      </c>
      <c r="J184" s="44">
        <f>IF(ISBLANK(A184),"",'Frese Valve Selection'!B184)</f>
        <v>0</v>
      </c>
      <c r="K184" s="45" t="str">
        <f>IF(ISBLANK('Frese Valve Selection'!E184),"",'Frese Valve Selection'!E184)</f>
        <v/>
      </c>
    </row>
    <row r="185" spans="1:11">
      <c r="A185" s="43" t="str">
        <f>IF(ISBLANK('Frese Valve Selection'!Q185),"",'Frese Valve Selection'!Q185)</f>
        <v/>
      </c>
      <c r="B185" s="44">
        <f>'Frese Valve Selection'!C185</f>
        <v>0</v>
      </c>
      <c r="C185" s="44">
        <f>IF(ISBLANK(A185),"",'Frese Valve Selection'!AA185)</f>
        <v>0</v>
      </c>
      <c r="D185" s="44"/>
      <c r="E185" s="44"/>
      <c r="F185" s="44">
        <f>IF(ISBLANK(A185),"",'Frese Valve Selection'!D185)</f>
        <v>0</v>
      </c>
      <c r="G185" s="44">
        <v>1</v>
      </c>
      <c r="H185" s="44" t="e">
        <f>IF(ISBLANK(A185),"",'Frese Valve Selection'!AB185)</f>
        <v>#N/A</v>
      </c>
      <c r="I185" s="44" t="e">
        <f>IF(ISBLANK(A185),"",'Frese Valve Selection'!AC185&amp;" kPa")</f>
        <v>#N/A</v>
      </c>
      <c r="J185" s="44">
        <f>IF(ISBLANK(A185),"",'Frese Valve Selection'!B185)</f>
        <v>0</v>
      </c>
      <c r="K185" s="45" t="str">
        <f>IF(ISBLANK('Frese Valve Selection'!E185),"",'Frese Valve Selection'!E185)</f>
        <v/>
      </c>
    </row>
    <row r="186" spans="1:11">
      <c r="A186" s="43" t="str">
        <f>IF(ISBLANK('Frese Valve Selection'!Q186),"",'Frese Valve Selection'!Q186)</f>
        <v/>
      </c>
      <c r="B186" s="44">
        <f>'Frese Valve Selection'!C186</f>
        <v>0</v>
      </c>
      <c r="C186" s="44">
        <f>IF(ISBLANK(A186),"",'Frese Valve Selection'!AA186)</f>
        <v>0</v>
      </c>
      <c r="D186" s="44"/>
      <c r="E186" s="44"/>
      <c r="F186" s="44">
        <f>IF(ISBLANK(A186),"",'Frese Valve Selection'!D186)</f>
        <v>0</v>
      </c>
      <c r="G186" s="44">
        <v>1</v>
      </c>
      <c r="H186" s="44" t="e">
        <f>IF(ISBLANK(A186),"",'Frese Valve Selection'!AB186)</f>
        <v>#N/A</v>
      </c>
      <c r="I186" s="44" t="e">
        <f>IF(ISBLANK(A186),"",'Frese Valve Selection'!AC186&amp;" kPa")</f>
        <v>#N/A</v>
      </c>
      <c r="J186" s="44">
        <f>IF(ISBLANK(A186),"",'Frese Valve Selection'!B186)</f>
        <v>0</v>
      </c>
      <c r="K186" s="45" t="str">
        <f>IF(ISBLANK('Frese Valve Selection'!E186),"",'Frese Valve Selection'!E186)</f>
        <v/>
      </c>
    </row>
    <row r="187" spans="1:11">
      <c r="A187" s="43" t="str">
        <f>IF(ISBLANK('Frese Valve Selection'!Q187),"",'Frese Valve Selection'!Q187)</f>
        <v/>
      </c>
      <c r="B187" s="44">
        <f>'Frese Valve Selection'!C187</f>
        <v>0</v>
      </c>
      <c r="C187" s="44">
        <f>IF(ISBLANK(A187),"",'Frese Valve Selection'!AA187)</f>
        <v>0</v>
      </c>
      <c r="D187" s="44"/>
      <c r="E187" s="44"/>
      <c r="F187" s="44">
        <f>IF(ISBLANK(A187),"",'Frese Valve Selection'!D187)</f>
        <v>0</v>
      </c>
      <c r="G187" s="44">
        <v>1</v>
      </c>
      <c r="H187" s="44" t="e">
        <f>IF(ISBLANK(A187),"",'Frese Valve Selection'!AB187)</f>
        <v>#N/A</v>
      </c>
      <c r="I187" s="44" t="e">
        <f>IF(ISBLANK(A187),"",'Frese Valve Selection'!AC187&amp;" kPa")</f>
        <v>#N/A</v>
      </c>
      <c r="J187" s="44">
        <f>IF(ISBLANK(A187),"",'Frese Valve Selection'!B187)</f>
        <v>0</v>
      </c>
      <c r="K187" s="45" t="str">
        <f>IF(ISBLANK('Frese Valve Selection'!E187),"",'Frese Valve Selection'!E187)</f>
        <v/>
      </c>
    </row>
    <row r="188" spans="1:11">
      <c r="A188" s="43" t="str">
        <f>IF(ISBLANK('Frese Valve Selection'!Q188),"",'Frese Valve Selection'!Q188)</f>
        <v/>
      </c>
      <c r="B188" s="44">
        <f>'Frese Valve Selection'!C188</f>
        <v>0</v>
      </c>
      <c r="C188" s="44">
        <f>IF(ISBLANK(A188),"",'Frese Valve Selection'!AA188)</f>
        <v>0</v>
      </c>
      <c r="D188" s="44"/>
      <c r="E188" s="44"/>
      <c r="F188" s="44">
        <f>IF(ISBLANK(A188),"",'Frese Valve Selection'!D188)</f>
        <v>0</v>
      </c>
      <c r="G188" s="44">
        <v>1</v>
      </c>
      <c r="H188" s="44" t="e">
        <f>IF(ISBLANK(A188),"",'Frese Valve Selection'!AB188)</f>
        <v>#N/A</v>
      </c>
      <c r="I188" s="44" t="e">
        <f>IF(ISBLANK(A188),"",'Frese Valve Selection'!AC188&amp;" kPa")</f>
        <v>#N/A</v>
      </c>
      <c r="J188" s="44">
        <f>IF(ISBLANK(A188),"",'Frese Valve Selection'!B188)</f>
        <v>0</v>
      </c>
      <c r="K188" s="45" t="str">
        <f>IF(ISBLANK('Frese Valve Selection'!E188),"",'Frese Valve Selection'!E188)</f>
        <v/>
      </c>
    </row>
    <row r="189" spans="1:11">
      <c r="A189" s="43" t="str">
        <f>IF(ISBLANK('Frese Valve Selection'!Q189),"",'Frese Valve Selection'!Q189)</f>
        <v/>
      </c>
      <c r="B189" s="44">
        <f>'Frese Valve Selection'!C189</f>
        <v>0</v>
      </c>
      <c r="C189" s="44">
        <f>IF(ISBLANK(A189),"",'Frese Valve Selection'!AA189)</f>
        <v>0</v>
      </c>
      <c r="D189" s="44"/>
      <c r="E189" s="44"/>
      <c r="F189" s="44">
        <f>IF(ISBLANK(A189),"",'Frese Valve Selection'!D189)</f>
        <v>0</v>
      </c>
      <c r="G189" s="44">
        <v>1</v>
      </c>
      <c r="H189" s="44" t="e">
        <f>IF(ISBLANK(A189),"",'Frese Valve Selection'!AB189)</f>
        <v>#N/A</v>
      </c>
      <c r="I189" s="44" t="e">
        <f>IF(ISBLANK(A189),"",'Frese Valve Selection'!AC189&amp;" kPa")</f>
        <v>#N/A</v>
      </c>
      <c r="J189" s="44">
        <f>IF(ISBLANK(A189),"",'Frese Valve Selection'!B189)</f>
        <v>0</v>
      </c>
      <c r="K189" s="45" t="str">
        <f>IF(ISBLANK('Frese Valve Selection'!E189),"",'Frese Valve Selection'!E189)</f>
        <v/>
      </c>
    </row>
    <row r="190" spans="1:11">
      <c r="A190" s="43" t="str">
        <f>IF(ISBLANK('Frese Valve Selection'!Q190),"",'Frese Valve Selection'!Q190)</f>
        <v/>
      </c>
      <c r="B190" s="44">
        <f>'Frese Valve Selection'!C190</f>
        <v>0</v>
      </c>
      <c r="C190" s="44">
        <f>IF(ISBLANK(A190),"",'Frese Valve Selection'!AA190)</f>
        <v>0</v>
      </c>
      <c r="D190" s="44"/>
      <c r="E190" s="44"/>
      <c r="F190" s="44">
        <f>IF(ISBLANK(A190),"",'Frese Valve Selection'!D190)</f>
        <v>0</v>
      </c>
      <c r="G190" s="44">
        <v>1</v>
      </c>
      <c r="H190" s="44" t="e">
        <f>IF(ISBLANK(A190),"",'Frese Valve Selection'!AB190)</f>
        <v>#N/A</v>
      </c>
      <c r="I190" s="44" t="e">
        <f>IF(ISBLANK(A190),"",'Frese Valve Selection'!AC190&amp;" kPa")</f>
        <v>#N/A</v>
      </c>
      <c r="J190" s="44">
        <f>IF(ISBLANK(A190),"",'Frese Valve Selection'!B190)</f>
        <v>0</v>
      </c>
      <c r="K190" s="45" t="str">
        <f>IF(ISBLANK('Frese Valve Selection'!E190),"",'Frese Valve Selection'!E190)</f>
        <v/>
      </c>
    </row>
    <row r="191" spans="1:11">
      <c r="A191" s="43" t="str">
        <f>IF(ISBLANK('Frese Valve Selection'!Q191),"",'Frese Valve Selection'!Q191)</f>
        <v/>
      </c>
      <c r="B191" s="44">
        <f>'Frese Valve Selection'!C191</f>
        <v>0</v>
      </c>
      <c r="C191" s="44">
        <f>IF(ISBLANK(A191),"",'Frese Valve Selection'!AA191)</f>
        <v>0</v>
      </c>
      <c r="D191" s="44"/>
      <c r="E191" s="44"/>
      <c r="F191" s="44">
        <f>IF(ISBLANK(A191),"",'Frese Valve Selection'!D191)</f>
        <v>0</v>
      </c>
      <c r="G191" s="44">
        <v>1</v>
      </c>
      <c r="H191" s="44" t="e">
        <f>IF(ISBLANK(A191),"",'Frese Valve Selection'!AB191)</f>
        <v>#N/A</v>
      </c>
      <c r="I191" s="44" t="e">
        <f>IF(ISBLANK(A191),"",'Frese Valve Selection'!AC191&amp;" kPa")</f>
        <v>#N/A</v>
      </c>
      <c r="J191" s="44">
        <f>IF(ISBLANK(A191),"",'Frese Valve Selection'!B191)</f>
        <v>0</v>
      </c>
      <c r="K191" s="45" t="str">
        <f>IF(ISBLANK('Frese Valve Selection'!E191),"",'Frese Valve Selection'!E191)</f>
        <v/>
      </c>
    </row>
    <row r="192" spans="1:11">
      <c r="A192" s="43" t="str">
        <f>IF(ISBLANK('Frese Valve Selection'!Q192),"",'Frese Valve Selection'!Q192)</f>
        <v/>
      </c>
      <c r="B192" s="44">
        <f>'Frese Valve Selection'!C192</f>
        <v>0</v>
      </c>
      <c r="C192" s="44">
        <f>IF(ISBLANK(A192),"",'Frese Valve Selection'!AA192)</f>
        <v>0</v>
      </c>
      <c r="D192" s="44"/>
      <c r="E192" s="44"/>
      <c r="F192" s="44">
        <f>IF(ISBLANK(A192),"",'Frese Valve Selection'!D192)</f>
        <v>0</v>
      </c>
      <c r="G192" s="44">
        <v>1</v>
      </c>
      <c r="H192" s="44" t="e">
        <f>IF(ISBLANK(A192),"",'Frese Valve Selection'!AB192)</f>
        <v>#N/A</v>
      </c>
      <c r="I192" s="44" t="e">
        <f>IF(ISBLANK(A192),"",'Frese Valve Selection'!AC192&amp;" kPa")</f>
        <v>#N/A</v>
      </c>
      <c r="J192" s="44">
        <f>IF(ISBLANK(A192),"",'Frese Valve Selection'!B192)</f>
        <v>0</v>
      </c>
      <c r="K192" s="45" t="str">
        <f>IF(ISBLANK('Frese Valve Selection'!E192),"",'Frese Valve Selection'!E192)</f>
        <v/>
      </c>
    </row>
    <row r="193" spans="1:11">
      <c r="A193" s="43" t="str">
        <f>IF(ISBLANK('Frese Valve Selection'!Q193),"",'Frese Valve Selection'!Q193)</f>
        <v/>
      </c>
      <c r="B193" s="44">
        <f>'Frese Valve Selection'!C193</f>
        <v>0</v>
      </c>
      <c r="C193" s="44">
        <f>IF(ISBLANK(A193),"",'Frese Valve Selection'!AA193)</f>
        <v>0</v>
      </c>
      <c r="D193" s="44"/>
      <c r="E193" s="44"/>
      <c r="F193" s="44">
        <f>IF(ISBLANK(A193),"",'Frese Valve Selection'!D193)</f>
        <v>0</v>
      </c>
      <c r="G193" s="44">
        <v>1</v>
      </c>
      <c r="H193" s="44" t="e">
        <f>IF(ISBLANK(A193),"",'Frese Valve Selection'!AB193)</f>
        <v>#N/A</v>
      </c>
      <c r="I193" s="44" t="e">
        <f>IF(ISBLANK(A193),"",'Frese Valve Selection'!AC193&amp;" kPa")</f>
        <v>#N/A</v>
      </c>
      <c r="J193" s="44">
        <f>IF(ISBLANK(A193),"",'Frese Valve Selection'!B193)</f>
        <v>0</v>
      </c>
      <c r="K193" s="45" t="str">
        <f>IF(ISBLANK('Frese Valve Selection'!E193),"",'Frese Valve Selection'!E193)</f>
        <v/>
      </c>
    </row>
    <row r="194" spans="1:11">
      <c r="A194" s="43" t="str">
        <f>IF(ISBLANK('Frese Valve Selection'!Q194),"",'Frese Valve Selection'!Q194)</f>
        <v/>
      </c>
      <c r="B194" s="44">
        <f>'Frese Valve Selection'!C194</f>
        <v>0</v>
      </c>
      <c r="C194" s="44">
        <f>IF(ISBLANK(A194),"",'Frese Valve Selection'!AA194)</f>
        <v>0</v>
      </c>
      <c r="D194" s="44"/>
      <c r="E194" s="44"/>
      <c r="F194" s="44">
        <f>IF(ISBLANK(A194),"",'Frese Valve Selection'!D194)</f>
        <v>0</v>
      </c>
      <c r="G194" s="44">
        <v>1</v>
      </c>
      <c r="H194" s="44" t="e">
        <f>IF(ISBLANK(A194),"",'Frese Valve Selection'!AB194)</f>
        <v>#N/A</v>
      </c>
      <c r="I194" s="44" t="e">
        <f>IF(ISBLANK(A194),"",'Frese Valve Selection'!AC194&amp;" kPa")</f>
        <v>#N/A</v>
      </c>
      <c r="J194" s="44">
        <f>IF(ISBLANK(A194),"",'Frese Valve Selection'!B194)</f>
        <v>0</v>
      </c>
      <c r="K194" s="45" t="str">
        <f>IF(ISBLANK('Frese Valve Selection'!E194),"",'Frese Valve Selection'!E194)</f>
        <v/>
      </c>
    </row>
    <row r="195" spans="1:11">
      <c r="A195" s="43" t="str">
        <f>IF(ISBLANK('Frese Valve Selection'!Q195),"",'Frese Valve Selection'!Q195)</f>
        <v/>
      </c>
      <c r="B195" s="44">
        <f>'Frese Valve Selection'!C195</f>
        <v>0</v>
      </c>
      <c r="C195" s="44">
        <f>IF(ISBLANK(A195),"",'Frese Valve Selection'!AA195)</f>
        <v>0</v>
      </c>
      <c r="D195" s="44"/>
      <c r="E195" s="44"/>
      <c r="F195" s="44">
        <f>IF(ISBLANK(A195),"",'Frese Valve Selection'!D195)</f>
        <v>0</v>
      </c>
      <c r="G195" s="44">
        <v>1</v>
      </c>
      <c r="H195" s="44" t="e">
        <f>IF(ISBLANK(A195),"",'Frese Valve Selection'!AB195)</f>
        <v>#N/A</v>
      </c>
      <c r="I195" s="44" t="e">
        <f>IF(ISBLANK(A195),"",'Frese Valve Selection'!AC195&amp;" kPa")</f>
        <v>#N/A</v>
      </c>
      <c r="J195" s="44">
        <f>IF(ISBLANK(A195),"",'Frese Valve Selection'!B195)</f>
        <v>0</v>
      </c>
      <c r="K195" s="45" t="str">
        <f>IF(ISBLANK('Frese Valve Selection'!E195),"",'Frese Valve Selection'!E195)</f>
        <v/>
      </c>
    </row>
    <row r="196" spans="1:11">
      <c r="A196" s="43" t="str">
        <f>IF(ISBLANK('Frese Valve Selection'!Q196),"",'Frese Valve Selection'!Q196)</f>
        <v/>
      </c>
      <c r="B196" s="44">
        <f>'Frese Valve Selection'!C196</f>
        <v>0</v>
      </c>
      <c r="C196" s="44">
        <f>IF(ISBLANK(A196),"",'Frese Valve Selection'!AA196)</f>
        <v>0</v>
      </c>
      <c r="D196" s="44"/>
      <c r="E196" s="44"/>
      <c r="F196" s="44">
        <f>IF(ISBLANK(A196),"",'Frese Valve Selection'!D196)</f>
        <v>0</v>
      </c>
      <c r="G196" s="44">
        <v>1</v>
      </c>
      <c r="H196" s="44" t="e">
        <f>IF(ISBLANK(A196),"",'Frese Valve Selection'!AB196)</f>
        <v>#N/A</v>
      </c>
      <c r="I196" s="44" t="e">
        <f>IF(ISBLANK(A196),"",'Frese Valve Selection'!AC196&amp;" kPa")</f>
        <v>#N/A</v>
      </c>
      <c r="J196" s="44">
        <f>IF(ISBLANK(A196),"",'Frese Valve Selection'!B196)</f>
        <v>0</v>
      </c>
      <c r="K196" s="45" t="str">
        <f>IF(ISBLANK('Frese Valve Selection'!E196),"",'Frese Valve Selection'!E196)</f>
        <v/>
      </c>
    </row>
    <row r="197" spans="1:11">
      <c r="A197" s="43" t="str">
        <f>IF(ISBLANK('Frese Valve Selection'!Q197),"",'Frese Valve Selection'!Q197)</f>
        <v/>
      </c>
      <c r="B197" s="44">
        <f>'Frese Valve Selection'!C197</f>
        <v>0</v>
      </c>
      <c r="C197" s="44">
        <f>IF(ISBLANK(A197),"",'Frese Valve Selection'!AA197)</f>
        <v>0</v>
      </c>
      <c r="D197" s="44"/>
      <c r="E197" s="44"/>
      <c r="F197" s="44">
        <f>IF(ISBLANK(A197),"",'Frese Valve Selection'!D197)</f>
        <v>0</v>
      </c>
      <c r="G197" s="44">
        <v>1</v>
      </c>
      <c r="H197" s="44" t="e">
        <f>IF(ISBLANK(A197),"",'Frese Valve Selection'!AB197)</f>
        <v>#N/A</v>
      </c>
      <c r="I197" s="44" t="e">
        <f>IF(ISBLANK(A197),"",'Frese Valve Selection'!AC197&amp;" kPa")</f>
        <v>#N/A</v>
      </c>
      <c r="J197" s="44">
        <f>IF(ISBLANK(A197),"",'Frese Valve Selection'!B197)</f>
        <v>0</v>
      </c>
      <c r="K197" s="45" t="str">
        <f>IF(ISBLANK('Frese Valve Selection'!E197),"",'Frese Valve Selection'!E197)</f>
        <v/>
      </c>
    </row>
    <row r="198" spans="1:11">
      <c r="A198" s="43" t="str">
        <f>IF(ISBLANK('Frese Valve Selection'!Q198),"",'Frese Valve Selection'!Q198)</f>
        <v/>
      </c>
      <c r="B198" s="44">
        <f>'Frese Valve Selection'!C198</f>
        <v>0</v>
      </c>
      <c r="C198" s="44">
        <f>IF(ISBLANK(A198),"",'Frese Valve Selection'!AA198)</f>
        <v>0</v>
      </c>
      <c r="D198" s="44"/>
      <c r="E198" s="44"/>
      <c r="F198" s="44">
        <f>IF(ISBLANK(A198),"",'Frese Valve Selection'!D198)</f>
        <v>0</v>
      </c>
      <c r="G198" s="44">
        <v>1</v>
      </c>
      <c r="H198" s="44" t="e">
        <f>IF(ISBLANK(A198),"",'Frese Valve Selection'!AB198)</f>
        <v>#N/A</v>
      </c>
      <c r="I198" s="44" t="e">
        <f>IF(ISBLANK(A198),"",'Frese Valve Selection'!AC198&amp;" kPa")</f>
        <v>#N/A</v>
      </c>
      <c r="J198" s="44">
        <f>IF(ISBLANK(A198),"",'Frese Valve Selection'!B198)</f>
        <v>0</v>
      </c>
      <c r="K198" s="45" t="str">
        <f>IF(ISBLANK('Frese Valve Selection'!E198),"",'Frese Valve Selection'!E198)</f>
        <v/>
      </c>
    </row>
    <row r="199" spans="1:11">
      <c r="A199" s="43" t="str">
        <f>IF(ISBLANK('Frese Valve Selection'!Q199),"",'Frese Valve Selection'!Q199)</f>
        <v/>
      </c>
      <c r="B199" s="44">
        <f>'Frese Valve Selection'!C199</f>
        <v>0</v>
      </c>
      <c r="C199" s="44">
        <f>IF(ISBLANK(A199),"",'Frese Valve Selection'!AA199)</f>
        <v>0</v>
      </c>
      <c r="D199" s="44"/>
      <c r="E199" s="44"/>
      <c r="F199" s="44">
        <f>IF(ISBLANK(A199),"",'Frese Valve Selection'!D199)</f>
        <v>0</v>
      </c>
      <c r="G199" s="44">
        <v>1</v>
      </c>
      <c r="H199" s="44" t="e">
        <f>IF(ISBLANK(A199),"",'Frese Valve Selection'!AB199)</f>
        <v>#N/A</v>
      </c>
      <c r="I199" s="44" t="e">
        <f>IF(ISBLANK(A199),"",'Frese Valve Selection'!AC199&amp;" kPa")</f>
        <v>#N/A</v>
      </c>
      <c r="J199" s="44">
        <f>IF(ISBLANK(A199),"",'Frese Valve Selection'!B199)</f>
        <v>0</v>
      </c>
      <c r="K199" s="45" t="str">
        <f>IF(ISBLANK('Frese Valve Selection'!E199),"",'Frese Valve Selection'!E199)</f>
        <v/>
      </c>
    </row>
    <row r="200" spans="1:11">
      <c r="A200" s="43" t="str">
        <f>IF(ISBLANK('Frese Valve Selection'!Q200),"",'Frese Valve Selection'!Q200)</f>
        <v/>
      </c>
      <c r="B200" s="44">
        <f>'Frese Valve Selection'!C200</f>
        <v>0</v>
      </c>
      <c r="C200" s="44">
        <f>IF(ISBLANK(A200),"",'Frese Valve Selection'!AA200)</f>
        <v>0</v>
      </c>
      <c r="D200" s="44"/>
      <c r="E200" s="44"/>
      <c r="F200" s="44">
        <f>IF(ISBLANK(A200),"",'Frese Valve Selection'!D200)</f>
        <v>0</v>
      </c>
      <c r="G200" s="44">
        <v>1</v>
      </c>
      <c r="H200" s="44" t="e">
        <f>IF(ISBLANK(A200),"",'Frese Valve Selection'!AB200)</f>
        <v>#N/A</v>
      </c>
      <c r="I200" s="44" t="e">
        <f>IF(ISBLANK(A200),"",'Frese Valve Selection'!AC200&amp;" kPa")</f>
        <v>#N/A</v>
      </c>
      <c r="J200" s="44">
        <f>IF(ISBLANK(A200),"",'Frese Valve Selection'!B200)</f>
        <v>0</v>
      </c>
      <c r="K200" s="45" t="str">
        <f>IF(ISBLANK('Frese Valve Selection'!E200),"",'Frese Valve Selection'!E200)</f>
        <v/>
      </c>
    </row>
    <row r="201" spans="1:11">
      <c r="A201" s="43" t="str">
        <f>IF(ISBLANK('Frese Valve Selection'!Q201),"",'Frese Valve Selection'!Q201)</f>
        <v/>
      </c>
      <c r="B201" s="44">
        <f>'Frese Valve Selection'!C201</f>
        <v>0</v>
      </c>
      <c r="C201" s="44">
        <f>IF(ISBLANK(A201),"",'Frese Valve Selection'!AA201)</f>
        <v>0</v>
      </c>
      <c r="D201" s="44"/>
      <c r="E201" s="44"/>
      <c r="F201" s="44">
        <f>IF(ISBLANK(A201),"",'Frese Valve Selection'!D201)</f>
        <v>0</v>
      </c>
      <c r="G201" s="44">
        <v>1</v>
      </c>
      <c r="H201" s="44" t="e">
        <f>IF(ISBLANK(A201),"",'Frese Valve Selection'!AB201)</f>
        <v>#N/A</v>
      </c>
      <c r="I201" s="44" t="e">
        <f>IF(ISBLANK(A201),"",'Frese Valve Selection'!AC201&amp;" kPa")</f>
        <v>#N/A</v>
      </c>
      <c r="J201" s="44">
        <f>IF(ISBLANK(A201),"",'Frese Valve Selection'!B201)</f>
        <v>0</v>
      </c>
      <c r="K201" s="45" t="str">
        <f>IF(ISBLANK('Frese Valve Selection'!E201),"",'Frese Valve Selection'!E201)</f>
        <v/>
      </c>
    </row>
    <row r="202" spans="1:11">
      <c r="A202" s="43" t="str">
        <f>IF(ISBLANK('Frese Valve Selection'!Q202),"",'Frese Valve Selection'!Q202)</f>
        <v/>
      </c>
      <c r="B202" s="44">
        <f>'Frese Valve Selection'!C202</f>
        <v>0</v>
      </c>
      <c r="C202" s="44">
        <f>IF(ISBLANK(A202),"",'Frese Valve Selection'!AA202)</f>
        <v>0</v>
      </c>
      <c r="D202" s="44"/>
      <c r="E202" s="44"/>
      <c r="F202" s="44">
        <f>IF(ISBLANK(A202),"",'Frese Valve Selection'!D202)</f>
        <v>0</v>
      </c>
      <c r="G202" s="44">
        <v>1</v>
      </c>
      <c r="H202" s="44" t="e">
        <f>IF(ISBLANK(A202),"",'Frese Valve Selection'!AB202)</f>
        <v>#N/A</v>
      </c>
      <c r="I202" s="44" t="e">
        <f>IF(ISBLANK(A202),"",'Frese Valve Selection'!AC202&amp;" kPa")</f>
        <v>#N/A</v>
      </c>
      <c r="J202" s="44">
        <f>IF(ISBLANK(A202),"",'Frese Valve Selection'!B202)</f>
        <v>0</v>
      </c>
      <c r="K202" s="45" t="str">
        <f>IF(ISBLANK('Frese Valve Selection'!E202),"",'Frese Valve Selection'!E202)</f>
        <v/>
      </c>
    </row>
    <row r="203" spans="1:11">
      <c r="A203" s="43" t="str">
        <f>IF(ISBLANK('Frese Valve Selection'!Q203),"",'Frese Valve Selection'!Q203)</f>
        <v/>
      </c>
      <c r="B203" s="44">
        <f>'Frese Valve Selection'!C203</f>
        <v>0</v>
      </c>
      <c r="C203" s="44">
        <f>IF(ISBLANK(A203),"",'Frese Valve Selection'!AA203)</f>
        <v>0</v>
      </c>
      <c r="D203" s="44"/>
      <c r="E203" s="44"/>
      <c r="F203" s="44">
        <f>IF(ISBLANK(A203),"",'Frese Valve Selection'!D203)</f>
        <v>0</v>
      </c>
      <c r="G203" s="44">
        <v>1</v>
      </c>
      <c r="H203" s="44" t="e">
        <f>IF(ISBLANK(A203),"",'Frese Valve Selection'!AB203)</f>
        <v>#N/A</v>
      </c>
      <c r="I203" s="44" t="e">
        <f>IF(ISBLANK(A203),"",'Frese Valve Selection'!AC203&amp;" kPa")</f>
        <v>#N/A</v>
      </c>
      <c r="J203" s="44">
        <f>IF(ISBLANK(A203),"",'Frese Valve Selection'!B203)</f>
        <v>0</v>
      </c>
      <c r="K203" s="45" t="str">
        <f>IF(ISBLANK('Frese Valve Selection'!E203),"",'Frese Valve Selection'!E203)</f>
        <v/>
      </c>
    </row>
    <row r="204" spans="1:11">
      <c r="A204" s="43" t="str">
        <f>IF(ISBLANK('Frese Valve Selection'!Q204),"",'Frese Valve Selection'!Q204)</f>
        <v/>
      </c>
      <c r="B204" s="44">
        <f>'Frese Valve Selection'!C204</f>
        <v>0</v>
      </c>
      <c r="C204" s="44">
        <f>IF(ISBLANK(A204),"",'Frese Valve Selection'!AA204)</f>
        <v>0</v>
      </c>
      <c r="D204" s="44"/>
      <c r="E204" s="44"/>
      <c r="F204" s="44">
        <f>IF(ISBLANK(A204),"",'Frese Valve Selection'!D204)</f>
        <v>0</v>
      </c>
      <c r="G204" s="44">
        <v>1</v>
      </c>
      <c r="H204" s="44" t="e">
        <f>IF(ISBLANK(A204),"",'Frese Valve Selection'!AB204)</f>
        <v>#N/A</v>
      </c>
      <c r="I204" s="44" t="e">
        <f>IF(ISBLANK(A204),"",'Frese Valve Selection'!AC204&amp;" kPa")</f>
        <v>#N/A</v>
      </c>
      <c r="J204" s="44">
        <f>IF(ISBLANK(A204),"",'Frese Valve Selection'!B204)</f>
        <v>0</v>
      </c>
      <c r="K204" s="45" t="str">
        <f>IF(ISBLANK('Frese Valve Selection'!E204),"",'Frese Valve Selection'!E204)</f>
        <v/>
      </c>
    </row>
    <row r="205" spans="1:11">
      <c r="A205" s="43" t="str">
        <f>IF(ISBLANK('Frese Valve Selection'!Q205),"",'Frese Valve Selection'!Q205)</f>
        <v/>
      </c>
      <c r="B205" s="44">
        <f>'Frese Valve Selection'!C205</f>
        <v>0</v>
      </c>
      <c r="C205" s="44">
        <f>IF(ISBLANK(A205),"",'Frese Valve Selection'!AA205)</f>
        <v>0</v>
      </c>
      <c r="D205" s="44"/>
      <c r="E205" s="44"/>
      <c r="F205" s="44">
        <f>IF(ISBLANK(A205),"",'Frese Valve Selection'!D205)</f>
        <v>0</v>
      </c>
      <c r="G205" s="44">
        <v>1</v>
      </c>
      <c r="H205" s="44" t="e">
        <f>IF(ISBLANK(A205),"",'Frese Valve Selection'!AB205)</f>
        <v>#N/A</v>
      </c>
      <c r="I205" s="44" t="e">
        <f>IF(ISBLANK(A205),"",'Frese Valve Selection'!AC205&amp;" kPa")</f>
        <v>#N/A</v>
      </c>
      <c r="J205" s="44">
        <f>IF(ISBLANK(A205),"",'Frese Valve Selection'!B205)</f>
        <v>0</v>
      </c>
      <c r="K205" s="45" t="str">
        <f>IF(ISBLANK('Frese Valve Selection'!E205),"",'Frese Valve Selection'!E205)</f>
        <v/>
      </c>
    </row>
    <row r="206" spans="1:11">
      <c r="A206" s="43" t="str">
        <f>IF(ISBLANK('Frese Valve Selection'!Q206),"",'Frese Valve Selection'!Q206)</f>
        <v/>
      </c>
      <c r="B206" s="44">
        <f>'Frese Valve Selection'!C206</f>
        <v>0</v>
      </c>
      <c r="C206" s="44">
        <f>IF(ISBLANK(A206),"",'Frese Valve Selection'!AA206)</f>
        <v>0</v>
      </c>
      <c r="D206" s="44"/>
      <c r="E206" s="44"/>
      <c r="F206" s="44">
        <f>IF(ISBLANK(A206),"",'Frese Valve Selection'!D206)</f>
        <v>0</v>
      </c>
      <c r="G206" s="44">
        <v>1</v>
      </c>
      <c r="H206" s="44" t="e">
        <f>IF(ISBLANK(A206),"",'Frese Valve Selection'!AB206)</f>
        <v>#N/A</v>
      </c>
      <c r="I206" s="44" t="e">
        <f>IF(ISBLANK(A206),"",'Frese Valve Selection'!AC206&amp;" kPa")</f>
        <v>#N/A</v>
      </c>
      <c r="J206" s="44">
        <f>IF(ISBLANK(A206),"",'Frese Valve Selection'!B206)</f>
        <v>0</v>
      </c>
      <c r="K206" s="45" t="str">
        <f>IF(ISBLANK('Frese Valve Selection'!E206),"",'Frese Valve Selection'!E206)</f>
        <v/>
      </c>
    </row>
    <row r="207" spans="1:11">
      <c r="A207" s="43" t="str">
        <f>IF(ISBLANK('Frese Valve Selection'!Q207),"",'Frese Valve Selection'!Q207)</f>
        <v/>
      </c>
      <c r="B207" s="44">
        <f>'Frese Valve Selection'!C207</f>
        <v>0</v>
      </c>
      <c r="C207" s="44">
        <f>IF(ISBLANK(A207),"",'Frese Valve Selection'!AA207)</f>
        <v>0</v>
      </c>
      <c r="D207" s="44"/>
      <c r="E207" s="44"/>
      <c r="F207" s="44">
        <f>IF(ISBLANK(A207),"",'Frese Valve Selection'!D207)</f>
        <v>0</v>
      </c>
      <c r="G207" s="44">
        <v>1</v>
      </c>
      <c r="H207" s="44" t="e">
        <f>IF(ISBLANK(A207),"",'Frese Valve Selection'!AB207)</f>
        <v>#N/A</v>
      </c>
      <c r="I207" s="44" t="e">
        <f>IF(ISBLANK(A207),"",'Frese Valve Selection'!AC207&amp;" kPa")</f>
        <v>#N/A</v>
      </c>
      <c r="J207" s="44">
        <f>IF(ISBLANK(A207),"",'Frese Valve Selection'!B207)</f>
        <v>0</v>
      </c>
      <c r="K207" s="45" t="str">
        <f>IF(ISBLANK('Frese Valve Selection'!E207),"",'Frese Valve Selection'!E207)</f>
        <v/>
      </c>
    </row>
    <row r="208" spans="1:11">
      <c r="A208" s="43" t="str">
        <f>IF(ISBLANK('Frese Valve Selection'!Q208),"",'Frese Valve Selection'!Q208)</f>
        <v/>
      </c>
      <c r="B208" s="44">
        <f>'Frese Valve Selection'!C208</f>
        <v>0</v>
      </c>
      <c r="C208" s="44">
        <f>IF(ISBLANK(A208),"",'Frese Valve Selection'!AA208)</f>
        <v>0</v>
      </c>
      <c r="D208" s="44"/>
      <c r="E208" s="44"/>
      <c r="F208" s="44">
        <f>IF(ISBLANK(A208),"",'Frese Valve Selection'!D208)</f>
        <v>0</v>
      </c>
      <c r="G208" s="44">
        <v>1</v>
      </c>
      <c r="H208" s="44" t="e">
        <f>IF(ISBLANK(A208),"",'Frese Valve Selection'!AB208)</f>
        <v>#N/A</v>
      </c>
      <c r="I208" s="44" t="e">
        <f>IF(ISBLANK(A208),"",'Frese Valve Selection'!AC208&amp;" kPa")</f>
        <v>#N/A</v>
      </c>
      <c r="J208" s="44">
        <f>IF(ISBLANK(A208),"",'Frese Valve Selection'!B208)</f>
        <v>0</v>
      </c>
      <c r="K208" s="45" t="str">
        <f>IF(ISBLANK('Frese Valve Selection'!E208),"",'Frese Valve Selection'!E208)</f>
        <v/>
      </c>
    </row>
    <row r="209" spans="1:11">
      <c r="A209" s="43" t="str">
        <f>IF(ISBLANK('Frese Valve Selection'!Q209),"",'Frese Valve Selection'!Q209)</f>
        <v/>
      </c>
      <c r="B209" s="44">
        <f>'Frese Valve Selection'!C209</f>
        <v>0</v>
      </c>
      <c r="C209" s="44">
        <f>IF(ISBLANK(A209),"",'Frese Valve Selection'!AA209)</f>
        <v>0</v>
      </c>
      <c r="D209" s="44"/>
      <c r="E209" s="44"/>
      <c r="F209" s="44">
        <f>IF(ISBLANK(A209),"",'Frese Valve Selection'!D209)</f>
        <v>0</v>
      </c>
      <c r="G209" s="44">
        <v>1</v>
      </c>
      <c r="H209" s="44" t="e">
        <f>IF(ISBLANK(A209),"",'Frese Valve Selection'!AB209)</f>
        <v>#N/A</v>
      </c>
      <c r="I209" s="44" t="e">
        <f>IF(ISBLANK(A209),"",'Frese Valve Selection'!AC209&amp;" kPa")</f>
        <v>#N/A</v>
      </c>
      <c r="J209" s="44">
        <f>IF(ISBLANK(A209),"",'Frese Valve Selection'!B209)</f>
        <v>0</v>
      </c>
      <c r="K209" s="45" t="str">
        <f>IF(ISBLANK('Frese Valve Selection'!E209),"",'Frese Valve Selection'!E209)</f>
        <v/>
      </c>
    </row>
    <row r="210" spans="1:11">
      <c r="A210" s="43" t="str">
        <f>IF(ISBLANK('Frese Valve Selection'!Q210),"",'Frese Valve Selection'!Q210)</f>
        <v/>
      </c>
      <c r="B210" s="44">
        <f>'Frese Valve Selection'!C210</f>
        <v>0</v>
      </c>
      <c r="C210" s="44">
        <f>IF(ISBLANK(A210),"",'Frese Valve Selection'!AA210)</f>
        <v>0</v>
      </c>
      <c r="D210" s="44"/>
      <c r="E210" s="44"/>
      <c r="F210" s="44">
        <f>IF(ISBLANK(A210),"",'Frese Valve Selection'!D210)</f>
        <v>0</v>
      </c>
      <c r="G210" s="44">
        <v>1</v>
      </c>
      <c r="H210" s="44" t="e">
        <f>IF(ISBLANK(A210),"",'Frese Valve Selection'!AB210)</f>
        <v>#N/A</v>
      </c>
      <c r="I210" s="44" t="e">
        <f>IF(ISBLANK(A210),"",'Frese Valve Selection'!AC210&amp;" kPa")</f>
        <v>#N/A</v>
      </c>
      <c r="J210" s="44">
        <f>IF(ISBLANK(A210),"",'Frese Valve Selection'!B210)</f>
        <v>0</v>
      </c>
      <c r="K210" s="45" t="str">
        <f>IF(ISBLANK('Frese Valve Selection'!E210),"",'Frese Valve Selection'!E210)</f>
        <v/>
      </c>
    </row>
    <row r="211" spans="1:11">
      <c r="A211" s="43" t="str">
        <f>IF(ISBLANK('Frese Valve Selection'!Q211),"",'Frese Valve Selection'!Q211)</f>
        <v/>
      </c>
      <c r="B211" s="44">
        <f>'Frese Valve Selection'!C211</f>
        <v>0</v>
      </c>
      <c r="C211" s="44">
        <f>IF(ISBLANK(A211),"",'Frese Valve Selection'!AA211)</f>
        <v>0</v>
      </c>
      <c r="D211" s="44"/>
      <c r="E211" s="44"/>
      <c r="F211" s="44">
        <f>IF(ISBLANK(A211),"",'Frese Valve Selection'!D211)</f>
        <v>0</v>
      </c>
      <c r="G211" s="44">
        <v>1</v>
      </c>
      <c r="H211" s="44" t="e">
        <f>IF(ISBLANK(A211),"",'Frese Valve Selection'!AB211)</f>
        <v>#N/A</v>
      </c>
      <c r="I211" s="44" t="e">
        <f>IF(ISBLANK(A211),"",'Frese Valve Selection'!AC211&amp;" kPa")</f>
        <v>#N/A</v>
      </c>
      <c r="J211" s="44">
        <f>IF(ISBLANK(A211),"",'Frese Valve Selection'!B211)</f>
        <v>0</v>
      </c>
      <c r="K211" s="45" t="str">
        <f>IF(ISBLANK('Frese Valve Selection'!E211),"",'Frese Valve Selection'!E211)</f>
        <v/>
      </c>
    </row>
    <row r="212" spans="1:11">
      <c r="A212" s="43" t="str">
        <f>IF(ISBLANK('Frese Valve Selection'!Q212),"",'Frese Valve Selection'!Q212)</f>
        <v/>
      </c>
      <c r="B212" s="44">
        <f>'Frese Valve Selection'!C212</f>
        <v>0</v>
      </c>
      <c r="C212" s="44">
        <f>IF(ISBLANK(A212),"",'Frese Valve Selection'!AA212)</f>
        <v>0</v>
      </c>
      <c r="D212" s="44"/>
      <c r="E212" s="44"/>
      <c r="F212" s="44">
        <f>IF(ISBLANK(A212),"",'Frese Valve Selection'!D212)</f>
        <v>0</v>
      </c>
      <c r="G212" s="44">
        <v>1</v>
      </c>
      <c r="H212" s="44" t="e">
        <f>IF(ISBLANK(A212),"",'Frese Valve Selection'!AB212)</f>
        <v>#N/A</v>
      </c>
      <c r="I212" s="44" t="e">
        <f>IF(ISBLANK(A212),"",'Frese Valve Selection'!AC212&amp;" kPa")</f>
        <v>#N/A</v>
      </c>
      <c r="J212" s="44">
        <f>IF(ISBLANK(A212),"",'Frese Valve Selection'!B212)</f>
        <v>0</v>
      </c>
      <c r="K212" s="45" t="str">
        <f>IF(ISBLANK('Frese Valve Selection'!E212),"",'Frese Valve Selection'!E212)</f>
        <v/>
      </c>
    </row>
    <row r="213" spans="1:11">
      <c r="A213" s="43" t="str">
        <f>IF(ISBLANK('Frese Valve Selection'!Q213),"",'Frese Valve Selection'!Q213)</f>
        <v/>
      </c>
      <c r="B213" s="44">
        <f>'Frese Valve Selection'!C213</f>
        <v>0</v>
      </c>
      <c r="C213" s="44">
        <f>IF(ISBLANK(A213),"",'Frese Valve Selection'!AA213)</f>
        <v>0</v>
      </c>
      <c r="D213" s="44"/>
      <c r="E213" s="44"/>
      <c r="F213" s="44">
        <f>IF(ISBLANK(A213),"",'Frese Valve Selection'!D213)</f>
        <v>0</v>
      </c>
      <c r="G213" s="44">
        <v>1</v>
      </c>
      <c r="H213" s="44" t="e">
        <f>IF(ISBLANK(A213),"",'Frese Valve Selection'!AB213)</f>
        <v>#N/A</v>
      </c>
      <c r="I213" s="44" t="e">
        <f>IF(ISBLANK(A213),"",'Frese Valve Selection'!AC213&amp;" kPa")</f>
        <v>#N/A</v>
      </c>
      <c r="J213" s="44">
        <f>IF(ISBLANK(A213),"",'Frese Valve Selection'!B213)</f>
        <v>0</v>
      </c>
      <c r="K213" s="45" t="str">
        <f>IF(ISBLANK('Frese Valve Selection'!E213),"",'Frese Valve Selection'!E213)</f>
        <v/>
      </c>
    </row>
    <row r="214" spans="1:11">
      <c r="A214" s="43" t="str">
        <f>IF(ISBLANK('Frese Valve Selection'!Q214),"",'Frese Valve Selection'!Q214)</f>
        <v/>
      </c>
      <c r="B214" s="44">
        <f>'Frese Valve Selection'!C214</f>
        <v>0</v>
      </c>
      <c r="C214" s="44">
        <f>IF(ISBLANK(A214),"",'Frese Valve Selection'!AA214)</f>
        <v>0</v>
      </c>
      <c r="D214" s="44"/>
      <c r="E214" s="44"/>
      <c r="F214" s="44">
        <f>IF(ISBLANK(A214),"",'Frese Valve Selection'!D214)</f>
        <v>0</v>
      </c>
      <c r="G214" s="44">
        <v>1</v>
      </c>
      <c r="H214" s="44" t="e">
        <f>IF(ISBLANK(A214),"",'Frese Valve Selection'!AB214)</f>
        <v>#N/A</v>
      </c>
      <c r="I214" s="44" t="e">
        <f>IF(ISBLANK(A214),"",'Frese Valve Selection'!AC214&amp;" kPa")</f>
        <v>#N/A</v>
      </c>
      <c r="J214" s="44">
        <f>IF(ISBLANK(A214),"",'Frese Valve Selection'!B214)</f>
        <v>0</v>
      </c>
      <c r="K214" s="45" t="str">
        <f>IF(ISBLANK('Frese Valve Selection'!E214),"",'Frese Valve Selection'!E214)</f>
        <v/>
      </c>
    </row>
    <row r="215" spans="1:11">
      <c r="A215" s="43" t="str">
        <f>IF(ISBLANK('Frese Valve Selection'!Q215),"",'Frese Valve Selection'!Q215)</f>
        <v/>
      </c>
      <c r="B215" s="44">
        <f>'Frese Valve Selection'!C215</f>
        <v>0</v>
      </c>
      <c r="C215" s="44">
        <f>IF(ISBLANK(A215),"",'Frese Valve Selection'!AA215)</f>
        <v>0</v>
      </c>
      <c r="D215" s="44"/>
      <c r="E215" s="44"/>
      <c r="F215" s="44">
        <f>IF(ISBLANK(A215),"",'Frese Valve Selection'!D215)</f>
        <v>0</v>
      </c>
      <c r="G215" s="44">
        <v>1</v>
      </c>
      <c r="H215" s="44" t="e">
        <f>IF(ISBLANK(A215),"",'Frese Valve Selection'!AB215)</f>
        <v>#N/A</v>
      </c>
      <c r="I215" s="44" t="e">
        <f>IF(ISBLANK(A215),"",'Frese Valve Selection'!AC215&amp;" kPa")</f>
        <v>#N/A</v>
      </c>
      <c r="J215" s="44">
        <f>IF(ISBLANK(A215),"",'Frese Valve Selection'!B215)</f>
        <v>0</v>
      </c>
      <c r="K215" s="45" t="str">
        <f>IF(ISBLANK('Frese Valve Selection'!E215),"",'Frese Valve Selection'!E215)</f>
        <v/>
      </c>
    </row>
    <row r="216" spans="1:11">
      <c r="A216" s="43" t="str">
        <f>IF(ISBLANK('Frese Valve Selection'!Q216),"",'Frese Valve Selection'!Q216)</f>
        <v/>
      </c>
      <c r="B216" s="44">
        <f>'Frese Valve Selection'!C216</f>
        <v>0</v>
      </c>
      <c r="C216" s="44">
        <f>IF(ISBLANK(A216),"",'Frese Valve Selection'!AA216)</f>
        <v>0</v>
      </c>
      <c r="D216" s="44"/>
      <c r="E216" s="44"/>
      <c r="F216" s="44">
        <f>IF(ISBLANK(A216),"",'Frese Valve Selection'!D216)</f>
        <v>0</v>
      </c>
      <c r="G216" s="44">
        <v>1</v>
      </c>
      <c r="H216" s="44" t="e">
        <f>IF(ISBLANK(A216),"",'Frese Valve Selection'!AB216)</f>
        <v>#N/A</v>
      </c>
      <c r="I216" s="44" t="e">
        <f>IF(ISBLANK(A216),"",'Frese Valve Selection'!AC216&amp;" kPa")</f>
        <v>#N/A</v>
      </c>
      <c r="J216" s="44">
        <f>IF(ISBLANK(A216),"",'Frese Valve Selection'!B216)</f>
        <v>0</v>
      </c>
      <c r="K216" s="45" t="str">
        <f>IF(ISBLANK('Frese Valve Selection'!E216),"",'Frese Valve Selection'!E216)</f>
        <v/>
      </c>
    </row>
    <row r="217" spans="1:11">
      <c r="A217" s="43" t="str">
        <f>IF(ISBLANK('Frese Valve Selection'!Q217),"",'Frese Valve Selection'!Q217)</f>
        <v/>
      </c>
      <c r="B217" s="44">
        <f>'Frese Valve Selection'!C217</f>
        <v>0</v>
      </c>
      <c r="C217" s="44">
        <f>IF(ISBLANK(A217),"",'Frese Valve Selection'!AA217)</f>
        <v>0</v>
      </c>
      <c r="D217" s="44"/>
      <c r="E217" s="44"/>
      <c r="F217" s="44">
        <f>IF(ISBLANK(A217),"",'Frese Valve Selection'!D217)</f>
        <v>0</v>
      </c>
      <c r="G217" s="44">
        <v>1</v>
      </c>
      <c r="H217" s="44" t="e">
        <f>IF(ISBLANK(A217),"",'Frese Valve Selection'!AB217)</f>
        <v>#N/A</v>
      </c>
      <c r="I217" s="44" t="e">
        <f>IF(ISBLANK(A217),"",'Frese Valve Selection'!AC217&amp;" kPa")</f>
        <v>#N/A</v>
      </c>
      <c r="J217" s="44">
        <f>IF(ISBLANK(A217),"",'Frese Valve Selection'!B217)</f>
        <v>0</v>
      </c>
      <c r="K217" s="45" t="str">
        <f>IF(ISBLANK('Frese Valve Selection'!E217),"",'Frese Valve Selection'!E217)</f>
        <v/>
      </c>
    </row>
    <row r="218" spans="1:11">
      <c r="A218" s="43" t="str">
        <f>IF(ISBLANK('Frese Valve Selection'!Q218),"",'Frese Valve Selection'!Q218)</f>
        <v/>
      </c>
      <c r="B218" s="44">
        <f>'Frese Valve Selection'!C218</f>
        <v>0</v>
      </c>
      <c r="C218" s="44">
        <f>IF(ISBLANK(A218),"",'Frese Valve Selection'!AA218)</f>
        <v>0</v>
      </c>
      <c r="D218" s="44"/>
      <c r="E218" s="44"/>
      <c r="F218" s="44">
        <f>IF(ISBLANK(A218),"",'Frese Valve Selection'!D218)</f>
        <v>0</v>
      </c>
      <c r="G218" s="44">
        <v>1</v>
      </c>
      <c r="H218" s="44" t="e">
        <f>IF(ISBLANK(A218),"",'Frese Valve Selection'!AB218)</f>
        <v>#N/A</v>
      </c>
      <c r="I218" s="44" t="e">
        <f>IF(ISBLANK(A218),"",'Frese Valve Selection'!AC218&amp;" kPa")</f>
        <v>#N/A</v>
      </c>
      <c r="J218" s="44">
        <f>IF(ISBLANK(A218),"",'Frese Valve Selection'!B218)</f>
        <v>0</v>
      </c>
      <c r="K218" s="45" t="str">
        <f>IF(ISBLANK('Frese Valve Selection'!E218),"",'Frese Valve Selection'!E218)</f>
        <v/>
      </c>
    </row>
    <row r="219" spans="1:11">
      <c r="A219" s="43" t="str">
        <f>IF(ISBLANK('Frese Valve Selection'!Q219),"",'Frese Valve Selection'!Q219)</f>
        <v/>
      </c>
      <c r="B219" s="44">
        <f>'Frese Valve Selection'!C219</f>
        <v>0</v>
      </c>
      <c r="C219" s="44">
        <f>IF(ISBLANK(A219),"",'Frese Valve Selection'!AA219)</f>
        <v>0</v>
      </c>
      <c r="D219" s="44"/>
      <c r="E219" s="44"/>
      <c r="F219" s="44">
        <f>IF(ISBLANK(A219),"",'Frese Valve Selection'!D219)</f>
        <v>0</v>
      </c>
      <c r="G219" s="44">
        <v>1</v>
      </c>
      <c r="H219" s="44" t="e">
        <f>IF(ISBLANK(A219),"",'Frese Valve Selection'!AB219)</f>
        <v>#N/A</v>
      </c>
      <c r="I219" s="44" t="e">
        <f>IF(ISBLANK(A219),"",'Frese Valve Selection'!AC219&amp;" kPa")</f>
        <v>#N/A</v>
      </c>
      <c r="J219" s="44">
        <f>IF(ISBLANK(A219),"",'Frese Valve Selection'!B219)</f>
        <v>0</v>
      </c>
      <c r="K219" s="45" t="str">
        <f>IF(ISBLANK('Frese Valve Selection'!E219),"",'Frese Valve Selection'!E219)</f>
        <v/>
      </c>
    </row>
    <row r="220" spans="1:11">
      <c r="A220" s="43" t="str">
        <f>IF(ISBLANK('Frese Valve Selection'!Q220),"",'Frese Valve Selection'!Q220)</f>
        <v/>
      </c>
      <c r="B220" s="44">
        <f>'Frese Valve Selection'!C220</f>
        <v>0</v>
      </c>
      <c r="C220" s="44">
        <f>IF(ISBLANK(A220),"",'Frese Valve Selection'!AA220)</f>
        <v>0</v>
      </c>
      <c r="D220" s="44"/>
      <c r="E220" s="44"/>
      <c r="F220" s="44">
        <f>IF(ISBLANK(A220),"",'Frese Valve Selection'!D220)</f>
        <v>0</v>
      </c>
      <c r="G220" s="44">
        <v>1</v>
      </c>
      <c r="H220" s="44" t="e">
        <f>IF(ISBLANK(A220),"",'Frese Valve Selection'!AB220)</f>
        <v>#N/A</v>
      </c>
      <c r="I220" s="44" t="e">
        <f>IF(ISBLANK(A220),"",'Frese Valve Selection'!AC220&amp;" kPa")</f>
        <v>#N/A</v>
      </c>
      <c r="J220" s="44">
        <f>IF(ISBLANK(A220),"",'Frese Valve Selection'!B220)</f>
        <v>0</v>
      </c>
      <c r="K220" s="45" t="str">
        <f>IF(ISBLANK('Frese Valve Selection'!E220),"",'Frese Valve Selection'!E220)</f>
        <v/>
      </c>
    </row>
    <row r="221" spans="1:11">
      <c r="A221" s="43" t="str">
        <f>IF(ISBLANK('Frese Valve Selection'!Q221),"",'Frese Valve Selection'!Q221)</f>
        <v/>
      </c>
      <c r="B221" s="44">
        <f>'Frese Valve Selection'!C221</f>
        <v>0</v>
      </c>
      <c r="C221" s="44">
        <f>IF(ISBLANK(A221),"",'Frese Valve Selection'!AA221)</f>
        <v>0</v>
      </c>
      <c r="D221" s="44"/>
      <c r="E221" s="44"/>
      <c r="F221" s="44">
        <f>IF(ISBLANK(A221),"",'Frese Valve Selection'!D221)</f>
        <v>0</v>
      </c>
      <c r="G221" s="44">
        <v>1</v>
      </c>
      <c r="H221" s="44" t="e">
        <f>IF(ISBLANK(A221),"",'Frese Valve Selection'!AB221)</f>
        <v>#N/A</v>
      </c>
      <c r="I221" s="44" t="e">
        <f>IF(ISBLANK(A221),"",'Frese Valve Selection'!AC221&amp;" kPa")</f>
        <v>#N/A</v>
      </c>
      <c r="J221" s="44">
        <f>IF(ISBLANK(A221),"",'Frese Valve Selection'!B221)</f>
        <v>0</v>
      </c>
      <c r="K221" s="45" t="str">
        <f>IF(ISBLANK('Frese Valve Selection'!E221),"",'Frese Valve Selection'!E221)</f>
        <v/>
      </c>
    </row>
    <row r="222" spans="1:11">
      <c r="A222" s="43" t="str">
        <f>IF(ISBLANK('Frese Valve Selection'!Q222),"",'Frese Valve Selection'!Q222)</f>
        <v/>
      </c>
      <c r="B222" s="44">
        <f>'Frese Valve Selection'!C222</f>
        <v>0</v>
      </c>
      <c r="C222" s="44">
        <f>IF(ISBLANK(A222),"",'Frese Valve Selection'!AA222)</f>
        <v>0</v>
      </c>
      <c r="D222" s="44"/>
      <c r="E222" s="44"/>
      <c r="F222" s="44">
        <f>IF(ISBLANK(A222),"",'Frese Valve Selection'!D222)</f>
        <v>0</v>
      </c>
      <c r="G222" s="44">
        <v>1</v>
      </c>
      <c r="H222" s="44" t="e">
        <f>IF(ISBLANK(A222),"",'Frese Valve Selection'!AB222)</f>
        <v>#N/A</v>
      </c>
      <c r="I222" s="44" t="e">
        <f>IF(ISBLANK(A222),"",'Frese Valve Selection'!AC222&amp;" kPa")</f>
        <v>#N/A</v>
      </c>
      <c r="J222" s="44">
        <f>IF(ISBLANK(A222),"",'Frese Valve Selection'!B222)</f>
        <v>0</v>
      </c>
      <c r="K222" s="45" t="str">
        <f>IF(ISBLANK('Frese Valve Selection'!E222),"",'Frese Valve Selection'!E222)</f>
        <v/>
      </c>
    </row>
    <row r="223" spans="1:11">
      <c r="A223" s="43" t="str">
        <f>IF(ISBLANK('Frese Valve Selection'!Q223),"",'Frese Valve Selection'!Q223)</f>
        <v/>
      </c>
      <c r="B223" s="44">
        <f>'Frese Valve Selection'!C223</f>
        <v>0</v>
      </c>
      <c r="C223" s="44">
        <f>IF(ISBLANK(A223),"",'Frese Valve Selection'!AA223)</f>
        <v>0</v>
      </c>
      <c r="D223" s="44"/>
      <c r="E223" s="44"/>
      <c r="F223" s="44">
        <f>IF(ISBLANK(A223),"",'Frese Valve Selection'!D223)</f>
        <v>0</v>
      </c>
      <c r="G223" s="44">
        <v>1</v>
      </c>
      <c r="H223" s="44" t="e">
        <f>IF(ISBLANK(A223),"",'Frese Valve Selection'!AB223)</f>
        <v>#N/A</v>
      </c>
      <c r="I223" s="44" t="e">
        <f>IF(ISBLANK(A223),"",'Frese Valve Selection'!AC223&amp;" kPa")</f>
        <v>#N/A</v>
      </c>
      <c r="J223" s="44">
        <f>IF(ISBLANK(A223),"",'Frese Valve Selection'!B223)</f>
        <v>0</v>
      </c>
      <c r="K223" s="45" t="str">
        <f>IF(ISBLANK('Frese Valve Selection'!E223),"",'Frese Valve Selection'!E223)</f>
        <v/>
      </c>
    </row>
    <row r="224" spans="1:11">
      <c r="A224" s="43" t="str">
        <f>IF(ISBLANK('Frese Valve Selection'!Q224),"",'Frese Valve Selection'!Q224)</f>
        <v/>
      </c>
      <c r="B224" s="44">
        <f>'Frese Valve Selection'!C224</f>
        <v>0</v>
      </c>
      <c r="C224" s="44">
        <f>IF(ISBLANK(A224),"",'Frese Valve Selection'!AA224)</f>
        <v>0</v>
      </c>
      <c r="D224" s="44"/>
      <c r="E224" s="44"/>
      <c r="F224" s="44">
        <f>IF(ISBLANK(A224),"",'Frese Valve Selection'!D224)</f>
        <v>0</v>
      </c>
      <c r="G224" s="44">
        <v>1</v>
      </c>
      <c r="H224" s="44" t="e">
        <f>IF(ISBLANK(A224),"",'Frese Valve Selection'!AB224)</f>
        <v>#N/A</v>
      </c>
      <c r="I224" s="44" t="e">
        <f>IF(ISBLANK(A224),"",'Frese Valve Selection'!AC224&amp;" kPa")</f>
        <v>#N/A</v>
      </c>
      <c r="J224" s="44">
        <f>IF(ISBLANK(A224),"",'Frese Valve Selection'!B224)</f>
        <v>0</v>
      </c>
      <c r="K224" s="45" t="str">
        <f>IF(ISBLANK('Frese Valve Selection'!E224),"",'Frese Valve Selection'!E224)</f>
        <v/>
      </c>
    </row>
    <row r="225" spans="1:11">
      <c r="A225" s="43" t="str">
        <f>IF(ISBLANK('Frese Valve Selection'!Q225),"",'Frese Valve Selection'!Q225)</f>
        <v/>
      </c>
      <c r="B225" s="44">
        <f>'Frese Valve Selection'!C225</f>
        <v>0</v>
      </c>
      <c r="C225" s="44">
        <f>IF(ISBLANK(A225),"",'Frese Valve Selection'!AA225)</f>
        <v>0</v>
      </c>
      <c r="D225" s="44"/>
      <c r="E225" s="44"/>
      <c r="F225" s="44">
        <f>IF(ISBLANK(A225),"",'Frese Valve Selection'!D225)</f>
        <v>0</v>
      </c>
      <c r="G225" s="44">
        <v>1</v>
      </c>
      <c r="H225" s="44" t="e">
        <f>IF(ISBLANK(A225),"",'Frese Valve Selection'!AB225)</f>
        <v>#N/A</v>
      </c>
      <c r="I225" s="44" t="e">
        <f>IF(ISBLANK(A225),"",'Frese Valve Selection'!AC225&amp;" kPa")</f>
        <v>#N/A</v>
      </c>
      <c r="J225" s="44">
        <f>IF(ISBLANK(A225),"",'Frese Valve Selection'!B225)</f>
        <v>0</v>
      </c>
      <c r="K225" s="45" t="str">
        <f>IF(ISBLANK('Frese Valve Selection'!E225),"",'Frese Valve Selection'!E225)</f>
        <v/>
      </c>
    </row>
    <row r="226" spans="1:11">
      <c r="A226" s="43" t="str">
        <f>IF(ISBLANK('Frese Valve Selection'!Q226),"",'Frese Valve Selection'!Q226)</f>
        <v/>
      </c>
      <c r="B226" s="44">
        <f>'Frese Valve Selection'!C226</f>
        <v>0</v>
      </c>
      <c r="C226" s="44">
        <f>IF(ISBLANK(A226),"",'Frese Valve Selection'!AA226)</f>
        <v>0</v>
      </c>
      <c r="D226" s="44"/>
      <c r="E226" s="44"/>
      <c r="F226" s="44">
        <f>IF(ISBLANK(A226),"",'Frese Valve Selection'!D226)</f>
        <v>0</v>
      </c>
      <c r="G226" s="44">
        <v>1</v>
      </c>
      <c r="H226" s="44" t="e">
        <f>IF(ISBLANK(A226),"",'Frese Valve Selection'!AB226)</f>
        <v>#N/A</v>
      </c>
      <c r="I226" s="44" t="e">
        <f>IF(ISBLANK(A226),"",'Frese Valve Selection'!AC226&amp;" kPa")</f>
        <v>#N/A</v>
      </c>
      <c r="J226" s="44">
        <f>IF(ISBLANK(A226),"",'Frese Valve Selection'!B226)</f>
        <v>0</v>
      </c>
      <c r="K226" s="45" t="str">
        <f>IF(ISBLANK('Frese Valve Selection'!E226),"",'Frese Valve Selection'!E226)</f>
        <v/>
      </c>
    </row>
    <row r="227" spans="1:11">
      <c r="A227" s="43" t="str">
        <f>IF(ISBLANK('Frese Valve Selection'!Q227),"",'Frese Valve Selection'!Q227)</f>
        <v/>
      </c>
      <c r="B227" s="44">
        <f>'Frese Valve Selection'!C227</f>
        <v>0</v>
      </c>
      <c r="C227" s="44">
        <f>IF(ISBLANK(A227),"",'Frese Valve Selection'!AA227)</f>
        <v>0</v>
      </c>
      <c r="D227" s="44"/>
      <c r="E227" s="44"/>
      <c r="F227" s="44">
        <f>IF(ISBLANK(A227),"",'Frese Valve Selection'!D227)</f>
        <v>0</v>
      </c>
      <c r="G227" s="44">
        <v>1</v>
      </c>
      <c r="H227" s="44" t="e">
        <f>IF(ISBLANK(A227),"",'Frese Valve Selection'!AB227)</f>
        <v>#N/A</v>
      </c>
      <c r="I227" s="44" t="e">
        <f>IF(ISBLANK(A227),"",'Frese Valve Selection'!AC227&amp;" kPa")</f>
        <v>#N/A</v>
      </c>
      <c r="J227" s="44">
        <f>IF(ISBLANK(A227),"",'Frese Valve Selection'!B227)</f>
        <v>0</v>
      </c>
      <c r="K227" s="45" t="str">
        <f>IF(ISBLANK('Frese Valve Selection'!E227),"",'Frese Valve Selection'!E227)</f>
        <v/>
      </c>
    </row>
    <row r="228" spans="1:11">
      <c r="A228" s="43" t="str">
        <f>IF(ISBLANK('Frese Valve Selection'!Q228),"",'Frese Valve Selection'!Q228)</f>
        <v/>
      </c>
      <c r="B228" s="44">
        <f>'Frese Valve Selection'!C228</f>
        <v>0</v>
      </c>
      <c r="C228" s="44">
        <f>IF(ISBLANK(A228),"",'Frese Valve Selection'!AA228)</f>
        <v>0</v>
      </c>
      <c r="D228" s="44"/>
      <c r="E228" s="44"/>
      <c r="F228" s="44">
        <f>IF(ISBLANK(A228),"",'Frese Valve Selection'!D228)</f>
        <v>0</v>
      </c>
      <c r="G228" s="44">
        <v>1</v>
      </c>
      <c r="H228" s="44" t="e">
        <f>IF(ISBLANK(A228),"",'Frese Valve Selection'!AB228)</f>
        <v>#N/A</v>
      </c>
      <c r="I228" s="44" t="e">
        <f>IF(ISBLANK(A228),"",'Frese Valve Selection'!AC228&amp;" kPa")</f>
        <v>#N/A</v>
      </c>
      <c r="J228" s="44">
        <f>IF(ISBLANK(A228),"",'Frese Valve Selection'!B228)</f>
        <v>0</v>
      </c>
      <c r="K228" s="45" t="str">
        <f>IF(ISBLANK('Frese Valve Selection'!E228),"",'Frese Valve Selection'!E228)</f>
        <v/>
      </c>
    </row>
    <row r="229" spans="1:11">
      <c r="A229" s="43" t="str">
        <f>IF(ISBLANK('Frese Valve Selection'!Q229),"",'Frese Valve Selection'!Q229)</f>
        <v/>
      </c>
      <c r="B229" s="44">
        <f>'Frese Valve Selection'!C229</f>
        <v>0</v>
      </c>
      <c r="C229" s="44">
        <f>IF(ISBLANK(A229),"",'Frese Valve Selection'!AA229)</f>
        <v>0</v>
      </c>
      <c r="D229" s="44"/>
      <c r="E229" s="44"/>
      <c r="F229" s="44">
        <f>IF(ISBLANK(A229),"",'Frese Valve Selection'!D229)</f>
        <v>0</v>
      </c>
      <c r="G229" s="44">
        <v>1</v>
      </c>
      <c r="H229" s="44" t="e">
        <f>IF(ISBLANK(A229),"",'Frese Valve Selection'!AB229)</f>
        <v>#N/A</v>
      </c>
      <c r="I229" s="44" t="e">
        <f>IF(ISBLANK(A229),"",'Frese Valve Selection'!AC229&amp;" kPa")</f>
        <v>#N/A</v>
      </c>
      <c r="J229" s="44">
        <f>IF(ISBLANK(A229),"",'Frese Valve Selection'!B229)</f>
        <v>0</v>
      </c>
      <c r="K229" s="45" t="str">
        <f>IF(ISBLANK('Frese Valve Selection'!E229),"",'Frese Valve Selection'!E229)</f>
        <v/>
      </c>
    </row>
    <row r="230" spans="1:11">
      <c r="A230" s="43" t="str">
        <f>IF(ISBLANK('Frese Valve Selection'!Q230),"",'Frese Valve Selection'!Q230)</f>
        <v/>
      </c>
      <c r="B230" s="44">
        <f>'Frese Valve Selection'!C230</f>
        <v>0</v>
      </c>
      <c r="C230" s="44">
        <f>IF(ISBLANK(A230),"",'Frese Valve Selection'!AA230)</f>
        <v>0</v>
      </c>
      <c r="D230" s="44"/>
      <c r="E230" s="44"/>
      <c r="F230" s="44">
        <f>IF(ISBLANK(A230),"",'Frese Valve Selection'!D230)</f>
        <v>0</v>
      </c>
      <c r="G230" s="44">
        <v>1</v>
      </c>
      <c r="H230" s="44" t="e">
        <f>IF(ISBLANK(A230),"",'Frese Valve Selection'!AB230)</f>
        <v>#N/A</v>
      </c>
      <c r="I230" s="44" t="e">
        <f>IF(ISBLANK(A230),"",'Frese Valve Selection'!AC230&amp;" kPa")</f>
        <v>#N/A</v>
      </c>
      <c r="J230" s="44">
        <f>IF(ISBLANK(A230),"",'Frese Valve Selection'!B230)</f>
        <v>0</v>
      </c>
      <c r="K230" s="45" t="str">
        <f>IF(ISBLANK('Frese Valve Selection'!E230),"",'Frese Valve Selection'!E230)</f>
        <v/>
      </c>
    </row>
    <row r="231" spans="1:11">
      <c r="A231" s="43" t="str">
        <f>IF(ISBLANK('Frese Valve Selection'!Q231),"",'Frese Valve Selection'!Q231)</f>
        <v/>
      </c>
      <c r="B231" s="44">
        <f>'Frese Valve Selection'!C231</f>
        <v>0</v>
      </c>
      <c r="C231" s="44">
        <f>IF(ISBLANK(A231),"",'Frese Valve Selection'!AA231)</f>
        <v>0</v>
      </c>
      <c r="D231" s="44"/>
      <c r="E231" s="44"/>
      <c r="F231" s="44">
        <f>IF(ISBLANK(A231),"",'Frese Valve Selection'!D231)</f>
        <v>0</v>
      </c>
      <c r="G231" s="44">
        <v>1</v>
      </c>
      <c r="H231" s="44" t="e">
        <f>IF(ISBLANK(A231),"",'Frese Valve Selection'!AB231)</f>
        <v>#N/A</v>
      </c>
      <c r="I231" s="44" t="e">
        <f>IF(ISBLANK(A231),"",'Frese Valve Selection'!AC231&amp;" kPa")</f>
        <v>#N/A</v>
      </c>
      <c r="J231" s="44">
        <f>IF(ISBLANK(A231),"",'Frese Valve Selection'!B231)</f>
        <v>0</v>
      </c>
      <c r="K231" s="45" t="str">
        <f>IF(ISBLANK('Frese Valve Selection'!E231),"",'Frese Valve Selection'!E231)</f>
        <v/>
      </c>
    </row>
    <row r="232" spans="1:11">
      <c r="A232" s="43" t="str">
        <f>IF(ISBLANK('Frese Valve Selection'!Q232),"",'Frese Valve Selection'!Q232)</f>
        <v/>
      </c>
      <c r="B232" s="44">
        <f>'Frese Valve Selection'!C232</f>
        <v>0</v>
      </c>
      <c r="C232" s="44">
        <f>IF(ISBLANK(A232),"",'Frese Valve Selection'!AA232)</f>
        <v>0</v>
      </c>
      <c r="D232" s="44"/>
      <c r="E232" s="44"/>
      <c r="F232" s="44">
        <f>IF(ISBLANK(A232),"",'Frese Valve Selection'!D232)</f>
        <v>0</v>
      </c>
      <c r="G232" s="44">
        <v>1</v>
      </c>
      <c r="H232" s="44" t="e">
        <f>IF(ISBLANK(A232),"",'Frese Valve Selection'!AB232)</f>
        <v>#N/A</v>
      </c>
      <c r="I232" s="44" t="e">
        <f>IF(ISBLANK(A232),"",'Frese Valve Selection'!AC232&amp;" kPa")</f>
        <v>#N/A</v>
      </c>
      <c r="J232" s="44">
        <f>IF(ISBLANK(A232),"",'Frese Valve Selection'!B232)</f>
        <v>0</v>
      </c>
      <c r="K232" s="45" t="str">
        <f>IF(ISBLANK('Frese Valve Selection'!E232),"",'Frese Valve Selection'!E232)</f>
        <v/>
      </c>
    </row>
    <row r="233" spans="1:11">
      <c r="A233" s="43" t="str">
        <f>IF(ISBLANK('Frese Valve Selection'!Q233),"",'Frese Valve Selection'!Q233)</f>
        <v/>
      </c>
      <c r="B233" s="44">
        <f>'Frese Valve Selection'!C233</f>
        <v>0</v>
      </c>
      <c r="C233" s="44">
        <f>IF(ISBLANK(A233),"",'Frese Valve Selection'!AA233)</f>
        <v>0</v>
      </c>
      <c r="D233" s="44"/>
      <c r="E233" s="44"/>
      <c r="F233" s="44">
        <f>IF(ISBLANK(A233),"",'Frese Valve Selection'!D233)</f>
        <v>0</v>
      </c>
      <c r="G233" s="44">
        <v>1</v>
      </c>
      <c r="H233" s="44" t="e">
        <f>IF(ISBLANK(A233),"",'Frese Valve Selection'!AB233)</f>
        <v>#N/A</v>
      </c>
      <c r="I233" s="44" t="e">
        <f>IF(ISBLANK(A233),"",'Frese Valve Selection'!AC233&amp;" kPa")</f>
        <v>#N/A</v>
      </c>
      <c r="J233" s="44">
        <f>IF(ISBLANK(A233),"",'Frese Valve Selection'!B233)</f>
        <v>0</v>
      </c>
      <c r="K233" s="45" t="str">
        <f>IF(ISBLANK('Frese Valve Selection'!E233),"",'Frese Valve Selection'!E233)</f>
        <v/>
      </c>
    </row>
    <row r="234" spans="1:11">
      <c r="A234" s="43" t="str">
        <f>IF(ISBLANK('Frese Valve Selection'!Q234),"",'Frese Valve Selection'!Q234)</f>
        <v/>
      </c>
      <c r="B234" s="44">
        <f>'Frese Valve Selection'!C234</f>
        <v>0</v>
      </c>
      <c r="C234" s="44">
        <f>IF(ISBLANK(A234),"",'Frese Valve Selection'!AA234)</f>
        <v>0</v>
      </c>
      <c r="D234" s="44"/>
      <c r="E234" s="44"/>
      <c r="F234" s="44">
        <f>IF(ISBLANK(A234),"",'Frese Valve Selection'!D234)</f>
        <v>0</v>
      </c>
      <c r="G234" s="44">
        <v>1</v>
      </c>
      <c r="H234" s="44" t="e">
        <f>IF(ISBLANK(A234),"",'Frese Valve Selection'!AB234)</f>
        <v>#N/A</v>
      </c>
      <c r="I234" s="44" t="e">
        <f>IF(ISBLANK(A234),"",'Frese Valve Selection'!AC234&amp;" kPa")</f>
        <v>#N/A</v>
      </c>
      <c r="J234" s="44">
        <f>IF(ISBLANK(A234),"",'Frese Valve Selection'!B234)</f>
        <v>0</v>
      </c>
      <c r="K234" s="45" t="str">
        <f>IF(ISBLANK('Frese Valve Selection'!E234),"",'Frese Valve Selection'!E234)</f>
        <v/>
      </c>
    </row>
    <row r="235" spans="1:11">
      <c r="A235" s="43" t="str">
        <f>IF(ISBLANK('Frese Valve Selection'!Q235),"",'Frese Valve Selection'!Q235)</f>
        <v/>
      </c>
      <c r="B235" s="44">
        <f>'Frese Valve Selection'!C235</f>
        <v>0</v>
      </c>
      <c r="C235" s="44">
        <f>IF(ISBLANK(A235),"",'Frese Valve Selection'!AA235)</f>
        <v>0</v>
      </c>
      <c r="D235" s="44"/>
      <c r="E235" s="44"/>
      <c r="F235" s="44">
        <f>IF(ISBLANK(A235),"",'Frese Valve Selection'!D235)</f>
        <v>0</v>
      </c>
      <c r="G235" s="44">
        <v>1</v>
      </c>
      <c r="H235" s="44" t="e">
        <f>IF(ISBLANK(A235),"",'Frese Valve Selection'!AB235)</f>
        <v>#N/A</v>
      </c>
      <c r="I235" s="44" t="e">
        <f>IF(ISBLANK(A235),"",'Frese Valve Selection'!AC235&amp;" kPa")</f>
        <v>#N/A</v>
      </c>
      <c r="J235" s="44">
        <f>IF(ISBLANK(A235),"",'Frese Valve Selection'!B235)</f>
        <v>0</v>
      </c>
      <c r="K235" s="45" t="str">
        <f>IF(ISBLANK('Frese Valve Selection'!E235),"",'Frese Valve Selection'!E235)</f>
        <v/>
      </c>
    </row>
    <row r="236" spans="1:11">
      <c r="A236" s="43" t="str">
        <f>IF(ISBLANK('Frese Valve Selection'!Q236),"",'Frese Valve Selection'!Q236)</f>
        <v/>
      </c>
      <c r="B236" s="44">
        <f>'Frese Valve Selection'!C236</f>
        <v>0</v>
      </c>
      <c r="C236" s="44">
        <f>IF(ISBLANK(A236),"",'Frese Valve Selection'!AA236)</f>
        <v>0</v>
      </c>
      <c r="D236" s="44"/>
      <c r="E236" s="44"/>
      <c r="F236" s="44">
        <f>IF(ISBLANK(A236),"",'Frese Valve Selection'!D236)</f>
        <v>0</v>
      </c>
      <c r="G236" s="44">
        <v>1</v>
      </c>
      <c r="H236" s="44" t="e">
        <f>IF(ISBLANK(A236),"",'Frese Valve Selection'!AB236)</f>
        <v>#N/A</v>
      </c>
      <c r="I236" s="44" t="e">
        <f>IF(ISBLANK(A236),"",'Frese Valve Selection'!AC236&amp;" kPa")</f>
        <v>#N/A</v>
      </c>
      <c r="J236" s="44">
        <f>IF(ISBLANK(A236),"",'Frese Valve Selection'!B236)</f>
        <v>0</v>
      </c>
      <c r="K236" s="45" t="str">
        <f>IF(ISBLANK('Frese Valve Selection'!E236),"",'Frese Valve Selection'!E236)</f>
        <v/>
      </c>
    </row>
    <row r="237" spans="1:11">
      <c r="A237" s="43" t="str">
        <f>IF(ISBLANK('Frese Valve Selection'!Q237),"",'Frese Valve Selection'!Q237)</f>
        <v/>
      </c>
      <c r="B237" s="44">
        <f>'Frese Valve Selection'!C237</f>
        <v>0</v>
      </c>
      <c r="C237" s="44">
        <f>IF(ISBLANK(A237),"",'Frese Valve Selection'!AA237)</f>
        <v>0</v>
      </c>
      <c r="D237" s="44"/>
      <c r="E237" s="44"/>
      <c r="F237" s="44">
        <f>IF(ISBLANK(A237),"",'Frese Valve Selection'!D237)</f>
        <v>0</v>
      </c>
      <c r="G237" s="44">
        <v>1</v>
      </c>
      <c r="H237" s="44" t="e">
        <f>IF(ISBLANK(A237),"",'Frese Valve Selection'!AB237)</f>
        <v>#N/A</v>
      </c>
      <c r="I237" s="44" t="e">
        <f>IF(ISBLANK(A237),"",'Frese Valve Selection'!AC237&amp;" kPa")</f>
        <v>#N/A</v>
      </c>
      <c r="J237" s="44">
        <f>IF(ISBLANK(A237),"",'Frese Valve Selection'!B237)</f>
        <v>0</v>
      </c>
      <c r="K237" s="45" t="str">
        <f>IF(ISBLANK('Frese Valve Selection'!E237),"",'Frese Valve Selection'!E237)</f>
        <v/>
      </c>
    </row>
    <row r="238" spans="1:11">
      <c r="A238" s="43" t="str">
        <f>IF(ISBLANK('Frese Valve Selection'!Q238),"",'Frese Valve Selection'!Q238)</f>
        <v/>
      </c>
      <c r="B238" s="44">
        <f>'Frese Valve Selection'!C238</f>
        <v>0</v>
      </c>
      <c r="C238" s="44">
        <f>IF(ISBLANK(A238),"",'Frese Valve Selection'!AA238)</f>
        <v>0</v>
      </c>
      <c r="D238" s="44"/>
      <c r="E238" s="44"/>
      <c r="F238" s="44">
        <f>IF(ISBLANK(A238),"",'Frese Valve Selection'!D238)</f>
        <v>0</v>
      </c>
      <c r="G238" s="44">
        <v>1</v>
      </c>
      <c r="H238" s="44" t="e">
        <f>IF(ISBLANK(A238),"",'Frese Valve Selection'!AB238)</f>
        <v>#N/A</v>
      </c>
      <c r="I238" s="44" t="e">
        <f>IF(ISBLANK(A238),"",'Frese Valve Selection'!AC238&amp;" kPa")</f>
        <v>#N/A</v>
      </c>
      <c r="J238" s="44">
        <f>IF(ISBLANK(A238),"",'Frese Valve Selection'!B238)</f>
        <v>0</v>
      </c>
      <c r="K238" s="45" t="str">
        <f>IF(ISBLANK('Frese Valve Selection'!E238),"",'Frese Valve Selection'!E238)</f>
        <v/>
      </c>
    </row>
    <row r="239" spans="1:11">
      <c r="A239" s="43" t="str">
        <f>IF(ISBLANK('Frese Valve Selection'!Q239),"",'Frese Valve Selection'!Q239)</f>
        <v/>
      </c>
      <c r="B239" s="44">
        <f>'Frese Valve Selection'!C239</f>
        <v>0</v>
      </c>
      <c r="C239" s="44">
        <f>IF(ISBLANK(A239),"",'Frese Valve Selection'!AA239)</f>
        <v>0</v>
      </c>
      <c r="D239" s="44"/>
      <c r="E239" s="44"/>
      <c r="F239" s="44">
        <f>IF(ISBLANK(A239),"",'Frese Valve Selection'!D239)</f>
        <v>0</v>
      </c>
      <c r="G239" s="44">
        <v>1</v>
      </c>
      <c r="H239" s="44" t="e">
        <f>IF(ISBLANK(A239),"",'Frese Valve Selection'!AB239)</f>
        <v>#N/A</v>
      </c>
      <c r="I239" s="44" t="e">
        <f>IF(ISBLANK(A239),"",'Frese Valve Selection'!AC239&amp;" kPa")</f>
        <v>#N/A</v>
      </c>
      <c r="J239" s="44">
        <f>IF(ISBLANK(A239),"",'Frese Valve Selection'!B239)</f>
        <v>0</v>
      </c>
      <c r="K239" s="45" t="str">
        <f>IF(ISBLANK('Frese Valve Selection'!E239),"",'Frese Valve Selection'!E239)</f>
        <v/>
      </c>
    </row>
    <row r="240" spans="1:11">
      <c r="A240" s="43" t="str">
        <f>IF(ISBLANK('Frese Valve Selection'!Q240),"",'Frese Valve Selection'!Q240)</f>
        <v/>
      </c>
      <c r="B240" s="44">
        <f>'Frese Valve Selection'!C240</f>
        <v>0</v>
      </c>
      <c r="C240" s="44">
        <f>IF(ISBLANK(A240),"",'Frese Valve Selection'!AA240)</f>
        <v>0</v>
      </c>
      <c r="D240" s="44"/>
      <c r="E240" s="44"/>
      <c r="F240" s="44">
        <f>IF(ISBLANK(A240),"",'Frese Valve Selection'!D240)</f>
        <v>0</v>
      </c>
      <c r="G240" s="44">
        <v>1</v>
      </c>
      <c r="H240" s="44" t="e">
        <f>IF(ISBLANK(A240),"",'Frese Valve Selection'!AB240)</f>
        <v>#N/A</v>
      </c>
      <c r="I240" s="44" t="e">
        <f>IF(ISBLANK(A240),"",'Frese Valve Selection'!AC240&amp;" kPa")</f>
        <v>#N/A</v>
      </c>
      <c r="J240" s="44">
        <f>IF(ISBLANK(A240),"",'Frese Valve Selection'!B240)</f>
        <v>0</v>
      </c>
      <c r="K240" s="45" t="str">
        <f>IF(ISBLANK('Frese Valve Selection'!E240),"",'Frese Valve Selection'!E240)</f>
        <v/>
      </c>
    </row>
    <row r="241" spans="1:11">
      <c r="A241" s="43" t="str">
        <f>IF(ISBLANK('Frese Valve Selection'!Q241),"",'Frese Valve Selection'!Q241)</f>
        <v/>
      </c>
      <c r="B241" s="44">
        <f>'Frese Valve Selection'!C241</f>
        <v>0</v>
      </c>
      <c r="C241" s="44">
        <f>IF(ISBLANK(A241),"",'Frese Valve Selection'!AA241)</f>
        <v>0</v>
      </c>
      <c r="D241" s="44"/>
      <c r="E241" s="44"/>
      <c r="F241" s="44">
        <f>IF(ISBLANK(A241),"",'Frese Valve Selection'!D241)</f>
        <v>0</v>
      </c>
      <c r="G241" s="44">
        <v>1</v>
      </c>
      <c r="H241" s="44" t="e">
        <f>IF(ISBLANK(A241),"",'Frese Valve Selection'!AB241)</f>
        <v>#N/A</v>
      </c>
      <c r="I241" s="44" t="e">
        <f>IF(ISBLANK(A241),"",'Frese Valve Selection'!AC241&amp;" kPa")</f>
        <v>#N/A</v>
      </c>
      <c r="J241" s="44">
        <f>IF(ISBLANK(A241),"",'Frese Valve Selection'!B241)</f>
        <v>0</v>
      </c>
      <c r="K241" s="45" t="str">
        <f>IF(ISBLANK('Frese Valve Selection'!E241),"",'Frese Valve Selection'!E241)</f>
        <v/>
      </c>
    </row>
    <row r="242" spans="1:11">
      <c r="A242" s="43" t="str">
        <f>IF(ISBLANK('Frese Valve Selection'!Q242),"",'Frese Valve Selection'!Q242)</f>
        <v/>
      </c>
      <c r="B242" s="44">
        <f>'Frese Valve Selection'!C242</f>
        <v>0</v>
      </c>
      <c r="C242" s="44">
        <f>IF(ISBLANK(A242),"",'Frese Valve Selection'!AA242)</f>
        <v>0</v>
      </c>
      <c r="D242" s="44"/>
      <c r="E242" s="44"/>
      <c r="F242" s="44">
        <f>IF(ISBLANK(A242),"",'Frese Valve Selection'!D242)</f>
        <v>0</v>
      </c>
      <c r="G242" s="44">
        <v>1</v>
      </c>
      <c r="H242" s="44" t="e">
        <f>IF(ISBLANK(A242),"",'Frese Valve Selection'!AB242)</f>
        <v>#N/A</v>
      </c>
      <c r="I242" s="44" t="e">
        <f>IF(ISBLANK(A242),"",'Frese Valve Selection'!AC242&amp;" kPa")</f>
        <v>#N/A</v>
      </c>
      <c r="J242" s="44">
        <f>IF(ISBLANK(A242),"",'Frese Valve Selection'!B242)</f>
        <v>0</v>
      </c>
      <c r="K242" s="45" t="str">
        <f>IF(ISBLANK('Frese Valve Selection'!E242),"",'Frese Valve Selection'!E242)</f>
        <v/>
      </c>
    </row>
    <row r="243" spans="1:11">
      <c r="A243" s="43" t="str">
        <f>IF(ISBLANK('Frese Valve Selection'!Q243),"",'Frese Valve Selection'!Q243)</f>
        <v/>
      </c>
      <c r="B243" s="44">
        <f>'Frese Valve Selection'!C243</f>
        <v>0</v>
      </c>
      <c r="C243" s="44">
        <f>IF(ISBLANK(A243),"",'Frese Valve Selection'!AA243)</f>
        <v>0</v>
      </c>
      <c r="D243" s="44"/>
      <c r="E243" s="44"/>
      <c r="F243" s="44">
        <f>IF(ISBLANK(A243),"",'Frese Valve Selection'!D243)</f>
        <v>0</v>
      </c>
      <c r="G243" s="44">
        <v>1</v>
      </c>
      <c r="H243" s="44" t="e">
        <f>IF(ISBLANK(A243),"",'Frese Valve Selection'!AB243)</f>
        <v>#N/A</v>
      </c>
      <c r="I243" s="44" t="e">
        <f>IF(ISBLANK(A243),"",'Frese Valve Selection'!AC243&amp;" kPa")</f>
        <v>#N/A</v>
      </c>
      <c r="J243" s="44">
        <f>IF(ISBLANK(A243),"",'Frese Valve Selection'!B243)</f>
        <v>0</v>
      </c>
      <c r="K243" s="45" t="str">
        <f>IF(ISBLANK('Frese Valve Selection'!E243),"",'Frese Valve Selection'!E243)</f>
        <v/>
      </c>
    </row>
    <row r="244" spans="1:11">
      <c r="A244" s="43" t="str">
        <f>IF(ISBLANK('Frese Valve Selection'!Q244),"",'Frese Valve Selection'!Q244)</f>
        <v/>
      </c>
      <c r="B244" s="44">
        <f>'Frese Valve Selection'!C244</f>
        <v>0</v>
      </c>
      <c r="C244" s="44">
        <f>IF(ISBLANK(A244),"",'Frese Valve Selection'!AA244)</f>
        <v>0</v>
      </c>
      <c r="D244" s="44"/>
      <c r="E244" s="44"/>
      <c r="F244" s="44">
        <f>IF(ISBLANK(A244),"",'Frese Valve Selection'!D244)</f>
        <v>0</v>
      </c>
      <c r="G244" s="44">
        <v>1</v>
      </c>
      <c r="H244" s="44" t="e">
        <f>IF(ISBLANK(A244),"",'Frese Valve Selection'!AB244)</f>
        <v>#N/A</v>
      </c>
      <c r="I244" s="44" t="e">
        <f>IF(ISBLANK(A244),"",'Frese Valve Selection'!AC244&amp;" kPa")</f>
        <v>#N/A</v>
      </c>
      <c r="J244" s="44">
        <f>IF(ISBLANK(A244),"",'Frese Valve Selection'!B244)</f>
        <v>0</v>
      </c>
      <c r="K244" s="45" t="str">
        <f>IF(ISBLANK('Frese Valve Selection'!E244),"",'Frese Valve Selection'!E244)</f>
        <v/>
      </c>
    </row>
    <row r="245" spans="1:11">
      <c r="A245" s="43" t="str">
        <f>IF(ISBLANK('Frese Valve Selection'!Q245),"",'Frese Valve Selection'!Q245)</f>
        <v/>
      </c>
      <c r="B245" s="44">
        <f>'Frese Valve Selection'!C245</f>
        <v>0</v>
      </c>
      <c r="C245" s="44">
        <f>IF(ISBLANK(A245),"",'Frese Valve Selection'!AA245)</f>
        <v>0</v>
      </c>
      <c r="D245" s="44"/>
      <c r="E245" s="44"/>
      <c r="F245" s="44">
        <f>IF(ISBLANK(A245),"",'Frese Valve Selection'!D245)</f>
        <v>0</v>
      </c>
      <c r="G245" s="44">
        <v>1</v>
      </c>
      <c r="H245" s="44" t="e">
        <f>IF(ISBLANK(A245),"",'Frese Valve Selection'!AB245)</f>
        <v>#N/A</v>
      </c>
      <c r="I245" s="44" t="e">
        <f>IF(ISBLANK(A245),"",'Frese Valve Selection'!AC245&amp;" kPa")</f>
        <v>#N/A</v>
      </c>
      <c r="J245" s="44">
        <f>IF(ISBLANK(A245),"",'Frese Valve Selection'!B245)</f>
        <v>0</v>
      </c>
      <c r="K245" s="45" t="str">
        <f>IF(ISBLANK('Frese Valve Selection'!E245),"",'Frese Valve Selection'!E245)</f>
        <v/>
      </c>
    </row>
    <row r="246" spans="1:11">
      <c r="A246" s="43" t="str">
        <f>IF(ISBLANK('Frese Valve Selection'!Q246),"",'Frese Valve Selection'!Q246)</f>
        <v/>
      </c>
      <c r="B246" s="44">
        <f>'Frese Valve Selection'!C246</f>
        <v>0</v>
      </c>
      <c r="C246" s="44">
        <f>IF(ISBLANK(A246),"",'Frese Valve Selection'!AA246)</f>
        <v>0</v>
      </c>
      <c r="D246" s="44"/>
      <c r="E246" s="44"/>
      <c r="F246" s="44">
        <f>IF(ISBLANK(A246),"",'Frese Valve Selection'!D246)</f>
        <v>0</v>
      </c>
      <c r="G246" s="44">
        <v>1</v>
      </c>
      <c r="H246" s="44" t="e">
        <f>IF(ISBLANK(A246),"",'Frese Valve Selection'!AB246)</f>
        <v>#N/A</v>
      </c>
      <c r="I246" s="44" t="e">
        <f>IF(ISBLANK(A246),"",'Frese Valve Selection'!AC246&amp;" kPa")</f>
        <v>#N/A</v>
      </c>
      <c r="J246" s="44">
        <f>IF(ISBLANK(A246),"",'Frese Valve Selection'!B246)</f>
        <v>0</v>
      </c>
      <c r="K246" s="45" t="str">
        <f>IF(ISBLANK('Frese Valve Selection'!E246),"",'Frese Valve Selection'!E246)</f>
        <v/>
      </c>
    </row>
    <row r="247" spans="1:11">
      <c r="A247" s="43" t="str">
        <f>IF(ISBLANK('Frese Valve Selection'!Q247),"",'Frese Valve Selection'!Q247)</f>
        <v/>
      </c>
      <c r="B247" s="44">
        <f>'Frese Valve Selection'!C247</f>
        <v>0</v>
      </c>
      <c r="C247" s="44">
        <f>IF(ISBLANK(A247),"",'Frese Valve Selection'!AA247)</f>
        <v>0</v>
      </c>
      <c r="D247" s="44"/>
      <c r="E247" s="44"/>
      <c r="F247" s="44">
        <f>IF(ISBLANK(A247),"",'Frese Valve Selection'!D247)</f>
        <v>0</v>
      </c>
      <c r="G247" s="44">
        <v>1</v>
      </c>
      <c r="H247" s="44" t="e">
        <f>IF(ISBLANK(A247),"",'Frese Valve Selection'!AB247)</f>
        <v>#N/A</v>
      </c>
      <c r="I247" s="44" t="e">
        <f>IF(ISBLANK(A247),"",'Frese Valve Selection'!AC247&amp;" kPa")</f>
        <v>#N/A</v>
      </c>
      <c r="J247" s="44">
        <f>IF(ISBLANK(A247),"",'Frese Valve Selection'!B247)</f>
        <v>0</v>
      </c>
      <c r="K247" s="45" t="str">
        <f>IF(ISBLANK('Frese Valve Selection'!E247),"",'Frese Valve Selection'!E247)</f>
        <v/>
      </c>
    </row>
    <row r="248" spans="1:11">
      <c r="A248" s="43" t="str">
        <f>IF(ISBLANK('Frese Valve Selection'!Q248),"",'Frese Valve Selection'!Q248)</f>
        <v/>
      </c>
      <c r="B248" s="44">
        <f>'Frese Valve Selection'!C248</f>
        <v>0</v>
      </c>
      <c r="C248" s="44">
        <f>IF(ISBLANK(A248),"",'Frese Valve Selection'!AA248)</f>
        <v>0</v>
      </c>
      <c r="D248" s="44"/>
      <c r="E248" s="44"/>
      <c r="F248" s="44">
        <f>IF(ISBLANK(A248),"",'Frese Valve Selection'!D248)</f>
        <v>0</v>
      </c>
      <c r="G248" s="44">
        <v>1</v>
      </c>
      <c r="H248" s="44" t="e">
        <f>IF(ISBLANK(A248),"",'Frese Valve Selection'!AB248)</f>
        <v>#N/A</v>
      </c>
      <c r="I248" s="44" t="e">
        <f>IF(ISBLANK(A248),"",'Frese Valve Selection'!AC248&amp;" kPa")</f>
        <v>#N/A</v>
      </c>
      <c r="J248" s="44">
        <f>IF(ISBLANK(A248),"",'Frese Valve Selection'!B248)</f>
        <v>0</v>
      </c>
      <c r="K248" s="45" t="str">
        <f>IF(ISBLANK('Frese Valve Selection'!E248),"",'Frese Valve Selection'!E248)</f>
        <v/>
      </c>
    </row>
    <row r="249" spans="1:11">
      <c r="A249" s="43" t="str">
        <f>IF(ISBLANK('Frese Valve Selection'!Q249),"",'Frese Valve Selection'!Q249)</f>
        <v/>
      </c>
      <c r="B249" s="44">
        <f>'Frese Valve Selection'!C249</f>
        <v>0</v>
      </c>
      <c r="C249" s="44">
        <f>IF(ISBLANK(A249),"",'Frese Valve Selection'!AA249)</f>
        <v>0</v>
      </c>
      <c r="D249" s="44"/>
      <c r="E249" s="44"/>
      <c r="F249" s="44">
        <f>IF(ISBLANK(A249),"",'Frese Valve Selection'!D249)</f>
        <v>0</v>
      </c>
      <c r="G249" s="44">
        <v>1</v>
      </c>
      <c r="H249" s="44" t="e">
        <f>IF(ISBLANK(A249),"",'Frese Valve Selection'!AB249)</f>
        <v>#N/A</v>
      </c>
      <c r="I249" s="44" t="e">
        <f>IF(ISBLANK(A249),"",'Frese Valve Selection'!AC249&amp;" kPa")</f>
        <v>#N/A</v>
      </c>
      <c r="J249" s="44">
        <f>IF(ISBLANK(A249),"",'Frese Valve Selection'!B249)</f>
        <v>0</v>
      </c>
      <c r="K249" s="45" t="str">
        <f>IF(ISBLANK('Frese Valve Selection'!E249),"",'Frese Valve Selection'!E249)</f>
        <v/>
      </c>
    </row>
    <row r="250" spans="1:11">
      <c r="A250" s="43" t="str">
        <f>IF(ISBLANK('Frese Valve Selection'!Q250),"",'Frese Valve Selection'!Q250)</f>
        <v/>
      </c>
      <c r="B250" s="44">
        <f>'Frese Valve Selection'!C250</f>
        <v>0</v>
      </c>
      <c r="C250" s="44">
        <f>IF(ISBLANK(A250),"",'Frese Valve Selection'!AA250)</f>
        <v>0</v>
      </c>
      <c r="D250" s="44"/>
      <c r="E250" s="44"/>
      <c r="F250" s="44">
        <f>IF(ISBLANK(A250),"",'Frese Valve Selection'!D250)</f>
        <v>0</v>
      </c>
      <c r="G250" s="44">
        <v>1</v>
      </c>
      <c r="H250" s="44" t="e">
        <f>IF(ISBLANK(A250),"",'Frese Valve Selection'!AB250)</f>
        <v>#N/A</v>
      </c>
      <c r="I250" s="44" t="e">
        <f>IF(ISBLANK(A250),"",'Frese Valve Selection'!AC250&amp;" kPa")</f>
        <v>#N/A</v>
      </c>
      <c r="J250" s="44">
        <f>IF(ISBLANK(A250),"",'Frese Valve Selection'!B250)</f>
        <v>0</v>
      </c>
      <c r="K250" s="45" t="str">
        <f>IF(ISBLANK('Frese Valve Selection'!E250),"",'Frese Valve Selection'!E250)</f>
        <v/>
      </c>
    </row>
    <row r="251" spans="1:11">
      <c r="A251" s="43" t="str">
        <f>IF(ISBLANK('Frese Valve Selection'!Q251),"",'Frese Valve Selection'!Q251)</f>
        <v/>
      </c>
      <c r="B251" s="44">
        <f>'Frese Valve Selection'!C251</f>
        <v>0</v>
      </c>
      <c r="C251" s="44">
        <f>IF(ISBLANK(A251),"",'Frese Valve Selection'!AA251)</f>
        <v>0</v>
      </c>
      <c r="D251" s="44"/>
      <c r="E251" s="44"/>
      <c r="F251" s="44">
        <f>IF(ISBLANK(A251),"",'Frese Valve Selection'!D251)</f>
        <v>0</v>
      </c>
      <c r="G251" s="44">
        <v>1</v>
      </c>
      <c r="H251" s="44" t="e">
        <f>IF(ISBLANK(A251),"",'Frese Valve Selection'!AB251)</f>
        <v>#N/A</v>
      </c>
      <c r="I251" s="44" t="e">
        <f>IF(ISBLANK(A251),"",'Frese Valve Selection'!AC251&amp;" kPa")</f>
        <v>#N/A</v>
      </c>
      <c r="J251" s="44">
        <f>IF(ISBLANK(A251),"",'Frese Valve Selection'!B251)</f>
        <v>0</v>
      </c>
      <c r="K251" s="45" t="str">
        <f>IF(ISBLANK('Frese Valve Selection'!E251),"",'Frese Valve Selection'!E251)</f>
        <v/>
      </c>
    </row>
    <row r="252" spans="1:11">
      <c r="A252" s="43" t="str">
        <f>IF(ISBLANK('Frese Valve Selection'!Q252),"",'Frese Valve Selection'!Q252)</f>
        <v/>
      </c>
      <c r="B252" s="44">
        <f>'Frese Valve Selection'!C252</f>
        <v>0</v>
      </c>
      <c r="C252" s="44">
        <f>IF(ISBLANK(A252),"",'Frese Valve Selection'!AA252)</f>
        <v>0</v>
      </c>
      <c r="D252" s="44"/>
      <c r="E252" s="44"/>
      <c r="F252" s="44">
        <f>IF(ISBLANK(A252),"",'Frese Valve Selection'!D252)</f>
        <v>0</v>
      </c>
      <c r="G252" s="44">
        <v>1</v>
      </c>
      <c r="H252" s="44" t="e">
        <f>IF(ISBLANK(A252),"",'Frese Valve Selection'!AB252)</f>
        <v>#N/A</v>
      </c>
      <c r="I252" s="44" t="e">
        <f>IF(ISBLANK(A252),"",'Frese Valve Selection'!AC252&amp;" kPa")</f>
        <v>#N/A</v>
      </c>
      <c r="J252" s="44">
        <f>IF(ISBLANK(A252),"",'Frese Valve Selection'!B252)</f>
        <v>0</v>
      </c>
      <c r="K252" s="45" t="str">
        <f>IF(ISBLANK('Frese Valve Selection'!E252),"",'Frese Valve Selection'!E252)</f>
        <v/>
      </c>
    </row>
    <row r="253" spans="1:11">
      <c r="A253" s="43" t="str">
        <f>IF(ISBLANK('Frese Valve Selection'!Q253),"",'Frese Valve Selection'!Q253)</f>
        <v/>
      </c>
      <c r="B253" s="44">
        <f>'Frese Valve Selection'!C253</f>
        <v>0</v>
      </c>
      <c r="C253" s="44">
        <f>IF(ISBLANK(A253),"",'Frese Valve Selection'!AA253)</f>
        <v>0</v>
      </c>
      <c r="D253" s="44"/>
      <c r="E253" s="44"/>
      <c r="F253" s="44">
        <f>IF(ISBLANK(A253),"",'Frese Valve Selection'!D253)</f>
        <v>0</v>
      </c>
      <c r="G253" s="44">
        <v>1</v>
      </c>
      <c r="H253" s="44" t="e">
        <f>IF(ISBLANK(A253),"",'Frese Valve Selection'!AB253)</f>
        <v>#N/A</v>
      </c>
      <c r="I253" s="44" t="e">
        <f>IF(ISBLANK(A253),"",'Frese Valve Selection'!AC253&amp;" kPa")</f>
        <v>#N/A</v>
      </c>
      <c r="J253" s="44">
        <f>IF(ISBLANK(A253),"",'Frese Valve Selection'!B253)</f>
        <v>0</v>
      </c>
      <c r="K253" s="45" t="str">
        <f>IF(ISBLANK('Frese Valve Selection'!E253),"",'Frese Valve Selection'!E253)</f>
        <v/>
      </c>
    </row>
    <row r="254" spans="1:11">
      <c r="A254" s="43" t="str">
        <f>IF(ISBLANK('Frese Valve Selection'!Q254),"",'Frese Valve Selection'!Q254)</f>
        <v/>
      </c>
      <c r="B254" s="44">
        <f>'Frese Valve Selection'!C254</f>
        <v>0</v>
      </c>
      <c r="C254" s="44">
        <f>IF(ISBLANK(A254),"",'Frese Valve Selection'!AA254)</f>
        <v>0</v>
      </c>
      <c r="D254" s="44"/>
      <c r="E254" s="44"/>
      <c r="F254" s="44">
        <f>IF(ISBLANK(A254),"",'Frese Valve Selection'!D254)</f>
        <v>0</v>
      </c>
      <c r="G254" s="44">
        <v>1</v>
      </c>
      <c r="H254" s="44" t="e">
        <f>IF(ISBLANK(A254),"",'Frese Valve Selection'!AB254)</f>
        <v>#N/A</v>
      </c>
      <c r="I254" s="44" t="e">
        <f>IF(ISBLANK(A254),"",'Frese Valve Selection'!AC254&amp;" kPa")</f>
        <v>#N/A</v>
      </c>
      <c r="J254" s="44">
        <f>IF(ISBLANK(A254),"",'Frese Valve Selection'!B254)</f>
        <v>0</v>
      </c>
      <c r="K254" s="45" t="str">
        <f>IF(ISBLANK('Frese Valve Selection'!E254),"",'Frese Valve Selection'!E254)</f>
        <v/>
      </c>
    </row>
    <row r="255" spans="1:11">
      <c r="A255" s="43" t="str">
        <f>IF(ISBLANK('Frese Valve Selection'!Q255),"",'Frese Valve Selection'!Q255)</f>
        <v/>
      </c>
      <c r="B255" s="44">
        <f>'Frese Valve Selection'!C255</f>
        <v>0</v>
      </c>
      <c r="C255" s="44">
        <f>IF(ISBLANK(A255),"",'Frese Valve Selection'!AA255)</f>
        <v>0</v>
      </c>
      <c r="D255" s="44"/>
      <c r="E255" s="44"/>
      <c r="F255" s="44">
        <f>IF(ISBLANK(A255),"",'Frese Valve Selection'!D255)</f>
        <v>0</v>
      </c>
      <c r="G255" s="44">
        <v>1</v>
      </c>
      <c r="H255" s="44" t="e">
        <f>IF(ISBLANK(A255),"",'Frese Valve Selection'!AB255)</f>
        <v>#N/A</v>
      </c>
      <c r="I255" s="44" t="e">
        <f>IF(ISBLANK(A255),"",'Frese Valve Selection'!AC255&amp;" kPa")</f>
        <v>#N/A</v>
      </c>
      <c r="J255" s="44">
        <f>IF(ISBLANK(A255),"",'Frese Valve Selection'!B255)</f>
        <v>0</v>
      </c>
      <c r="K255" s="45" t="str">
        <f>IF(ISBLANK('Frese Valve Selection'!E255),"",'Frese Valve Selection'!E255)</f>
        <v/>
      </c>
    </row>
    <row r="256" spans="1:11">
      <c r="A256" s="43" t="str">
        <f>IF(ISBLANK('Frese Valve Selection'!Q256),"",'Frese Valve Selection'!Q256)</f>
        <v/>
      </c>
      <c r="B256" s="44">
        <f>'Frese Valve Selection'!C256</f>
        <v>0</v>
      </c>
      <c r="C256" s="44">
        <f>IF(ISBLANK(A256),"",'Frese Valve Selection'!AA256)</f>
        <v>0</v>
      </c>
      <c r="D256" s="44"/>
      <c r="E256" s="44"/>
      <c r="F256" s="44">
        <f>IF(ISBLANK(A256),"",'Frese Valve Selection'!D256)</f>
        <v>0</v>
      </c>
      <c r="G256" s="44">
        <v>1</v>
      </c>
      <c r="H256" s="44" t="e">
        <f>IF(ISBLANK(A256),"",'Frese Valve Selection'!AB256)</f>
        <v>#N/A</v>
      </c>
      <c r="I256" s="44" t="e">
        <f>IF(ISBLANK(A256),"",'Frese Valve Selection'!AC256&amp;" kPa")</f>
        <v>#N/A</v>
      </c>
      <c r="J256" s="44">
        <f>IF(ISBLANK(A256),"",'Frese Valve Selection'!B256)</f>
        <v>0</v>
      </c>
      <c r="K256" s="45" t="str">
        <f>IF(ISBLANK('Frese Valve Selection'!E256),"",'Frese Valve Selection'!E256)</f>
        <v/>
      </c>
    </row>
    <row r="257" spans="1:11">
      <c r="A257" s="43" t="str">
        <f>IF(ISBLANK('Frese Valve Selection'!Q257),"",'Frese Valve Selection'!Q257)</f>
        <v/>
      </c>
      <c r="B257" s="44">
        <f>'Frese Valve Selection'!C257</f>
        <v>0</v>
      </c>
      <c r="C257" s="44">
        <f>IF(ISBLANK(A257),"",'Frese Valve Selection'!AA257)</f>
        <v>0</v>
      </c>
      <c r="D257" s="44"/>
      <c r="E257" s="44"/>
      <c r="F257" s="44">
        <f>IF(ISBLANK(A257),"",'Frese Valve Selection'!D257)</f>
        <v>0</v>
      </c>
      <c r="G257" s="44">
        <v>1</v>
      </c>
      <c r="H257" s="44" t="e">
        <f>IF(ISBLANK(A257),"",'Frese Valve Selection'!AB257)</f>
        <v>#N/A</v>
      </c>
      <c r="I257" s="44" t="e">
        <f>IF(ISBLANK(A257),"",'Frese Valve Selection'!AC257&amp;" kPa")</f>
        <v>#N/A</v>
      </c>
      <c r="J257" s="44">
        <f>IF(ISBLANK(A257),"",'Frese Valve Selection'!B257)</f>
        <v>0</v>
      </c>
      <c r="K257" s="45" t="str">
        <f>IF(ISBLANK('Frese Valve Selection'!E257),"",'Frese Valve Selection'!E257)</f>
        <v/>
      </c>
    </row>
    <row r="258" spans="1:11">
      <c r="A258" s="43" t="str">
        <f>IF(ISBLANK('Frese Valve Selection'!Q258),"",'Frese Valve Selection'!Q258)</f>
        <v/>
      </c>
      <c r="B258" s="44">
        <f>'Frese Valve Selection'!C258</f>
        <v>0</v>
      </c>
      <c r="C258" s="44">
        <f>IF(ISBLANK(A258),"",'Frese Valve Selection'!AA258)</f>
        <v>0</v>
      </c>
      <c r="D258" s="44"/>
      <c r="E258" s="44"/>
      <c r="F258" s="44">
        <f>IF(ISBLANK(A258),"",'Frese Valve Selection'!D258)</f>
        <v>0</v>
      </c>
      <c r="G258" s="44">
        <v>1</v>
      </c>
      <c r="H258" s="44" t="e">
        <f>IF(ISBLANK(A258),"",'Frese Valve Selection'!AB258)</f>
        <v>#N/A</v>
      </c>
      <c r="I258" s="44" t="e">
        <f>IF(ISBLANK(A258),"",'Frese Valve Selection'!AC258&amp;" kPa")</f>
        <v>#N/A</v>
      </c>
      <c r="J258" s="44">
        <f>IF(ISBLANK(A258),"",'Frese Valve Selection'!B258)</f>
        <v>0</v>
      </c>
      <c r="K258" s="45" t="str">
        <f>IF(ISBLANK('Frese Valve Selection'!E258),"",'Frese Valve Selection'!E258)</f>
        <v/>
      </c>
    </row>
    <row r="259" spans="1:11">
      <c r="A259" s="43" t="str">
        <f>IF(ISBLANK('Frese Valve Selection'!Q259),"",'Frese Valve Selection'!Q259)</f>
        <v/>
      </c>
      <c r="B259" s="44">
        <f>'Frese Valve Selection'!C259</f>
        <v>0</v>
      </c>
      <c r="C259" s="44">
        <f>IF(ISBLANK(A259),"",'Frese Valve Selection'!AA259)</f>
        <v>0</v>
      </c>
      <c r="D259" s="44"/>
      <c r="E259" s="44"/>
      <c r="F259" s="44">
        <f>IF(ISBLANK(A259),"",'Frese Valve Selection'!D259)</f>
        <v>0</v>
      </c>
      <c r="G259" s="44">
        <v>1</v>
      </c>
      <c r="H259" s="44" t="e">
        <f>IF(ISBLANK(A259),"",'Frese Valve Selection'!AB259)</f>
        <v>#N/A</v>
      </c>
      <c r="I259" s="44" t="e">
        <f>IF(ISBLANK(A259),"",'Frese Valve Selection'!AC259&amp;" kPa")</f>
        <v>#N/A</v>
      </c>
      <c r="J259" s="44">
        <f>IF(ISBLANK(A259),"",'Frese Valve Selection'!B259)</f>
        <v>0</v>
      </c>
      <c r="K259" s="45" t="str">
        <f>IF(ISBLANK('Frese Valve Selection'!E259),"",'Frese Valve Selection'!E259)</f>
        <v/>
      </c>
    </row>
    <row r="260" spans="1:11">
      <c r="A260" s="43" t="str">
        <f>IF(ISBLANK('Frese Valve Selection'!Q260),"",'Frese Valve Selection'!Q260)</f>
        <v/>
      </c>
      <c r="B260" s="44">
        <f>'Frese Valve Selection'!C260</f>
        <v>0</v>
      </c>
      <c r="C260" s="44">
        <f>IF(ISBLANK(A260),"",'Frese Valve Selection'!AA260)</f>
        <v>0</v>
      </c>
      <c r="D260" s="44"/>
      <c r="E260" s="44"/>
      <c r="F260" s="44">
        <f>IF(ISBLANK(A260),"",'Frese Valve Selection'!D260)</f>
        <v>0</v>
      </c>
      <c r="G260" s="44">
        <v>1</v>
      </c>
      <c r="H260" s="44" t="e">
        <f>IF(ISBLANK(A260),"",'Frese Valve Selection'!AB260)</f>
        <v>#N/A</v>
      </c>
      <c r="I260" s="44" t="e">
        <f>IF(ISBLANK(A260),"",'Frese Valve Selection'!AC260&amp;" kPa")</f>
        <v>#N/A</v>
      </c>
      <c r="J260" s="44">
        <f>IF(ISBLANK(A260),"",'Frese Valve Selection'!B260)</f>
        <v>0</v>
      </c>
      <c r="K260" s="45" t="str">
        <f>IF(ISBLANK('Frese Valve Selection'!E260),"",'Frese Valve Selection'!E260)</f>
        <v/>
      </c>
    </row>
    <row r="261" spans="1:11">
      <c r="A261" s="43" t="str">
        <f>IF(ISBLANK('Frese Valve Selection'!Q261),"",'Frese Valve Selection'!Q261)</f>
        <v/>
      </c>
      <c r="B261" s="44">
        <f>'Frese Valve Selection'!C261</f>
        <v>0</v>
      </c>
      <c r="C261" s="44">
        <f>IF(ISBLANK(A261),"",'Frese Valve Selection'!AA261)</f>
        <v>0</v>
      </c>
      <c r="D261" s="44"/>
      <c r="E261" s="44"/>
      <c r="F261" s="44">
        <f>IF(ISBLANK(A261),"",'Frese Valve Selection'!D261)</f>
        <v>0</v>
      </c>
      <c r="G261" s="44">
        <v>1</v>
      </c>
      <c r="H261" s="44" t="e">
        <f>IF(ISBLANK(A261),"",'Frese Valve Selection'!AB261)</f>
        <v>#N/A</v>
      </c>
      <c r="I261" s="44" t="e">
        <f>IF(ISBLANK(A261),"",'Frese Valve Selection'!AC261&amp;" kPa")</f>
        <v>#N/A</v>
      </c>
      <c r="J261" s="44">
        <f>IF(ISBLANK(A261),"",'Frese Valve Selection'!B261)</f>
        <v>0</v>
      </c>
      <c r="K261" s="45" t="str">
        <f>IF(ISBLANK('Frese Valve Selection'!E261),"",'Frese Valve Selection'!E261)</f>
        <v/>
      </c>
    </row>
    <row r="262" spans="1:11">
      <c r="A262" s="43" t="str">
        <f>IF(ISBLANK('Frese Valve Selection'!Q262),"",'Frese Valve Selection'!Q262)</f>
        <v/>
      </c>
      <c r="B262" s="44">
        <f>'Frese Valve Selection'!C262</f>
        <v>0</v>
      </c>
      <c r="C262" s="44">
        <f>IF(ISBLANK(A262),"",'Frese Valve Selection'!AA262)</f>
        <v>0</v>
      </c>
      <c r="D262" s="44"/>
      <c r="E262" s="44"/>
      <c r="F262" s="44">
        <f>IF(ISBLANK(A262),"",'Frese Valve Selection'!D262)</f>
        <v>0</v>
      </c>
      <c r="G262" s="44">
        <v>1</v>
      </c>
      <c r="H262" s="44" t="e">
        <f>IF(ISBLANK(A262),"",'Frese Valve Selection'!AB262)</f>
        <v>#N/A</v>
      </c>
      <c r="I262" s="44" t="e">
        <f>IF(ISBLANK(A262),"",'Frese Valve Selection'!AC262&amp;" kPa")</f>
        <v>#N/A</v>
      </c>
      <c r="J262" s="44">
        <f>IF(ISBLANK(A262),"",'Frese Valve Selection'!B262)</f>
        <v>0</v>
      </c>
      <c r="K262" s="45" t="str">
        <f>IF(ISBLANK('Frese Valve Selection'!E262),"",'Frese Valve Selection'!E262)</f>
        <v/>
      </c>
    </row>
    <row r="263" spans="1:11">
      <c r="A263" s="43" t="str">
        <f>IF(ISBLANK('Frese Valve Selection'!Q263),"",'Frese Valve Selection'!Q263)</f>
        <v/>
      </c>
      <c r="B263" s="44">
        <f>'Frese Valve Selection'!C263</f>
        <v>0</v>
      </c>
      <c r="C263" s="44">
        <f>IF(ISBLANK(A263),"",'Frese Valve Selection'!AA263)</f>
        <v>0</v>
      </c>
      <c r="D263" s="44"/>
      <c r="E263" s="44"/>
      <c r="F263" s="44">
        <f>IF(ISBLANK(A263),"",'Frese Valve Selection'!D263)</f>
        <v>0</v>
      </c>
      <c r="G263" s="44">
        <v>1</v>
      </c>
      <c r="H263" s="44" t="e">
        <f>IF(ISBLANK(A263),"",'Frese Valve Selection'!AB263)</f>
        <v>#N/A</v>
      </c>
      <c r="I263" s="44" t="e">
        <f>IF(ISBLANK(A263),"",'Frese Valve Selection'!AC263&amp;" kPa")</f>
        <v>#N/A</v>
      </c>
      <c r="J263" s="44">
        <f>IF(ISBLANK(A263),"",'Frese Valve Selection'!B263)</f>
        <v>0</v>
      </c>
      <c r="K263" s="45" t="str">
        <f>IF(ISBLANK('Frese Valve Selection'!E263),"",'Frese Valve Selection'!E263)</f>
        <v/>
      </c>
    </row>
    <row r="264" spans="1:11">
      <c r="A264" s="43" t="str">
        <f>IF(ISBLANK('Frese Valve Selection'!Q264),"",'Frese Valve Selection'!Q264)</f>
        <v/>
      </c>
      <c r="B264" s="44">
        <f>'Frese Valve Selection'!C264</f>
        <v>0</v>
      </c>
      <c r="C264" s="44">
        <f>IF(ISBLANK(A264),"",'Frese Valve Selection'!AA264)</f>
        <v>0</v>
      </c>
      <c r="D264" s="44"/>
      <c r="E264" s="44"/>
      <c r="F264" s="44">
        <f>IF(ISBLANK(A264),"",'Frese Valve Selection'!D264)</f>
        <v>0</v>
      </c>
      <c r="G264" s="44">
        <v>1</v>
      </c>
      <c r="H264" s="44" t="e">
        <f>IF(ISBLANK(A264),"",'Frese Valve Selection'!AB264)</f>
        <v>#N/A</v>
      </c>
      <c r="I264" s="44" t="e">
        <f>IF(ISBLANK(A264),"",'Frese Valve Selection'!AC264&amp;" kPa")</f>
        <v>#N/A</v>
      </c>
      <c r="J264" s="44">
        <f>IF(ISBLANK(A264),"",'Frese Valve Selection'!B264)</f>
        <v>0</v>
      </c>
      <c r="K264" s="45" t="str">
        <f>IF(ISBLANK('Frese Valve Selection'!E264),"",'Frese Valve Selection'!E264)</f>
        <v/>
      </c>
    </row>
    <row r="265" spans="1:11">
      <c r="A265" s="43" t="str">
        <f>IF(ISBLANK('Frese Valve Selection'!Q265),"",'Frese Valve Selection'!Q265)</f>
        <v/>
      </c>
      <c r="B265" s="44">
        <f>'Frese Valve Selection'!C265</f>
        <v>0</v>
      </c>
      <c r="C265" s="44">
        <f>IF(ISBLANK(A265),"",'Frese Valve Selection'!AA265)</f>
        <v>0</v>
      </c>
      <c r="D265" s="44"/>
      <c r="E265" s="44"/>
      <c r="F265" s="44">
        <f>IF(ISBLANK(A265),"",'Frese Valve Selection'!D265)</f>
        <v>0</v>
      </c>
      <c r="G265" s="44">
        <v>1</v>
      </c>
      <c r="H265" s="44" t="e">
        <f>IF(ISBLANK(A265),"",'Frese Valve Selection'!AB265)</f>
        <v>#N/A</v>
      </c>
      <c r="I265" s="44" t="e">
        <f>IF(ISBLANK(A265),"",'Frese Valve Selection'!AC265&amp;" kPa")</f>
        <v>#N/A</v>
      </c>
      <c r="J265" s="44">
        <f>IF(ISBLANK(A265),"",'Frese Valve Selection'!B265)</f>
        <v>0</v>
      </c>
      <c r="K265" s="45" t="str">
        <f>IF(ISBLANK('Frese Valve Selection'!E265),"",'Frese Valve Selection'!E265)</f>
        <v/>
      </c>
    </row>
    <row r="266" spans="1:11">
      <c r="A266" s="43" t="str">
        <f>IF(ISBLANK('Frese Valve Selection'!Q266),"",'Frese Valve Selection'!Q266)</f>
        <v/>
      </c>
      <c r="B266" s="44">
        <f>'Frese Valve Selection'!C266</f>
        <v>0</v>
      </c>
      <c r="C266" s="44">
        <f>IF(ISBLANK(A266),"",'Frese Valve Selection'!AA266)</f>
        <v>0</v>
      </c>
      <c r="D266" s="44"/>
      <c r="E266" s="44"/>
      <c r="F266" s="44">
        <f>IF(ISBLANK(A266),"",'Frese Valve Selection'!D266)</f>
        <v>0</v>
      </c>
      <c r="G266" s="44">
        <v>1</v>
      </c>
      <c r="H266" s="44" t="e">
        <f>IF(ISBLANK(A266),"",'Frese Valve Selection'!AB266)</f>
        <v>#N/A</v>
      </c>
      <c r="I266" s="44" t="e">
        <f>IF(ISBLANK(A266),"",'Frese Valve Selection'!AC266&amp;" kPa")</f>
        <v>#N/A</v>
      </c>
      <c r="J266" s="44">
        <f>IF(ISBLANK(A266),"",'Frese Valve Selection'!B266)</f>
        <v>0</v>
      </c>
      <c r="K266" s="45" t="str">
        <f>IF(ISBLANK('Frese Valve Selection'!E266),"",'Frese Valve Selection'!E266)</f>
        <v/>
      </c>
    </row>
    <row r="267" spans="1:11">
      <c r="A267" s="43" t="str">
        <f>IF(ISBLANK('Frese Valve Selection'!Q267),"",'Frese Valve Selection'!Q267)</f>
        <v/>
      </c>
      <c r="B267" s="44">
        <f>'Frese Valve Selection'!C267</f>
        <v>0</v>
      </c>
      <c r="C267" s="44">
        <f>IF(ISBLANK(A267),"",'Frese Valve Selection'!AA267)</f>
        <v>0</v>
      </c>
      <c r="D267" s="44"/>
      <c r="E267" s="44"/>
      <c r="F267" s="44">
        <f>IF(ISBLANK(A267),"",'Frese Valve Selection'!D267)</f>
        <v>0</v>
      </c>
      <c r="G267" s="44">
        <v>1</v>
      </c>
      <c r="H267" s="44" t="e">
        <f>IF(ISBLANK(A267),"",'Frese Valve Selection'!AB267)</f>
        <v>#N/A</v>
      </c>
      <c r="I267" s="44" t="e">
        <f>IF(ISBLANK(A267),"",'Frese Valve Selection'!AC267&amp;" kPa")</f>
        <v>#N/A</v>
      </c>
      <c r="J267" s="44">
        <f>IF(ISBLANK(A267),"",'Frese Valve Selection'!B267)</f>
        <v>0</v>
      </c>
      <c r="K267" s="45" t="str">
        <f>IF(ISBLANK('Frese Valve Selection'!E267),"",'Frese Valve Selection'!E267)</f>
        <v/>
      </c>
    </row>
    <row r="268" spans="1:11">
      <c r="A268" s="43" t="str">
        <f>IF(ISBLANK('Frese Valve Selection'!Q268),"",'Frese Valve Selection'!Q268)</f>
        <v/>
      </c>
      <c r="B268" s="44">
        <f>'Frese Valve Selection'!C268</f>
        <v>0</v>
      </c>
      <c r="C268" s="44">
        <f>IF(ISBLANK(A268),"",'Frese Valve Selection'!AA268)</f>
        <v>0</v>
      </c>
      <c r="D268" s="44"/>
      <c r="E268" s="44"/>
      <c r="F268" s="44">
        <f>IF(ISBLANK(A268),"",'Frese Valve Selection'!D268)</f>
        <v>0</v>
      </c>
      <c r="G268" s="44">
        <v>1</v>
      </c>
      <c r="H268" s="44" t="e">
        <f>IF(ISBLANK(A268),"",'Frese Valve Selection'!AB268)</f>
        <v>#N/A</v>
      </c>
      <c r="I268" s="44" t="e">
        <f>IF(ISBLANK(A268),"",'Frese Valve Selection'!AC268&amp;" kPa")</f>
        <v>#N/A</v>
      </c>
      <c r="J268" s="44">
        <f>IF(ISBLANK(A268),"",'Frese Valve Selection'!B268)</f>
        <v>0</v>
      </c>
      <c r="K268" s="45" t="str">
        <f>IF(ISBLANK('Frese Valve Selection'!E268),"",'Frese Valve Selection'!E268)</f>
        <v/>
      </c>
    </row>
    <row r="269" spans="1:11">
      <c r="A269" s="43" t="str">
        <f>IF(ISBLANK('Frese Valve Selection'!Q269),"",'Frese Valve Selection'!Q269)</f>
        <v/>
      </c>
      <c r="B269" s="44">
        <f>'Frese Valve Selection'!C269</f>
        <v>0</v>
      </c>
      <c r="C269" s="44">
        <f>IF(ISBLANK(A269),"",'Frese Valve Selection'!AA269)</f>
        <v>0</v>
      </c>
      <c r="D269" s="44"/>
      <c r="E269" s="44"/>
      <c r="F269" s="44">
        <f>IF(ISBLANK(A269),"",'Frese Valve Selection'!D269)</f>
        <v>0</v>
      </c>
      <c r="G269" s="44">
        <v>1</v>
      </c>
      <c r="H269" s="44" t="e">
        <f>IF(ISBLANK(A269),"",'Frese Valve Selection'!AB269)</f>
        <v>#N/A</v>
      </c>
      <c r="I269" s="44" t="e">
        <f>IF(ISBLANK(A269),"",'Frese Valve Selection'!AC269&amp;" kPa")</f>
        <v>#N/A</v>
      </c>
      <c r="J269" s="44">
        <f>IF(ISBLANK(A269),"",'Frese Valve Selection'!B269)</f>
        <v>0</v>
      </c>
      <c r="K269" s="45" t="str">
        <f>IF(ISBLANK('Frese Valve Selection'!E269),"",'Frese Valve Selection'!E269)</f>
        <v/>
      </c>
    </row>
    <row r="270" spans="1:11">
      <c r="A270" s="43" t="str">
        <f>IF(ISBLANK('Frese Valve Selection'!Q270),"",'Frese Valve Selection'!Q270)</f>
        <v/>
      </c>
      <c r="B270" s="44">
        <f>'Frese Valve Selection'!C270</f>
        <v>0</v>
      </c>
      <c r="C270" s="44">
        <f>IF(ISBLANK(A270),"",'Frese Valve Selection'!AA270)</f>
        <v>0</v>
      </c>
      <c r="D270" s="44"/>
      <c r="E270" s="44"/>
      <c r="F270" s="44">
        <f>IF(ISBLANK(A270),"",'Frese Valve Selection'!D270)</f>
        <v>0</v>
      </c>
      <c r="G270" s="44">
        <v>1</v>
      </c>
      <c r="H270" s="44" t="e">
        <f>IF(ISBLANK(A270),"",'Frese Valve Selection'!AB270)</f>
        <v>#N/A</v>
      </c>
      <c r="I270" s="44" t="e">
        <f>IF(ISBLANK(A270),"",'Frese Valve Selection'!AC270&amp;" kPa")</f>
        <v>#N/A</v>
      </c>
      <c r="J270" s="44">
        <f>IF(ISBLANK(A270),"",'Frese Valve Selection'!B270)</f>
        <v>0</v>
      </c>
      <c r="K270" s="45" t="str">
        <f>IF(ISBLANK('Frese Valve Selection'!E270),"",'Frese Valve Selection'!E270)</f>
        <v/>
      </c>
    </row>
    <row r="271" spans="1:11">
      <c r="A271" s="43" t="str">
        <f>IF(ISBLANK('Frese Valve Selection'!Q271),"",'Frese Valve Selection'!Q271)</f>
        <v/>
      </c>
      <c r="B271" s="44">
        <f>'Frese Valve Selection'!C271</f>
        <v>0</v>
      </c>
      <c r="C271" s="44">
        <f>IF(ISBLANK(A271),"",'Frese Valve Selection'!AA271)</f>
        <v>0</v>
      </c>
      <c r="D271" s="44"/>
      <c r="E271" s="44"/>
      <c r="F271" s="44">
        <f>IF(ISBLANK(A271),"",'Frese Valve Selection'!D271)</f>
        <v>0</v>
      </c>
      <c r="G271" s="44">
        <v>1</v>
      </c>
      <c r="H271" s="44" t="e">
        <f>IF(ISBLANK(A271),"",'Frese Valve Selection'!AB271)</f>
        <v>#N/A</v>
      </c>
      <c r="I271" s="44" t="e">
        <f>IF(ISBLANK(A271),"",'Frese Valve Selection'!AC271&amp;" kPa")</f>
        <v>#N/A</v>
      </c>
      <c r="J271" s="44">
        <f>IF(ISBLANK(A271),"",'Frese Valve Selection'!B271)</f>
        <v>0</v>
      </c>
      <c r="K271" s="45" t="str">
        <f>IF(ISBLANK('Frese Valve Selection'!E271),"",'Frese Valve Selection'!E271)</f>
        <v/>
      </c>
    </row>
    <row r="272" spans="1:11">
      <c r="A272" s="43" t="str">
        <f>IF(ISBLANK('Frese Valve Selection'!Q272),"",'Frese Valve Selection'!Q272)</f>
        <v/>
      </c>
      <c r="B272" s="44">
        <f>'Frese Valve Selection'!C272</f>
        <v>0</v>
      </c>
      <c r="C272" s="44">
        <f>IF(ISBLANK(A272),"",'Frese Valve Selection'!AA272)</f>
        <v>0</v>
      </c>
      <c r="D272" s="44"/>
      <c r="E272" s="44"/>
      <c r="F272" s="44">
        <f>IF(ISBLANK(A272),"",'Frese Valve Selection'!D272)</f>
        <v>0</v>
      </c>
      <c r="G272" s="44">
        <v>1</v>
      </c>
      <c r="H272" s="44" t="e">
        <f>IF(ISBLANK(A272),"",'Frese Valve Selection'!AB272)</f>
        <v>#N/A</v>
      </c>
      <c r="I272" s="44" t="e">
        <f>IF(ISBLANK(A272),"",'Frese Valve Selection'!AC272&amp;" kPa")</f>
        <v>#N/A</v>
      </c>
      <c r="J272" s="44">
        <f>IF(ISBLANK(A272),"",'Frese Valve Selection'!B272)</f>
        <v>0</v>
      </c>
      <c r="K272" s="45" t="str">
        <f>IF(ISBLANK('Frese Valve Selection'!E272),"",'Frese Valve Selection'!E272)</f>
        <v/>
      </c>
    </row>
    <row r="273" spans="1:11">
      <c r="A273" s="43" t="str">
        <f>IF(ISBLANK('Frese Valve Selection'!Q273),"",'Frese Valve Selection'!Q273)</f>
        <v/>
      </c>
      <c r="B273" s="44">
        <f>'Frese Valve Selection'!C273</f>
        <v>0</v>
      </c>
      <c r="C273" s="44">
        <f>IF(ISBLANK(A273),"",'Frese Valve Selection'!AA273)</f>
        <v>0</v>
      </c>
      <c r="D273" s="44"/>
      <c r="E273" s="44"/>
      <c r="F273" s="44">
        <f>IF(ISBLANK(A273),"",'Frese Valve Selection'!D273)</f>
        <v>0</v>
      </c>
      <c r="G273" s="44">
        <v>1</v>
      </c>
      <c r="H273" s="44" t="e">
        <f>IF(ISBLANK(A273),"",'Frese Valve Selection'!AB273)</f>
        <v>#N/A</v>
      </c>
      <c r="I273" s="44" t="e">
        <f>IF(ISBLANK(A273),"",'Frese Valve Selection'!AC273&amp;" kPa")</f>
        <v>#N/A</v>
      </c>
      <c r="J273" s="44">
        <f>IF(ISBLANK(A273),"",'Frese Valve Selection'!B273)</f>
        <v>0</v>
      </c>
      <c r="K273" s="45" t="str">
        <f>IF(ISBLANK('Frese Valve Selection'!E273),"",'Frese Valve Selection'!E273)</f>
        <v/>
      </c>
    </row>
    <row r="274" spans="1:11">
      <c r="A274" s="43" t="str">
        <f>IF(ISBLANK('Frese Valve Selection'!Q274),"",'Frese Valve Selection'!Q274)</f>
        <v/>
      </c>
      <c r="B274" s="44">
        <f>'Frese Valve Selection'!C274</f>
        <v>0</v>
      </c>
      <c r="C274" s="44">
        <f>IF(ISBLANK(A274),"",'Frese Valve Selection'!AA274)</f>
        <v>0</v>
      </c>
      <c r="D274" s="44"/>
      <c r="E274" s="44"/>
      <c r="F274" s="44">
        <f>IF(ISBLANK(A274),"",'Frese Valve Selection'!D274)</f>
        <v>0</v>
      </c>
      <c r="G274" s="44">
        <v>1</v>
      </c>
      <c r="H274" s="44" t="e">
        <f>IF(ISBLANK(A274),"",'Frese Valve Selection'!AB274)</f>
        <v>#N/A</v>
      </c>
      <c r="I274" s="44" t="e">
        <f>IF(ISBLANK(A274),"",'Frese Valve Selection'!AC274&amp;" kPa")</f>
        <v>#N/A</v>
      </c>
      <c r="J274" s="44">
        <f>IF(ISBLANK(A274),"",'Frese Valve Selection'!B274)</f>
        <v>0</v>
      </c>
      <c r="K274" s="45" t="str">
        <f>IF(ISBLANK('Frese Valve Selection'!E274),"",'Frese Valve Selection'!E274)</f>
        <v/>
      </c>
    </row>
    <row r="275" spans="1:11">
      <c r="A275" s="43" t="str">
        <f>IF(ISBLANK('Frese Valve Selection'!Q275),"",'Frese Valve Selection'!Q275)</f>
        <v/>
      </c>
      <c r="B275" s="44">
        <f>'Frese Valve Selection'!C275</f>
        <v>0</v>
      </c>
      <c r="C275" s="44">
        <f>IF(ISBLANK(A275),"",'Frese Valve Selection'!AA275)</f>
        <v>0</v>
      </c>
      <c r="D275" s="44"/>
      <c r="E275" s="44"/>
      <c r="F275" s="44">
        <f>IF(ISBLANK(A275),"",'Frese Valve Selection'!D275)</f>
        <v>0</v>
      </c>
      <c r="G275" s="44">
        <v>1</v>
      </c>
      <c r="H275" s="44" t="e">
        <f>IF(ISBLANK(A275),"",'Frese Valve Selection'!AB275)</f>
        <v>#N/A</v>
      </c>
      <c r="I275" s="44" t="e">
        <f>IF(ISBLANK(A275),"",'Frese Valve Selection'!AC275&amp;" kPa")</f>
        <v>#N/A</v>
      </c>
      <c r="J275" s="44">
        <f>IF(ISBLANK(A275),"",'Frese Valve Selection'!B275)</f>
        <v>0</v>
      </c>
      <c r="K275" s="45" t="str">
        <f>IF(ISBLANK('Frese Valve Selection'!E275),"",'Frese Valve Selection'!E275)</f>
        <v/>
      </c>
    </row>
    <row r="276" spans="1:11">
      <c r="A276" s="43" t="str">
        <f>IF(ISBLANK('Frese Valve Selection'!Q276),"",'Frese Valve Selection'!Q276)</f>
        <v/>
      </c>
      <c r="B276" s="44">
        <f>'Frese Valve Selection'!C276</f>
        <v>0</v>
      </c>
      <c r="C276" s="44">
        <f>IF(ISBLANK(A276),"",'Frese Valve Selection'!AA276)</f>
        <v>0</v>
      </c>
      <c r="D276" s="44"/>
      <c r="E276" s="44"/>
      <c r="F276" s="44">
        <f>IF(ISBLANK(A276),"",'Frese Valve Selection'!D276)</f>
        <v>0</v>
      </c>
      <c r="G276" s="44">
        <v>1</v>
      </c>
      <c r="H276" s="44" t="e">
        <f>IF(ISBLANK(A276),"",'Frese Valve Selection'!AB276)</f>
        <v>#N/A</v>
      </c>
      <c r="I276" s="44" t="e">
        <f>IF(ISBLANK(A276),"",'Frese Valve Selection'!AC276&amp;" kPa")</f>
        <v>#N/A</v>
      </c>
      <c r="J276" s="44">
        <f>IF(ISBLANK(A276),"",'Frese Valve Selection'!B276)</f>
        <v>0</v>
      </c>
      <c r="K276" s="45" t="str">
        <f>IF(ISBLANK('Frese Valve Selection'!E276),"",'Frese Valve Selection'!E276)</f>
        <v/>
      </c>
    </row>
    <row r="277" spans="1:11">
      <c r="A277" s="43" t="str">
        <f>IF(ISBLANK('Frese Valve Selection'!Q277),"",'Frese Valve Selection'!Q277)</f>
        <v/>
      </c>
      <c r="B277" s="44">
        <f>'Frese Valve Selection'!C277</f>
        <v>0</v>
      </c>
      <c r="C277" s="44">
        <f>IF(ISBLANK(A277),"",'Frese Valve Selection'!AA277)</f>
        <v>0</v>
      </c>
      <c r="D277" s="44"/>
      <c r="E277" s="44"/>
      <c r="F277" s="44">
        <f>IF(ISBLANK(A277),"",'Frese Valve Selection'!D277)</f>
        <v>0</v>
      </c>
      <c r="G277" s="44">
        <v>1</v>
      </c>
      <c r="H277" s="44" t="e">
        <f>IF(ISBLANK(A277),"",'Frese Valve Selection'!AB277)</f>
        <v>#N/A</v>
      </c>
      <c r="I277" s="44" t="e">
        <f>IF(ISBLANK(A277),"",'Frese Valve Selection'!AC277&amp;" kPa")</f>
        <v>#N/A</v>
      </c>
      <c r="J277" s="44">
        <f>IF(ISBLANK(A277),"",'Frese Valve Selection'!B277)</f>
        <v>0</v>
      </c>
      <c r="K277" s="45" t="str">
        <f>IF(ISBLANK('Frese Valve Selection'!E277),"",'Frese Valve Selection'!E277)</f>
        <v/>
      </c>
    </row>
    <row r="278" spans="1:11">
      <c r="A278" s="43" t="str">
        <f>IF(ISBLANK('Frese Valve Selection'!Q278),"",'Frese Valve Selection'!Q278)</f>
        <v/>
      </c>
      <c r="B278" s="44">
        <f>'Frese Valve Selection'!C278</f>
        <v>0</v>
      </c>
      <c r="C278" s="44">
        <f>IF(ISBLANK(A278),"",'Frese Valve Selection'!AA278)</f>
        <v>0</v>
      </c>
      <c r="D278" s="44"/>
      <c r="E278" s="44"/>
      <c r="F278" s="44">
        <f>IF(ISBLANK(A278),"",'Frese Valve Selection'!D278)</f>
        <v>0</v>
      </c>
      <c r="G278" s="44">
        <v>1</v>
      </c>
      <c r="H278" s="44" t="e">
        <f>IF(ISBLANK(A278),"",'Frese Valve Selection'!AB278)</f>
        <v>#N/A</v>
      </c>
      <c r="I278" s="44" t="e">
        <f>IF(ISBLANK(A278),"",'Frese Valve Selection'!AC278&amp;" kPa")</f>
        <v>#N/A</v>
      </c>
      <c r="J278" s="44">
        <f>IF(ISBLANK(A278),"",'Frese Valve Selection'!B278)</f>
        <v>0</v>
      </c>
      <c r="K278" s="45" t="str">
        <f>IF(ISBLANK('Frese Valve Selection'!E278),"",'Frese Valve Selection'!E278)</f>
        <v/>
      </c>
    </row>
    <row r="279" spans="1:11">
      <c r="A279" s="43" t="str">
        <f>IF(ISBLANK('Frese Valve Selection'!Q279),"",'Frese Valve Selection'!Q279)</f>
        <v/>
      </c>
      <c r="B279" s="44">
        <f>'Frese Valve Selection'!C279</f>
        <v>0</v>
      </c>
      <c r="C279" s="44">
        <f>IF(ISBLANK(A279),"",'Frese Valve Selection'!AA279)</f>
        <v>0</v>
      </c>
      <c r="D279" s="44"/>
      <c r="E279" s="44"/>
      <c r="F279" s="44">
        <f>IF(ISBLANK(A279),"",'Frese Valve Selection'!D279)</f>
        <v>0</v>
      </c>
      <c r="G279" s="44">
        <v>1</v>
      </c>
      <c r="H279" s="44" t="e">
        <f>IF(ISBLANK(A279),"",'Frese Valve Selection'!AB279)</f>
        <v>#N/A</v>
      </c>
      <c r="I279" s="44" t="e">
        <f>IF(ISBLANK(A279),"",'Frese Valve Selection'!AC279&amp;" kPa")</f>
        <v>#N/A</v>
      </c>
      <c r="J279" s="44">
        <f>IF(ISBLANK(A279),"",'Frese Valve Selection'!B279)</f>
        <v>0</v>
      </c>
      <c r="K279" s="45" t="str">
        <f>IF(ISBLANK('Frese Valve Selection'!E279),"",'Frese Valve Selection'!E279)</f>
        <v/>
      </c>
    </row>
    <row r="280" spans="1:11">
      <c r="A280" s="43" t="str">
        <f>IF(ISBLANK('Frese Valve Selection'!Q280),"",'Frese Valve Selection'!Q280)</f>
        <v/>
      </c>
      <c r="B280" s="44">
        <f>'Frese Valve Selection'!C280</f>
        <v>0</v>
      </c>
      <c r="C280" s="44">
        <f>IF(ISBLANK(A280),"",'Frese Valve Selection'!AA280)</f>
        <v>0</v>
      </c>
      <c r="D280" s="44"/>
      <c r="E280" s="44"/>
      <c r="F280" s="44">
        <f>IF(ISBLANK(A280),"",'Frese Valve Selection'!D280)</f>
        <v>0</v>
      </c>
      <c r="G280" s="44">
        <v>1</v>
      </c>
      <c r="H280" s="44" t="e">
        <f>IF(ISBLANK(A280),"",'Frese Valve Selection'!AB280)</f>
        <v>#N/A</v>
      </c>
      <c r="I280" s="44" t="e">
        <f>IF(ISBLANK(A280),"",'Frese Valve Selection'!AC280&amp;" kPa")</f>
        <v>#N/A</v>
      </c>
      <c r="J280" s="44">
        <f>IF(ISBLANK(A280),"",'Frese Valve Selection'!B280)</f>
        <v>0</v>
      </c>
      <c r="K280" s="45" t="str">
        <f>IF(ISBLANK('Frese Valve Selection'!E280),"",'Frese Valve Selection'!E280)</f>
        <v/>
      </c>
    </row>
    <row r="281" spans="1:11">
      <c r="A281" s="43" t="str">
        <f>IF(ISBLANK('Frese Valve Selection'!Q281),"",'Frese Valve Selection'!Q281)</f>
        <v/>
      </c>
      <c r="B281" s="44">
        <f>'Frese Valve Selection'!C281</f>
        <v>0</v>
      </c>
      <c r="C281" s="44">
        <f>IF(ISBLANK(A281),"",'Frese Valve Selection'!AA281)</f>
        <v>0</v>
      </c>
      <c r="D281" s="44"/>
      <c r="E281" s="44"/>
      <c r="F281" s="44">
        <f>IF(ISBLANK(A281),"",'Frese Valve Selection'!D281)</f>
        <v>0</v>
      </c>
      <c r="G281" s="44">
        <v>1</v>
      </c>
      <c r="H281" s="44" t="e">
        <f>IF(ISBLANK(A281),"",'Frese Valve Selection'!AB281)</f>
        <v>#N/A</v>
      </c>
      <c r="I281" s="44" t="e">
        <f>IF(ISBLANK(A281),"",'Frese Valve Selection'!AC281&amp;" kPa")</f>
        <v>#N/A</v>
      </c>
      <c r="J281" s="44">
        <f>IF(ISBLANK(A281),"",'Frese Valve Selection'!B281)</f>
        <v>0</v>
      </c>
      <c r="K281" s="45" t="str">
        <f>IF(ISBLANK('Frese Valve Selection'!E281),"",'Frese Valve Selection'!E281)</f>
        <v/>
      </c>
    </row>
    <row r="282" spans="1:11">
      <c r="A282" s="43" t="str">
        <f>IF(ISBLANK('Frese Valve Selection'!Q282),"",'Frese Valve Selection'!Q282)</f>
        <v/>
      </c>
      <c r="B282" s="44">
        <f>'Frese Valve Selection'!C282</f>
        <v>0</v>
      </c>
      <c r="C282" s="44">
        <f>IF(ISBLANK(A282),"",'Frese Valve Selection'!AA282)</f>
        <v>0</v>
      </c>
      <c r="D282" s="44"/>
      <c r="E282" s="44"/>
      <c r="F282" s="44">
        <f>IF(ISBLANK(A282),"",'Frese Valve Selection'!D282)</f>
        <v>0</v>
      </c>
      <c r="G282" s="44">
        <v>1</v>
      </c>
      <c r="H282" s="44" t="e">
        <f>IF(ISBLANK(A282),"",'Frese Valve Selection'!AB282)</f>
        <v>#N/A</v>
      </c>
      <c r="I282" s="44" t="e">
        <f>IF(ISBLANK(A282),"",'Frese Valve Selection'!AC282&amp;" kPa")</f>
        <v>#N/A</v>
      </c>
      <c r="J282" s="44">
        <f>IF(ISBLANK(A282),"",'Frese Valve Selection'!B282)</f>
        <v>0</v>
      </c>
      <c r="K282" s="45" t="str">
        <f>IF(ISBLANK('Frese Valve Selection'!E282),"",'Frese Valve Selection'!E282)</f>
        <v/>
      </c>
    </row>
    <row r="283" spans="1:11">
      <c r="A283" s="43" t="str">
        <f>IF(ISBLANK('Frese Valve Selection'!Q283),"",'Frese Valve Selection'!Q283)</f>
        <v/>
      </c>
      <c r="B283" s="44">
        <f>'Frese Valve Selection'!C283</f>
        <v>0</v>
      </c>
      <c r="C283" s="44">
        <f>IF(ISBLANK(A283),"",'Frese Valve Selection'!AA283)</f>
        <v>0</v>
      </c>
      <c r="D283" s="44"/>
      <c r="E283" s="44"/>
      <c r="F283" s="44">
        <f>IF(ISBLANK(A283),"",'Frese Valve Selection'!D283)</f>
        <v>0</v>
      </c>
      <c r="G283" s="44">
        <v>1</v>
      </c>
      <c r="H283" s="44" t="e">
        <f>IF(ISBLANK(A283),"",'Frese Valve Selection'!AB283)</f>
        <v>#N/A</v>
      </c>
      <c r="I283" s="44" t="e">
        <f>IF(ISBLANK(A283),"",'Frese Valve Selection'!AC283&amp;" kPa")</f>
        <v>#N/A</v>
      </c>
      <c r="J283" s="44">
        <f>IF(ISBLANK(A283),"",'Frese Valve Selection'!B283)</f>
        <v>0</v>
      </c>
      <c r="K283" s="45" t="str">
        <f>IF(ISBLANK('Frese Valve Selection'!E283),"",'Frese Valve Selection'!E283)</f>
        <v/>
      </c>
    </row>
    <row r="284" spans="1:11">
      <c r="A284" s="43" t="str">
        <f>IF(ISBLANK('Frese Valve Selection'!Q284),"",'Frese Valve Selection'!Q284)</f>
        <v/>
      </c>
      <c r="B284" s="44">
        <f>'Frese Valve Selection'!C284</f>
        <v>0</v>
      </c>
      <c r="C284" s="44">
        <f>IF(ISBLANK(A284),"",'Frese Valve Selection'!AA284)</f>
        <v>0</v>
      </c>
      <c r="D284" s="44"/>
      <c r="E284" s="44"/>
      <c r="F284" s="44">
        <f>IF(ISBLANK(A284),"",'Frese Valve Selection'!D284)</f>
        <v>0</v>
      </c>
      <c r="G284" s="44">
        <v>1</v>
      </c>
      <c r="H284" s="44" t="e">
        <f>IF(ISBLANK(A284),"",'Frese Valve Selection'!AB284)</f>
        <v>#N/A</v>
      </c>
      <c r="I284" s="44" t="e">
        <f>IF(ISBLANK(A284),"",'Frese Valve Selection'!AC284&amp;" kPa")</f>
        <v>#N/A</v>
      </c>
      <c r="J284" s="44">
        <f>IF(ISBLANK(A284),"",'Frese Valve Selection'!B284)</f>
        <v>0</v>
      </c>
      <c r="K284" s="45" t="str">
        <f>IF(ISBLANK('Frese Valve Selection'!E284),"",'Frese Valve Selection'!E284)</f>
        <v/>
      </c>
    </row>
    <row r="285" spans="1:11">
      <c r="A285" s="43" t="str">
        <f>IF(ISBLANK('Frese Valve Selection'!Q285),"",'Frese Valve Selection'!Q285)</f>
        <v/>
      </c>
      <c r="B285" s="44">
        <f>'Frese Valve Selection'!C285</f>
        <v>0</v>
      </c>
      <c r="C285" s="44">
        <f>IF(ISBLANK(A285),"",'Frese Valve Selection'!AA285)</f>
        <v>0</v>
      </c>
      <c r="D285" s="44"/>
      <c r="E285" s="44"/>
      <c r="F285" s="44">
        <f>IF(ISBLANK(A285),"",'Frese Valve Selection'!D285)</f>
        <v>0</v>
      </c>
      <c r="G285" s="44">
        <v>1</v>
      </c>
      <c r="H285" s="44" t="e">
        <f>IF(ISBLANK(A285),"",'Frese Valve Selection'!AB285)</f>
        <v>#N/A</v>
      </c>
      <c r="I285" s="44" t="e">
        <f>IF(ISBLANK(A285),"",'Frese Valve Selection'!AC285&amp;" kPa")</f>
        <v>#N/A</v>
      </c>
      <c r="J285" s="44">
        <f>IF(ISBLANK(A285),"",'Frese Valve Selection'!B285)</f>
        <v>0</v>
      </c>
      <c r="K285" s="45" t="str">
        <f>IF(ISBLANK('Frese Valve Selection'!E285),"",'Frese Valve Selection'!E285)</f>
        <v/>
      </c>
    </row>
    <row r="286" spans="1:11">
      <c r="A286" s="43" t="str">
        <f>IF(ISBLANK('Frese Valve Selection'!Q286),"",'Frese Valve Selection'!Q286)</f>
        <v/>
      </c>
      <c r="B286" s="44">
        <f>'Frese Valve Selection'!C286</f>
        <v>0</v>
      </c>
      <c r="C286" s="44">
        <f>IF(ISBLANK(A286),"",'Frese Valve Selection'!AA286)</f>
        <v>0</v>
      </c>
      <c r="D286" s="44"/>
      <c r="E286" s="44"/>
      <c r="F286" s="44">
        <f>IF(ISBLANK(A286),"",'Frese Valve Selection'!D286)</f>
        <v>0</v>
      </c>
      <c r="G286" s="44">
        <v>1</v>
      </c>
      <c r="H286" s="44" t="e">
        <f>IF(ISBLANK(A286),"",'Frese Valve Selection'!AB286)</f>
        <v>#N/A</v>
      </c>
      <c r="I286" s="44" t="e">
        <f>IF(ISBLANK(A286),"",'Frese Valve Selection'!AC286&amp;" kPa")</f>
        <v>#N/A</v>
      </c>
      <c r="J286" s="44">
        <f>IF(ISBLANK(A286),"",'Frese Valve Selection'!B286)</f>
        <v>0</v>
      </c>
      <c r="K286" s="45" t="str">
        <f>IF(ISBLANK('Frese Valve Selection'!E286),"",'Frese Valve Selection'!E286)</f>
        <v/>
      </c>
    </row>
    <row r="287" spans="1:11">
      <c r="A287" s="43" t="str">
        <f>IF(ISBLANK('Frese Valve Selection'!Q287),"",'Frese Valve Selection'!Q287)</f>
        <v/>
      </c>
      <c r="B287" s="44">
        <f>'Frese Valve Selection'!C287</f>
        <v>0</v>
      </c>
      <c r="C287" s="44">
        <f>IF(ISBLANK(A287),"",'Frese Valve Selection'!AA287)</f>
        <v>0</v>
      </c>
      <c r="D287" s="44"/>
      <c r="E287" s="44"/>
      <c r="F287" s="44">
        <f>IF(ISBLANK(A287),"",'Frese Valve Selection'!D287)</f>
        <v>0</v>
      </c>
      <c r="G287" s="44">
        <v>1</v>
      </c>
      <c r="H287" s="44" t="e">
        <f>IF(ISBLANK(A287),"",'Frese Valve Selection'!AB287)</f>
        <v>#N/A</v>
      </c>
      <c r="I287" s="44" t="e">
        <f>IF(ISBLANK(A287),"",'Frese Valve Selection'!AC287&amp;" kPa")</f>
        <v>#N/A</v>
      </c>
      <c r="J287" s="44">
        <f>IF(ISBLANK(A287),"",'Frese Valve Selection'!B287)</f>
        <v>0</v>
      </c>
      <c r="K287" s="45" t="str">
        <f>IF(ISBLANK('Frese Valve Selection'!E287),"",'Frese Valve Selection'!E287)</f>
        <v/>
      </c>
    </row>
    <row r="288" spans="1:11">
      <c r="A288" s="43" t="str">
        <f>IF(ISBLANK('Frese Valve Selection'!Q288),"",'Frese Valve Selection'!Q288)</f>
        <v/>
      </c>
      <c r="B288" s="44">
        <f>'Frese Valve Selection'!C288</f>
        <v>0</v>
      </c>
      <c r="C288" s="44">
        <f>IF(ISBLANK(A288),"",'Frese Valve Selection'!AA288)</f>
        <v>0</v>
      </c>
      <c r="D288" s="44"/>
      <c r="E288" s="44"/>
      <c r="F288" s="44">
        <f>IF(ISBLANK(A288),"",'Frese Valve Selection'!D288)</f>
        <v>0</v>
      </c>
      <c r="G288" s="44">
        <v>1</v>
      </c>
      <c r="H288" s="44" t="e">
        <f>IF(ISBLANK(A288),"",'Frese Valve Selection'!AB288)</f>
        <v>#N/A</v>
      </c>
      <c r="I288" s="44" t="e">
        <f>IF(ISBLANK(A288),"",'Frese Valve Selection'!AC288&amp;" kPa")</f>
        <v>#N/A</v>
      </c>
      <c r="J288" s="44">
        <f>IF(ISBLANK(A288),"",'Frese Valve Selection'!B288)</f>
        <v>0</v>
      </c>
      <c r="K288" s="45" t="str">
        <f>IF(ISBLANK('Frese Valve Selection'!E288),"",'Frese Valve Selection'!E288)</f>
        <v/>
      </c>
    </row>
    <row r="289" spans="1:11">
      <c r="A289" s="43" t="str">
        <f>IF(ISBLANK('Frese Valve Selection'!Q289),"",'Frese Valve Selection'!Q289)</f>
        <v/>
      </c>
      <c r="B289" s="44">
        <f>'Frese Valve Selection'!C289</f>
        <v>0</v>
      </c>
      <c r="C289" s="44">
        <f>IF(ISBLANK(A289),"",'Frese Valve Selection'!AA289)</f>
        <v>0</v>
      </c>
      <c r="D289" s="44"/>
      <c r="E289" s="44"/>
      <c r="F289" s="44">
        <f>IF(ISBLANK(A289),"",'Frese Valve Selection'!D289)</f>
        <v>0</v>
      </c>
      <c r="G289" s="44">
        <v>1</v>
      </c>
      <c r="H289" s="44" t="e">
        <f>IF(ISBLANK(A289),"",'Frese Valve Selection'!AB289)</f>
        <v>#N/A</v>
      </c>
      <c r="I289" s="44" t="e">
        <f>IF(ISBLANK(A289),"",'Frese Valve Selection'!AC289&amp;" kPa")</f>
        <v>#N/A</v>
      </c>
      <c r="J289" s="44">
        <f>IF(ISBLANK(A289),"",'Frese Valve Selection'!B289)</f>
        <v>0</v>
      </c>
      <c r="K289" s="45" t="str">
        <f>IF(ISBLANK('Frese Valve Selection'!E289),"",'Frese Valve Selection'!E289)</f>
        <v/>
      </c>
    </row>
    <row r="290" spans="1:11">
      <c r="A290" s="43" t="str">
        <f>IF(ISBLANK('Frese Valve Selection'!Q290),"",'Frese Valve Selection'!Q290)</f>
        <v/>
      </c>
      <c r="B290" s="44">
        <f>'Frese Valve Selection'!C290</f>
        <v>0</v>
      </c>
      <c r="C290" s="44">
        <f>IF(ISBLANK(A290),"",'Frese Valve Selection'!AA290)</f>
        <v>0</v>
      </c>
      <c r="D290" s="44"/>
      <c r="E290" s="44"/>
      <c r="F290" s="44">
        <f>IF(ISBLANK(A290),"",'Frese Valve Selection'!D290)</f>
        <v>0</v>
      </c>
      <c r="G290" s="44">
        <v>1</v>
      </c>
      <c r="H290" s="44" t="e">
        <f>IF(ISBLANK(A290),"",'Frese Valve Selection'!AB290)</f>
        <v>#N/A</v>
      </c>
      <c r="I290" s="44" t="e">
        <f>IF(ISBLANK(A290),"",'Frese Valve Selection'!AC290&amp;" kPa")</f>
        <v>#N/A</v>
      </c>
      <c r="J290" s="44">
        <f>IF(ISBLANK(A290),"",'Frese Valve Selection'!B290)</f>
        <v>0</v>
      </c>
      <c r="K290" s="45" t="str">
        <f>IF(ISBLANK('Frese Valve Selection'!E290),"",'Frese Valve Selection'!E290)</f>
        <v/>
      </c>
    </row>
    <row r="291" spans="1:11">
      <c r="A291" s="43" t="str">
        <f>IF(ISBLANK('Frese Valve Selection'!Q291),"",'Frese Valve Selection'!Q291)</f>
        <v/>
      </c>
      <c r="B291" s="44">
        <f>'Frese Valve Selection'!C291</f>
        <v>0</v>
      </c>
      <c r="C291" s="44">
        <f>IF(ISBLANK(A291),"",'Frese Valve Selection'!AA291)</f>
        <v>0</v>
      </c>
      <c r="D291" s="44"/>
      <c r="E291" s="44"/>
      <c r="F291" s="44">
        <f>IF(ISBLANK(A291),"",'Frese Valve Selection'!D291)</f>
        <v>0</v>
      </c>
      <c r="G291" s="44">
        <v>1</v>
      </c>
      <c r="H291" s="44" t="e">
        <f>IF(ISBLANK(A291),"",'Frese Valve Selection'!AB291)</f>
        <v>#N/A</v>
      </c>
      <c r="I291" s="44" t="e">
        <f>IF(ISBLANK(A291),"",'Frese Valve Selection'!AC291&amp;" kPa")</f>
        <v>#N/A</v>
      </c>
      <c r="J291" s="44">
        <f>IF(ISBLANK(A291),"",'Frese Valve Selection'!B291)</f>
        <v>0</v>
      </c>
      <c r="K291" s="45" t="str">
        <f>IF(ISBLANK('Frese Valve Selection'!E291),"",'Frese Valve Selection'!E291)</f>
        <v/>
      </c>
    </row>
    <row r="292" spans="1:11">
      <c r="A292" s="43" t="str">
        <f>IF(ISBLANK('Frese Valve Selection'!Q292),"",'Frese Valve Selection'!Q292)</f>
        <v/>
      </c>
      <c r="B292" s="44">
        <f>'Frese Valve Selection'!C292</f>
        <v>0</v>
      </c>
      <c r="C292" s="44">
        <f>IF(ISBLANK(A292),"",'Frese Valve Selection'!AA292)</f>
        <v>0</v>
      </c>
      <c r="D292" s="44"/>
      <c r="E292" s="44"/>
      <c r="F292" s="44">
        <f>IF(ISBLANK(A292),"",'Frese Valve Selection'!D292)</f>
        <v>0</v>
      </c>
      <c r="G292" s="44">
        <v>1</v>
      </c>
      <c r="H292" s="44" t="e">
        <f>IF(ISBLANK(A292),"",'Frese Valve Selection'!AB292)</f>
        <v>#N/A</v>
      </c>
      <c r="I292" s="44" t="e">
        <f>IF(ISBLANK(A292),"",'Frese Valve Selection'!AC292&amp;" kPa")</f>
        <v>#N/A</v>
      </c>
      <c r="J292" s="44">
        <f>IF(ISBLANK(A292),"",'Frese Valve Selection'!B292)</f>
        <v>0</v>
      </c>
      <c r="K292" s="45" t="str">
        <f>IF(ISBLANK('Frese Valve Selection'!E292),"",'Frese Valve Selection'!E292)</f>
        <v/>
      </c>
    </row>
    <row r="293" spans="1:11">
      <c r="A293" s="43" t="str">
        <f>IF(ISBLANK('Frese Valve Selection'!Q293),"",'Frese Valve Selection'!Q293)</f>
        <v/>
      </c>
      <c r="B293" s="44">
        <f>'Frese Valve Selection'!C293</f>
        <v>0</v>
      </c>
      <c r="C293" s="44">
        <f>IF(ISBLANK(A293),"",'Frese Valve Selection'!AA293)</f>
        <v>0</v>
      </c>
      <c r="D293" s="44"/>
      <c r="E293" s="44"/>
      <c r="F293" s="44">
        <f>IF(ISBLANK(A293),"",'Frese Valve Selection'!D293)</f>
        <v>0</v>
      </c>
      <c r="G293" s="44">
        <v>1</v>
      </c>
      <c r="H293" s="44" t="e">
        <f>IF(ISBLANK(A293),"",'Frese Valve Selection'!AB293)</f>
        <v>#N/A</v>
      </c>
      <c r="I293" s="44" t="e">
        <f>IF(ISBLANK(A293),"",'Frese Valve Selection'!AC293&amp;" kPa")</f>
        <v>#N/A</v>
      </c>
      <c r="J293" s="44">
        <f>IF(ISBLANK(A293),"",'Frese Valve Selection'!B293)</f>
        <v>0</v>
      </c>
      <c r="K293" s="45" t="str">
        <f>IF(ISBLANK('Frese Valve Selection'!E293),"",'Frese Valve Selection'!E293)</f>
        <v/>
      </c>
    </row>
    <row r="294" spans="1:11">
      <c r="A294" s="43" t="str">
        <f>IF(ISBLANK('Frese Valve Selection'!Q294),"",'Frese Valve Selection'!Q294)</f>
        <v/>
      </c>
      <c r="B294" s="44">
        <f>'Frese Valve Selection'!C294</f>
        <v>0</v>
      </c>
      <c r="C294" s="44">
        <f>IF(ISBLANK(A294),"",'Frese Valve Selection'!AA294)</f>
        <v>0</v>
      </c>
      <c r="D294" s="44"/>
      <c r="E294" s="44"/>
      <c r="F294" s="44">
        <f>IF(ISBLANK(A294),"",'Frese Valve Selection'!D294)</f>
        <v>0</v>
      </c>
      <c r="G294" s="44">
        <v>1</v>
      </c>
      <c r="H294" s="44" t="e">
        <f>IF(ISBLANK(A294),"",'Frese Valve Selection'!AB294)</f>
        <v>#N/A</v>
      </c>
      <c r="I294" s="44" t="e">
        <f>IF(ISBLANK(A294),"",'Frese Valve Selection'!AC294&amp;" kPa")</f>
        <v>#N/A</v>
      </c>
      <c r="J294" s="44">
        <f>IF(ISBLANK(A294),"",'Frese Valve Selection'!B294)</f>
        <v>0</v>
      </c>
      <c r="K294" s="45" t="str">
        <f>IF(ISBLANK('Frese Valve Selection'!E294),"",'Frese Valve Selection'!E294)</f>
        <v/>
      </c>
    </row>
    <row r="295" spans="1:11">
      <c r="A295" s="43" t="str">
        <f>IF(ISBLANK('Frese Valve Selection'!Q295),"",'Frese Valve Selection'!Q295)</f>
        <v/>
      </c>
      <c r="B295" s="44">
        <f>'Frese Valve Selection'!C295</f>
        <v>0</v>
      </c>
      <c r="C295" s="44">
        <f>IF(ISBLANK(A295),"",'Frese Valve Selection'!AA295)</f>
        <v>0</v>
      </c>
      <c r="D295" s="44"/>
      <c r="E295" s="44"/>
      <c r="F295" s="44">
        <f>IF(ISBLANK(A295),"",'Frese Valve Selection'!D295)</f>
        <v>0</v>
      </c>
      <c r="G295" s="44">
        <v>1</v>
      </c>
      <c r="H295" s="44" t="e">
        <f>IF(ISBLANK(A295),"",'Frese Valve Selection'!AB295)</f>
        <v>#N/A</v>
      </c>
      <c r="I295" s="44" t="e">
        <f>IF(ISBLANK(A295),"",'Frese Valve Selection'!AC295&amp;" kPa")</f>
        <v>#N/A</v>
      </c>
      <c r="J295" s="44">
        <f>IF(ISBLANK(A295),"",'Frese Valve Selection'!B295)</f>
        <v>0</v>
      </c>
      <c r="K295" s="45" t="str">
        <f>IF(ISBLANK('Frese Valve Selection'!E295),"",'Frese Valve Selection'!E295)</f>
        <v/>
      </c>
    </row>
    <row r="296" spans="1:11">
      <c r="A296" s="43" t="str">
        <f>IF(ISBLANK('Frese Valve Selection'!Q296),"",'Frese Valve Selection'!Q296)</f>
        <v/>
      </c>
      <c r="B296" s="44">
        <f>'Frese Valve Selection'!C296</f>
        <v>0</v>
      </c>
      <c r="C296" s="44">
        <f>IF(ISBLANK(A296),"",'Frese Valve Selection'!AA296)</f>
        <v>0</v>
      </c>
      <c r="D296" s="44"/>
      <c r="E296" s="44"/>
      <c r="F296" s="44">
        <f>IF(ISBLANK(A296),"",'Frese Valve Selection'!D296)</f>
        <v>0</v>
      </c>
      <c r="G296" s="44">
        <v>1</v>
      </c>
      <c r="H296" s="44" t="e">
        <f>IF(ISBLANK(A296),"",'Frese Valve Selection'!AB296)</f>
        <v>#N/A</v>
      </c>
      <c r="I296" s="44" t="e">
        <f>IF(ISBLANK(A296),"",'Frese Valve Selection'!AC296&amp;" kPa")</f>
        <v>#N/A</v>
      </c>
      <c r="J296" s="44">
        <f>IF(ISBLANK(A296),"",'Frese Valve Selection'!B296)</f>
        <v>0</v>
      </c>
      <c r="K296" s="45" t="str">
        <f>IF(ISBLANK('Frese Valve Selection'!E296),"",'Frese Valve Selection'!E296)</f>
        <v/>
      </c>
    </row>
    <row r="297" spans="1:11">
      <c r="A297" s="43" t="str">
        <f>IF(ISBLANK('Frese Valve Selection'!Q297),"",'Frese Valve Selection'!Q297)</f>
        <v/>
      </c>
      <c r="B297" s="44">
        <f>'Frese Valve Selection'!C297</f>
        <v>0</v>
      </c>
      <c r="C297" s="44">
        <f>IF(ISBLANK(A297),"",'Frese Valve Selection'!AA297)</f>
        <v>0</v>
      </c>
      <c r="D297" s="44"/>
      <c r="E297" s="44"/>
      <c r="F297" s="44">
        <f>IF(ISBLANK(A297),"",'Frese Valve Selection'!D297)</f>
        <v>0</v>
      </c>
      <c r="G297" s="44">
        <v>1</v>
      </c>
      <c r="H297" s="44" t="e">
        <f>IF(ISBLANK(A297),"",'Frese Valve Selection'!AB297)</f>
        <v>#N/A</v>
      </c>
      <c r="I297" s="44" t="e">
        <f>IF(ISBLANK(A297),"",'Frese Valve Selection'!AC297&amp;" kPa")</f>
        <v>#N/A</v>
      </c>
      <c r="J297" s="44">
        <f>IF(ISBLANK(A297),"",'Frese Valve Selection'!B297)</f>
        <v>0</v>
      </c>
      <c r="K297" s="45" t="str">
        <f>IF(ISBLANK('Frese Valve Selection'!E297),"",'Frese Valve Selection'!E297)</f>
        <v/>
      </c>
    </row>
    <row r="298" spans="1:11">
      <c r="A298" s="43" t="str">
        <f>IF(ISBLANK('Frese Valve Selection'!Q298),"",'Frese Valve Selection'!Q298)</f>
        <v/>
      </c>
      <c r="B298" s="44">
        <f>'Frese Valve Selection'!C298</f>
        <v>0</v>
      </c>
      <c r="C298" s="44">
        <f>IF(ISBLANK(A298),"",'Frese Valve Selection'!AA298)</f>
        <v>0</v>
      </c>
      <c r="D298" s="44"/>
      <c r="E298" s="44"/>
      <c r="F298" s="44">
        <f>IF(ISBLANK(A298),"",'Frese Valve Selection'!D298)</f>
        <v>0</v>
      </c>
      <c r="G298" s="44">
        <v>1</v>
      </c>
      <c r="H298" s="44" t="e">
        <f>IF(ISBLANK(A298),"",'Frese Valve Selection'!AB298)</f>
        <v>#N/A</v>
      </c>
      <c r="I298" s="44" t="e">
        <f>IF(ISBLANK(A298),"",'Frese Valve Selection'!AC298&amp;" kPa")</f>
        <v>#N/A</v>
      </c>
      <c r="J298" s="44">
        <f>IF(ISBLANK(A298),"",'Frese Valve Selection'!B298)</f>
        <v>0</v>
      </c>
      <c r="K298" s="45" t="str">
        <f>IF(ISBLANK('Frese Valve Selection'!E298),"",'Frese Valve Selection'!E298)</f>
        <v/>
      </c>
    </row>
    <row r="299" spans="1:11">
      <c r="A299" s="43" t="str">
        <f>IF(ISBLANK('Frese Valve Selection'!Q299),"",'Frese Valve Selection'!Q299)</f>
        <v/>
      </c>
      <c r="B299" s="44">
        <f>'Frese Valve Selection'!C299</f>
        <v>0</v>
      </c>
      <c r="C299" s="44">
        <f>IF(ISBLANK(A299),"",'Frese Valve Selection'!AA299)</f>
        <v>0</v>
      </c>
      <c r="D299" s="44"/>
      <c r="E299" s="44"/>
      <c r="F299" s="44">
        <f>IF(ISBLANK(A299),"",'Frese Valve Selection'!D299)</f>
        <v>0</v>
      </c>
      <c r="G299" s="44">
        <v>1</v>
      </c>
      <c r="H299" s="44" t="e">
        <f>IF(ISBLANK(A299),"",'Frese Valve Selection'!AB299)</f>
        <v>#N/A</v>
      </c>
      <c r="I299" s="44" t="e">
        <f>IF(ISBLANK(A299),"",'Frese Valve Selection'!AC299&amp;" kPa")</f>
        <v>#N/A</v>
      </c>
      <c r="J299" s="44">
        <f>IF(ISBLANK(A299),"",'Frese Valve Selection'!B299)</f>
        <v>0</v>
      </c>
      <c r="K299" s="45" t="str">
        <f>IF(ISBLANK('Frese Valve Selection'!E299),"",'Frese Valve Selection'!E299)</f>
        <v/>
      </c>
    </row>
    <row r="300" spans="1:11">
      <c r="A300" s="43" t="str">
        <f>IF(ISBLANK('Frese Valve Selection'!Q300),"",'Frese Valve Selection'!Q300)</f>
        <v/>
      </c>
      <c r="B300" s="44">
        <f>'Frese Valve Selection'!C300</f>
        <v>0</v>
      </c>
      <c r="C300" s="44">
        <f>IF(ISBLANK(A300),"",'Frese Valve Selection'!AA300)</f>
        <v>0</v>
      </c>
      <c r="D300" s="44"/>
      <c r="E300" s="44"/>
      <c r="F300" s="44">
        <f>IF(ISBLANK(A300),"",'Frese Valve Selection'!D300)</f>
        <v>0</v>
      </c>
      <c r="G300" s="44">
        <v>1</v>
      </c>
      <c r="H300" s="44" t="e">
        <f>IF(ISBLANK(A300),"",'Frese Valve Selection'!AB300)</f>
        <v>#N/A</v>
      </c>
      <c r="I300" s="44" t="e">
        <f>IF(ISBLANK(A300),"",'Frese Valve Selection'!AC300&amp;" kPa")</f>
        <v>#N/A</v>
      </c>
      <c r="J300" s="44">
        <f>IF(ISBLANK(A300),"",'Frese Valve Selection'!B300)</f>
        <v>0</v>
      </c>
      <c r="K300" s="45" t="str">
        <f>IF(ISBLANK('Frese Valve Selection'!E300),"",'Frese Valve Selection'!E300)</f>
        <v/>
      </c>
    </row>
    <row r="301" spans="1:11">
      <c r="A301" s="43" t="str">
        <f>IF(ISBLANK('Frese Valve Selection'!Q301),"",'Frese Valve Selection'!Q301)</f>
        <v/>
      </c>
      <c r="B301" s="44">
        <f>'Frese Valve Selection'!C301</f>
        <v>0</v>
      </c>
      <c r="C301" s="44">
        <f>IF(ISBLANK(A301),"",'Frese Valve Selection'!AA301)</f>
        <v>0</v>
      </c>
      <c r="D301" s="44"/>
      <c r="E301" s="44"/>
      <c r="F301" s="44">
        <f>IF(ISBLANK(A301),"",'Frese Valve Selection'!D301)</f>
        <v>0</v>
      </c>
      <c r="G301" s="44">
        <v>1</v>
      </c>
      <c r="H301" s="44" t="e">
        <f>IF(ISBLANK(A301),"",'Frese Valve Selection'!AB301)</f>
        <v>#N/A</v>
      </c>
      <c r="I301" s="44" t="e">
        <f>IF(ISBLANK(A301),"",'Frese Valve Selection'!AC301&amp;" kPa")</f>
        <v>#N/A</v>
      </c>
      <c r="J301" s="44">
        <f>IF(ISBLANK(A301),"",'Frese Valve Selection'!B301)</f>
        <v>0</v>
      </c>
      <c r="K301" s="45" t="str">
        <f>IF(ISBLANK('Frese Valve Selection'!E301),"",'Frese Valve Selection'!E301)</f>
        <v/>
      </c>
    </row>
    <row r="302" spans="1:11">
      <c r="A302" s="43" t="str">
        <f>IF(ISBLANK('Frese Valve Selection'!Q302),"",'Frese Valve Selection'!Q302)</f>
        <v/>
      </c>
      <c r="B302" s="44">
        <f>'Frese Valve Selection'!C302</f>
        <v>0</v>
      </c>
      <c r="C302" s="44">
        <f>IF(ISBLANK(A302),"",'Frese Valve Selection'!AA302)</f>
        <v>0</v>
      </c>
      <c r="D302" s="44"/>
      <c r="E302" s="44"/>
      <c r="F302" s="44">
        <f>IF(ISBLANK(A302),"",'Frese Valve Selection'!D302)</f>
        <v>0</v>
      </c>
      <c r="G302" s="44">
        <v>1</v>
      </c>
      <c r="H302" s="44" t="e">
        <f>IF(ISBLANK(A302),"",'Frese Valve Selection'!AB302)</f>
        <v>#N/A</v>
      </c>
      <c r="I302" s="44" t="e">
        <f>IF(ISBLANK(A302),"",'Frese Valve Selection'!AC302&amp;" kPa")</f>
        <v>#N/A</v>
      </c>
      <c r="J302" s="44">
        <f>IF(ISBLANK(A302),"",'Frese Valve Selection'!B302)</f>
        <v>0</v>
      </c>
      <c r="K302" s="45" t="str">
        <f>IF(ISBLANK('Frese Valve Selection'!E302),"",'Frese Valve Selection'!E302)</f>
        <v/>
      </c>
    </row>
    <row r="303" spans="1:11">
      <c r="A303" s="43" t="str">
        <f>IF(ISBLANK('Frese Valve Selection'!Q303),"",'Frese Valve Selection'!Q303)</f>
        <v/>
      </c>
      <c r="B303" s="44">
        <f>'Frese Valve Selection'!C303</f>
        <v>0</v>
      </c>
      <c r="C303" s="44">
        <f>IF(ISBLANK(A303),"",'Frese Valve Selection'!AA303)</f>
        <v>0</v>
      </c>
      <c r="D303" s="44"/>
      <c r="E303" s="44"/>
      <c r="F303" s="44">
        <f>IF(ISBLANK(A303),"",'Frese Valve Selection'!D303)</f>
        <v>0</v>
      </c>
      <c r="G303" s="44">
        <v>1</v>
      </c>
      <c r="H303" s="44" t="e">
        <f>IF(ISBLANK(A303),"",'Frese Valve Selection'!AB303)</f>
        <v>#N/A</v>
      </c>
      <c r="I303" s="44" t="e">
        <f>IF(ISBLANK(A303),"",'Frese Valve Selection'!AC303&amp;" kPa")</f>
        <v>#N/A</v>
      </c>
      <c r="J303" s="44">
        <f>IF(ISBLANK(A303),"",'Frese Valve Selection'!B303)</f>
        <v>0</v>
      </c>
      <c r="K303" s="45" t="str">
        <f>IF(ISBLANK('Frese Valve Selection'!E303),"",'Frese Valve Selection'!E303)</f>
        <v/>
      </c>
    </row>
    <row r="304" spans="1:11">
      <c r="A304" s="43" t="str">
        <f>IF(ISBLANK('Frese Valve Selection'!Q304),"",'Frese Valve Selection'!Q304)</f>
        <v/>
      </c>
      <c r="B304" s="44">
        <f>'Frese Valve Selection'!C304</f>
        <v>0</v>
      </c>
      <c r="C304" s="44">
        <f>IF(ISBLANK(A304),"",'Frese Valve Selection'!AA304)</f>
        <v>0</v>
      </c>
      <c r="D304" s="44"/>
      <c r="E304" s="44"/>
      <c r="F304" s="44">
        <f>IF(ISBLANK(A304),"",'Frese Valve Selection'!D304)</f>
        <v>0</v>
      </c>
      <c r="G304" s="44">
        <v>1</v>
      </c>
      <c r="H304" s="44" t="e">
        <f>IF(ISBLANK(A304),"",'Frese Valve Selection'!AB304)</f>
        <v>#N/A</v>
      </c>
      <c r="I304" s="44" t="e">
        <f>IF(ISBLANK(A304),"",'Frese Valve Selection'!AC304&amp;" kPa")</f>
        <v>#N/A</v>
      </c>
      <c r="J304" s="44">
        <f>IF(ISBLANK(A304),"",'Frese Valve Selection'!B304)</f>
        <v>0</v>
      </c>
      <c r="K304" s="45" t="str">
        <f>IF(ISBLANK('Frese Valve Selection'!E304),"",'Frese Valve Selection'!E304)</f>
        <v/>
      </c>
    </row>
    <row r="305" spans="1:11">
      <c r="A305" s="43" t="str">
        <f>IF(ISBLANK('Frese Valve Selection'!Q305),"",'Frese Valve Selection'!Q305)</f>
        <v/>
      </c>
      <c r="B305" s="44">
        <f>'Frese Valve Selection'!C305</f>
        <v>0</v>
      </c>
      <c r="C305" s="44">
        <f>IF(ISBLANK(A305),"",'Frese Valve Selection'!AA305)</f>
        <v>0</v>
      </c>
      <c r="D305" s="44"/>
      <c r="E305" s="44"/>
      <c r="F305" s="44">
        <f>IF(ISBLANK(A305),"",'Frese Valve Selection'!D305)</f>
        <v>0</v>
      </c>
      <c r="G305" s="44">
        <v>1</v>
      </c>
      <c r="H305" s="44" t="e">
        <f>IF(ISBLANK(A305),"",'Frese Valve Selection'!AB305)</f>
        <v>#N/A</v>
      </c>
      <c r="I305" s="44" t="e">
        <f>IF(ISBLANK(A305),"",'Frese Valve Selection'!AC305&amp;" kPa")</f>
        <v>#N/A</v>
      </c>
      <c r="J305" s="44">
        <f>IF(ISBLANK(A305),"",'Frese Valve Selection'!B305)</f>
        <v>0</v>
      </c>
      <c r="K305" s="45" t="str">
        <f>IF(ISBLANK('Frese Valve Selection'!E305),"",'Frese Valve Selection'!E305)</f>
        <v/>
      </c>
    </row>
    <row r="306" spans="1:11">
      <c r="A306" s="43" t="str">
        <f>IF(ISBLANK('Frese Valve Selection'!Q306),"",'Frese Valve Selection'!Q306)</f>
        <v/>
      </c>
      <c r="B306" s="44">
        <f>'Frese Valve Selection'!C306</f>
        <v>0</v>
      </c>
      <c r="C306" s="44">
        <f>IF(ISBLANK(A306),"",'Frese Valve Selection'!AA306)</f>
        <v>0</v>
      </c>
      <c r="D306" s="44"/>
      <c r="E306" s="44"/>
      <c r="F306" s="44">
        <f>IF(ISBLANK(A306),"",'Frese Valve Selection'!D306)</f>
        <v>0</v>
      </c>
      <c r="G306" s="44">
        <v>1</v>
      </c>
      <c r="H306" s="44" t="e">
        <f>IF(ISBLANK(A306),"",'Frese Valve Selection'!AB306)</f>
        <v>#N/A</v>
      </c>
      <c r="I306" s="44" t="e">
        <f>IF(ISBLANK(A306),"",'Frese Valve Selection'!AC306&amp;" kPa")</f>
        <v>#N/A</v>
      </c>
      <c r="J306" s="44">
        <f>IF(ISBLANK(A306),"",'Frese Valve Selection'!B306)</f>
        <v>0</v>
      </c>
      <c r="K306" s="45" t="str">
        <f>IF(ISBLANK('Frese Valve Selection'!E306),"",'Frese Valve Selection'!E306)</f>
        <v/>
      </c>
    </row>
    <row r="307" spans="1:11">
      <c r="A307" s="43" t="str">
        <f>IF(ISBLANK('Frese Valve Selection'!Q307),"",'Frese Valve Selection'!Q307)</f>
        <v/>
      </c>
      <c r="B307" s="44">
        <f>'Frese Valve Selection'!C307</f>
        <v>0</v>
      </c>
      <c r="C307" s="44">
        <f>IF(ISBLANK(A307),"",'Frese Valve Selection'!AA307)</f>
        <v>0</v>
      </c>
      <c r="D307" s="44"/>
      <c r="E307" s="44"/>
      <c r="F307" s="44">
        <f>IF(ISBLANK(A307),"",'Frese Valve Selection'!D307)</f>
        <v>0</v>
      </c>
      <c r="G307" s="44">
        <v>1</v>
      </c>
      <c r="H307" s="44" t="e">
        <f>IF(ISBLANK(A307),"",'Frese Valve Selection'!AB307)</f>
        <v>#N/A</v>
      </c>
      <c r="I307" s="44" t="e">
        <f>IF(ISBLANK(A307),"",'Frese Valve Selection'!AC307&amp;" kPa")</f>
        <v>#N/A</v>
      </c>
      <c r="J307" s="44">
        <f>IF(ISBLANK(A307),"",'Frese Valve Selection'!B307)</f>
        <v>0</v>
      </c>
      <c r="K307" s="45" t="str">
        <f>IF(ISBLANK('Frese Valve Selection'!E307),"",'Frese Valve Selection'!E307)</f>
        <v/>
      </c>
    </row>
    <row r="308" spans="1:11">
      <c r="A308" s="43" t="str">
        <f>IF(ISBLANK('Frese Valve Selection'!Q308),"",'Frese Valve Selection'!Q308)</f>
        <v/>
      </c>
      <c r="B308" s="44">
        <f>'Frese Valve Selection'!C308</f>
        <v>0</v>
      </c>
      <c r="C308" s="44">
        <f>IF(ISBLANK(A308),"",'Frese Valve Selection'!AA308)</f>
        <v>0</v>
      </c>
      <c r="D308" s="44"/>
      <c r="E308" s="44"/>
      <c r="F308" s="44">
        <f>IF(ISBLANK(A308),"",'Frese Valve Selection'!D308)</f>
        <v>0</v>
      </c>
      <c r="G308" s="44">
        <v>1</v>
      </c>
      <c r="H308" s="44" t="e">
        <f>IF(ISBLANK(A308),"",'Frese Valve Selection'!AB308)</f>
        <v>#N/A</v>
      </c>
      <c r="I308" s="44" t="e">
        <f>IF(ISBLANK(A308),"",'Frese Valve Selection'!AC308&amp;" kPa")</f>
        <v>#N/A</v>
      </c>
      <c r="J308" s="44">
        <f>IF(ISBLANK(A308),"",'Frese Valve Selection'!B308)</f>
        <v>0</v>
      </c>
      <c r="K308" s="45" t="str">
        <f>IF(ISBLANK('Frese Valve Selection'!E308),"",'Frese Valve Selection'!E308)</f>
        <v/>
      </c>
    </row>
    <row r="309" spans="1:11">
      <c r="A309" s="43" t="str">
        <f>IF(ISBLANK('Frese Valve Selection'!Q309),"",'Frese Valve Selection'!Q309)</f>
        <v/>
      </c>
      <c r="B309" s="44">
        <f>'Frese Valve Selection'!C309</f>
        <v>0</v>
      </c>
      <c r="C309" s="44">
        <f>IF(ISBLANK(A309),"",'Frese Valve Selection'!AA309)</f>
        <v>0</v>
      </c>
      <c r="D309" s="44"/>
      <c r="E309" s="44"/>
      <c r="F309" s="44">
        <f>IF(ISBLANK(A309),"",'Frese Valve Selection'!D309)</f>
        <v>0</v>
      </c>
      <c r="G309" s="44">
        <v>1</v>
      </c>
      <c r="H309" s="44" t="e">
        <f>IF(ISBLANK(A309),"",'Frese Valve Selection'!AB309)</f>
        <v>#N/A</v>
      </c>
      <c r="I309" s="44" t="e">
        <f>IF(ISBLANK(A309),"",'Frese Valve Selection'!AC309&amp;" kPa")</f>
        <v>#N/A</v>
      </c>
      <c r="J309" s="44">
        <f>IF(ISBLANK(A309),"",'Frese Valve Selection'!B309)</f>
        <v>0</v>
      </c>
      <c r="K309" s="45" t="str">
        <f>IF(ISBLANK('Frese Valve Selection'!E309),"",'Frese Valve Selection'!E309)</f>
        <v/>
      </c>
    </row>
    <row r="310" spans="1:11">
      <c r="A310" s="43" t="str">
        <f>IF(ISBLANK('Frese Valve Selection'!Q310),"",'Frese Valve Selection'!Q310)</f>
        <v/>
      </c>
      <c r="B310" s="44">
        <f>'Frese Valve Selection'!C310</f>
        <v>0</v>
      </c>
      <c r="C310" s="44">
        <f>IF(ISBLANK(A310),"",'Frese Valve Selection'!AA310)</f>
        <v>0</v>
      </c>
      <c r="D310" s="44"/>
      <c r="E310" s="44"/>
      <c r="F310" s="44">
        <f>IF(ISBLANK(A310),"",'Frese Valve Selection'!D310)</f>
        <v>0</v>
      </c>
      <c r="G310" s="44">
        <v>1</v>
      </c>
      <c r="H310" s="44" t="e">
        <f>IF(ISBLANK(A310),"",'Frese Valve Selection'!AB310)</f>
        <v>#N/A</v>
      </c>
      <c r="I310" s="44" t="e">
        <f>IF(ISBLANK(A310),"",'Frese Valve Selection'!AC310&amp;" kPa")</f>
        <v>#N/A</v>
      </c>
      <c r="J310" s="44">
        <f>IF(ISBLANK(A310),"",'Frese Valve Selection'!B310)</f>
        <v>0</v>
      </c>
      <c r="K310" s="45" t="str">
        <f>IF(ISBLANK('Frese Valve Selection'!E310),"",'Frese Valve Selection'!E310)</f>
        <v/>
      </c>
    </row>
    <row r="311" spans="1:11">
      <c r="A311" s="43" t="str">
        <f>IF(ISBLANK('Frese Valve Selection'!Q311),"",'Frese Valve Selection'!Q311)</f>
        <v/>
      </c>
      <c r="B311" s="44">
        <f>'Frese Valve Selection'!C311</f>
        <v>0</v>
      </c>
      <c r="C311" s="44">
        <f>IF(ISBLANK(A311),"",'Frese Valve Selection'!AA311)</f>
        <v>0</v>
      </c>
      <c r="D311" s="44"/>
      <c r="E311" s="44"/>
      <c r="F311" s="44">
        <f>IF(ISBLANK(A311),"",'Frese Valve Selection'!D311)</f>
        <v>0</v>
      </c>
      <c r="G311" s="44">
        <v>1</v>
      </c>
      <c r="H311" s="44" t="e">
        <f>IF(ISBLANK(A311),"",'Frese Valve Selection'!AB311)</f>
        <v>#N/A</v>
      </c>
      <c r="I311" s="44" t="e">
        <f>IF(ISBLANK(A311),"",'Frese Valve Selection'!AC311&amp;" kPa")</f>
        <v>#N/A</v>
      </c>
      <c r="J311" s="44">
        <f>IF(ISBLANK(A311),"",'Frese Valve Selection'!B311)</f>
        <v>0</v>
      </c>
      <c r="K311" s="45" t="str">
        <f>IF(ISBLANK('Frese Valve Selection'!E311),"",'Frese Valve Selection'!E311)</f>
        <v/>
      </c>
    </row>
    <row r="312" spans="1:11">
      <c r="A312" s="43" t="str">
        <f>IF(ISBLANK('Frese Valve Selection'!Q312),"",'Frese Valve Selection'!Q312)</f>
        <v/>
      </c>
      <c r="B312" s="44">
        <f>'Frese Valve Selection'!C312</f>
        <v>0</v>
      </c>
      <c r="C312" s="44">
        <f>IF(ISBLANK(A312),"",'Frese Valve Selection'!AA312)</f>
        <v>0</v>
      </c>
      <c r="D312" s="44"/>
      <c r="E312" s="44"/>
      <c r="F312" s="44">
        <f>IF(ISBLANK(A312),"",'Frese Valve Selection'!D312)</f>
        <v>0</v>
      </c>
      <c r="G312" s="44">
        <v>1</v>
      </c>
      <c r="H312" s="44" t="e">
        <f>IF(ISBLANK(A312),"",'Frese Valve Selection'!AB312)</f>
        <v>#N/A</v>
      </c>
      <c r="I312" s="44" t="e">
        <f>IF(ISBLANK(A312),"",'Frese Valve Selection'!AC312&amp;" kPa")</f>
        <v>#N/A</v>
      </c>
      <c r="J312" s="44">
        <f>IF(ISBLANK(A312),"",'Frese Valve Selection'!B312)</f>
        <v>0</v>
      </c>
      <c r="K312" s="45" t="str">
        <f>IF(ISBLANK('Frese Valve Selection'!E312),"",'Frese Valve Selection'!E312)</f>
        <v/>
      </c>
    </row>
    <row r="313" spans="1:11">
      <c r="A313" s="43" t="str">
        <f>IF(ISBLANK('Frese Valve Selection'!Q313),"",'Frese Valve Selection'!Q313)</f>
        <v/>
      </c>
      <c r="B313" s="44">
        <f>'Frese Valve Selection'!C313</f>
        <v>0</v>
      </c>
      <c r="C313" s="44">
        <f>IF(ISBLANK(A313),"",'Frese Valve Selection'!AA313)</f>
        <v>0</v>
      </c>
      <c r="D313" s="44"/>
      <c r="E313" s="44"/>
      <c r="F313" s="44">
        <f>IF(ISBLANK(A313),"",'Frese Valve Selection'!D313)</f>
        <v>0</v>
      </c>
      <c r="G313" s="44">
        <v>1</v>
      </c>
      <c r="H313" s="44" t="e">
        <f>IF(ISBLANK(A313),"",'Frese Valve Selection'!AB313)</f>
        <v>#N/A</v>
      </c>
      <c r="I313" s="44" t="e">
        <f>IF(ISBLANK(A313),"",'Frese Valve Selection'!AC313&amp;" kPa")</f>
        <v>#N/A</v>
      </c>
      <c r="J313" s="44">
        <f>IF(ISBLANK(A313),"",'Frese Valve Selection'!B313)</f>
        <v>0</v>
      </c>
      <c r="K313" s="45" t="str">
        <f>IF(ISBLANK('Frese Valve Selection'!E313),"",'Frese Valve Selection'!E313)</f>
        <v/>
      </c>
    </row>
    <row r="314" spans="1:11">
      <c r="A314" s="43" t="str">
        <f>IF(ISBLANK('Frese Valve Selection'!Q314),"",'Frese Valve Selection'!Q314)</f>
        <v/>
      </c>
      <c r="B314" s="44">
        <f>'Frese Valve Selection'!C314</f>
        <v>0</v>
      </c>
      <c r="C314" s="44">
        <f>IF(ISBLANK(A314),"",'Frese Valve Selection'!AA314)</f>
        <v>0</v>
      </c>
      <c r="D314" s="44"/>
      <c r="E314" s="44"/>
      <c r="F314" s="44">
        <f>IF(ISBLANK(A314),"",'Frese Valve Selection'!D314)</f>
        <v>0</v>
      </c>
      <c r="G314" s="44">
        <v>1</v>
      </c>
      <c r="H314" s="44" t="e">
        <f>IF(ISBLANK(A314),"",'Frese Valve Selection'!AB314)</f>
        <v>#N/A</v>
      </c>
      <c r="I314" s="44" t="e">
        <f>IF(ISBLANK(A314),"",'Frese Valve Selection'!AC314&amp;" kPa")</f>
        <v>#N/A</v>
      </c>
      <c r="J314" s="44">
        <f>IF(ISBLANK(A314),"",'Frese Valve Selection'!B314)</f>
        <v>0</v>
      </c>
      <c r="K314" s="45" t="str">
        <f>IF(ISBLANK('Frese Valve Selection'!E314),"",'Frese Valve Selection'!E314)</f>
        <v/>
      </c>
    </row>
    <row r="315" spans="1:11">
      <c r="A315" s="43" t="str">
        <f>IF(ISBLANK('Frese Valve Selection'!Q315),"",'Frese Valve Selection'!Q315)</f>
        <v/>
      </c>
      <c r="B315" s="44">
        <f>'Frese Valve Selection'!C315</f>
        <v>0</v>
      </c>
      <c r="C315" s="44">
        <f>IF(ISBLANK(A315),"",'Frese Valve Selection'!AA315)</f>
        <v>0</v>
      </c>
      <c r="D315" s="44"/>
      <c r="E315" s="44"/>
      <c r="F315" s="44">
        <f>IF(ISBLANK(A315),"",'Frese Valve Selection'!D315)</f>
        <v>0</v>
      </c>
      <c r="G315" s="44">
        <v>1</v>
      </c>
      <c r="H315" s="44" t="e">
        <f>IF(ISBLANK(A315),"",'Frese Valve Selection'!AB315)</f>
        <v>#N/A</v>
      </c>
      <c r="I315" s="44" t="e">
        <f>IF(ISBLANK(A315),"",'Frese Valve Selection'!AC315&amp;" kPa")</f>
        <v>#N/A</v>
      </c>
      <c r="J315" s="44">
        <f>IF(ISBLANK(A315),"",'Frese Valve Selection'!B315)</f>
        <v>0</v>
      </c>
      <c r="K315" s="45" t="str">
        <f>IF(ISBLANK('Frese Valve Selection'!E315),"",'Frese Valve Selection'!E315)</f>
        <v/>
      </c>
    </row>
    <row r="316" spans="1:11">
      <c r="A316" s="43" t="str">
        <f>IF(ISBLANK('Frese Valve Selection'!Q316),"",'Frese Valve Selection'!Q316)</f>
        <v/>
      </c>
      <c r="B316" s="44">
        <f>'Frese Valve Selection'!C316</f>
        <v>0</v>
      </c>
      <c r="C316" s="44">
        <f>IF(ISBLANK(A316),"",'Frese Valve Selection'!AA316)</f>
        <v>0</v>
      </c>
      <c r="D316" s="44"/>
      <c r="E316" s="44"/>
      <c r="F316" s="44">
        <f>IF(ISBLANK(A316),"",'Frese Valve Selection'!D316)</f>
        <v>0</v>
      </c>
      <c r="G316" s="44">
        <v>1</v>
      </c>
      <c r="H316" s="44" t="e">
        <f>IF(ISBLANK(A316),"",'Frese Valve Selection'!AB316)</f>
        <v>#N/A</v>
      </c>
      <c r="I316" s="44" t="e">
        <f>IF(ISBLANK(A316),"",'Frese Valve Selection'!AC316&amp;" kPa")</f>
        <v>#N/A</v>
      </c>
      <c r="J316" s="44">
        <f>IF(ISBLANK(A316),"",'Frese Valve Selection'!B316)</f>
        <v>0</v>
      </c>
      <c r="K316" s="45" t="str">
        <f>IF(ISBLANK('Frese Valve Selection'!E316),"",'Frese Valve Selection'!E316)</f>
        <v/>
      </c>
    </row>
    <row r="317" spans="1:11">
      <c r="A317" s="43" t="str">
        <f>IF(ISBLANK('Frese Valve Selection'!Q317),"",'Frese Valve Selection'!Q317)</f>
        <v/>
      </c>
      <c r="B317" s="44">
        <f>'Frese Valve Selection'!C317</f>
        <v>0</v>
      </c>
      <c r="C317" s="44">
        <f>IF(ISBLANK(A317),"",'Frese Valve Selection'!AA317)</f>
        <v>0</v>
      </c>
      <c r="D317" s="44"/>
      <c r="E317" s="44"/>
      <c r="F317" s="44">
        <f>IF(ISBLANK(A317),"",'Frese Valve Selection'!D317)</f>
        <v>0</v>
      </c>
      <c r="G317" s="44">
        <v>1</v>
      </c>
      <c r="H317" s="44" t="e">
        <f>IF(ISBLANK(A317),"",'Frese Valve Selection'!AB317)</f>
        <v>#N/A</v>
      </c>
      <c r="I317" s="44" t="e">
        <f>IF(ISBLANK(A317),"",'Frese Valve Selection'!AC317&amp;" kPa")</f>
        <v>#N/A</v>
      </c>
      <c r="J317" s="44">
        <f>IF(ISBLANK(A317),"",'Frese Valve Selection'!B317)</f>
        <v>0</v>
      </c>
      <c r="K317" s="45" t="str">
        <f>IF(ISBLANK('Frese Valve Selection'!E317),"",'Frese Valve Selection'!E317)</f>
        <v/>
      </c>
    </row>
    <row r="318" spans="1:11">
      <c r="A318" s="43" t="str">
        <f>IF(ISBLANK('Frese Valve Selection'!Q318),"",'Frese Valve Selection'!Q318)</f>
        <v/>
      </c>
      <c r="B318" s="44">
        <f>'Frese Valve Selection'!C318</f>
        <v>0</v>
      </c>
      <c r="C318" s="44">
        <f>IF(ISBLANK(A318),"",'Frese Valve Selection'!AA318)</f>
        <v>0</v>
      </c>
      <c r="D318" s="44"/>
      <c r="E318" s="44"/>
      <c r="F318" s="44">
        <f>IF(ISBLANK(A318),"",'Frese Valve Selection'!D318)</f>
        <v>0</v>
      </c>
      <c r="G318" s="44">
        <v>1</v>
      </c>
      <c r="H318" s="44" t="e">
        <f>IF(ISBLANK(A318),"",'Frese Valve Selection'!AB318)</f>
        <v>#N/A</v>
      </c>
      <c r="I318" s="44" t="e">
        <f>IF(ISBLANK(A318),"",'Frese Valve Selection'!AC318&amp;" kPa")</f>
        <v>#N/A</v>
      </c>
      <c r="J318" s="44">
        <f>IF(ISBLANK(A318),"",'Frese Valve Selection'!B318)</f>
        <v>0</v>
      </c>
      <c r="K318" s="45" t="str">
        <f>IF(ISBLANK('Frese Valve Selection'!E318),"",'Frese Valve Selection'!E318)</f>
        <v/>
      </c>
    </row>
    <row r="319" spans="1:11">
      <c r="A319" s="43" t="str">
        <f>IF(ISBLANK('Frese Valve Selection'!Q319),"",'Frese Valve Selection'!Q319)</f>
        <v/>
      </c>
      <c r="B319" s="44">
        <f>'Frese Valve Selection'!C319</f>
        <v>0</v>
      </c>
      <c r="C319" s="44">
        <f>IF(ISBLANK(A319),"",'Frese Valve Selection'!AA319)</f>
        <v>0</v>
      </c>
      <c r="D319" s="44"/>
      <c r="E319" s="44"/>
      <c r="F319" s="44">
        <f>IF(ISBLANK(A319),"",'Frese Valve Selection'!D319)</f>
        <v>0</v>
      </c>
      <c r="G319" s="44">
        <v>1</v>
      </c>
      <c r="H319" s="44" t="e">
        <f>IF(ISBLANK(A319),"",'Frese Valve Selection'!AB319)</f>
        <v>#N/A</v>
      </c>
      <c r="I319" s="44" t="e">
        <f>IF(ISBLANK(A319),"",'Frese Valve Selection'!AC319&amp;" kPa")</f>
        <v>#N/A</v>
      </c>
      <c r="J319" s="44">
        <f>IF(ISBLANK(A319),"",'Frese Valve Selection'!B319)</f>
        <v>0</v>
      </c>
      <c r="K319" s="45" t="str">
        <f>IF(ISBLANK('Frese Valve Selection'!E319),"",'Frese Valve Selection'!E319)</f>
        <v/>
      </c>
    </row>
    <row r="320" spans="1:11">
      <c r="A320" s="43" t="str">
        <f>IF(ISBLANK('Frese Valve Selection'!Q320),"",'Frese Valve Selection'!Q320)</f>
        <v/>
      </c>
      <c r="B320" s="44">
        <f>'Frese Valve Selection'!C320</f>
        <v>0</v>
      </c>
      <c r="C320" s="44">
        <f>IF(ISBLANK(A320),"",'Frese Valve Selection'!AA320)</f>
        <v>0</v>
      </c>
      <c r="D320" s="44"/>
      <c r="E320" s="44"/>
      <c r="F320" s="44">
        <f>IF(ISBLANK(A320),"",'Frese Valve Selection'!D320)</f>
        <v>0</v>
      </c>
      <c r="G320" s="44">
        <v>1</v>
      </c>
      <c r="H320" s="44" t="e">
        <f>IF(ISBLANK(A320),"",'Frese Valve Selection'!AB320)</f>
        <v>#N/A</v>
      </c>
      <c r="I320" s="44" t="e">
        <f>IF(ISBLANK(A320),"",'Frese Valve Selection'!AC320&amp;" kPa")</f>
        <v>#N/A</v>
      </c>
      <c r="J320" s="44">
        <f>IF(ISBLANK(A320),"",'Frese Valve Selection'!B320)</f>
        <v>0</v>
      </c>
      <c r="K320" s="45" t="str">
        <f>IF(ISBLANK('Frese Valve Selection'!E320),"",'Frese Valve Selection'!E320)</f>
        <v/>
      </c>
    </row>
    <row r="321" spans="1:11">
      <c r="A321" s="43" t="str">
        <f>IF(ISBLANK('Frese Valve Selection'!Q321),"",'Frese Valve Selection'!Q321)</f>
        <v/>
      </c>
      <c r="B321" s="44">
        <f>'Frese Valve Selection'!C321</f>
        <v>0</v>
      </c>
      <c r="C321" s="44">
        <f>IF(ISBLANK(A321),"",'Frese Valve Selection'!AA321)</f>
        <v>0</v>
      </c>
      <c r="D321" s="44"/>
      <c r="E321" s="44"/>
      <c r="F321" s="44">
        <f>IF(ISBLANK(A321),"",'Frese Valve Selection'!D321)</f>
        <v>0</v>
      </c>
      <c r="G321" s="44">
        <v>1</v>
      </c>
      <c r="H321" s="44" t="e">
        <f>IF(ISBLANK(A321),"",'Frese Valve Selection'!AB321)</f>
        <v>#N/A</v>
      </c>
      <c r="I321" s="44" t="e">
        <f>IF(ISBLANK(A321),"",'Frese Valve Selection'!AC321&amp;" kPa")</f>
        <v>#N/A</v>
      </c>
      <c r="J321" s="44">
        <f>IF(ISBLANK(A321),"",'Frese Valve Selection'!B321)</f>
        <v>0</v>
      </c>
      <c r="K321" s="45" t="str">
        <f>IF(ISBLANK('Frese Valve Selection'!E321),"",'Frese Valve Selection'!E321)</f>
        <v/>
      </c>
    </row>
    <row r="322" spans="1:11">
      <c r="A322" s="43" t="str">
        <f>IF(ISBLANK('Frese Valve Selection'!Q322),"",'Frese Valve Selection'!Q322)</f>
        <v/>
      </c>
      <c r="B322" s="44">
        <f>'Frese Valve Selection'!C322</f>
        <v>0</v>
      </c>
      <c r="C322" s="44">
        <f>IF(ISBLANK(A322),"",'Frese Valve Selection'!AA322)</f>
        <v>0</v>
      </c>
      <c r="D322" s="44"/>
      <c r="E322" s="44"/>
      <c r="F322" s="44">
        <f>IF(ISBLANK(A322),"",'Frese Valve Selection'!D322)</f>
        <v>0</v>
      </c>
      <c r="G322" s="44">
        <v>1</v>
      </c>
      <c r="H322" s="44" t="e">
        <f>IF(ISBLANK(A322),"",'Frese Valve Selection'!AB322)</f>
        <v>#N/A</v>
      </c>
      <c r="I322" s="44" t="e">
        <f>IF(ISBLANK(A322),"",'Frese Valve Selection'!AC322&amp;" kPa")</f>
        <v>#N/A</v>
      </c>
      <c r="J322" s="44">
        <f>IF(ISBLANK(A322),"",'Frese Valve Selection'!B322)</f>
        <v>0</v>
      </c>
      <c r="K322" s="45" t="str">
        <f>IF(ISBLANK('Frese Valve Selection'!E322),"",'Frese Valve Selection'!E322)</f>
        <v/>
      </c>
    </row>
    <row r="323" spans="1:11">
      <c r="A323" s="43" t="str">
        <f>IF(ISBLANK('Frese Valve Selection'!Q323),"",'Frese Valve Selection'!Q323)</f>
        <v/>
      </c>
      <c r="B323" s="44">
        <f>'Frese Valve Selection'!C323</f>
        <v>0</v>
      </c>
      <c r="C323" s="44">
        <f>IF(ISBLANK(A323),"",'Frese Valve Selection'!AA323)</f>
        <v>0</v>
      </c>
      <c r="D323" s="44"/>
      <c r="E323" s="44"/>
      <c r="F323" s="44">
        <f>IF(ISBLANK(A323),"",'Frese Valve Selection'!D323)</f>
        <v>0</v>
      </c>
      <c r="G323" s="44">
        <v>1</v>
      </c>
      <c r="H323" s="44" t="e">
        <f>IF(ISBLANK(A323),"",'Frese Valve Selection'!AB323)</f>
        <v>#N/A</v>
      </c>
      <c r="I323" s="44" t="e">
        <f>IF(ISBLANK(A323),"",'Frese Valve Selection'!AC323&amp;" kPa")</f>
        <v>#N/A</v>
      </c>
      <c r="J323" s="44">
        <f>IF(ISBLANK(A323),"",'Frese Valve Selection'!B323)</f>
        <v>0</v>
      </c>
      <c r="K323" s="45" t="str">
        <f>IF(ISBLANK('Frese Valve Selection'!E323),"",'Frese Valve Selection'!E323)</f>
        <v/>
      </c>
    </row>
    <row r="324" spans="1:11">
      <c r="A324" s="43" t="str">
        <f>IF(ISBLANK('Frese Valve Selection'!Q324),"",'Frese Valve Selection'!Q324)</f>
        <v/>
      </c>
      <c r="B324" s="44">
        <f>'Frese Valve Selection'!C324</f>
        <v>0</v>
      </c>
      <c r="C324" s="44">
        <f>IF(ISBLANK(A324),"",'Frese Valve Selection'!AA324)</f>
        <v>0</v>
      </c>
      <c r="D324" s="44"/>
      <c r="E324" s="44"/>
      <c r="F324" s="44">
        <f>IF(ISBLANK(A324),"",'Frese Valve Selection'!D324)</f>
        <v>0</v>
      </c>
      <c r="G324" s="44">
        <v>1</v>
      </c>
      <c r="H324" s="44" t="e">
        <f>IF(ISBLANK(A324),"",'Frese Valve Selection'!AB324)</f>
        <v>#N/A</v>
      </c>
      <c r="I324" s="44" t="e">
        <f>IF(ISBLANK(A324),"",'Frese Valve Selection'!AC324&amp;" kPa")</f>
        <v>#N/A</v>
      </c>
      <c r="J324" s="44">
        <f>IF(ISBLANK(A324),"",'Frese Valve Selection'!B324)</f>
        <v>0</v>
      </c>
      <c r="K324" s="45" t="str">
        <f>IF(ISBLANK('Frese Valve Selection'!E324),"",'Frese Valve Selection'!E324)</f>
        <v/>
      </c>
    </row>
    <row r="325" spans="1:11">
      <c r="A325" s="43" t="str">
        <f>IF(ISBLANK('Frese Valve Selection'!Q325),"",'Frese Valve Selection'!Q325)</f>
        <v/>
      </c>
      <c r="B325" s="44">
        <f>'Frese Valve Selection'!C325</f>
        <v>0</v>
      </c>
      <c r="C325" s="44">
        <f>IF(ISBLANK(A325),"",'Frese Valve Selection'!AA325)</f>
        <v>0</v>
      </c>
      <c r="D325" s="44"/>
      <c r="E325" s="44"/>
      <c r="F325" s="44">
        <f>IF(ISBLANK(A325),"",'Frese Valve Selection'!D325)</f>
        <v>0</v>
      </c>
      <c r="G325" s="44">
        <v>1</v>
      </c>
      <c r="H325" s="44" t="e">
        <f>IF(ISBLANK(A325),"",'Frese Valve Selection'!AB325)</f>
        <v>#N/A</v>
      </c>
      <c r="I325" s="44" t="e">
        <f>IF(ISBLANK(A325),"",'Frese Valve Selection'!AC325&amp;" kPa")</f>
        <v>#N/A</v>
      </c>
      <c r="J325" s="44">
        <f>IF(ISBLANK(A325),"",'Frese Valve Selection'!B325)</f>
        <v>0</v>
      </c>
      <c r="K325" s="45" t="str">
        <f>IF(ISBLANK('Frese Valve Selection'!E325),"",'Frese Valve Selection'!E325)</f>
        <v/>
      </c>
    </row>
    <row r="326" spans="1:11">
      <c r="A326" s="43" t="str">
        <f>IF(ISBLANK('Frese Valve Selection'!Q326),"",'Frese Valve Selection'!Q326)</f>
        <v/>
      </c>
      <c r="B326" s="44">
        <f>'Frese Valve Selection'!C326</f>
        <v>0</v>
      </c>
      <c r="C326" s="44">
        <f>IF(ISBLANK(A326),"",'Frese Valve Selection'!AA326)</f>
        <v>0</v>
      </c>
      <c r="D326" s="44"/>
      <c r="E326" s="44"/>
      <c r="F326" s="44">
        <f>IF(ISBLANK(A326),"",'Frese Valve Selection'!D326)</f>
        <v>0</v>
      </c>
      <c r="G326" s="44">
        <v>1</v>
      </c>
      <c r="H326" s="44" t="e">
        <f>IF(ISBLANK(A326),"",'Frese Valve Selection'!AB326)</f>
        <v>#N/A</v>
      </c>
      <c r="I326" s="44" t="e">
        <f>IF(ISBLANK(A326),"",'Frese Valve Selection'!AC326&amp;" kPa")</f>
        <v>#N/A</v>
      </c>
      <c r="J326" s="44">
        <f>IF(ISBLANK(A326),"",'Frese Valve Selection'!B326)</f>
        <v>0</v>
      </c>
      <c r="K326" s="45" t="str">
        <f>IF(ISBLANK('Frese Valve Selection'!E326),"",'Frese Valve Selection'!E326)</f>
        <v/>
      </c>
    </row>
    <row r="327" spans="1:11">
      <c r="A327" s="43" t="str">
        <f>IF(ISBLANK('Frese Valve Selection'!Q327),"",'Frese Valve Selection'!Q327)</f>
        <v/>
      </c>
      <c r="B327" s="44">
        <f>'Frese Valve Selection'!C327</f>
        <v>0</v>
      </c>
      <c r="C327" s="44">
        <f>IF(ISBLANK(A327),"",'Frese Valve Selection'!AA327)</f>
        <v>0</v>
      </c>
      <c r="D327" s="44"/>
      <c r="E327" s="44"/>
      <c r="F327" s="44">
        <f>IF(ISBLANK(A327),"",'Frese Valve Selection'!D327)</f>
        <v>0</v>
      </c>
      <c r="G327" s="44">
        <v>1</v>
      </c>
      <c r="H327" s="44" t="e">
        <f>IF(ISBLANK(A327),"",'Frese Valve Selection'!AB327)</f>
        <v>#N/A</v>
      </c>
      <c r="I327" s="44" t="e">
        <f>IF(ISBLANK(A327),"",'Frese Valve Selection'!AC327&amp;" kPa")</f>
        <v>#N/A</v>
      </c>
      <c r="J327" s="44">
        <f>IF(ISBLANK(A327),"",'Frese Valve Selection'!B327)</f>
        <v>0</v>
      </c>
      <c r="K327" s="45" t="str">
        <f>IF(ISBLANK('Frese Valve Selection'!E327),"",'Frese Valve Selection'!E327)</f>
        <v/>
      </c>
    </row>
    <row r="328" spans="1:11">
      <c r="A328" s="43" t="str">
        <f>IF(ISBLANK('Frese Valve Selection'!Q328),"",'Frese Valve Selection'!Q328)</f>
        <v/>
      </c>
      <c r="B328" s="44">
        <f>'Frese Valve Selection'!C328</f>
        <v>0</v>
      </c>
      <c r="C328" s="44">
        <f>IF(ISBLANK(A328),"",'Frese Valve Selection'!AA328)</f>
        <v>0</v>
      </c>
      <c r="D328" s="44"/>
      <c r="E328" s="44"/>
      <c r="F328" s="44">
        <f>IF(ISBLANK(A328),"",'Frese Valve Selection'!D328)</f>
        <v>0</v>
      </c>
      <c r="G328" s="44">
        <v>1</v>
      </c>
      <c r="H328" s="44" t="e">
        <f>IF(ISBLANK(A328),"",'Frese Valve Selection'!AB328)</f>
        <v>#N/A</v>
      </c>
      <c r="I328" s="44" t="e">
        <f>IF(ISBLANK(A328),"",'Frese Valve Selection'!AC328&amp;" kPa")</f>
        <v>#N/A</v>
      </c>
      <c r="J328" s="44">
        <f>IF(ISBLANK(A328),"",'Frese Valve Selection'!B328)</f>
        <v>0</v>
      </c>
      <c r="K328" s="45" t="str">
        <f>IF(ISBLANK('Frese Valve Selection'!E328),"",'Frese Valve Selection'!E328)</f>
        <v/>
      </c>
    </row>
    <row r="329" spans="1:11">
      <c r="A329" s="43" t="str">
        <f>IF(ISBLANK('Frese Valve Selection'!Q329),"",'Frese Valve Selection'!Q329)</f>
        <v/>
      </c>
      <c r="B329" s="44">
        <f>'Frese Valve Selection'!C329</f>
        <v>0</v>
      </c>
      <c r="C329" s="44">
        <f>IF(ISBLANK(A329),"",'Frese Valve Selection'!AA329)</f>
        <v>0</v>
      </c>
      <c r="D329" s="44"/>
      <c r="E329" s="44"/>
      <c r="F329" s="44">
        <f>IF(ISBLANK(A329),"",'Frese Valve Selection'!D329)</f>
        <v>0</v>
      </c>
      <c r="G329" s="44">
        <v>1</v>
      </c>
      <c r="H329" s="44" t="e">
        <f>IF(ISBLANK(A329),"",'Frese Valve Selection'!AB329)</f>
        <v>#N/A</v>
      </c>
      <c r="I329" s="44" t="e">
        <f>IF(ISBLANK(A329),"",'Frese Valve Selection'!AC329&amp;" kPa")</f>
        <v>#N/A</v>
      </c>
      <c r="J329" s="44">
        <f>IF(ISBLANK(A329),"",'Frese Valve Selection'!B329)</f>
        <v>0</v>
      </c>
      <c r="K329" s="45" t="str">
        <f>IF(ISBLANK('Frese Valve Selection'!E329),"",'Frese Valve Selection'!E329)</f>
        <v/>
      </c>
    </row>
    <row r="330" spans="1:11">
      <c r="A330" s="43" t="str">
        <f>IF(ISBLANK('Frese Valve Selection'!Q330),"",'Frese Valve Selection'!Q330)</f>
        <v/>
      </c>
      <c r="B330" s="44">
        <f>'Frese Valve Selection'!C330</f>
        <v>0</v>
      </c>
      <c r="C330" s="44">
        <f>IF(ISBLANK(A330),"",'Frese Valve Selection'!AA330)</f>
        <v>0</v>
      </c>
      <c r="D330" s="44"/>
      <c r="E330" s="44"/>
      <c r="F330" s="44">
        <f>IF(ISBLANK(A330),"",'Frese Valve Selection'!D330)</f>
        <v>0</v>
      </c>
      <c r="G330" s="44">
        <v>1</v>
      </c>
      <c r="H330" s="44" t="e">
        <f>IF(ISBLANK(A330),"",'Frese Valve Selection'!AB330)</f>
        <v>#N/A</v>
      </c>
      <c r="I330" s="44" t="e">
        <f>IF(ISBLANK(A330),"",'Frese Valve Selection'!AC330&amp;" kPa")</f>
        <v>#N/A</v>
      </c>
      <c r="J330" s="44">
        <f>IF(ISBLANK(A330),"",'Frese Valve Selection'!B330)</f>
        <v>0</v>
      </c>
      <c r="K330" s="45" t="str">
        <f>IF(ISBLANK('Frese Valve Selection'!E330),"",'Frese Valve Selection'!E330)</f>
        <v/>
      </c>
    </row>
    <row r="331" spans="1:11">
      <c r="A331" s="43" t="str">
        <f>IF(ISBLANK('Frese Valve Selection'!Q331),"",'Frese Valve Selection'!Q331)</f>
        <v/>
      </c>
      <c r="B331" s="44">
        <f>'Frese Valve Selection'!C331</f>
        <v>0</v>
      </c>
      <c r="C331" s="44">
        <f>IF(ISBLANK(A331),"",'Frese Valve Selection'!AA331)</f>
        <v>0</v>
      </c>
      <c r="D331" s="44"/>
      <c r="E331" s="44"/>
      <c r="F331" s="44">
        <f>IF(ISBLANK(A331),"",'Frese Valve Selection'!D331)</f>
        <v>0</v>
      </c>
      <c r="G331" s="44">
        <v>1</v>
      </c>
      <c r="H331" s="44" t="e">
        <f>IF(ISBLANK(A331),"",'Frese Valve Selection'!AB331)</f>
        <v>#N/A</v>
      </c>
      <c r="I331" s="44" t="e">
        <f>IF(ISBLANK(A331),"",'Frese Valve Selection'!AC331&amp;" kPa")</f>
        <v>#N/A</v>
      </c>
      <c r="J331" s="44">
        <f>IF(ISBLANK(A331),"",'Frese Valve Selection'!B331)</f>
        <v>0</v>
      </c>
      <c r="K331" s="45" t="str">
        <f>IF(ISBLANK('Frese Valve Selection'!E331),"",'Frese Valve Selection'!E331)</f>
        <v/>
      </c>
    </row>
    <row r="332" spans="1:11">
      <c r="A332" s="43" t="str">
        <f>IF(ISBLANK('Frese Valve Selection'!Q332),"",'Frese Valve Selection'!Q332)</f>
        <v/>
      </c>
      <c r="B332" s="44">
        <f>'Frese Valve Selection'!C332</f>
        <v>0</v>
      </c>
      <c r="C332" s="44">
        <f>IF(ISBLANK(A332),"",'Frese Valve Selection'!AA332)</f>
        <v>0</v>
      </c>
      <c r="D332" s="44"/>
      <c r="E332" s="44"/>
      <c r="F332" s="44">
        <f>IF(ISBLANK(A332),"",'Frese Valve Selection'!D332)</f>
        <v>0</v>
      </c>
      <c r="G332" s="44">
        <v>1</v>
      </c>
      <c r="H332" s="44" t="e">
        <f>IF(ISBLANK(A332),"",'Frese Valve Selection'!AB332)</f>
        <v>#N/A</v>
      </c>
      <c r="I332" s="44" t="e">
        <f>IF(ISBLANK(A332),"",'Frese Valve Selection'!AC332&amp;" kPa")</f>
        <v>#N/A</v>
      </c>
      <c r="J332" s="44">
        <f>IF(ISBLANK(A332),"",'Frese Valve Selection'!B332)</f>
        <v>0</v>
      </c>
      <c r="K332" s="45" t="str">
        <f>IF(ISBLANK('Frese Valve Selection'!E332),"",'Frese Valve Selection'!E332)</f>
        <v/>
      </c>
    </row>
    <row r="333" spans="1:11">
      <c r="A333" s="43" t="str">
        <f>IF(ISBLANK('Frese Valve Selection'!Q333),"",'Frese Valve Selection'!Q333)</f>
        <v/>
      </c>
      <c r="B333" s="44">
        <f>'Frese Valve Selection'!C333</f>
        <v>0</v>
      </c>
      <c r="C333" s="44">
        <f>IF(ISBLANK(A333),"",'Frese Valve Selection'!AA333)</f>
        <v>0</v>
      </c>
      <c r="D333" s="44"/>
      <c r="E333" s="44"/>
      <c r="F333" s="44">
        <f>IF(ISBLANK(A333),"",'Frese Valve Selection'!D333)</f>
        <v>0</v>
      </c>
      <c r="G333" s="44">
        <v>1</v>
      </c>
      <c r="H333" s="44" t="e">
        <f>IF(ISBLANK(A333),"",'Frese Valve Selection'!AB333)</f>
        <v>#N/A</v>
      </c>
      <c r="I333" s="44" t="e">
        <f>IF(ISBLANK(A333),"",'Frese Valve Selection'!AC333&amp;" kPa")</f>
        <v>#N/A</v>
      </c>
      <c r="J333" s="44">
        <f>IF(ISBLANK(A333),"",'Frese Valve Selection'!B333)</f>
        <v>0</v>
      </c>
      <c r="K333" s="45" t="str">
        <f>IF(ISBLANK('Frese Valve Selection'!E333),"",'Frese Valve Selection'!E333)</f>
        <v/>
      </c>
    </row>
    <row r="334" spans="1:11">
      <c r="A334" s="43" t="str">
        <f>IF(ISBLANK('Frese Valve Selection'!Q334),"",'Frese Valve Selection'!Q334)</f>
        <v/>
      </c>
      <c r="B334" s="44">
        <f>'Frese Valve Selection'!C334</f>
        <v>0</v>
      </c>
      <c r="C334" s="44">
        <f>IF(ISBLANK(A334),"",'Frese Valve Selection'!AA334)</f>
        <v>0</v>
      </c>
      <c r="D334" s="44"/>
      <c r="E334" s="44"/>
      <c r="F334" s="44">
        <f>IF(ISBLANK(A334),"",'Frese Valve Selection'!D334)</f>
        <v>0</v>
      </c>
      <c r="G334" s="44">
        <v>1</v>
      </c>
      <c r="H334" s="44" t="e">
        <f>IF(ISBLANK(A334),"",'Frese Valve Selection'!AB334)</f>
        <v>#N/A</v>
      </c>
      <c r="I334" s="44" t="e">
        <f>IF(ISBLANK(A334),"",'Frese Valve Selection'!AC334&amp;" kPa")</f>
        <v>#N/A</v>
      </c>
      <c r="J334" s="44">
        <f>IF(ISBLANK(A334),"",'Frese Valve Selection'!B334)</f>
        <v>0</v>
      </c>
      <c r="K334" s="45" t="str">
        <f>IF(ISBLANK('Frese Valve Selection'!E334),"",'Frese Valve Selection'!E334)</f>
        <v/>
      </c>
    </row>
    <row r="335" spans="1:11">
      <c r="A335" s="43" t="str">
        <f>IF(ISBLANK('Frese Valve Selection'!Q335),"",'Frese Valve Selection'!Q335)</f>
        <v/>
      </c>
      <c r="B335" s="44">
        <f>'Frese Valve Selection'!C335</f>
        <v>0</v>
      </c>
      <c r="C335" s="44">
        <f>IF(ISBLANK(A335),"",'Frese Valve Selection'!AA335)</f>
        <v>0</v>
      </c>
      <c r="D335" s="44"/>
      <c r="E335" s="44"/>
      <c r="F335" s="44">
        <f>IF(ISBLANK(A335),"",'Frese Valve Selection'!D335)</f>
        <v>0</v>
      </c>
      <c r="G335" s="44">
        <v>1</v>
      </c>
      <c r="H335" s="44" t="e">
        <f>IF(ISBLANK(A335),"",'Frese Valve Selection'!AB335)</f>
        <v>#N/A</v>
      </c>
      <c r="I335" s="44" t="e">
        <f>IF(ISBLANK(A335),"",'Frese Valve Selection'!AC335&amp;" kPa")</f>
        <v>#N/A</v>
      </c>
      <c r="J335" s="44">
        <f>IF(ISBLANK(A335),"",'Frese Valve Selection'!B335)</f>
        <v>0</v>
      </c>
      <c r="K335" s="45" t="str">
        <f>IF(ISBLANK('Frese Valve Selection'!E335),"",'Frese Valve Selection'!E335)</f>
        <v/>
      </c>
    </row>
    <row r="336" spans="1:11">
      <c r="A336" s="43" t="str">
        <f>IF(ISBLANK('Frese Valve Selection'!Q336),"",'Frese Valve Selection'!Q336)</f>
        <v/>
      </c>
      <c r="B336" s="44">
        <f>'Frese Valve Selection'!C336</f>
        <v>0</v>
      </c>
      <c r="C336" s="44">
        <f>IF(ISBLANK(A336),"",'Frese Valve Selection'!AA336)</f>
        <v>0</v>
      </c>
      <c r="D336" s="44"/>
      <c r="E336" s="44"/>
      <c r="F336" s="44">
        <f>IF(ISBLANK(A336),"",'Frese Valve Selection'!D336)</f>
        <v>0</v>
      </c>
      <c r="G336" s="44">
        <v>1</v>
      </c>
      <c r="H336" s="44" t="e">
        <f>IF(ISBLANK(A336),"",'Frese Valve Selection'!AB336)</f>
        <v>#N/A</v>
      </c>
      <c r="I336" s="44" t="e">
        <f>IF(ISBLANK(A336),"",'Frese Valve Selection'!AC336&amp;" kPa")</f>
        <v>#N/A</v>
      </c>
      <c r="J336" s="44">
        <f>IF(ISBLANK(A336),"",'Frese Valve Selection'!B336)</f>
        <v>0</v>
      </c>
      <c r="K336" s="45" t="str">
        <f>IF(ISBLANK('Frese Valve Selection'!E336),"",'Frese Valve Selection'!E336)</f>
        <v/>
      </c>
    </row>
    <row r="337" spans="1:11">
      <c r="A337" s="43" t="str">
        <f>IF(ISBLANK('Frese Valve Selection'!Q337),"",'Frese Valve Selection'!Q337)</f>
        <v/>
      </c>
      <c r="B337" s="44">
        <f>'Frese Valve Selection'!C337</f>
        <v>0</v>
      </c>
      <c r="C337" s="44">
        <f>IF(ISBLANK(A337),"",'Frese Valve Selection'!AA337)</f>
        <v>0</v>
      </c>
      <c r="D337" s="44"/>
      <c r="E337" s="44"/>
      <c r="F337" s="44">
        <f>IF(ISBLANK(A337),"",'Frese Valve Selection'!D337)</f>
        <v>0</v>
      </c>
      <c r="G337" s="44">
        <v>1</v>
      </c>
      <c r="H337" s="44" t="e">
        <f>IF(ISBLANK(A337),"",'Frese Valve Selection'!AB337)</f>
        <v>#N/A</v>
      </c>
      <c r="I337" s="44" t="e">
        <f>IF(ISBLANK(A337),"",'Frese Valve Selection'!AC337&amp;" kPa")</f>
        <v>#N/A</v>
      </c>
      <c r="J337" s="44">
        <f>IF(ISBLANK(A337),"",'Frese Valve Selection'!B337)</f>
        <v>0</v>
      </c>
      <c r="K337" s="45" t="str">
        <f>IF(ISBLANK('Frese Valve Selection'!E337),"",'Frese Valve Selection'!E337)</f>
        <v/>
      </c>
    </row>
    <row r="338" spans="1:11">
      <c r="A338" s="43" t="str">
        <f>IF(ISBLANK('Frese Valve Selection'!Q338),"",'Frese Valve Selection'!Q338)</f>
        <v/>
      </c>
      <c r="B338" s="44">
        <f>'Frese Valve Selection'!C338</f>
        <v>0</v>
      </c>
      <c r="C338" s="44">
        <f>IF(ISBLANK(A338),"",'Frese Valve Selection'!AA338)</f>
        <v>0</v>
      </c>
      <c r="D338" s="44"/>
      <c r="E338" s="44"/>
      <c r="F338" s="44">
        <f>IF(ISBLANK(A338),"",'Frese Valve Selection'!D338)</f>
        <v>0</v>
      </c>
      <c r="G338" s="44">
        <v>1</v>
      </c>
      <c r="H338" s="44" t="e">
        <f>IF(ISBLANK(A338),"",'Frese Valve Selection'!AB338)</f>
        <v>#N/A</v>
      </c>
      <c r="I338" s="44" t="e">
        <f>IF(ISBLANK(A338),"",'Frese Valve Selection'!AC338&amp;" kPa")</f>
        <v>#N/A</v>
      </c>
      <c r="J338" s="44">
        <f>IF(ISBLANK(A338),"",'Frese Valve Selection'!B338)</f>
        <v>0</v>
      </c>
      <c r="K338" s="45" t="str">
        <f>IF(ISBLANK('Frese Valve Selection'!E338),"",'Frese Valve Selection'!E338)</f>
        <v/>
      </c>
    </row>
    <row r="339" spans="1:11">
      <c r="A339" s="43" t="str">
        <f>IF(ISBLANK('Frese Valve Selection'!Q339),"",'Frese Valve Selection'!Q339)</f>
        <v/>
      </c>
      <c r="B339" s="44">
        <f>'Frese Valve Selection'!C339</f>
        <v>0</v>
      </c>
      <c r="C339" s="44">
        <f>IF(ISBLANK(A339),"",'Frese Valve Selection'!AA339)</f>
        <v>0</v>
      </c>
      <c r="D339" s="44"/>
      <c r="E339" s="44"/>
      <c r="F339" s="44">
        <f>IF(ISBLANK(A339),"",'Frese Valve Selection'!D339)</f>
        <v>0</v>
      </c>
      <c r="G339" s="44">
        <v>1</v>
      </c>
      <c r="H339" s="44" t="e">
        <f>IF(ISBLANK(A339),"",'Frese Valve Selection'!AB339)</f>
        <v>#N/A</v>
      </c>
      <c r="I339" s="44" t="e">
        <f>IF(ISBLANK(A339),"",'Frese Valve Selection'!AC339&amp;" kPa")</f>
        <v>#N/A</v>
      </c>
      <c r="J339" s="44">
        <f>IF(ISBLANK(A339),"",'Frese Valve Selection'!B339)</f>
        <v>0</v>
      </c>
      <c r="K339" s="45" t="str">
        <f>IF(ISBLANK('Frese Valve Selection'!E339),"",'Frese Valve Selection'!E339)</f>
        <v/>
      </c>
    </row>
    <row r="340" spans="1:11">
      <c r="A340" s="43" t="str">
        <f>IF(ISBLANK('Frese Valve Selection'!Q340),"",'Frese Valve Selection'!Q340)</f>
        <v/>
      </c>
      <c r="B340" s="44">
        <f>'Frese Valve Selection'!C340</f>
        <v>0</v>
      </c>
      <c r="C340" s="44">
        <f>IF(ISBLANK(A340),"",'Frese Valve Selection'!AA340)</f>
        <v>0</v>
      </c>
      <c r="D340" s="44"/>
      <c r="E340" s="44"/>
      <c r="F340" s="44">
        <f>IF(ISBLANK(A340),"",'Frese Valve Selection'!D340)</f>
        <v>0</v>
      </c>
      <c r="G340" s="44">
        <v>1</v>
      </c>
      <c r="H340" s="44" t="e">
        <f>IF(ISBLANK(A340),"",'Frese Valve Selection'!AB340)</f>
        <v>#N/A</v>
      </c>
      <c r="I340" s="44" t="e">
        <f>IF(ISBLANK(A340),"",'Frese Valve Selection'!AC340&amp;" kPa")</f>
        <v>#N/A</v>
      </c>
      <c r="J340" s="44">
        <f>IF(ISBLANK(A340),"",'Frese Valve Selection'!B340)</f>
        <v>0</v>
      </c>
      <c r="K340" s="45" t="str">
        <f>IF(ISBLANK('Frese Valve Selection'!E340),"",'Frese Valve Selection'!E340)</f>
        <v/>
      </c>
    </row>
    <row r="341" spans="1:11">
      <c r="A341" s="43" t="str">
        <f>IF(ISBLANK('Frese Valve Selection'!Q341),"",'Frese Valve Selection'!Q341)</f>
        <v/>
      </c>
      <c r="B341" s="44">
        <f>'Frese Valve Selection'!C341</f>
        <v>0</v>
      </c>
      <c r="C341" s="44">
        <f>IF(ISBLANK(A341),"",'Frese Valve Selection'!AA341)</f>
        <v>0</v>
      </c>
      <c r="D341" s="44"/>
      <c r="E341" s="44"/>
      <c r="F341" s="44">
        <f>IF(ISBLANK(A341),"",'Frese Valve Selection'!D341)</f>
        <v>0</v>
      </c>
      <c r="G341" s="44">
        <v>1</v>
      </c>
      <c r="H341" s="44" t="e">
        <f>IF(ISBLANK(A341),"",'Frese Valve Selection'!AB341)</f>
        <v>#N/A</v>
      </c>
      <c r="I341" s="44" t="e">
        <f>IF(ISBLANK(A341),"",'Frese Valve Selection'!AC341&amp;" kPa")</f>
        <v>#N/A</v>
      </c>
      <c r="J341" s="44">
        <f>IF(ISBLANK(A341),"",'Frese Valve Selection'!B341)</f>
        <v>0</v>
      </c>
      <c r="K341" s="45" t="str">
        <f>IF(ISBLANK('Frese Valve Selection'!E341),"",'Frese Valve Selection'!E341)</f>
        <v/>
      </c>
    </row>
    <row r="342" spans="1:11">
      <c r="A342" s="43" t="str">
        <f>IF(ISBLANK('Frese Valve Selection'!Q342),"",'Frese Valve Selection'!Q342)</f>
        <v/>
      </c>
      <c r="B342" s="44">
        <f>'Frese Valve Selection'!C342</f>
        <v>0</v>
      </c>
      <c r="C342" s="44">
        <f>IF(ISBLANK(A342),"",'Frese Valve Selection'!AA342)</f>
        <v>0</v>
      </c>
      <c r="D342" s="44"/>
      <c r="E342" s="44"/>
      <c r="F342" s="44">
        <f>IF(ISBLANK(A342),"",'Frese Valve Selection'!D342)</f>
        <v>0</v>
      </c>
      <c r="G342" s="44">
        <v>1</v>
      </c>
      <c r="H342" s="44" t="e">
        <f>IF(ISBLANK(A342),"",'Frese Valve Selection'!AB342)</f>
        <v>#N/A</v>
      </c>
      <c r="I342" s="44" t="e">
        <f>IF(ISBLANK(A342),"",'Frese Valve Selection'!AC342&amp;" kPa")</f>
        <v>#N/A</v>
      </c>
      <c r="J342" s="44">
        <f>IF(ISBLANK(A342),"",'Frese Valve Selection'!B342)</f>
        <v>0</v>
      </c>
      <c r="K342" s="45" t="str">
        <f>IF(ISBLANK('Frese Valve Selection'!E342),"",'Frese Valve Selection'!E342)</f>
        <v/>
      </c>
    </row>
    <row r="343" spans="1:11">
      <c r="A343" s="43" t="str">
        <f>IF(ISBLANK('Frese Valve Selection'!Q343),"",'Frese Valve Selection'!Q343)</f>
        <v/>
      </c>
      <c r="B343" s="44">
        <f>'Frese Valve Selection'!C343</f>
        <v>0</v>
      </c>
      <c r="C343" s="44">
        <f>IF(ISBLANK(A343),"",'Frese Valve Selection'!AA343)</f>
        <v>0</v>
      </c>
      <c r="D343" s="44"/>
      <c r="E343" s="44"/>
      <c r="F343" s="44">
        <f>IF(ISBLANK(A343),"",'Frese Valve Selection'!D343)</f>
        <v>0</v>
      </c>
      <c r="G343" s="44">
        <v>1</v>
      </c>
      <c r="H343" s="44" t="e">
        <f>IF(ISBLANK(A343),"",'Frese Valve Selection'!AB343)</f>
        <v>#N/A</v>
      </c>
      <c r="I343" s="44" t="e">
        <f>IF(ISBLANK(A343),"",'Frese Valve Selection'!AC343&amp;" kPa")</f>
        <v>#N/A</v>
      </c>
      <c r="J343" s="44">
        <f>IF(ISBLANK(A343),"",'Frese Valve Selection'!B343)</f>
        <v>0</v>
      </c>
      <c r="K343" s="45" t="str">
        <f>IF(ISBLANK('Frese Valve Selection'!E343),"",'Frese Valve Selection'!E343)</f>
        <v/>
      </c>
    </row>
    <row r="344" spans="1:11">
      <c r="A344" s="43" t="str">
        <f>IF(ISBLANK('Frese Valve Selection'!Q344),"",'Frese Valve Selection'!Q344)</f>
        <v/>
      </c>
      <c r="B344" s="44">
        <f>'Frese Valve Selection'!C344</f>
        <v>0</v>
      </c>
      <c r="C344" s="44">
        <f>IF(ISBLANK(A344),"",'Frese Valve Selection'!AA344)</f>
        <v>0</v>
      </c>
      <c r="D344" s="44"/>
      <c r="E344" s="44"/>
      <c r="F344" s="44">
        <f>IF(ISBLANK(A344),"",'Frese Valve Selection'!D344)</f>
        <v>0</v>
      </c>
      <c r="G344" s="44">
        <v>1</v>
      </c>
      <c r="H344" s="44" t="e">
        <f>IF(ISBLANK(A344),"",'Frese Valve Selection'!AB344)</f>
        <v>#N/A</v>
      </c>
      <c r="I344" s="44" t="e">
        <f>IF(ISBLANK(A344),"",'Frese Valve Selection'!AC344&amp;" kPa")</f>
        <v>#N/A</v>
      </c>
      <c r="J344" s="44">
        <f>IF(ISBLANK(A344),"",'Frese Valve Selection'!B344)</f>
        <v>0</v>
      </c>
      <c r="K344" s="45" t="str">
        <f>IF(ISBLANK('Frese Valve Selection'!E344),"",'Frese Valve Selection'!E344)</f>
        <v/>
      </c>
    </row>
    <row r="345" spans="1:11">
      <c r="A345" s="43" t="str">
        <f>IF(ISBLANK('Frese Valve Selection'!Q345),"",'Frese Valve Selection'!Q345)</f>
        <v/>
      </c>
      <c r="B345" s="44">
        <f>'Frese Valve Selection'!C345</f>
        <v>0</v>
      </c>
      <c r="C345" s="44">
        <f>IF(ISBLANK(A345),"",'Frese Valve Selection'!AA345)</f>
        <v>0</v>
      </c>
      <c r="D345" s="44"/>
      <c r="E345" s="44"/>
      <c r="F345" s="44">
        <f>IF(ISBLANK(A345),"",'Frese Valve Selection'!D345)</f>
        <v>0</v>
      </c>
      <c r="G345" s="44">
        <v>1</v>
      </c>
      <c r="H345" s="44" t="e">
        <f>IF(ISBLANK(A345),"",'Frese Valve Selection'!AB345)</f>
        <v>#N/A</v>
      </c>
      <c r="I345" s="44" t="e">
        <f>IF(ISBLANK(A345),"",'Frese Valve Selection'!AC345&amp;" kPa")</f>
        <v>#N/A</v>
      </c>
      <c r="J345" s="44">
        <f>IF(ISBLANK(A345),"",'Frese Valve Selection'!B345)</f>
        <v>0</v>
      </c>
      <c r="K345" s="45" t="str">
        <f>IF(ISBLANK('Frese Valve Selection'!E345),"",'Frese Valve Selection'!E345)</f>
        <v/>
      </c>
    </row>
    <row r="346" spans="1:11">
      <c r="A346" s="43" t="str">
        <f>IF(ISBLANK('Frese Valve Selection'!Q346),"",'Frese Valve Selection'!Q346)</f>
        <v/>
      </c>
      <c r="B346" s="44">
        <f>'Frese Valve Selection'!C346</f>
        <v>0</v>
      </c>
      <c r="C346" s="44">
        <f>IF(ISBLANK(A346),"",'Frese Valve Selection'!AA346)</f>
        <v>0</v>
      </c>
      <c r="D346" s="44"/>
      <c r="E346" s="44"/>
      <c r="F346" s="44">
        <f>IF(ISBLANK(A346),"",'Frese Valve Selection'!D346)</f>
        <v>0</v>
      </c>
      <c r="G346" s="44">
        <v>1</v>
      </c>
      <c r="H346" s="44" t="e">
        <f>IF(ISBLANK(A346),"",'Frese Valve Selection'!AB346)</f>
        <v>#N/A</v>
      </c>
      <c r="I346" s="44" t="e">
        <f>IF(ISBLANK(A346),"",'Frese Valve Selection'!AC346&amp;" kPa")</f>
        <v>#N/A</v>
      </c>
      <c r="J346" s="44">
        <f>IF(ISBLANK(A346),"",'Frese Valve Selection'!B346)</f>
        <v>0</v>
      </c>
      <c r="K346" s="45" t="str">
        <f>IF(ISBLANK('Frese Valve Selection'!E346),"",'Frese Valve Selection'!E346)</f>
        <v/>
      </c>
    </row>
    <row r="347" spans="1:11">
      <c r="A347" s="43" t="str">
        <f>IF(ISBLANK('Frese Valve Selection'!Q347),"",'Frese Valve Selection'!Q347)</f>
        <v/>
      </c>
      <c r="B347" s="44">
        <f>'Frese Valve Selection'!C347</f>
        <v>0</v>
      </c>
      <c r="C347" s="44">
        <f>IF(ISBLANK(A347),"",'Frese Valve Selection'!AA347)</f>
        <v>0</v>
      </c>
      <c r="D347" s="44"/>
      <c r="E347" s="44"/>
      <c r="F347" s="44">
        <f>IF(ISBLANK(A347),"",'Frese Valve Selection'!D347)</f>
        <v>0</v>
      </c>
      <c r="G347" s="44">
        <v>1</v>
      </c>
      <c r="H347" s="44" t="e">
        <f>IF(ISBLANK(A347),"",'Frese Valve Selection'!AB347)</f>
        <v>#N/A</v>
      </c>
      <c r="I347" s="44" t="e">
        <f>IF(ISBLANK(A347),"",'Frese Valve Selection'!AC347&amp;" kPa")</f>
        <v>#N/A</v>
      </c>
      <c r="J347" s="44">
        <f>IF(ISBLANK(A347),"",'Frese Valve Selection'!B347)</f>
        <v>0</v>
      </c>
      <c r="K347" s="45" t="str">
        <f>IF(ISBLANK('Frese Valve Selection'!E347),"",'Frese Valve Selection'!E347)</f>
        <v/>
      </c>
    </row>
    <row r="348" spans="1:11">
      <c r="A348" s="43" t="str">
        <f>IF(ISBLANK('Frese Valve Selection'!Q348),"",'Frese Valve Selection'!Q348)</f>
        <v/>
      </c>
      <c r="B348" s="44">
        <f>'Frese Valve Selection'!C348</f>
        <v>0</v>
      </c>
      <c r="C348" s="44">
        <f>IF(ISBLANK(A348),"",'Frese Valve Selection'!AA348)</f>
        <v>0</v>
      </c>
      <c r="D348" s="44"/>
      <c r="E348" s="44"/>
      <c r="F348" s="44">
        <f>IF(ISBLANK(A348),"",'Frese Valve Selection'!D348)</f>
        <v>0</v>
      </c>
      <c r="G348" s="44">
        <v>1</v>
      </c>
      <c r="H348" s="44" t="e">
        <f>IF(ISBLANK(A348),"",'Frese Valve Selection'!AB348)</f>
        <v>#N/A</v>
      </c>
      <c r="I348" s="44" t="e">
        <f>IF(ISBLANK(A348),"",'Frese Valve Selection'!AC348&amp;" kPa")</f>
        <v>#N/A</v>
      </c>
      <c r="J348" s="44">
        <f>IF(ISBLANK(A348),"",'Frese Valve Selection'!B348)</f>
        <v>0</v>
      </c>
      <c r="K348" s="45" t="str">
        <f>IF(ISBLANK('Frese Valve Selection'!E348),"",'Frese Valve Selection'!E348)</f>
        <v/>
      </c>
    </row>
    <row r="349" spans="1:11">
      <c r="A349" s="43" t="str">
        <f>IF(ISBLANK('Frese Valve Selection'!Q349),"",'Frese Valve Selection'!Q349)</f>
        <v/>
      </c>
      <c r="B349" s="44">
        <f>'Frese Valve Selection'!C349</f>
        <v>0</v>
      </c>
      <c r="C349" s="44">
        <f>IF(ISBLANK(A349),"",'Frese Valve Selection'!AA349)</f>
        <v>0</v>
      </c>
      <c r="D349" s="44"/>
      <c r="E349" s="44"/>
      <c r="F349" s="44">
        <f>IF(ISBLANK(A349),"",'Frese Valve Selection'!D349)</f>
        <v>0</v>
      </c>
      <c r="G349" s="44">
        <v>1</v>
      </c>
      <c r="H349" s="44" t="e">
        <f>IF(ISBLANK(A349),"",'Frese Valve Selection'!AB349)</f>
        <v>#N/A</v>
      </c>
      <c r="I349" s="44" t="e">
        <f>IF(ISBLANK(A349),"",'Frese Valve Selection'!AC349&amp;" kPa")</f>
        <v>#N/A</v>
      </c>
      <c r="J349" s="44">
        <f>IF(ISBLANK(A349),"",'Frese Valve Selection'!B349)</f>
        <v>0</v>
      </c>
      <c r="K349" s="45" t="str">
        <f>IF(ISBLANK('Frese Valve Selection'!E349),"",'Frese Valve Selection'!E349)</f>
        <v/>
      </c>
    </row>
    <row r="350" spans="1:11">
      <c r="A350" s="43" t="str">
        <f>IF(ISBLANK('Frese Valve Selection'!Q350),"",'Frese Valve Selection'!Q350)</f>
        <v/>
      </c>
      <c r="B350" s="44">
        <f>'Frese Valve Selection'!C350</f>
        <v>0</v>
      </c>
      <c r="C350" s="44">
        <f>IF(ISBLANK(A350),"",'Frese Valve Selection'!AA350)</f>
        <v>0</v>
      </c>
      <c r="D350" s="44"/>
      <c r="E350" s="44"/>
      <c r="F350" s="44">
        <f>IF(ISBLANK(A350),"",'Frese Valve Selection'!D350)</f>
        <v>0</v>
      </c>
      <c r="G350" s="44">
        <v>1</v>
      </c>
      <c r="H350" s="44" t="e">
        <f>IF(ISBLANK(A350),"",'Frese Valve Selection'!AB350)</f>
        <v>#N/A</v>
      </c>
      <c r="I350" s="44" t="e">
        <f>IF(ISBLANK(A350),"",'Frese Valve Selection'!AC350&amp;" kPa")</f>
        <v>#N/A</v>
      </c>
      <c r="J350" s="44">
        <f>IF(ISBLANK(A350),"",'Frese Valve Selection'!B350)</f>
        <v>0</v>
      </c>
      <c r="K350" s="45" t="str">
        <f>IF(ISBLANK('Frese Valve Selection'!E350),"",'Frese Valve Selection'!E350)</f>
        <v/>
      </c>
    </row>
    <row r="351" spans="1:11">
      <c r="A351" s="43" t="str">
        <f>IF(ISBLANK('Frese Valve Selection'!Q351),"",'Frese Valve Selection'!Q351)</f>
        <v/>
      </c>
      <c r="B351" s="44">
        <f>'Frese Valve Selection'!C351</f>
        <v>0</v>
      </c>
      <c r="C351" s="44">
        <f>IF(ISBLANK(A351),"",'Frese Valve Selection'!AA351)</f>
        <v>0</v>
      </c>
      <c r="D351" s="44"/>
      <c r="E351" s="44"/>
      <c r="F351" s="44">
        <f>IF(ISBLANK(A351),"",'Frese Valve Selection'!D351)</f>
        <v>0</v>
      </c>
      <c r="G351" s="44">
        <v>1</v>
      </c>
      <c r="H351" s="44" t="e">
        <f>IF(ISBLANK(A351),"",'Frese Valve Selection'!AB351)</f>
        <v>#N/A</v>
      </c>
      <c r="I351" s="44" t="e">
        <f>IF(ISBLANK(A351),"",'Frese Valve Selection'!AC351&amp;" kPa")</f>
        <v>#N/A</v>
      </c>
      <c r="J351" s="44">
        <f>IF(ISBLANK(A351),"",'Frese Valve Selection'!B351)</f>
        <v>0</v>
      </c>
      <c r="K351" s="45" t="str">
        <f>IF(ISBLANK('Frese Valve Selection'!E351),"",'Frese Valve Selection'!E351)</f>
        <v/>
      </c>
    </row>
    <row r="352" spans="1:11">
      <c r="A352" s="43" t="str">
        <f>IF(ISBLANK('Frese Valve Selection'!Q352),"",'Frese Valve Selection'!Q352)</f>
        <v/>
      </c>
      <c r="B352" s="44">
        <f>'Frese Valve Selection'!C352</f>
        <v>0</v>
      </c>
      <c r="C352" s="44">
        <f>IF(ISBLANK(A352),"",'Frese Valve Selection'!AA352)</f>
        <v>0</v>
      </c>
      <c r="D352" s="44"/>
      <c r="E352" s="44"/>
      <c r="F352" s="44">
        <f>IF(ISBLANK(A352),"",'Frese Valve Selection'!D352)</f>
        <v>0</v>
      </c>
      <c r="G352" s="44">
        <v>1</v>
      </c>
      <c r="H352" s="44" t="e">
        <f>IF(ISBLANK(A352),"",'Frese Valve Selection'!AB352)</f>
        <v>#N/A</v>
      </c>
      <c r="I352" s="44" t="e">
        <f>IF(ISBLANK(A352),"",'Frese Valve Selection'!AC352&amp;" kPa")</f>
        <v>#N/A</v>
      </c>
      <c r="J352" s="44">
        <f>IF(ISBLANK(A352),"",'Frese Valve Selection'!B352)</f>
        <v>0</v>
      </c>
      <c r="K352" s="45" t="str">
        <f>IF(ISBLANK('Frese Valve Selection'!E352),"",'Frese Valve Selection'!E352)</f>
        <v/>
      </c>
    </row>
    <row r="353" spans="1:11">
      <c r="A353" s="43" t="str">
        <f>IF(ISBLANK('Frese Valve Selection'!Q353),"",'Frese Valve Selection'!Q353)</f>
        <v/>
      </c>
      <c r="B353" s="44">
        <f>'Frese Valve Selection'!C353</f>
        <v>0</v>
      </c>
      <c r="C353" s="44">
        <f>IF(ISBLANK(A353),"",'Frese Valve Selection'!AA353)</f>
        <v>0</v>
      </c>
      <c r="D353" s="44"/>
      <c r="E353" s="44"/>
      <c r="F353" s="44">
        <f>IF(ISBLANK(A353),"",'Frese Valve Selection'!D353)</f>
        <v>0</v>
      </c>
      <c r="G353" s="44">
        <v>1</v>
      </c>
      <c r="H353" s="44" t="e">
        <f>IF(ISBLANK(A353),"",'Frese Valve Selection'!AB353)</f>
        <v>#N/A</v>
      </c>
      <c r="I353" s="44" t="e">
        <f>IF(ISBLANK(A353),"",'Frese Valve Selection'!AC353&amp;" kPa")</f>
        <v>#N/A</v>
      </c>
      <c r="J353" s="44">
        <f>IF(ISBLANK(A353),"",'Frese Valve Selection'!B353)</f>
        <v>0</v>
      </c>
      <c r="K353" s="45" t="str">
        <f>IF(ISBLANK('Frese Valve Selection'!E353),"",'Frese Valve Selection'!E353)</f>
        <v/>
      </c>
    </row>
    <row r="354" spans="1:11">
      <c r="A354" s="43" t="str">
        <f>IF(ISBLANK('Frese Valve Selection'!Q354),"",'Frese Valve Selection'!Q354)</f>
        <v/>
      </c>
      <c r="B354" s="44">
        <f>'Frese Valve Selection'!C354</f>
        <v>0</v>
      </c>
      <c r="C354" s="44">
        <f>IF(ISBLANK(A354),"",'Frese Valve Selection'!AA354)</f>
        <v>0</v>
      </c>
      <c r="D354" s="44"/>
      <c r="E354" s="44"/>
      <c r="F354" s="44">
        <f>IF(ISBLANK(A354),"",'Frese Valve Selection'!D354)</f>
        <v>0</v>
      </c>
      <c r="G354" s="44">
        <v>1</v>
      </c>
      <c r="H354" s="44" t="e">
        <f>IF(ISBLANK(A354),"",'Frese Valve Selection'!AB354)</f>
        <v>#N/A</v>
      </c>
      <c r="I354" s="44" t="e">
        <f>IF(ISBLANK(A354),"",'Frese Valve Selection'!AC354&amp;" kPa")</f>
        <v>#N/A</v>
      </c>
      <c r="J354" s="44">
        <f>IF(ISBLANK(A354),"",'Frese Valve Selection'!B354)</f>
        <v>0</v>
      </c>
      <c r="K354" s="45" t="str">
        <f>IF(ISBLANK('Frese Valve Selection'!E354),"",'Frese Valve Selection'!E354)</f>
        <v/>
      </c>
    </row>
    <row r="355" spans="1:11">
      <c r="A355" s="43" t="str">
        <f>IF(ISBLANK('Frese Valve Selection'!Q355),"",'Frese Valve Selection'!Q355)</f>
        <v/>
      </c>
      <c r="B355" s="44">
        <f>'Frese Valve Selection'!C355</f>
        <v>0</v>
      </c>
      <c r="C355" s="44">
        <f>IF(ISBLANK(A355),"",'Frese Valve Selection'!AA355)</f>
        <v>0</v>
      </c>
      <c r="D355" s="44"/>
      <c r="E355" s="44"/>
      <c r="F355" s="44">
        <f>IF(ISBLANK(A355),"",'Frese Valve Selection'!D355)</f>
        <v>0</v>
      </c>
      <c r="G355" s="44">
        <v>1</v>
      </c>
      <c r="H355" s="44" t="e">
        <f>IF(ISBLANK(A355),"",'Frese Valve Selection'!AB355)</f>
        <v>#N/A</v>
      </c>
      <c r="I355" s="44" t="e">
        <f>IF(ISBLANK(A355),"",'Frese Valve Selection'!AC355&amp;" kPa")</f>
        <v>#N/A</v>
      </c>
      <c r="J355" s="44">
        <f>IF(ISBLANK(A355),"",'Frese Valve Selection'!B355)</f>
        <v>0</v>
      </c>
      <c r="K355" s="45" t="str">
        <f>IF(ISBLANK('Frese Valve Selection'!E355),"",'Frese Valve Selection'!E355)</f>
        <v/>
      </c>
    </row>
    <row r="356" spans="1:11">
      <c r="A356" s="43" t="str">
        <f>IF(ISBLANK('Frese Valve Selection'!Q356),"",'Frese Valve Selection'!Q356)</f>
        <v/>
      </c>
      <c r="B356" s="44">
        <f>'Frese Valve Selection'!C356</f>
        <v>0</v>
      </c>
      <c r="C356" s="44">
        <f>IF(ISBLANK(A356),"",'Frese Valve Selection'!AA356)</f>
        <v>0</v>
      </c>
      <c r="D356" s="44"/>
      <c r="E356" s="44"/>
      <c r="F356" s="44">
        <f>IF(ISBLANK(A356),"",'Frese Valve Selection'!D356)</f>
        <v>0</v>
      </c>
      <c r="G356" s="44">
        <v>1</v>
      </c>
      <c r="H356" s="44" t="e">
        <f>IF(ISBLANK(A356),"",'Frese Valve Selection'!AB356)</f>
        <v>#N/A</v>
      </c>
      <c r="I356" s="44" t="e">
        <f>IF(ISBLANK(A356),"",'Frese Valve Selection'!AC356&amp;" kPa")</f>
        <v>#N/A</v>
      </c>
      <c r="J356" s="44">
        <f>IF(ISBLANK(A356),"",'Frese Valve Selection'!B356)</f>
        <v>0</v>
      </c>
      <c r="K356" s="45" t="str">
        <f>IF(ISBLANK('Frese Valve Selection'!E356),"",'Frese Valve Selection'!E356)</f>
        <v/>
      </c>
    </row>
    <row r="357" spans="1:11">
      <c r="A357" s="43" t="str">
        <f>IF(ISBLANK('Frese Valve Selection'!Q357),"",'Frese Valve Selection'!Q357)</f>
        <v/>
      </c>
      <c r="B357" s="44">
        <f>'Frese Valve Selection'!C357</f>
        <v>0</v>
      </c>
      <c r="C357" s="44">
        <f>IF(ISBLANK(A357),"",'Frese Valve Selection'!AA357)</f>
        <v>0</v>
      </c>
      <c r="D357" s="44"/>
      <c r="E357" s="44"/>
      <c r="F357" s="44">
        <f>IF(ISBLANK(A357),"",'Frese Valve Selection'!D357)</f>
        <v>0</v>
      </c>
      <c r="G357" s="44">
        <v>1</v>
      </c>
      <c r="H357" s="44" t="e">
        <f>IF(ISBLANK(A357),"",'Frese Valve Selection'!AB357)</f>
        <v>#N/A</v>
      </c>
      <c r="I357" s="44" t="e">
        <f>IF(ISBLANK(A357),"",'Frese Valve Selection'!AC357&amp;" kPa")</f>
        <v>#N/A</v>
      </c>
      <c r="J357" s="44">
        <f>IF(ISBLANK(A357),"",'Frese Valve Selection'!B357)</f>
        <v>0</v>
      </c>
      <c r="K357" s="45" t="str">
        <f>IF(ISBLANK('Frese Valve Selection'!E357),"",'Frese Valve Selection'!E357)</f>
        <v/>
      </c>
    </row>
    <row r="358" spans="1:11">
      <c r="A358" s="43" t="str">
        <f>IF(ISBLANK('Frese Valve Selection'!Q358),"",'Frese Valve Selection'!Q358)</f>
        <v/>
      </c>
      <c r="B358" s="44">
        <f>'Frese Valve Selection'!C358</f>
        <v>0</v>
      </c>
      <c r="C358" s="44">
        <f>IF(ISBLANK(A358),"",'Frese Valve Selection'!AA358)</f>
        <v>0</v>
      </c>
      <c r="D358" s="44"/>
      <c r="E358" s="44"/>
      <c r="F358" s="44">
        <f>IF(ISBLANK(A358),"",'Frese Valve Selection'!D358)</f>
        <v>0</v>
      </c>
      <c r="G358" s="44">
        <v>1</v>
      </c>
      <c r="H358" s="44" t="e">
        <f>IF(ISBLANK(A358),"",'Frese Valve Selection'!AB358)</f>
        <v>#N/A</v>
      </c>
      <c r="I358" s="44" t="e">
        <f>IF(ISBLANK(A358),"",'Frese Valve Selection'!AC358&amp;" kPa")</f>
        <v>#N/A</v>
      </c>
      <c r="J358" s="44">
        <f>IF(ISBLANK(A358),"",'Frese Valve Selection'!B358)</f>
        <v>0</v>
      </c>
      <c r="K358" s="45" t="str">
        <f>IF(ISBLANK('Frese Valve Selection'!E358),"",'Frese Valve Selection'!E358)</f>
        <v/>
      </c>
    </row>
    <row r="359" spans="1:11">
      <c r="A359" s="43" t="str">
        <f>IF(ISBLANK('Frese Valve Selection'!Q359),"",'Frese Valve Selection'!Q359)</f>
        <v/>
      </c>
      <c r="B359" s="44">
        <f>'Frese Valve Selection'!C359</f>
        <v>0</v>
      </c>
      <c r="C359" s="44">
        <f>IF(ISBLANK(A359),"",'Frese Valve Selection'!AA359)</f>
        <v>0</v>
      </c>
      <c r="D359" s="44"/>
      <c r="E359" s="44"/>
      <c r="F359" s="44">
        <f>IF(ISBLANK(A359),"",'Frese Valve Selection'!D359)</f>
        <v>0</v>
      </c>
      <c r="G359" s="44">
        <v>1</v>
      </c>
      <c r="H359" s="44" t="e">
        <f>IF(ISBLANK(A359),"",'Frese Valve Selection'!AB359)</f>
        <v>#N/A</v>
      </c>
      <c r="I359" s="44" t="e">
        <f>IF(ISBLANK(A359),"",'Frese Valve Selection'!AC359&amp;" kPa")</f>
        <v>#N/A</v>
      </c>
      <c r="J359" s="44">
        <f>IF(ISBLANK(A359),"",'Frese Valve Selection'!B359)</f>
        <v>0</v>
      </c>
      <c r="K359" s="45" t="str">
        <f>IF(ISBLANK('Frese Valve Selection'!E359),"",'Frese Valve Selection'!E359)</f>
        <v/>
      </c>
    </row>
    <row r="360" spans="1:11">
      <c r="A360" s="43" t="str">
        <f>IF(ISBLANK('Frese Valve Selection'!Q360),"",'Frese Valve Selection'!Q360)</f>
        <v/>
      </c>
      <c r="B360" s="44">
        <f>'Frese Valve Selection'!C360</f>
        <v>0</v>
      </c>
      <c r="C360" s="44">
        <f>IF(ISBLANK(A360),"",'Frese Valve Selection'!AA360)</f>
        <v>0</v>
      </c>
      <c r="D360" s="44"/>
      <c r="E360" s="44"/>
      <c r="F360" s="44">
        <f>IF(ISBLANK(A360),"",'Frese Valve Selection'!D360)</f>
        <v>0</v>
      </c>
      <c r="G360" s="44">
        <v>1</v>
      </c>
      <c r="H360" s="44" t="e">
        <f>IF(ISBLANK(A360),"",'Frese Valve Selection'!AB360)</f>
        <v>#N/A</v>
      </c>
      <c r="I360" s="44" t="e">
        <f>IF(ISBLANK(A360),"",'Frese Valve Selection'!AC360&amp;" kPa")</f>
        <v>#N/A</v>
      </c>
      <c r="J360" s="44">
        <f>IF(ISBLANK(A360),"",'Frese Valve Selection'!B360)</f>
        <v>0</v>
      </c>
      <c r="K360" s="45" t="str">
        <f>IF(ISBLANK('Frese Valve Selection'!E360),"",'Frese Valve Selection'!E360)</f>
        <v/>
      </c>
    </row>
    <row r="361" spans="1:11">
      <c r="A361" s="43" t="str">
        <f>IF(ISBLANK('Frese Valve Selection'!Q361),"",'Frese Valve Selection'!Q361)</f>
        <v/>
      </c>
      <c r="B361" s="44">
        <f>'Frese Valve Selection'!C361</f>
        <v>0</v>
      </c>
      <c r="C361" s="44">
        <f>IF(ISBLANK(A361),"",'Frese Valve Selection'!AA361)</f>
        <v>0</v>
      </c>
      <c r="D361" s="44"/>
      <c r="E361" s="44"/>
      <c r="F361" s="44">
        <f>IF(ISBLANK(A361),"",'Frese Valve Selection'!D361)</f>
        <v>0</v>
      </c>
      <c r="G361" s="44">
        <v>1</v>
      </c>
      <c r="H361" s="44" t="e">
        <f>IF(ISBLANK(A361),"",'Frese Valve Selection'!AB361)</f>
        <v>#N/A</v>
      </c>
      <c r="I361" s="44" t="e">
        <f>IF(ISBLANK(A361),"",'Frese Valve Selection'!AC361&amp;" kPa")</f>
        <v>#N/A</v>
      </c>
      <c r="J361" s="44">
        <f>IF(ISBLANK(A361),"",'Frese Valve Selection'!B361)</f>
        <v>0</v>
      </c>
      <c r="K361" s="45" t="str">
        <f>IF(ISBLANK('Frese Valve Selection'!E361),"",'Frese Valve Selection'!E361)</f>
        <v/>
      </c>
    </row>
    <row r="362" spans="1:11">
      <c r="A362" s="43" t="str">
        <f>IF(ISBLANK('Frese Valve Selection'!Q362),"",'Frese Valve Selection'!Q362)</f>
        <v/>
      </c>
      <c r="B362" s="44">
        <f>'Frese Valve Selection'!C362</f>
        <v>0</v>
      </c>
      <c r="C362" s="44">
        <f>IF(ISBLANK(A362),"",'Frese Valve Selection'!AA362)</f>
        <v>0</v>
      </c>
      <c r="D362" s="44"/>
      <c r="E362" s="44"/>
      <c r="F362" s="44">
        <f>IF(ISBLANK(A362),"",'Frese Valve Selection'!D362)</f>
        <v>0</v>
      </c>
      <c r="G362" s="44">
        <v>1</v>
      </c>
      <c r="H362" s="44" t="e">
        <f>IF(ISBLANK(A362),"",'Frese Valve Selection'!AB362)</f>
        <v>#N/A</v>
      </c>
      <c r="I362" s="44" t="e">
        <f>IF(ISBLANK(A362),"",'Frese Valve Selection'!AC362&amp;" kPa")</f>
        <v>#N/A</v>
      </c>
      <c r="J362" s="44">
        <f>IF(ISBLANK(A362),"",'Frese Valve Selection'!B362)</f>
        <v>0</v>
      </c>
      <c r="K362" s="45" t="str">
        <f>IF(ISBLANK('Frese Valve Selection'!E362),"",'Frese Valve Selection'!E362)</f>
        <v/>
      </c>
    </row>
    <row r="363" spans="1:11">
      <c r="A363" s="43" t="str">
        <f>IF(ISBLANK('Frese Valve Selection'!Q363),"",'Frese Valve Selection'!Q363)</f>
        <v/>
      </c>
      <c r="B363" s="44">
        <f>'Frese Valve Selection'!C363</f>
        <v>0</v>
      </c>
      <c r="C363" s="44">
        <f>IF(ISBLANK(A363),"",'Frese Valve Selection'!AA363)</f>
        <v>0</v>
      </c>
      <c r="D363" s="44"/>
      <c r="E363" s="44"/>
      <c r="F363" s="44">
        <f>IF(ISBLANK(A363),"",'Frese Valve Selection'!D363)</f>
        <v>0</v>
      </c>
      <c r="G363" s="44">
        <v>1</v>
      </c>
      <c r="H363" s="44" t="e">
        <f>IF(ISBLANK(A363),"",'Frese Valve Selection'!AB363)</f>
        <v>#N/A</v>
      </c>
      <c r="I363" s="44" t="e">
        <f>IF(ISBLANK(A363),"",'Frese Valve Selection'!AC363&amp;" kPa")</f>
        <v>#N/A</v>
      </c>
      <c r="J363" s="44">
        <f>IF(ISBLANK(A363),"",'Frese Valve Selection'!B363)</f>
        <v>0</v>
      </c>
      <c r="K363" s="45" t="str">
        <f>IF(ISBLANK('Frese Valve Selection'!E363),"",'Frese Valve Selection'!E363)</f>
        <v/>
      </c>
    </row>
    <row r="364" spans="1:11">
      <c r="A364" s="43" t="str">
        <f>IF(ISBLANK('Frese Valve Selection'!Q364),"",'Frese Valve Selection'!Q364)</f>
        <v/>
      </c>
      <c r="B364" s="44">
        <f>'Frese Valve Selection'!C364</f>
        <v>0</v>
      </c>
      <c r="C364" s="44">
        <f>IF(ISBLANK(A364),"",'Frese Valve Selection'!AA364)</f>
        <v>0</v>
      </c>
      <c r="D364" s="44"/>
      <c r="E364" s="44"/>
      <c r="F364" s="44">
        <f>IF(ISBLANK(A364),"",'Frese Valve Selection'!D364)</f>
        <v>0</v>
      </c>
      <c r="G364" s="44">
        <v>1</v>
      </c>
      <c r="H364" s="44" t="e">
        <f>IF(ISBLANK(A364),"",'Frese Valve Selection'!AB364)</f>
        <v>#N/A</v>
      </c>
      <c r="I364" s="44" t="e">
        <f>IF(ISBLANK(A364),"",'Frese Valve Selection'!AC364&amp;" kPa")</f>
        <v>#N/A</v>
      </c>
      <c r="J364" s="44">
        <f>IF(ISBLANK(A364),"",'Frese Valve Selection'!B364)</f>
        <v>0</v>
      </c>
      <c r="K364" s="45" t="str">
        <f>IF(ISBLANK('Frese Valve Selection'!E364),"",'Frese Valve Selection'!E364)</f>
        <v/>
      </c>
    </row>
    <row r="365" spans="1:11">
      <c r="A365" s="43" t="str">
        <f>IF(ISBLANK('Frese Valve Selection'!Q365),"",'Frese Valve Selection'!Q365)</f>
        <v/>
      </c>
      <c r="B365" s="44">
        <f>'Frese Valve Selection'!C365</f>
        <v>0</v>
      </c>
      <c r="C365" s="44">
        <f>IF(ISBLANK(A365),"",'Frese Valve Selection'!AA365)</f>
        <v>0</v>
      </c>
      <c r="D365" s="44"/>
      <c r="E365" s="44"/>
      <c r="F365" s="44">
        <f>IF(ISBLANK(A365),"",'Frese Valve Selection'!D365)</f>
        <v>0</v>
      </c>
      <c r="G365" s="44">
        <v>1</v>
      </c>
      <c r="H365" s="44" t="e">
        <f>IF(ISBLANK(A365),"",'Frese Valve Selection'!AB365)</f>
        <v>#N/A</v>
      </c>
      <c r="I365" s="44" t="e">
        <f>IF(ISBLANK(A365),"",'Frese Valve Selection'!AC365&amp;" kPa")</f>
        <v>#N/A</v>
      </c>
      <c r="J365" s="44">
        <f>IF(ISBLANK(A365),"",'Frese Valve Selection'!B365)</f>
        <v>0</v>
      </c>
      <c r="K365" s="45" t="str">
        <f>IF(ISBLANK('Frese Valve Selection'!E365),"",'Frese Valve Selection'!E365)</f>
        <v/>
      </c>
    </row>
    <row r="366" spans="1:11">
      <c r="A366" s="43" t="str">
        <f>IF(ISBLANK('Frese Valve Selection'!Q366),"",'Frese Valve Selection'!Q366)</f>
        <v/>
      </c>
      <c r="B366" s="44">
        <f>'Frese Valve Selection'!C366</f>
        <v>0</v>
      </c>
      <c r="C366" s="44">
        <f>IF(ISBLANK(A366),"",'Frese Valve Selection'!AA366)</f>
        <v>0</v>
      </c>
      <c r="D366" s="44"/>
      <c r="E366" s="44"/>
      <c r="F366" s="44">
        <f>IF(ISBLANK(A366),"",'Frese Valve Selection'!D366)</f>
        <v>0</v>
      </c>
      <c r="G366" s="44">
        <v>1</v>
      </c>
      <c r="H366" s="44" t="e">
        <f>IF(ISBLANK(A366),"",'Frese Valve Selection'!AB366)</f>
        <v>#N/A</v>
      </c>
      <c r="I366" s="44" t="e">
        <f>IF(ISBLANK(A366),"",'Frese Valve Selection'!AC366&amp;" kPa")</f>
        <v>#N/A</v>
      </c>
      <c r="J366" s="44">
        <f>IF(ISBLANK(A366),"",'Frese Valve Selection'!B366)</f>
        <v>0</v>
      </c>
      <c r="K366" s="45" t="str">
        <f>IF(ISBLANK('Frese Valve Selection'!E366),"",'Frese Valve Selection'!E366)</f>
        <v/>
      </c>
    </row>
    <row r="367" spans="1:11">
      <c r="A367" s="43" t="str">
        <f>IF(ISBLANK('Frese Valve Selection'!Q367),"",'Frese Valve Selection'!Q367)</f>
        <v/>
      </c>
      <c r="B367" s="44">
        <f>'Frese Valve Selection'!C367</f>
        <v>0</v>
      </c>
      <c r="C367" s="44">
        <f>IF(ISBLANK(A367),"",'Frese Valve Selection'!AA367)</f>
        <v>0</v>
      </c>
      <c r="D367" s="44"/>
      <c r="E367" s="44"/>
      <c r="F367" s="44">
        <f>IF(ISBLANK(A367),"",'Frese Valve Selection'!D367)</f>
        <v>0</v>
      </c>
      <c r="G367" s="44">
        <v>1</v>
      </c>
      <c r="H367" s="44" t="e">
        <f>IF(ISBLANK(A367),"",'Frese Valve Selection'!AB367)</f>
        <v>#N/A</v>
      </c>
      <c r="I367" s="44" t="e">
        <f>IF(ISBLANK(A367),"",'Frese Valve Selection'!AC367&amp;" kPa")</f>
        <v>#N/A</v>
      </c>
      <c r="J367" s="44">
        <f>IF(ISBLANK(A367),"",'Frese Valve Selection'!B367)</f>
        <v>0</v>
      </c>
      <c r="K367" s="45" t="str">
        <f>IF(ISBLANK('Frese Valve Selection'!E367),"",'Frese Valve Selection'!E367)</f>
        <v/>
      </c>
    </row>
    <row r="368" spans="1:11">
      <c r="A368" s="43" t="str">
        <f>IF(ISBLANK('Frese Valve Selection'!Q368),"",'Frese Valve Selection'!Q368)</f>
        <v/>
      </c>
      <c r="B368" s="44">
        <f>'Frese Valve Selection'!C368</f>
        <v>0</v>
      </c>
      <c r="C368" s="44">
        <f>IF(ISBLANK(A368),"",'Frese Valve Selection'!AA368)</f>
        <v>0</v>
      </c>
      <c r="D368" s="44"/>
      <c r="E368" s="44"/>
      <c r="F368" s="44">
        <f>IF(ISBLANK(A368),"",'Frese Valve Selection'!D368)</f>
        <v>0</v>
      </c>
      <c r="G368" s="44">
        <v>1</v>
      </c>
      <c r="H368" s="44" t="e">
        <f>IF(ISBLANK(A368),"",'Frese Valve Selection'!AB368)</f>
        <v>#N/A</v>
      </c>
      <c r="I368" s="44" t="e">
        <f>IF(ISBLANK(A368),"",'Frese Valve Selection'!AC368&amp;" kPa")</f>
        <v>#N/A</v>
      </c>
      <c r="J368" s="44">
        <f>IF(ISBLANK(A368),"",'Frese Valve Selection'!B368)</f>
        <v>0</v>
      </c>
      <c r="K368" s="45" t="str">
        <f>IF(ISBLANK('Frese Valve Selection'!E368),"",'Frese Valve Selection'!E368)</f>
        <v/>
      </c>
    </row>
    <row r="369" spans="1:11">
      <c r="A369" s="43" t="str">
        <f>IF(ISBLANK('Frese Valve Selection'!Q369),"",'Frese Valve Selection'!Q369)</f>
        <v/>
      </c>
      <c r="B369" s="44">
        <f>'Frese Valve Selection'!C369</f>
        <v>0</v>
      </c>
      <c r="C369" s="44">
        <f>IF(ISBLANK(A369),"",'Frese Valve Selection'!AA369)</f>
        <v>0</v>
      </c>
      <c r="D369" s="44"/>
      <c r="E369" s="44"/>
      <c r="F369" s="44">
        <f>IF(ISBLANK(A369),"",'Frese Valve Selection'!D369)</f>
        <v>0</v>
      </c>
      <c r="G369" s="44">
        <v>1</v>
      </c>
      <c r="H369" s="44" t="e">
        <f>IF(ISBLANK(A369),"",'Frese Valve Selection'!AB369)</f>
        <v>#N/A</v>
      </c>
      <c r="I369" s="44" t="e">
        <f>IF(ISBLANK(A369),"",'Frese Valve Selection'!AC369&amp;" kPa")</f>
        <v>#N/A</v>
      </c>
      <c r="J369" s="44">
        <f>IF(ISBLANK(A369),"",'Frese Valve Selection'!B369)</f>
        <v>0</v>
      </c>
      <c r="K369" s="45" t="str">
        <f>IF(ISBLANK('Frese Valve Selection'!E369),"",'Frese Valve Selection'!E369)</f>
        <v/>
      </c>
    </row>
    <row r="370" spans="1:11">
      <c r="A370" s="43" t="str">
        <f>IF(ISBLANK('Frese Valve Selection'!Q370),"",'Frese Valve Selection'!Q370)</f>
        <v/>
      </c>
      <c r="B370" s="44">
        <f>'Frese Valve Selection'!C370</f>
        <v>0</v>
      </c>
      <c r="C370" s="44">
        <f>IF(ISBLANK(A370),"",'Frese Valve Selection'!AA370)</f>
        <v>0</v>
      </c>
      <c r="D370" s="44"/>
      <c r="E370" s="44"/>
      <c r="F370" s="44">
        <f>IF(ISBLANK(A370),"",'Frese Valve Selection'!D370)</f>
        <v>0</v>
      </c>
      <c r="G370" s="44">
        <v>1</v>
      </c>
      <c r="H370" s="44" t="e">
        <f>IF(ISBLANK(A370),"",'Frese Valve Selection'!AB370)</f>
        <v>#N/A</v>
      </c>
      <c r="I370" s="44" t="e">
        <f>IF(ISBLANK(A370),"",'Frese Valve Selection'!AC370&amp;" kPa")</f>
        <v>#N/A</v>
      </c>
      <c r="J370" s="44">
        <f>IF(ISBLANK(A370),"",'Frese Valve Selection'!B370)</f>
        <v>0</v>
      </c>
      <c r="K370" s="45" t="str">
        <f>IF(ISBLANK('Frese Valve Selection'!E370),"",'Frese Valve Selection'!E370)</f>
        <v/>
      </c>
    </row>
    <row r="371" spans="1:11">
      <c r="A371" s="43" t="str">
        <f>IF(ISBLANK('Frese Valve Selection'!Q371),"",'Frese Valve Selection'!Q371)</f>
        <v/>
      </c>
      <c r="B371" s="44">
        <f>'Frese Valve Selection'!C371</f>
        <v>0</v>
      </c>
      <c r="C371" s="44">
        <f>IF(ISBLANK(A371),"",'Frese Valve Selection'!AA371)</f>
        <v>0</v>
      </c>
      <c r="D371" s="44"/>
      <c r="E371" s="44"/>
      <c r="F371" s="44">
        <f>IF(ISBLANK(A371),"",'Frese Valve Selection'!D371)</f>
        <v>0</v>
      </c>
      <c r="G371" s="44">
        <v>1</v>
      </c>
      <c r="H371" s="44" t="e">
        <f>IF(ISBLANK(A371),"",'Frese Valve Selection'!AB371)</f>
        <v>#N/A</v>
      </c>
      <c r="I371" s="44" t="e">
        <f>IF(ISBLANK(A371),"",'Frese Valve Selection'!AC371&amp;" kPa")</f>
        <v>#N/A</v>
      </c>
      <c r="J371" s="44">
        <f>IF(ISBLANK(A371),"",'Frese Valve Selection'!B371)</f>
        <v>0</v>
      </c>
      <c r="K371" s="45" t="str">
        <f>IF(ISBLANK('Frese Valve Selection'!E371),"",'Frese Valve Selection'!E371)</f>
        <v/>
      </c>
    </row>
    <row r="372" spans="1:11">
      <c r="A372" s="43" t="str">
        <f>IF(ISBLANK('Frese Valve Selection'!Q372),"",'Frese Valve Selection'!Q372)</f>
        <v/>
      </c>
      <c r="B372" s="44">
        <f>'Frese Valve Selection'!C372</f>
        <v>0</v>
      </c>
      <c r="C372" s="44">
        <f>IF(ISBLANK(A372),"",'Frese Valve Selection'!AA372)</f>
        <v>0</v>
      </c>
      <c r="D372" s="44"/>
      <c r="E372" s="44"/>
      <c r="F372" s="44">
        <f>IF(ISBLANK(A372),"",'Frese Valve Selection'!D372)</f>
        <v>0</v>
      </c>
      <c r="G372" s="44">
        <v>1</v>
      </c>
      <c r="H372" s="44" t="e">
        <f>IF(ISBLANK(A372),"",'Frese Valve Selection'!AB372)</f>
        <v>#N/A</v>
      </c>
      <c r="I372" s="44" t="e">
        <f>IF(ISBLANK(A372),"",'Frese Valve Selection'!AC372&amp;" kPa")</f>
        <v>#N/A</v>
      </c>
      <c r="J372" s="44">
        <f>IF(ISBLANK(A372),"",'Frese Valve Selection'!B372)</f>
        <v>0</v>
      </c>
      <c r="K372" s="45" t="str">
        <f>IF(ISBLANK('Frese Valve Selection'!E372),"",'Frese Valve Selection'!E372)</f>
        <v/>
      </c>
    </row>
    <row r="373" spans="1:11">
      <c r="A373" s="43" t="str">
        <f>IF(ISBLANK('Frese Valve Selection'!Q373),"",'Frese Valve Selection'!Q373)</f>
        <v/>
      </c>
      <c r="B373" s="44">
        <f>'Frese Valve Selection'!C373</f>
        <v>0</v>
      </c>
      <c r="C373" s="44">
        <f>IF(ISBLANK(A373),"",'Frese Valve Selection'!AA373)</f>
        <v>0</v>
      </c>
      <c r="D373" s="44"/>
      <c r="E373" s="44"/>
      <c r="F373" s="44">
        <f>IF(ISBLANK(A373),"",'Frese Valve Selection'!D373)</f>
        <v>0</v>
      </c>
      <c r="G373" s="44">
        <v>1</v>
      </c>
      <c r="H373" s="44" t="e">
        <f>IF(ISBLANK(A373),"",'Frese Valve Selection'!AB373)</f>
        <v>#N/A</v>
      </c>
      <c r="I373" s="44" t="e">
        <f>IF(ISBLANK(A373),"",'Frese Valve Selection'!AC373&amp;" kPa")</f>
        <v>#N/A</v>
      </c>
      <c r="J373" s="44">
        <f>IF(ISBLANK(A373),"",'Frese Valve Selection'!B373)</f>
        <v>0</v>
      </c>
      <c r="K373" s="45" t="str">
        <f>IF(ISBLANK('Frese Valve Selection'!E373),"",'Frese Valve Selection'!E373)</f>
        <v/>
      </c>
    </row>
    <row r="374" spans="1:11">
      <c r="A374" s="43" t="str">
        <f>IF(ISBLANK('Frese Valve Selection'!Q374),"",'Frese Valve Selection'!Q374)</f>
        <v/>
      </c>
      <c r="B374" s="44">
        <f>'Frese Valve Selection'!C374</f>
        <v>0</v>
      </c>
      <c r="C374" s="44">
        <f>IF(ISBLANK(A374),"",'Frese Valve Selection'!AA374)</f>
        <v>0</v>
      </c>
      <c r="D374" s="44"/>
      <c r="E374" s="44"/>
      <c r="F374" s="44">
        <f>IF(ISBLANK(A374),"",'Frese Valve Selection'!D374)</f>
        <v>0</v>
      </c>
      <c r="G374" s="44">
        <v>1</v>
      </c>
      <c r="H374" s="44" t="e">
        <f>IF(ISBLANK(A374),"",'Frese Valve Selection'!AB374)</f>
        <v>#N/A</v>
      </c>
      <c r="I374" s="44" t="e">
        <f>IF(ISBLANK(A374),"",'Frese Valve Selection'!AC374&amp;" kPa")</f>
        <v>#N/A</v>
      </c>
      <c r="J374" s="44">
        <f>IF(ISBLANK(A374),"",'Frese Valve Selection'!B374)</f>
        <v>0</v>
      </c>
      <c r="K374" s="45" t="str">
        <f>IF(ISBLANK('Frese Valve Selection'!E374),"",'Frese Valve Selection'!E374)</f>
        <v/>
      </c>
    </row>
    <row r="375" spans="1:11">
      <c r="A375" s="43" t="str">
        <f>IF(ISBLANK('Frese Valve Selection'!Q375),"",'Frese Valve Selection'!Q375)</f>
        <v/>
      </c>
      <c r="B375" s="44">
        <f>'Frese Valve Selection'!C375</f>
        <v>0</v>
      </c>
      <c r="C375" s="44">
        <f>IF(ISBLANK(A375),"",'Frese Valve Selection'!AA375)</f>
        <v>0</v>
      </c>
      <c r="D375" s="44"/>
      <c r="E375" s="44"/>
      <c r="F375" s="44">
        <f>IF(ISBLANK(A375),"",'Frese Valve Selection'!D375)</f>
        <v>0</v>
      </c>
      <c r="G375" s="44">
        <v>1</v>
      </c>
      <c r="H375" s="44" t="e">
        <f>IF(ISBLANK(A375),"",'Frese Valve Selection'!AB375)</f>
        <v>#N/A</v>
      </c>
      <c r="I375" s="44" t="e">
        <f>IF(ISBLANK(A375),"",'Frese Valve Selection'!AC375&amp;" kPa")</f>
        <v>#N/A</v>
      </c>
      <c r="J375" s="44">
        <f>IF(ISBLANK(A375),"",'Frese Valve Selection'!B375)</f>
        <v>0</v>
      </c>
      <c r="K375" s="45" t="str">
        <f>IF(ISBLANK('Frese Valve Selection'!E375),"",'Frese Valve Selection'!E375)</f>
        <v/>
      </c>
    </row>
    <row r="376" spans="1:11">
      <c r="A376" s="43" t="str">
        <f>IF(ISBLANK('Frese Valve Selection'!Q376),"",'Frese Valve Selection'!Q376)</f>
        <v/>
      </c>
      <c r="B376" s="44">
        <f>'Frese Valve Selection'!C376</f>
        <v>0</v>
      </c>
      <c r="C376" s="44">
        <f>IF(ISBLANK(A376),"",'Frese Valve Selection'!AA376)</f>
        <v>0</v>
      </c>
      <c r="D376" s="44"/>
      <c r="E376" s="44"/>
      <c r="F376" s="44">
        <f>IF(ISBLANK(A376),"",'Frese Valve Selection'!D376)</f>
        <v>0</v>
      </c>
      <c r="G376" s="44">
        <v>1</v>
      </c>
      <c r="H376" s="44" t="e">
        <f>IF(ISBLANK(A376),"",'Frese Valve Selection'!AB376)</f>
        <v>#N/A</v>
      </c>
      <c r="I376" s="44" t="e">
        <f>IF(ISBLANK(A376),"",'Frese Valve Selection'!AC376&amp;" kPa")</f>
        <v>#N/A</v>
      </c>
      <c r="J376" s="44">
        <f>IF(ISBLANK(A376),"",'Frese Valve Selection'!B376)</f>
        <v>0</v>
      </c>
      <c r="K376" s="45" t="str">
        <f>IF(ISBLANK('Frese Valve Selection'!E376),"",'Frese Valve Selection'!E376)</f>
        <v/>
      </c>
    </row>
    <row r="377" spans="1:11">
      <c r="A377" s="43" t="str">
        <f>IF(ISBLANK('Frese Valve Selection'!Q377),"",'Frese Valve Selection'!Q377)</f>
        <v/>
      </c>
      <c r="B377" s="44">
        <f>'Frese Valve Selection'!C377</f>
        <v>0</v>
      </c>
      <c r="C377" s="44">
        <f>IF(ISBLANK(A377),"",'Frese Valve Selection'!AA377)</f>
        <v>0</v>
      </c>
      <c r="D377" s="44"/>
      <c r="E377" s="44"/>
      <c r="F377" s="44">
        <f>IF(ISBLANK(A377),"",'Frese Valve Selection'!D377)</f>
        <v>0</v>
      </c>
      <c r="G377" s="44">
        <v>1</v>
      </c>
      <c r="H377" s="44" t="e">
        <f>IF(ISBLANK(A377),"",'Frese Valve Selection'!AB377)</f>
        <v>#N/A</v>
      </c>
      <c r="I377" s="44" t="e">
        <f>IF(ISBLANK(A377),"",'Frese Valve Selection'!AC377&amp;" kPa")</f>
        <v>#N/A</v>
      </c>
      <c r="J377" s="44">
        <f>IF(ISBLANK(A377),"",'Frese Valve Selection'!B377)</f>
        <v>0</v>
      </c>
      <c r="K377" s="45" t="str">
        <f>IF(ISBLANK('Frese Valve Selection'!E377),"",'Frese Valve Selection'!E377)</f>
        <v/>
      </c>
    </row>
    <row r="378" spans="1:11">
      <c r="A378" s="43" t="str">
        <f>IF(ISBLANK('Frese Valve Selection'!Q378),"",'Frese Valve Selection'!Q378)</f>
        <v/>
      </c>
      <c r="B378" s="44">
        <f>'Frese Valve Selection'!C378</f>
        <v>0</v>
      </c>
      <c r="C378" s="44">
        <f>IF(ISBLANK(A378),"",'Frese Valve Selection'!AA378)</f>
        <v>0</v>
      </c>
      <c r="D378" s="44"/>
      <c r="E378" s="44"/>
      <c r="F378" s="44">
        <f>IF(ISBLANK(A378),"",'Frese Valve Selection'!D378)</f>
        <v>0</v>
      </c>
      <c r="G378" s="44">
        <v>1</v>
      </c>
      <c r="H378" s="44" t="e">
        <f>IF(ISBLANK(A378),"",'Frese Valve Selection'!AB378)</f>
        <v>#N/A</v>
      </c>
      <c r="I378" s="44" t="e">
        <f>IF(ISBLANK(A378),"",'Frese Valve Selection'!AC378&amp;" kPa")</f>
        <v>#N/A</v>
      </c>
      <c r="J378" s="44">
        <f>IF(ISBLANK(A378),"",'Frese Valve Selection'!B378)</f>
        <v>0</v>
      </c>
      <c r="K378" s="45" t="str">
        <f>IF(ISBLANK('Frese Valve Selection'!E378),"",'Frese Valve Selection'!E378)</f>
        <v/>
      </c>
    </row>
    <row r="379" spans="1:11">
      <c r="A379" s="43" t="str">
        <f>IF(ISBLANK('Frese Valve Selection'!Q379),"",'Frese Valve Selection'!Q379)</f>
        <v/>
      </c>
      <c r="B379" s="44">
        <f>'Frese Valve Selection'!C379</f>
        <v>0</v>
      </c>
      <c r="C379" s="44">
        <f>IF(ISBLANK(A379),"",'Frese Valve Selection'!AA379)</f>
        <v>0</v>
      </c>
      <c r="D379" s="44"/>
      <c r="E379" s="44"/>
      <c r="F379" s="44">
        <f>IF(ISBLANK(A379),"",'Frese Valve Selection'!D379)</f>
        <v>0</v>
      </c>
      <c r="G379" s="44">
        <v>1</v>
      </c>
      <c r="H379" s="44" t="e">
        <f>IF(ISBLANK(A379),"",'Frese Valve Selection'!AB379)</f>
        <v>#N/A</v>
      </c>
      <c r="I379" s="44" t="e">
        <f>IF(ISBLANK(A379),"",'Frese Valve Selection'!AC379&amp;" kPa")</f>
        <v>#N/A</v>
      </c>
      <c r="J379" s="44">
        <f>IF(ISBLANK(A379),"",'Frese Valve Selection'!B379)</f>
        <v>0</v>
      </c>
      <c r="K379" s="45" t="str">
        <f>IF(ISBLANK('Frese Valve Selection'!E379),"",'Frese Valve Selection'!E379)</f>
        <v/>
      </c>
    </row>
    <row r="380" spans="1:11">
      <c r="A380" s="43" t="str">
        <f>IF(ISBLANK('Frese Valve Selection'!Q380),"",'Frese Valve Selection'!Q380)</f>
        <v/>
      </c>
      <c r="B380" s="44">
        <f>'Frese Valve Selection'!C380</f>
        <v>0</v>
      </c>
      <c r="C380" s="44">
        <f>IF(ISBLANK(A380),"",'Frese Valve Selection'!AA380)</f>
        <v>0</v>
      </c>
      <c r="D380" s="44"/>
      <c r="E380" s="44"/>
      <c r="F380" s="44">
        <f>IF(ISBLANK(A380),"",'Frese Valve Selection'!D380)</f>
        <v>0</v>
      </c>
      <c r="G380" s="44">
        <v>1</v>
      </c>
      <c r="H380" s="44" t="e">
        <f>IF(ISBLANK(A380),"",'Frese Valve Selection'!AB380)</f>
        <v>#N/A</v>
      </c>
      <c r="I380" s="44" t="e">
        <f>IF(ISBLANK(A380),"",'Frese Valve Selection'!AC380&amp;" kPa")</f>
        <v>#N/A</v>
      </c>
      <c r="J380" s="44">
        <f>IF(ISBLANK(A380),"",'Frese Valve Selection'!B380)</f>
        <v>0</v>
      </c>
      <c r="K380" s="45" t="str">
        <f>IF(ISBLANK('Frese Valve Selection'!E380),"",'Frese Valve Selection'!E380)</f>
        <v/>
      </c>
    </row>
    <row r="381" spans="1:11">
      <c r="A381" s="43" t="str">
        <f>IF(ISBLANK('Frese Valve Selection'!Q381),"",'Frese Valve Selection'!Q381)</f>
        <v/>
      </c>
      <c r="B381" s="44">
        <f>'Frese Valve Selection'!C381</f>
        <v>0</v>
      </c>
      <c r="C381" s="44">
        <f>IF(ISBLANK(A381),"",'Frese Valve Selection'!AA381)</f>
        <v>0</v>
      </c>
      <c r="D381" s="44"/>
      <c r="E381" s="44"/>
      <c r="F381" s="44">
        <f>IF(ISBLANK(A381),"",'Frese Valve Selection'!D381)</f>
        <v>0</v>
      </c>
      <c r="G381" s="44">
        <v>1</v>
      </c>
      <c r="H381" s="44" t="e">
        <f>IF(ISBLANK(A381),"",'Frese Valve Selection'!AB381)</f>
        <v>#N/A</v>
      </c>
      <c r="I381" s="44" t="e">
        <f>IF(ISBLANK(A381),"",'Frese Valve Selection'!AC381&amp;" kPa")</f>
        <v>#N/A</v>
      </c>
      <c r="J381" s="44">
        <f>IF(ISBLANK(A381),"",'Frese Valve Selection'!B381)</f>
        <v>0</v>
      </c>
      <c r="K381" s="45" t="str">
        <f>IF(ISBLANK('Frese Valve Selection'!E381),"",'Frese Valve Selection'!E381)</f>
        <v/>
      </c>
    </row>
    <row r="382" spans="1:11">
      <c r="A382" s="43" t="str">
        <f>IF(ISBLANK('Frese Valve Selection'!Q382),"",'Frese Valve Selection'!Q382)</f>
        <v/>
      </c>
      <c r="B382" s="44">
        <f>'Frese Valve Selection'!C382</f>
        <v>0</v>
      </c>
      <c r="C382" s="44">
        <f>IF(ISBLANK(A382),"",'Frese Valve Selection'!AA382)</f>
        <v>0</v>
      </c>
      <c r="D382" s="44"/>
      <c r="E382" s="44"/>
      <c r="F382" s="44">
        <f>IF(ISBLANK(A382),"",'Frese Valve Selection'!D382)</f>
        <v>0</v>
      </c>
      <c r="G382" s="44">
        <v>1</v>
      </c>
      <c r="H382" s="44" t="e">
        <f>IF(ISBLANK(A382),"",'Frese Valve Selection'!AB382)</f>
        <v>#N/A</v>
      </c>
      <c r="I382" s="44" t="e">
        <f>IF(ISBLANK(A382),"",'Frese Valve Selection'!AC382&amp;" kPa")</f>
        <v>#N/A</v>
      </c>
      <c r="J382" s="44">
        <f>IF(ISBLANK(A382),"",'Frese Valve Selection'!B382)</f>
        <v>0</v>
      </c>
      <c r="K382" s="45" t="str">
        <f>IF(ISBLANK('Frese Valve Selection'!E382),"",'Frese Valve Selection'!E382)</f>
        <v/>
      </c>
    </row>
    <row r="383" spans="1:11">
      <c r="A383" s="43" t="str">
        <f>IF(ISBLANK('Frese Valve Selection'!Q383),"",'Frese Valve Selection'!Q383)</f>
        <v/>
      </c>
      <c r="B383" s="44">
        <f>'Frese Valve Selection'!C383</f>
        <v>0</v>
      </c>
      <c r="C383" s="44">
        <f>IF(ISBLANK(A383),"",'Frese Valve Selection'!AA383)</f>
        <v>0</v>
      </c>
      <c r="D383" s="44"/>
      <c r="E383" s="44"/>
      <c r="F383" s="44">
        <f>IF(ISBLANK(A383),"",'Frese Valve Selection'!D383)</f>
        <v>0</v>
      </c>
      <c r="G383" s="44">
        <v>1</v>
      </c>
      <c r="H383" s="44" t="e">
        <f>IF(ISBLANK(A383),"",'Frese Valve Selection'!AB383)</f>
        <v>#N/A</v>
      </c>
      <c r="I383" s="44" t="e">
        <f>IF(ISBLANK(A383),"",'Frese Valve Selection'!AC383&amp;" kPa")</f>
        <v>#N/A</v>
      </c>
      <c r="J383" s="44">
        <f>IF(ISBLANK(A383),"",'Frese Valve Selection'!B383)</f>
        <v>0</v>
      </c>
      <c r="K383" s="45" t="str">
        <f>IF(ISBLANK('Frese Valve Selection'!E383),"",'Frese Valve Selection'!E383)</f>
        <v/>
      </c>
    </row>
    <row r="384" spans="1:11">
      <c r="A384" s="43" t="str">
        <f>IF(ISBLANK('Frese Valve Selection'!Q384),"",'Frese Valve Selection'!Q384)</f>
        <v/>
      </c>
      <c r="B384" s="44">
        <f>'Frese Valve Selection'!C384</f>
        <v>0</v>
      </c>
      <c r="C384" s="44">
        <f>IF(ISBLANK(A384),"",'Frese Valve Selection'!AA384)</f>
        <v>0</v>
      </c>
      <c r="D384" s="44"/>
      <c r="E384" s="44"/>
      <c r="F384" s="44">
        <f>IF(ISBLANK(A384),"",'Frese Valve Selection'!D384)</f>
        <v>0</v>
      </c>
      <c r="G384" s="44">
        <v>1</v>
      </c>
      <c r="H384" s="44" t="e">
        <f>IF(ISBLANK(A384),"",'Frese Valve Selection'!AB384)</f>
        <v>#N/A</v>
      </c>
      <c r="I384" s="44" t="e">
        <f>IF(ISBLANK(A384),"",'Frese Valve Selection'!AC384&amp;" kPa")</f>
        <v>#N/A</v>
      </c>
      <c r="J384" s="44">
        <f>IF(ISBLANK(A384),"",'Frese Valve Selection'!B384)</f>
        <v>0</v>
      </c>
      <c r="K384" s="45" t="str">
        <f>IF(ISBLANK('Frese Valve Selection'!E384),"",'Frese Valve Selection'!E384)</f>
        <v/>
      </c>
    </row>
    <row r="385" spans="1:11">
      <c r="A385" s="43" t="str">
        <f>IF(ISBLANK('Frese Valve Selection'!Q385),"",'Frese Valve Selection'!Q385)</f>
        <v/>
      </c>
      <c r="B385" s="44">
        <f>'Frese Valve Selection'!C385</f>
        <v>0</v>
      </c>
      <c r="C385" s="44">
        <f>IF(ISBLANK(A385),"",'Frese Valve Selection'!AA385)</f>
        <v>0</v>
      </c>
      <c r="D385" s="44"/>
      <c r="E385" s="44"/>
      <c r="F385" s="44">
        <f>IF(ISBLANK(A385),"",'Frese Valve Selection'!D385)</f>
        <v>0</v>
      </c>
      <c r="G385" s="44">
        <v>1</v>
      </c>
      <c r="H385" s="44" t="e">
        <f>IF(ISBLANK(A385),"",'Frese Valve Selection'!AB385)</f>
        <v>#N/A</v>
      </c>
      <c r="I385" s="44" t="e">
        <f>IF(ISBLANK(A385),"",'Frese Valve Selection'!AC385&amp;" kPa")</f>
        <v>#N/A</v>
      </c>
      <c r="J385" s="44">
        <f>IF(ISBLANK(A385),"",'Frese Valve Selection'!B385)</f>
        <v>0</v>
      </c>
      <c r="K385" s="45" t="str">
        <f>IF(ISBLANK('Frese Valve Selection'!E385),"",'Frese Valve Selection'!E385)</f>
        <v/>
      </c>
    </row>
    <row r="386" spans="1:11">
      <c r="A386" s="43" t="str">
        <f>IF(ISBLANK('Frese Valve Selection'!Q386),"",'Frese Valve Selection'!Q386)</f>
        <v/>
      </c>
      <c r="B386" s="44">
        <f>'Frese Valve Selection'!C386</f>
        <v>0</v>
      </c>
      <c r="C386" s="44">
        <f>IF(ISBLANK(A386),"",'Frese Valve Selection'!AA386)</f>
        <v>0</v>
      </c>
      <c r="D386" s="44"/>
      <c r="E386" s="44"/>
      <c r="F386" s="44">
        <f>IF(ISBLANK(A386),"",'Frese Valve Selection'!D386)</f>
        <v>0</v>
      </c>
      <c r="G386" s="44">
        <v>1</v>
      </c>
      <c r="H386" s="44" t="e">
        <f>IF(ISBLANK(A386),"",'Frese Valve Selection'!AB386)</f>
        <v>#N/A</v>
      </c>
      <c r="I386" s="44" t="e">
        <f>IF(ISBLANK(A386),"",'Frese Valve Selection'!AC386&amp;" kPa")</f>
        <v>#N/A</v>
      </c>
      <c r="J386" s="44">
        <f>IF(ISBLANK(A386),"",'Frese Valve Selection'!B386)</f>
        <v>0</v>
      </c>
      <c r="K386" s="45" t="str">
        <f>IF(ISBLANK('Frese Valve Selection'!E386),"",'Frese Valve Selection'!E386)</f>
        <v/>
      </c>
    </row>
    <row r="387" spans="1:11">
      <c r="A387" s="43" t="str">
        <f>IF(ISBLANK('Frese Valve Selection'!Q387),"",'Frese Valve Selection'!Q387)</f>
        <v/>
      </c>
      <c r="B387" s="44">
        <f>'Frese Valve Selection'!C387</f>
        <v>0</v>
      </c>
      <c r="C387" s="44">
        <f>IF(ISBLANK(A387),"",'Frese Valve Selection'!AA387)</f>
        <v>0</v>
      </c>
      <c r="D387" s="44"/>
      <c r="E387" s="44"/>
      <c r="F387" s="44">
        <f>IF(ISBLANK(A387),"",'Frese Valve Selection'!D387)</f>
        <v>0</v>
      </c>
      <c r="G387" s="44">
        <v>1</v>
      </c>
      <c r="H387" s="44" t="e">
        <f>IF(ISBLANK(A387),"",'Frese Valve Selection'!AB387)</f>
        <v>#N/A</v>
      </c>
      <c r="I387" s="44" t="e">
        <f>IF(ISBLANK(A387),"",'Frese Valve Selection'!AC387&amp;" kPa")</f>
        <v>#N/A</v>
      </c>
      <c r="J387" s="44">
        <f>IF(ISBLANK(A387),"",'Frese Valve Selection'!B387)</f>
        <v>0</v>
      </c>
      <c r="K387" s="45" t="str">
        <f>IF(ISBLANK('Frese Valve Selection'!E387),"",'Frese Valve Selection'!E387)</f>
        <v/>
      </c>
    </row>
    <row r="388" spans="1:11">
      <c r="A388" s="43" t="str">
        <f>IF(ISBLANK('Frese Valve Selection'!Q388),"",'Frese Valve Selection'!Q388)</f>
        <v/>
      </c>
      <c r="B388" s="44">
        <f>'Frese Valve Selection'!C388</f>
        <v>0</v>
      </c>
      <c r="C388" s="44">
        <f>IF(ISBLANK(A388),"",'Frese Valve Selection'!AA388)</f>
        <v>0</v>
      </c>
      <c r="D388" s="44"/>
      <c r="E388" s="44"/>
      <c r="F388" s="44">
        <f>IF(ISBLANK(A388),"",'Frese Valve Selection'!D388)</f>
        <v>0</v>
      </c>
      <c r="G388" s="44">
        <v>1</v>
      </c>
      <c r="H388" s="44" t="e">
        <f>IF(ISBLANK(A388),"",'Frese Valve Selection'!AB388)</f>
        <v>#N/A</v>
      </c>
      <c r="I388" s="44" t="e">
        <f>IF(ISBLANK(A388),"",'Frese Valve Selection'!AC388&amp;" kPa")</f>
        <v>#N/A</v>
      </c>
      <c r="J388" s="44">
        <f>IF(ISBLANK(A388),"",'Frese Valve Selection'!B388)</f>
        <v>0</v>
      </c>
      <c r="K388" s="45" t="str">
        <f>IF(ISBLANK('Frese Valve Selection'!E388),"",'Frese Valve Selection'!E388)</f>
        <v/>
      </c>
    </row>
    <row r="389" spans="1:11">
      <c r="A389" s="43" t="str">
        <f>IF(ISBLANK('Frese Valve Selection'!Q389),"",'Frese Valve Selection'!Q389)</f>
        <v/>
      </c>
      <c r="B389" s="44">
        <f>'Frese Valve Selection'!C389</f>
        <v>0</v>
      </c>
      <c r="C389" s="44">
        <f>IF(ISBLANK(A389),"",'Frese Valve Selection'!AA389)</f>
        <v>0</v>
      </c>
      <c r="D389" s="44"/>
      <c r="E389" s="44"/>
      <c r="F389" s="44">
        <f>IF(ISBLANK(A389),"",'Frese Valve Selection'!D389)</f>
        <v>0</v>
      </c>
      <c r="G389" s="44">
        <v>1</v>
      </c>
      <c r="H389" s="44" t="e">
        <f>IF(ISBLANK(A389),"",'Frese Valve Selection'!AB389)</f>
        <v>#N/A</v>
      </c>
      <c r="I389" s="44" t="e">
        <f>IF(ISBLANK(A389),"",'Frese Valve Selection'!AC389&amp;" kPa")</f>
        <v>#N/A</v>
      </c>
      <c r="J389" s="44">
        <f>IF(ISBLANK(A389),"",'Frese Valve Selection'!B389)</f>
        <v>0</v>
      </c>
      <c r="K389" s="45" t="str">
        <f>IF(ISBLANK('Frese Valve Selection'!E389),"",'Frese Valve Selection'!E389)</f>
        <v/>
      </c>
    </row>
    <row r="390" spans="1:11">
      <c r="A390" s="43" t="str">
        <f>IF(ISBLANK('Frese Valve Selection'!Q390),"",'Frese Valve Selection'!Q390)</f>
        <v/>
      </c>
      <c r="B390" s="44">
        <f>'Frese Valve Selection'!C390</f>
        <v>0</v>
      </c>
      <c r="C390" s="44">
        <f>IF(ISBLANK(A390),"",'Frese Valve Selection'!AA390)</f>
        <v>0</v>
      </c>
      <c r="D390" s="44"/>
      <c r="E390" s="44"/>
      <c r="F390" s="44">
        <f>IF(ISBLANK(A390),"",'Frese Valve Selection'!D390)</f>
        <v>0</v>
      </c>
      <c r="G390" s="44">
        <v>1</v>
      </c>
      <c r="H390" s="44" t="e">
        <f>IF(ISBLANK(A390),"",'Frese Valve Selection'!AB390)</f>
        <v>#N/A</v>
      </c>
      <c r="I390" s="44" t="e">
        <f>IF(ISBLANK(A390),"",'Frese Valve Selection'!AC390&amp;" kPa")</f>
        <v>#N/A</v>
      </c>
      <c r="J390" s="44">
        <f>IF(ISBLANK(A390),"",'Frese Valve Selection'!B390)</f>
        <v>0</v>
      </c>
      <c r="K390" s="45" t="str">
        <f>IF(ISBLANK('Frese Valve Selection'!E390),"",'Frese Valve Selection'!E390)</f>
        <v/>
      </c>
    </row>
    <row r="391" spans="1:11">
      <c r="A391" s="43" t="str">
        <f>IF(ISBLANK('Frese Valve Selection'!Q391),"",'Frese Valve Selection'!Q391)</f>
        <v/>
      </c>
      <c r="B391" s="44">
        <f>'Frese Valve Selection'!C391</f>
        <v>0</v>
      </c>
      <c r="C391" s="44">
        <f>IF(ISBLANK(A391),"",'Frese Valve Selection'!AA391)</f>
        <v>0</v>
      </c>
      <c r="D391" s="44"/>
      <c r="E391" s="44"/>
      <c r="F391" s="44">
        <f>IF(ISBLANK(A391),"",'Frese Valve Selection'!D391)</f>
        <v>0</v>
      </c>
      <c r="G391" s="44">
        <v>1</v>
      </c>
      <c r="H391" s="44" t="e">
        <f>IF(ISBLANK(A391),"",'Frese Valve Selection'!AB391)</f>
        <v>#N/A</v>
      </c>
      <c r="I391" s="44" t="e">
        <f>IF(ISBLANK(A391),"",'Frese Valve Selection'!AC391&amp;" kPa")</f>
        <v>#N/A</v>
      </c>
      <c r="J391" s="44">
        <f>IF(ISBLANK(A391),"",'Frese Valve Selection'!B391)</f>
        <v>0</v>
      </c>
      <c r="K391" s="45" t="str">
        <f>IF(ISBLANK('Frese Valve Selection'!E391),"",'Frese Valve Selection'!E391)</f>
        <v/>
      </c>
    </row>
    <row r="392" spans="1:11">
      <c r="A392" s="43" t="str">
        <f>IF(ISBLANK('Frese Valve Selection'!Q392),"",'Frese Valve Selection'!Q392)</f>
        <v/>
      </c>
      <c r="B392" s="44">
        <f>'Frese Valve Selection'!C392</f>
        <v>0</v>
      </c>
      <c r="C392" s="44">
        <f>IF(ISBLANK(A392),"",'Frese Valve Selection'!AA392)</f>
        <v>0</v>
      </c>
      <c r="D392" s="44"/>
      <c r="E392" s="44"/>
      <c r="F392" s="44">
        <f>IF(ISBLANK(A392),"",'Frese Valve Selection'!D392)</f>
        <v>0</v>
      </c>
      <c r="G392" s="44">
        <v>1</v>
      </c>
      <c r="H392" s="44" t="e">
        <f>IF(ISBLANK(A392),"",'Frese Valve Selection'!AB392)</f>
        <v>#N/A</v>
      </c>
      <c r="I392" s="44" t="e">
        <f>IF(ISBLANK(A392),"",'Frese Valve Selection'!AC392&amp;" kPa")</f>
        <v>#N/A</v>
      </c>
      <c r="J392" s="44">
        <f>IF(ISBLANK(A392),"",'Frese Valve Selection'!B392)</f>
        <v>0</v>
      </c>
      <c r="K392" s="45" t="str">
        <f>IF(ISBLANK('Frese Valve Selection'!E392),"",'Frese Valve Selection'!E392)</f>
        <v/>
      </c>
    </row>
    <row r="393" spans="1:11">
      <c r="A393" s="43" t="str">
        <f>IF(ISBLANK('Frese Valve Selection'!Q393),"",'Frese Valve Selection'!Q393)</f>
        <v/>
      </c>
      <c r="B393" s="44">
        <f>'Frese Valve Selection'!C393</f>
        <v>0</v>
      </c>
      <c r="C393" s="44">
        <f>IF(ISBLANK(A393),"",'Frese Valve Selection'!AA393)</f>
        <v>0</v>
      </c>
      <c r="D393" s="44"/>
      <c r="E393" s="44"/>
      <c r="F393" s="44">
        <f>IF(ISBLANK(A393),"",'Frese Valve Selection'!D393)</f>
        <v>0</v>
      </c>
      <c r="G393" s="44">
        <v>1</v>
      </c>
      <c r="H393" s="44" t="e">
        <f>IF(ISBLANK(A393),"",'Frese Valve Selection'!AB393)</f>
        <v>#N/A</v>
      </c>
      <c r="I393" s="44" t="e">
        <f>IF(ISBLANK(A393),"",'Frese Valve Selection'!AC393&amp;" kPa")</f>
        <v>#N/A</v>
      </c>
      <c r="J393" s="44">
        <f>IF(ISBLANK(A393),"",'Frese Valve Selection'!B393)</f>
        <v>0</v>
      </c>
      <c r="K393" s="45" t="str">
        <f>IF(ISBLANK('Frese Valve Selection'!E393),"",'Frese Valve Selection'!E393)</f>
        <v/>
      </c>
    </row>
    <row r="394" spans="1:11">
      <c r="A394" s="43" t="str">
        <f>IF(ISBLANK('Frese Valve Selection'!Q394),"",'Frese Valve Selection'!Q394)</f>
        <v/>
      </c>
      <c r="B394" s="44">
        <f>'Frese Valve Selection'!C394</f>
        <v>0</v>
      </c>
      <c r="C394" s="44">
        <f>IF(ISBLANK(A394),"",'Frese Valve Selection'!AA394)</f>
        <v>0</v>
      </c>
      <c r="D394" s="44"/>
      <c r="E394" s="44"/>
      <c r="F394" s="44">
        <f>IF(ISBLANK(A394),"",'Frese Valve Selection'!D394)</f>
        <v>0</v>
      </c>
      <c r="G394" s="44">
        <v>1</v>
      </c>
      <c r="H394" s="44" t="e">
        <f>IF(ISBLANK(A394),"",'Frese Valve Selection'!AB394)</f>
        <v>#N/A</v>
      </c>
      <c r="I394" s="44" t="e">
        <f>IF(ISBLANK(A394),"",'Frese Valve Selection'!AC394&amp;" kPa")</f>
        <v>#N/A</v>
      </c>
      <c r="J394" s="44">
        <f>IF(ISBLANK(A394),"",'Frese Valve Selection'!B394)</f>
        <v>0</v>
      </c>
      <c r="K394" s="45" t="str">
        <f>IF(ISBLANK('Frese Valve Selection'!E394),"",'Frese Valve Selection'!E394)</f>
        <v/>
      </c>
    </row>
    <row r="395" spans="1:11">
      <c r="A395" s="43" t="str">
        <f>IF(ISBLANK('Frese Valve Selection'!Q395),"",'Frese Valve Selection'!Q395)</f>
        <v/>
      </c>
      <c r="B395" s="44">
        <f>'Frese Valve Selection'!C395</f>
        <v>0</v>
      </c>
      <c r="C395" s="44">
        <f>IF(ISBLANK(A395),"",'Frese Valve Selection'!AA395)</f>
        <v>0</v>
      </c>
      <c r="D395" s="44"/>
      <c r="E395" s="44"/>
      <c r="F395" s="44">
        <f>IF(ISBLANK(A395),"",'Frese Valve Selection'!D395)</f>
        <v>0</v>
      </c>
      <c r="G395" s="44">
        <v>1</v>
      </c>
      <c r="H395" s="44" t="e">
        <f>IF(ISBLANK(A395),"",'Frese Valve Selection'!AB395)</f>
        <v>#N/A</v>
      </c>
      <c r="I395" s="44" t="e">
        <f>IF(ISBLANK(A395),"",'Frese Valve Selection'!AC395&amp;" kPa")</f>
        <v>#N/A</v>
      </c>
      <c r="J395" s="44">
        <f>IF(ISBLANK(A395),"",'Frese Valve Selection'!B395)</f>
        <v>0</v>
      </c>
      <c r="K395" s="45" t="str">
        <f>IF(ISBLANK('Frese Valve Selection'!E395),"",'Frese Valve Selection'!E395)</f>
        <v/>
      </c>
    </row>
    <row r="396" spans="1:11">
      <c r="A396" s="43" t="str">
        <f>IF(ISBLANK('Frese Valve Selection'!Q396),"",'Frese Valve Selection'!Q396)</f>
        <v/>
      </c>
      <c r="B396" s="44">
        <f>'Frese Valve Selection'!C396</f>
        <v>0</v>
      </c>
      <c r="C396" s="44">
        <f>IF(ISBLANK(A396),"",'Frese Valve Selection'!AA396)</f>
        <v>0</v>
      </c>
      <c r="D396" s="44"/>
      <c r="E396" s="44"/>
      <c r="F396" s="44">
        <f>IF(ISBLANK(A396),"",'Frese Valve Selection'!D396)</f>
        <v>0</v>
      </c>
      <c r="G396" s="44">
        <v>1</v>
      </c>
      <c r="H396" s="44" t="e">
        <f>IF(ISBLANK(A396),"",'Frese Valve Selection'!AB396)</f>
        <v>#N/A</v>
      </c>
      <c r="I396" s="44" t="e">
        <f>IF(ISBLANK(A396),"",'Frese Valve Selection'!AC396&amp;" kPa")</f>
        <v>#N/A</v>
      </c>
      <c r="J396" s="44">
        <f>IF(ISBLANK(A396),"",'Frese Valve Selection'!B396)</f>
        <v>0</v>
      </c>
      <c r="K396" s="45" t="str">
        <f>IF(ISBLANK('Frese Valve Selection'!E396),"",'Frese Valve Selection'!E396)</f>
        <v/>
      </c>
    </row>
    <row r="397" spans="1:11">
      <c r="A397" s="43" t="str">
        <f>IF(ISBLANK('Frese Valve Selection'!Q397),"",'Frese Valve Selection'!Q397)</f>
        <v/>
      </c>
      <c r="B397" s="44">
        <f>'Frese Valve Selection'!C397</f>
        <v>0</v>
      </c>
      <c r="C397" s="44">
        <f>IF(ISBLANK(A397),"",'Frese Valve Selection'!AA397)</f>
        <v>0</v>
      </c>
      <c r="D397" s="44"/>
      <c r="E397" s="44"/>
      <c r="F397" s="44">
        <f>IF(ISBLANK(A397),"",'Frese Valve Selection'!D397)</f>
        <v>0</v>
      </c>
      <c r="G397" s="44">
        <v>1</v>
      </c>
      <c r="H397" s="44" t="e">
        <f>IF(ISBLANK(A397),"",'Frese Valve Selection'!AB397)</f>
        <v>#N/A</v>
      </c>
      <c r="I397" s="44" t="e">
        <f>IF(ISBLANK(A397),"",'Frese Valve Selection'!AC397&amp;" kPa")</f>
        <v>#N/A</v>
      </c>
      <c r="J397" s="44">
        <f>IF(ISBLANK(A397),"",'Frese Valve Selection'!B397)</f>
        <v>0</v>
      </c>
      <c r="K397" s="45" t="str">
        <f>IF(ISBLANK('Frese Valve Selection'!E397),"",'Frese Valve Selection'!E397)</f>
        <v/>
      </c>
    </row>
    <row r="398" spans="1:11">
      <c r="A398" s="43" t="str">
        <f>IF(ISBLANK('Frese Valve Selection'!Q398),"",'Frese Valve Selection'!Q398)</f>
        <v/>
      </c>
      <c r="B398" s="44">
        <f>'Frese Valve Selection'!C398</f>
        <v>0</v>
      </c>
      <c r="C398" s="44">
        <f>IF(ISBLANK(A398),"",'Frese Valve Selection'!AA398)</f>
        <v>0</v>
      </c>
      <c r="D398" s="44"/>
      <c r="E398" s="44"/>
      <c r="F398" s="44">
        <f>IF(ISBLANK(A398),"",'Frese Valve Selection'!D398)</f>
        <v>0</v>
      </c>
      <c r="G398" s="44">
        <v>1</v>
      </c>
      <c r="H398" s="44" t="e">
        <f>IF(ISBLANK(A398),"",'Frese Valve Selection'!AB398)</f>
        <v>#N/A</v>
      </c>
      <c r="I398" s="44" t="e">
        <f>IF(ISBLANK(A398),"",'Frese Valve Selection'!AC398&amp;" kPa")</f>
        <v>#N/A</v>
      </c>
      <c r="J398" s="44">
        <f>IF(ISBLANK(A398),"",'Frese Valve Selection'!B398)</f>
        <v>0</v>
      </c>
      <c r="K398" s="45" t="str">
        <f>IF(ISBLANK('Frese Valve Selection'!E398),"",'Frese Valve Selection'!E398)</f>
        <v/>
      </c>
    </row>
    <row r="399" spans="1:11">
      <c r="A399" s="43" t="str">
        <f>IF(ISBLANK('Frese Valve Selection'!Q399),"",'Frese Valve Selection'!Q399)</f>
        <v/>
      </c>
      <c r="B399" s="44">
        <f>'Frese Valve Selection'!C399</f>
        <v>0</v>
      </c>
      <c r="C399" s="44">
        <f>IF(ISBLANK(A399),"",'Frese Valve Selection'!AA399)</f>
        <v>0</v>
      </c>
      <c r="D399" s="44"/>
      <c r="E399" s="44"/>
      <c r="F399" s="44">
        <f>IF(ISBLANK(A399),"",'Frese Valve Selection'!D399)</f>
        <v>0</v>
      </c>
      <c r="G399" s="44">
        <v>1</v>
      </c>
      <c r="H399" s="44" t="e">
        <f>IF(ISBLANK(A399),"",'Frese Valve Selection'!AB399)</f>
        <v>#N/A</v>
      </c>
      <c r="I399" s="44" t="e">
        <f>IF(ISBLANK(A399),"",'Frese Valve Selection'!AC399&amp;" kPa")</f>
        <v>#N/A</v>
      </c>
      <c r="J399" s="44">
        <f>IF(ISBLANK(A399),"",'Frese Valve Selection'!B399)</f>
        <v>0</v>
      </c>
      <c r="K399" s="45" t="str">
        <f>IF(ISBLANK('Frese Valve Selection'!E399),"",'Frese Valve Selection'!E399)</f>
        <v/>
      </c>
    </row>
    <row r="400" spans="1:11">
      <c r="A400" s="43" t="str">
        <f>IF(ISBLANK('Frese Valve Selection'!Q400),"",'Frese Valve Selection'!Q400)</f>
        <v/>
      </c>
      <c r="B400" s="44">
        <f>'Frese Valve Selection'!C400</f>
        <v>0</v>
      </c>
      <c r="C400" s="44">
        <f>IF(ISBLANK(A400),"",'Frese Valve Selection'!AA400)</f>
        <v>0</v>
      </c>
      <c r="D400" s="44"/>
      <c r="E400" s="44"/>
      <c r="F400" s="44">
        <f>IF(ISBLANK(A400),"",'Frese Valve Selection'!D400)</f>
        <v>0</v>
      </c>
      <c r="G400" s="44">
        <v>1</v>
      </c>
      <c r="H400" s="44" t="e">
        <f>IF(ISBLANK(A400),"",'Frese Valve Selection'!AB400)</f>
        <v>#N/A</v>
      </c>
      <c r="I400" s="44" t="e">
        <f>IF(ISBLANK(A400),"",'Frese Valve Selection'!AC400&amp;" kPa")</f>
        <v>#N/A</v>
      </c>
      <c r="J400" s="44">
        <f>IF(ISBLANK(A400),"",'Frese Valve Selection'!B400)</f>
        <v>0</v>
      </c>
      <c r="K400" s="45" t="str">
        <f>IF(ISBLANK('Frese Valve Selection'!E400),"",'Frese Valve Selection'!E400)</f>
        <v/>
      </c>
    </row>
    <row r="401" spans="1:11">
      <c r="A401" s="43" t="str">
        <f>IF(ISBLANK('Frese Valve Selection'!Q401),"",'Frese Valve Selection'!Q401)</f>
        <v/>
      </c>
      <c r="B401" s="44">
        <f>'Frese Valve Selection'!C401</f>
        <v>0</v>
      </c>
      <c r="C401" s="44">
        <f>IF(ISBLANK(A401),"",'Frese Valve Selection'!AA401)</f>
        <v>0</v>
      </c>
      <c r="D401" s="44"/>
      <c r="E401" s="44"/>
      <c r="F401" s="44">
        <f>IF(ISBLANK(A401),"",'Frese Valve Selection'!D401)</f>
        <v>0</v>
      </c>
      <c r="G401" s="44">
        <v>1</v>
      </c>
      <c r="H401" s="44" t="e">
        <f>IF(ISBLANK(A401),"",'Frese Valve Selection'!AB401)</f>
        <v>#N/A</v>
      </c>
      <c r="I401" s="44" t="e">
        <f>IF(ISBLANK(A401),"",'Frese Valve Selection'!AC401&amp;" kPa")</f>
        <v>#N/A</v>
      </c>
      <c r="J401" s="44">
        <f>IF(ISBLANK(A401),"",'Frese Valve Selection'!B401)</f>
        <v>0</v>
      </c>
      <c r="K401" s="45" t="str">
        <f>IF(ISBLANK('Frese Valve Selection'!E401),"",'Frese Valve Selection'!E401)</f>
        <v/>
      </c>
    </row>
    <row r="402" spans="1:11">
      <c r="A402" s="43" t="str">
        <f>IF(ISBLANK('Frese Valve Selection'!Q402),"",'Frese Valve Selection'!Q402)</f>
        <v/>
      </c>
      <c r="B402" s="44">
        <f>'Frese Valve Selection'!C402</f>
        <v>0</v>
      </c>
      <c r="C402" s="44">
        <f>IF(ISBLANK(A402),"",'Frese Valve Selection'!AA402)</f>
        <v>0</v>
      </c>
      <c r="D402" s="44"/>
      <c r="E402" s="44"/>
      <c r="F402" s="44">
        <f>IF(ISBLANK(A402),"",'Frese Valve Selection'!D402)</f>
        <v>0</v>
      </c>
      <c r="G402" s="44">
        <v>1</v>
      </c>
      <c r="H402" s="44" t="e">
        <f>IF(ISBLANK(A402),"",'Frese Valve Selection'!AB402)</f>
        <v>#N/A</v>
      </c>
      <c r="I402" s="44" t="e">
        <f>IF(ISBLANK(A402),"",'Frese Valve Selection'!AC402&amp;" kPa")</f>
        <v>#N/A</v>
      </c>
      <c r="J402" s="44">
        <f>IF(ISBLANK(A402),"",'Frese Valve Selection'!B402)</f>
        <v>0</v>
      </c>
      <c r="K402" s="45" t="str">
        <f>IF(ISBLANK('Frese Valve Selection'!E402),"",'Frese Valve Selection'!E402)</f>
        <v/>
      </c>
    </row>
    <row r="403" spans="1:11">
      <c r="A403" s="43" t="str">
        <f>IF(ISBLANK('Frese Valve Selection'!Q403),"",'Frese Valve Selection'!Q403)</f>
        <v/>
      </c>
      <c r="B403" s="44">
        <f>'Frese Valve Selection'!C403</f>
        <v>0</v>
      </c>
      <c r="C403" s="44">
        <f>IF(ISBLANK(A403),"",'Frese Valve Selection'!AA403)</f>
        <v>0</v>
      </c>
      <c r="D403" s="44"/>
      <c r="E403" s="44"/>
      <c r="F403" s="44">
        <f>IF(ISBLANK(A403),"",'Frese Valve Selection'!D403)</f>
        <v>0</v>
      </c>
      <c r="G403" s="44">
        <v>1</v>
      </c>
      <c r="H403" s="44" t="e">
        <f>IF(ISBLANK(A403),"",'Frese Valve Selection'!AB403)</f>
        <v>#N/A</v>
      </c>
      <c r="I403" s="44" t="e">
        <f>IF(ISBLANK(A403),"",'Frese Valve Selection'!AC403&amp;" kPa")</f>
        <v>#N/A</v>
      </c>
      <c r="J403" s="44">
        <f>IF(ISBLANK(A403),"",'Frese Valve Selection'!B403)</f>
        <v>0</v>
      </c>
      <c r="K403" s="45" t="str">
        <f>IF(ISBLANK('Frese Valve Selection'!E403),"",'Frese Valve Selection'!E403)</f>
        <v/>
      </c>
    </row>
    <row r="404" spans="1:11">
      <c r="A404" s="43" t="str">
        <f>IF(ISBLANK('Frese Valve Selection'!Q404),"",'Frese Valve Selection'!Q404)</f>
        <v/>
      </c>
      <c r="B404" s="44">
        <f>'Frese Valve Selection'!C404</f>
        <v>0</v>
      </c>
      <c r="C404" s="44">
        <f>IF(ISBLANK(A404),"",'Frese Valve Selection'!AA404)</f>
        <v>0</v>
      </c>
      <c r="D404" s="44"/>
      <c r="E404" s="44"/>
      <c r="F404" s="44">
        <f>IF(ISBLANK(A404),"",'Frese Valve Selection'!D404)</f>
        <v>0</v>
      </c>
      <c r="G404" s="44">
        <v>1</v>
      </c>
      <c r="H404" s="44" t="e">
        <f>IF(ISBLANK(A404),"",'Frese Valve Selection'!AB404)</f>
        <v>#N/A</v>
      </c>
      <c r="I404" s="44" t="e">
        <f>IF(ISBLANK(A404),"",'Frese Valve Selection'!AC404&amp;" kPa")</f>
        <v>#N/A</v>
      </c>
      <c r="J404" s="44">
        <f>IF(ISBLANK(A404),"",'Frese Valve Selection'!B404)</f>
        <v>0</v>
      </c>
      <c r="K404" s="45" t="str">
        <f>IF(ISBLANK('Frese Valve Selection'!E404),"",'Frese Valve Selection'!E404)</f>
        <v/>
      </c>
    </row>
    <row r="405" spans="1:11">
      <c r="A405" s="43" t="str">
        <f>IF(ISBLANK('Frese Valve Selection'!Q405),"",'Frese Valve Selection'!Q405)</f>
        <v/>
      </c>
      <c r="B405" s="44">
        <f>'Frese Valve Selection'!C405</f>
        <v>0</v>
      </c>
      <c r="C405" s="44">
        <f>IF(ISBLANK(A405),"",'Frese Valve Selection'!AA405)</f>
        <v>0</v>
      </c>
      <c r="D405" s="44"/>
      <c r="E405" s="44"/>
      <c r="F405" s="44">
        <f>IF(ISBLANK(A405),"",'Frese Valve Selection'!D405)</f>
        <v>0</v>
      </c>
      <c r="G405" s="44">
        <v>1</v>
      </c>
      <c r="H405" s="44" t="e">
        <f>IF(ISBLANK(A405),"",'Frese Valve Selection'!AB405)</f>
        <v>#N/A</v>
      </c>
      <c r="I405" s="44" t="e">
        <f>IF(ISBLANK(A405),"",'Frese Valve Selection'!AC405&amp;" kPa")</f>
        <v>#N/A</v>
      </c>
      <c r="J405" s="44">
        <f>IF(ISBLANK(A405),"",'Frese Valve Selection'!B405)</f>
        <v>0</v>
      </c>
      <c r="K405" s="45" t="str">
        <f>IF(ISBLANK('Frese Valve Selection'!E405),"",'Frese Valve Selection'!E405)</f>
        <v/>
      </c>
    </row>
    <row r="406" spans="1:11">
      <c r="A406" s="43" t="str">
        <f>IF(ISBLANK('Frese Valve Selection'!Q406),"",'Frese Valve Selection'!Q406)</f>
        <v/>
      </c>
      <c r="B406" s="44">
        <f>'Frese Valve Selection'!C406</f>
        <v>0</v>
      </c>
      <c r="C406" s="44">
        <f>IF(ISBLANK(A406),"",'Frese Valve Selection'!AA406)</f>
        <v>0</v>
      </c>
      <c r="D406" s="44"/>
      <c r="E406" s="44"/>
      <c r="F406" s="44">
        <f>IF(ISBLANK(A406),"",'Frese Valve Selection'!D406)</f>
        <v>0</v>
      </c>
      <c r="G406" s="44">
        <v>1</v>
      </c>
      <c r="H406" s="44" t="e">
        <f>IF(ISBLANK(A406),"",'Frese Valve Selection'!AB406)</f>
        <v>#N/A</v>
      </c>
      <c r="I406" s="44" t="e">
        <f>IF(ISBLANK(A406),"",'Frese Valve Selection'!AC406&amp;" kPa")</f>
        <v>#N/A</v>
      </c>
      <c r="J406" s="44">
        <f>IF(ISBLANK(A406),"",'Frese Valve Selection'!B406)</f>
        <v>0</v>
      </c>
      <c r="K406" s="45" t="str">
        <f>IF(ISBLANK('Frese Valve Selection'!E406),"",'Frese Valve Selection'!E406)</f>
        <v/>
      </c>
    </row>
    <row r="407" spans="1:11">
      <c r="A407" s="43" t="str">
        <f>IF(ISBLANK('Frese Valve Selection'!Q407),"",'Frese Valve Selection'!Q407)</f>
        <v/>
      </c>
      <c r="B407" s="44">
        <f>'Frese Valve Selection'!C407</f>
        <v>0</v>
      </c>
      <c r="C407" s="44">
        <f>IF(ISBLANK(A407),"",'Frese Valve Selection'!AA407)</f>
        <v>0</v>
      </c>
      <c r="D407" s="44"/>
      <c r="E407" s="44"/>
      <c r="F407" s="44">
        <f>IF(ISBLANK(A407),"",'Frese Valve Selection'!D407)</f>
        <v>0</v>
      </c>
      <c r="G407" s="44">
        <v>1</v>
      </c>
      <c r="H407" s="44" t="e">
        <f>IF(ISBLANK(A407),"",'Frese Valve Selection'!AB407)</f>
        <v>#N/A</v>
      </c>
      <c r="I407" s="44" t="e">
        <f>IF(ISBLANK(A407),"",'Frese Valve Selection'!AC407&amp;" kPa")</f>
        <v>#N/A</v>
      </c>
      <c r="J407" s="44">
        <f>IF(ISBLANK(A407),"",'Frese Valve Selection'!B407)</f>
        <v>0</v>
      </c>
      <c r="K407" s="45" t="str">
        <f>IF(ISBLANK('Frese Valve Selection'!E407),"",'Frese Valve Selection'!E407)</f>
        <v/>
      </c>
    </row>
    <row r="408" spans="1:11">
      <c r="A408" s="43" t="str">
        <f>IF(ISBLANK('Frese Valve Selection'!Q408),"",'Frese Valve Selection'!Q408)</f>
        <v/>
      </c>
      <c r="B408" s="44">
        <f>'Frese Valve Selection'!C408</f>
        <v>0</v>
      </c>
      <c r="C408" s="44">
        <f>IF(ISBLANK(A408),"",'Frese Valve Selection'!AA408)</f>
        <v>0</v>
      </c>
      <c r="D408" s="44"/>
      <c r="E408" s="44"/>
      <c r="F408" s="44">
        <f>IF(ISBLANK(A408),"",'Frese Valve Selection'!D408)</f>
        <v>0</v>
      </c>
      <c r="G408" s="44">
        <v>1</v>
      </c>
      <c r="H408" s="44" t="e">
        <f>IF(ISBLANK(A408),"",'Frese Valve Selection'!AB408)</f>
        <v>#N/A</v>
      </c>
      <c r="I408" s="44" t="e">
        <f>IF(ISBLANK(A408),"",'Frese Valve Selection'!AC408&amp;" kPa")</f>
        <v>#N/A</v>
      </c>
      <c r="J408" s="44">
        <f>IF(ISBLANK(A408),"",'Frese Valve Selection'!B408)</f>
        <v>0</v>
      </c>
      <c r="K408" s="45" t="str">
        <f>IF(ISBLANK('Frese Valve Selection'!E408),"",'Frese Valve Selection'!E408)</f>
        <v/>
      </c>
    </row>
    <row r="409" spans="1:11">
      <c r="A409" s="43" t="str">
        <f>IF(ISBLANK('Frese Valve Selection'!Q409),"",'Frese Valve Selection'!Q409)</f>
        <v/>
      </c>
      <c r="B409" s="44">
        <f>'Frese Valve Selection'!C409</f>
        <v>0</v>
      </c>
      <c r="C409" s="44">
        <f>IF(ISBLANK(A409),"",'Frese Valve Selection'!AA409)</f>
        <v>0</v>
      </c>
      <c r="D409" s="44"/>
      <c r="E409" s="44"/>
      <c r="F409" s="44">
        <f>IF(ISBLANK(A409),"",'Frese Valve Selection'!D409)</f>
        <v>0</v>
      </c>
      <c r="G409" s="44">
        <v>1</v>
      </c>
      <c r="H409" s="44" t="e">
        <f>IF(ISBLANK(A409),"",'Frese Valve Selection'!AB409)</f>
        <v>#N/A</v>
      </c>
      <c r="I409" s="44" t="e">
        <f>IF(ISBLANK(A409),"",'Frese Valve Selection'!AC409&amp;" kPa")</f>
        <v>#N/A</v>
      </c>
      <c r="J409" s="44">
        <f>IF(ISBLANK(A409),"",'Frese Valve Selection'!B409)</f>
        <v>0</v>
      </c>
      <c r="K409" s="45" t="str">
        <f>IF(ISBLANK('Frese Valve Selection'!E409),"",'Frese Valve Selection'!E409)</f>
        <v/>
      </c>
    </row>
    <row r="410" spans="1:11">
      <c r="A410" s="43" t="str">
        <f>IF(ISBLANK('Frese Valve Selection'!Q410),"",'Frese Valve Selection'!Q410)</f>
        <v/>
      </c>
      <c r="B410" s="44">
        <f>'Frese Valve Selection'!C410</f>
        <v>0</v>
      </c>
      <c r="C410" s="44">
        <f>IF(ISBLANK(A410),"",'Frese Valve Selection'!AA410)</f>
        <v>0</v>
      </c>
      <c r="D410" s="44"/>
      <c r="E410" s="44"/>
      <c r="F410" s="44">
        <f>IF(ISBLANK(A410),"",'Frese Valve Selection'!D410)</f>
        <v>0</v>
      </c>
      <c r="G410" s="44">
        <v>1</v>
      </c>
      <c r="H410" s="44" t="e">
        <f>IF(ISBLANK(A410),"",'Frese Valve Selection'!AB410)</f>
        <v>#N/A</v>
      </c>
      <c r="I410" s="44" t="e">
        <f>IF(ISBLANK(A410),"",'Frese Valve Selection'!AC410&amp;" kPa")</f>
        <v>#N/A</v>
      </c>
      <c r="J410" s="44">
        <f>IF(ISBLANK(A410),"",'Frese Valve Selection'!B410)</f>
        <v>0</v>
      </c>
      <c r="K410" s="45" t="str">
        <f>IF(ISBLANK('Frese Valve Selection'!E410),"",'Frese Valve Selection'!E410)</f>
        <v/>
      </c>
    </row>
    <row r="411" spans="1:11">
      <c r="A411" s="43" t="str">
        <f>IF(ISBLANK('Frese Valve Selection'!Q411),"",'Frese Valve Selection'!Q411)</f>
        <v/>
      </c>
      <c r="B411" s="44">
        <f>'Frese Valve Selection'!C411</f>
        <v>0</v>
      </c>
      <c r="C411" s="44">
        <f>IF(ISBLANK(A411),"",'Frese Valve Selection'!AA411)</f>
        <v>0</v>
      </c>
      <c r="D411" s="44"/>
      <c r="E411" s="44"/>
      <c r="F411" s="44">
        <f>IF(ISBLANK(A411),"",'Frese Valve Selection'!D411)</f>
        <v>0</v>
      </c>
      <c r="G411" s="44">
        <v>1</v>
      </c>
      <c r="H411" s="44" t="e">
        <f>IF(ISBLANK(A411),"",'Frese Valve Selection'!AB411)</f>
        <v>#N/A</v>
      </c>
      <c r="I411" s="44" t="e">
        <f>IF(ISBLANK(A411),"",'Frese Valve Selection'!AC411&amp;" kPa")</f>
        <v>#N/A</v>
      </c>
      <c r="J411" s="44">
        <f>IF(ISBLANK(A411),"",'Frese Valve Selection'!B411)</f>
        <v>0</v>
      </c>
      <c r="K411" s="45" t="str">
        <f>IF(ISBLANK('Frese Valve Selection'!E411),"",'Frese Valve Selection'!E411)</f>
        <v/>
      </c>
    </row>
    <row r="412" spans="1:11">
      <c r="A412" s="43" t="str">
        <f>IF(ISBLANK('Frese Valve Selection'!Q412),"",'Frese Valve Selection'!Q412)</f>
        <v/>
      </c>
      <c r="B412" s="44">
        <f>'Frese Valve Selection'!C412</f>
        <v>0</v>
      </c>
      <c r="C412" s="44">
        <f>IF(ISBLANK(A412),"",'Frese Valve Selection'!AA412)</f>
        <v>0</v>
      </c>
      <c r="D412" s="44"/>
      <c r="E412" s="44"/>
      <c r="F412" s="44">
        <f>IF(ISBLANK(A412),"",'Frese Valve Selection'!D412)</f>
        <v>0</v>
      </c>
      <c r="G412" s="44">
        <v>1</v>
      </c>
      <c r="H412" s="44" t="e">
        <f>IF(ISBLANK(A412),"",'Frese Valve Selection'!AB412)</f>
        <v>#N/A</v>
      </c>
      <c r="I412" s="44" t="e">
        <f>IF(ISBLANK(A412),"",'Frese Valve Selection'!AC412&amp;" kPa")</f>
        <v>#N/A</v>
      </c>
      <c r="J412" s="44">
        <f>IF(ISBLANK(A412),"",'Frese Valve Selection'!B412)</f>
        <v>0</v>
      </c>
      <c r="K412" s="45" t="str">
        <f>IF(ISBLANK('Frese Valve Selection'!E412),"",'Frese Valve Selection'!E412)</f>
        <v/>
      </c>
    </row>
    <row r="413" spans="1:11">
      <c r="A413" s="43" t="str">
        <f>IF(ISBLANK('Frese Valve Selection'!Q413),"",'Frese Valve Selection'!Q413)</f>
        <v/>
      </c>
      <c r="B413" s="44">
        <f>'Frese Valve Selection'!C413</f>
        <v>0</v>
      </c>
      <c r="C413" s="44">
        <f>IF(ISBLANK(A413),"",'Frese Valve Selection'!AA413)</f>
        <v>0</v>
      </c>
      <c r="D413" s="44"/>
      <c r="E413" s="44"/>
      <c r="F413" s="44">
        <f>IF(ISBLANK(A413),"",'Frese Valve Selection'!D413)</f>
        <v>0</v>
      </c>
      <c r="G413" s="44">
        <v>1</v>
      </c>
      <c r="H413" s="44" t="e">
        <f>IF(ISBLANK(A413),"",'Frese Valve Selection'!AB413)</f>
        <v>#N/A</v>
      </c>
      <c r="I413" s="44" t="e">
        <f>IF(ISBLANK(A413),"",'Frese Valve Selection'!AC413&amp;" kPa")</f>
        <v>#N/A</v>
      </c>
      <c r="J413" s="44">
        <f>IF(ISBLANK(A413),"",'Frese Valve Selection'!B413)</f>
        <v>0</v>
      </c>
      <c r="K413" s="45" t="str">
        <f>IF(ISBLANK('Frese Valve Selection'!E413),"",'Frese Valve Selection'!E413)</f>
        <v/>
      </c>
    </row>
    <row r="414" spans="1:11">
      <c r="A414" s="43" t="str">
        <f>IF(ISBLANK('Frese Valve Selection'!Q414),"",'Frese Valve Selection'!Q414)</f>
        <v/>
      </c>
      <c r="B414" s="44">
        <f>'Frese Valve Selection'!C414</f>
        <v>0</v>
      </c>
      <c r="C414" s="44">
        <f>IF(ISBLANK(A414),"",'Frese Valve Selection'!AA414)</f>
        <v>0</v>
      </c>
      <c r="D414" s="44"/>
      <c r="E414" s="44"/>
      <c r="F414" s="44">
        <f>IF(ISBLANK(A414),"",'Frese Valve Selection'!D414)</f>
        <v>0</v>
      </c>
      <c r="G414" s="44">
        <v>1</v>
      </c>
      <c r="H414" s="44" t="e">
        <f>IF(ISBLANK(A414),"",'Frese Valve Selection'!AB414)</f>
        <v>#N/A</v>
      </c>
      <c r="I414" s="44" t="e">
        <f>IF(ISBLANK(A414),"",'Frese Valve Selection'!AC414&amp;" kPa")</f>
        <v>#N/A</v>
      </c>
      <c r="J414" s="44">
        <f>IF(ISBLANK(A414),"",'Frese Valve Selection'!B414)</f>
        <v>0</v>
      </c>
      <c r="K414" s="45" t="str">
        <f>IF(ISBLANK('Frese Valve Selection'!E414),"",'Frese Valve Selection'!E414)</f>
        <v/>
      </c>
    </row>
    <row r="415" spans="1:11">
      <c r="A415" s="43" t="str">
        <f>IF(ISBLANK('Frese Valve Selection'!Q415),"",'Frese Valve Selection'!Q415)</f>
        <v/>
      </c>
      <c r="B415" s="44">
        <f>'Frese Valve Selection'!C415</f>
        <v>0</v>
      </c>
      <c r="C415" s="44">
        <f>IF(ISBLANK(A415),"",'Frese Valve Selection'!AA415)</f>
        <v>0</v>
      </c>
      <c r="D415" s="44"/>
      <c r="E415" s="44"/>
      <c r="F415" s="44">
        <f>IF(ISBLANK(A415),"",'Frese Valve Selection'!D415)</f>
        <v>0</v>
      </c>
      <c r="G415" s="44">
        <v>1</v>
      </c>
      <c r="H415" s="44" t="e">
        <f>IF(ISBLANK(A415),"",'Frese Valve Selection'!AB415)</f>
        <v>#N/A</v>
      </c>
      <c r="I415" s="44" t="e">
        <f>IF(ISBLANK(A415),"",'Frese Valve Selection'!AC415&amp;" kPa")</f>
        <v>#N/A</v>
      </c>
      <c r="J415" s="44">
        <f>IF(ISBLANK(A415),"",'Frese Valve Selection'!B415)</f>
        <v>0</v>
      </c>
      <c r="K415" s="45" t="str">
        <f>IF(ISBLANK('Frese Valve Selection'!E415),"",'Frese Valve Selection'!E415)</f>
        <v/>
      </c>
    </row>
    <row r="416" spans="1:11">
      <c r="A416" s="43" t="str">
        <f>IF(ISBLANK('Frese Valve Selection'!Q416),"",'Frese Valve Selection'!Q416)</f>
        <v/>
      </c>
      <c r="B416" s="44">
        <f>'Frese Valve Selection'!C416</f>
        <v>0</v>
      </c>
      <c r="C416" s="44">
        <f>IF(ISBLANK(A416),"",'Frese Valve Selection'!AA416)</f>
        <v>0</v>
      </c>
      <c r="D416" s="44"/>
      <c r="E416" s="44"/>
      <c r="F416" s="44">
        <f>IF(ISBLANK(A416),"",'Frese Valve Selection'!D416)</f>
        <v>0</v>
      </c>
      <c r="G416" s="44">
        <v>1</v>
      </c>
      <c r="H416" s="44" t="e">
        <f>IF(ISBLANK(A416),"",'Frese Valve Selection'!AB416)</f>
        <v>#N/A</v>
      </c>
      <c r="I416" s="44" t="e">
        <f>IF(ISBLANK(A416),"",'Frese Valve Selection'!AC416&amp;" kPa")</f>
        <v>#N/A</v>
      </c>
      <c r="J416" s="44">
        <f>IF(ISBLANK(A416),"",'Frese Valve Selection'!B416)</f>
        <v>0</v>
      </c>
      <c r="K416" s="45" t="str">
        <f>IF(ISBLANK('Frese Valve Selection'!E416),"",'Frese Valve Selection'!E416)</f>
        <v/>
      </c>
    </row>
    <row r="417" spans="1:11">
      <c r="A417" s="43" t="str">
        <f>IF(ISBLANK('Frese Valve Selection'!Q417),"",'Frese Valve Selection'!Q417)</f>
        <v/>
      </c>
      <c r="B417" s="44">
        <f>'Frese Valve Selection'!C417</f>
        <v>0</v>
      </c>
      <c r="C417" s="44">
        <f>IF(ISBLANK(A417),"",'Frese Valve Selection'!AA417)</f>
        <v>0</v>
      </c>
      <c r="D417" s="44"/>
      <c r="E417" s="44"/>
      <c r="F417" s="44">
        <f>IF(ISBLANK(A417),"",'Frese Valve Selection'!D417)</f>
        <v>0</v>
      </c>
      <c r="G417" s="44">
        <v>1</v>
      </c>
      <c r="H417" s="44" t="e">
        <f>IF(ISBLANK(A417),"",'Frese Valve Selection'!AB417)</f>
        <v>#N/A</v>
      </c>
      <c r="I417" s="44" t="e">
        <f>IF(ISBLANK(A417),"",'Frese Valve Selection'!AC417&amp;" kPa")</f>
        <v>#N/A</v>
      </c>
      <c r="J417" s="44">
        <f>IF(ISBLANK(A417),"",'Frese Valve Selection'!B417)</f>
        <v>0</v>
      </c>
      <c r="K417" s="45" t="str">
        <f>IF(ISBLANK('Frese Valve Selection'!E417),"",'Frese Valve Selection'!E417)</f>
        <v/>
      </c>
    </row>
    <row r="418" spans="1:11">
      <c r="A418" s="43" t="str">
        <f>IF(ISBLANK('Frese Valve Selection'!Q418),"",'Frese Valve Selection'!Q418)</f>
        <v/>
      </c>
      <c r="B418" s="44">
        <f>'Frese Valve Selection'!C418</f>
        <v>0</v>
      </c>
      <c r="C418" s="44">
        <f>IF(ISBLANK(A418),"",'Frese Valve Selection'!AA418)</f>
        <v>0</v>
      </c>
      <c r="D418" s="44"/>
      <c r="E418" s="44"/>
      <c r="F418" s="44">
        <f>IF(ISBLANK(A418),"",'Frese Valve Selection'!D418)</f>
        <v>0</v>
      </c>
      <c r="G418" s="44">
        <v>1</v>
      </c>
      <c r="H418" s="44" t="e">
        <f>IF(ISBLANK(A418),"",'Frese Valve Selection'!AB418)</f>
        <v>#N/A</v>
      </c>
      <c r="I418" s="44" t="e">
        <f>IF(ISBLANK(A418),"",'Frese Valve Selection'!AC418&amp;" kPa")</f>
        <v>#N/A</v>
      </c>
      <c r="J418" s="44">
        <f>IF(ISBLANK(A418),"",'Frese Valve Selection'!B418)</f>
        <v>0</v>
      </c>
      <c r="K418" s="45" t="str">
        <f>IF(ISBLANK('Frese Valve Selection'!E418),"",'Frese Valve Selection'!E418)</f>
        <v/>
      </c>
    </row>
    <row r="419" spans="1:11">
      <c r="A419" s="43" t="str">
        <f>IF(ISBLANK('Frese Valve Selection'!Q419),"",'Frese Valve Selection'!Q419)</f>
        <v/>
      </c>
      <c r="B419" s="44">
        <f>'Frese Valve Selection'!C419</f>
        <v>0</v>
      </c>
      <c r="C419" s="44">
        <f>IF(ISBLANK(A419),"",'Frese Valve Selection'!AA419)</f>
        <v>0</v>
      </c>
      <c r="D419" s="44"/>
      <c r="E419" s="44"/>
      <c r="F419" s="44">
        <f>IF(ISBLANK(A419),"",'Frese Valve Selection'!D419)</f>
        <v>0</v>
      </c>
      <c r="G419" s="44">
        <v>1</v>
      </c>
      <c r="H419" s="44" t="e">
        <f>IF(ISBLANK(A419),"",'Frese Valve Selection'!AB419)</f>
        <v>#N/A</v>
      </c>
      <c r="I419" s="44" t="e">
        <f>IF(ISBLANK(A419),"",'Frese Valve Selection'!AC419&amp;" kPa")</f>
        <v>#N/A</v>
      </c>
      <c r="J419" s="44">
        <f>IF(ISBLANK(A419),"",'Frese Valve Selection'!B419)</f>
        <v>0</v>
      </c>
      <c r="K419" s="45" t="str">
        <f>IF(ISBLANK('Frese Valve Selection'!E419),"",'Frese Valve Selection'!E419)</f>
        <v/>
      </c>
    </row>
    <row r="420" spans="1:11">
      <c r="A420" s="43" t="str">
        <f>IF(ISBLANK('Frese Valve Selection'!Q420),"",'Frese Valve Selection'!Q420)</f>
        <v/>
      </c>
      <c r="B420" s="44">
        <f>'Frese Valve Selection'!C420</f>
        <v>0</v>
      </c>
      <c r="C420" s="44">
        <f>IF(ISBLANK(A420),"",'Frese Valve Selection'!AA420)</f>
        <v>0</v>
      </c>
      <c r="D420" s="44"/>
      <c r="E420" s="44"/>
      <c r="F420" s="44">
        <f>IF(ISBLANK(A420),"",'Frese Valve Selection'!D420)</f>
        <v>0</v>
      </c>
      <c r="G420" s="44">
        <v>1</v>
      </c>
      <c r="H420" s="44" t="e">
        <f>IF(ISBLANK(A420),"",'Frese Valve Selection'!AB420)</f>
        <v>#N/A</v>
      </c>
      <c r="I420" s="44" t="e">
        <f>IF(ISBLANK(A420),"",'Frese Valve Selection'!AC420&amp;" kPa")</f>
        <v>#N/A</v>
      </c>
      <c r="J420" s="44">
        <f>IF(ISBLANK(A420),"",'Frese Valve Selection'!B420)</f>
        <v>0</v>
      </c>
      <c r="K420" s="45" t="str">
        <f>IF(ISBLANK('Frese Valve Selection'!E420),"",'Frese Valve Selection'!E420)</f>
        <v/>
      </c>
    </row>
    <row r="421" spans="1:11">
      <c r="A421" s="43" t="str">
        <f>IF(ISBLANK('Frese Valve Selection'!Q421),"",'Frese Valve Selection'!Q421)</f>
        <v/>
      </c>
      <c r="B421" s="44">
        <f>'Frese Valve Selection'!C421</f>
        <v>0</v>
      </c>
      <c r="C421" s="44">
        <f>IF(ISBLANK(A421),"",'Frese Valve Selection'!AA421)</f>
        <v>0</v>
      </c>
      <c r="D421" s="44"/>
      <c r="E421" s="44"/>
      <c r="F421" s="44">
        <f>IF(ISBLANK(A421),"",'Frese Valve Selection'!D421)</f>
        <v>0</v>
      </c>
      <c r="G421" s="44">
        <v>1</v>
      </c>
      <c r="H421" s="44" t="e">
        <f>IF(ISBLANK(A421),"",'Frese Valve Selection'!AB421)</f>
        <v>#N/A</v>
      </c>
      <c r="I421" s="44" t="e">
        <f>IF(ISBLANK(A421),"",'Frese Valve Selection'!AC421&amp;" kPa")</f>
        <v>#N/A</v>
      </c>
      <c r="J421" s="44">
        <f>IF(ISBLANK(A421),"",'Frese Valve Selection'!B421)</f>
        <v>0</v>
      </c>
      <c r="K421" s="45" t="str">
        <f>IF(ISBLANK('Frese Valve Selection'!E421),"",'Frese Valve Selection'!E421)</f>
        <v/>
      </c>
    </row>
    <row r="422" spans="1:11">
      <c r="A422" s="43" t="str">
        <f>IF(ISBLANK('Frese Valve Selection'!Q422),"",'Frese Valve Selection'!Q422)</f>
        <v/>
      </c>
      <c r="B422" s="44">
        <f>'Frese Valve Selection'!C422</f>
        <v>0</v>
      </c>
      <c r="C422" s="44">
        <f>IF(ISBLANK(A422),"",'Frese Valve Selection'!AA422)</f>
        <v>0</v>
      </c>
      <c r="D422" s="44"/>
      <c r="E422" s="44"/>
      <c r="F422" s="44">
        <f>IF(ISBLANK(A422),"",'Frese Valve Selection'!D422)</f>
        <v>0</v>
      </c>
      <c r="G422" s="44">
        <v>1</v>
      </c>
      <c r="H422" s="44" t="e">
        <f>IF(ISBLANK(A422),"",'Frese Valve Selection'!AB422)</f>
        <v>#N/A</v>
      </c>
      <c r="I422" s="44" t="e">
        <f>IF(ISBLANK(A422),"",'Frese Valve Selection'!AC422&amp;" kPa")</f>
        <v>#N/A</v>
      </c>
      <c r="J422" s="44">
        <f>IF(ISBLANK(A422),"",'Frese Valve Selection'!B422)</f>
        <v>0</v>
      </c>
      <c r="K422" s="45" t="str">
        <f>IF(ISBLANK('Frese Valve Selection'!E422),"",'Frese Valve Selection'!E422)</f>
        <v/>
      </c>
    </row>
    <row r="423" spans="1:11">
      <c r="A423" s="43" t="str">
        <f>IF(ISBLANK('Frese Valve Selection'!Q423),"",'Frese Valve Selection'!Q423)</f>
        <v/>
      </c>
      <c r="B423" s="44">
        <f>'Frese Valve Selection'!C423</f>
        <v>0</v>
      </c>
      <c r="C423" s="44">
        <f>IF(ISBLANK(A423),"",'Frese Valve Selection'!AA423)</f>
        <v>0</v>
      </c>
      <c r="D423" s="44"/>
      <c r="E423" s="44"/>
      <c r="F423" s="44">
        <f>IF(ISBLANK(A423),"",'Frese Valve Selection'!D423)</f>
        <v>0</v>
      </c>
      <c r="G423" s="44">
        <v>1</v>
      </c>
      <c r="H423" s="44" t="e">
        <f>IF(ISBLANK(A423),"",'Frese Valve Selection'!AB423)</f>
        <v>#N/A</v>
      </c>
      <c r="I423" s="44" t="e">
        <f>IF(ISBLANK(A423),"",'Frese Valve Selection'!AC423&amp;" kPa")</f>
        <v>#N/A</v>
      </c>
      <c r="J423" s="44">
        <f>IF(ISBLANK(A423),"",'Frese Valve Selection'!B423)</f>
        <v>0</v>
      </c>
      <c r="K423" s="45" t="str">
        <f>IF(ISBLANK('Frese Valve Selection'!E423),"",'Frese Valve Selection'!E423)</f>
        <v/>
      </c>
    </row>
    <row r="424" spans="1:11">
      <c r="A424" s="43" t="str">
        <f>IF(ISBLANK('Frese Valve Selection'!Q424),"",'Frese Valve Selection'!Q424)</f>
        <v/>
      </c>
      <c r="B424" s="44">
        <f>'Frese Valve Selection'!C424</f>
        <v>0</v>
      </c>
      <c r="C424" s="44">
        <f>IF(ISBLANK(A424),"",'Frese Valve Selection'!AA424)</f>
        <v>0</v>
      </c>
      <c r="D424" s="44"/>
      <c r="E424" s="44"/>
      <c r="F424" s="44">
        <f>IF(ISBLANK(A424),"",'Frese Valve Selection'!D424)</f>
        <v>0</v>
      </c>
      <c r="G424" s="44">
        <v>1</v>
      </c>
      <c r="H424" s="44" t="e">
        <f>IF(ISBLANK(A424),"",'Frese Valve Selection'!AB424)</f>
        <v>#N/A</v>
      </c>
      <c r="I424" s="44" t="e">
        <f>IF(ISBLANK(A424),"",'Frese Valve Selection'!AC424&amp;" kPa")</f>
        <v>#N/A</v>
      </c>
      <c r="J424" s="44">
        <f>IF(ISBLANK(A424),"",'Frese Valve Selection'!B424)</f>
        <v>0</v>
      </c>
      <c r="K424" s="45" t="str">
        <f>IF(ISBLANK('Frese Valve Selection'!E424),"",'Frese Valve Selection'!E424)</f>
        <v/>
      </c>
    </row>
    <row r="425" spans="1:11">
      <c r="A425" s="43" t="str">
        <f>IF(ISBLANK('Frese Valve Selection'!Q425),"",'Frese Valve Selection'!Q425)</f>
        <v/>
      </c>
      <c r="B425" s="44">
        <f>'Frese Valve Selection'!C425</f>
        <v>0</v>
      </c>
      <c r="C425" s="44">
        <f>IF(ISBLANK(A425),"",'Frese Valve Selection'!AA425)</f>
        <v>0</v>
      </c>
      <c r="D425" s="44"/>
      <c r="E425" s="44"/>
      <c r="F425" s="44">
        <f>IF(ISBLANK(A425),"",'Frese Valve Selection'!D425)</f>
        <v>0</v>
      </c>
      <c r="G425" s="44">
        <v>1</v>
      </c>
      <c r="H425" s="44" t="e">
        <f>IF(ISBLANK(A425),"",'Frese Valve Selection'!AB425)</f>
        <v>#N/A</v>
      </c>
      <c r="I425" s="44" t="e">
        <f>IF(ISBLANK(A425),"",'Frese Valve Selection'!AC425&amp;" kPa")</f>
        <v>#N/A</v>
      </c>
      <c r="J425" s="44">
        <f>IF(ISBLANK(A425),"",'Frese Valve Selection'!B425)</f>
        <v>0</v>
      </c>
      <c r="K425" s="45" t="str">
        <f>IF(ISBLANK('Frese Valve Selection'!E425),"",'Frese Valve Selection'!E425)</f>
        <v/>
      </c>
    </row>
    <row r="426" spans="1:11">
      <c r="A426" s="43" t="str">
        <f>IF(ISBLANK('Frese Valve Selection'!Q426),"",'Frese Valve Selection'!Q426)</f>
        <v/>
      </c>
      <c r="B426" s="44">
        <f>'Frese Valve Selection'!C426</f>
        <v>0</v>
      </c>
      <c r="C426" s="44">
        <f>IF(ISBLANK(A426),"",'Frese Valve Selection'!AA426)</f>
        <v>0</v>
      </c>
      <c r="D426" s="44"/>
      <c r="E426" s="44"/>
      <c r="F426" s="44">
        <f>IF(ISBLANK(A426),"",'Frese Valve Selection'!D426)</f>
        <v>0</v>
      </c>
      <c r="G426" s="44">
        <v>1</v>
      </c>
      <c r="H426" s="44" t="e">
        <f>IF(ISBLANK(A426),"",'Frese Valve Selection'!AB426)</f>
        <v>#N/A</v>
      </c>
      <c r="I426" s="44" t="e">
        <f>IF(ISBLANK(A426),"",'Frese Valve Selection'!AC426&amp;" kPa")</f>
        <v>#N/A</v>
      </c>
      <c r="J426" s="44">
        <f>IF(ISBLANK(A426),"",'Frese Valve Selection'!B426)</f>
        <v>0</v>
      </c>
      <c r="K426" s="45" t="str">
        <f>IF(ISBLANK('Frese Valve Selection'!E426),"",'Frese Valve Selection'!E426)</f>
        <v/>
      </c>
    </row>
    <row r="427" spans="1:11">
      <c r="A427" s="43" t="str">
        <f>IF(ISBLANK('Frese Valve Selection'!Q427),"",'Frese Valve Selection'!Q427)</f>
        <v/>
      </c>
      <c r="B427" s="44">
        <f>'Frese Valve Selection'!C427</f>
        <v>0</v>
      </c>
      <c r="C427" s="44">
        <f>IF(ISBLANK(A427),"",'Frese Valve Selection'!AA427)</f>
        <v>0</v>
      </c>
      <c r="D427" s="44"/>
      <c r="E427" s="44"/>
      <c r="F427" s="44">
        <f>IF(ISBLANK(A427),"",'Frese Valve Selection'!D427)</f>
        <v>0</v>
      </c>
      <c r="G427" s="44">
        <v>1</v>
      </c>
      <c r="H427" s="44" t="e">
        <f>IF(ISBLANK(A427),"",'Frese Valve Selection'!AB427)</f>
        <v>#N/A</v>
      </c>
      <c r="I427" s="44" t="e">
        <f>IF(ISBLANK(A427),"",'Frese Valve Selection'!AC427&amp;" kPa")</f>
        <v>#N/A</v>
      </c>
      <c r="J427" s="44">
        <f>IF(ISBLANK(A427),"",'Frese Valve Selection'!B427)</f>
        <v>0</v>
      </c>
      <c r="K427" s="45" t="str">
        <f>IF(ISBLANK('Frese Valve Selection'!E427),"",'Frese Valve Selection'!E427)</f>
        <v/>
      </c>
    </row>
    <row r="428" spans="1:11">
      <c r="A428" s="43" t="str">
        <f>IF(ISBLANK('Frese Valve Selection'!Q428),"",'Frese Valve Selection'!Q428)</f>
        <v/>
      </c>
      <c r="B428" s="44">
        <f>'Frese Valve Selection'!C428</f>
        <v>0</v>
      </c>
      <c r="C428" s="44">
        <f>IF(ISBLANK(A428),"",'Frese Valve Selection'!AA428)</f>
        <v>0</v>
      </c>
      <c r="D428" s="44"/>
      <c r="E428" s="44"/>
      <c r="F428" s="44">
        <f>IF(ISBLANK(A428),"",'Frese Valve Selection'!D428)</f>
        <v>0</v>
      </c>
      <c r="G428" s="44">
        <v>1</v>
      </c>
      <c r="H428" s="44" t="e">
        <f>IF(ISBLANK(A428),"",'Frese Valve Selection'!AB428)</f>
        <v>#N/A</v>
      </c>
      <c r="I428" s="44" t="e">
        <f>IF(ISBLANK(A428),"",'Frese Valve Selection'!AC428&amp;" kPa")</f>
        <v>#N/A</v>
      </c>
      <c r="J428" s="44">
        <f>IF(ISBLANK(A428),"",'Frese Valve Selection'!B428)</f>
        <v>0</v>
      </c>
      <c r="K428" s="45" t="str">
        <f>IF(ISBLANK('Frese Valve Selection'!E428),"",'Frese Valve Selection'!E428)</f>
        <v/>
      </c>
    </row>
    <row r="429" spans="1:11">
      <c r="A429" s="43" t="str">
        <f>IF(ISBLANK('Frese Valve Selection'!Q429),"",'Frese Valve Selection'!Q429)</f>
        <v/>
      </c>
      <c r="B429" s="44">
        <f>'Frese Valve Selection'!C429</f>
        <v>0</v>
      </c>
      <c r="C429" s="44">
        <f>IF(ISBLANK(A429),"",'Frese Valve Selection'!AA429)</f>
        <v>0</v>
      </c>
      <c r="D429" s="44"/>
      <c r="E429" s="44"/>
      <c r="F429" s="44">
        <f>IF(ISBLANK(A429),"",'Frese Valve Selection'!D429)</f>
        <v>0</v>
      </c>
      <c r="G429" s="44">
        <v>1</v>
      </c>
      <c r="H429" s="44" t="e">
        <f>IF(ISBLANK(A429),"",'Frese Valve Selection'!AB429)</f>
        <v>#N/A</v>
      </c>
      <c r="I429" s="44" t="e">
        <f>IF(ISBLANK(A429),"",'Frese Valve Selection'!AC429&amp;" kPa")</f>
        <v>#N/A</v>
      </c>
      <c r="J429" s="44">
        <f>IF(ISBLANK(A429),"",'Frese Valve Selection'!B429)</f>
        <v>0</v>
      </c>
      <c r="K429" s="45" t="str">
        <f>IF(ISBLANK('Frese Valve Selection'!E429),"",'Frese Valve Selection'!E429)</f>
        <v/>
      </c>
    </row>
    <row r="430" spans="1:11">
      <c r="A430" s="43" t="str">
        <f>IF(ISBLANK('Frese Valve Selection'!Q430),"",'Frese Valve Selection'!Q430)</f>
        <v/>
      </c>
      <c r="B430" s="44">
        <f>'Frese Valve Selection'!C430</f>
        <v>0</v>
      </c>
      <c r="C430" s="44">
        <f>IF(ISBLANK(A430),"",'Frese Valve Selection'!AA430)</f>
        <v>0</v>
      </c>
      <c r="D430" s="44"/>
      <c r="E430" s="44"/>
      <c r="F430" s="44">
        <f>IF(ISBLANK(A430),"",'Frese Valve Selection'!D430)</f>
        <v>0</v>
      </c>
      <c r="G430" s="44">
        <v>1</v>
      </c>
      <c r="H430" s="44" t="e">
        <f>IF(ISBLANK(A430),"",'Frese Valve Selection'!AB430)</f>
        <v>#N/A</v>
      </c>
      <c r="I430" s="44" t="e">
        <f>IF(ISBLANK(A430),"",'Frese Valve Selection'!AC430&amp;" kPa")</f>
        <v>#N/A</v>
      </c>
      <c r="J430" s="44">
        <f>IF(ISBLANK(A430),"",'Frese Valve Selection'!B430)</f>
        <v>0</v>
      </c>
      <c r="K430" s="45" t="str">
        <f>IF(ISBLANK('Frese Valve Selection'!E430),"",'Frese Valve Selection'!E430)</f>
        <v/>
      </c>
    </row>
    <row r="431" spans="1:11">
      <c r="A431" s="43" t="str">
        <f>IF(ISBLANK('Frese Valve Selection'!Q431),"",'Frese Valve Selection'!Q431)</f>
        <v/>
      </c>
      <c r="B431" s="44">
        <f>'Frese Valve Selection'!C431</f>
        <v>0</v>
      </c>
      <c r="C431" s="44">
        <f>IF(ISBLANK(A431),"",'Frese Valve Selection'!AA431)</f>
        <v>0</v>
      </c>
      <c r="D431" s="44"/>
      <c r="E431" s="44"/>
      <c r="F431" s="44">
        <f>IF(ISBLANK(A431),"",'Frese Valve Selection'!D431)</f>
        <v>0</v>
      </c>
      <c r="G431" s="44">
        <v>1</v>
      </c>
      <c r="H431" s="44" t="e">
        <f>IF(ISBLANK(A431),"",'Frese Valve Selection'!AB431)</f>
        <v>#N/A</v>
      </c>
      <c r="I431" s="44" t="e">
        <f>IF(ISBLANK(A431),"",'Frese Valve Selection'!AC431&amp;" kPa")</f>
        <v>#N/A</v>
      </c>
      <c r="J431" s="44">
        <f>IF(ISBLANK(A431),"",'Frese Valve Selection'!B431)</f>
        <v>0</v>
      </c>
      <c r="K431" s="45" t="str">
        <f>IF(ISBLANK('Frese Valve Selection'!E431),"",'Frese Valve Selection'!E431)</f>
        <v/>
      </c>
    </row>
    <row r="432" spans="1:11">
      <c r="A432" s="43" t="str">
        <f>IF(ISBLANK('Frese Valve Selection'!Q432),"",'Frese Valve Selection'!Q432)</f>
        <v/>
      </c>
      <c r="B432" s="44">
        <f>'Frese Valve Selection'!C432</f>
        <v>0</v>
      </c>
      <c r="C432" s="44">
        <f>IF(ISBLANK(A432),"",'Frese Valve Selection'!AA432)</f>
        <v>0</v>
      </c>
      <c r="D432" s="44"/>
      <c r="E432" s="44"/>
      <c r="F432" s="44">
        <f>IF(ISBLANK(A432),"",'Frese Valve Selection'!D432)</f>
        <v>0</v>
      </c>
      <c r="G432" s="44">
        <v>1</v>
      </c>
      <c r="H432" s="44" t="e">
        <f>IF(ISBLANK(A432),"",'Frese Valve Selection'!AB432)</f>
        <v>#N/A</v>
      </c>
      <c r="I432" s="44" t="e">
        <f>IF(ISBLANK(A432),"",'Frese Valve Selection'!AC432&amp;" kPa")</f>
        <v>#N/A</v>
      </c>
      <c r="J432" s="44">
        <f>IF(ISBLANK(A432),"",'Frese Valve Selection'!B432)</f>
        <v>0</v>
      </c>
      <c r="K432" s="45" t="str">
        <f>IF(ISBLANK('Frese Valve Selection'!E432),"",'Frese Valve Selection'!E432)</f>
        <v/>
      </c>
    </row>
    <row r="433" spans="1:11">
      <c r="A433" s="43" t="str">
        <f>IF(ISBLANK('Frese Valve Selection'!Q433),"",'Frese Valve Selection'!Q433)</f>
        <v/>
      </c>
      <c r="B433" s="44">
        <f>'Frese Valve Selection'!C433</f>
        <v>0</v>
      </c>
      <c r="C433" s="44">
        <f>IF(ISBLANK(A433),"",'Frese Valve Selection'!AA433)</f>
        <v>0</v>
      </c>
      <c r="D433" s="44"/>
      <c r="E433" s="44"/>
      <c r="F433" s="44">
        <f>IF(ISBLANK(A433),"",'Frese Valve Selection'!D433)</f>
        <v>0</v>
      </c>
      <c r="G433" s="44">
        <v>1</v>
      </c>
      <c r="H433" s="44" t="e">
        <f>IF(ISBLANK(A433),"",'Frese Valve Selection'!AB433)</f>
        <v>#N/A</v>
      </c>
      <c r="I433" s="44" t="e">
        <f>IF(ISBLANK(A433),"",'Frese Valve Selection'!AC433&amp;" kPa")</f>
        <v>#N/A</v>
      </c>
      <c r="J433" s="44">
        <f>IF(ISBLANK(A433),"",'Frese Valve Selection'!B433)</f>
        <v>0</v>
      </c>
      <c r="K433" s="45" t="str">
        <f>IF(ISBLANK('Frese Valve Selection'!E433),"",'Frese Valve Selection'!E433)</f>
        <v/>
      </c>
    </row>
    <row r="434" spans="1:11">
      <c r="A434" s="43" t="str">
        <f>IF(ISBLANK('Frese Valve Selection'!Q434),"",'Frese Valve Selection'!Q434)</f>
        <v/>
      </c>
      <c r="B434" s="44">
        <f>'Frese Valve Selection'!C434</f>
        <v>0</v>
      </c>
      <c r="C434" s="44">
        <f>IF(ISBLANK(A434),"",'Frese Valve Selection'!AA434)</f>
        <v>0</v>
      </c>
      <c r="D434" s="44"/>
      <c r="E434" s="44"/>
      <c r="F434" s="44">
        <f>IF(ISBLANK(A434),"",'Frese Valve Selection'!D434)</f>
        <v>0</v>
      </c>
      <c r="G434" s="44">
        <v>1</v>
      </c>
      <c r="H434" s="44" t="e">
        <f>IF(ISBLANK(A434),"",'Frese Valve Selection'!AB434)</f>
        <v>#N/A</v>
      </c>
      <c r="I434" s="44" t="e">
        <f>IF(ISBLANK(A434),"",'Frese Valve Selection'!AC434&amp;" kPa")</f>
        <v>#N/A</v>
      </c>
      <c r="J434" s="44">
        <f>IF(ISBLANK(A434),"",'Frese Valve Selection'!B434)</f>
        <v>0</v>
      </c>
      <c r="K434" s="45" t="str">
        <f>IF(ISBLANK('Frese Valve Selection'!E434),"",'Frese Valve Selection'!E434)</f>
        <v/>
      </c>
    </row>
    <row r="435" spans="1:11">
      <c r="A435" s="43" t="str">
        <f>IF(ISBLANK('Frese Valve Selection'!Q435),"",'Frese Valve Selection'!Q435)</f>
        <v/>
      </c>
      <c r="B435" s="44">
        <f>'Frese Valve Selection'!C435</f>
        <v>0</v>
      </c>
      <c r="C435" s="44">
        <f>IF(ISBLANK(A435),"",'Frese Valve Selection'!AA435)</f>
        <v>0</v>
      </c>
      <c r="D435" s="44"/>
      <c r="E435" s="44"/>
      <c r="F435" s="44">
        <f>IF(ISBLANK(A435),"",'Frese Valve Selection'!D435)</f>
        <v>0</v>
      </c>
      <c r="G435" s="44">
        <v>1</v>
      </c>
      <c r="H435" s="44" t="e">
        <f>IF(ISBLANK(A435),"",'Frese Valve Selection'!AB435)</f>
        <v>#N/A</v>
      </c>
      <c r="I435" s="44" t="e">
        <f>IF(ISBLANK(A435),"",'Frese Valve Selection'!AC435&amp;" kPa")</f>
        <v>#N/A</v>
      </c>
      <c r="J435" s="44">
        <f>IF(ISBLANK(A435),"",'Frese Valve Selection'!B435)</f>
        <v>0</v>
      </c>
      <c r="K435" s="45" t="str">
        <f>IF(ISBLANK('Frese Valve Selection'!E435),"",'Frese Valve Selection'!E435)</f>
        <v/>
      </c>
    </row>
    <row r="436" spans="1:11">
      <c r="A436" s="43" t="str">
        <f>IF(ISBLANK('Frese Valve Selection'!Q436),"",'Frese Valve Selection'!Q436)</f>
        <v/>
      </c>
      <c r="B436" s="44">
        <f>'Frese Valve Selection'!C436</f>
        <v>0</v>
      </c>
      <c r="C436" s="44">
        <f>IF(ISBLANK(A436),"",'Frese Valve Selection'!AA436)</f>
        <v>0</v>
      </c>
      <c r="D436" s="44"/>
      <c r="E436" s="44"/>
      <c r="F436" s="44">
        <f>IF(ISBLANK(A436),"",'Frese Valve Selection'!D436)</f>
        <v>0</v>
      </c>
      <c r="G436" s="44">
        <v>1</v>
      </c>
      <c r="H436" s="44" t="e">
        <f>IF(ISBLANK(A436),"",'Frese Valve Selection'!AB436)</f>
        <v>#N/A</v>
      </c>
      <c r="I436" s="44" t="e">
        <f>IF(ISBLANK(A436),"",'Frese Valve Selection'!AC436&amp;" kPa")</f>
        <v>#N/A</v>
      </c>
      <c r="J436" s="44">
        <f>IF(ISBLANK(A436),"",'Frese Valve Selection'!B436)</f>
        <v>0</v>
      </c>
      <c r="K436" s="45" t="str">
        <f>IF(ISBLANK('Frese Valve Selection'!E436),"",'Frese Valve Selection'!E436)</f>
        <v/>
      </c>
    </row>
    <row r="437" spans="1:11">
      <c r="A437" s="43" t="str">
        <f>IF(ISBLANK('Frese Valve Selection'!Q437),"",'Frese Valve Selection'!Q437)</f>
        <v/>
      </c>
      <c r="B437" s="44">
        <f>'Frese Valve Selection'!C437</f>
        <v>0</v>
      </c>
      <c r="C437" s="44">
        <f>IF(ISBLANK(A437),"",'Frese Valve Selection'!AA437)</f>
        <v>0</v>
      </c>
      <c r="D437" s="44"/>
      <c r="E437" s="44"/>
      <c r="F437" s="44">
        <f>IF(ISBLANK(A437),"",'Frese Valve Selection'!D437)</f>
        <v>0</v>
      </c>
      <c r="G437" s="44">
        <v>1</v>
      </c>
      <c r="H437" s="44" t="e">
        <f>IF(ISBLANK(A437),"",'Frese Valve Selection'!AB437)</f>
        <v>#N/A</v>
      </c>
      <c r="I437" s="44" t="e">
        <f>IF(ISBLANK(A437),"",'Frese Valve Selection'!AC437&amp;" kPa")</f>
        <v>#N/A</v>
      </c>
      <c r="J437" s="44">
        <f>IF(ISBLANK(A437),"",'Frese Valve Selection'!B437)</f>
        <v>0</v>
      </c>
      <c r="K437" s="45" t="str">
        <f>IF(ISBLANK('Frese Valve Selection'!E437),"",'Frese Valve Selection'!E437)</f>
        <v/>
      </c>
    </row>
    <row r="438" spans="1:11">
      <c r="A438" s="43" t="str">
        <f>IF(ISBLANK('Frese Valve Selection'!Q438),"",'Frese Valve Selection'!Q438)</f>
        <v/>
      </c>
      <c r="B438" s="44">
        <f>'Frese Valve Selection'!C438</f>
        <v>0</v>
      </c>
      <c r="C438" s="44">
        <f>IF(ISBLANK(A438),"",'Frese Valve Selection'!AA438)</f>
        <v>0</v>
      </c>
      <c r="D438" s="44"/>
      <c r="E438" s="44"/>
      <c r="F438" s="44">
        <f>IF(ISBLANK(A438),"",'Frese Valve Selection'!D438)</f>
        <v>0</v>
      </c>
      <c r="G438" s="44">
        <v>1</v>
      </c>
      <c r="H438" s="44" t="e">
        <f>IF(ISBLANK(A438),"",'Frese Valve Selection'!AB438)</f>
        <v>#N/A</v>
      </c>
      <c r="I438" s="44" t="e">
        <f>IF(ISBLANK(A438),"",'Frese Valve Selection'!AC438&amp;" kPa")</f>
        <v>#N/A</v>
      </c>
      <c r="J438" s="44">
        <f>IF(ISBLANK(A438),"",'Frese Valve Selection'!B438)</f>
        <v>0</v>
      </c>
      <c r="K438" s="45" t="str">
        <f>IF(ISBLANK('Frese Valve Selection'!E438),"",'Frese Valve Selection'!E438)</f>
        <v/>
      </c>
    </row>
    <row r="439" spans="1:11">
      <c r="A439" s="43" t="str">
        <f>IF(ISBLANK('Frese Valve Selection'!Q439),"",'Frese Valve Selection'!Q439)</f>
        <v/>
      </c>
      <c r="B439" s="44">
        <f>'Frese Valve Selection'!C439</f>
        <v>0</v>
      </c>
      <c r="C439" s="44">
        <f>IF(ISBLANK(A439),"",'Frese Valve Selection'!AA439)</f>
        <v>0</v>
      </c>
      <c r="D439" s="44"/>
      <c r="E439" s="44"/>
      <c r="F439" s="44">
        <f>IF(ISBLANK(A439),"",'Frese Valve Selection'!D439)</f>
        <v>0</v>
      </c>
      <c r="G439" s="44">
        <v>1</v>
      </c>
      <c r="H439" s="44" t="e">
        <f>IF(ISBLANK(A439),"",'Frese Valve Selection'!AB439)</f>
        <v>#N/A</v>
      </c>
      <c r="I439" s="44" t="e">
        <f>IF(ISBLANK(A439),"",'Frese Valve Selection'!AC439&amp;" kPa")</f>
        <v>#N/A</v>
      </c>
      <c r="J439" s="44">
        <f>IF(ISBLANK(A439),"",'Frese Valve Selection'!B439)</f>
        <v>0</v>
      </c>
      <c r="K439" s="45" t="str">
        <f>IF(ISBLANK('Frese Valve Selection'!E439),"",'Frese Valve Selection'!E439)</f>
        <v/>
      </c>
    </row>
    <row r="440" spans="1:11">
      <c r="A440" s="43" t="str">
        <f>IF(ISBLANK('Frese Valve Selection'!Q440),"",'Frese Valve Selection'!Q440)</f>
        <v/>
      </c>
      <c r="B440" s="44">
        <f>'Frese Valve Selection'!C440</f>
        <v>0</v>
      </c>
      <c r="C440" s="44">
        <f>IF(ISBLANK(A440),"",'Frese Valve Selection'!AA440)</f>
        <v>0</v>
      </c>
      <c r="D440" s="44"/>
      <c r="E440" s="44"/>
      <c r="F440" s="44">
        <f>IF(ISBLANK(A440),"",'Frese Valve Selection'!D440)</f>
        <v>0</v>
      </c>
      <c r="G440" s="44">
        <v>1</v>
      </c>
      <c r="H440" s="44" t="e">
        <f>IF(ISBLANK(A440),"",'Frese Valve Selection'!AB440)</f>
        <v>#N/A</v>
      </c>
      <c r="I440" s="44" t="e">
        <f>IF(ISBLANK(A440),"",'Frese Valve Selection'!AC440&amp;" kPa")</f>
        <v>#N/A</v>
      </c>
      <c r="J440" s="44">
        <f>IF(ISBLANK(A440),"",'Frese Valve Selection'!B440)</f>
        <v>0</v>
      </c>
      <c r="K440" s="45" t="str">
        <f>IF(ISBLANK('Frese Valve Selection'!E440),"",'Frese Valve Selection'!E440)</f>
        <v/>
      </c>
    </row>
    <row r="441" spans="1:11">
      <c r="A441" s="43" t="str">
        <f>IF(ISBLANK('Frese Valve Selection'!Q441),"",'Frese Valve Selection'!Q441)</f>
        <v/>
      </c>
      <c r="B441" s="44">
        <f>'Frese Valve Selection'!C441</f>
        <v>0</v>
      </c>
      <c r="C441" s="44">
        <f>IF(ISBLANK(A441),"",'Frese Valve Selection'!AA441)</f>
        <v>0</v>
      </c>
      <c r="D441" s="44"/>
      <c r="E441" s="44"/>
      <c r="F441" s="44">
        <f>IF(ISBLANK(A441),"",'Frese Valve Selection'!D441)</f>
        <v>0</v>
      </c>
      <c r="G441" s="44">
        <v>1</v>
      </c>
      <c r="H441" s="44" t="e">
        <f>IF(ISBLANK(A441),"",'Frese Valve Selection'!AB441)</f>
        <v>#N/A</v>
      </c>
      <c r="I441" s="44" t="e">
        <f>IF(ISBLANK(A441),"",'Frese Valve Selection'!AC441&amp;" kPa")</f>
        <v>#N/A</v>
      </c>
      <c r="J441" s="44">
        <f>IF(ISBLANK(A441),"",'Frese Valve Selection'!B441)</f>
        <v>0</v>
      </c>
      <c r="K441" s="45" t="str">
        <f>IF(ISBLANK('Frese Valve Selection'!E441),"",'Frese Valve Selection'!E441)</f>
        <v/>
      </c>
    </row>
    <row r="442" spans="1:11">
      <c r="A442" s="43" t="str">
        <f>IF(ISBLANK('Frese Valve Selection'!Q442),"",'Frese Valve Selection'!Q442)</f>
        <v/>
      </c>
      <c r="B442" s="44">
        <f>'Frese Valve Selection'!C442</f>
        <v>0</v>
      </c>
      <c r="C442" s="44">
        <f>IF(ISBLANK(A442),"",'Frese Valve Selection'!AA442)</f>
        <v>0</v>
      </c>
      <c r="D442" s="44"/>
      <c r="E442" s="44"/>
      <c r="F442" s="44">
        <f>IF(ISBLANK(A442),"",'Frese Valve Selection'!D442)</f>
        <v>0</v>
      </c>
      <c r="G442" s="44">
        <v>1</v>
      </c>
      <c r="H442" s="44" t="e">
        <f>IF(ISBLANK(A442),"",'Frese Valve Selection'!AB442)</f>
        <v>#N/A</v>
      </c>
      <c r="I442" s="44" t="e">
        <f>IF(ISBLANK(A442),"",'Frese Valve Selection'!AC442&amp;" kPa")</f>
        <v>#N/A</v>
      </c>
      <c r="J442" s="44">
        <f>IF(ISBLANK(A442),"",'Frese Valve Selection'!B442)</f>
        <v>0</v>
      </c>
      <c r="K442" s="45" t="str">
        <f>IF(ISBLANK('Frese Valve Selection'!E442),"",'Frese Valve Selection'!E442)</f>
        <v/>
      </c>
    </row>
    <row r="443" spans="1:11">
      <c r="A443" s="43" t="str">
        <f>IF(ISBLANK('Frese Valve Selection'!Q443),"",'Frese Valve Selection'!Q443)</f>
        <v/>
      </c>
      <c r="B443" s="44">
        <f>'Frese Valve Selection'!C443</f>
        <v>0</v>
      </c>
      <c r="C443" s="44">
        <f>IF(ISBLANK(A443),"",'Frese Valve Selection'!AA443)</f>
        <v>0</v>
      </c>
      <c r="D443" s="44"/>
      <c r="E443" s="44"/>
      <c r="F443" s="44">
        <f>IF(ISBLANK(A443),"",'Frese Valve Selection'!D443)</f>
        <v>0</v>
      </c>
      <c r="G443" s="44">
        <v>1</v>
      </c>
      <c r="H443" s="44" t="e">
        <f>IF(ISBLANK(A443),"",'Frese Valve Selection'!AB443)</f>
        <v>#N/A</v>
      </c>
      <c r="I443" s="44" t="e">
        <f>IF(ISBLANK(A443),"",'Frese Valve Selection'!AC443&amp;" kPa")</f>
        <v>#N/A</v>
      </c>
      <c r="J443" s="44">
        <f>IF(ISBLANK(A443),"",'Frese Valve Selection'!B443)</f>
        <v>0</v>
      </c>
      <c r="K443" s="45" t="str">
        <f>IF(ISBLANK('Frese Valve Selection'!E443),"",'Frese Valve Selection'!E443)</f>
        <v/>
      </c>
    </row>
    <row r="444" spans="1:11">
      <c r="A444" s="43" t="str">
        <f>IF(ISBLANK('Frese Valve Selection'!Q444),"",'Frese Valve Selection'!Q444)</f>
        <v/>
      </c>
      <c r="B444" s="44">
        <f>'Frese Valve Selection'!C444</f>
        <v>0</v>
      </c>
      <c r="C444" s="44">
        <f>IF(ISBLANK(A444),"",'Frese Valve Selection'!AA444)</f>
        <v>0</v>
      </c>
      <c r="D444" s="44"/>
      <c r="E444" s="44"/>
      <c r="F444" s="44">
        <f>IF(ISBLANK(A444),"",'Frese Valve Selection'!D444)</f>
        <v>0</v>
      </c>
      <c r="G444" s="44">
        <v>1</v>
      </c>
      <c r="H444" s="44" t="e">
        <f>IF(ISBLANK(A444),"",'Frese Valve Selection'!AB444)</f>
        <v>#N/A</v>
      </c>
      <c r="I444" s="44" t="e">
        <f>IF(ISBLANK(A444),"",'Frese Valve Selection'!AC444&amp;" kPa")</f>
        <v>#N/A</v>
      </c>
      <c r="J444" s="44">
        <f>IF(ISBLANK(A444),"",'Frese Valve Selection'!B444)</f>
        <v>0</v>
      </c>
      <c r="K444" s="45" t="str">
        <f>IF(ISBLANK('Frese Valve Selection'!E444),"",'Frese Valve Selection'!E444)</f>
        <v/>
      </c>
    </row>
    <row r="445" spans="1:11">
      <c r="A445" s="43" t="str">
        <f>IF(ISBLANK('Frese Valve Selection'!Q445),"",'Frese Valve Selection'!Q445)</f>
        <v/>
      </c>
      <c r="B445" s="44">
        <f>'Frese Valve Selection'!C445</f>
        <v>0</v>
      </c>
      <c r="C445" s="44">
        <f>IF(ISBLANK(A445),"",'Frese Valve Selection'!AA445)</f>
        <v>0</v>
      </c>
      <c r="D445" s="44"/>
      <c r="E445" s="44"/>
      <c r="F445" s="44">
        <f>IF(ISBLANK(A445),"",'Frese Valve Selection'!D445)</f>
        <v>0</v>
      </c>
      <c r="G445" s="44">
        <v>1</v>
      </c>
      <c r="H445" s="44" t="e">
        <f>IF(ISBLANK(A445),"",'Frese Valve Selection'!AB445)</f>
        <v>#N/A</v>
      </c>
      <c r="I445" s="44" t="e">
        <f>IF(ISBLANK(A445),"",'Frese Valve Selection'!AC445&amp;" kPa")</f>
        <v>#N/A</v>
      </c>
      <c r="J445" s="44">
        <f>IF(ISBLANK(A445),"",'Frese Valve Selection'!B445)</f>
        <v>0</v>
      </c>
      <c r="K445" s="45" t="str">
        <f>IF(ISBLANK('Frese Valve Selection'!E445),"",'Frese Valve Selection'!E445)</f>
        <v/>
      </c>
    </row>
    <row r="446" spans="1:11">
      <c r="A446" s="43" t="str">
        <f>IF(ISBLANK('Frese Valve Selection'!Q446),"",'Frese Valve Selection'!Q446)</f>
        <v/>
      </c>
      <c r="B446" s="44">
        <f>'Frese Valve Selection'!C446</f>
        <v>0</v>
      </c>
      <c r="C446" s="44">
        <f>IF(ISBLANK(A446),"",'Frese Valve Selection'!AA446)</f>
        <v>0</v>
      </c>
      <c r="D446" s="44"/>
      <c r="E446" s="44"/>
      <c r="F446" s="44">
        <f>IF(ISBLANK(A446),"",'Frese Valve Selection'!D446)</f>
        <v>0</v>
      </c>
      <c r="G446" s="44">
        <v>1</v>
      </c>
      <c r="H446" s="44" t="e">
        <f>IF(ISBLANK(A446),"",'Frese Valve Selection'!AB446)</f>
        <v>#N/A</v>
      </c>
      <c r="I446" s="44" t="e">
        <f>IF(ISBLANK(A446),"",'Frese Valve Selection'!AC446&amp;" kPa")</f>
        <v>#N/A</v>
      </c>
      <c r="J446" s="44">
        <f>IF(ISBLANK(A446),"",'Frese Valve Selection'!B446)</f>
        <v>0</v>
      </c>
      <c r="K446" s="45" t="str">
        <f>IF(ISBLANK('Frese Valve Selection'!E446),"",'Frese Valve Selection'!E446)</f>
        <v/>
      </c>
    </row>
    <row r="447" spans="1:11">
      <c r="A447" s="43" t="str">
        <f>IF(ISBLANK('Frese Valve Selection'!Q447),"",'Frese Valve Selection'!Q447)</f>
        <v/>
      </c>
      <c r="B447" s="44">
        <f>'Frese Valve Selection'!C447</f>
        <v>0</v>
      </c>
      <c r="C447" s="44">
        <f>IF(ISBLANK(A447),"",'Frese Valve Selection'!AA447)</f>
        <v>0</v>
      </c>
      <c r="D447" s="44"/>
      <c r="E447" s="44"/>
      <c r="F447" s="44">
        <f>IF(ISBLANK(A447),"",'Frese Valve Selection'!D447)</f>
        <v>0</v>
      </c>
      <c r="G447" s="44">
        <v>1</v>
      </c>
      <c r="H447" s="44" t="e">
        <f>IF(ISBLANK(A447),"",'Frese Valve Selection'!AB447)</f>
        <v>#N/A</v>
      </c>
      <c r="I447" s="44" t="e">
        <f>IF(ISBLANK(A447),"",'Frese Valve Selection'!AC447&amp;" kPa")</f>
        <v>#N/A</v>
      </c>
      <c r="J447" s="44">
        <f>IF(ISBLANK(A447),"",'Frese Valve Selection'!B447)</f>
        <v>0</v>
      </c>
      <c r="K447" s="45" t="str">
        <f>IF(ISBLANK('Frese Valve Selection'!E447),"",'Frese Valve Selection'!E447)</f>
        <v/>
      </c>
    </row>
    <row r="448" spans="1:11">
      <c r="A448" s="43" t="str">
        <f>IF(ISBLANK('Frese Valve Selection'!Q448),"",'Frese Valve Selection'!Q448)</f>
        <v/>
      </c>
      <c r="B448" s="44">
        <f>'Frese Valve Selection'!C448</f>
        <v>0</v>
      </c>
      <c r="C448" s="44">
        <f>IF(ISBLANK(A448),"",'Frese Valve Selection'!AA448)</f>
        <v>0</v>
      </c>
      <c r="D448" s="44"/>
      <c r="E448" s="44"/>
      <c r="F448" s="44">
        <f>IF(ISBLANK(A448),"",'Frese Valve Selection'!D448)</f>
        <v>0</v>
      </c>
      <c r="G448" s="44">
        <v>1</v>
      </c>
      <c r="H448" s="44" t="e">
        <f>IF(ISBLANK(A448),"",'Frese Valve Selection'!AB448)</f>
        <v>#N/A</v>
      </c>
      <c r="I448" s="44" t="e">
        <f>IF(ISBLANK(A448),"",'Frese Valve Selection'!AC448&amp;" kPa")</f>
        <v>#N/A</v>
      </c>
      <c r="J448" s="44">
        <f>IF(ISBLANK(A448),"",'Frese Valve Selection'!B448)</f>
        <v>0</v>
      </c>
      <c r="K448" s="45" t="str">
        <f>IF(ISBLANK('Frese Valve Selection'!E448),"",'Frese Valve Selection'!E448)</f>
        <v/>
      </c>
    </row>
    <row r="449" spans="1:11">
      <c r="A449" s="43" t="str">
        <f>IF(ISBLANK('Frese Valve Selection'!Q449),"",'Frese Valve Selection'!Q449)</f>
        <v/>
      </c>
      <c r="B449" s="44">
        <f>'Frese Valve Selection'!C449</f>
        <v>0</v>
      </c>
      <c r="C449" s="44">
        <f>IF(ISBLANK(A449),"",'Frese Valve Selection'!AA449)</f>
        <v>0</v>
      </c>
      <c r="D449" s="44"/>
      <c r="E449" s="44"/>
      <c r="F449" s="44">
        <f>IF(ISBLANK(A449),"",'Frese Valve Selection'!D449)</f>
        <v>0</v>
      </c>
      <c r="G449" s="44">
        <v>1</v>
      </c>
      <c r="H449" s="44" t="e">
        <f>IF(ISBLANK(A449),"",'Frese Valve Selection'!AB449)</f>
        <v>#N/A</v>
      </c>
      <c r="I449" s="44" t="e">
        <f>IF(ISBLANK(A449),"",'Frese Valve Selection'!AC449&amp;" kPa")</f>
        <v>#N/A</v>
      </c>
      <c r="J449" s="44">
        <f>IF(ISBLANK(A449),"",'Frese Valve Selection'!B449)</f>
        <v>0</v>
      </c>
      <c r="K449" s="45" t="str">
        <f>IF(ISBLANK('Frese Valve Selection'!E449),"",'Frese Valve Selection'!E449)</f>
        <v/>
      </c>
    </row>
    <row r="450" spans="1:11">
      <c r="A450" s="43" t="str">
        <f>IF(ISBLANK('Frese Valve Selection'!Q450),"",'Frese Valve Selection'!Q450)</f>
        <v/>
      </c>
      <c r="B450" s="44">
        <f>'Frese Valve Selection'!C450</f>
        <v>0</v>
      </c>
      <c r="C450" s="44">
        <f>IF(ISBLANK(A450),"",'Frese Valve Selection'!AA450)</f>
        <v>0</v>
      </c>
      <c r="D450" s="44"/>
      <c r="E450" s="44"/>
      <c r="F450" s="44">
        <f>IF(ISBLANK(A450),"",'Frese Valve Selection'!D450)</f>
        <v>0</v>
      </c>
      <c r="G450" s="44">
        <v>1</v>
      </c>
      <c r="H450" s="44" t="e">
        <f>IF(ISBLANK(A450),"",'Frese Valve Selection'!AB450)</f>
        <v>#N/A</v>
      </c>
      <c r="I450" s="44" t="e">
        <f>IF(ISBLANK(A450),"",'Frese Valve Selection'!AC450&amp;" kPa")</f>
        <v>#N/A</v>
      </c>
      <c r="J450" s="44">
        <f>IF(ISBLANK(A450),"",'Frese Valve Selection'!B450)</f>
        <v>0</v>
      </c>
      <c r="K450" s="45" t="str">
        <f>IF(ISBLANK('Frese Valve Selection'!E450),"",'Frese Valve Selection'!E450)</f>
        <v/>
      </c>
    </row>
    <row r="451" spans="1:11">
      <c r="A451" s="43" t="str">
        <f>IF(ISBLANK('Frese Valve Selection'!Q451),"",'Frese Valve Selection'!Q451)</f>
        <v/>
      </c>
      <c r="B451" s="44">
        <f>'Frese Valve Selection'!C451</f>
        <v>0</v>
      </c>
      <c r="C451" s="44">
        <f>IF(ISBLANK(A451),"",'Frese Valve Selection'!AA451)</f>
        <v>0</v>
      </c>
      <c r="D451" s="44"/>
      <c r="E451" s="44"/>
      <c r="F451" s="44">
        <f>IF(ISBLANK(A451),"",'Frese Valve Selection'!D451)</f>
        <v>0</v>
      </c>
      <c r="G451" s="44">
        <v>1</v>
      </c>
      <c r="H451" s="44" t="e">
        <f>IF(ISBLANK(A451),"",'Frese Valve Selection'!AB451)</f>
        <v>#N/A</v>
      </c>
      <c r="I451" s="44" t="e">
        <f>IF(ISBLANK(A451),"",'Frese Valve Selection'!AC451&amp;" kPa")</f>
        <v>#N/A</v>
      </c>
      <c r="J451" s="44">
        <f>IF(ISBLANK(A451),"",'Frese Valve Selection'!B451)</f>
        <v>0</v>
      </c>
      <c r="K451" s="45" t="str">
        <f>IF(ISBLANK('Frese Valve Selection'!E451),"",'Frese Valve Selection'!E451)</f>
        <v/>
      </c>
    </row>
    <row r="452" spans="1:11">
      <c r="A452" s="43" t="str">
        <f>IF(ISBLANK('Frese Valve Selection'!Q452),"",'Frese Valve Selection'!Q452)</f>
        <v/>
      </c>
      <c r="B452" s="44">
        <f>'Frese Valve Selection'!C452</f>
        <v>0</v>
      </c>
      <c r="C452" s="44">
        <f>IF(ISBLANK(A452),"",'Frese Valve Selection'!AA452)</f>
        <v>0</v>
      </c>
      <c r="D452" s="44"/>
      <c r="E452" s="44"/>
      <c r="F452" s="44">
        <f>IF(ISBLANK(A452),"",'Frese Valve Selection'!D452)</f>
        <v>0</v>
      </c>
      <c r="G452" s="44">
        <v>1</v>
      </c>
      <c r="H452" s="44" t="e">
        <f>IF(ISBLANK(A452),"",'Frese Valve Selection'!AB452)</f>
        <v>#N/A</v>
      </c>
      <c r="I452" s="44" t="e">
        <f>IF(ISBLANK(A452),"",'Frese Valve Selection'!AC452&amp;" kPa")</f>
        <v>#N/A</v>
      </c>
      <c r="J452" s="44">
        <f>IF(ISBLANK(A452),"",'Frese Valve Selection'!B452)</f>
        <v>0</v>
      </c>
      <c r="K452" s="45" t="str">
        <f>IF(ISBLANK('Frese Valve Selection'!E452),"",'Frese Valve Selection'!E452)</f>
        <v/>
      </c>
    </row>
    <row r="453" spans="1:11">
      <c r="A453" s="43" t="str">
        <f>IF(ISBLANK('Frese Valve Selection'!Q453),"",'Frese Valve Selection'!Q453)</f>
        <v/>
      </c>
      <c r="B453" s="44">
        <f>'Frese Valve Selection'!C453</f>
        <v>0</v>
      </c>
      <c r="C453" s="44">
        <f>IF(ISBLANK(A453),"",'Frese Valve Selection'!AA453)</f>
        <v>0</v>
      </c>
      <c r="D453" s="44"/>
      <c r="E453" s="44"/>
      <c r="F453" s="44">
        <f>IF(ISBLANK(A453),"",'Frese Valve Selection'!D453)</f>
        <v>0</v>
      </c>
      <c r="G453" s="44">
        <v>1</v>
      </c>
      <c r="H453" s="44" t="e">
        <f>IF(ISBLANK(A453),"",'Frese Valve Selection'!AB453)</f>
        <v>#N/A</v>
      </c>
      <c r="I453" s="44" t="e">
        <f>IF(ISBLANK(A453),"",'Frese Valve Selection'!AC453&amp;" kPa")</f>
        <v>#N/A</v>
      </c>
      <c r="J453" s="44">
        <f>IF(ISBLANK(A453),"",'Frese Valve Selection'!B453)</f>
        <v>0</v>
      </c>
      <c r="K453" s="45" t="str">
        <f>IF(ISBLANK('Frese Valve Selection'!E453),"",'Frese Valve Selection'!E453)</f>
        <v/>
      </c>
    </row>
    <row r="454" spans="1:11">
      <c r="A454" s="43" t="str">
        <f>IF(ISBLANK('Frese Valve Selection'!Q454),"",'Frese Valve Selection'!Q454)</f>
        <v/>
      </c>
      <c r="B454" s="44">
        <f>'Frese Valve Selection'!C454</f>
        <v>0</v>
      </c>
      <c r="C454" s="44">
        <f>IF(ISBLANK(A454),"",'Frese Valve Selection'!AA454)</f>
        <v>0</v>
      </c>
      <c r="D454" s="44"/>
      <c r="E454" s="44"/>
      <c r="F454" s="44">
        <f>IF(ISBLANK(A454),"",'Frese Valve Selection'!D454)</f>
        <v>0</v>
      </c>
      <c r="G454" s="44">
        <v>1</v>
      </c>
      <c r="H454" s="44" t="e">
        <f>IF(ISBLANK(A454),"",'Frese Valve Selection'!AB454)</f>
        <v>#N/A</v>
      </c>
      <c r="I454" s="44" t="e">
        <f>IF(ISBLANK(A454),"",'Frese Valve Selection'!AC454&amp;" kPa")</f>
        <v>#N/A</v>
      </c>
      <c r="J454" s="44">
        <f>IF(ISBLANK(A454),"",'Frese Valve Selection'!B454)</f>
        <v>0</v>
      </c>
      <c r="K454" s="45" t="str">
        <f>IF(ISBLANK('Frese Valve Selection'!E454),"",'Frese Valve Selection'!E454)</f>
        <v/>
      </c>
    </row>
    <row r="455" spans="1:11">
      <c r="A455" s="43" t="str">
        <f>IF(ISBLANK('Frese Valve Selection'!Q455),"",'Frese Valve Selection'!Q455)</f>
        <v/>
      </c>
      <c r="B455" s="44">
        <f>'Frese Valve Selection'!C455</f>
        <v>0</v>
      </c>
      <c r="C455" s="44">
        <f>IF(ISBLANK(A455),"",'Frese Valve Selection'!AA455)</f>
        <v>0</v>
      </c>
      <c r="D455" s="44"/>
      <c r="E455" s="44"/>
      <c r="F455" s="44">
        <f>IF(ISBLANK(A455),"",'Frese Valve Selection'!D455)</f>
        <v>0</v>
      </c>
      <c r="G455" s="44">
        <v>1</v>
      </c>
      <c r="H455" s="44" t="e">
        <f>IF(ISBLANK(A455),"",'Frese Valve Selection'!AB455)</f>
        <v>#N/A</v>
      </c>
      <c r="I455" s="44" t="e">
        <f>IF(ISBLANK(A455),"",'Frese Valve Selection'!AC455&amp;" kPa")</f>
        <v>#N/A</v>
      </c>
      <c r="J455" s="44">
        <f>IF(ISBLANK(A455),"",'Frese Valve Selection'!B455)</f>
        <v>0</v>
      </c>
      <c r="K455" s="45" t="str">
        <f>IF(ISBLANK('Frese Valve Selection'!E455),"",'Frese Valve Selection'!E455)</f>
        <v/>
      </c>
    </row>
    <row r="456" spans="1:11">
      <c r="A456" s="43" t="str">
        <f>IF(ISBLANK('Frese Valve Selection'!Q456),"",'Frese Valve Selection'!Q456)</f>
        <v/>
      </c>
      <c r="B456" s="44">
        <f>'Frese Valve Selection'!C456</f>
        <v>0</v>
      </c>
      <c r="C456" s="44">
        <f>IF(ISBLANK(A456),"",'Frese Valve Selection'!AA456)</f>
        <v>0</v>
      </c>
      <c r="D456" s="44"/>
      <c r="E456" s="44"/>
      <c r="F456" s="44">
        <f>IF(ISBLANK(A456),"",'Frese Valve Selection'!D456)</f>
        <v>0</v>
      </c>
      <c r="G456" s="44">
        <v>1</v>
      </c>
      <c r="H456" s="44" t="e">
        <f>IF(ISBLANK(A456),"",'Frese Valve Selection'!AB456)</f>
        <v>#N/A</v>
      </c>
      <c r="I456" s="44" t="e">
        <f>IF(ISBLANK(A456),"",'Frese Valve Selection'!AC456&amp;" kPa")</f>
        <v>#N/A</v>
      </c>
      <c r="J456" s="44">
        <f>IF(ISBLANK(A456),"",'Frese Valve Selection'!B456)</f>
        <v>0</v>
      </c>
      <c r="K456" s="45" t="str">
        <f>IF(ISBLANK('Frese Valve Selection'!E456),"",'Frese Valve Selection'!E456)</f>
        <v/>
      </c>
    </row>
    <row r="457" spans="1:11">
      <c r="A457" s="43" t="str">
        <f>IF(ISBLANK('Frese Valve Selection'!Q457),"",'Frese Valve Selection'!Q457)</f>
        <v/>
      </c>
      <c r="B457" s="44">
        <f>'Frese Valve Selection'!C457</f>
        <v>0</v>
      </c>
      <c r="C457" s="44">
        <f>IF(ISBLANK(A457),"",'Frese Valve Selection'!AA457)</f>
        <v>0</v>
      </c>
      <c r="D457" s="44"/>
      <c r="E457" s="44"/>
      <c r="F457" s="44">
        <f>IF(ISBLANK(A457),"",'Frese Valve Selection'!D457)</f>
        <v>0</v>
      </c>
      <c r="G457" s="44">
        <v>1</v>
      </c>
      <c r="H457" s="44" t="e">
        <f>IF(ISBLANK(A457),"",'Frese Valve Selection'!AB457)</f>
        <v>#N/A</v>
      </c>
      <c r="I457" s="44" t="e">
        <f>IF(ISBLANK(A457),"",'Frese Valve Selection'!AC457&amp;" kPa")</f>
        <v>#N/A</v>
      </c>
      <c r="J457" s="44">
        <f>IF(ISBLANK(A457),"",'Frese Valve Selection'!B457)</f>
        <v>0</v>
      </c>
      <c r="K457" s="45" t="str">
        <f>IF(ISBLANK('Frese Valve Selection'!E457),"",'Frese Valve Selection'!E457)</f>
        <v/>
      </c>
    </row>
    <row r="458" spans="1:11">
      <c r="A458" s="43" t="str">
        <f>IF(ISBLANK('Frese Valve Selection'!Q458),"",'Frese Valve Selection'!Q458)</f>
        <v/>
      </c>
      <c r="B458" s="44">
        <f>'Frese Valve Selection'!C458</f>
        <v>0</v>
      </c>
      <c r="C458" s="44">
        <f>IF(ISBLANK(A458),"",'Frese Valve Selection'!AA458)</f>
        <v>0</v>
      </c>
      <c r="D458" s="44"/>
      <c r="E458" s="44"/>
      <c r="F458" s="44">
        <f>IF(ISBLANK(A458),"",'Frese Valve Selection'!D458)</f>
        <v>0</v>
      </c>
      <c r="G458" s="44">
        <v>1</v>
      </c>
      <c r="H458" s="44" t="e">
        <f>IF(ISBLANK(A458),"",'Frese Valve Selection'!AB458)</f>
        <v>#N/A</v>
      </c>
      <c r="I458" s="44" t="e">
        <f>IF(ISBLANK(A458),"",'Frese Valve Selection'!AC458&amp;" kPa")</f>
        <v>#N/A</v>
      </c>
      <c r="J458" s="44">
        <f>IF(ISBLANK(A458),"",'Frese Valve Selection'!B458)</f>
        <v>0</v>
      </c>
      <c r="K458" s="45" t="str">
        <f>IF(ISBLANK('Frese Valve Selection'!E458),"",'Frese Valve Selection'!E458)</f>
        <v/>
      </c>
    </row>
    <row r="459" spans="1:11">
      <c r="A459" s="43" t="str">
        <f>IF(ISBLANK('Frese Valve Selection'!Q459),"",'Frese Valve Selection'!Q459)</f>
        <v/>
      </c>
      <c r="B459" s="44">
        <f>'Frese Valve Selection'!C459</f>
        <v>0</v>
      </c>
      <c r="C459" s="44">
        <f>IF(ISBLANK(A459),"",'Frese Valve Selection'!AA459)</f>
        <v>0</v>
      </c>
      <c r="D459" s="44"/>
      <c r="E459" s="44"/>
      <c r="F459" s="44">
        <f>IF(ISBLANK(A459),"",'Frese Valve Selection'!D459)</f>
        <v>0</v>
      </c>
      <c r="G459" s="44">
        <v>1</v>
      </c>
      <c r="H459" s="44" t="e">
        <f>IF(ISBLANK(A459),"",'Frese Valve Selection'!AB459)</f>
        <v>#N/A</v>
      </c>
      <c r="I459" s="44" t="e">
        <f>IF(ISBLANK(A459),"",'Frese Valve Selection'!AC459&amp;" kPa")</f>
        <v>#N/A</v>
      </c>
      <c r="J459" s="44">
        <f>IF(ISBLANK(A459),"",'Frese Valve Selection'!B459)</f>
        <v>0</v>
      </c>
      <c r="K459" s="45" t="str">
        <f>IF(ISBLANK('Frese Valve Selection'!E459),"",'Frese Valve Selection'!E459)</f>
        <v/>
      </c>
    </row>
    <row r="460" spans="1:11">
      <c r="A460" s="43" t="str">
        <f>IF(ISBLANK('Frese Valve Selection'!Q460),"",'Frese Valve Selection'!Q460)</f>
        <v/>
      </c>
      <c r="B460" s="44">
        <f>'Frese Valve Selection'!C460</f>
        <v>0</v>
      </c>
      <c r="C460" s="44">
        <f>IF(ISBLANK(A460),"",'Frese Valve Selection'!AA460)</f>
        <v>0</v>
      </c>
      <c r="D460" s="44"/>
      <c r="E460" s="44"/>
      <c r="F460" s="44">
        <f>IF(ISBLANK(A460),"",'Frese Valve Selection'!D460)</f>
        <v>0</v>
      </c>
      <c r="G460" s="44">
        <v>1</v>
      </c>
      <c r="H460" s="44" t="e">
        <f>IF(ISBLANK(A460),"",'Frese Valve Selection'!AB460)</f>
        <v>#N/A</v>
      </c>
      <c r="I460" s="44" t="e">
        <f>IF(ISBLANK(A460),"",'Frese Valve Selection'!AC460&amp;" kPa")</f>
        <v>#N/A</v>
      </c>
      <c r="J460" s="44">
        <f>IF(ISBLANK(A460),"",'Frese Valve Selection'!B460)</f>
        <v>0</v>
      </c>
      <c r="K460" s="45" t="str">
        <f>IF(ISBLANK('Frese Valve Selection'!E460),"",'Frese Valve Selection'!E460)</f>
        <v/>
      </c>
    </row>
    <row r="461" spans="1:11">
      <c r="A461" s="43" t="str">
        <f>IF(ISBLANK('Frese Valve Selection'!Q461),"",'Frese Valve Selection'!Q461)</f>
        <v/>
      </c>
      <c r="B461" s="44">
        <f>'Frese Valve Selection'!C461</f>
        <v>0</v>
      </c>
      <c r="C461" s="44">
        <f>IF(ISBLANK(A461),"",'Frese Valve Selection'!AA461)</f>
        <v>0</v>
      </c>
      <c r="D461" s="44"/>
      <c r="E461" s="44"/>
      <c r="F461" s="44">
        <f>IF(ISBLANK(A461),"",'Frese Valve Selection'!D461)</f>
        <v>0</v>
      </c>
      <c r="G461" s="44">
        <v>1</v>
      </c>
      <c r="H461" s="44" t="e">
        <f>IF(ISBLANK(A461),"",'Frese Valve Selection'!AB461)</f>
        <v>#N/A</v>
      </c>
      <c r="I461" s="44" t="e">
        <f>IF(ISBLANK(A461),"",'Frese Valve Selection'!AC461&amp;" kPa")</f>
        <v>#N/A</v>
      </c>
      <c r="J461" s="44">
        <f>IF(ISBLANK(A461),"",'Frese Valve Selection'!B461)</f>
        <v>0</v>
      </c>
      <c r="K461" s="45" t="str">
        <f>IF(ISBLANK('Frese Valve Selection'!E461),"",'Frese Valve Selection'!E461)</f>
        <v/>
      </c>
    </row>
    <row r="462" spans="1:11">
      <c r="A462" s="43" t="str">
        <f>IF(ISBLANK('Frese Valve Selection'!Q462),"",'Frese Valve Selection'!Q462)</f>
        <v/>
      </c>
      <c r="B462" s="44">
        <f>'Frese Valve Selection'!C462</f>
        <v>0</v>
      </c>
      <c r="C462" s="44">
        <f>IF(ISBLANK(A462),"",'Frese Valve Selection'!AA462)</f>
        <v>0</v>
      </c>
      <c r="D462" s="44"/>
      <c r="E462" s="44"/>
      <c r="F462" s="44">
        <f>IF(ISBLANK(A462),"",'Frese Valve Selection'!D462)</f>
        <v>0</v>
      </c>
      <c r="G462" s="44">
        <v>1</v>
      </c>
      <c r="H462" s="44" t="e">
        <f>IF(ISBLANK(A462),"",'Frese Valve Selection'!AB462)</f>
        <v>#N/A</v>
      </c>
      <c r="I462" s="44" t="e">
        <f>IF(ISBLANK(A462),"",'Frese Valve Selection'!AC462&amp;" kPa")</f>
        <v>#N/A</v>
      </c>
      <c r="J462" s="44">
        <f>IF(ISBLANK(A462),"",'Frese Valve Selection'!B462)</f>
        <v>0</v>
      </c>
      <c r="K462" s="45" t="str">
        <f>IF(ISBLANK('Frese Valve Selection'!E462),"",'Frese Valve Selection'!E462)</f>
        <v/>
      </c>
    </row>
    <row r="463" spans="1:11">
      <c r="A463" s="43" t="str">
        <f>IF(ISBLANK('Frese Valve Selection'!Q463),"",'Frese Valve Selection'!Q463)</f>
        <v/>
      </c>
      <c r="B463" s="44">
        <f>'Frese Valve Selection'!C463</f>
        <v>0</v>
      </c>
      <c r="C463" s="44">
        <f>IF(ISBLANK(A463),"",'Frese Valve Selection'!AA463)</f>
        <v>0</v>
      </c>
      <c r="D463" s="44"/>
      <c r="E463" s="44"/>
      <c r="F463" s="44">
        <f>IF(ISBLANK(A463),"",'Frese Valve Selection'!D463)</f>
        <v>0</v>
      </c>
      <c r="G463" s="44">
        <v>1</v>
      </c>
      <c r="H463" s="44" t="e">
        <f>IF(ISBLANK(A463),"",'Frese Valve Selection'!AB463)</f>
        <v>#N/A</v>
      </c>
      <c r="I463" s="44" t="e">
        <f>IF(ISBLANK(A463),"",'Frese Valve Selection'!AC463&amp;" kPa")</f>
        <v>#N/A</v>
      </c>
      <c r="J463" s="44">
        <f>IF(ISBLANK(A463),"",'Frese Valve Selection'!B463)</f>
        <v>0</v>
      </c>
      <c r="K463" s="45" t="str">
        <f>IF(ISBLANK('Frese Valve Selection'!E463),"",'Frese Valve Selection'!E463)</f>
        <v/>
      </c>
    </row>
    <row r="464" spans="1:11">
      <c r="A464" s="43" t="str">
        <f>IF(ISBLANK('Frese Valve Selection'!Q464),"",'Frese Valve Selection'!Q464)</f>
        <v/>
      </c>
      <c r="B464" s="44">
        <f>'Frese Valve Selection'!C464</f>
        <v>0</v>
      </c>
      <c r="C464" s="44">
        <f>IF(ISBLANK(A464),"",'Frese Valve Selection'!AA464)</f>
        <v>0</v>
      </c>
      <c r="D464" s="44"/>
      <c r="E464" s="44"/>
      <c r="F464" s="44">
        <f>IF(ISBLANK(A464),"",'Frese Valve Selection'!D464)</f>
        <v>0</v>
      </c>
      <c r="G464" s="44">
        <v>1</v>
      </c>
      <c r="H464" s="44" t="e">
        <f>IF(ISBLANK(A464),"",'Frese Valve Selection'!AB464)</f>
        <v>#N/A</v>
      </c>
      <c r="I464" s="44" t="e">
        <f>IF(ISBLANK(A464),"",'Frese Valve Selection'!AC464&amp;" kPa")</f>
        <v>#N/A</v>
      </c>
      <c r="J464" s="44">
        <f>IF(ISBLANK(A464),"",'Frese Valve Selection'!B464)</f>
        <v>0</v>
      </c>
      <c r="K464" s="45" t="str">
        <f>IF(ISBLANK('Frese Valve Selection'!E464),"",'Frese Valve Selection'!E464)</f>
        <v/>
      </c>
    </row>
    <row r="465" spans="1:11">
      <c r="A465" s="43" t="str">
        <f>IF(ISBLANK('Frese Valve Selection'!Q465),"",'Frese Valve Selection'!Q465)</f>
        <v/>
      </c>
      <c r="B465" s="44">
        <f>'Frese Valve Selection'!C465</f>
        <v>0</v>
      </c>
      <c r="C465" s="44">
        <f>IF(ISBLANK(A465),"",'Frese Valve Selection'!AA465)</f>
        <v>0</v>
      </c>
      <c r="D465" s="44"/>
      <c r="E465" s="44"/>
      <c r="F465" s="44">
        <f>IF(ISBLANK(A465),"",'Frese Valve Selection'!D465)</f>
        <v>0</v>
      </c>
      <c r="G465" s="44">
        <v>1</v>
      </c>
      <c r="H465" s="44" t="e">
        <f>IF(ISBLANK(A465),"",'Frese Valve Selection'!AB465)</f>
        <v>#N/A</v>
      </c>
      <c r="I465" s="44" t="e">
        <f>IF(ISBLANK(A465),"",'Frese Valve Selection'!AC465&amp;" kPa")</f>
        <v>#N/A</v>
      </c>
      <c r="J465" s="44">
        <f>IF(ISBLANK(A465),"",'Frese Valve Selection'!B465)</f>
        <v>0</v>
      </c>
      <c r="K465" s="45" t="str">
        <f>IF(ISBLANK('Frese Valve Selection'!E465),"",'Frese Valve Selection'!E465)</f>
        <v/>
      </c>
    </row>
    <row r="466" spans="1:11">
      <c r="A466" s="43" t="str">
        <f>IF(ISBLANK('Frese Valve Selection'!Q466),"",'Frese Valve Selection'!Q466)</f>
        <v/>
      </c>
      <c r="B466" s="44">
        <f>'Frese Valve Selection'!C466</f>
        <v>0</v>
      </c>
      <c r="C466" s="44">
        <f>IF(ISBLANK(A466),"",'Frese Valve Selection'!AA466)</f>
        <v>0</v>
      </c>
      <c r="D466" s="44"/>
      <c r="E466" s="44"/>
      <c r="F466" s="44">
        <f>IF(ISBLANK(A466),"",'Frese Valve Selection'!D466)</f>
        <v>0</v>
      </c>
      <c r="G466" s="44">
        <v>1</v>
      </c>
      <c r="H466" s="44" t="e">
        <f>IF(ISBLANK(A466),"",'Frese Valve Selection'!AB466)</f>
        <v>#N/A</v>
      </c>
      <c r="I466" s="44" t="e">
        <f>IF(ISBLANK(A466),"",'Frese Valve Selection'!AC466&amp;" kPa")</f>
        <v>#N/A</v>
      </c>
      <c r="J466" s="44">
        <f>IF(ISBLANK(A466),"",'Frese Valve Selection'!B466)</f>
        <v>0</v>
      </c>
      <c r="K466" s="45" t="str">
        <f>IF(ISBLANK('Frese Valve Selection'!E466),"",'Frese Valve Selection'!E466)</f>
        <v/>
      </c>
    </row>
    <row r="467" spans="1:11">
      <c r="A467" s="43" t="str">
        <f>IF(ISBLANK('Frese Valve Selection'!Q467),"",'Frese Valve Selection'!Q467)</f>
        <v/>
      </c>
      <c r="B467" s="44">
        <f>'Frese Valve Selection'!C467</f>
        <v>0</v>
      </c>
      <c r="C467" s="44">
        <f>IF(ISBLANK(A467),"",'Frese Valve Selection'!AA467)</f>
        <v>0</v>
      </c>
      <c r="D467" s="44"/>
      <c r="E467" s="44"/>
      <c r="F467" s="44">
        <f>IF(ISBLANK(A467),"",'Frese Valve Selection'!D467)</f>
        <v>0</v>
      </c>
      <c r="G467" s="44">
        <v>1</v>
      </c>
      <c r="H467" s="44" t="e">
        <f>IF(ISBLANK(A467),"",'Frese Valve Selection'!AB467)</f>
        <v>#N/A</v>
      </c>
      <c r="I467" s="44" t="e">
        <f>IF(ISBLANK(A467),"",'Frese Valve Selection'!AC467&amp;" kPa")</f>
        <v>#N/A</v>
      </c>
      <c r="J467" s="44">
        <f>IF(ISBLANK(A467),"",'Frese Valve Selection'!B467)</f>
        <v>0</v>
      </c>
      <c r="K467" s="45" t="str">
        <f>IF(ISBLANK('Frese Valve Selection'!E467),"",'Frese Valve Selection'!E467)</f>
        <v/>
      </c>
    </row>
    <row r="468" spans="1:11">
      <c r="A468" s="43" t="str">
        <f>IF(ISBLANK('Frese Valve Selection'!Q468),"",'Frese Valve Selection'!Q468)</f>
        <v/>
      </c>
      <c r="B468" s="44">
        <f>'Frese Valve Selection'!C468</f>
        <v>0</v>
      </c>
      <c r="C468" s="44">
        <f>IF(ISBLANK(A468),"",'Frese Valve Selection'!AA468)</f>
        <v>0</v>
      </c>
      <c r="D468" s="44"/>
      <c r="E468" s="44"/>
      <c r="F468" s="44">
        <f>IF(ISBLANK(A468),"",'Frese Valve Selection'!D468)</f>
        <v>0</v>
      </c>
      <c r="G468" s="44">
        <v>1</v>
      </c>
      <c r="H468" s="44" t="e">
        <f>IF(ISBLANK(A468),"",'Frese Valve Selection'!AB468)</f>
        <v>#N/A</v>
      </c>
      <c r="I468" s="44" t="e">
        <f>IF(ISBLANK(A468),"",'Frese Valve Selection'!AC468&amp;" kPa")</f>
        <v>#N/A</v>
      </c>
      <c r="J468" s="44">
        <f>IF(ISBLANK(A468),"",'Frese Valve Selection'!B468)</f>
        <v>0</v>
      </c>
      <c r="K468" s="45" t="str">
        <f>IF(ISBLANK('Frese Valve Selection'!E468),"",'Frese Valve Selection'!E468)</f>
        <v/>
      </c>
    </row>
    <row r="469" spans="1:11">
      <c r="A469" s="43" t="str">
        <f>IF(ISBLANK('Frese Valve Selection'!Q469),"",'Frese Valve Selection'!Q469)</f>
        <v/>
      </c>
      <c r="B469" s="44">
        <f>'Frese Valve Selection'!C469</f>
        <v>0</v>
      </c>
      <c r="C469" s="44">
        <f>IF(ISBLANK(A469),"",'Frese Valve Selection'!AA469)</f>
        <v>0</v>
      </c>
      <c r="D469" s="44"/>
      <c r="E469" s="44"/>
      <c r="F469" s="44">
        <f>IF(ISBLANK(A469),"",'Frese Valve Selection'!D469)</f>
        <v>0</v>
      </c>
      <c r="G469" s="44">
        <v>1</v>
      </c>
      <c r="H469" s="44" t="e">
        <f>IF(ISBLANK(A469),"",'Frese Valve Selection'!AB469)</f>
        <v>#N/A</v>
      </c>
      <c r="I469" s="44" t="e">
        <f>IF(ISBLANK(A469),"",'Frese Valve Selection'!AC469&amp;" kPa")</f>
        <v>#N/A</v>
      </c>
      <c r="J469" s="44">
        <f>IF(ISBLANK(A469),"",'Frese Valve Selection'!B469)</f>
        <v>0</v>
      </c>
      <c r="K469" s="45" t="str">
        <f>IF(ISBLANK('Frese Valve Selection'!E469),"",'Frese Valve Selection'!E469)</f>
        <v/>
      </c>
    </row>
    <row r="470" spans="1:11">
      <c r="A470" s="43" t="str">
        <f>IF(ISBLANK('Frese Valve Selection'!Q470),"",'Frese Valve Selection'!Q470)</f>
        <v/>
      </c>
      <c r="B470" s="44">
        <f>'Frese Valve Selection'!C470</f>
        <v>0</v>
      </c>
      <c r="C470" s="44">
        <f>IF(ISBLANK(A470),"",'Frese Valve Selection'!AA470)</f>
        <v>0</v>
      </c>
      <c r="D470" s="44"/>
      <c r="E470" s="44"/>
      <c r="F470" s="44">
        <f>IF(ISBLANK(A470),"",'Frese Valve Selection'!D470)</f>
        <v>0</v>
      </c>
      <c r="G470" s="44">
        <v>1</v>
      </c>
      <c r="H470" s="44" t="e">
        <f>IF(ISBLANK(A470),"",'Frese Valve Selection'!AB470)</f>
        <v>#N/A</v>
      </c>
      <c r="I470" s="44" t="e">
        <f>IF(ISBLANK(A470),"",'Frese Valve Selection'!AC470&amp;" kPa")</f>
        <v>#N/A</v>
      </c>
      <c r="J470" s="44">
        <f>IF(ISBLANK(A470),"",'Frese Valve Selection'!B470)</f>
        <v>0</v>
      </c>
      <c r="K470" s="45" t="str">
        <f>IF(ISBLANK('Frese Valve Selection'!E470),"",'Frese Valve Selection'!E470)</f>
        <v/>
      </c>
    </row>
    <row r="471" spans="1:11">
      <c r="A471" s="43" t="str">
        <f>IF(ISBLANK('Frese Valve Selection'!Q471),"",'Frese Valve Selection'!Q471)</f>
        <v/>
      </c>
      <c r="B471" s="44">
        <f>'Frese Valve Selection'!C471</f>
        <v>0</v>
      </c>
      <c r="C471" s="44">
        <f>IF(ISBLANK(A471),"",'Frese Valve Selection'!AA471)</f>
        <v>0</v>
      </c>
      <c r="D471" s="44"/>
      <c r="E471" s="44"/>
      <c r="F471" s="44">
        <f>IF(ISBLANK(A471),"",'Frese Valve Selection'!D471)</f>
        <v>0</v>
      </c>
      <c r="G471" s="44">
        <v>1</v>
      </c>
      <c r="H471" s="44" t="e">
        <f>IF(ISBLANK(A471),"",'Frese Valve Selection'!AB471)</f>
        <v>#N/A</v>
      </c>
      <c r="I471" s="44" t="e">
        <f>IF(ISBLANK(A471),"",'Frese Valve Selection'!AC471&amp;" kPa")</f>
        <v>#N/A</v>
      </c>
      <c r="J471" s="44">
        <f>IF(ISBLANK(A471),"",'Frese Valve Selection'!B471)</f>
        <v>0</v>
      </c>
      <c r="K471" s="45" t="str">
        <f>IF(ISBLANK('Frese Valve Selection'!E471),"",'Frese Valve Selection'!E471)</f>
        <v/>
      </c>
    </row>
    <row r="472" spans="1:11">
      <c r="A472" s="43" t="str">
        <f>IF(ISBLANK('Frese Valve Selection'!Q472),"",'Frese Valve Selection'!Q472)</f>
        <v/>
      </c>
      <c r="B472" s="44">
        <f>'Frese Valve Selection'!C472</f>
        <v>0</v>
      </c>
      <c r="C472" s="44">
        <f>IF(ISBLANK(A472),"",'Frese Valve Selection'!AA472)</f>
        <v>0</v>
      </c>
      <c r="D472" s="44"/>
      <c r="E472" s="44"/>
      <c r="F472" s="44">
        <f>IF(ISBLANK(A472),"",'Frese Valve Selection'!D472)</f>
        <v>0</v>
      </c>
      <c r="G472" s="44">
        <v>1</v>
      </c>
      <c r="H472" s="44" t="e">
        <f>IF(ISBLANK(A472),"",'Frese Valve Selection'!AB472)</f>
        <v>#N/A</v>
      </c>
      <c r="I472" s="44" t="e">
        <f>IF(ISBLANK(A472),"",'Frese Valve Selection'!AC472&amp;" kPa")</f>
        <v>#N/A</v>
      </c>
      <c r="J472" s="44">
        <f>IF(ISBLANK(A472),"",'Frese Valve Selection'!B472)</f>
        <v>0</v>
      </c>
      <c r="K472" s="45" t="str">
        <f>IF(ISBLANK('Frese Valve Selection'!E472),"",'Frese Valve Selection'!E472)</f>
        <v/>
      </c>
    </row>
    <row r="473" spans="1:11">
      <c r="A473" s="43" t="str">
        <f>IF(ISBLANK('Frese Valve Selection'!Q473),"",'Frese Valve Selection'!Q473)</f>
        <v/>
      </c>
      <c r="B473" s="44">
        <f>'Frese Valve Selection'!C473</f>
        <v>0</v>
      </c>
      <c r="C473" s="44">
        <f>IF(ISBLANK(A473),"",'Frese Valve Selection'!AA473)</f>
        <v>0</v>
      </c>
      <c r="D473" s="44"/>
      <c r="E473" s="44"/>
      <c r="F473" s="44">
        <f>IF(ISBLANK(A473),"",'Frese Valve Selection'!D473)</f>
        <v>0</v>
      </c>
      <c r="G473" s="44">
        <v>1</v>
      </c>
      <c r="H473" s="44" t="e">
        <f>IF(ISBLANK(A473),"",'Frese Valve Selection'!AB473)</f>
        <v>#N/A</v>
      </c>
      <c r="I473" s="44" t="e">
        <f>IF(ISBLANK(A473),"",'Frese Valve Selection'!AC473&amp;" kPa")</f>
        <v>#N/A</v>
      </c>
      <c r="J473" s="44">
        <f>IF(ISBLANK(A473),"",'Frese Valve Selection'!B473)</f>
        <v>0</v>
      </c>
      <c r="K473" s="45" t="str">
        <f>IF(ISBLANK('Frese Valve Selection'!E473),"",'Frese Valve Selection'!E473)</f>
        <v/>
      </c>
    </row>
    <row r="474" spans="1:11">
      <c r="A474" s="43" t="str">
        <f>IF(ISBLANK('Frese Valve Selection'!Q474),"",'Frese Valve Selection'!Q474)</f>
        <v/>
      </c>
      <c r="B474" s="44">
        <f>'Frese Valve Selection'!C474</f>
        <v>0</v>
      </c>
      <c r="C474" s="44">
        <f>IF(ISBLANK(A474),"",'Frese Valve Selection'!AA474)</f>
        <v>0</v>
      </c>
      <c r="D474" s="44"/>
      <c r="E474" s="44"/>
      <c r="F474" s="44">
        <f>IF(ISBLANK(A474),"",'Frese Valve Selection'!D474)</f>
        <v>0</v>
      </c>
      <c r="G474" s="44">
        <v>1</v>
      </c>
      <c r="H474" s="44" t="e">
        <f>IF(ISBLANK(A474),"",'Frese Valve Selection'!AB474)</f>
        <v>#N/A</v>
      </c>
      <c r="I474" s="44" t="e">
        <f>IF(ISBLANK(A474),"",'Frese Valve Selection'!AC474&amp;" kPa")</f>
        <v>#N/A</v>
      </c>
      <c r="J474" s="44">
        <f>IF(ISBLANK(A474),"",'Frese Valve Selection'!B474)</f>
        <v>0</v>
      </c>
      <c r="K474" s="45" t="str">
        <f>IF(ISBLANK('Frese Valve Selection'!E474),"",'Frese Valve Selection'!E474)</f>
        <v/>
      </c>
    </row>
    <row r="475" spans="1:11">
      <c r="A475" s="43" t="str">
        <f>IF(ISBLANK('Frese Valve Selection'!Q475),"",'Frese Valve Selection'!Q475)</f>
        <v/>
      </c>
      <c r="B475" s="44">
        <f>'Frese Valve Selection'!C475</f>
        <v>0</v>
      </c>
      <c r="C475" s="44">
        <f>IF(ISBLANK(A475),"",'Frese Valve Selection'!AA475)</f>
        <v>0</v>
      </c>
      <c r="D475" s="44"/>
      <c r="E475" s="44"/>
      <c r="F475" s="44">
        <f>IF(ISBLANK(A475),"",'Frese Valve Selection'!D475)</f>
        <v>0</v>
      </c>
      <c r="G475" s="44">
        <v>1</v>
      </c>
      <c r="H475" s="44" t="e">
        <f>IF(ISBLANK(A475),"",'Frese Valve Selection'!AB475)</f>
        <v>#N/A</v>
      </c>
      <c r="I475" s="44" t="e">
        <f>IF(ISBLANK(A475),"",'Frese Valve Selection'!AC475&amp;" kPa")</f>
        <v>#N/A</v>
      </c>
      <c r="J475" s="44">
        <f>IF(ISBLANK(A475),"",'Frese Valve Selection'!B475)</f>
        <v>0</v>
      </c>
      <c r="K475" s="45" t="str">
        <f>IF(ISBLANK('Frese Valve Selection'!E475),"",'Frese Valve Selection'!E475)</f>
        <v/>
      </c>
    </row>
    <row r="476" spans="1:11">
      <c r="A476" s="43" t="str">
        <f>IF(ISBLANK('Frese Valve Selection'!Q476),"",'Frese Valve Selection'!Q476)</f>
        <v/>
      </c>
      <c r="B476" s="44">
        <f>'Frese Valve Selection'!C476</f>
        <v>0</v>
      </c>
      <c r="C476" s="44">
        <f>IF(ISBLANK(A476),"",'Frese Valve Selection'!AA476)</f>
        <v>0</v>
      </c>
      <c r="D476" s="44"/>
      <c r="E476" s="44"/>
      <c r="F476" s="44">
        <f>IF(ISBLANK(A476),"",'Frese Valve Selection'!D476)</f>
        <v>0</v>
      </c>
      <c r="G476" s="44">
        <v>1</v>
      </c>
      <c r="H476" s="44" t="e">
        <f>IF(ISBLANK(A476),"",'Frese Valve Selection'!AB476)</f>
        <v>#N/A</v>
      </c>
      <c r="I476" s="44" t="e">
        <f>IF(ISBLANK(A476),"",'Frese Valve Selection'!AC476&amp;" kPa")</f>
        <v>#N/A</v>
      </c>
      <c r="J476" s="44">
        <f>IF(ISBLANK(A476),"",'Frese Valve Selection'!B476)</f>
        <v>0</v>
      </c>
      <c r="K476" s="45" t="str">
        <f>IF(ISBLANK('Frese Valve Selection'!E476),"",'Frese Valve Selection'!E476)</f>
        <v/>
      </c>
    </row>
    <row r="477" spans="1:11">
      <c r="A477" s="43" t="str">
        <f>IF(ISBLANK('Frese Valve Selection'!Q477),"",'Frese Valve Selection'!Q477)</f>
        <v/>
      </c>
      <c r="B477" s="44">
        <f>'Frese Valve Selection'!C477</f>
        <v>0</v>
      </c>
      <c r="C477" s="44">
        <f>IF(ISBLANK(A477),"",'Frese Valve Selection'!AA477)</f>
        <v>0</v>
      </c>
      <c r="D477" s="44"/>
      <c r="E477" s="44"/>
      <c r="F477" s="44">
        <f>IF(ISBLANK(A477),"",'Frese Valve Selection'!D477)</f>
        <v>0</v>
      </c>
      <c r="G477" s="44">
        <v>1</v>
      </c>
      <c r="H477" s="44" t="e">
        <f>IF(ISBLANK(A477),"",'Frese Valve Selection'!AB477)</f>
        <v>#N/A</v>
      </c>
      <c r="I477" s="44" t="e">
        <f>IF(ISBLANK(A477),"",'Frese Valve Selection'!AC477&amp;" kPa")</f>
        <v>#N/A</v>
      </c>
      <c r="J477" s="44">
        <f>IF(ISBLANK(A477),"",'Frese Valve Selection'!B477)</f>
        <v>0</v>
      </c>
      <c r="K477" s="45" t="str">
        <f>IF(ISBLANK('Frese Valve Selection'!E477),"",'Frese Valve Selection'!E477)</f>
        <v/>
      </c>
    </row>
    <row r="478" spans="1:11">
      <c r="A478" s="43" t="str">
        <f>IF(ISBLANK('Frese Valve Selection'!Q478),"",'Frese Valve Selection'!Q478)</f>
        <v/>
      </c>
      <c r="B478" s="44">
        <f>'Frese Valve Selection'!C478</f>
        <v>0</v>
      </c>
      <c r="C478" s="44">
        <f>IF(ISBLANK(A478),"",'Frese Valve Selection'!AA478)</f>
        <v>0</v>
      </c>
      <c r="D478" s="44"/>
      <c r="E478" s="44"/>
      <c r="F478" s="44">
        <f>IF(ISBLANK(A478),"",'Frese Valve Selection'!D478)</f>
        <v>0</v>
      </c>
      <c r="G478" s="44">
        <v>1</v>
      </c>
      <c r="H478" s="44" t="e">
        <f>IF(ISBLANK(A478),"",'Frese Valve Selection'!AB478)</f>
        <v>#N/A</v>
      </c>
      <c r="I478" s="44" t="e">
        <f>IF(ISBLANK(A478),"",'Frese Valve Selection'!AC478&amp;" kPa")</f>
        <v>#N/A</v>
      </c>
      <c r="J478" s="44">
        <f>IF(ISBLANK(A478),"",'Frese Valve Selection'!B478)</f>
        <v>0</v>
      </c>
      <c r="K478" s="45" t="str">
        <f>IF(ISBLANK('Frese Valve Selection'!E478),"",'Frese Valve Selection'!E478)</f>
        <v/>
      </c>
    </row>
    <row r="479" spans="1:11">
      <c r="A479" s="43" t="str">
        <f>IF(ISBLANK('Frese Valve Selection'!Q479),"",'Frese Valve Selection'!Q479)</f>
        <v/>
      </c>
      <c r="B479" s="44">
        <f>'Frese Valve Selection'!C479</f>
        <v>0</v>
      </c>
      <c r="C479" s="44">
        <f>IF(ISBLANK(A479),"",'Frese Valve Selection'!AA479)</f>
        <v>0</v>
      </c>
      <c r="D479" s="44"/>
      <c r="E479" s="44"/>
      <c r="F479" s="44">
        <f>IF(ISBLANK(A479),"",'Frese Valve Selection'!D479)</f>
        <v>0</v>
      </c>
      <c r="G479" s="44">
        <v>1</v>
      </c>
      <c r="H479" s="44" t="e">
        <f>IF(ISBLANK(A479),"",'Frese Valve Selection'!AB479)</f>
        <v>#N/A</v>
      </c>
      <c r="I479" s="44" t="e">
        <f>IF(ISBLANK(A479),"",'Frese Valve Selection'!AC479&amp;" kPa")</f>
        <v>#N/A</v>
      </c>
      <c r="J479" s="44">
        <f>IF(ISBLANK(A479),"",'Frese Valve Selection'!B479)</f>
        <v>0</v>
      </c>
      <c r="K479" s="45" t="str">
        <f>IF(ISBLANK('Frese Valve Selection'!E479),"",'Frese Valve Selection'!E479)</f>
        <v/>
      </c>
    </row>
    <row r="480" spans="1:11">
      <c r="A480" s="43" t="str">
        <f>IF(ISBLANK('Frese Valve Selection'!Q480),"",'Frese Valve Selection'!Q480)</f>
        <v/>
      </c>
      <c r="B480" s="44">
        <f>'Frese Valve Selection'!C480</f>
        <v>0</v>
      </c>
      <c r="C480" s="44">
        <f>IF(ISBLANK(A480),"",'Frese Valve Selection'!AA480)</f>
        <v>0</v>
      </c>
      <c r="D480" s="44"/>
      <c r="E480" s="44"/>
      <c r="F480" s="44">
        <f>IF(ISBLANK(A480),"",'Frese Valve Selection'!D480)</f>
        <v>0</v>
      </c>
      <c r="G480" s="44">
        <v>1</v>
      </c>
      <c r="H480" s="44" t="e">
        <f>IF(ISBLANK(A480),"",'Frese Valve Selection'!AB480)</f>
        <v>#N/A</v>
      </c>
      <c r="I480" s="44" t="e">
        <f>IF(ISBLANK(A480),"",'Frese Valve Selection'!AC480&amp;" kPa")</f>
        <v>#N/A</v>
      </c>
      <c r="J480" s="44">
        <f>IF(ISBLANK(A480),"",'Frese Valve Selection'!B480)</f>
        <v>0</v>
      </c>
      <c r="K480" s="45" t="str">
        <f>IF(ISBLANK('Frese Valve Selection'!E480),"",'Frese Valve Selection'!E480)</f>
        <v/>
      </c>
    </row>
    <row r="481" spans="1:11">
      <c r="A481" s="43" t="str">
        <f>IF(ISBLANK('Frese Valve Selection'!Q481),"",'Frese Valve Selection'!Q481)</f>
        <v/>
      </c>
      <c r="B481" s="44">
        <f>'Frese Valve Selection'!C481</f>
        <v>0</v>
      </c>
      <c r="C481" s="44">
        <f>IF(ISBLANK(A481),"",'Frese Valve Selection'!AA481)</f>
        <v>0</v>
      </c>
      <c r="D481" s="44"/>
      <c r="E481" s="44"/>
      <c r="F481" s="44">
        <f>IF(ISBLANK(A481),"",'Frese Valve Selection'!D481)</f>
        <v>0</v>
      </c>
      <c r="G481" s="44">
        <v>1</v>
      </c>
      <c r="H481" s="44" t="e">
        <f>IF(ISBLANK(A481),"",'Frese Valve Selection'!AB481)</f>
        <v>#N/A</v>
      </c>
      <c r="I481" s="44" t="e">
        <f>IF(ISBLANK(A481),"",'Frese Valve Selection'!AC481&amp;" kPa")</f>
        <v>#N/A</v>
      </c>
      <c r="J481" s="44">
        <f>IF(ISBLANK(A481),"",'Frese Valve Selection'!B481)</f>
        <v>0</v>
      </c>
      <c r="K481" s="45" t="str">
        <f>IF(ISBLANK('Frese Valve Selection'!E481),"",'Frese Valve Selection'!E481)</f>
        <v/>
      </c>
    </row>
    <row r="482" spans="1:11">
      <c r="A482" s="43" t="str">
        <f>IF(ISBLANK('Frese Valve Selection'!Q482),"",'Frese Valve Selection'!Q482)</f>
        <v/>
      </c>
      <c r="B482" s="44">
        <f>'Frese Valve Selection'!C482</f>
        <v>0</v>
      </c>
      <c r="C482" s="44">
        <f>IF(ISBLANK(A482),"",'Frese Valve Selection'!AA482)</f>
        <v>0</v>
      </c>
      <c r="D482" s="44"/>
      <c r="E482" s="44"/>
      <c r="F482" s="44">
        <f>IF(ISBLANK(A482),"",'Frese Valve Selection'!D482)</f>
        <v>0</v>
      </c>
      <c r="G482" s="44">
        <v>1</v>
      </c>
      <c r="H482" s="44" t="e">
        <f>IF(ISBLANK(A482),"",'Frese Valve Selection'!AB482)</f>
        <v>#N/A</v>
      </c>
      <c r="I482" s="44" t="e">
        <f>IF(ISBLANK(A482),"",'Frese Valve Selection'!AC482&amp;" kPa")</f>
        <v>#N/A</v>
      </c>
      <c r="J482" s="44">
        <f>IF(ISBLANK(A482),"",'Frese Valve Selection'!B482)</f>
        <v>0</v>
      </c>
      <c r="K482" s="45" t="str">
        <f>IF(ISBLANK('Frese Valve Selection'!E482),"",'Frese Valve Selection'!E482)</f>
        <v/>
      </c>
    </row>
    <row r="483" spans="1:11">
      <c r="A483" s="43" t="str">
        <f>IF(ISBLANK('Frese Valve Selection'!Q483),"",'Frese Valve Selection'!Q483)</f>
        <v/>
      </c>
      <c r="B483" s="44">
        <f>'Frese Valve Selection'!C483</f>
        <v>0</v>
      </c>
      <c r="C483" s="44">
        <f>IF(ISBLANK(A483),"",'Frese Valve Selection'!AA483)</f>
        <v>0</v>
      </c>
      <c r="D483" s="44"/>
      <c r="E483" s="44"/>
      <c r="F483" s="44">
        <f>IF(ISBLANK(A483),"",'Frese Valve Selection'!D483)</f>
        <v>0</v>
      </c>
      <c r="G483" s="44">
        <v>1</v>
      </c>
      <c r="H483" s="44" t="e">
        <f>IF(ISBLANK(A483),"",'Frese Valve Selection'!AB483)</f>
        <v>#N/A</v>
      </c>
      <c r="I483" s="44" t="e">
        <f>IF(ISBLANK(A483),"",'Frese Valve Selection'!AC483&amp;" kPa")</f>
        <v>#N/A</v>
      </c>
      <c r="J483" s="44">
        <f>IF(ISBLANK(A483),"",'Frese Valve Selection'!B483)</f>
        <v>0</v>
      </c>
      <c r="K483" s="45" t="str">
        <f>IF(ISBLANK('Frese Valve Selection'!E483),"",'Frese Valve Selection'!E483)</f>
        <v/>
      </c>
    </row>
    <row r="484" spans="1:11">
      <c r="A484" s="43" t="str">
        <f>IF(ISBLANK('Frese Valve Selection'!Q484),"",'Frese Valve Selection'!Q484)</f>
        <v/>
      </c>
      <c r="B484" s="44">
        <f>'Frese Valve Selection'!C484</f>
        <v>0</v>
      </c>
      <c r="C484" s="44">
        <f>IF(ISBLANK(A484),"",'Frese Valve Selection'!AA484)</f>
        <v>0</v>
      </c>
      <c r="D484" s="44"/>
      <c r="E484" s="44"/>
      <c r="F484" s="44">
        <f>IF(ISBLANK(A484),"",'Frese Valve Selection'!D484)</f>
        <v>0</v>
      </c>
      <c r="G484" s="44">
        <v>1</v>
      </c>
      <c r="H484" s="44" t="e">
        <f>IF(ISBLANK(A484),"",'Frese Valve Selection'!AB484)</f>
        <v>#N/A</v>
      </c>
      <c r="I484" s="44" t="e">
        <f>IF(ISBLANK(A484),"",'Frese Valve Selection'!AC484&amp;" kPa")</f>
        <v>#N/A</v>
      </c>
      <c r="J484" s="44">
        <f>IF(ISBLANK(A484),"",'Frese Valve Selection'!B484)</f>
        <v>0</v>
      </c>
      <c r="K484" s="45" t="str">
        <f>IF(ISBLANK('Frese Valve Selection'!E484),"",'Frese Valve Selection'!E484)</f>
        <v/>
      </c>
    </row>
    <row r="485" spans="1:11">
      <c r="A485" s="43" t="str">
        <f>IF(ISBLANK('Frese Valve Selection'!Q485),"",'Frese Valve Selection'!Q485)</f>
        <v/>
      </c>
      <c r="B485" s="44">
        <f>'Frese Valve Selection'!C485</f>
        <v>0</v>
      </c>
      <c r="C485" s="44">
        <f>IF(ISBLANK(A485),"",'Frese Valve Selection'!AA485)</f>
        <v>0</v>
      </c>
      <c r="D485" s="44"/>
      <c r="E485" s="44"/>
      <c r="F485" s="44">
        <f>IF(ISBLANK(A485),"",'Frese Valve Selection'!D485)</f>
        <v>0</v>
      </c>
      <c r="G485" s="44">
        <v>1</v>
      </c>
      <c r="H485" s="44" t="e">
        <f>IF(ISBLANK(A485),"",'Frese Valve Selection'!AB485)</f>
        <v>#N/A</v>
      </c>
      <c r="I485" s="44" t="e">
        <f>IF(ISBLANK(A485),"",'Frese Valve Selection'!AC485&amp;" kPa")</f>
        <v>#N/A</v>
      </c>
      <c r="J485" s="44">
        <f>IF(ISBLANK(A485),"",'Frese Valve Selection'!B485)</f>
        <v>0</v>
      </c>
      <c r="K485" s="45" t="str">
        <f>IF(ISBLANK('Frese Valve Selection'!E485),"",'Frese Valve Selection'!E485)</f>
        <v/>
      </c>
    </row>
    <row r="486" spans="1:11">
      <c r="A486" s="43" t="str">
        <f>IF(ISBLANK('Frese Valve Selection'!Q486),"",'Frese Valve Selection'!Q486)</f>
        <v/>
      </c>
      <c r="B486" s="44">
        <f>'Frese Valve Selection'!C486</f>
        <v>0</v>
      </c>
      <c r="C486" s="44">
        <f>IF(ISBLANK(A486),"",'Frese Valve Selection'!AA486)</f>
        <v>0</v>
      </c>
      <c r="D486" s="44"/>
      <c r="E486" s="44"/>
      <c r="F486" s="44">
        <f>IF(ISBLANK(A486),"",'Frese Valve Selection'!D486)</f>
        <v>0</v>
      </c>
      <c r="G486" s="44">
        <v>1</v>
      </c>
      <c r="H486" s="44" t="e">
        <f>IF(ISBLANK(A486),"",'Frese Valve Selection'!AB486)</f>
        <v>#N/A</v>
      </c>
      <c r="I486" s="44" t="e">
        <f>IF(ISBLANK(A486),"",'Frese Valve Selection'!AC486&amp;" kPa")</f>
        <v>#N/A</v>
      </c>
      <c r="J486" s="44">
        <f>IF(ISBLANK(A486),"",'Frese Valve Selection'!B486)</f>
        <v>0</v>
      </c>
      <c r="K486" s="45" t="str">
        <f>IF(ISBLANK('Frese Valve Selection'!E486),"",'Frese Valve Selection'!E486)</f>
        <v/>
      </c>
    </row>
    <row r="487" spans="1:11">
      <c r="A487" s="43" t="str">
        <f>IF(ISBLANK('Frese Valve Selection'!Q487),"",'Frese Valve Selection'!Q487)</f>
        <v/>
      </c>
      <c r="B487" s="44">
        <f>'Frese Valve Selection'!C487</f>
        <v>0</v>
      </c>
      <c r="C487" s="44">
        <f>IF(ISBLANK(A487),"",'Frese Valve Selection'!AA487)</f>
        <v>0</v>
      </c>
      <c r="D487" s="44"/>
      <c r="E487" s="44"/>
      <c r="F487" s="44">
        <f>IF(ISBLANK(A487),"",'Frese Valve Selection'!D487)</f>
        <v>0</v>
      </c>
      <c r="G487" s="44">
        <v>1</v>
      </c>
      <c r="H487" s="44" t="e">
        <f>IF(ISBLANK(A487),"",'Frese Valve Selection'!AB487)</f>
        <v>#N/A</v>
      </c>
      <c r="I487" s="44" t="e">
        <f>IF(ISBLANK(A487),"",'Frese Valve Selection'!AC487&amp;" kPa")</f>
        <v>#N/A</v>
      </c>
      <c r="J487" s="44">
        <f>IF(ISBLANK(A487),"",'Frese Valve Selection'!B487)</f>
        <v>0</v>
      </c>
      <c r="K487" s="45" t="str">
        <f>IF(ISBLANK('Frese Valve Selection'!E487),"",'Frese Valve Selection'!E487)</f>
        <v/>
      </c>
    </row>
    <row r="488" spans="1:11">
      <c r="A488" s="43" t="str">
        <f>IF(ISBLANK('Frese Valve Selection'!Q488),"",'Frese Valve Selection'!Q488)</f>
        <v/>
      </c>
      <c r="B488" s="44">
        <f>'Frese Valve Selection'!C488</f>
        <v>0</v>
      </c>
      <c r="C488" s="44">
        <f>IF(ISBLANK(A488),"",'Frese Valve Selection'!AA488)</f>
        <v>0</v>
      </c>
      <c r="D488" s="44"/>
      <c r="E488" s="44"/>
      <c r="F488" s="44">
        <f>IF(ISBLANK(A488),"",'Frese Valve Selection'!D488)</f>
        <v>0</v>
      </c>
      <c r="G488" s="44">
        <v>1</v>
      </c>
      <c r="H488" s="44" t="e">
        <f>IF(ISBLANK(A488),"",'Frese Valve Selection'!AB488)</f>
        <v>#N/A</v>
      </c>
      <c r="I488" s="44" t="e">
        <f>IF(ISBLANK(A488),"",'Frese Valve Selection'!AC488&amp;" kPa")</f>
        <v>#N/A</v>
      </c>
      <c r="J488" s="44">
        <f>IF(ISBLANK(A488),"",'Frese Valve Selection'!B488)</f>
        <v>0</v>
      </c>
      <c r="K488" s="45" t="str">
        <f>IF(ISBLANK('Frese Valve Selection'!E488),"",'Frese Valve Selection'!E488)</f>
        <v/>
      </c>
    </row>
    <row r="489" spans="1:11">
      <c r="A489" s="43" t="str">
        <f>IF(ISBLANK('Frese Valve Selection'!Q489),"",'Frese Valve Selection'!Q489)</f>
        <v/>
      </c>
      <c r="B489" s="44">
        <f>'Frese Valve Selection'!C489</f>
        <v>0</v>
      </c>
      <c r="C489" s="44">
        <f>IF(ISBLANK(A489),"",'Frese Valve Selection'!AA489)</f>
        <v>0</v>
      </c>
      <c r="D489" s="44"/>
      <c r="E489" s="44"/>
      <c r="F489" s="44">
        <f>IF(ISBLANK(A489),"",'Frese Valve Selection'!D489)</f>
        <v>0</v>
      </c>
      <c r="G489" s="44">
        <v>1</v>
      </c>
      <c r="H489" s="44" t="e">
        <f>IF(ISBLANK(A489),"",'Frese Valve Selection'!AB489)</f>
        <v>#N/A</v>
      </c>
      <c r="I489" s="44" t="e">
        <f>IF(ISBLANK(A489),"",'Frese Valve Selection'!AC489&amp;" kPa")</f>
        <v>#N/A</v>
      </c>
      <c r="J489" s="44">
        <f>IF(ISBLANK(A489),"",'Frese Valve Selection'!B489)</f>
        <v>0</v>
      </c>
      <c r="K489" s="45" t="str">
        <f>IF(ISBLANK('Frese Valve Selection'!E489),"",'Frese Valve Selection'!E489)</f>
        <v/>
      </c>
    </row>
    <row r="490" spans="1:11">
      <c r="A490" s="43" t="str">
        <f>IF(ISBLANK('Frese Valve Selection'!Q490),"",'Frese Valve Selection'!Q490)</f>
        <v/>
      </c>
      <c r="B490" s="44">
        <f>'Frese Valve Selection'!C490</f>
        <v>0</v>
      </c>
      <c r="C490" s="44">
        <f>IF(ISBLANK(A490),"",'Frese Valve Selection'!AA490)</f>
        <v>0</v>
      </c>
      <c r="D490" s="44"/>
      <c r="E490" s="44"/>
      <c r="F490" s="44">
        <f>IF(ISBLANK(A490),"",'Frese Valve Selection'!D490)</f>
        <v>0</v>
      </c>
      <c r="G490" s="44">
        <v>1</v>
      </c>
      <c r="H490" s="44" t="e">
        <f>IF(ISBLANK(A490),"",'Frese Valve Selection'!AB490)</f>
        <v>#N/A</v>
      </c>
      <c r="I490" s="44" t="e">
        <f>IF(ISBLANK(A490),"",'Frese Valve Selection'!AC490&amp;" kPa")</f>
        <v>#N/A</v>
      </c>
      <c r="J490" s="44">
        <f>IF(ISBLANK(A490),"",'Frese Valve Selection'!B490)</f>
        <v>0</v>
      </c>
      <c r="K490" s="45" t="str">
        <f>IF(ISBLANK('Frese Valve Selection'!E490),"",'Frese Valve Selection'!E490)</f>
        <v/>
      </c>
    </row>
    <row r="491" spans="1:11">
      <c r="A491" s="43" t="str">
        <f>IF(ISBLANK('Frese Valve Selection'!Q491),"",'Frese Valve Selection'!Q491)</f>
        <v/>
      </c>
      <c r="B491" s="44">
        <f>'Frese Valve Selection'!C491</f>
        <v>0</v>
      </c>
      <c r="C491" s="44">
        <f>IF(ISBLANK(A491),"",'Frese Valve Selection'!AA491)</f>
        <v>0</v>
      </c>
      <c r="D491" s="44"/>
      <c r="E491" s="44"/>
      <c r="F491" s="44">
        <f>IF(ISBLANK(A491),"",'Frese Valve Selection'!D491)</f>
        <v>0</v>
      </c>
      <c r="G491" s="44">
        <v>1</v>
      </c>
      <c r="H491" s="44" t="e">
        <f>IF(ISBLANK(A491),"",'Frese Valve Selection'!AB491)</f>
        <v>#N/A</v>
      </c>
      <c r="I491" s="44" t="e">
        <f>IF(ISBLANK(A491),"",'Frese Valve Selection'!AC491&amp;" kPa")</f>
        <v>#N/A</v>
      </c>
      <c r="J491" s="44">
        <f>IF(ISBLANK(A491),"",'Frese Valve Selection'!B491)</f>
        <v>0</v>
      </c>
      <c r="K491" s="45" t="str">
        <f>IF(ISBLANK('Frese Valve Selection'!E491),"",'Frese Valve Selection'!E491)</f>
        <v/>
      </c>
    </row>
    <row r="492" spans="1:11">
      <c r="A492" s="43" t="str">
        <f>IF(ISBLANK('Frese Valve Selection'!Q492),"",'Frese Valve Selection'!Q492)</f>
        <v/>
      </c>
      <c r="B492" s="44">
        <f>'Frese Valve Selection'!C492</f>
        <v>0</v>
      </c>
      <c r="C492" s="44">
        <f>IF(ISBLANK(A492),"",'Frese Valve Selection'!AA492)</f>
        <v>0</v>
      </c>
      <c r="D492" s="44"/>
      <c r="E492" s="44"/>
      <c r="F492" s="44">
        <f>IF(ISBLANK(A492),"",'Frese Valve Selection'!D492)</f>
        <v>0</v>
      </c>
      <c r="G492" s="44">
        <v>1</v>
      </c>
      <c r="H492" s="44" t="e">
        <f>IF(ISBLANK(A492),"",'Frese Valve Selection'!AB492)</f>
        <v>#N/A</v>
      </c>
      <c r="I492" s="44" t="e">
        <f>IF(ISBLANK(A492),"",'Frese Valve Selection'!AC492&amp;" kPa")</f>
        <v>#N/A</v>
      </c>
      <c r="J492" s="44">
        <f>IF(ISBLANK(A492),"",'Frese Valve Selection'!B492)</f>
        <v>0</v>
      </c>
      <c r="K492" s="45" t="str">
        <f>IF(ISBLANK('Frese Valve Selection'!E492),"",'Frese Valve Selection'!E492)</f>
        <v/>
      </c>
    </row>
    <row r="493" spans="1:11">
      <c r="A493" s="43" t="str">
        <f>IF(ISBLANK('Frese Valve Selection'!Q493),"",'Frese Valve Selection'!Q493)</f>
        <v/>
      </c>
      <c r="B493" s="44">
        <f>'Frese Valve Selection'!C493</f>
        <v>0</v>
      </c>
      <c r="C493" s="44">
        <f>IF(ISBLANK(A493),"",'Frese Valve Selection'!AA493)</f>
        <v>0</v>
      </c>
      <c r="D493" s="44"/>
      <c r="E493" s="44"/>
      <c r="F493" s="44">
        <f>IF(ISBLANK(A493),"",'Frese Valve Selection'!D493)</f>
        <v>0</v>
      </c>
      <c r="G493" s="44">
        <v>1</v>
      </c>
      <c r="H493" s="44" t="e">
        <f>IF(ISBLANK(A493),"",'Frese Valve Selection'!AB493)</f>
        <v>#N/A</v>
      </c>
      <c r="I493" s="44" t="e">
        <f>IF(ISBLANK(A493),"",'Frese Valve Selection'!AC493&amp;" kPa")</f>
        <v>#N/A</v>
      </c>
      <c r="J493" s="44">
        <f>IF(ISBLANK(A493),"",'Frese Valve Selection'!B493)</f>
        <v>0</v>
      </c>
      <c r="K493" s="45" t="str">
        <f>IF(ISBLANK('Frese Valve Selection'!E493),"",'Frese Valve Selection'!E493)</f>
        <v/>
      </c>
    </row>
    <row r="494" spans="1:11">
      <c r="A494" s="43" t="str">
        <f>IF(ISBLANK('Frese Valve Selection'!Q494),"",'Frese Valve Selection'!Q494)</f>
        <v/>
      </c>
      <c r="B494" s="44">
        <f>'Frese Valve Selection'!C494</f>
        <v>0</v>
      </c>
      <c r="C494" s="44">
        <f>IF(ISBLANK(A494),"",'Frese Valve Selection'!AA494)</f>
        <v>0</v>
      </c>
      <c r="D494" s="44"/>
      <c r="E494" s="44"/>
      <c r="F494" s="44">
        <f>IF(ISBLANK(A494),"",'Frese Valve Selection'!D494)</f>
        <v>0</v>
      </c>
      <c r="G494" s="44">
        <v>1</v>
      </c>
      <c r="H494" s="44" t="e">
        <f>IF(ISBLANK(A494),"",'Frese Valve Selection'!AB494)</f>
        <v>#N/A</v>
      </c>
      <c r="I494" s="44" t="e">
        <f>IF(ISBLANK(A494),"",'Frese Valve Selection'!AC494&amp;" kPa")</f>
        <v>#N/A</v>
      </c>
      <c r="J494" s="44">
        <f>IF(ISBLANK(A494),"",'Frese Valve Selection'!B494)</f>
        <v>0</v>
      </c>
      <c r="K494" s="45" t="str">
        <f>IF(ISBLANK('Frese Valve Selection'!E494),"",'Frese Valve Selection'!E494)</f>
        <v/>
      </c>
    </row>
    <row r="495" spans="1:11">
      <c r="A495" s="43" t="str">
        <f>IF(ISBLANK('Frese Valve Selection'!Q495),"",'Frese Valve Selection'!Q495)</f>
        <v/>
      </c>
      <c r="B495" s="44">
        <f>'Frese Valve Selection'!C495</f>
        <v>0</v>
      </c>
      <c r="C495" s="44">
        <f>IF(ISBLANK(A495),"",'Frese Valve Selection'!AA495)</f>
        <v>0</v>
      </c>
      <c r="D495" s="44"/>
      <c r="E495" s="44"/>
      <c r="F495" s="44">
        <f>IF(ISBLANK(A495),"",'Frese Valve Selection'!D495)</f>
        <v>0</v>
      </c>
      <c r="G495" s="44">
        <v>1</v>
      </c>
      <c r="H495" s="44" t="e">
        <f>IF(ISBLANK(A495),"",'Frese Valve Selection'!AB495)</f>
        <v>#N/A</v>
      </c>
      <c r="I495" s="44" t="e">
        <f>IF(ISBLANK(A495),"",'Frese Valve Selection'!AC495&amp;" kPa")</f>
        <v>#N/A</v>
      </c>
      <c r="J495" s="44">
        <f>IF(ISBLANK(A495),"",'Frese Valve Selection'!B495)</f>
        <v>0</v>
      </c>
      <c r="K495" s="45" t="str">
        <f>IF(ISBLANK('Frese Valve Selection'!E495),"",'Frese Valve Selection'!E495)</f>
        <v/>
      </c>
    </row>
    <row r="496" spans="1:11">
      <c r="A496" s="43" t="str">
        <f>IF(ISBLANK('Frese Valve Selection'!Q496),"",'Frese Valve Selection'!Q496)</f>
        <v/>
      </c>
      <c r="B496" s="44">
        <f>'Frese Valve Selection'!C496</f>
        <v>0</v>
      </c>
      <c r="C496" s="44">
        <f>IF(ISBLANK(A496),"",'Frese Valve Selection'!AA496)</f>
        <v>0</v>
      </c>
      <c r="D496" s="44"/>
      <c r="E496" s="44"/>
      <c r="F496" s="44">
        <f>IF(ISBLANK(A496),"",'Frese Valve Selection'!D496)</f>
        <v>0</v>
      </c>
      <c r="G496" s="44">
        <v>1</v>
      </c>
      <c r="H496" s="44" t="e">
        <f>IF(ISBLANK(A496),"",'Frese Valve Selection'!AB496)</f>
        <v>#N/A</v>
      </c>
      <c r="I496" s="44" t="e">
        <f>IF(ISBLANK(A496),"",'Frese Valve Selection'!AC496&amp;" kPa")</f>
        <v>#N/A</v>
      </c>
      <c r="J496" s="44">
        <f>IF(ISBLANK(A496),"",'Frese Valve Selection'!B496)</f>
        <v>0</v>
      </c>
      <c r="K496" s="45" t="str">
        <f>IF(ISBLANK('Frese Valve Selection'!E496),"",'Frese Valve Selection'!E496)</f>
        <v/>
      </c>
    </row>
    <row r="497" spans="1:11">
      <c r="A497" s="43" t="str">
        <f>IF(ISBLANK('Frese Valve Selection'!Q497),"",'Frese Valve Selection'!Q497)</f>
        <v/>
      </c>
      <c r="B497" s="44">
        <f>'Frese Valve Selection'!C497</f>
        <v>0</v>
      </c>
      <c r="C497" s="44">
        <f>IF(ISBLANK(A497),"",'Frese Valve Selection'!AA497)</f>
        <v>0</v>
      </c>
      <c r="D497" s="44"/>
      <c r="E497" s="44"/>
      <c r="F497" s="44">
        <f>IF(ISBLANK(A497),"",'Frese Valve Selection'!D497)</f>
        <v>0</v>
      </c>
      <c r="G497" s="44">
        <v>1</v>
      </c>
      <c r="H497" s="44" t="e">
        <f>IF(ISBLANK(A497),"",'Frese Valve Selection'!AB497)</f>
        <v>#N/A</v>
      </c>
      <c r="I497" s="44" t="e">
        <f>IF(ISBLANK(A497),"",'Frese Valve Selection'!AC497&amp;" kPa")</f>
        <v>#N/A</v>
      </c>
      <c r="J497" s="44">
        <f>IF(ISBLANK(A497),"",'Frese Valve Selection'!B497)</f>
        <v>0</v>
      </c>
      <c r="K497" s="45" t="str">
        <f>IF(ISBLANK('Frese Valve Selection'!E497),"",'Frese Valve Selection'!E497)</f>
        <v/>
      </c>
    </row>
    <row r="498" spans="1:11">
      <c r="A498" s="43" t="str">
        <f>IF(ISBLANK('Frese Valve Selection'!Q498),"",'Frese Valve Selection'!Q498)</f>
        <v/>
      </c>
      <c r="B498" s="44">
        <f>'Frese Valve Selection'!C498</f>
        <v>0</v>
      </c>
      <c r="C498" s="44">
        <f>IF(ISBLANK(A498),"",'Frese Valve Selection'!AA498)</f>
        <v>0</v>
      </c>
      <c r="D498" s="44"/>
      <c r="E498" s="44"/>
      <c r="F498" s="44">
        <f>IF(ISBLANK(A498),"",'Frese Valve Selection'!D498)</f>
        <v>0</v>
      </c>
      <c r="G498" s="44">
        <v>1</v>
      </c>
      <c r="H498" s="44" t="e">
        <f>IF(ISBLANK(A498),"",'Frese Valve Selection'!AB498)</f>
        <v>#N/A</v>
      </c>
      <c r="I498" s="44" t="e">
        <f>IF(ISBLANK(A498),"",'Frese Valve Selection'!AC498&amp;" kPa")</f>
        <v>#N/A</v>
      </c>
      <c r="J498" s="44">
        <f>IF(ISBLANK(A498),"",'Frese Valve Selection'!B498)</f>
        <v>0</v>
      </c>
      <c r="K498" s="45" t="str">
        <f>IF(ISBLANK('Frese Valve Selection'!E498),"",'Frese Valve Selection'!E498)</f>
        <v/>
      </c>
    </row>
    <row r="499" spans="1:11">
      <c r="A499" s="43" t="str">
        <f>IF(ISBLANK('Frese Valve Selection'!Q499),"",'Frese Valve Selection'!Q499)</f>
        <v/>
      </c>
      <c r="B499" s="44">
        <f>'Frese Valve Selection'!C499</f>
        <v>0</v>
      </c>
      <c r="C499" s="44">
        <f>IF(ISBLANK(A499),"",'Frese Valve Selection'!AA499)</f>
        <v>0</v>
      </c>
      <c r="D499" s="44"/>
      <c r="E499" s="44"/>
      <c r="F499" s="44">
        <f>IF(ISBLANK(A499),"",'Frese Valve Selection'!D499)</f>
        <v>0</v>
      </c>
      <c r="G499" s="44">
        <v>1</v>
      </c>
      <c r="H499" s="44" t="e">
        <f>IF(ISBLANK(A499),"",'Frese Valve Selection'!AB499)</f>
        <v>#N/A</v>
      </c>
      <c r="I499" s="44" t="e">
        <f>IF(ISBLANK(A499),"",'Frese Valve Selection'!AC499&amp;" kPa")</f>
        <v>#N/A</v>
      </c>
      <c r="J499" s="44">
        <f>IF(ISBLANK(A499),"",'Frese Valve Selection'!B499)</f>
        <v>0</v>
      </c>
      <c r="K499" s="45" t="str">
        <f>IF(ISBLANK('Frese Valve Selection'!E499),"",'Frese Valve Selection'!E499)</f>
        <v/>
      </c>
    </row>
    <row r="500" spans="1:11">
      <c r="A500" s="43" t="str">
        <f>IF(ISBLANK('Frese Valve Selection'!Q500),"",'Frese Valve Selection'!Q500)</f>
        <v/>
      </c>
      <c r="B500" s="44">
        <f>'Frese Valve Selection'!C500</f>
        <v>0</v>
      </c>
      <c r="C500" s="44">
        <f>IF(ISBLANK(A500),"",'Frese Valve Selection'!AA500)</f>
        <v>0</v>
      </c>
      <c r="D500" s="44"/>
      <c r="E500" s="44"/>
      <c r="F500" s="44">
        <f>IF(ISBLANK(A500),"",'Frese Valve Selection'!D500)</f>
        <v>0</v>
      </c>
      <c r="G500" s="44">
        <v>1</v>
      </c>
      <c r="H500" s="44" t="e">
        <f>IF(ISBLANK(A500),"",'Frese Valve Selection'!AB500)</f>
        <v>#N/A</v>
      </c>
      <c r="I500" s="44" t="e">
        <f>IF(ISBLANK(A500),"",'Frese Valve Selection'!AC500&amp;" kPa")</f>
        <v>#N/A</v>
      </c>
      <c r="J500" s="44">
        <f>IF(ISBLANK(A500),"",'Frese Valve Selection'!B500)</f>
        <v>0</v>
      </c>
      <c r="K500" s="45" t="str">
        <f>IF(ISBLANK('Frese Valve Selection'!E500),"",'Frese Valve Selection'!E500)</f>
        <v/>
      </c>
    </row>
    <row r="501" spans="1:11">
      <c r="A501" s="43" t="str">
        <f>IF(ISBLANK('Frese Valve Selection'!Q501),"",'Frese Valve Selection'!Q501)</f>
        <v/>
      </c>
      <c r="B501" s="44">
        <f>'Frese Valve Selection'!C501</f>
        <v>0</v>
      </c>
      <c r="C501" s="44">
        <f>IF(ISBLANK(A501),"",'Frese Valve Selection'!AA501)</f>
        <v>0</v>
      </c>
      <c r="D501" s="44"/>
      <c r="E501" s="44"/>
      <c r="F501" s="44">
        <f>IF(ISBLANK(A501),"",'Frese Valve Selection'!D501)</f>
        <v>0</v>
      </c>
      <c r="G501" s="44">
        <v>1</v>
      </c>
      <c r="H501" s="44" t="e">
        <f>IF(ISBLANK(A501),"",'Frese Valve Selection'!AB501)</f>
        <v>#N/A</v>
      </c>
      <c r="I501" s="44" t="e">
        <f>IF(ISBLANK(A501),"",'Frese Valve Selection'!AC501&amp;" kPa")</f>
        <v>#N/A</v>
      </c>
      <c r="J501" s="44">
        <f>IF(ISBLANK(A501),"",'Frese Valve Selection'!B501)</f>
        <v>0</v>
      </c>
      <c r="K501" s="45" t="str">
        <f>IF(ISBLANK('Frese Valve Selection'!E501),"",'Frese Valve Selection'!E501)</f>
        <v/>
      </c>
    </row>
    <row r="502" spans="1:11">
      <c r="A502" s="43" t="str">
        <f>IF(ISBLANK('Frese Valve Selection'!Q502),"",'Frese Valve Selection'!Q502)</f>
        <v/>
      </c>
      <c r="B502" s="44">
        <f>'Frese Valve Selection'!C502</f>
        <v>0</v>
      </c>
      <c r="C502" s="44">
        <f>IF(ISBLANK(A502),"",'Frese Valve Selection'!AA502)</f>
        <v>0</v>
      </c>
      <c r="D502" s="44"/>
      <c r="E502" s="44"/>
      <c r="F502" s="44">
        <f>IF(ISBLANK(A502),"",'Frese Valve Selection'!D502)</f>
        <v>0</v>
      </c>
      <c r="G502" s="44">
        <v>1</v>
      </c>
      <c r="H502" s="44" t="e">
        <f>IF(ISBLANK(A502),"",'Frese Valve Selection'!AB502)</f>
        <v>#N/A</v>
      </c>
      <c r="I502" s="44" t="e">
        <f>IF(ISBLANK(A502),"",'Frese Valve Selection'!AC502&amp;" kPa")</f>
        <v>#N/A</v>
      </c>
      <c r="J502" s="44">
        <f>IF(ISBLANK(A502),"",'Frese Valve Selection'!B502)</f>
        <v>0</v>
      </c>
      <c r="K502" s="45" t="str">
        <f>IF(ISBLANK('Frese Valve Selection'!E502),"",'Frese Valve Selection'!E502)</f>
        <v/>
      </c>
    </row>
    <row r="503" spans="1:11">
      <c r="A503" s="43" t="str">
        <f>IF(ISBLANK('Frese Valve Selection'!Q503),"",'Frese Valve Selection'!Q503)</f>
        <v/>
      </c>
      <c r="B503" s="44">
        <f>'Frese Valve Selection'!C503</f>
        <v>0</v>
      </c>
      <c r="C503" s="44">
        <f>IF(ISBLANK(A503),"",'Frese Valve Selection'!AA503)</f>
        <v>0</v>
      </c>
      <c r="D503" s="44"/>
      <c r="E503" s="44"/>
      <c r="F503" s="44">
        <f>IF(ISBLANK(A503),"",'Frese Valve Selection'!D503)</f>
        <v>0</v>
      </c>
      <c r="G503" s="44">
        <v>1</v>
      </c>
      <c r="H503" s="44" t="e">
        <f>IF(ISBLANK(A503),"",'Frese Valve Selection'!AB503)</f>
        <v>#N/A</v>
      </c>
      <c r="I503" s="44" t="e">
        <f>IF(ISBLANK(A503),"",'Frese Valve Selection'!AC503&amp;" kPa")</f>
        <v>#N/A</v>
      </c>
      <c r="J503" s="44">
        <f>IF(ISBLANK(A503),"",'Frese Valve Selection'!B503)</f>
        <v>0</v>
      </c>
      <c r="K503" s="45" t="str">
        <f>IF(ISBLANK('Frese Valve Selection'!E503),"",'Frese Valve Selection'!E503)</f>
        <v/>
      </c>
    </row>
    <row r="504" spans="1:11">
      <c r="A504" s="43" t="str">
        <f>IF(ISBLANK('Frese Valve Selection'!Q504),"",'Frese Valve Selection'!Q504)</f>
        <v/>
      </c>
      <c r="B504" s="44">
        <f>'Frese Valve Selection'!C504</f>
        <v>0</v>
      </c>
      <c r="C504" s="44">
        <f>IF(ISBLANK(A504),"",'Frese Valve Selection'!AA504)</f>
        <v>0</v>
      </c>
      <c r="D504" s="44"/>
      <c r="E504" s="44"/>
      <c r="F504" s="44">
        <f>IF(ISBLANK(A504),"",'Frese Valve Selection'!D504)</f>
        <v>0</v>
      </c>
      <c r="G504" s="44">
        <v>1</v>
      </c>
      <c r="H504" s="44" t="e">
        <f>IF(ISBLANK(A504),"",'Frese Valve Selection'!AB504)</f>
        <v>#N/A</v>
      </c>
      <c r="I504" s="44" t="e">
        <f>IF(ISBLANK(A504),"",'Frese Valve Selection'!AC504&amp;" kPa")</f>
        <v>#N/A</v>
      </c>
      <c r="J504" s="44">
        <f>IF(ISBLANK(A504),"",'Frese Valve Selection'!B504)</f>
        <v>0</v>
      </c>
      <c r="K504" s="45" t="str">
        <f>IF(ISBLANK('Frese Valve Selection'!E504),"",'Frese Valve Selection'!E504)</f>
        <v/>
      </c>
    </row>
    <row r="505" spans="1:11">
      <c r="A505" s="43" t="str">
        <f>IF(ISBLANK('Frese Valve Selection'!Q505),"",'Frese Valve Selection'!Q505)</f>
        <v/>
      </c>
      <c r="B505" s="44">
        <f>'Frese Valve Selection'!C505</f>
        <v>0</v>
      </c>
      <c r="C505" s="44">
        <f>IF(ISBLANK(A505),"",'Frese Valve Selection'!AA505)</f>
        <v>0</v>
      </c>
      <c r="D505" s="44"/>
      <c r="E505" s="44"/>
      <c r="F505" s="44">
        <f>IF(ISBLANK(A505),"",'Frese Valve Selection'!D505)</f>
        <v>0</v>
      </c>
      <c r="G505" s="44">
        <v>1</v>
      </c>
      <c r="H505" s="44" t="e">
        <f>IF(ISBLANK(A505),"",'Frese Valve Selection'!AB505)</f>
        <v>#N/A</v>
      </c>
      <c r="I505" s="44" t="e">
        <f>IF(ISBLANK(A505),"",'Frese Valve Selection'!AC505&amp;" kPa")</f>
        <v>#N/A</v>
      </c>
      <c r="J505" s="44">
        <f>IF(ISBLANK(A505),"",'Frese Valve Selection'!B505)</f>
        <v>0</v>
      </c>
      <c r="K505" s="45" t="str">
        <f>IF(ISBLANK('Frese Valve Selection'!E505),"",'Frese Valve Selection'!E505)</f>
        <v/>
      </c>
    </row>
    <row r="506" spans="1:11">
      <c r="A506" s="43" t="str">
        <f>IF(ISBLANK('Frese Valve Selection'!Q506),"",'Frese Valve Selection'!Q506)</f>
        <v/>
      </c>
      <c r="B506" s="44">
        <f>'Frese Valve Selection'!C506</f>
        <v>0</v>
      </c>
      <c r="C506" s="44">
        <f>IF(ISBLANK(A506),"",'Frese Valve Selection'!AA506)</f>
        <v>0</v>
      </c>
      <c r="D506" s="44"/>
      <c r="E506" s="44"/>
      <c r="F506" s="44">
        <f>IF(ISBLANK(A506),"",'Frese Valve Selection'!D506)</f>
        <v>0</v>
      </c>
      <c r="G506" s="44">
        <v>1</v>
      </c>
      <c r="H506" s="44" t="e">
        <f>IF(ISBLANK(A506),"",'Frese Valve Selection'!AB506)</f>
        <v>#N/A</v>
      </c>
      <c r="I506" s="44" t="e">
        <f>IF(ISBLANK(A506),"",'Frese Valve Selection'!AC506&amp;" kPa")</f>
        <v>#N/A</v>
      </c>
      <c r="J506" s="44">
        <f>IF(ISBLANK(A506),"",'Frese Valve Selection'!B506)</f>
        <v>0</v>
      </c>
      <c r="K506" s="45" t="str">
        <f>IF(ISBLANK('Frese Valve Selection'!E506),"",'Frese Valve Selection'!E506)</f>
        <v/>
      </c>
    </row>
    <row r="507" spans="1:11">
      <c r="A507" s="43" t="str">
        <f>IF(ISBLANK('Frese Valve Selection'!Q507),"",'Frese Valve Selection'!Q507)</f>
        <v/>
      </c>
      <c r="B507" s="44">
        <f>'Frese Valve Selection'!C507</f>
        <v>0</v>
      </c>
      <c r="C507" s="44">
        <f>IF(ISBLANK(A507),"",'Frese Valve Selection'!AA507)</f>
        <v>0</v>
      </c>
      <c r="D507" s="44"/>
      <c r="E507" s="44"/>
      <c r="F507" s="44">
        <f>IF(ISBLANK(A507),"",'Frese Valve Selection'!D507)</f>
        <v>0</v>
      </c>
      <c r="G507" s="44">
        <v>1</v>
      </c>
      <c r="H507" s="44" t="e">
        <f>IF(ISBLANK(A507),"",'Frese Valve Selection'!AB507)</f>
        <v>#N/A</v>
      </c>
      <c r="I507" s="44" t="e">
        <f>IF(ISBLANK(A507),"",'Frese Valve Selection'!AC507&amp;" kPa")</f>
        <v>#N/A</v>
      </c>
      <c r="J507" s="44">
        <f>IF(ISBLANK(A507),"",'Frese Valve Selection'!B507)</f>
        <v>0</v>
      </c>
      <c r="K507" s="45" t="str">
        <f>IF(ISBLANK('Frese Valve Selection'!E507),"",'Frese Valve Selection'!E507)</f>
        <v/>
      </c>
    </row>
    <row r="508" spans="1:11">
      <c r="A508" s="43" t="str">
        <f>IF(ISBLANK('Frese Valve Selection'!Q508),"",'Frese Valve Selection'!Q508)</f>
        <v/>
      </c>
      <c r="B508" s="44">
        <f>'Frese Valve Selection'!C508</f>
        <v>0</v>
      </c>
      <c r="C508" s="44">
        <f>IF(ISBLANK(A508),"",'Frese Valve Selection'!AA508)</f>
        <v>0</v>
      </c>
      <c r="D508" s="44"/>
      <c r="E508" s="44"/>
      <c r="F508" s="44">
        <f>IF(ISBLANK(A508),"",'Frese Valve Selection'!D508)</f>
        <v>0</v>
      </c>
      <c r="G508" s="44">
        <v>1</v>
      </c>
      <c r="H508" s="44" t="e">
        <f>IF(ISBLANK(A508),"",'Frese Valve Selection'!AB508)</f>
        <v>#N/A</v>
      </c>
      <c r="I508" s="44" t="e">
        <f>IF(ISBLANK(A508),"",'Frese Valve Selection'!AC508&amp;" kPa")</f>
        <v>#N/A</v>
      </c>
      <c r="J508" s="44">
        <f>IF(ISBLANK(A508),"",'Frese Valve Selection'!B508)</f>
        <v>0</v>
      </c>
      <c r="K508" s="45" t="str">
        <f>IF(ISBLANK('Frese Valve Selection'!E508),"",'Frese Valve Selection'!E508)</f>
        <v/>
      </c>
    </row>
    <row r="509" spans="1:11">
      <c r="A509" s="43" t="str">
        <f>IF(ISBLANK('Frese Valve Selection'!Q509),"",'Frese Valve Selection'!Q509)</f>
        <v/>
      </c>
      <c r="B509" s="44">
        <f>'Frese Valve Selection'!C509</f>
        <v>0</v>
      </c>
      <c r="C509" s="44">
        <f>IF(ISBLANK(A509),"",'Frese Valve Selection'!AA509)</f>
        <v>0</v>
      </c>
      <c r="D509" s="44"/>
      <c r="E509" s="44"/>
      <c r="F509" s="44">
        <f>IF(ISBLANK(A509),"",'Frese Valve Selection'!D509)</f>
        <v>0</v>
      </c>
      <c r="G509" s="44">
        <v>1</v>
      </c>
      <c r="H509" s="44" t="e">
        <f>IF(ISBLANK(A509),"",'Frese Valve Selection'!AB509)</f>
        <v>#N/A</v>
      </c>
      <c r="I509" s="44" t="e">
        <f>IF(ISBLANK(A509),"",'Frese Valve Selection'!AC509&amp;" kPa")</f>
        <v>#N/A</v>
      </c>
      <c r="J509" s="44">
        <f>IF(ISBLANK(A509),"",'Frese Valve Selection'!B509)</f>
        <v>0</v>
      </c>
      <c r="K509" s="45" t="str">
        <f>IF(ISBLANK('Frese Valve Selection'!E509),"",'Frese Valve Selection'!E509)</f>
        <v/>
      </c>
    </row>
    <row r="510" spans="1:11">
      <c r="A510" s="43" t="str">
        <f>IF(ISBLANK('Frese Valve Selection'!Q510),"",'Frese Valve Selection'!Q510)</f>
        <v/>
      </c>
      <c r="B510" s="44">
        <f>'Frese Valve Selection'!C510</f>
        <v>0</v>
      </c>
      <c r="C510" s="44">
        <f>IF(ISBLANK(A510),"",'Frese Valve Selection'!AA510)</f>
        <v>0</v>
      </c>
      <c r="D510" s="44"/>
      <c r="E510" s="44"/>
      <c r="F510" s="44">
        <f>IF(ISBLANK(A510),"",'Frese Valve Selection'!D510)</f>
        <v>0</v>
      </c>
      <c r="G510" s="44">
        <v>1</v>
      </c>
      <c r="H510" s="44" t="e">
        <f>IF(ISBLANK(A510),"",'Frese Valve Selection'!AB510)</f>
        <v>#N/A</v>
      </c>
      <c r="I510" s="44" t="e">
        <f>IF(ISBLANK(A510),"",'Frese Valve Selection'!AC510&amp;" kPa")</f>
        <v>#N/A</v>
      </c>
      <c r="J510" s="44">
        <f>IF(ISBLANK(A510),"",'Frese Valve Selection'!B510)</f>
        <v>0</v>
      </c>
      <c r="K510" s="45" t="str">
        <f>IF(ISBLANK('Frese Valve Selection'!E510),"",'Frese Valve Selection'!E510)</f>
        <v/>
      </c>
    </row>
    <row r="511" spans="1:11">
      <c r="A511" s="43" t="str">
        <f>IF(ISBLANK('Frese Valve Selection'!Q511),"",'Frese Valve Selection'!Q511)</f>
        <v/>
      </c>
      <c r="B511" s="44">
        <f>'Frese Valve Selection'!C511</f>
        <v>0</v>
      </c>
      <c r="C511" s="44">
        <f>IF(ISBLANK(A511),"",'Frese Valve Selection'!AA511)</f>
        <v>0</v>
      </c>
      <c r="D511" s="44"/>
      <c r="E511" s="44"/>
      <c r="F511" s="44">
        <f>IF(ISBLANK(A511),"",'Frese Valve Selection'!D511)</f>
        <v>0</v>
      </c>
      <c r="G511" s="44">
        <v>1</v>
      </c>
      <c r="H511" s="44" t="e">
        <f>IF(ISBLANK(A511),"",'Frese Valve Selection'!AB511)</f>
        <v>#N/A</v>
      </c>
      <c r="I511" s="44" t="e">
        <f>IF(ISBLANK(A511),"",'Frese Valve Selection'!AC511&amp;" kPa")</f>
        <v>#N/A</v>
      </c>
      <c r="J511" s="44">
        <f>IF(ISBLANK(A511),"",'Frese Valve Selection'!B511)</f>
        <v>0</v>
      </c>
      <c r="K511" s="45" t="str">
        <f>IF(ISBLANK('Frese Valve Selection'!E511),"",'Frese Valve Selection'!E511)</f>
        <v/>
      </c>
    </row>
    <row r="512" spans="1:11">
      <c r="A512" s="43" t="str">
        <f>IF(ISBLANK('Frese Valve Selection'!Q512),"",'Frese Valve Selection'!Q512)</f>
        <v/>
      </c>
      <c r="B512" s="44">
        <f>'Frese Valve Selection'!C512</f>
        <v>0</v>
      </c>
      <c r="C512" s="44">
        <f>IF(ISBLANK(A512),"",'Frese Valve Selection'!AA512)</f>
        <v>0</v>
      </c>
      <c r="D512" s="44"/>
      <c r="E512" s="44"/>
      <c r="F512" s="44">
        <f>IF(ISBLANK(A512),"",'Frese Valve Selection'!D512)</f>
        <v>0</v>
      </c>
      <c r="G512" s="44">
        <v>1</v>
      </c>
      <c r="H512" s="44" t="e">
        <f>IF(ISBLANK(A512),"",'Frese Valve Selection'!AB512)</f>
        <v>#N/A</v>
      </c>
      <c r="I512" s="44" t="e">
        <f>IF(ISBLANK(A512),"",'Frese Valve Selection'!AC512&amp;" kPa")</f>
        <v>#N/A</v>
      </c>
      <c r="J512" s="44">
        <f>IF(ISBLANK(A512),"",'Frese Valve Selection'!B512)</f>
        <v>0</v>
      </c>
      <c r="K512" s="45" t="str">
        <f>IF(ISBLANK('Frese Valve Selection'!E512),"",'Frese Valve Selection'!E512)</f>
        <v/>
      </c>
    </row>
    <row r="513" spans="1:11">
      <c r="A513" s="43" t="str">
        <f>IF(ISBLANK('Frese Valve Selection'!Q513),"",'Frese Valve Selection'!Q513)</f>
        <v/>
      </c>
      <c r="B513" s="44">
        <f>'Frese Valve Selection'!C513</f>
        <v>0</v>
      </c>
      <c r="C513" s="44">
        <f>IF(ISBLANK(A513),"",'Frese Valve Selection'!AA513)</f>
        <v>0</v>
      </c>
      <c r="D513" s="44"/>
      <c r="E513" s="44"/>
      <c r="F513" s="44">
        <f>IF(ISBLANK(A513),"",'Frese Valve Selection'!D513)</f>
        <v>0</v>
      </c>
      <c r="G513" s="44">
        <v>1</v>
      </c>
      <c r="H513" s="44" t="e">
        <f>IF(ISBLANK(A513),"",'Frese Valve Selection'!AB513)</f>
        <v>#N/A</v>
      </c>
      <c r="I513" s="44" t="e">
        <f>IF(ISBLANK(A513),"",'Frese Valve Selection'!AC513&amp;" kPa")</f>
        <v>#N/A</v>
      </c>
      <c r="J513" s="44">
        <f>IF(ISBLANK(A513),"",'Frese Valve Selection'!B513)</f>
        <v>0</v>
      </c>
      <c r="K513" s="45" t="str">
        <f>IF(ISBLANK('Frese Valve Selection'!E513),"",'Frese Valve Selection'!E513)</f>
        <v/>
      </c>
    </row>
    <row r="514" spans="1:11">
      <c r="A514" s="43" t="str">
        <f>IF(ISBLANK('Frese Valve Selection'!Q514),"",'Frese Valve Selection'!Q514)</f>
        <v/>
      </c>
      <c r="B514" s="44">
        <f>'Frese Valve Selection'!C514</f>
        <v>0</v>
      </c>
      <c r="C514" s="44">
        <f>IF(ISBLANK(A514),"",'Frese Valve Selection'!AA514)</f>
        <v>0</v>
      </c>
      <c r="D514" s="44"/>
      <c r="E514" s="44"/>
      <c r="F514" s="44">
        <f>IF(ISBLANK(A514),"",'Frese Valve Selection'!D514)</f>
        <v>0</v>
      </c>
      <c r="G514" s="44">
        <v>1</v>
      </c>
      <c r="H514" s="44" t="e">
        <f>IF(ISBLANK(A514),"",'Frese Valve Selection'!AB514)</f>
        <v>#N/A</v>
      </c>
      <c r="I514" s="44" t="e">
        <f>IF(ISBLANK(A514),"",'Frese Valve Selection'!AC514&amp;" kPa")</f>
        <v>#N/A</v>
      </c>
      <c r="J514" s="44">
        <f>IF(ISBLANK(A514),"",'Frese Valve Selection'!B514)</f>
        <v>0</v>
      </c>
      <c r="K514" s="45" t="str">
        <f>IF(ISBLANK('Frese Valve Selection'!E514),"",'Frese Valve Selection'!E514)</f>
        <v/>
      </c>
    </row>
    <row r="515" spans="1:11">
      <c r="A515" s="43" t="str">
        <f>IF(ISBLANK('Frese Valve Selection'!Q515),"",'Frese Valve Selection'!Q515)</f>
        <v/>
      </c>
      <c r="B515" s="44">
        <f>'Frese Valve Selection'!C515</f>
        <v>0</v>
      </c>
      <c r="C515" s="44">
        <f>IF(ISBLANK(A515),"",'Frese Valve Selection'!AA515)</f>
        <v>0</v>
      </c>
      <c r="D515" s="44"/>
      <c r="E515" s="44"/>
      <c r="F515" s="44">
        <f>IF(ISBLANK(A515),"",'Frese Valve Selection'!D515)</f>
        <v>0</v>
      </c>
      <c r="G515" s="44">
        <v>1</v>
      </c>
      <c r="H515" s="44" t="e">
        <f>IF(ISBLANK(A515),"",'Frese Valve Selection'!AB515)</f>
        <v>#N/A</v>
      </c>
      <c r="I515" s="44" t="e">
        <f>IF(ISBLANK(A515),"",'Frese Valve Selection'!AC515&amp;" kPa")</f>
        <v>#N/A</v>
      </c>
      <c r="J515" s="44">
        <f>IF(ISBLANK(A515),"",'Frese Valve Selection'!B515)</f>
        <v>0</v>
      </c>
      <c r="K515" s="45" t="str">
        <f>IF(ISBLANK('Frese Valve Selection'!E515),"",'Frese Valve Selection'!E515)</f>
        <v/>
      </c>
    </row>
    <row r="516" spans="1:11">
      <c r="A516" s="43" t="str">
        <f>IF(ISBLANK('Frese Valve Selection'!Q516),"",'Frese Valve Selection'!Q516)</f>
        <v/>
      </c>
      <c r="B516" s="44">
        <f>'Frese Valve Selection'!C516</f>
        <v>0</v>
      </c>
      <c r="C516" s="44">
        <f>IF(ISBLANK(A516),"",'Frese Valve Selection'!AA516)</f>
        <v>0</v>
      </c>
      <c r="D516" s="44"/>
      <c r="E516" s="44"/>
      <c r="F516" s="44">
        <f>IF(ISBLANK(A516),"",'Frese Valve Selection'!D516)</f>
        <v>0</v>
      </c>
      <c r="G516" s="44">
        <v>1</v>
      </c>
      <c r="H516" s="44" t="e">
        <f>IF(ISBLANK(A516),"",'Frese Valve Selection'!AB516)</f>
        <v>#N/A</v>
      </c>
      <c r="I516" s="44" t="e">
        <f>IF(ISBLANK(A516),"",'Frese Valve Selection'!AC516&amp;" kPa")</f>
        <v>#N/A</v>
      </c>
      <c r="J516" s="44">
        <f>IF(ISBLANK(A516),"",'Frese Valve Selection'!B516)</f>
        <v>0</v>
      </c>
      <c r="K516" s="45" t="str">
        <f>IF(ISBLANK('Frese Valve Selection'!E516),"",'Frese Valve Selection'!E516)</f>
        <v/>
      </c>
    </row>
    <row r="517" spans="1:11">
      <c r="A517" s="43" t="str">
        <f>IF(ISBLANK('Frese Valve Selection'!Q517),"",'Frese Valve Selection'!Q517)</f>
        <v/>
      </c>
      <c r="B517" s="44">
        <f>'Frese Valve Selection'!C517</f>
        <v>0</v>
      </c>
      <c r="C517" s="44">
        <f>IF(ISBLANK(A517),"",'Frese Valve Selection'!AA517)</f>
        <v>0</v>
      </c>
      <c r="D517" s="44"/>
      <c r="E517" s="44"/>
      <c r="F517" s="44">
        <f>IF(ISBLANK(A517),"",'Frese Valve Selection'!D517)</f>
        <v>0</v>
      </c>
      <c r="G517" s="44">
        <v>1</v>
      </c>
      <c r="H517" s="44" t="e">
        <f>IF(ISBLANK(A517),"",'Frese Valve Selection'!AB517)</f>
        <v>#N/A</v>
      </c>
      <c r="I517" s="44" t="e">
        <f>IF(ISBLANK(A517),"",'Frese Valve Selection'!AC517&amp;" kPa")</f>
        <v>#N/A</v>
      </c>
      <c r="J517" s="44">
        <f>IF(ISBLANK(A517),"",'Frese Valve Selection'!B517)</f>
        <v>0</v>
      </c>
      <c r="K517" s="45" t="str">
        <f>IF(ISBLANK('Frese Valve Selection'!E517),"",'Frese Valve Selection'!E517)</f>
        <v/>
      </c>
    </row>
    <row r="518" spans="1:11">
      <c r="A518" s="43" t="str">
        <f>IF(ISBLANK('Frese Valve Selection'!Q518),"",'Frese Valve Selection'!Q518)</f>
        <v/>
      </c>
      <c r="B518" s="44">
        <f>'Frese Valve Selection'!C518</f>
        <v>0</v>
      </c>
      <c r="C518" s="44">
        <f>IF(ISBLANK(A518),"",'Frese Valve Selection'!AA518)</f>
        <v>0</v>
      </c>
      <c r="D518" s="44"/>
      <c r="E518" s="44"/>
      <c r="F518" s="44">
        <f>IF(ISBLANK(A518),"",'Frese Valve Selection'!D518)</f>
        <v>0</v>
      </c>
      <c r="G518" s="44">
        <v>1</v>
      </c>
      <c r="H518" s="44" t="e">
        <f>IF(ISBLANK(A518),"",'Frese Valve Selection'!AB518)</f>
        <v>#N/A</v>
      </c>
      <c r="I518" s="44" t="e">
        <f>IF(ISBLANK(A518),"",'Frese Valve Selection'!AC518&amp;" kPa")</f>
        <v>#N/A</v>
      </c>
      <c r="J518" s="44">
        <f>IF(ISBLANK(A518),"",'Frese Valve Selection'!B518)</f>
        <v>0</v>
      </c>
      <c r="K518" s="45" t="str">
        <f>IF(ISBLANK('Frese Valve Selection'!E518),"",'Frese Valve Selection'!E518)</f>
        <v/>
      </c>
    </row>
    <row r="519" spans="1:11">
      <c r="A519" s="43" t="str">
        <f>IF(ISBLANK('Frese Valve Selection'!Q519),"",'Frese Valve Selection'!Q519)</f>
        <v/>
      </c>
      <c r="B519" s="44">
        <f>'Frese Valve Selection'!C519</f>
        <v>0</v>
      </c>
      <c r="C519" s="44">
        <f>IF(ISBLANK(A519),"",'Frese Valve Selection'!AA519)</f>
        <v>0</v>
      </c>
      <c r="D519" s="44"/>
      <c r="E519" s="44"/>
      <c r="F519" s="44">
        <f>IF(ISBLANK(A519),"",'Frese Valve Selection'!D519)</f>
        <v>0</v>
      </c>
      <c r="G519" s="44">
        <v>1</v>
      </c>
      <c r="H519" s="44" t="e">
        <f>IF(ISBLANK(A519),"",'Frese Valve Selection'!AB519)</f>
        <v>#N/A</v>
      </c>
      <c r="I519" s="44" t="e">
        <f>IF(ISBLANK(A519),"",'Frese Valve Selection'!AC519&amp;" kPa")</f>
        <v>#N/A</v>
      </c>
      <c r="J519" s="44">
        <f>IF(ISBLANK(A519),"",'Frese Valve Selection'!B519)</f>
        <v>0</v>
      </c>
      <c r="K519" s="45" t="str">
        <f>IF(ISBLANK('Frese Valve Selection'!E519),"",'Frese Valve Selection'!E519)</f>
        <v/>
      </c>
    </row>
    <row r="520" spans="1:11">
      <c r="A520" s="43" t="str">
        <f>IF(ISBLANK('Frese Valve Selection'!Q520),"",'Frese Valve Selection'!Q520)</f>
        <v/>
      </c>
      <c r="B520" s="44">
        <f>'Frese Valve Selection'!C520</f>
        <v>0</v>
      </c>
      <c r="C520" s="44">
        <f>IF(ISBLANK(A520),"",'Frese Valve Selection'!AA520)</f>
        <v>0</v>
      </c>
      <c r="D520" s="44"/>
      <c r="E520" s="44"/>
      <c r="F520" s="44">
        <f>IF(ISBLANK(A520),"",'Frese Valve Selection'!D520)</f>
        <v>0</v>
      </c>
      <c r="G520" s="44">
        <v>1</v>
      </c>
      <c r="H520" s="44" t="e">
        <f>IF(ISBLANK(A520),"",'Frese Valve Selection'!AB520)</f>
        <v>#N/A</v>
      </c>
      <c r="I520" s="44" t="e">
        <f>IF(ISBLANK(A520),"",'Frese Valve Selection'!AC520&amp;" kPa")</f>
        <v>#N/A</v>
      </c>
      <c r="J520" s="44">
        <f>IF(ISBLANK(A520),"",'Frese Valve Selection'!B520)</f>
        <v>0</v>
      </c>
      <c r="K520" s="45" t="str">
        <f>IF(ISBLANK('Frese Valve Selection'!E520),"",'Frese Valve Selection'!E520)</f>
        <v/>
      </c>
    </row>
    <row r="521" spans="1:11">
      <c r="A521" s="43" t="str">
        <f>IF(ISBLANK('Frese Valve Selection'!Q521),"",'Frese Valve Selection'!Q521)</f>
        <v/>
      </c>
      <c r="B521" s="44">
        <f>'Frese Valve Selection'!C521</f>
        <v>0</v>
      </c>
      <c r="C521" s="44">
        <f>IF(ISBLANK(A521),"",'Frese Valve Selection'!AA521)</f>
        <v>0</v>
      </c>
      <c r="D521" s="44"/>
      <c r="E521" s="44"/>
      <c r="F521" s="44">
        <f>IF(ISBLANK(A521),"",'Frese Valve Selection'!D521)</f>
        <v>0</v>
      </c>
      <c r="G521" s="44">
        <v>1</v>
      </c>
      <c r="H521" s="44" t="e">
        <f>IF(ISBLANK(A521),"",'Frese Valve Selection'!AB521)</f>
        <v>#N/A</v>
      </c>
      <c r="I521" s="44" t="e">
        <f>IF(ISBLANK(A521),"",'Frese Valve Selection'!AC521&amp;" kPa")</f>
        <v>#N/A</v>
      </c>
      <c r="J521" s="44">
        <f>IF(ISBLANK(A521),"",'Frese Valve Selection'!B521)</f>
        <v>0</v>
      </c>
      <c r="K521" s="45" t="str">
        <f>IF(ISBLANK('Frese Valve Selection'!E521),"",'Frese Valve Selection'!E521)</f>
        <v/>
      </c>
    </row>
    <row r="522" spans="1:11">
      <c r="A522" s="43" t="str">
        <f>IF(ISBLANK('Frese Valve Selection'!Q522),"",'Frese Valve Selection'!Q522)</f>
        <v/>
      </c>
      <c r="B522" s="44">
        <f>'Frese Valve Selection'!C522</f>
        <v>0</v>
      </c>
      <c r="C522" s="44">
        <f>IF(ISBLANK(A522),"",'Frese Valve Selection'!AA522)</f>
        <v>0</v>
      </c>
      <c r="D522" s="44"/>
      <c r="E522" s="44"/>
      <c r="F522" s="44">
        <f>IF(ISBLANK(A522),"",'Frese Valve Selection'!D522)</f>
        <v>0</v>
      </c>
      <c r="G522" s="44">
        <v>1</v>
      </c>
      <c r="H522" s="44" t="e">
        <f>IF(ISBLANK(A522),"",'Frese Valve Selection'!AB522)</f>
        <v>#N/A</v>
      </c>
      <c r="I522" s="44" t="e">
        <f>IF(ISBLANK(A522),"",'Frese Valve Selection'!AC522&amp;" kPa")</f>
        <v>#N/A</v>
      </c>
      <c r="J522" s="44">
        <f>IF(ISBLANK(A522),"",'Frese Valve Selection'!B522)</f>
        <v>0</v>
      </c>
      <c r="K522" s="45" t="str">
        <f>IF(ISBLANK('Frese Valve Selection'!E522),"",'Frese Valve Selection'!E522)</f>
        <v/>
      </c>
    </row>
    <row r="523" spans="1:11">
      <c r="A523" s="43" t="str">
        <f>IF(ISBLANK('Frese Valve Selection'!Q523),"",'Frese Valve Selection'!Q523)</f>
        <v/>
      </c>
      <c r="B523" s="44">
        <f>'Frese Valve Selection'!C523</f>
        <v>0</v>
      </c>
      <c r="C523" s="44">
        <f>IF(ISBLANK(A523),"",'Frese Valve Selection'!AA523)</f>
        <v>0</v>
      </c>
      <c r="D523" s="44"/>
      <c r="E523" s="44"/>
      <c r="F523" s="44">
        <f>IF(ISBLANK(A523),"",'Frese Valve Selection'!D523)</f>
        <v>0</v>
      </c>
      <c r="G523" s="44">
        <v>1</v>
      </c>
      <c r="H523" s="44" t="e">
        <f>IF(ISBLANK(A523),"",'Frese Valve Selection'!AB523)</f>
        <v>#N/A</v>
      </c>
      <c r="I523" s="44" t="e">
        <f>IF(ISBLANK(A523),"",'Frese Valve Selection'!AC523&amp;" kPa")</f>
        <v>#N/A</v>
      </c>
      <c r="J523" s="44">
        <f>IF(ISBLANK(A523),"",'Frese Valve Selection'!B523)</f>
        <v>0</v>
      </c>
      <c r="K523" s="45" t="str">
        <f>IF(ISBLANK('Frese Valve Selection'!E523),"",'Frese Valve Selection'!E523)</f>
        <v/>
      </c>
    </row>
    <row r="524" spans="1:11">
      <c r="A524" s="43" t="str">
        <f>IF(ISBLANK('Frese Valve Selection'!Q524),"",'Frese Valve Selection'!Q524)</f>
        <v/>
      </c>
      <c r="B524" s="44">
        <f>'Frese Valve Selection'!C524</f>
        <v>0</v>
      </c>
      <c r="C524" s="44">
        <f>IF(ISBLANK(A524),"",'Frese Valve Selection'!AA524)</f>
        <v>0</v>
      </c>
      <c r="D524" s="44"/>
      <c r="E524" s="44"/>
      <c r="F524" s="44">
        <f>IF(ISBLANK(A524),"",'Frese Valve Selection'!D524)</f>
        <v>0</v>
      </c>
      <c r="G524" s="44">
        <v>1</v>
      </c>
      <c r="H524" s="44" t="e">
        <f>IF(ISBLANK(A524),"",'Frese Valve Selection'!AB524)</f>
        <v>#N/A</v>
      </c>
      <c r="I524" s="44" t="e">
        <f>IF(ISBLANK(A524),"",'Frese Valve Selection'!AC524&amp;" kPa")</f>
        <v>#N/A</v>
      </c>
      <c r="J524" s="44">
        <f>IF(ISBLANK(A524),"",'Frese Valve Selection'!B524)</f>
        <v>0</v>
      </c>
      <c r="K524" s="45" t="str">
        <f>IF(ISBLANK('Frese Valve Selection'!E524),"",'Frese Valve Selection'!E524)</f>
        <v/>
      </c>
    </row>
    <row r="525" spans="1:11">
      <c r="A525" s="43" t="str">
        <f>IF(ISBLANK('Frese Valve Selection'!Q525),"",'Frese Valve Selection'!Q525)</f>
        <v/>
      </c>
      <c r="B525" s="44">
        <f>'Frese Valve Selection'!C525</f>
        <v>0</v>
      </c>
      <c r="C525" s="44">
        <f>IF(ISBLANK(A525),"",'Frese Valve Selection'!AA525)</f>
        <v>0</v>
      </c>
      <c r="D525" s="44"/>
      <c r="E525" s="44"/>
      <c r="F525" s="44">
        <f>IF(ISBLANK(A525),"",'Frese Valve Selection'!D525)</f>
        <v>0</v>
      </c>
      <c r="G525" s="44">
        <v>1</v>
      </c>
      <c r="H525" s="44" t="e">
        <f>IF(ISBLANK(A525),"",'Frese Valve Selection'!AB525)</f>
        <v>#N/A</v>
      </c>
      <c r="I525" s="44" t="e">
        <f>IF(ISBLANK(A525),"",'Frese Valve Selection'!AC525&amp;" kPa")</f>
        <v>#N/A</v>
      </c>
      <c r="J525" s="44">
        <f>IF(ISBLANK(A525),"",'Frese Valve Selection'!B525)</f>
        <v>0</v>
      </c>
      <c r="K525" s="45" t="str">
        <f>IF(ISBLANK('Frese Valve Selection'!E525),"",'Frese Valve Selection'!E525)</f>
        <v/>
      </c>
    </row>
    <row r="526" spans="1:11">
      <c r="A526" s="43" t="str">
        <f>IF(ISBLANK('Frese Valve Selection'!Q526),"",'Frese Valve Selection'!Q526)</f>
        <v/>
      </c>
      <c r="B526" s="44">
        <f>'Frese Valve Selection'!C526</f>
        <v>0</v>
      </c>
      <c r="C526" s="44">
        <f>IF(ISBLANK(A526),"",'Frese Valve Selection'!AA526)</f>
        <v>0</v>
      </c>
      <c r="D526" s="44"/>
      <c r="E526" s="44"/>
      <c r="F526" s="44">
        <f>IF(ISBLANK(A526),"",'Frese Valve Selection'!D526)</f>
        <v>0</v>
      </c>
      <c r="G526" s="44">
        <v>1</v>
      </c>
      <c r="H526" s="44" t="e">
        <f>IF(ISBLANK(A526),"",'Frese Valve Selection'!AB526)</f>
        <v>#N/A</v>
      </c>
      <c r="I526" s="44" t="e">
        <f>IF(ISBLANK(A526),"",'Frese Valve Selection'!AC526&amp;" kPa")</f>
        <v>#N/A</v>
      </c>
      <c r="J526" s="44">
        <f>IF(ISBLANK(A526),"",'Frese Valve Selection'!B526)</f>
        <v>0</v>
      </c>
      <c r="K526" s="45" t="str">
        <f>IF(ISBLANK('Frese Valve Selection'!E526),"",'Frese Valve Selection'!E526)</f>
        <v/>
      </c>
    </row>
    <row r="527" spans="1:11">
      <c r="A527" s="43" t="str">
        <f>IF(ISBLANK('Frese Valve Selection'!Q527),"",'Frese Valve Selection'!Q527)</f>
        <v/>
      </c>
      <c r="B527" s="44">
        <f>'Frese Valve Selection'!C527</f>
        <v>0</v>
      </c>
      <c r="C527" s="44">
        <f>IF(ISBLANK(A527),"",'Frese Valve Selection'!AA527)</f>
        <v>0</v>
      </c>
      <c r="D527" s="44"/>
      <c r="E527" s="44"/>
      <c r="F527" s="44">
        <f>IF(ISBLANK(A527),"",'Frese Valve Selection'!D527)</f>
        <v>0</v>
      </c>
      <c r="G527" s="44">
        <v>1</v>
      </c>
      <c r="H527" s="44" t="e">
        <f>IF(ISBLANK(A527),"",'Frese Valve Selection'!AB527)</f>
        <v>#N/A</v>
      </c>
      <c r="I527" s="44" t="e">
        <f>IF(ISBLANK(A527),"",'Frese Valve Selection'!AC527&amp;" kPa")</f>
        <v>#N/A</v>
      </c>
      <c r="J527" s="44">
        <f>IF(ISBLANK(A527),"",'Frese Valve Selection'!B527)</f>
        <v>0</v>
      </c>
      <c r="K527" s="45" t="str">
        <f>IF(ISBLANK('Frese Valve Selection'!E527),"",'Frese Valve Selection'!E527)</f>
        <v/>
      </c>
    </row>
    <row r="528" spans="1:11">
      <c r="A528" s="43" t="str">
        <f>IF(ISBLANK('Frese Valve Selection'!Q528),"",'Frese Valve Selection'!Q528)</f>
        <v/>
      </c>
      <c r="B528" s="44">
        <f>'Frese Valve Selection'!C528</f>
        <v>0</v>
      </c>
      <c r="C528" s="44">
        <f>IF(ISBLANK(A528),"",'Frese Valve Selection'!AA528)</f>
        <v>0</v>
      </c>
      <c r="D528" s="44"/>
      <c r="E528" s="44"/>
      <c r="F528" s="44">
        <f>IF(ISBLANK(A528),"",'Frese Valve Selection'!D528)</f>
        <v>0</v>
      </c>
      <c r="G528" s="44">
        <v>1</v>
      </c>
      <c r="H528" s="44" t="e">
        <f>IF(ISBLANK(A528),"",'Frese Valve Selection'!AB528)</f>
        <v>#N/A</v>
      </c>
      <c r="I528" s="44" t="e">
        <f>IF(ISBLANK(A528),"",'Frese Valve Selection'!AC528&amp;" kPa")</f>
        <v>#N/A</v>
      </c>
      <c r="J528" s="44">
        <f>IF(ISBLANK(A528),"",'Frese Valve Selection'!B528)</f>
        <v>0</v>
      </c>
      <c r="K528" s="45" t="str">
        <f>IF(ISBLANK('Frese Valve Selection'!E528),"",'Frese Valve Selection'!E528)</f>
        <v/>
      </c>
    </row>
    <row r="529" spans="1:11">
      <c r="A529" s="43" t="str">
        <f>IF(ISBLANK('Frese Valve Selection'!Q529),"",'Frese Valve Selection'!Q529)</f>
        <v/>
      </c>
      <c r="B529" s="44">
        <f>'Frese Valve Selection'!C529</f>
        <v>0</v>
      </c>
      <c r="C529" s="44">
        <f>IF(ISBLANK(A529),"",'Frese Valve Selection'!AA529)</f>
        <v>0</v>
      </c>
      <c r="D529" s="44"/>
      <c r="E529" s="44"/>
      <c r="F529" s="44">
        <f>IF(ISBLANK(A529),"",'Frese Valve Selection'!D529)</f>
        <v>0</v>
      </c>
      <c r="G529" s="44">
        <v>1</v>
      </c>
      <c r="H529" s="44" t="e">
        <f>IF(ISBLANK(A529),"",'Frese Valve Selection'!AB529)</f>
        <v>#N/A</v>
      </c>
      <c r="I529" s="44" t="e">
        <f>IF(ISBLANK(A529),"",'Frese Valve Selection'!AC529&amp;" kPa")</f>
        <v>#N/A</v>
      </c>
      <c r="J529" s="44">
        <f>IF(ISBLANK(A529),"",'Frese Valve Selection'!B529)</f>
        <v>0</v>
      </c>
      <c r="K529" s="45" t="str">
        <f>IF(ISBLANK('Frese Valve Selection'!E529),"",'Frese Valve Selection'!E529)</f>
        <v/>
      </c>
    </row>
    <row r="530" spans="1:11">
      <c r="A530" s="43" t="str">
        <f>IF(ISBLANK('Frese Valve Selection'!Q530),"",'Frese Valve Selection'!Q530)</f>
        <v/>
      </c>
      <c r="B530" s="44">
        <f>'Frese Valve Selection'!C530</f>
        <v>0</v>
      </c>
      <c r="C530" s="44">
        <f>IF(ISBLANK(A530),"",'Frese Valve Selection'!AA530)</f>
        <v>0</v>
      </c>
      <c r="D530" s="44"/>
      <c r="E530" s="44"/>
      <c r="F530" s="44">
        <f>IF(ISBLANK(A530),"",'Frese Valve Selection'!D530)</f>
        <v>0</v>
      </c>
      <c r="G530" s="44">
        <v>1</v>
      </c>
      <c r="H530" s="44" t="e">
        <f>IF(ISBLANK(A530),"",'Frese Valve Selection'!AB530)</f>
        <v>#N/A</v>
      </c>
      <c r="I530" s="44" t="e">
        <f>IF(ISBLANK(A530),"",'Frese Valve Selection'!AC530&amp;" kPa")</f>
        <v>#N/A</v>
      </c>
      <c r="J530" s="44">
        <f>IF(ISBLANK(A530),"",'Frese Valve Selection'!B530)</f>
        <v>0</v>
      </c>
      <c r="K530" s="45" t="str">
        <f>IF(ISBLANK('Frese Valve Selection'!E530),"",'Frese Valve Selection'!E530)</f>
        <v/>
      </c>
    </row>
    <row r="531" spans="1:11">
      <c r="A531" s="43" t="str">
        <f>IF(ISBLANK('Frese Valve Selection'!Q531),"",'Frese Valve Selection'!Q531)</f>
        <v/>
      </c>
      <c r="B531" s="44">
        <f>'Frese Valve Selection'!C531</f>
        <v>0</v>
      </c>
      <c r="C531" s="44">
        <f>IF(ISBLANK(A531),"",'Frese Valve Selection'!AA531)</f>
        <v>0</v>
      </c>
      <c r="D531" s="44"/>
      <c r="E531" s="44"/>
      <c r="F531" s="44">
        <f>IF(ISBLANK(A531),"",'Frese Valve Selection'!D531)</f>
        <v>0</v>
      </c>
      <c r="G531" s="44">
        <v>1</v>
      </c>
      <c r="H531" s="44" t="e">
        <f>IF(ISBLANK(A531),"",'Frese Valve Selection'!AB531)</f>
        <v>#N/A</v>
      </c>
      <c r="I531" s="44" t="e">
        <f>IF(ISBLANK(A531),"",'Frese Valve Selection'!AC531&amp;" kPa")</f>
        <v>#N/A</v>
      </c>
      <c r="J531" s="44">
        <f>IF(ISBLANK(A531),"",'Frese Valve Selection'!B531)</f>
        <v>0</v>
      </c>
      <c r="K531" s="45" t="str">
        <f>IF(ISBLANK('Frese Valve Selection'!E531),"",'Frese Valve Selection'!E531)</f>
        <v/>
      </c>
    </row>
    <row r="532" spans="1:11">
      <c r="A532" s="43" t="str">
        <f>IF(ISBLANK('Frese Valve Selection'!Q532),"",'Frese Valve Selection'!Q532)</f>
        <v/>
      </c>
      <c r="B532" s="44">
        <f>'Frese Valve Selection'!C532</f>
        <v>0</v>
      </c>
      <c r="C532" s="44">
        <f>IF(ISBLANK(A532),"",'Frese Valve Selection'!AA532)</f>
        <v>0</v>
      </c>
      <c r="D532" s="44"/>
      <c r="E532" s="44"/>
      <c r="F532" s="44">
        <f>IF(ISBLANK(A532),"",'Frese Valve Selection'!D532)</f>
        <v>0</v>
      </c>
      <c r="G532" s="44">
        <v>1</v>
      </c>
      <c r="H532" s="44" t="e">
        <f>IF(ISBLANK(A532),"",'Frese Valve Selection'!AB532)</f>
        <v>#N/A</v>
      </c>
      <c r="I532" s="44" t="e">
        <f>IF(ISBLANK(A532),"",'Frese Valve Selection'!AC532&amp;" kPa")</f>
        <v>#N/A</v>
      </c>
      <c r="J532" s="44">
        <f>IF(ISBLANK(A532),"",'Frese Valve Selection'!B532)</f>
        <v>0</v>
      </c>
      <c r="K532" s="45" t="str">
        <f>IF(ISBLANK('Frese Valve Selection'!E532),"",'Frese Valve Selection'!E532)</f>
        <v/>
      </c>
    </row>
    <row r="533" spans="1:11">
      <c r="A533" s="43" t="str">
        <f>IF(ISBLANK('Frese Valve Selection'!Q533),"",'Frese Valve Selection'!Q533)</f>
        <v/>
      </c>
      <c r="B533" s="44">
        <f>'Frese Valve Selection'!C533</f>
        <v>0</v>
      </c>
      <c r="C533" s="44">
        <f>IF(ISBLANK(A533),"",'Frese Valve Selection'!AA533)</f>
        <v>0</v>
      </c>
      <c r="D533" s="44"/>
      <c r="E533" s="44"/>
      <c r="F533" s="44">
        <f>IF(ISBLANK(A533),"",'Frese Valve Selection'!D533)</f>
        <v>0</v>
      </c>
      <c r="G533" s="44">
        <v>1</v>
      </c>
      <c r="H533" s="44" t="e">
        <f>IF(ISBLANK(A533),"",'Frese Valve Selection'!AB533)</f>
        <v>#N/A</v>
      </c>
      <c r="I533" s="44" t="e">
        <f>IF(ISBLANK(A533),"",'Frese Valve Selection'!AC533&amp;" kPa")</f>
        <v>#N/A</v>
      </c>
      <c r="J533" s="44">
        <f>IF(ISBLANK(A533),"",'Frese Valve Selection'!B533)</f>
        <v>0</v>
      </c>
      <c r="K533" s="45" t="str">
        <f>IF(ISBLANK('Frese Valve Selection'!E533),"",'Frese Valve Selection'!E533)</f>
        <v/>
      </c>
    </row>
    <row r="534" spans="1:11">
      <c r="A534" s="43" t="str">
        <f>IF(ISBLANK('Frese Valve Selection'!Q534),"",'Frese Valve Selection'!Q534)</f>
        <v/>
      </c>
      <c r="B534" s="44">
        <f>'Frese Valve Selection'!C534</f>
        <v>0</v>
      </c>
      <c r="C534" s="44">
        <f>IF(ISBLANK(A534),"",'Frese Valve Selection'!AA534)</f>
        <v>0</v>
      </c>
      <c r="D534" s="44"/>
      <c r="E534" s="44"/>
      <c r="F534" s="44">
        <f>IF(ISBLANK(A534),"",'Frese Valve Selection'!D534)</f>
        <v>0</v>
      </c>
      <c r="G534" s="44">
        <v>1</v>
      </c>
      <c r="H534" s="44" t="e">
        <f>IF(ISBLANK(A534),"",'Frese Valve Selection'!AB534)</f>
        <v>#N/A</v>
      </c>
      <c r="I534" s="44" t="e">
        <f>IF(ISBLANK(A534),"",'Frese Valve Selection'!AC534&amp;" kPa")</f>
        <v>#N/A</v>
      </c>
      <c r="J534" s="44">
        <f>IF(ISBLANK(A534),"",'Frese Valve Selection'!B534)</f>
        <v>0</v>
      </c>
      <c r="K534" s="45" t="str">
        <f>IF(ISBLANK('Frese Valve Selection'!E534),"",'Frese Valve Selection'!E534)</f>
        <v/>
      </c>
    </row>
    <row r="535" spans="1:11">
      <c r="A535" s="43" t="str">
        <f>IF(ISBLANK('Frese Valve Selection'!Q535),"",'Frese Valve Selection'!Q535)</f>
        <v/>
      </c>
      <c r="B535" s="44">
        <f>'Frese Valve Selection'!C535</f>
        <v>0</v>
      </c>
      <c r="C535" s="44">
        <f>IF(ISBLANK(A535),"",'Frese Valve Selection'!AA535)</f>
        <v>0</v>
      </c>
      <c r="D535" s="44"/>
      <c r="E535" s="44"/>
      <c r="F535" s="44">
        <f>IF(ISBLANK(A535),"",'Frese Valve Selection'!D535)</f>
        <v>0</v>
      </c>
      <c r="G535" s="44">
        <v>1</v>
      </c>
      <c r="H535" s="44" t="e">
        <f>IF(ISBLANK(A535),"",'Frese Valve Selection'!AB535)</f>
        <v>#N/A</v>
      </c>
      <c r="I535" s="44" t="e">
        <f>IF(ISBLANK(A535),"",'Frese Valve Selection'!AC535&amp;" kPa")</f>
        <v>#N/A</v>
      </c>
      <c r="J535" s="44">
        <f>IF(ISBLANK(A535),"",'Frese Valve Selection'!B535)</f>
        <v>0</v>
      </c>
      <c r="K535" s="45" t="str">
        <f>IF(ISBLANK('Frese Valve Selection'!E535),"",'Frese Valve Selection'!E535)</f>
        <v/>
      </c>
    </row>
    <row r="536" spans="1:11">
      <c r="A536" s="43" t="str">
        <f>IF(ISBLANK('Frese Valve Selection'!Q536),"",'Frese Valve Selection'!Q536)</f>
        <v/>
      </c>
      <c r="B536" s="44">
        <f>'Frese Valve Selection'!C536</f>
        <v>0</v>
      </c>
      <c r="C536" s="44">
        <f>IF(ISBLANK(A536),"",'Frese Valve Selection'!AA536)</f>
        <v>0</v>
      </c>
      <c r="D536" s="44"/>
      <c r="E536" s="44"/>
      <c r="F536" s="44">
        <f>IF(ISBLANK(A536),"",'Frese Valve Selection'!D536)</f>
        <v>0</v>
      </c>
      <c r="G536" s="44">
        <v>1</v>
      </c>
      <c r="H536" s="44" t="e">
        <f>IF(ISBLANK(A536),"",'Frese Valve Selection'!AB536)</f>
        <v>#N/A</v>
      </c>
      <c r="I536" s="44" t="e">
        <f>IF(ISBLANK(A536),"",'Frese Valve Selection'!AC536&amp;" kPa")</f>
        <v>#N/A</v>
      </c>
      <c r="J536" s="44">
        <f>IF(ISBLANK(A536),"",'Frese Valve Selection'!B536)</f>
        <v>0</v>
      </c>
      <c r="K536" s="45" t="str">
        <f>IF(ISBLANK('Frese Valve Selection'!E536),"",'Frese Valve Selection'!E536)</f>
        <v/>
      </c>
    </row>
    <row r="537" spans="1:11">
      <c r="A537" s="43" t="str">
        <f>IF(ISBLANK('Frese Valve Selection'!Q537),"",'Frese Valve Selection'!Q537)</f>
        <v/>
      </c>
      <c r="B537" s="44">
        <f>'Frese Valve Selection'!C537</f>
        <v>0</v>
      </c>
      <c r="C537" s="44">
        <f>IF(ISBLANK(A537),"",'Frese Valve Selection'!AA537)</f>
        <v>0</v>
      </c>
      <c r="D537" s="44"/>
      <c r="E537" s="44"/>
      <c r="F537" s="44">
        <f>IF(ISBLANK(A537),"",'Frese Valve Selection'!D537)</f>
        <v>0</v>
      </c>
      <c r="G537" s="44">
        <v>1</v>
      </c>
      <c r="H537" s="44" t="e">
        <f>IF(ISBLANK(A537),"",'Frese Valve Selection'!AB537)</f>
        <v>#N/A</v>
      </c>
      <c r="I537" s="44" t="e">
        <f>IF(ISBLANK(A537),"",'Frese Valve Selection'!AC537&amp;" kPa")</f>
        <v>#N/A</v>
      </c>
      <c r="J537" s="44">
        <f>IF(ISBLANK(A537),"",'Frese Valve Selection'!B537)</f>
        <v>0</v>
      </c>
      <c r="K537" s="45" t="str">
        <f>IF(ISBLANK('Frese Valve Selection'!E537),"",'Frese Valve Selection'!E537)</f>
        <v/>
      </c>
    </row>
    <row r="538" spans="1:11">
      <c r="A538" s="43" t="str">
        <f>IF(ISBLANK('Frese Valve Selection'!Q538),"",'Frese Valve Selection'!Q538)</f>
        <v/>
      </c>
      <c r="B538" s="44">
        <f>'Frese Valve Selection'!C538</f>
        <v>0</v>
      </c>
      <c r="C538" s="44">
        <f>IF(ISBLANK(A538),"",'Frese Valve Selection'!AA538)</f>
        <v>0</v>
      </c>
      <c r="D538" s="44"/>
      <c r="E538" s="44"/>
      <c r="F538" s="44">
        <f>IF(ISBLANK(A538),"",'Frese Valve Selection'!D538)</f>
        <v>0</v>
      </c>
      <c r="G538" s="44">
        <v>1</v>
      </c>
      <c r="H538" s="44" t="e">
        <f>IF(ISBLANK(A538),"",'Frese Valve Selection'!AB538)</f>
        <v>#N/A</v>
      </c>
      <c r="I538" s="44" t="e">
        <f>IF(ISBLANK(A538),"",'Frese Valve Selection'!AC538&amp;" kPa")</f>
        <v>#N/A</v>
      </c>
      <c r="J538" s="44">
        <f>IF(ISBLANK(A538),"",'Frese Valve Selection'!B538)</f>
        <v>0</v>
      </c>
      <c r="K538" s="45" t="str">
        <f>IF(ISBLANK('Frese Valve Selection'!E538),"",'Frese Valve Selection'!E538)</f>
        <v/>
      </c>
    </row>
    <row r="539" spans="1:11">
      <c r="A539" s="43" t="str">
        <f>IF(ISBLANK('Frese Valve Selection'!Q539),"",'Frese Valve Selection'!Q539)</f>
        <v/>
      </c>
      <c r="B539" s="44">
        <f>'Frese Valve Selection'!C539</f>
        <v>0</v>
      </c>
      <c r="C539" s="44">
        <f>IF(ISBLANK(A539),"",'Frese Valve Selection'!AA539)</f>
        <v>0</v>
      </c>
      <c r="D539" s="44"/>
      <c r="E539" s="44"/>
      <c r="F539" s="44">
        <f>IF(ISBLANK(A539),"",'Frese Valve Selection'!D539)</f>
        <v>0</v>
      </c>
      <c r="G539" s="44">
        <v>1</v>
      </c>
      <c r="H539" s="44" t="e">
        <f>IF(ISBLANK(A539),"",'Frese Valve Selection'!AB539)</f>
        <v>#N/A</v>
      </c>
      <c r="I539" s="44" t="e">
        <f>IF(ISBLANK(A539),"",'Frese Valve Selection'!AC539&amp;" kPa")</f>
        <v>#N/A</v>
      </c>
      <c r="J539" s="44">
        <f>IF(ISBLANK(A539),"",'Frese Valve Selection'!B539)</f>
        <v>0</v>
      </c>
      <c r="K539" s="45" t="str">
        <f>IF(ISBLANK('Frese Valve Selection'!E539),"",'Frese Valve Selection'!E539)</f>
        <v/>
      </c>
    </row>
    <row r="540" spans="1:11">
      <c r="A540" s="43" t="str">
        <f>IF(ISBLANK('Frese Valve Selection'!Q540),"",'Frese Valve Selection'!Q540)</f>
        <v/>
      </c>
      <c r="B540" s="44">
        <f>'Frese Valve Selection'!C540</f>
        <v>0</v>
      </c>
      <c r="C540" s="44">
        <f>IF(ISBLANK(A540),"",'Frese Valve Selection'!AA540)</f>
        <v>0</v>
      </c>
      <c r="D540" s="44"/>
      <c r="E540" s="44"/>
      <c r="F540" s="44">
        <f>IF(ISBLANK(A540),"",'Frese Valve Selection'!D540)</f>
        <v>0</v>
      </c>
      <c r="G540" s="44">
        <v>1</v>
      </c>
      <c r="H540" s="44" t="e">
        <f>IF(ISBLANK(A540),"",'Frese Valve Selection'!AB540)</f>
        <v>#N/A</v>
      </c>
      <c r="I540" s="44" t="e">
        <f>IF(ISBLANK(A540),"",'Frese Valve Selection'!AC540&amp;" kPa")</f>
        <v>#N/A</v>
      </c>
      <c r="J540" s="44">
        <f>IF(ISBLANK(A540),"",'Frese Valve Selection'!B540)</f>
        <v>0</v>
      </c>
      <c r="K540" s="45" t="str">
        <f>IF(ISBLANK('Frese Valve Selection'!E540),"",'Frese Valve Selection'!E540)</f>
        <v/>
      </c>
    </row>
    <row r="541" spans="1:11">
      <c r="A541" s="43" t="str">
        <f>IF(ISBLANK('Frese Valve Selection'!Q541),"",'Frese Valve Selection'!Q541)</f>
        <v/>
      </c>
      <c r="B541" s="44">
        <f>'Frese Valve Selection'!C541</f>
        <v>0</v>
      </c>
      <c r="C541" s="44">
        <f>IF(ISBLANK(A541),"",'Frese Valve Selection'!AA541)</f>
        <v>0</v>
      </c>
      <c r="D541" s="44"/>
      <c r="E541" s="44"/>
      <c r="F541" s="44">
        <f>IF(ISBLANK(A541),"",'Frese Valve Selection'!D541)</f>
        <v>0</v>
      </c>
      <c r="G541" s="44">
        <v>1</v>
      </c>
      <c r="H541" s="44" t="e">
        <f>IF(ISBLANK(A541),"",'Frese Valve Selection'!AB541)</f>
        <v>#N/A</v>
      </c>
      <c r="I541" s="44" t="e">
        <f>IF(ISBLANK(A541),"",'Frese Valve Selection'!AC541&amp;" kPa")</f>
        <v>#N/A</v>
      </c>
      <c r="J541" s="44">
        <f>IF(ISBLANK(A541),"",'Frese Valve Selection'!B541)</f>
        <v>0</v>
      </c>
      <c r="K541" s="45" t="str">
        <f>IF(ISBLANK('Frese Valve Selection'!E541),"",'Frese Valve Selection'!E541)</f>
        <v/>
      </c>
    </row>
    <row r="542" spans="1:11">
      <c r="A542" s="43" t="str">
        <f>IF(ISBLANK('Frese Valve Selection'!Q542),"",'Frese Valve Selection'!Q542)</f>
        <v/>
      </c>
      <c r="B542" s="44">
        <f>'Frese Valve Selection'!C542</f>
        <v>0</v>
      </c>
      <c r="C542" s="44">
        <f>IF(ISBLANK(A542),"",'Frese Valve Selection'!AA542)</f>
        <v>0</v>
      </c>
      <c r="D542" s="44"/>
      <c r="E542" s="44"/>
      <c r="F542" s="44">
        <f>IF(ISBLANK(A542),"",'Frese Valve Selection'!D542)</f>
        <v>0</v>
      </c>
      <c r="G542" s="44">
        <v>1</v>
      </c>
      <c r="H542" s="44" t="e">
        <f>IF(ISBLANK(A542),"",'Frese Valve Selection'!AB542)</f>
        <v>#N/A</v>
      </c>
      <c r="I542" s="44" t="e">
        <f>IF(ISBLANK(A542),"",'Frese Valve Selection'!AC542&amp;" kPa")</f>
        <v>#N/A</v>
      </c>
      <c r="J542" s="44">
        <f>IF(ISBLANK(A542),"",'Frese Valve Selection'!B542)</f>
        <v>0</v>
      </c>
      <c r="K542" s="45" t="str">
        <f>IF(ISBLANK('Frese Valve Selection'!E542),"",'Frese Valve Selection'!E542)</f>
        <v/>
      </c>
    </row>
    <row r="543" spans="1:11">
      <c r="A543" s="43" t="str">
        <f>IF(ISBLANK('Frese Valve Selection'!Q543),"",'Frese Valve Selection'!Q543)</f>
        <v/>
      </c>
      <c r="B543" s="44">
        <f>'Frese Valve Selection'!C543</f>
        <v>0</v>
      </c>
      <c r="C543" s="44">
        <f>IF(ISBLANK(A543),"",'Frese Valve Selection'!AA543)</f>
        <v>0</v>
      </c>
      <c r="D543" s="44"/>
      <c r="E543" s="44"/>
      <c r="F543" s="44">
        <f>IF(ISBLANK(A543),"",'Frese Valve Selection'!D543)</f>
        <v>0</v>
      </c>
      <c r="G543" s="44">
        <v>1</v>
      </c>
      <c r="H543" s="44" t="e">
        <f>IF(ISBLANK(A543),"",'Frese Valve Selection'!AB543)</f>
        <v>#N/A</v>
      </c>
      <c r="I543" s="44" t="e">
        <f>IF(ISBLANK(A543),"",'Frese Valve Selection'!AC543&amp;" kPa")</f>
        <v>#N/A</v>
      </c>
      <c r="J543" s="44">
        <f>IF(ISBLANK(A543),"",'Frese Valve Selection'!B543)</f>
        <v>0</v>
      </c>
      <c r="K543" s="45" t="str">
        <f>IF(ISBLANK('Frese Valve Selection'!E543),"",'Frese Valve Selection'!E543)</f>
        <v/>
      </c>
    </row>
    <row r="544" spans="1:11">
      <c r="A544" s="43" t="str">
        <f>IF(ISBLANK('Frese Valve Selection'!Q544),"",'Frese Valve Selection'!Q544)</f>
        <v/>
      </c>
      <c r="B544" s="44">
        <f>'Frese Valve Selection'!C544</f>
        <v>0</v>
      </c>
      <c r="C544" s="44">
        <f>IF(ISBLANK(A544),"",'Frese Valve Selection'!AA544)</f>
        <v>0</v>
      </c>
      <c r="D544" s="44"/>
      <c r="E544" s="44"/>
      <c r="F544" s="44">
        <f>IF(ISBLANK(A544),"",'Frese Valve Selection'!D544)</f>
        <v>0</v>
      </c>
      <c r="G544" s="44">
        <v>1</v>
      </c>
      <c r="H544" s="44" t="e">
        <f>IF(ISBLANK(A544),"",'Frese Valve Selection'!AB544)</f>
        <v>#N/A</v>
      </c>
      <c r="I544" s="44" t="e">
        <f>IF(ISBLANK(A544),"",'Frese Valve Selection'!AC544&amp;" kPa")</f>
        <v>#N/A</v>
      </c>
      <c r="J544" s="44">
        <f>IF(ISBLANK(A544),"",'Frese Valve Selection'!B544)</f>
        <v>0</v>
      </c>
      <c r="K544" s="45" t="str">
        <f>IF(ISBLANK('Frese Valve Selection'!E544),"",'Frese Valve Selection'!E544)</f>
        <v/>
      </c>
    </row>
    <row r="545" spans="1:11">
      <c r="A545" s="43" t="str">
        <f>IF(ISBLANK('Frese Valve Selection'!Q545),"",'Frese Valve Selection'!Q545)</f>
        <v/>
      </c>
      <c r="B545" s="44">
        <f>'Frese Valve Selection'!C545</f>
        <v>0</v>
      </c>
      <c r="C545" s="44">
        <f>IF(ISBLANK(A545),"",'Frese Valve Selection'!AA545)</f>
        <v>0</v>
      </c>
      <c r="D545" s="44"/>
      <c r="E545" s="44"/>
      <c r="F545" s="44">
        <f>IF(ISBLANK(A545),"",'Frese Valve Selection'!D545)</f>
        <v>0</v>
      </c>
      <c r="G545" s="44">
        <v>1</v>
      </c>
      <c r="H545" s="44" t="e">
        <f>IF(ISBLANK(A545),"",'Frese Valve Selection'!AB545)</f>
        <v>#N/A</v>
      </c>
      <c r="I545" s="44" t="e">
        <f>IF(ISBLANK(A545),"",'Frese Valve Selection'!AC545&amp;" kPa")</f>
        <v>#N/A</v>
      </c>
      <c r="J545" s="44">
        <f>IF(ISBLANK(A545),"",'Frese Valve Selection'!B545)</f>
        <v>0</v>
      </c>
      <c r="K545" s="45" t="str">
        <f>IF(ISBLANK('Frese Valve Selection'!E545),"",'Frese Valve Selection'!E545)</f>
        <v/>
      </c>
    </row>
    <row r="546" spans="1:11">
      <c r="A546" s="43" t="str">
        <f>IF(ISBLANK('Frese Valve Selection'!Q546),"",'Frese Valve Selection'!Q546)</f>
        <v/>
      </c>
      <c r="B546" s="44">
        <f>'Frese Valve Selection'!C546</f>
        <v>0</v>
      </c>
      <c r="C546" s="44">
        <f>IF(ISBLANK(A546),"",'Frese Valve Selection'!AA546)</f>
        <v>0</v>
      </c>
      <c r="D546" s="44"/>
      <c r="E546" s="44"/>
      <c r="F546" s="44">
        <f>IF(ISBLANK(A546),"",'Frese Valve Selection'!D546)</f>
        <v>0</v>
      </c>
      <c r="G546" s="44">
        <v>1</v>
      </c>
      <c r="H546" s="44" t="e">
        <f>IF(ISBLANK(A546),"",'Frese Valve Selection'!AB546)</f>
        <v>#N/A</v>
      </c>
      <c r="I546" s="44" t="e">
        <f>IF(ISBLANK(A546),"",'Frese Valve Selection'!AC546&amp;" kPa")</f>
        <v>#N/A</v>
      </c>
      <c r="J546" s="44">
        <f>IF(ISBLANK(A546),"",'Frese Valve Selection'!B546)</f>
        <v>0</v>
      </c>
      <c r="K546" s="45" t="str">
        <f>IF(ISBLANK('Frese Valve Selection'!E546),"",'Frese Valve Selection'!E546)</f>
        <v/>
      </c>
    </row>
    <row r="547" spans="1:11">
      <c r="A547" s="43" t="str">
        <f>IF(ISBLANK('Frese Valve Selection'!Q547),"",'Frese Valve Selection'!Q547)</f>
        <v/>
      </c>
      <c r="B547" s="44">
        <f>'Frese Valve Selection'!C547</f>
        <v>0</v>
      </c>
      <c r="C547" s="44">
        <f>IF(ISBLANK(A547),"",'Frese Valve Selection'!AA547)</f>
        <v>0</v>
      </c>
      <c r="D547" s="44"/>
      <c r="E547" s="44"/>
      <c r="F547" s="44">
        <f>IF(ISBLANK(A547),"",'Frese Valve Selection'!D547)</f>
        <v>0</v>
      </c>
      <c r="G547" s="44">
        <v>1</v>
      </c>
      <c r="H547" s="44" t="e">
        <f>IF(ISBLANK(A547),"",'Frese Valve Selection'!AB547)</f>
        <v>#N/A</v>
      </c>
      <c r="I547" s="44" t="e">
        <f>IF(ISBLANK(A547),"",'Frese Valve Selection'!AC547&amp;" kPa")</f>
        <v>#N/A</v>
      </c>
      <c r="J547" s="44">
        <f>IF(ISBLANK(A547),"",'Frese Valve Selection'!B547)</f>
        <v>0</v>
      </c>
      <c r="K547" s="45" t="str">
        <f>IF(ISBLANK('Frese Valve Selection'!E547),"",'Frese Valve Selection'!E547)</f>
        <v/>
      </c>
    </row>
    <row r="548" spans="1:11">
      <c r="A548" s="43" t="str">
        <f>IF(ISBLANK('Frese Valve Selection'!Q548),"",'Frese Valve Selection'!Q548)</f>
        <v/>
      </c>
      <c r="B548" s="44">
        <f>'Frese Valve Selection'!C548</f>
        <v>0</v>
      </c>
      <c r="C548" s="44">
        <f>IF(ISBLANK(A548),"",'Frese Valve Selection'!AA548)</f>
        <v>0</v>
      </c>
      <c r="D548" s="44"/>
      <c r="E548" s="44"/>
      <c r="F548" s="44">
        <f>IF(ISBLANK(A548),"",'Frese Valve Selection'!D548)</f>
        <v>0</v>
      </c>
      <c r="G548" s="44">
        <v>1</v>
      </c>
      <c r="H548" s="44" t="e">
        <f>IF(ISBLANK(A548),"",'Frese Valve Selection'!AB548)</f>
        <v>#N/A</v>
      </c>
      <c r="I548" s="44" t="e">
        <f>IF(ISBLANK(A548),"",'Frese Valve Selection'!AC548&amp;" kPa")</f>
        <v>#N/A</v>
      </c>
      <c r="J548" s="44">
        <f>IF(ISBLANK(A548),"",'Frese Valve Selection'!B548)</f>
        <v>0</v>
      </c>
      <c r="K548" s="45" t="str">
        <f>IF(ISBLANK('Frese Valve Selection'!E548),"",'Frese Valve Selection'!E548)</f>
        <v/>
      </c>
    </row>
    <row r="549" spans="1:11">
      <c r="A549" s="43" t="str">
        <f>IF(ISBLANK('Frese Valve Selection'!Q549),"",'Frese Valve Selection'!Q549)</f>
        <v/>
      </c>
      <c r="B549" s="44">
        <f>'Frese Valve Selection'!C549</f>
        <v>0</v>
      </c>
      <c r="C549" s="44">
        <f>IF(ISBLANK(A549),"",'Frese Valve Selection'!AA549)</f>
        <v>0</v>
      </c>
      <c r="D549" s="44"/>
      <c r="E549" s="44"/>
      <c r="F549" s="44">
        <f>IF(ISBLANK(A549),"",'Frese Valve Selection'!D549)</f>
        <v>0</v>
      </c>
      <c r="G549" s="44">
        <v>1</v>
      </c>
      <c r="H549" s="44" t="e">
        <f>IF(ISBLANK(A549),"",'Frese Valve Selection'!AB549)</f>
        <v>#N/A</v>
      </c>
      <c r="I549" s="44" t="e">
        <f>IF(ISBLANK(A549),"",'Frese Valve Selection'!AC549&amp;" kPa")</f>
        <v>#N/A</v>
      </c>
      <c r="J549" s="44">
        <f>IF(ISBLANK(A549),"",'Frese Valve Selection'!B549)</f>
        <v>0</v>
      </c>
      <c r="K549" s="45" t="str">
        <f>IF(ISBLANK('Frese Valve Selection'!E549),"",'Frese Valve Selection'!E549)</f>
        <v/>
      </c>
    </row>
    <row r="550" spans="1:11">
      <c r="A550" s="43" t="str">
        <f>IF(ISBLANK('Frese Valve Selection'!Q550),"",'Frese Valve Selection'!Q550)</f>
        <v/>
      </c>
      <c r="B550" s="44">
        <f>'Frese Valve Selection'!C550</f>
        <v>0</v>
      </c>
      <c r="C550" s="44">
        <f>IF(ISBLANK(A550),"",'Frese Valve Selection'!AA550)</f>
        <v>0</v>
      </c>
      <c r="D550" s="44"/>
      <c r="E550" s="44"/>
      <c r="F550" s="44">
        <f>IF(ISBLANK(A550),"",'Frese Valve Selection'!D550)</f>
        <v>0</v>
      </c>
      <c r="G550" s="44">
        <v>1</v>
      </c>
      <c r="H550" s="44" t="e">
        <f>IF(ISBLANK(A550),"",'Frese Valve Selection'!AB550)</f>
        <v>#N/A</v>
      </c>
      <c r="I550" s="44" t="e">
        <f>IF(ISBLANK(A550),"",'Frese Valve Selection'!AC550&amp;" kPa")</f>
        <v>#N/A</v>
      </c>
      <c r="J550" s="44">
        <f>IF(ISBLANK(A550),"",'Frese Valve Selection'!B550)</f>
        <v>0</v>
      </c>
      <c r="K550" s="45" t="str">
        <f>IF(ISBLANK('Frese Valve Selection'!E550),"",'Frese Valve Selection'!E550)</f>
        <v/>
      </c>
    </row>
    <row r="551" spans="1:11">
      <c r="A551" s="43" t="str">
        <f>IF(ISBLANK('Frese Valve Selection'!Q551),"",'Frese Valve Selection'!Q551)</f>
        <v/>
      </c>
      <c r="B551" s="44">
        <f>'Frese Valve Selection'!C551</f>
        <v>0</v>
      </c>
      <c r="C551" s="44">
        <f>IF(ISBLANK(A551),"",'Frese Valve Selection'!AA551)</f>
        <v>0</v>
      </c>
      <c r="D551" s="44"/>
      <c r="E551" s="44"/>
      <c r="F551" s="44">
        <f>IF(ISBLANK(A551),"",'Frese Valve Selection'!D551)</f>
        <v>0</v>
      </c>
      <c r="G551" s="44">
        <v>1</v>
      </c>
      <c r="H551" s="44" t="e">
        <f>IF(ISBLANK(A551),"",'Frese Valve Selection'!AB551)</f>
        <v>#N/A</v>
      </c>
      <c r="I551" s="44" t="e">
        <f>IF(ISBLANK(A551),"",'Frese Valve Selection'!AC551&amp;" kPa")</f>
        <v>#N/A</v>
      </c>
      <c r="J551" s="44">
        <f>IF(ISBLANK(A551),"",'Frese Valve Selection'!B551)</f>
        <v>0</v>
      </c>
      <c r="K551" s="45" t="str">
        <f>IF(ISBLANK('Frese Valve Selection'!E551),"",'Frese Valve Selection'!E551)</f>
        <v/>
      </c>
    </row>
    <row r="552" spans="1:11">
      <c r="A552" s="43" t="str">
        <f>IF(ISBLANK('Frese Valve Selection'!Q552),"",'Frese Valve Selection'!Q552)</f>
        <v/>
      </c>
      <c r="B552" s="44">
        <f>'Frese Valve Selection'!C552</f>
        <v>0</v>
      </c>
      <c r="C552" s="44">
        <f>IF(ISBLANK(A552),"",'Frese Valve Selection'!AA552)</f>
        <v>0</v>
      </c>
      <c r="D552" s="44"/>
      <c r="E552" s="44"/>
      <c r="F552" s="44">
        <f>IF(ISBLANK(A552),"",'Frese Valve Selection'!D552)</f>
        <v>0</v>
      </c>
      <c r="G552" s="44">
        <v>1</v>
      </c>
      <c r="H552" s="44" t="e">
        <f>IF(ISBLANK(A552),"",'Frese Valve Selection'!AB552)</f>
        <v>#N/A</v>
      </c>
      <c r="I552" s="44" t="e">
        <f>IF(ISBLANK(A552),"",'Frese Valve Selection'!AC552&amp;" kPa")</f>
        <v>#N/A</v>
      </c>
      <c r="J552" s="44">
        <f>IF(ISBLANK(A552),"",'Frese Valve Selection'!B552)</f>
        <v>0</v>
      </c>
      <c r="K552" s="45" t="str">
        <f>IF(ISBLANK('Frese Valve Selection'!E552),"",'Frese Valve Selection'!E552)</f>
        <v/>
      </c>
    </row>
    <row r="553" spans="1:11">
      <c r="A553" s="43" t="str">
        <f>IF(ISBLANK('Frese Valve Selection'!Q553),"",'Frese Valve Selection'!Q553)</f>
        <v/>
      </c>
      <c r="B553" s="44">
        <f>'Frese Valve Selection'!C553</f>
        <v>0</v>
      </c>
      <c r="C553" s="44">
        <f>IF(ISBLANK(A553),"",'Frese Valve Selection'!AA553)</f>
        <v>0</v>
      </c>
      <c r="D553" s="44"/>
      <c r="E553" s="44"/>
      <c r="F553" s="44">
        <f>IF(ISBLANK(A553),"",'Frese Valve Selection'!D553)</f>
        <v>0</v>
      </c>
      <c r="G553" s="44">
        <v>1</v>
      </c>
      <c r="H553" s="44" t="e">
        <f>IF(ISBLANK(A553),"",'Frese Valve Selection'!AB553)</f>
        <v>#N/A</v>
      </c>
      <c r="I553" s="44" t="e">
        <f>IF(ISBLANK(A553),"",'Frese Valve Selection'!AC553&amp;" kPa")</f>
        <v>#N/A</v>
      </c>
      <c r="J553" s="44">
        <f>IF(ISBLANK(A553),"",'Frese Valve Selection'!B553)</f>
        <v>0</v>
      </c>
      <c r="K553" s="45" t="str">
        <f>IF(ISBLANK('Frese Valve Selection'!E553),"",'Frese Valve Selection'!E553)</f>
        <v/>
      </c>
    </row>
    <row r="554" spans="1:11">
      <c r="A554" s="43" t="str">
        <f>IF(ISBLANK('Frese Valve Selection'!Q554),"",'Frese Valve Selection'!Q554)</f>
        <v/>
      </c>
      <c r="B554" s="44">
        <f>'Frese Valve Selection'!C554</f>
        <v>0</v>
      </c>
      <c r="C554" s="44">
        <f>IF(ISBLANK(A554),"",'Frese Valve Selection'!AA554)</f>
        <v>0</v>
      </c>
      <c r="D554" s="44"/>
      <c r="E554" s="44"/>
      <c r="F554" s="44">
        <f>IF(ISBLANK(A554),"",'Frese Valve Selection'!D554)</f>
        <v>0</v>
      </c>
      <c r="G554" s="44">
        <v>1</v>
      </c>
      <c r="H554" s="44" t="e">
        <f>IF(ISBLANK(A554),"",'Frese Valve Selection'!AB554)</f>
        <v>#N/A</v>
      </c>
      <c r="I554" s="44" t="e">
        <f>IF(ISBLANK(A554),"",'Frese Valve Selection'!AC554&amp;" kPa")</f>
        <v>#N/A</v>
      </c>
      <c r="J554" s="44">
        <f>IF(ISBLANK(A554),"",'Frese Valve Selection'!B554)</f>
        <v>0</v>
      </c>
      <c r="K554" s="45" t="str">
        <f>IF(ISBLANK('Frese Valve Selection'!E554),"",'Frese Valve Selection'!E554)</f>
        <v/>
      </c>
    </row>
    <row r="555" spans="1:11">
      <c r="A555" s="43" t="str">
        <f>IF(ISBLANK('Frese Valve Selection'!Q555),"",'Frese Valve Selection'!Q555)</f>
        <v/>
      </c>
      <c r="B555" s="44">
        <f>'Frese Valve Selection'!C555</f>
        <v>0</v>
      </c>
      <c r="C555" s="44">
        <f>IF(ISBLANK(A555),"",'Frese Valve Selection'!AA555)</f>
        <v>0</v>
      </c>
      <c r="D555" s="44"/>
      <c r="E555" s="44"/>
      <c r="F555" s="44">
        <f>IF(ISBLANK(A555),"",'Frese Valve Selection'!D555)</f>
        <v>0</v>
      </c>
      <c r="G555" s="44">
        <v>1</v>
      </c>
      <c r="H555" s="44" t="e">
        <f>IF(ISBLANK(A555),"",'Frese Valve Selection'!AB555)</f>
        <v>#N/A</v>
      </c>
      <c r="I555" s="44" t="e">
        <f>IF(ISBLANK(A555),"",'Frese Valve Selection'!AC555&amp;" kPa")</f>
        <v>#N/A</v>
      </c>
      <c r="J555" s="44">
        <f>IF(ISBLANK(A555),"",'Frese Valve Selection'!B555)</f>
        <v>0</v>
      </c>
      <c r="K555" s="45" t="str">
        <f>IF(ISBLANK('Frese Valve Selection'!E555),"",'Frese Valve Selection'!E555)</f>
        <v/>
      </c>
    </row>
    <row r="556" spans="1:11">
      <c r="A556" s="43" t="str">
        <f>IF(ISBLANK('Frese Valve Selection'!Q556),"",'Frese Valve Selection'!Q556)</f>
        <v/>
      </c>
      <c r="B556" s="44">
        <f>'Frese Valve Selection'!C556</f>
        <v>0</v>
      </c>
      <c r="C556" s="44">
        <f>IF(ISBLANK(A556),"",'Frese Valve Selection'!AA556)</f>
        <v>0</v>
      </c>
      <c r="D556" s="44"/>
      <c r="E556" s="44"/>
      <c r="F556" s="44">
        <f>IF(ISBLANK(A556),"",'Frese Valve Selection'!D556)</f>
        <v>0</v>
      </c>
      <c r="G556" s="44">
        <v>1</v>
      </c>
      <c r="H556" s="44" t="e">
        <f>IF(ISBLANK(A556),"",'Frese Valve Selection'!AB556)</f>
        <v>#N/A</v>
      </c>
      <c r="I556" s="44" t="e">
        <f>IF(ISBLANK(A556),"",'Frese Valve Selection'!AC556&amp;" kPa")</f>
        <v>#N/A</v>
      </c>
      <c r="J556" s="44">
        <f>IF(ISBLANK(A556),"",'Frese Valve Selection'!B556)</f>
        <v>0</v>
      </c>
      <c r="K556" s="45" t="str">
        <f>IF(ISBLANK('Frese Valve Selection'!E556),"",'Frese Valve Selection'!E556)</f>
        <v/>
      </c>
    </row>
    <row r="557" spans="1:11">
      <c r="A557" s="43" t="str">
        <f>IF(ISBLANK('Frese Valve Selection'!Q557),"",'Frese Valve Selection'!Q557)</f>
        <v/>
      </c>
      <c r="B557" s="44">
        <f>'Frese Valve Selection'!C557</f>
        <v>0</v>
      </c>
      <c r="C557" s="44">
        <f>IF(ISBLANK(A557),"",'Frese Valve Selection'!AA557)</f>
        <v>0</v>
      </c>
      <c r="D557" s="44"/>
      <c r="E557" s="44"/>
      <c r="F557" s="44">
        <f>IF(ISBLANK(A557),"",'Frese Valve Selection'!D557)</f>
        <v>0</v>
      </c>
      <c r="G557" s="44">
        <v>1</v>
      </c>
      <c r="H557" s="44" t="e">
        <f>IF(ISBLANK(A557),"",'Frese Valve Selection'!AB557)</f>
        <v>#N/A</v>
      </c>
      <c r="I557" s="44" t="e">
        <f>IF(ISBLANK(A557),"",'Frese Valve Selection'!AC557&amp;" kPa")</f>
        <v>#N/A</v>
      </c>
      <c r="J557" s="44">
        <f>IF(ISBLANK(A557),"",'Frese Valve Selection'!B557)</f>
        <v>0</v>
      </c>
      <c r="K557" s="45" t="str">
        <f>IF(ISBLANK('Frese Valve Selection'!E557),"",'Frese Valve Selection'!E557)</f>
        <v/>
      </c>
    </row>
    <row r="558" spans="1:11">
      <c r="A558" s="43" t="str">
        <f>IF(ISBLANK('Frese Valve Selection'!Q558),"",'Frese Valve Selection'!Q558)</f>
        <v/>
      </c>
      <c r="B558" s="44">
        <f>'Frese Valve Selection'!C558</f>
        <v>0</v>
      </c>
      <c r="C558" s="44">
        <f>IF(ISBLANK(A558),"",'Frese Valve Selection'!AA558)</f>
        <v>0</v>
      </c>
      <c r="D558" s="44"/>
      <c r="E558" s="44"/>
      <c r="F558" s="44">
        <f>IF(ISBLANK(A558),"",'Frese Valve Selection'!D558)</f>
        <v>0</v>
      </c>
      <c r="G558" s="44">
        <v>1</v>
      </c>
      <c r="H558" s="44" t="e">
        <f>IF(ISBLANK(A558),"",'Frese Valve Selection'!AB558)</f>
        <v>#N/A</v>
      </c>
      <c r="I558" s="44" t="e">
        <f>IF(ISBLANK(A558),"",'Frese Valve Selection'!AC558&amp;" kPa")</f>
        <v>#N/A</v>
      </c>
      <c r="J558" s="44">
        <f>IF(ISBLANK(A558),"",'Frese Valve Selection'!B558)</f>
        <v>0</v>
      </c>
      <c r="K558" s="45" t="str">
        <f>IF(ISBLANK('Frese Valve Selection'!E558),"",'Frese Valve Selection'!E558)</f>
        <v/>
      </c>
    </row>
    <row r="559" spans="1:11">
      <c r="A559" s="43" t="str">
        <f>IF(ISBLANK('Frese Valve Selection'!Q559),"",'Frese Valve Selection'!Q559)</f>
        <v/>
      </c>
      <c r="B559" s="44">
        <f>'Frese Valve Selection'!C559</f>
        <v>0</v>
      </c>
      <c r="C559" s="44">
        <f>IF(ISBLANK(A559),"",'Frese Valve Selection'!AA559)</f>
        <v>0</v>
      </c>
      <c r="D559" s="44"/>
      <c r="E559" s="44"/>
      <c r="F559" s="44">
        <f>IF(ISBLANK(A559),"",'Frese Valve Selection'!D559)</f>
        <v>0</v>
      </c>
      <c r="G559" s="44">
        <v>1</v>
      </c>
      <c r="H559" s="44" t="e">
        <f>IF(ISBLANK(A559),"",'Frese Valve Selection'!AB559)</f>
        <v>#N/A</v>
      </c>
      <c r="I559" s="44" t="e">
        <f>IF(ISBLANK(A559),"",'Frese Valve Selection'!AC559&amp;" kPa")</f>
        <v>#N/A</v>
      </c>
      <c r="J559" s="44">
        <f>IF(ISBLANK(A559),"",'Frese Valve Selection'!B559)</f>
        <v>0</v>
      </c>
      <c r="K559" s="45" t="str">
        <f>IF(ISBLANK('Frese Valve Selection'!E559),"",'Frese Valve Selection'!E559)</f>
        <v/>
      </c>
    </row>
    <row r="560" spans="1:11">
      <c r="A560" s="43" t="str">
        <f>IF(ISBLANK('Frese Valve Selection'!Q560),"",'Frese Valve Selection'!Q560)</f>
        <v/>
      </c>
      <c r="B560" s="44">
        <f>'Frese Valve Selection'!C560</f>
        <v>0</v>
      </c>
      <c r="C560" s="44">
        <f>IF(ISBLANK(A560),"",'Frese Valve Selection'!AA560)</f>
        <v>0</v>
      </c>
      <c r="D560" s="44"/>
      <c r="E560" s="44"/>
      <c r="F560" s="44">
        <f>IF(ISBLANK(A560),"",'Frese Valve Selection'!D560)</f>
        <v>0</v>
      </c>
      <c r="G560" s="44">
        <v>1</v>
      </c>
      <c r="H560" s="44" t="e">
        <f>IF(ISBLANK(A560),"",'Frese Valve Selection'!AB560)</f>
        <v>#N/A</v>
      </c>
      <c r="I560" s="44" t="e">
        <f>IF(ISBLANK(A560),"",'Frese Valve Selection'!AC560&amp;" kPa")</f>
        <v>#N/A</v>
      </c>
      <c r="J560" s="44">
        <f>IF(ISBLANK(A560),"",'Frese Valve Selection'!B560)</f>
        <v>0</v>
      </c>
      <c r="K560" s="45" t="str">
        <f>IF(ISBLANK('Frese Valve Selection'!E560),"",'Frese Valve Selection'!E560)</f>
        <v/>
      </c>
    </row>
    <row r="561" spans="1:11">
      <c r="A561" s="43" t="str">
        <f>IF(ISBLANK('Frese Valve Selection'!Q561),"",'Frese Valve Selection'!Q561)</f>
        <v/>
      </c>
      <c r="B561" s="44">
        <f>'Frese Valve Selection'!C561</f>
        <v>0</v>
      </c>
      <c r="C561" s="44">
        <f>IF(ISBLANK(A561),"",'Frese Valve Selection'!AA561)</f>
        <v>0</v>
      </c>
      <c r="D561" s="44"/>
      <c r="E561" s="44"/>
      <c r="F561" s="44">
        <f>IF(ISBLANK(A561),"",'Frese Valve Selection'!D561)</f>
        <v>0</v>
      </c>
      <c r="G561" s="44">
        <v>1</v>
      </c>
      <c r="H561" s="44" t="e">
        <f>IF(ISBLANK(A561),"",'Frese Valve Selection'!AB561)</f>
        <v>#N/A</v>
      </c>
      <c r="I561" s="44" t="e">
        <f>IF(ISBLANK(A561),"",'Frese Valve Selection'!AC561&amp;" kPa")</f>
        <v>#N/A</v>
      </c>
      <c r="J561" s="44">
        <f>IF(ISBLANK(A561),"",'Frese Valve Selection'!B561)</f>
        <v>0</v>
      </c>
      <c r="K561" s="45" t="str">
        <f>IF(ISBLANK('Frese Valve Selection'!E561),"",'Frese Valve Selection'!E561)</f>
        <v/>
      </c>
    </row>
    <row r="562" spans="1:11">
      <c r="A562" s="43" t="str">
        <f>IF(ISBLANK('Frese Valve Selection'!Q562),"",'Frese Valve Selection'!Q562)</f>
        <v/>
      </c>
      <c r="B562" s="44">
        <f>'Frese Valve Selection'!C562</f>
        <v>0</v>
      </c>
      <c r="C562" s="44">
        <f>IF(ISBLANK(A562),"",'Frese Valve Selection'!AA562)</f>
        <v>0</v>
      </c>
      <c r="D562" s="44"/>
      <c r="E562" s="44"/>
      <c r="F562" s="44">
        <f>IF(ISBLANK(A562),"",'Frese Valve Selection'!D562)</f>
        <v>0</v>
      </c>
      <c r="G562" s="44">
        <v>1</v>
      </c>
      <c r="H562" s="44" t="e">
        <f>IF(ISBLANK(A562),"",'Frese Valve Selection'!AB562)</f>
        <v>#N/A</v>
      </c>
      <c r="I562" s="44" t="e">
        <f>IF(ISBLANK(A562),"",'Frese Valve Selection'!AC562&amp;" kPa")</f>
        <v>#N/A</v>
      </c>
      <c r="J562" s="44">
        <f>IF(ISBLANK(A562),"",'Frese Valve Selection'!B562)</f>
        <v>0</v>
      </c>
      <c r="K562" s="45" t="str">
        <f>IF(ISBLANK('Frese Valve Selection'!E562),"",'Frese Valve Selection'!E562)</f>
        <v/>
      </c>
    </row>
    <row r="563" spans="1:11">
      <c r="A563" s="43" t="str">
        <f>IF(ISBLANK('Frese Valve Selection'!Q563),"",'Frese Valve Selection'!Q563)</f>
        <v/>
      </c>
      <c r="B563" s="44">
        <f>'Frese Valve Selection'!C563</f>
        <v>0</v>
      </c>
      <c r="C563" s="44">
        <f>IF(ISBLANK(A563),"",'Frese Valve Selection'!AA563)</f>
        <v>0</v>
      </c>
      <c r="D563" s="44"/>
      <c r="E563" s="44"/>
      <c r="F563" s="44">
        <f>IF(ISBLANK(A563),"",'Frese Valve Selection'!D563)</f>
        <v>0</v>
      </c>
      <c r="G563" s="44">
        <v>1</v>
      </c>
      <c r="H563" s="44" t="e">
        <f>IF(ISBLANK(A563),"",'Frese Valve Selection'!AB563)</f>
        <v>#N/A</v>
      </c>
      <c r="I563" s="44" t="e">
        <f>IF(ISBLANK(A563),"",'Frese Valve Selection'!AC563&amp;" kPa")</f>
        <v>#N/A</v>
      </c>
      <c r="J563" s="44">
        <f>IF(ISBLANK(A563),"",'Frese Valve Selection'!B563)</f>
        <v>0</v>
      </c>
      <c r="K563" s="45" t="str">
        <f>IF(ISBLANK('Frese Valve Selection'!E563),"",'Frese Valve Selection'!E563)</f>
        <v/>
      </c>
    </row>
    <row r="564" spans="1:11">
      <c r="A564" s="43" t="str">
        <f>IF(ISBLANK('Frese Valve Selection'!Q564),"",'Frese Valve Selection'!Q564)</f>
        <v/>
      </c>
      <c r="B564" s="44">
        <f>'Frese Valve Selection'!C564</f>
        <v>0</v>
      </c>
      <c r="C564" s="44">
        <f>IF(ISBLANK(A564),"",'Frese Valve Selection'!AA564)</f>
        <v>0</v>
      </c>
      <c r="D564" s="44"/>
      <c r="E564" s="44"/>
      <c r="F564" s="44">
        <f>IF(ISBLANK(A564),"",'Frese Valve Selection'!D564)</f>
        <v>0</v>
      </c>
      <c r="G564" s="44">
        <v>1</v>
      </c>
      <c r="H564" s="44" t="e">
        <f>IF(ISBLANK(A564),"",'Frese Valve Selection'!AB564)</f>
        <v>#N/A</v>
      </c>
      <c r="I564" s="44" t="e">
        <f>IF(ISBLANK(A564),"",'Frese Valve Selection'!AC564&amp;" kPa")</f>
        <v>#N/A</v>
      </c>
      <c r="J564" s="44">
        <f>IF(ISBLANK(A564),"",'Frese Valve Selection'!B564)</f>
        <v>0</v>
      </c>
      <c r="K564" s="45" t="str">
        <f>IF(ISBLANK('Frese Valve Selection'!E564),"",'Frese Valve Selection'!E564)</f>
        <v/>
      </c>
    </row>
    <row r="565" spans="1:11">
      <c r="A565" s="43" t="str">
        <f>IF(ISBLANK('Frese Valve Selection'!Q565),"",'Frese Valve Selection'!Q565)</f>
        <v/>
      </c>
      <c r="B565" s="44">
        <f>'Frese Valve Selection'!C565</f>
        <v>0</v>
      </c>
      <c r="C565" s="44">
        <f>IF(ISBLANK(A565),"",'Frese Valve Selection'!AA565)</f>
        <v>0</v>
      </c>
      <c r="D565" s="44"/>
      <c r="E565" s="44"/>
      <c r="F565" s="44">
        <f>IF(ISBLANK(A565),"",'Frese Valve Selection'!D565)</f>
        <v>0</v>
      </c>
      <c r="G565" s="44">
        <v>1</v>
      </c>
      <c r="H565" s="44" t="e">
        <f>IF(ISBLANK(A565),"",'Frese Valve Selection'!AB565)</f>
        <v>#N/A</v>
      </c>
      <c r="I565" s="44" t="e">
        <f>IF(ISBLANK(A565),"",'Frese Valve Selection'!AC565&amp;" kPa")</f>
        <v>#N/A</v>
      </c>
      <c r="J565" s="44">
        <f>IF(ISBLANK(A565),"",'Frese Valve Selection'!B565)</f>
        <v>0</v>
      </c>
      <c r="K565" s="45" t="str">
        <f>IF(ISBLANK('Frese Valve Selection'!E565),"",'Frese Valve Selection'!E565)</f>
        <v/>
      </c>
    </row>
    <row r="566" spans="1:11">
      <c r="A566" s="43" t="str">
        <f>IF(ISBLANK('Frese Valve Selection'!Q566),"",'Frese Valve Selection'!Q566)</f>
        <v/>
      </c>
      <c r="B566" s="44">
        <f>'Frese Valve Selection'!C566</f>
        <v>0</v>
      </c>
      <c r="C566" s="44">
        <f>IF(ISBLANK(A566),"",'Frese Valve Selection'!AA566)</f>
        <v>0</v>
      </c>
      <c r="D566" s="44"/>
      <c r="E566" s="44"/>
      <c r="F566" s="44">
        <f>IF(ISBLANK(A566),"",'Frese Valve Selection'!D566)</f>
        <v>0</v>
      </c>
      <c r="G566" s="44">
        <v>1</v>
      </c>
      <c r="H566" s="44" t="e">
        <f>IF(ISBLANK(A566),"",'Frese Valve Selection'!AB566)</f>
        <v>#N/A</v>
      </c>
      <c r="I566" s="44" t="e">
        <f>IF(ISBLANK(A566),"",'Frese Valve Selection'!AC566&amp;" kPa")</f>
        <v>#N/A</v>
      </c>
      <c r="J566" s="44">
        <f>IF(ISBLANK(A566),"",'Frese Valve Selection'!B566)</f>
        <v>0</v>
      </c>
      <c r="K566" s="45" t="str">
        <f>IF(ISBLANK('Frese Valve Selection'!E566),"",'Frese Valve Selection'!E566)</f>
        <v/>
      </c>
    </row>
    <row r="567" spans="1:11">
      <c r="A567" s="43" t="str">
        <f>IF(ISBLANK('Frese Valve Selection'!Q567),"",'Frese Valve Selection'!Q567)</f>
        <v/>
      </c>
      <c r="B567" s="44">
        <f>'Frese Valve Selection'!C567</f>
        <v>0</v>
      </c>
      <c r="C567" s="44">
        <f>IF(ISBLANK(A567),"",'Frese Valve Selection'!AA567)</f>
        <v>0</v>
      </c>
      <c r="D567" s="44"/>
      <c r="E567" s="44"/>
      <c r="F567" s="44">
        <f>IF(ISBLANK(A567),"",'Frese Valve Selection'!D567)</f>
        <v>0</v>
      </c>
      <c r="G567" s="44">
        <v>1</v>
      </c>
      <c r="H567" s="44" t="e">
        <f>IF(ISBLANK(A567),"",'Frese Valve Selection'!AB567)</f>
        <v>#N/A</v>
      </c>
      <c r="I567" s="44" t="e">
        <f>IF(ISBLANK(A567),"",'Frese Valve Selection'!AC567&amp;" kPa")</f>
        <v>#N/A</v>
      </c>
      <c r="J567" s="44">
        <f>IF(ISBLANK(A567),"",'Frese Valve Selection'!B567)</f>
        <v>0</v>
      </c>
      <c r="K567" s="45" t="str">
        <f>IF(ISBLANK('Frese Valve Selection'!E567),"",'Frese Valve Selection'!E567)</f>
        <v/>
      </c>
    </row>
    <row r="568" spans="1:11">
      <c r="A568" s="43" t="str">
        <f>IF(ISBLANK('Frese Valve Selection'!Q568),"",'Frese Valve Selection'!Q568)</f>
        <v/>
      </c>
      <c r="B568" s="44">
        <f>'Frese Valve Selection'!C568</f>
        <v>0</v>
      </c>
      <c r="C568" s="44">
        <f>IF(ISBLANK(A568),"",'Frese Valve Selection'!AA568)</f>
        <v>0</v>
      </c>
      <c r="D568" s="44"/>
      <c r="E568" s="44"/>
      <c r="F568" s="44">
        <f>IF(ISBLANK(A568),"",'Frese Valve Selection'!D568)</f>
        <v>0</v>
      </c>
      <c r="G568" s="44">
        <v>1</v>
      </c>
      <c r="H568" s="44" t="e">
        <f>IF(ISBLANK(A568),"",'Frese Valve Selection'!AB568)</f>
        <v>#N/A</v>
      </c>
      <c r="I568" s="44" t="e">
        <f>IF(ISBLANK(A568),"",'Frese Valve Selection'!AC568&amp;" kPa")</f>
        <v>#N/A</v>
      </c>
      <c r="J568" s="44">
        <f>IF(ISBLANK(A568),"",'Frese Valve Selection'!B568)</f>
        <v>0</v>
      </c>
      <c r="K568" s="45" t="str">
        <f>IF(ISBLANK('Frese Valve Selection'!E568),"",'Frese Valve Selection'!E568)</f>
        <v/>
      </c>
    </row>
    <row r="569" spans="1:11">
      <c r="A569" s="43" t="str">
        <f>IF(ISBLANK('Frese Valve Selection'!Q569),"",'Frese Valve Selection'!Q569)</f>
        <v/>
      </c>
      <c r="B569" s="44">
        <f>'Frese Valve Selection'!C569</f>
        <v>0</v>
      </c>
      <c r="C569" s="44">
        <f>IF(ISBLANK(A569),"",'Frese Valve Selection'!AA569)</f>
        <v>0</v>
      </c>
      <c r="D569" s="44"/>
      <c r="E569" s="44"/>
      <c r="F569" s="44">
        <f>IF(ISBLANK(A569),"",'Frese Valve Selection'!D569)</f>
        <v>0</v>
      </c>
      <c r="G569" s="44">
        <v>1</v>
      </c>
      <c r="H569" s="44" t="e">
        <f>IF(ISBLANK(A569),"",'Frese Valve Selection'!AB569)</f>
        <v>#N/A</v>
      </c>
      <c r="I569" s="44" t="e">
        <f>IF(ISBLANK(A569),"",'Frese Valve Selection'!AC569&amp;" kPa")</f>
        <v>#N/A</v>
      </c>
      <c r="J569" s="44">
        <f>IF(ISBLANK(A569),"",'Frese Valve Selection'!B569)</f>
        <v>0</v>
      </c>
      <c r="K569" s="45" t="str">
        <f>IF(ISBLANK('Frese Valve Selection'!E569),"",'Frese Valve Selection'!E569)</f>
        <v/>
      </c>
    </row>
    <row r="570" spans="1:11">
      <c r="A570" s="43" t="str">
        <f>IF(ISBLANK('Frese Valve Selection'!Q570),"",'Frese Valve Selection'!Q570)</f>
        <v/>
      </c>
      <c r="B570" s="44">
        <f>'Frese Valve Selection'!C570</f>
        <v>0</v>
      </c>
      <c r="C570" s="44">
        <f>IF(ISBLANK(A570),"",'Frese Valve Selection'!AA570)</f>
        <v>0</v>
      </c>
      <c r="D570" s="44"/>
      <c r="E570" s="44"/>
      <c r="F570" s="44">
        <f>IF(ISBLANK(A570),"",'Frese Valve Selection'!D570)</f>
        <v>0</v>
      </c>
      <c r="G570" s="44">
        <v>1</v>
      </c>
      <c r="H570" s="44" t="e">
        <f>IF(ISBLANK(A570),"",'Frese Valve Selection'!AB570)</f>
        <v>#N/A</v>
      </c>
      <c r="I570" s="44" t="e">
        <f>IF(ISBLANK(A570),"",'Frese Valve Selection'!AC570&amp;" kPa")</f>
        <v>#N/A</v>
      </c>
      <c r="J570" s="44">
        <f>IF(ISBLANK(A570),"",'Frese Valve Selection'!B570)</f>
        <v>0</v>
      </c>
      <c r="K570" s="45" t="str">
        <f>IF(ISBLANK('Frese Valve Selection'!E570),"",'Frese Valve Selection'!E570)</f>
        <v/>
      </c>
    </row>
    <row r="571" spans="1:11">
      <c r="A571" s="43" t="str">
        <f>IF(ISBLANK('Frese Valve Selection'!Q571),"",'Frese Valve Selection'!Q571)</f>
        <v/>
      </c>
      <c r="B571" s="44">
        <f>'Frese Valve Selection'!C571</f>
        <v>0</v>
      </c>
      <c r="C571" s="44">
        <f>IF(ISBLANK(A571),"",'Frese Valve Selection'!AA571)</f>
        <v>0</v>
      </c>
      <c r="D571" s="44"/>
      <c r="E571" s="44"/>
      <c r="F571" s="44">
        <f>IF(ISBLANK(A571),"",'Frese Valve Selection'!D571)</f>
        <v>0</v>
      </c>
      <c r="G571" s="44">
        <v>1</v>
      </c>
      <c r="H571" s="44" t="e">
        <f>IF(ISBLANK(A571),"",'Frese Valve Selection'!AB571)</f>
        <v>#N/A</v>
      </c>
      <c r="I571" s="44" t="e">
        <f>IF(ISBLANK(A571),"",'Frese Valve Selection'!AC571&amp;" kPa")</f>
        <v>#N/A</v>
      </c>
      <c r="J571" s="44">
        <f>IF(ISBLANK(A571),"",'Frese Valve Selection'!B571)</f>
        <v>0</v>
      </c>
      <c r="K571" s="45" t="str">
        <f>IF(ISBLANK('Frese Valve Selection'!E571),"",'Frese Valve Selection'!E571)</f>
        <v/>
      </c>
    </row>
    <row r="572" spans="1:11">
      <c r="A572" s="43" t="str">
        <f>IF(ISBLANK('Frese Valve Selection'!Q572),"",'Frese Valve Selection'!Q572)</f>
        <v/>
      </c>
      <c r="B572" s="44">
        <f>'Frese Valve Selection'!C572</f>
        <v>0</v>
      </c>
      <c r="C572" s="44">
        <f>IF(ISBLANK(A572),"",'Frese Valve Selection'!AA572)</f>
        <v>0</v>
      </c>
      <c r="D572" s="44"/>
      <c r="E572" s="44"/>
      <c r="F572" s="44">
        <f>IF(ISBLANK(A572),"",'Frese Valve Selection'!D572)</f>
        <v>0</v>
      </c>
      <c r="G572" s="44">
        <v>1</v>
      </c>
      <c r="H572" s="44" t="e">
        <f>IF(ISBLANK(A572),"",'Frese Valve Selection'!AB572)</f>
        <v>#N/A</v>
      </c>
      <c r="I572" s="44" t="e">
        <f>IF(ISBLANK(A572),"",'Frese Valve Selection'!AC572&amp;" kPa")</f>
        <v>#N/A</v>
      </c>
      <c r="J572" s="44">
        <f>IF(ISBLANK(A572),"",'Frese Valve Selection'!B572)</f>
        <v>0</v>
      </c>
      <c r="K572" s="45" t="str">
        <f>IF(ISBLANK('Frese Valve Selection'!E572),"",'Frese Valve Selection'!E572)</f>
        <v/>
      </c>
    </row>
    <row r="573" spans="1:11">
      <c r="A573" s="43" t="str">
        <f>IF(ISBLANK('Frese Valve Selection'!Q573),"",'Frese Valve Selection'!Q573)</f>
        <v/>
      </c>
      <c r="B573" s="44">
        <f>'Frese Valve Selection'!C573</f>
        <v>0</v>
      </c>
      <c r="C573" s="44">
        <f>IF(ISBLANK(A573),"",'Frese Valve Selection'!AA573)</f>
        <v>0</v>
      </c>
      <c r="D573" s="44"/>
      <c r="E573" s="44"/>
      <c r="F573" s="44">
        <f>IF(ISBLANK(A573),"",'Frese Valve Selection'!D573)</f>
        <v>0</v>
      </c>
      <c r="G573" s="44">
        <v>1</v>
      </c>
      <c r="H573" s="44" t="e">
        <f>IF(ISBLANK(A573),"",'Frese Valve Selection'!AB573)</f>
        <v>#N/A</v>
      </c>
      <c r="I573" s="44" t="e">
        <f>IF(ISBLANK(A573),"",'Frese Valve Selection'!AC573&amp;" kPa")</f>
        <v>#N/A</v>
      </c>
      <c r="J573" s="44">
        <f>IF(ISBLANK(A573),"",'Frese Valve Selection'!B573)</f>
        <v>0</v>
      </c>
      <c r="K573" s="45" t="str">
        <f>IF(ISBLANK('Frese Valve Selection'!E573),"",'Frese Valve Selection'!E573)</f>
        <v/>
      </c>
    </row>
    <row r="574" spans="1:11">
      <c r="A574" s="43" t="str">
        <f>IF(ISBLANK('Frese Valve Selection'!Q574),"",'Frese Valve Selection'!Q574)</f>
        <v/>
      </c>
      <c r="B574" s="44">
        <f>'Frese Valve Selection'!C574</f>
        <v>0</v>
      </c>
      <c r="C574" s="44">
        <f>IF(ISBLANK(A574),"",'Frese Valve Selection'!AA574)</f>
        <v>0</v>
      </c>
      <c r="D574" s="44"/>
      <c r="E574" s="44"/>
      <c r="F574" s="44">
        <f>IF(ISBLANK(A574),"",'Frese Valve Selection'!D574)</f>
        <v>0</v>
      </c>
      <c r="G574" s="44">
        <v>1</v>
      </c>
      <c r="H574" s="44" t="e">
        <f>IF(ISBLANK(A574),"",'Frese Valve Selection'!AB574)</f>
        <v>#N/A</v>
      </c>
      <c r="I574" s="44" t="e">
        <f>IF(ISBLANK(A574),"",'Frese Valve Selection'!AC574&amp;" kPa")</f>
        <v>#N/A</v>
      </c>
      <c r="J574" s="44">
        <f>IF(ISBLANK(A574),"",'Frese Valve Selection'!B574)</f>
        <v>0</v>
      </c>
      <c r="K574" s="45" t="str">
        <f>IF(ISBLANK('Frese Valve Selection'!E574),"",'Frese Valve Selection'!E574)</f>
        <v/>
      </c>
    </row>
    <row r="575" spans="1:11">
      <c r="A575" s="43" t="str">
        <f>IF(ISBLANK('Frese Valve Selection'!Q575),"",'Frese Valve Selection'!Q575)</f>
        <v/>
      </c>
      <c r="B575" s="44">
        <f>'Frese Valve Selection'!C575</f>
        <v>0</v>
      </c>
      <c r="C575" s="44">
        <f>IF(ISBLANK(A575),"",'Frese Valve Selection'!AA575)</f>
        <v>0</v>
      </c>
      <c r="D575" s="44"/>
      <c r="E575" s="44"/>
      <c r="F575" s="44">
        <f>IF(ISBLANK(A575),"",'Frese Valve Selection'!D575)</f>
        <v>0</v>
      </c>
      <c r="G575" s="44">
        <v>1</v>
      </c>
      <c r="H575" s="44" t="e">
        <f>IF(ISBLANK(A575),"",'Frese Valve Selection'!AB575)</f>
        <v>#N/A</v>
      </c>
      <c r="I575" s="44" t="e">
        <f>IF(ISBLANK(A575),"",'Frese Valve Selection'!AC575&amp;" kPa")</f>
        <v>#N/A</v>
      </c>
      <c r="J575" s="44">
        <f>IF(ISBLANK(A575),"",'Frese Valve Selection'!B575)</f>
        <v>0</v>
      </c>
      <c r="K575" s="45" t="str">
        <f>IF(ISBLANK('Frese Valve Selection'!E575),"",'Frese Valve Selection'!E575)</f>
        <v/>
      </c>
    </row>
    <row r="576" spans="1:11">
      <c r="A576" s="43" t="str">
        <f>IF(ISBLANK('Frese Valve Selection'!Q576),"",'Frese Valve Selection'!Q576)</f>
        <v/>
      </c>
      <c r="B576" s="44">
        <f>'Frese Valve Selection'!C576</f>
        <v>0</v>
      </c>
      <c r="C576" s="44">
        <f>IF(ISBLANK(A576),"",'Frese Valve Selection'!AA576)</f>
        <v>0</v>
      </c>
      <c r="D576" s="44"/>
      <c r="E576" s="44"/>
      <c r="F576" s="44">
        <f>IF(ISBLANK(A576),"",'Frese Valve Selection'!D576)</f>
        <v>0</v>
      </c>
      <c r="G576" s="44">
        <v>1</v>
      </c>
      <c r="H576" s="44" t="e">
        <f>IF(ISBLANK(A576),"",'Frese Valve Selection'!AB576)</f>
        <v>#N/A</v>
      </c>
      <c r="I576" s="44" t="e">
        <f>IF(ISBLANK(A576),"",'Frese Valve Selection'!AC576&amp;" kPa")</f>
        <v>#N/A</v>
      </c>
      <c r="J576" s="44">
        <f>IF(ISBLANK(A576),"",'Frese Valve Selection'!B576)</f>
        <v>0</v>
      </c>
      <c r="K576" s="45" t="str">
        <f>IF(ISBLANK('Frese Valve Selection'!E576),"",'Frese Valve Selection'!E576)</f>
        <v/>
      </c>
    </row>
    <row r="577" spans="1:11">
      <c r="A577" s="43" t="str">
        <f>IF(ISBLANK('Frese Valve Selection'!Q577),"",'Frese Valve Selection'!Q577)</f>
        <v/>
      </c>
      <c r="B577" s="44">
        <f>'Frese Valve Selection'!C577</f>
        <v>0</v>
      </c>
      <c r="C577" s="44">
        <f>IF(ISBLANK(A577),"",'Frese Valve Selection'!AA577)</f>
        <v>0</v>
      </c>
      <c r="D577" s="44"/>
      <c r="E577" s="44"/>
      <c r="F577" s="44">
        <f>IF(ISBLANK(A577),"",'Frese Valve Selection'!D577)</f>
        <v>0</v>
      </c>
      <c r="G577" s="44">
        <v>1</v>
      </c>
      <c r="H577" s="44" t="e">
        <f>IF(ISBLANK(A577),"",'Frese Valve Selection'!AB577)</f>
        <v>#N/A</v>
      </c>
      <c r="I577" s="44" t="e">
        <f>IF(ISBLANK(A577),"",'Frese Valve Selection'!AC577&amp;" kPa")</f>
        <v>#N/A</v>
      </c>
      <c r="J577" s="44">
        <f>IF(ISBLANK(A577),"",'Frese Valve Selection'!B577)</f>
        <v>0</v>
      </c>
      <c r="K577" s="45" t="str">
        <f>IF(ISBLANK('Frese Valve Selection'!E577),"",'Frese Valve Selection'!E577)</f>
        <v/>
      </c>
    </row>
    <row r="578" spans="1:11">
      <c r="A578" s="43" t="str">
        <f>IF(ISBLANK('Frese Valve Selection'!Q578),"",'Frese Valve Selection'!Q578)</f>
        <v/>
      </c>
      <c r="B578" s="44">
        <f>'Frese Valve Selection'!C578</f>
        <v>0</v>
      </c>
      <c r="C578" s="44">
        <f>IF(ISBLANK(A578),"",'Frese Valve Selection'!AA578)</f>
        <v>0</v>
      </c>
      <c r="D578" s="44"/>
      <c r="E578" s="44"/>
      <c r="F578" s="44">
        <f>IF(ISBLANK(A578),"",'Frese Valve Selection'!D578)</f>
        <v>0</v>
      </c>
      <c r="G578" s="44">
        <v>1</v>
      </c>
      <c r="H578" s="44" t="e">
        <f>IF(ISBLANK(A578),"",'Frese Valve Selection'!AB578)</f>
        <v>#N/A</v>
      </c>
      <c r="I578" s="44" t="e">
        <f>IF(ISBLANK(A578),"",'Frese Valve Selection'!AC578&amp;" kPa")</f>
        <v>#N/A</v>
      </c>
      <c r="J578" s="44">
        <f>IF(ISBLANK(A578),"",'Frese Valve Selection'!B578)</f>
        <v>0</v>
      </c>
      <c r="K578" s="45" t="str">
        <f>IF(ISBLANK('Frese Valve Selection'!E578),"",'Frese Valve Selection'!E578)</f>
        <v/>
      </c>
    </row>
    <row r="579" spans="1:11">
      <c r="A579" s="43" t="str">
        <f>IF(ISBLANK('Frese Valve Selection'!Q579),"",'Frese Valve Selection'!Q579)</f>
        <v/>
      </c>
      <c r="B579" s="44">
        <f>'Frese Valve Selection'!C579</f>
        <v>0</v>
      </c>
      <c r="C579" s="44">
        <f>IF(ISBLANK(A579),"",'Frese Valve Selection'!AA579)</f>
        <v>0</v>
      </c>
      <c r="D579" s="44"/>
      <c r="E579" s="44"/>
      <c r="F579" s="44">
        <f>IF(ISBLANK(A579),"",'Frese Valve Selection'!D579)</f>
        <v>0</v>
      </c>
      <c r="G579" s="44">
        <v>1</v>
      </c>
      <c r="H579" s="44" t="e">
        <f>IF(ISBLANK(A579),"",'Frese Valve Selection'!AB579)</f>
        <v>#N/A</v>
      </c>
      <c r="I579" s="44" t="e">
        <f>IF(ISBLANK(A579),"",'Frese Valve Selection'!AC579&amp;" kPa")</f>
        <v>#N/A</v>
      </c>
      <c r="J579" s="44">
        <f>IF(ISBLANK(A579),"",'Frese Valve Selection'!B579)</f>
        <v>0</v>
      </c>
      <c r="K579" s="45" t="str">
        <f>IF(ISBLANK('Frese Valve Selection'!E579),"",'Frese Valve Selection'!E579)</f>
        <v/>
      </c>
    </row>
    <row r="580" spans="1:11">
      <c r="A580" s="43" t="str">
        <f>IF(ISBLANK('Frese Valve Selection'!Q580),"",'Frese Valve Selection'!Q580)</f>
        <v/>
      </c>
      <c r="B580" s="44">
        <f>'Frese Valve Selection'!C580</f>
        <v>0</v>
      </c>
      <c r="C580" s="44">
        <f>IF(ISBLANK(A580),"",'Frese Valve Selection'!AA580)</f>
        <v>0</v>
      </c>
      <c r="D580" s="44"/>
      <c r="E580" s="44"/>
      <c r="F580" s="44">
        <f>IF(ISBLANK(A580),"",'Frese Valve Selection'!D580)</f>
        <v>0</v>
      </c>
      <c r="G580" s="44">
        <v>1</v>
      </c>
      <c r="H580" s="44" t="e">
        <f>IF(ISBLANK(A580),"",'Frese Valve Selection'!AB580)</f>
        <v>#N/A</v>
      </c>
      <c r="I580" s="44" t="e">
        <f>IF(ISBLANK(A580),"",'Frese Valve Selection'!AC580&amp;" kPa")</f>
        <v>#N/A</v>
      </c>
      <c r="J580" s="44">
        <f>IF(ISBLANK(A580),"",'Frese Valve Selection'!B580)</f>
        <v>0</v>
      </c>
      <c r="K580" s="45" t="str">
        <f>IF(ISBLANK('Frese Valve Selection'!E580),"",'Frese Valve Selection'!E580)</f>
        <v/>
      </c>
    </row>
    <row r="581" spans="1:11">
      <c r="A581" s="43" t="str">
        <f>IF(ISBLANK('Frese Valve Selection'!Q581),"",'Frese Valve Selection'!Q581)</f>
        <v/>
      </c>
      <c r="B581" s="44">
        <f>'Frese Valve Selection'!C581</f>
        <v>0</v>
      </c>
      <c r="C581" s="44">
        <f>IF(ISBLANK(A581),"",'Frese Valve Selection'!AA581)</f>
        <v>0</v>
      </c>
      <c r="D581" s="44"/>
      <c r="E581" s="44"/>
      <c r="F581" s="44">
        <f>IF(ISBLANK(A581),"",'Frese Valve Selection'!D581)</f>
        <v>0</v>
      </c>
      <c r="G581" s="44">
        <v>1</v>
      </c>
      <c r="H581" s="44" t="e">
        <f>IF(ISBLANK(A581),"",'Frese Valve Selection'!AB581)</f>
        <v>#N/A</v>
      </c>
      <c r="I581" s="44" t="e">
        <f>IF(ISBLANK(A581),"",'Frese Valve Selection'!AC581&amp;" kPa")</f>
        <v>#N/A</v>
      </c>
      <c r="J581" s="44">
        <f>IF(ISBLANK(A581),"",'Frese Valve Selection'!B581)</f>
        <v>0</v>
      </c>
      <c r="K581" s="45" t="str">
        <f>IF(ISBLANK('Frese Valve Selection'!E581),"",'Frese Valve Selection'!E581)</f>
        <v/>
      </c>
    </row>
    <row r="582" spans="1:11">
      <c r="A582" s="43" t="str">
        <f>IF(ISBLANK('Frese Valve Selection'!Q582),"",'Frese Valve Selection'!Q582)</f>
        <v/>
      </c>
      <c r="B582" s="44">
        <f>'Frese Valve Selection'!C582</f>
        <v>0</v>
      </c>
      <c r="C582" s="44">
        <f>IF(ISBLANK(A582),"",'Frese Valve Selection'!AA582)</f>
        <v>0</v>
      </c>
      <c r="D582" s="44"/>
      <c r="E582" s="44"/>
      <c r="F582" s="44">
        <f>IF(ISBLANK(A582),"",'Frese Valve Selection'!D582)</f>
        <v>0</v>
      </c>
      <c r="G582" s="44">
        <v>1</v>
      </c>
      <c r="H582" s="44" t="e">
        <f>IF(ISBLANK(A582),"",'Frese Valve Selection'!AB582)</f>
        <v>#N/A</v>
      </c>
      <c r="I582" s="44" t="e">
        <f>IF(ISBLANK(A582),"",'Frese Valve Selection'!AC582&amp;" kPa")</f>
        <v>#N/A</v>
      </c>
      <c r="J582" s="44">
        <f>IF(ISBLANK(A582),"",'Frese Valve Selection'!B582)</f>
        <v>0</v>
      </c>
      <c r="K582" s="45" t="str">
        <f>IF(ISBLANK('Frese Valve Selection'!E582),"",'Frese Valve Selection'!E582)</f>
        <v/>
      </c>
    </row>
    <row r="583" spans="1:11">
      <c r="A583" s="43" t="str">
        <f>IF(ISBLANK('Frese Valve Selection'!Q583),"",'Frese Valve Selection'!Q583)</f>
        <v/>
      </c>
      <c r="B583" s="44">
        <f>'Frese Valve Selection'!C583</f>
        <v>0</v>
      </c>
      <c r="C583" s="44">
        <f>IF(ISBLANK(A583),"",'Frese Valve Selection'!AA583)</f>
        <v>0</v>
      </c>
      <c r="D583" s="44"/>
      <c r="E583" s="44"/>
      <c r="F583" s="44">
        <f>IF(ISBLANK(A583),"",'Frese Valve Selection'!D583)</f>
        <v>0</v>
      </c>
      <c r="G583" s="44">
        <v>1</v>
      </c>
      <c r="H583" s="44" t="e">
        <f>IF(ISBLANK(A583),"",'Frese Valve Selection'!AB583)</f>
        <v>#N/A</v>
      </c>
      <c r="I583" s="44" t="e">
        <f>IF(ISBLANK(A583),"",'Frese Valve Selection'!AC583&amp;" kPa")</f>
        <v>#N/A</v>
      </c>
      <c r="J583" s="44">
        <f>IF(ISBLANK(A583),"",'Frese Valve Selection'!B583)</f>
        <v>0</v>
      </c>
      <c r="K583" s="45" t="str">
        <f>IF(ISBLANK('Frese Valve Selection'!E583),"",'Frese Valve Selection'!E583)</f>
        <v/>
      </c>
    </row>
    <row r="584" spans="1:11">
      <c r="A584" s="43" t="str">
        <f>IF(ISBLANK('Frese Valve Selection'!Q584),"",'Frese Valve Selection'!Q584)</f>
        <v/>
      </c>
      <c r="B584" s="44">
        <f>'Frese Valve Selection'!C584</f>
        <v>0</v>
      </c>
      <c r="C584" s="44">
        <f>IF(ISBLANK(A584),"",'Frese Valve Selection'!AA584)</f>
        <v>0</v>
      </c>
      <c r="D584" s="44"/>
      <c r="E584" s="44"/>
      <c r="F584" s="44">
        <f>IF(ISBLANK(A584),"",'Frese Valve Selection'!D584)</f>
        <v>0</v>
      </c>
      <c r="G584" s="44">
        <v>1</v>
      </c>
      <c r="H584" s="44" t="e">
        <f>IF(ISBLANK(A584),"",'Frese Valve Selection'!AB584)</f>
        <v>#N/A</v>
      </c>
      <c r="I584" s="44" t="e">
        <f>IF(ISBLANK(A584),"",'Frese Valve Selection'!AC584&amp;" kPa")</f>
        <v>#N/A</v>
      </c>
      <c r="J584" s="44">
        <f>IF(ISBLANK(A584),"",'Frese Valve Selection'!B584)</f>
        <v>0</v>
      </c>
      <c r="K584" s="45" t="str">
        <f>IF(ISBLANK('Frese Valve Selection'!E584),"",'Frese Valve Selection'!E584)</f>
        <v/>
      </c>
    </row>
    <row r="585" spans="1:11">
      <c r="A585" s="43" t="str">
        <f>IF(ISBLANK('Frese Valve Selection'!Q585),"",'Frese Valve Selection'!Q585)</f>
        <v/>
      </c>
      <c r="B585" s="44">
        <f>'Frese Valve Selection'!C585</f>
        <v>0</v>
      </c>
      <c r="C585" s="44">
        <f>IF(ISBLANK(A585),"",'Frese Valve Selection'!AA585)</f>
        <v>0</v>
      </c>
      <c r="D585" s="44"/>
      <c r="E585" s="44"/>
      <c r="F585" s="44">
        <f>IF(ISBLANK(A585),"",'Frese Valve Selection'!D585)</f>
        <v>0</v>
      </c>
      <c r="G585" s="44">
        <v>1</v>
      </c>
      <c r="H585" s="44" t="e">
        <f>IF(ISBLANK(A585),"",'Frese Valve Selection'!AB585)</f>
        <v>#N/A</v>
      </c>
      <c r="I585" s="44" t="e">
        <f>IF(ISBLANK(A585),"",'Frese Valve Selection'!AC585&amp;" kPa")</f>
        <v>#N/A</v>
      </c>
      <c r="J585" s="44">
        <f>IF(ISBLANK(A585),"",'Frese Valve Selection'!B585)</f>
        <v>0</v>
      </c>
      <c r="K585" s="45" t="str">
        <f>IF(ISBLANK('Frese Valve Selection'!E585),"",'Frese Valve Selection'!E585)</f>
        <v/>
      </c>
    </row>
    <row r="586" spans="1:11">
      <c r="A586" s="43" t="str">
        <f>IF(ISBLANK('Frese Valve Selection'!Q586),"",'Frese Valve Selection'!Q586)</f>
        <v/>
      </c>
      <c r="B586" s="44">
        <f>'Frese Valve Selection'!C586</f>
        <v>0</v>
      </c>
      <c r="C586" s="44">
        <f>IF(ISBLANK(A586),"",'Frese Valve Selection'!AA586)</f>
        <v>0</v>
      </c>
      <c r="D586" s="44"/>
      <c r="E586" s="44"/>
      <c r="F586" s="44">
        <f>IF(ISBLANK(A586),"",'Frese Valve Selection'!D586)</f>
        <v>0</v>
      </c>
      <c r="G586" s="44">
        <v>1</v>
      </c>
      <c r="H586" s="44" t="e">
        <f>IF(ISBLANK(A586),"",'Frese Valve Selection'!AB586)</f>
        <v>#N/A</v>
      </c>
      <c r="I586" s="44" t="e">
        <f>IF(ISBLANK(A586),"",'Frese Valve Selection'!AC586&amp;" kPa")</f>
        <v>#N/A</v>
      </c>
      <c r="J586" s="44">
        <f>IF(ISBLANK(A586),"",'Frese Valve Selection'!B586)</f>
        <v>0</v>
      </c>
      <c r="K586" s="45" t="str">
        <f>IF(ISBLANK('Frese Valve Selection'!E586),"",'Frese Valve Selection'!E586)</f>
        <v/>
      </c>
    </row>
    <row r="587" spans="1:11">
      <c r="A587" s="43" t="str">
        <f>IF(ISBLANK('Frese Valve Selection'!Q587),"",'Frese Valve Selection'!Q587)</f>
        <v/>
      </c>
      <c r="B587" s="44">
        <f>'Frese Valve Selection'!C587</f>
        <v>0</v>
      </c>
      <c r="C587" s="44">
        <f>IF(ISBLANK(A587),"",'Frese Valve Selection'!AA587)</f>
        <v>0</v>
      </c>
      <c r="D587" s="44"/>
      <c r="E587" s="44"/>
      <c r="F587" s="44">
        <f>IF(ISBLANK(A587),"",'Frese Valve Selection'!D587)</f>
        <v>0</v>
      </c>
      <c r="G587" s="44">
        <v>1</v>
      </c>
      <c r="H587" s="44" t="e">
        <f>IF(ISBLANK(A587),"",'Frese Valve Selection'!AB587)</f>
        <v>#N/A</v>
      </c>
      <c r="I587" s="44" t="e">
        <f>IF(ISBLANK(A587),"",'Frese Valve Selection'!AC587&amp;" kPa")</f>
        <v>#N/A</v>
      </c>
      <c r="J587" s="44">
        <f>IF(ISBLANK(A587),"",'Frese Valve Selection'!B587)</f>
        <v>0</v>
      </c>
      <c r="K587" s="45" t="str">
        <f>IF(ISBLANK('Frese Valve Selection'!E587),"",'Frese Valve Selection'!E587)</f>
        <v/>
      </c>
    </row>
    <row r="588" spans="1:11">
      <c r="A588" s="43" t="str">
        <f>IF(ISBLANK('Frese Valve Selection'!Q588),"",'Frese Valve Selection'!Q588)</f>
        <v/>
      </c>
      <c r="B588" s="44">
        <f>'Frese Valve Selection'!C588</f>
        <v>0</v>
      </c>
      <c r="C588" s="44">
        <f>IF(ISBLANK(A588),"",'Frese Valve Selection'!AA588)</f>
        <v>0</v>
      </c>
      <c r="D588" s="44"/>
      <c r="E588" s="44"/>
      <c r="F588" s="44">
        <f>IF(ISBLANK(A588),"",'Frese Valve Selection'!D588)</f>
        <v>0</v>
      </c>
      <c r="G588" s="44">
        <v>1</v>
      </c>
      <c r="H588" s="44" t="e">
        <f>IF(ISBLANK(A588),"",'Frese Valve Selection'!AB588)</f>
        <v>#N/A</v>
      </c>
      <c r="I588" s="44" t="e">
        <f>IF(ISBLANK(A588),"",'Frese Valve Selection'!AC588&amp;" kPa")</f>
        <v>#N/A</v>
      </c>
      <c r="J588" s="44">
        <f>IF(ISBLANK(A588),"",'Frese Valve Selection'!B588)</f>
        <v>0</v>
      </c>
      <c r="K588" s="45" t="str">
        <f>IF(ISBLANK('Frese Valve Selection'!E588),"",'Frese Valve Selection'!E588)</f>
        <v/>
      </c>
    </row>
    <row r="589" spans="1:11">
      <c r="A589" s="43" t="str">
        <f>IF(ISBLANK('Frese Valve Selection'!Q589),"",'Frese Valve Selection'!Q589)</f>
        <v/>
      </c>
      <c r="B589" s="44">
        <f>'Frese Valve Selection'!C589</f>
        <v>0</v>
      </c>
      <c r="C589" s="44">
        <f>IF(ISBLANK(A589),"",'Frese Valve Selection'!AA589)</f>
        <v>0</v>
      </c>
      <c r="D589" s="44"/>
      <c r="E589" s="44"/>
      <c r="F589" s="44">
        <f>IF(ISBLANK(A589),"",'Frese Valve Selection'!D589)</f>
        <v>0</v>
      </c>
      <c r="G589" s="44">
        <v>1</v>
      </c>
      <c r="H589" s="44" t="e">
        <f>IF(ISBLANK(A589),"",'Frese Valve Selection'!AB589)</f>
        <v>#N/A</v>
      </c>
      <c r="I589" s="44" t="e">
        <f>IF(ISBLANK(A589),"",'Frese Valve Selection'!AC589&amp;" kPa")</f>
        <v>#N/A</v>
      </c>
      <c r="J589" s="44">
        <f>IF(ISBLANK(A589),"",'Frese Valve Selection'!B589)</f>
        <v>0</v>
      </c>
      <c r="K589" s="45" t="str">
        <f>IF(ISBLANK('Frese Valve Selection'!E589),"",'Frese Valve Selection'!E589)</f>
        <v/>
      </c>
    </row>
    <row r="590" spans="1:11">
      <c r="A590" s="43" t="str">
        <f>IF(ISBLANK('Frese Valve Selection'!Q590),"",'Frese Valve Selection'!Q590)</f>
        <v/>
      </c>
      <c r="B590" s="44">
        <f>'Frese Valve Selection'!C590</f>
        <v>0</v>
      </c>
      <c r="C590" s="44">
        <f>IF(ISBLANK(A590),"",'Frese Valve Selection'!AA590)</f>
        <v>0</v>
      </c>
      <c r="D590" s="44"/>
      <c r="E590" s="44"/>
      <c r="F590" s="44">
        <f>IF(ISBLANK(A590),"",'Frese Valve Selection'!D590)</f>
        <v>0</v>
      </c>
      <c r="G590" s="44">
        <v>1</v>
      </c>
      <c r="H590" s="44" t="e">
        <f>IF(ISBLANK(A590),"",'Frese Valve Selection'!AB590)</f>
        <v>#N/A</v>
      </c>
      <c r="I590" s="44" t="e">
        <f>IF(ISBLANK(A590),"",'Frese Valve Selection'!AC590&amp;" kPa")</f>
        <v>#N/A</v>
      </c>
      <c r="J590" s="44">
        <f>IF(ISBLANK(A590),"",'Frese Valve Selection'!B590)</f>
        <v>0</v>
      </c>
      <c r="K590" s="45" t="str">
        <f>IF(ISBLANK('Frese Valve Selection'!E590),"",'Frese Valve Selection'!E590)</f>
        <v/>
      </c>
    </row>
    <row r="591" spans="1:11">
      <c r="A591" s="43" t="str">
        <f>IF(ISBLANK('Frese Valve Selection'!Q591),"",'Frese Valve Selection'!Q591)</f>
        <v/>
      </c>
      <c r="B591" s="44">
        <f>'Frese Valve Selection'!C591</f>
        <v>0</v>
      </c>
      <c r="C591" s="44">
        <f>IF(ISBLANK(A591),"",'Frese Valve Selection'!AA591)</f>
        <v>0</v>
      </c>
      <c r="D591" s="44"/>
      <c r="E591" s="44"/>
      <c r="F591" s="44">
        <f>IF(ISBLANK(A591),"",'Frese Valve Selection'!D591)</f>
        <v>0</v>
      </c>
      <c r="G591" s="44">
        <v>1</v>
      </c>
      <c r="H591" s="44" t="e">
        <f>IF(ISBLANK(A591),"",'Frese Valve Selection'!AB591)</f>
        <v>#N/A</v>
      </c>
      <c r="I591" s="44" t="e">
        <f>IF(ISBLANK(A591),"",'Frese Valve Selection'!AC591&amp;" kPa")</f>
        <v>#N/A</v>
      </c>
      <c r="J591" s="44">
        <f>IF(ISBLANK(A591),"",'Frese Valve Selection'!B591)</f>
        <v>0</v>
      </c>
      <c r="K591" s="45" t="str">
        <f>IF(ISBLANK('Frese Valve Selection'!E591),"",'Frese Valve Selection'!E591)</f>
        <v/>
      </c>
    </row>
    <row r="592" spans="1:11">
      <c r="A592" s="43" t="str">
        <f>IF(ISBLANK('Frese Valve Selection'!Q592),"",'Frese Valve Selection'!Q592)</f>
        <v/>
      </c>
      <c r="B592" s="44">
        <f>'Frese Valve Selection'!C592</f>
        <v>0</v>
      </c>
      <c r="C592" s="44">
        <f>IF(ISBLANK(A592),"",'Frese Valve Selection'!AA592)</f>
        <v>0</v>
      </c>
      <c r="D592" s="44"/>
      <c r="E592" s="44"/>
      <c r="F592" s="44">
        <f>IF(ISBLANK(A592),"",'Frese Valve Selection'!D592)</f>
        <v>0</v>
      </c>
      <c r="G592" s="44">
        <v>1</v>
      </c>
      <c r="H592" s="44" t="e">
        <f>IF(ISBLANK(A592),"",'Frese Valve Selection'!AB592)</f>
        <v>#N/A</v>
      </c>
      <c r="I592" s="44" t="e">
        <f>IF(ISBLANK(A592),"",'Frese Valve Selection'!AC592&amp;" kPa")</f>
        <v>#N/A</v>
      </c>
      <c r="J592" s="44">
        <f>IF(ISBLANK(A592),"",'Frese Valve Selection'!B592)</f>
        <v>0</v>
      </c>
      <c r="K592" s="45" t="str">
        <f>IF(ISBLANK('Frese Valve Selection'!E592),"",'Frese Valve Selection'!E592)</f>
        <v/>
      </c>
    </row>
    <row r="593" spans="1:11">
      <c r="A593" s="43" t="str">
        <f>IF(ISBLANK('Frese Valve Selection'!Q593),"",'Frese Valve Selection'!Q593)</f>
        <v/>
      </c>
      <c r="B593" s="44">
        <f>'Frese Valve Selection'!C593</f>
        <v>0</v>
      </c>
      <c r="C593" s="44">
        <f>IF(ISBLANK(A593),"",'Frese Valve Selection'!AA593)</f>
        <v>0</v>
      </c>
      <c r="D593" s="44"/>
      <c r="E593" s="44"/>
      <c r="F593" s="44">
        <f>IF(ISBLANK(A593),"",'Frese Valve Selection'!D593)</f>
        <v>0</v>
      </c>
      <c r="G593" s="44">
        <v>1</v>
      </c>
      <c r="H593" s="44" t="e">
        <f>IF(ISBLANK(A593),"",'Frese Valve Selection'!AB593)</f>
        <v>#N/A</v>
      </c>
      <c r="I593" s="44" t="e">
        <f>IF(ISBLANK(A593),"",'Frese Valve Selection'!AC593&amp;" kPa")</f>
        <v>#N/A</v>
      </c>
      <c r="J593" s="44">
        <f>IF(ISBLANK(A593),"",'Frese Valve Selection'!B593)</f>
        <v>0</v>
      </c>
      <c r="K593" s="45" t="str">
        <f>IF(ISBLANK('Frese Valve Selection'!E593),"",'Frese Valve Selection'!E593)</f>
        <v/>
      </c>
    </row>
    <row r="594" spans="1:11">
      <c r="A594" s="43" t="str">
        <f>IF(ISBLANK('Frese Valve Selection'!Q594),"",'Frese Valve Selection'!Q594)</f>
        <v/>
      </c>
      <c r="B594" s="44">
        <f>'Frese Valve Selection'!C594</f>
        <v>0</v>
      </c>
      <c r="C594" s="44">
        <f>IF(ISBLANK(A594),"",'Frese Valve Selection'!AA594)</f>
        <v>0</v>
      </c>
      <c r="D594" s="44"/>
      <c r="E594" s="44"/>
      <c r="F594" s="44">
        <f>IF(ISBLANK(A594),"",'Frese Valve Selection'!D594)</f>
        <v>0</v>
      </c>
      <c r="G594" s="44">
        <v>1</v>
      </c>
      <c r="H594" s="44" t="e">
        <f>IF(ISBLANK(A594),"",'Frese Valve Selection'!AB594)</f>
        <v>#N/A</v>
      </c>
      <c r="I594" s="44" t="e">
        <f>IF(ISBLANK(A594),"",'Frese Valve Selection'!AC594&amp;" kPa")</f>
        <v>#N/A</v>
      </c>
      <c r="J594" s="44">
        <f>IF(ISBLANK(A594),"",'Frese Valve Selection'!B594)</f>
        <v>0</v>
      </c>
      <c r="K594" s="45" t="str">
        <f>IF(ISBLANK('Frese Valve Selection'!E594),"",'Frese Valve Selection'!E594)</f>
        <v/>
      </c>
    </row>
    <row r="595" spans="1:11">
      <c r="A595" s="43" t="str">
        <f>IF(ISBLANK('Frese Valve Selection'!Q595),"",'Frese Valve Selection'!Q595)</f>
        <v/>
      </c>
      <c r="B595" s="44">
        <f>'Frese Valve Selection'!C595</f>
        <v>0</v>
      </c>
      <c r="C595" s="44">
        <f>IF(ISBLANK(A595),"",'Frese Valve Selection'!AA595)</f>
        <v>0</v>
      </c>
      <c r="D595" s="44"/>
      <c r="E595" s="44"/>
      <c r="F595" s="44">
        <f>IF(ISBLANK(A595),"",'Frese Valve Selection'!D595)</f>
        <v>0</v>
      </c>
      <c r="G595" s="44">
        <v>1</v>
      </c>
      <c r="H595" s="44" t="e">
        <f>IF(ISBLANK(A595),"",'Frese Valve Selection'!AB595)</f>
        <v>#N/A</v>
      </c>
      <c r="I595" s="44" t="e">
        <f>IF(ISBLANK(A595),"",'Frese Valve Selection'!AC595&amp;" kPa")</f>
        <v>#N/A</v>
      </c>
      <c r="J595" s="44">
        <f>IF(ISBLANK(A595),"",'Frese Valve Selection'!B595)</f>
        <v>0</v>
      </c>
      <c r="K595" s="45" t="str">
        <f>IF(ISBLANK('Frese Valve Selection'!E595),"",'Frese Valve Selection'!E595)</f>
        <v/>
      </c>
    </row>
    <row r="596" spans="1:11">
      <c r="A596" s="43" t="str">
        <f>IF(ISBLANK('Frese Valve Selection'!Q596),"",'Frese Valve Selection'!Q596)</f>
        <v/>
      </c>
      <c r="B596" s="44">
        <f>'Frese Valve Selection'!C596</f>
        <v>0</v>
      </c>
      <c r="C596" s="44">
        <f>IF(ISBLANK(A596),"",'Frese Valve Selection'!AA596)</f>
        <v>0</v>
      </c>
      <c r="D596" s="44"/>
      <c r="E596" s="44"/>
      <c r="F596" s="44">
        <f>IF(ISBLANK(A596),"",'Frese Valve Selection'!D596)</f>
        <v>0</v>
      </c>
      <c r="G596" s="44">
        <v>1</v>
      </c>
      <c r="H596" s="44" t="e">
        <f>IF(ISBLANK(A596),"",'Frese Valve Selection'!AB596)</f>
        <v>#N/A</v>
      </c>
      <c r="I596" s="44" t="e">
        <f>IF(ISBLANK(A596),"",'Frese Valve Selection'!AC596&amp;" kPa")</f>
        <v>#N/A</v>
      </c>
      <c r="J596" s="44">
        <f>IF(ISBLANK(A596),"",'Frese Valve Selection'!B596)</f>
        <v>0</v>
      </c>
      <c r="K596" s="45" t="str">
        <f>IF(ISBLANK('Frese Valve Selection'!E596),"",'Frese Valve Selection'!E596)</f>
        <v/>
      </c>
    </row>
    <row r="597" spans="1:11">
      <c r="A597" s="43" t="str">
        <f>IF(ISBLANK('Frese Valve Selection'!Q597),"",'Frese Valve Selection'!Q597)</f>
        <v/>
      </c>
      <c r="B597" s="44">
        <f>'Frese Valve Selection'!C597</f>
        <v>0</v>
      </c>
      <c r="C597" s="44">
        <f>IF(ISBLANK(A597),"",'Frese Valve Selection'!AA597)</f>
        <v>0</v>
      </c>
      <c r="D597" s="44"/>
      <c r="E597" s="44"/>
      <c r="F597" s="44">
        <f>IF(ISBLANK(A597),"",'Frese Valve Selection'!D597)</f>
        <v>0</v>
      </c>
      <c r="G597" s="44">
        <v>1</v>
      </c>
      <c r="H597" s="44" t="e">
        <f>IF(ISBLANK(A597),"",'Frese Valve Selection'!AB597)</f>
        <v>#N/A</v>
      </c>
      <c r="I597" s="44" t="e">
        <f>IF(ISBLANK(A597),"",'Frese Valve Selection'!AC597&amp;" kPa")</f>
        <v>#N/A</v>
      </c>
      <c r="J597" s="44">
        <f>IF(ISBLANK(A597),"",'Frese Valve Selection'!B597)</f>
        <v>0</v>
      </c>
      <c r="K597" s="45" t="str">
        <f>IF(ISBLANK('Frese Valve Selection'!E597),"",'Frese Valve Selection'!E597)</f>
        <v/>
      </c>
    </row>
    <row r="598" spans="1:11">
      <c r="A598" s="43" t="str">
        <f>IF(ISBLANK('Frese Valve Selection'!Q598),"",'Frese Valve Selection'!Q598)</f>
        <v/>
      </c>
      <c r="B598" s="44">
        <f>'Frese Valve Selection'!C598</f>
        <v>0</v>
      </c>
      <c r="C598" s="44">
        <f>IF(ISBLANK(A598),"",'Frese Valve Selection'!AA598)</f>
        <v>0</v>
      </c>
      <c r="D598" s="44"/>
      <c r="E598" s="44"/>
      <c r="F598" s="44">
        <f>IF(ISBLANK(A598),"",'Frese Valve Selection'!D598)</f>
        <v>0</v>
      </c>
      <c r="G598" s="44">
        <v>1</v>
      </c>
      <c r="H598" s="44" t="e">
        <f>IF(ISBLANK(A598),"",'Frese Valve Selection'!AB598)</f>
        <v>#N/A</v>
      </c>
      <c r="I598" s="44" t="e">
        <f>IF(ISBLANK(A598),"",'Frese Valve Selection'!AC598&amp;" kPa")</f>
        <v>#N/A</v>
      </c>
      <c r="J598" s="44">
        <f>IF(ISBLANK(A598),"",'Frese Valve Selection'!B598)</f>
        <v>0</v>
      </c>
      <c r="K598" s="45" t="str">
        <f>IF(ISBLANK('Frese Valve Selection'!E598),"",'Frese Valve Selection'!E598)</f>
        <v/>
      </c>
    </row>
    <row r="599" spans="1:11">
      <c r="A599" s="43" t="str">
        <f>IF(ISBLANK('Frese Valve Selection'!Q599),"",'Frese Valve Selection'!Q599)</f>
        <v/>
      </c>
      <c r="B599" s="44">
        <f>'Frese Valve Selection'!C599</f>
        <v>0</v>
      </c>
      <c r="C599" s="44">
        <f>IF(ISBLANK(A599),"",'Frese Valve Selection'!AA599)</f>
        <v>0</v>
      </c>
      <c r="D599" s="44"/>
      <c r="E599" s="44"/>
      <c r="F599" s="44">
        <f>IF(ISBLANK(A599),"",'Frese Valve Selection'!D599)</f>
        <v>0</v>
      </c>
      <c r="G599" s="44">
        <v>1</v>
      </c>
      <c r="H599" s="44" t="e">
        <f>IF(ISBLANK(A599),"",'Frese Valve Selection'!AB599)</f>
        <v>#N/A</v>
      </c>
      <c r="I599" s="44" t="e">
        <f>IF(ISBLANK(A599),"",'Frese Valve Selection'!AC599&amp;" kPa")</f>
        <v>#N/A</v>
      </c>
      <c r="J599" s="44">
        <f>IF(ISBLANK(A599),"",'Frese Valve Selection'!B599)</f>
        <v>0</v>
      </c>
      <c r="K599" s="45" t="str">
        <f>IF(ISBLANK('Frese Valve Selection'!E599),"",'Frese Valve Selection'!E599)</f>
        <v/>
      </c>
    </row>
    <row r="600" spans="1:11">
      <c r="A600" s="43" t="str">
        <f>IF(ISBLANK('Frese Valve Selection'!Q600),"",'Frese Valve Selection'!Q600)</f>
        <v/>
      </c>
      <c r="B600" s="44">
        <f>'Frese Valve Selection'!C600</f>
        <v>0</v>
      </c>
      <c r="C600" s="44">
        <f>IF(ISBLANK(A600),"",'Frese Valve Selection'!AA600)</f>
        <v>0</v>
      </c>
      <c r="D600" s="44"/>
      <c r="E600" s="44"/>
      <c r="F600" s="44">
        <f>IF(ISBLANK(A600),"",'Frese Valve Selection'!D600)</f>
        <v>0</v>
      </c>
      <c r="G600" s="44">
        <v>1</v>
      </c>
      <c r="H600" s="44" t="e">
        <f>IF(ISBLANK(A600),"",'Frese Valve Selection'!AB600)</f>
        <v>#N/A</v>
      </c>
      <c r="I600" s="44" t="e">
        <f>IF(ISBLANK(A600),"",'Frese Valve Selection'!AC600&amp;" kPa")</f>
        <v>#N/A</v>
      </c>
      <c r="J600" s="44">
        <f>IF(ISBLANK(A600),"",'Frese Valve Selection'!B600)</f>
        <v>0</v>
      </c>
      <c r="K600" s="45" t="str">
        <f>IF(ISBLANK('Frese Valve Selection'!E600),"",'Frese Valve Selection'!E600)</f>
        <v/>
      </c>
    </row>
    <row r="601" spans="1:11">
      <c r="A601" s="43" t="str">
        <f>IF(ISBLANK('Frese Valve Selection'!Q601),"",'Frese Valve Selection'!Q601)</f>
        <v/>
      </c>
      <c r="B601" s="44">
        <f>'Frese Valve Selection'!C601</f>
        <v>0</v>
      </c>
      <c r="C601" s="44">
        <f>IF(ISBLANK(A601),"",'Frese Valve Selection'!AA601)</f>
        <v>0</v>
      </c>
      <c r="D601" s="44"/>
      <c r="E601" s="44"/>
      <c r="F601" s="44">
        <f>IF(ISBLANK(A601),"",'Frese Valve Selection'!D601)</f>
        <v>0</v>
      </c>
      <c r="G601" s="44">
        <v>1</v>
      </c>
      <c r="H601" s="44" t="e">
        <f>IF(ISBLANK(A601),"",'Frese Valve Selection'!AB601)</f>
        <v>#N/A</v>
      </c>
      <c r="I601" s="44" t="e">
        <f>IF(ISBLANK(A601),"",'Frese Valve Selection'!AC601&amp;" kPa")</f>
        <v>#N/A</v>
      </c>
      <c r="J601" s="44">
        <f>IF(ISBLANK(A601),"",'Frese Valve Selection'!B601)</f>
        <v>0</v>
      </c>
      <c r="K601" s="45" t="str">
        <f>IF(ISBLANK('Frese Valve Selection'!E601),"",'Frese Valve Selection'!E601)</f>
        <v/>
      </c>
    </row>
    <row r="602" spans="1:11">
      <c r="A602" s="43" t="str">
        <f>IF(ISBLANK('Frese Valve Selection'!Q602),"",'Frese Valve Selection'!Q602)</f>
        <v/>
      </c>
      <c r="B602" s="44">
        <f>'Frese Valve Selection'!C602</f>
        <v>0</v>
      </c>
      <c r="C602" s="44">
        <f>IF(ISBLANK(A602),"",'Frese Valve Selection'!AA602)</f>
        <v>0</v>
      </c>
      <c r="D602" s="44"/>
      <c r="E602" s="44"/>
      <c r="F602" s="44">
        <f>IF(ISBLANK(A602),"",'Frese Valve Selection'!D602)</f>
        <v>0</v>
      </c>
      <c r="G602" s="44">
        <v>1</v>
      </c>
      <c r="H602" s="44" t="e">
        <f>IF(ISBLANK(A602),"",'Frese Valve Selection'!AB602)</f>
        <v>#N/A</v>
      </c>
      <c r="I602" s="44" t="e">
        <f>IF(ISBLANK(A602),"",'Frese Valve Selection'!AC602&amp;" kPa")</f>
        <v>#N/A</v>
      </c>
      <c r="J602" s="44">
        <f>IF(ISBLANK(A602),"",'Frese Valve Selection'!B602)</f>
        <v>0</v>
      </c>
      <c r="K602" s="45" t="str">
        <f>IF(ISBLANK('Frese Valve Selection'!E602),"",'Frese Valve Selection'!E602)</f>
        <v/>
      </c>
    </row>
    <row r="603" spans="1:11">
      <c r="A603" s="43" t="str">
        <f>IF(ISBLANK('Frese Valve Selection'!Q603),"",'Frese Valve Selection'!Q603)</f>
        <v/>
      </c>
      <c r="B603" s="44">
        <f>'Frese Valve Selection'!C603</f>
        <v>0</v>
      </c>
      <c r="C603" s="44">
        <f>IF(ISBLANK(A603),"",'Frese Valve Selection'!AA603)</f>
        <v>0</v>
      </c>
      <c r="D603" s="44"/>
      <c r="E603" s="44"/>
      <c r="F603" s="44">
        <f>IF(ISBLANK(A603),"",'Frese Valve Selection'!D603)</f>
        <v>0</v>
      </c>
      <c r="G603" s="44">
        <v>1</v>
      </c>
      <c r="H603" s="44" t="e">
        <f>IF(ISBLANK(A603),"",'Frese Valve Selection'!AB603)</f>
        <v>#N/A</v>
      </c>
      <c r="I603" s="44" t="e">
        <f>IF(ISBLANK(A603),"",'Frese Valve Selection'!AC603&amp;" kPa")</f>
        <v>#N/A</v>
      </c>
      <c r="J603" s="44">
        <f>IF(ISBLANK(A603),"",'Frese Valve Selection'!B603)</f>
        <v>0</v>
      </c>
      <c r="K603" s="45" t="str">
        <f>IF(ISBLANK('Frese Valve Selection'!E603),"",'Frese Valve Selection'!E603)</f>
        <v/>
      </c>
    </row>
    <row r="604" spans="1:11">
      <c r="A604" s="43" t="str">
        <f>IF(ISBLANK('Frese Valve Selection'!Q604),"",'Frese Valve Selection'!Q604)</f>
        <v/>
      </c>
      <c r="B604" s="44">
        <f>'Frese Valve Selection'!C604</f>
        <v>0</v>
      </c>
      <c r="C604" s="44">
        <f>IF(ISBLANK(A604),"",'Frese Valve Selection'!AA604)</f>
        <v>0</v>
      </c>
      <c r="D604" s="44"/>
      <c r="E604" s="44"/>
      <c r="F604" s="44">
        <f>IF(ISBLANK(A604),"",'Frese Valve Selection'!D604)</f>
        <v>0</v>
      </c>
      <c r="G604" s="44">
        <v>1</v>
      </c>
      <c r="H604" s="44" t="e">
        <f>IF(ISBLANK(A604),"",'Frese Valve Selection'!AB604)</f>
        <v>#N/A</v>
      </c>
      <c r="I604" s="44" t="e">
        <f>IF(ISBLANK(A604),"",'Frese Valve Selection'!AC604&amp;" kPa")</f>
        <v>#N/A</v>
      </c>
      <c r="J604" s="44">
        <f>IF(ISBLANK(A604),"",'Frese Valve Selection'!B604)</f>
        <v>0</v>
      </c>
      <c r="K604" s="45" t="str">
        <f>IF(ISBLANK('Frese Valve Selection'!E604),"",'Frese Valve Selection'!E604)</f>
        <v/>
      </c>
    </row>
    <row r="605" spans="1:11">
      <c r="A605" s="43" t="str">
        <f>IF(ISBLANK('Frese Valve Selection'!Q605),"",'Frese Valve Selection'!Q605)</f>
        <v/>
      </c>
      <c r="B605" s="44">
        <f>'Frese Valve Selection'!C605</f>
        <v>0</v>
      </c>
      <c r="C605" s="44">
        <f>IF(ISBLANK(A605),"",'Frese Valve Selection'!AA605)</f>
        <v>0</v>
      </c>
      <c r="D605" s="44"/>
      <c r="E605" s="44"/>
      <c r="F605" s="44">
        <f>IF(ISBLANK(A605),"",'Frese Valve Selection'!D605)</f>
        <v>0</v>
      </c>
      <c r="G605" s="44">
        <v>1</v>
      </c>
      <c r="H605" s="44" t="e">
        <f>IF(ISBLANK(A605),"",'Frese Valve Selection'!AB605)</f>
        <v>#N/A</v>
      </c>
      <c r="I605" s="44" t="e">
        <f>IF(ISBLANK(A605),"",'Frese Valve Selection'!AC605&amp;" kPa")</f>
        <v>#N/A</v>
      </c>
      <c r="J605" s="44">
        <f>IF(ISBLANK(A605),"",'Frese Valve Selection'!B605)</f>
        <v>0</v>
      </c>
      <c r="K605" s="45" t="str">
        <f>IF(ISBLANK('Frese Valve Selection'!E605),"",'Frese Valve Selection'!E605)</f>
        <v/>
      </c>
    </row>
    <row r="606" spans="1:11">
      <c r="A606" s="43" t="str">
        <f>IF(ISBLANK('Frese Valve Selection'!Q606),"",'Frese Valve Selection'!Q606)</f>
        <v/>
      </c>
      <c r="B606" s="44">
        <f>'Frese Valve Selection'!C606</f>
        <v>0</v>
      </c>
      <c r="C606" s="44">
        <f>IF(ISBLANK(A606),"",'Frese Valve Selection'!AA606)</f>
        <v>0</v>
      </c>
      <c r="D606" s="44"/>
      <c r="E606" s="44"/>
      <c r="F606" s="44">
        <f>IF(ISBLANK(A606),"",'Frese Valve Selection'!D606)</f>
        <v>0</v>
      </c>
      <c r="G606" s="44">
        <v>1</v>
      </c>
      <c r="H606" s="44" t="e">
        <f>IF(ISBLANK(A606),"",'Frese Valve Selection'!AB606)</f>
        <v>#N/A</v>
      </c>
      <c r="I606" s="44" t="e">
        <f>IF(ISBLANK(A606),"",'Frese Valve Selection'!AC606&amp;" kPa")</f>
        <v>#N/A</v>
      </c>
      <c r="J606" s="44">
        <f>IF(ISBLANK(A606),"",'Frese Valve Selection'!B606)</f>
        <v>0</v>
      </c>
      <c r="K606" s="45" t="str">
        <f>IF(ISBLANK('Frese Valve Selection'!E606),"",'Frese Valve Selection'!E606)</f>
        <v/>
      </c>
    </row>
    <row r="607" spans="1:11">
      <c r="A607" s="43" t="str">
        <f>IF(ISBLANK('Frese Valve Selection'!Q607),"",'Frese Valve Selection'!Q607)</f>
        <v/>
      </c>
      <c r="B607" s="44">
        <f>'Frese Valve Selection'!C607</f>
        <v>0</v>
      </c>
      <c r="C607" s="44">
        <f>IF(ISBLANK(A607),"",'Frese Valve Selection'!AA607)</f>
        <v>0</v>
      </c>
      <c r="D607" s="44"/>
      <c r="E607" s="44"/>
      <c r="F607" s="44">
        <f>IF(ISBLANK(A607),"",'Frese Valve Selection'!D607)</f>
        <v>0</v>
      </c>
      <c r="G607" s="44">
        <v>1</v>
      </c>
      <c r="H607" s="44" t="e">
        <f>IF(ISBLANK(A607),"",'Frese Valve Selection'!AB607)</f>
        <v>#N/A</v>
      </c>
      <c r="I607" s="44" t="e">
        <f>IF(ISBLANK(A607),"",'Frese Valve Selection'!AC607&amp;" kPa")</f>
        <v>#N/A</v>
      </c>
      <c r="J607" s="44">
        <f>IF(ISBLANK(A607),"",'Frese Valve Selection'!B607)</f>
        <v>0</v>
      </c>
      <c r="K607" s="45" t="str">
        <f>IF(ISBLANK('Frese Valve Selection'!E607),"",'Frese Valve Selection'!E607)</f>
        <v/>
      </c>
    </row>
    <row r="608" spans="1:11">
      <c r="A608" s="43" t="str">
        <f>IF(ISBLANK('Frese Valve Selection'!Q608),"",'Frese Valve Selection'!Q608)</f>
        <v/>
      </c>
      <c r="B608" s="44">
        <f>'Frese Valve Selection'!C608</f>
        <v>0</v>
      </c>
      <c r="C608" s="44">
        <f>IF(ISBLANK(A608),"",'Frese Valve Selection'!AA608)</f>
        <v>0</v>
      </c>
      <c r="D608" s="44"/>
      <c r="E608" s="44"/>
      <c r="F608" s="44">
        <f>IF(ISBLANK(A608),"",'Frese Valve Selection'!D608)</f>
        <v>0</v>
      </c>
      <c r="G608" s="44">
        <v>1</v>
      </c>
      <c r="H608" s="44" t="e">
        <f>IF(ISBLANK(A608),"",'Frese Valve Selection'!AB608)</f>
        <v>#N/A</v>
      </c>
      <c r="I608" s="44" t="e">
        <f>IF(ISBLANK(A608),"",'Frese Valve Selection'!AC608&amp;" kPa")</f>
        <v>#N/A</v>
      </c>
      <c r="J608" s="44">
        <f>IF(ISBLANK(A608),"",'Frese Valve Selection'!B608)</f>
        <v>0</v>
      </c>
      <c r="K608" s="45" t="str">
        <f>IF(ISBLANK('Frese Valve Selection'!E608),"",'Frese Valve Selection'!E608)</f>
        <v/>
      </c>
    </row>
    <row r="609" spans="1:11">
      <c r="A609" s="43" t="str">
        <f>IF(ISBLANK('Frese Valve Selection'!Q609),"",'Frese Valve Selection'!Q609)</f>
        <v/>
      </c>
      <c r="B609" s="44">
        <f>'Frese Valve Selection'!C609</f>
        <v>0</v>
      </c>
      <c r="C609" s="44">
        <f>IF(ISBLANK(A609),"",'Frese Valve Selection'!AA609)</f>
        <v>0</v>
      </c>
      <c r="D609" s="44"/>
      <c r="E609" s="44"/>
      <c r="F609" s="44">
        <f>IF(ISBLANK(A609),"",'Frese Valve Selection'!D609)</f>
        <v>0</v>
      </c>
      <c r="G609" s="44">
        <v>1</v>
      </c>
      <c r="H609" s="44" t="e">
        <f>IF(ISBLANK(A609),"",'Frese Valve Selection'!AB609)</f>
        <v>#N/A</v>
      </c>
      <c r="I609" s="44" t="e">
        <f>IF(ISBLANK(A609),"",'Frese Valve Selection'!AC609&amp;" kPa")</f>
        <v>#N/A</v>
      </c>
      <c r="J609" s="44">
        <f>IF(ISBLANK(A609),"",'Frese Valve Selection'!B609)</f>
        <v>0</v>
      </c>
      <c r="K609" s="45" t="str">
        <f>IF(ISBLANK('Frese Valve Selection'!E609),"",'Frese Valve Selection'!E609)</f>
        <v/>
      </c>
    </row>
    <row r="610" spans="1:11">
      <c r="A610" s="43" t="str">
        <f>IF(ISBLANK('Frese Valve Selection'!Q610),"",'Frese Valve Selection'!Q610)</f>
        <v/>
      </c>
      <c r="B610" s="44">
        <f>'Frese Valve Selection'!C610</f>
        <v>0</v>
      </c>
      <c r="C610" s="44">
        <f>IF(ISBLANK(A610),"",'Frese Valve Selection'!AA610)</f>
        <v>0</v>
      </c>
      <c r="D610" s="44"/>
      <c r="E610" s="44"/>
      <c r="F610" s="44">
        <f>IF(ISBLANK(A610),"",'Frese Valve Selection'!D610)</f>
        <v>0</v>
      </c>
      <c r="G610" s="44">
        <v>1</v>
      </c>
      <c r="H610" s="44" t="e">
        <f>IF(ISBLANK(A610),"",'Frese Valve Selection'!AB610)</f>
        <v>#N/A</v>
      </c>
      <c r="I610" s="44" t="e">
        <f>IF(ISBLANK(A610),"",'Frese Valve Selection'!AC610&amp;" kPa")</f>
        <v>#N/A</v>
      </c>
      <c r="J610" s="44">
        <f>IF(ISBLANK(A610),"",'Frese Valve Selection'!B610)</f>
        <v>0</v>
      </c>
      <c r="K610" s="45" t="str">
        <f>IF(ISBLANK('Frese Valve Selection'!E610),"",'Frese Valve Selection'!E610)</f>
        <v/>
      </c>
    </row>
    <row r="611" spans="1:11">
      <c r="A611" s="43" t="str">
        <f>IF(ISBLANK('Frese Valve Selection'!Q611),"",'Frese Valve Selection'!Q611)</f>
        <v/>
      </c>
      <c r="B611" s="44">
        <f>'Frese Valve Selection'!C611</f>
        <v>0</v>
      </c>
      <c r="C611" s="44">
        <f>IF(ISBLANK(A611),"",'Frese Valve Selection'!AA611)</f>
        <v>0</v>
      </c>
      <c r="D611" s="44"/>
      <c r="E611" s="44"/>
      <c r="F611" s="44">
        <f>IF(ISBLANK(A611),"",'Frese Valve Selection'!D611)</f>
        <v>0</v>
      </c>
      <c r="G611" s="44">
        <v>1</v>
      </c>
      <c r="H611" s="44" t="e">
        <f>IF(ISBLANK(A611),"",'Frese Valve Selection'!AB611)</f>
        <v>#N/A</v>
      </c>
      <c r="I611" s="44" t="e">
        <f>IF(ISBLANK(A611),"",'Frese Valve Selection'!AC611&amp;" kPa")</f>
        <v>#N/A</v>
      </c>
      <c r="J611" s="44">
        <f>IF(ISBLANK(A611),"",'Frese Valve Selection'!B611)</f>
        <v>0</v>
      </c>
      <c r="K611" s="45" t="str">
        <f>IF(ISBLANK('Frese Valve Selection'!E611),"",'Frese Valve Selection'!E611)</f>
        <v/>
      </c>
    </row>
    <row r="612" spans="1:11">
      <c r="A612" s="43" t="str">
        <f>IF(ISBLANK('Frese Valve Selection'!Q612),"",'Frese Valve Selection'!Q612)</f>
        <v/>
      </c>
      <c r="B612" s="44">
        <f>'Frese Valve Selection'!C612</f>
        <v>0</v>
      </c>
      <c r="C612" s="44">
        <f>IF(ISBLANK(A612),"",'Frese Valve Selection'!AA612)</f>
        <v>0</v>
      </c>
      <c r="D612" s="44"/>
      <c r="E612" s="44"/>
      <c r="F612" s="44">
        <f>IF(ISBLANK(A612),"",'Frese Valve Selection'!D612)</f>
        <v>0</v>
      </c>
      <c r="G612" s="44">
        <v>1</v>
      </c>
      <c r="H612" s="44" t="e">
        <f>IF(ISBLANK(A612),"",'Frese Valve Selection'!AB612)</f>
        <v>#N/A</v>
      </c>
      <c r="I612" s="44" t="e">
        <f>IF(ISBLANK(A612),"",'Frese Valve Selection'!AC612&amp;" kPa")</f>
        <v>#N/A</v>
      </c>
      <c r="J612" s="44">
        <f>IF(ISBLANK(A612),"",'Frese Valve Selection'!B612)</f>
        <v>0</v>
      </c>
      <c r="K612" s="45" t="str">
        <f>IF(ISBLANK('Frese Valve Selection'!E612),"",'Frese Valve Selection'!E612)</f>
        <v/>
      </c>
    </row>
    <row r="613" spans="1:11">
      <c r="A613" s="43" t="str">
        <f>IF(ISBLANK('Frese Valve Selection'!Q613),"",'Frese Valve Selection'!Q613)</f>
        <v/>
      </c>
      <c r="B613" s="44">
        <f>'Frese Valve Selection'!C613</f>
        <v>0</v>
      </c>
      <c r="C613" s="44">
        <f>IF(ISBLANK(A613),"",'Frese Valve Selection'!AA613)</f>
        <v>0</v>
      </c>
      <c r="D613" s="44"/>
      <c r="E613" s="44"/>
      <c r="F613" s="44">
        <f>IF(ISBLANK(A613),"",'Frese Valve Selection'!D613)</f>
        <v>0</v>
      </c>
      <c r="G613" s="44">
        <v>1</v>
      </c>
      <c r="H613" s="44" t="e">
        <f>IF(ISBLANK(A613),"",'Frese Valve Selection'!AB613)</f>
        <v>#N/A</v>
      </c>
      <c r="I613" s="44" t="e">
        <f>IF(ISBLANK(A613),"",'Frese Valve Selection'!AC613&amp;" kPa")</f>
        <v>#N/A</v>
      </c>
      <c r="J613" s="44">
        <f>IF(ISBLANK(A613),"",'Frese Valve Selection'!B613)</f>
        <v>0</v>
      </c>
      <c r="K613" s="45" t="str">
        <f>IF(ISBLANK('Frese Valve Selection'!E613),"",'Frese Valve Selection'!E613)</f>
        <v/>
      </c>
    </row>
    <row r="614" spans="1:11">
      <c r="A614" s="43" t="str">
        <f>IF(ISBLANK('Frese Valve Selection'!Q614),"",'Frese Valve Selection'!Q614)</f>
        <v/>
      </c>
      <c r="B614" s="44">
        <f>'Frese Valve Selection'!C614</f>
        <v>0</v>
      </c>
      <c r="C614" s="44">
        <f>IF(ISBLANK(A614),"",'Frese Valve Selection'!AA614)</f>
        <v>0</v>
      </c>
      <c r="D614" s="44"/>
      <c r="E614" s="44"/>
      <c r="F614" s="44">
        <f>IF(ISBLANK(A614),"",'Frese Valve Selection'!D614)</f>
        <v>0</v>
      </c>
      <c r="G614" s="44">
        <v>1</v>
      </c>
      <c r="H614" s="44" t="e">
        <f>IF(ISBLANK(A614),"",'Frese Valve Selection'!AB614)</f>
        <v>#N/A</v>
      </c>
      <c r="I614" s="44" t="e">
        <f>IF(ISBLANK(A614),"",'Frese Valve Selection'!AC614&amp;" kPa")</f>
        <v>#N/A</v>
      </c>
      <c r="J614" s="44">
        <f>IF(ISBLANK(A614),"",'Frese Valve Selection'!B614)</f>
        <v>0</v>
      </c>
      <c r="K614" s="45" t="str">
        <f>IF(ISBLANK('Frese Valve Selection'!E614),"",'Frese Valve Selection'!E614)</f>
        <v/>
      </c>
    </row>
    <row r="615" spans="1:11">
      <c r="A615" s="43" t="str">
        <f>IF(ISBLANK('Frese Valve Selection'!Q615),"",'Frese Valve Selection'!Q615)</f>
        <v/>
      </c>
      <c r="B615" s="44">
        <f>'Frese Valve Selection'!C615</f>
        <v>0</v>
      </c>
      <c r="C615" s="44">
        <f>IF(ISBLANK(A615),"",'Frese Valve Selection'!AA615)</f>
        <v>0</v>
      </c>
      <c r="D615" s="44"/>
      <c r="E615" s="44"/>
      <c r="F615" s="44">
        <f>IF(ISBLANK(A615),"",'Frese Valve Selection'!D615)</f>
        <v>0</v>
      </c>
      <c r="G615" s="44">
        <v>1</v>
      </c>
      <c r="H615" s="44" t="e">
        <f>IF(ISBLANK(A615),"",'Frese Valve Selection'!AB615)</f>
        <v>#N/A</v>
      </c>
      <c r="I615" s="44" t="e">
        <f>IF(ISBLANK(A615),"",'Frese Valve Selection'!AC615&amp;" kPa")</f>
        <v>#N/A</v>
      </c>
      <c r="J615" s="44">
        <f>IF(ISBLANK(A615),"",'Frese Valve Selection'!B615)</f>
        <v>0</v>
      </c>
      <c r="K615" s="45" t="str">
        <f>IF(ISBLANK('Frese Valve Selection'!E615),"",'Frese Valve Selection'!E615)</f>
        <v/>
      </c>
    </row>
    <row r="616" spans="1:11">
      <c r="A616" s="43" t="str">
        <f>IF(ISBLANK('Frese Valve Selection'!Q616),"",'Frese Valve Selection'!Q616)</f>
        <v/>
      </c>
      <c r="B616" s="44">
        <f>'Frese Valve Selection'!C616</f>
        <v>0</v>
      </c>
      <c r="C616" s="44">
        <f>IF(ISBLANK(A616),"",'Frese Valve Selection'!AA616)</f>
        <v>0</v>
      </c>
      <c r="D616" s="44"/>
      <c r="E616" s="44"/>
      <c r="F616" s="44">
        <f>IF(ISBLANK(A616),"",'Frese Valve Selection'!D616)</f>
        <v>0</v>
      </c>
      <c r="G616" s="44">
        <v>1</v>
      </c>
      <c r="H616" s="44" t="e">
        <f>IF(ISBLANK(A616),"",'Frese Valve Selection'!AB616)</f>
        <v>#N/A</v>
      </c>
      <c r="I616" s="44" t="e">
        <f>IF(ISBLANK(A616),"",'Frese Valve Selection'!AC616&amp;" kPa")</f>
        <v>#N/A</v>
      </c>
      <c r="J616" s="44">
        <f>IF(ISBLANK(A616),"",'Frese Valve Selection'!B616)</f>
        <v>0</v>
      </c>
      <c r="K616" s="45" t="str">
        <f>IF(ISBLANK('Frese Valve Selection'!E616),"",'Frese Valve Selection'!E616)</f>
        <v/>
      </c>
    </row>
    <row r="617" spans="1:11">
      <c r="A617" s="43" t="str">
        <f>IF(ISBLANK('Frese Valve Selection'!Q617),"",'Frese Valve Selection'!Q617)</f>
        <v/>
      </c>
      <c r="B617" s="44">
        <f>'Frese Valve Selection'!C617</f>
        <v>0</v>
      </c>
      <c r="C617" s="44">
        <f>IF(ISBLANK(A617),"",'Frese Valve Selection'!AA617)</f>
        <v>0</v>
      </c>
      <c r="D617" s="44"/>
      <c r="E617" s="44"/>
      <c r="F617" s="44">
        <f>IF(ISBLANK(A617),"",'Frese Valve Selection'!D617)</f>
        <v>0</v>
      </c>
      <c r="G617" s="44">
        <v>1</v>
      </c>
      <c r="H617" s="44" t="e">
        <f>IF(ISBLANK(A617),"",'Frese Valve Selection'!AB617)</f>
        <v>#N/A</v>
      </c>
      <c r="I617" s="44" t="e">
        <f>IF(ISBLANK(A617),"",'Frese Valve Selection'!AC617&amp;" kPa")</f>
        <v>#N/A</v>
      </c>
      <c r="J617" s="44">
        <f>IF(ISBLANK(A617),"",'Frese Valve Selection'!B617)</f>
        <v>0</v>
      </c>
      <c r="K617" s="45" t="str">
        <f>IF(ISBLANK('Frese Valve Selection'!E617),"",'Frese Valve Selection'!E617)</f>
        <v/>
      </c>
    </row>
    <row r="618" spans="1:11">
      <c r="A618" s="43" t="str">
        <f>IF(ISBLANK('Frese Valve Selection'!Q618),"",'Frese Valve Selection'!Q618)</f>
        <v/>
      </c>
      <c r="B618" s="44">
        <f>'Frese Valve Selection'!C618</f>
        <v>0</v>
      </c>
      <c r="C618" s="44">
        <f>IF(ISBLANK(A618),"",'Frese Valve Selection'!AA618)</f>
        <v>0</v>
      </c>
      <c r="D618" s="44"/>
      <c r="E618" s="44"/>
      <c r="F618" s="44">
        <f>IF(ISBLANK(A618),"",'Frese Valve Selection'!D618)</f>
        <v>0</v>
      </c>
      <c r="G618" s="44">
        <v>1</v>
      </c>
      <c r="H618" s="44" t="e">
        <f>IF(ISBLANK(A618),"",'Frese Valve Selection'!AB618)</f>
        <v>#N/A</v>
      </c>
      <c r="I618" s="44" t="e">
        <f>IF(ISBLANK(A618),"",'Frese Valve Selection'!AC618&amp;" kPa")</f>
        <v>#N/A</v>
      </c>
      <c r="J618" s="44">
        <f>IF(ISBLANK(A618),"",'Frese Valve Selection'!B618)</f>
        <v>0</v>
      </c>
      <c r="K618" s="45" t="str">
        <f>IF(ISBLANK('Frese Valve Selection'!E618),"",'Frese Valve Selection'!E618)</f>
        <v/>
      </c>
    </row>
    <row r="619" spans="1:11">
      <c r="A619" s="43" t="str">
        <f>IF(ISBLANK('Frese Valve Selection'!Q619),"",'Frese Valve Selection'!Q619)</f>
        <v/>
      </c>
      <c r="B619" s="44">
        <f>'Frese Valve Selection'!C619</f>
        <v>0</v>
      </c>
      <c r="C619" s="44">
        <f>IF(ISBLANK(A619),"",'Frese Valve Selection'!AA619)</f>
        <v>0</v>
      </c>
      <c r="D619" s="44"/>
      <c r="E619" s="44"/>
      <c r="F619" s="44">
        <f>IF(ISBLANK(A619),"",'Frese Valve Selection'!D619)</f>
        <v>0</v>
      </c>
      <c r="G619" s="44">
        <v>1</v>
      </c>
      <c r="H619" s="44" t="e">
        <f>IF(ISBLANK(A619),"",'Frese Valve Selection'!AB619)</f>
        <v>#N/A</v>
      </c>
      <c r="I619" s="44" t="e">
        <f>IF(ISBLANK(A619),"",'Frese Valve Selection'!AC619&amp;" kPa")</f>
        <v>#N/A</v>
      </c>
      <c r="J619" s="44">
        <f>IF(ISBLANK(A619),"",'Frese Valve Selection'!B619)</f>
        <v>0</v>
      </c>
      <c r="K619" s="45" t="str">
        <f>IF(ISBLANK('Frese Valve Selection'!E619),"",'Frese Valve Selection'!E619)</f>
        <v/>
      </c>
    </row>
    <row r="620" spans="1:11">
      <c r="A620" s="43" t="str">
        <f>IF(ISBLANK('Frese Valve Selection'!Q620),"",'Frese Valve Selection'!Q620)</f>
        <v/>
      </c>
      <c r="B620" s="44">
        <f>'Frese Valve Selection'!C620</f>
        <v>0</v>
      </c>
      <c r="C620" s="44">
        <f>IF(ISBLANK(A620),"",'Frese Valve Selection'!AA620)</f>
        <v>0</v>
      </c>
      <c r="D620" s="44"/>
      <c r="E620" s="44"/>
      <c r="F620" s="44">
        <f>IF(ISBLANK(A620),"",'Frese Valve Selection'!D620)</f>
        <v>0</v>
      </c>
      <c r="G620" s="44">
        <v>1</v>
      </c>
      <c r="H620" s="44" t="e">
        <f>IF(ISBLANK(A620),"",'Frese Valve Selection'!AB620)</f>
        <v>#N/A</v>
      </c>
      <c r="I620" s="44" t="e">
        <f>IF(ISBLANK(A620),"",'Frese Valve Selection'!AC620&amp;" kPa")</f>
        <v>#N/A</v>
      </c>
      <c r="J620" s="44">
        <f>IF(ISBLANK(A620),"",'Frese Valve Selection'!B620)</f>
        <v>0</v>
      </c>
      <c r="K620" s="45" t="str">
        <f>IF(ISBLANK('Frese Valve Selection'!E620),"",'Frese Valve Selection'!E620)</f>
        <v/>
      </c>
    </row>
    <row r="621" spans="1:11">
      <c r="A621" s="43" t="str">
        <f>IF(ISBLANK('Frese Valve Selection'!Q621),"",'Frese Valve Selection'!Q621)</f>
        <v/>
      </c>
      <c r="B621" s="44">
        <f>'Frese Valve Selection'!C621</f>
        <v>0</v>
      </c>
      <c r="C621" s="44">
        <f>IF(ISBLANK(A621),"",'Frese Valve Selection'!AA621)</f>
        <v>0</v>
      </c>
      <c r="D621" s="44"/>
      <c r="E621" s="44"/>
      <c r="F621" s="44">
        <f>IF(ISBLANK(A621),"",'Frese Valve Selection'!D621)</f>
        <v>0</v>
      </c>
      <c r="G621" s="44">
        <v>1</v>
      </c>
      <c r="H621" s="44" t="e">
        <f>IF(ISBLANK(A621),"",'Frese Valve Selection'!AB621)</f>
        <v>#N/A</v>
      </c>
      <c r="I621" s="44" t="e">
        <f>IF(ISBLANK(A621),"",'Frese Valve Selection'!AC621&amp;" kPa")</f>
        <v>#N/A</v>
      </c>
      <c r="J621" s="44">
        <f>IF(ISBLANK(A621),"",'Frese Valve Selection'!B621)</f>
        <v>0</v>
      </c>
      <c r="K621" s="45" t="str">
        <f>IF(ISBLANK('Frese Valve Selection'!E621),"",'Frese Valve Selection'!E621)</f>
        <v/>
      </c>
    </row>
    <row r="622" spans="1:11">
      <c r="A622" s="43" t="str">
        <f>IF(ISBLANK('Frese Valve Selection'!Q622),"",'Frese Valve Selection'!Q622)</f>
        <v/>
      </c>
      <c r="B622" s="44">
        <f>'Frese Valve Selection'!C622</f>
        <v>0</v>
      </c>
      <c r="C622" s="44">
        <f>IF(ISBLANK(A622),"",'Frese Valve Selection'!AA622)</f>
        <v>0</v>
      </c>
      <c r="D622" s="44"/>
      <c r="E622" s="44"/>
      <c r="F622" s="44">
        <f>IF(ISBLANK(A622),"",'Frese Valve Selection'!D622)</f>
        <v>0</v>
      </c>
      <c r="G622" s="44">
        <v>1</v>
      </c>
      <c r="H622" s="44" t="e">
        <f>IF(ISBLANK(A622),"",'Frese Valve Selection'!AB622)</f>
        <v>#N/A</v>
      </c>
      <c r="I622" s="44" t="e">
        <f>IF(ISBLANK(A622),"",'Frese Valve Selection'!AC622&amp;" kPa")</f>
        <v>#N/A</v>
      </c>
      <c r="J622" s="44">
        <f>IF(ISBLANK(A622),"",'Frese Valve Selection'!B622)</f>
        <v>0</v>
      </c>
      <c r="K622" s="45" t="str">
        <f>IF(ISBLANK('Frese Valve Selection'!E622),"",'Frese Valve Selection'!E622)</f>
        <v/>
      </c>
    </row>
    <row r="623" spans="1:11">
      <c r="A623" s="43" t="str">
        <f>IF(ISBLANK('Frese Valve Selection'!Q623),"",'Frese Valve Selection'!Q623)</f>
        <v/>
      </c>
      <c r="B623" s="44">
        <f>'Frese Valve Selection'!C623</f>
        <v>0</v>
      </c>
      <c r="C623" s="44">
        <f>IF(ISBLANK(A623),"",'Frese Valve Selection'!AA623)</f>
        <v>0</v>
      </c>
      <c r="D623" s="44"/>
      <c r="E623" s="44"/>
      <c r="F623" s="44">
        <f>IF(ISBLANK(A623),"",'Frese Valve Selection'!D623)</f>
        <v>0</v>
      </c>
      <c r="G623" s="44">
        <v>1</v>
      </c>
      <c r="H623" s="44" t="e">
        <f>IF(ISBLANK(A623),"",'Frese Valve Selection'!AB623)</f>
        <v>#N/A</v>
      </c>
      <c r="I623" s="44" t="e">
        <f>IF(ISBLANK(A623),"",'Frese Valve Selection'!AC623&amp;" kPa")</f>
        <v>#N/A</v>
      </c>
      <c r="J623" s="44">
        <f>IF(ISBLANK(A623),"",'Frese Valve Selection'!B623)</f>
        <v>0</v>
      </c>
      <c r="K623" s="45" t="str">
        <f>IF(ISBLANK('Frese Valve Selection'!E623),"",'Frese Valve Selection'!E623)</f>
        <v/>
      </c>
    </row>
    <row r="624" spans="1:11">
      <c r="A624" s="43" t="str">
        <f>IF(ISBLANK('Frese Valve Selection'!Q624),"",'Frese Valve Selection'!Q624)</f>
        <v/>
      </c>
      <c r="B624" s="44">
        <f>'Frese Valve Selection'!C624</f>
        <v>0</v>
      </c>
      <c r="C624" s="44">
        <f>IF(ISBLANK(A624),"",'Frese Valve Selection'!AA624)</f>
        <v>0</v>
      </c>
      <c r="D624" s="44"/>
      <c r="E624" s="44"/>
      <c r="F624" s="44">
        <f>IF(ISBLANK(A624),"",'Frese Valve Selection'!D624)</f>
        <v>0</v>
      </c>
      <c r="G624" s="44">
        <v>1</v>
      </c>
      <c r="H624" s="44" t="e">
        <f>IF(ISBLANK(A624),"",'Frese Valve Selection'!AB624)</f>
        <v>#N/A</v>
      </c>
      <c r="I624" s="44" t="e">
        <f>IF(ISBLANK(A624),"",'Frese Valve Selection'!AC624&amp;" kPa")</f>
        <v>#N/A</v>
      </c>
      <c r="J624" s="44">
        <f>IF(ISBLANK(A624),"",'Frese Valve Selection'!B624)</f>
        <v>0</v>
      </c>
      <c r="K624" s="45" t="str">
        <f>IF(ISBLANK('Frese Valve Selection'!E624),"",'Frese Valve Selection'!E624)</f>
        <v/>
      </c>
    </row>
    <row r="625" spans="1:11">
      <c r="A625" s="43" t="str">
        <f>IF(ISBLANK('Frese Valve Selection'!Q625),"",'Frese Valve Selection'!Q625)</f>
        <v/>
      </c>
      <c r="B625" s="44">
        <f>'Frese Valve Selection'!C625</f>
        <v>0</v>
      </c>
      <c r="C625" s="44">
        <f>IF(ISBLANK(A625),"",'Frese Valve Selection'!AA625)</f>
        <v>0</v>
      </c>
      <c r="D625" s="44"/>
      <c r="E625" s="44"/>
      <c r="F625" s="44">
        <f>IF(ISBLANK(A625),"",'Frese Valve Selection'!D625)</f>
        <v>0</v>
      </c>
      <c r="G625" s="44">
        <v>1</v>
      </c>
      <c r="H625" s="44" t="e">
        <f>IF(ISBLANK(A625),"",'Frese Valve Selection'!AB625)</f>
        <v>#N/A</v>
      </c>
      <c r="I625" s="44" t="e">
        <f>IF(ISBLANK(A625),"",'Frese Valve Selection'!AC625&amp;" kPa")</f>
        <v>#N/A</v>
      </c>
      <c r="J625" s="44">
        <f>IF(ISBLANK(A625),"",'Frese Valve Selection'!B625)</f>
        <v>0</v>
      </c>
      <c r="K625" s="45" t="str">
        <f>IF(ISBLANK('Frese Valve Selection'!E625),"",'Frese Valve Selection'!E625)</f>
        <v/>
      </c>
    </row>
    <row r="626" spans="1:11">
      <c r="A626" s="43" t="str">
        <f>IF(ISBLANK('Frese Valve Selection'!Q626),"",'Frese Valve Selection'!Q626)</f>
        <v/>
      </c>
      <c r="B626" s="44">
        <f>'Frese Valve Selection'!C626</f>
        <v>0</v>
      </c>
      <c r="C626" s="44">
        <f>IF(ISBLANK(A626),"",'Frese Valve Selection'!AA626)</f>
        <v>0</v>
      </c>
      <c r="D626" s="44"/>
      <c r="E626" s="44"/>
      <c r="F626" s="44">
        <f>IF(ISBLANK(A626),"",'Frese Valve Selection'!D626)</f>
        <v>0</v>
      </c>
      <c r="G626" s="44">
        <v>1</v>
      </c>
      <c r="H626" s="44" t="e">
        <f>IF(ISBLANK(A626),"",'Frese Valve Selection'!AB626)</f>
        <v>#N/A</v>
      </c>
      <c r="I626" s="44" t="e">
        <f>IF(ISBLANK(A626),"",'Frese Valve Selection'!AC626&amp;" kPa")</f>
        <v>#N/A</v>
      </c>
      <c r="J626" s="44">
        <f>IF(ISBLANK(A626),"",'Frese Valve Selection'!B626)</f>
        <v>0</v>
      </c>
      <c r="K626" s="45" t="str">
        <f>IF(ISBLANK('Frese Valve Selection'!E626),"",'Frese Valve Selection'!E626)</f>
        <v/>
      </c>
    </row>
    <row r="627" spans="1:11">
      <c r="A627" s="43" t="str">
        <f>IF(ISBLANK('Frese Valve Selection'!Q627),"",'Frese Valve Selection'!Q627)</f>
        <v/>
      </c>
      <c r="B627" s="44">
        <f>'Frese Valve Selection'!C627</f>
        <v>0</v>
      </c>
      <c r="C627" s="44">
        <f>IF(ISBLANK(A627),"",'Frese Valve Selection'!AA627)</f>
        <v>0</v>
      </c>
      <c r="D627" s="44"/>
      <c r="E627" s="44"/>
      <c r="F627" s="44">
        <f>IF(ISBLANK(A627),"",'Frese Valve Selection'!D627)</f>
        <v>0</v>
      </c>
      <c r="G627" s="44">
        <v>1</v>
      </c>
      <c r="H627" s="44" t="e">
        <f>IF(ISBLANK(A627),"",'Frese Valve Selection'!AB627)</f>
        <v>#N/A</v>
      </c>
      <c r="I627" s="44" t="e">
        <f>IF(ISBLANK(A627),"",'Frese Valve Selection'!AC627&amp;" kPa")</f>
        <v>#N/A</v>
      </c>
      <c r="J627" s="44">
        <f>IF(ISBLANK(A627),"",'Frese Valve Selection'!B627)</f>
        <v>0</v>
      </c>
      <c r="K627" s="45" t="str">
        <f>IF(ISBLANK('Frese Valve Selection'!E627),"",'Frese Valve Selection'!E627)</f>
        <v/>
      </c>
    </row>
    <row r="628" spans="1:11">
      <c r="A628" s="43" t="str">
        <f>IF(ISBLANK('Frese Valve Selection'!Q628),"",'Frese Valve Selection'!Q628)</f>
        <v/>
      </c>
      <c r="B628" s="44">
        <f>'Frese Valve Selection'!C628</f>
        <v>0</v>
      </c>
      <c r="C628" s="44">
        <f>IF(ISBLANK(A628),"",'Frese Valve Selection'!AA628)</f>
        <v>0</v>
      </c>
      <c r="D628" s="44"/>
      <c r="E628" s="44"/>
      <c r="F628" s="44">
        <f>IF(ISBLANK(A628),"",'Frese Valve Selection'!D628)</f>
        <v>0</v>
      </c>
      <c r="G628" s="44">
        <v>1</v>
      </c>
      <c r="H628" s="44" t="e">
        <f>IF(ISBLANK(A628),"",'Frese Valve Selection'!AB628)</f>
        <v>#N/A</v>
      </c>
      <c r="I628" s="44" t="e">
        <f>IF(ISBLANK(A628),"",'Frese Valve Selection'!AC628&amp;" kPa")</f>
        <v>#N/A</v>
      </c>
      <c r="J628" s="44">
        <f>IF(ISBLANK(A628),"",'Frese Valve Selection'!B628)</f>
        <v>0</v>
      </c>
      <c r="K628" s="45" t="str">
        <f>IF(ISBLANK('Frese Valve Selection'!E628),"",'Frese Valve Selection'!E628)</f>
        <v/>
      </c>
    </row>
    <row r="629" spans="1:11">
      <c r="A629" s="43" t="str">
        <f>IF(ISBLANK('Frese Valve Selection'!Q629),"",'Frese Valve Selection'!Q629)</f>
        <v/>
      </c>
      <c r="B629" s="44">
        <f>'Frese Valve Selection'!C629</f>
        <v>0</v>
      </c>
      <c r="C629" s="44">
        <f>IF(ISBLANK(A629),"",'Frese Valve Selection'!AA629)</f>
        <v>0</v>
      </c>
      <c r="D629" s="44"/>
      <c r="E629" s="44"/>
      <c r="F629" s="44">
        <f>IF(ISBLANK(A629),"",'Frese Valve Selection'!D629)</f>
        <v>0</v>
      </c>
      <c r="G629" s="44">
        <v>1</v>
      </c>
      <c r="H629" s="44" t="e">
        <f>IF(ISBLANK(A629),"",'Frese Valve Selection'!AB629)</f>
        <v>#N/A</v>
      </c>
      <c r="I629" s="44" t="e">
        <f>IF(ISBLANK(A629),"",'Frese Valve Selection'!AC629&amp;" kPa")</f>
        <v>#N/A</v>
      </c>
      <c r="J629" s="44">
        <f>IF(ISBLANK(A629),"",'Frese Valve Selection'!B629)</f>
        <v>0</v>
      </c>
      <c r="K629" s="45" t="str">
        <f>IF(ISBLANK('Frese Valve Selection'!E629),"",'Frese Valve Selection'!E629)</f>
        <v/>
      </c>
    </row>
    <row r="630" spans="1:11">
      <c r="A630" s="43" t="str">
        <f>IF(ISBLANK('Frese Valve Selection'!Q630),"",'Frese Valve Selection'!Q630)</f>
        <v/>
      </c>
      <c r="B630" s="44">
        <f>'Frese Valve Selection'!C630</f>
        <v>0</v>
      </c>
      <c r="C630" s="44">
        <f>IF(ISBLANK(A630),"",'Frese Valve Selection'!AA630)</f>
        <v>0</v>
      </c>
      <c r="D630" s="44"/>
      <c r="E630" s="44"/>
      <c r="F630" s="44">
        <f>IF(ISBLANK(A630),"",'Frese Valve Selection'!D630)</f>
        <v>0</v>
      </c>
      <c r="G630" s="44">
        <v>1</v>
      </c>
      <c r="H630" s="44" t="e">
        <f>IF(ISBLANK(A630),"",'Frese Valve Selection'!AB630)</f>
        <v>#N/A</v>
      </c>
      <c r="I630" s="44" t="e">
        <f>IF(ISBLANK(A630),"",'Frese Valve Selection'!AC630&amp;" kPa")</f>
        <v>#N/A</v>
      </c>
      <c r="J630" s="44">
        <f>IF(ISBLANK(A630),"",'Frese Valve Selection'!B630)</f>
        <v>0</v>
      </c>
      <c r="K630" s="45" t="str">
        <f>IF(ISBLANK('Frese Valve Selection'!E630),"",'Frese Valve Selection'!E630)</f>
        <v/>
      </c>
    </row>
    <row r="631" spans="1:11">
      <c r="A631" s="43" t="str">
        <f>IF(ISBLANK('Frese Valve Selection'!Q631),"",'Frese Valve Selection'!Q631)</f>
        <v/>
      </c>
      <c r="B631" s="44">
        <f>'Frese Valve Selection'!C631</f>
        <v>0</v>
      </c>
      <c r="C631" s="44">
        <f>IF(ISBLANK(A631),"",'Frese Valve Selection'!AA631)</f>
        <v>0</v>
      </c>
      <c r="D631" s="44"/>
      <c r="E631" s="44"/>
      <c r="F631" s="44">
        <f>IF(ISBLANK(A631),"",'Frese Valve Selection'!D631)</f>
        <v>0</v>
      </c>
      <c r="G631" s="44">
        <v>1</v>
      </c>
      <c r="H631" s="44" t="e">
        <f>IF(ISBLANK(A631),"",'Frese Valve Selection'!AB631)</f>
        <v>#N/A</v>
      </c>
      <c r="I631" s="44" t="e">
        <f>IF(ISBLANK(A631),"",'Frese Valve Selection'!AC631&amp;" kPa")</f>
        <v>#N/A</v>
      </c>
      <c r="J631" s="44">
        <f>IF(ISBLANK(A631),"",'Frese Valve Selection'!B631)</f>
        <v>0</v>
      </c>
      <c r="K631" s="45" t="str">
        <f>IF(ISBLANK('Frese Valve Selection'!E631),"",'Frese Valve Selection'!E631)</f>
        <v/>
      </c>
    </row>
    <row r="632" spans="1:11">
      <c r="A632" s="43" t="str">
        <f>IF(ISBLANK('Frese Valve Selection'!Q632),"",'Frese Valve Selection'!Q632)</f>
        <v/>
      </c>
      <c r="B632" s="44">
        <f>'Frese Valve Selection'!C632</f>
        <v>0</v>
      </c>
      <c r="C632" s="44">
        <f>IF(ISBLANK(A632),"",'Frese Valve Selection'!AA632)</f>
        <v>0</v>
      </c>
      <c r="D632" s="44"/>
      <c r="E632" s="44"/>
      <c r="F632" s="44">
        <f>IF(ISBLANK(A632),"",'Frese Valve Selection'!D632)</f>
        <v>0</v>
      </c>
      <c r="G632" s="44">
        <v>1</v>
      </c>
      <c r="H632" s="44" t="e">
        <f>IF(ISBLANK(A632),"",'Frese Valve Selection'!AB632)</f>
        <v>#N/A</v>
      </c>
      <c r="I632" s="44" t="e">
        <f>IF(ISBLANK(A632),"",'Frese Valve Selection'!AC632&amp;" kPa")</f>
        <v>#N/A</v>
      </c>
      <c r="J632" s="44">
        <f>IF(ISBLANK(A632),"",'Frese Valve Selection'!B632)</f>
        <v>0</v>
      </c>
      <c r="K632" s="45" t="str">
        <f>IF(ISBLANK('Frese Valve Selection'!E632),"",'Frese Valve Selection'!E632)</f>
        <v/>
      </c>
    </row>
    <row r="633" spans="1:11">
      <c r="A633" s="43" t="str">
        <f>IF(ISBLANK('Frese Valve Selection'!Q633),"",'Frese Valve Selection'!Q633)</f>
        <v/>
      </c>
      <c r="B633" s="44">
        <f>'Frese Valve Selection'!C633</f>
        <v>0</v>
      </c>
      <c r="C633" s="44">
        <f>IF(ISBLANK(A633),"",'Frese Valve Selection'!AA633)</f>
        <v>0</v>
      </c>
      <c r="D633" s="44"/>
      <c r="E633" s="44"/>
      <c r="F633" s="44">
        <f>IF(ISBLANK(A633),"",'Frese Valve Selection'!D633)</f>
        <v>0</v>
      </c>
      <c r="G633" s="44">
        <v>1</v>
      </c>
      <c r="H633" s="44" t="e">
        <f>IF(ISBLANK(A633),"",'Frese Valve Selection'!AB633)</f>
        <v>#N/A</v>
      </c>
      <c r="I633" s="44" t="e">
        <f>IF(ISBLANK(A633),"",'Frese Valve Selection'!AC633&amp;" kPa")</f>
        <v>#N/A</v>
      </c>
      <c r="J633" s="44">
        <f>IF(ISBLANK(A633),"",'Frese Valve Selection'!B633)</f>
        <v>0</v>
      </c>
      <c r="K633" s="45" t="str">
        <f>IF(ISBLANK('Frese Valve Selection'!E633),"",'Frese Valve Selection'!E633)</f>
        <v/>
      </c>
    </row>
    <row r="634" spans="1:11">
      <c r="A634" s="43" t="str">
        <f>IF(ISBLANK('Frese Valve Selection'!Q634),"",'Frese Valve Selection'!Q634)</f>
        <v/>
      </c>
      <c r="B634" s="44">
        <f>'Frese Valve Selection'!C634</f>
        <v>0</v>
      </c>
      <c r="C634" s="44">
        <f>IF(ISBLANK(A634),"",'Frese Valve Selection'!AA634)</f>
        <v>0</v>
      </c>
      <c r="D634" s="44"/>
      <c r="E634" s="44"/>
      <c r="F634" s="44">
        <f>IF(ISBLANK(A634),"",'Frese Valve Selection'!D634)</f>
        <v>0</v>
      </c>
      <c r="G634" s="44">
        <v>1</v>
      </c>
      <c r="H634" s="44" t="e">
        <f>IF(ISBLANK(A634),"",'Frese Valve Selection'!AB634)</f>
        <v>#N/A</v>
      </c>
      <c r="I634" s="44" t="e">
        <f>IF(ISBLANK(A634),"",'Frese Valve Selection'!AC634&amp;" kPa")</f>
        <v>#N/A</v>
      </c>
      <c r="J634" s="44">
        <f>IF(ISBLANK(A634),"",'Frese Valve Selection'!B634)</f>
        <v>0</v>
      </c>
      <c r="K634" s="45" t="str">
        <f>IF(ISBLANK('Frese Valve Selection'!E634),"",'Frese Valve Selection'!E634)</f>
        <v/>
      </c>
    </row>
    <row r="635" spans="1:11">
      <c r="A635" s="43" t="str">
        <f>IF(ISBLANK('Frese Valve Selection'!Q635),"",'Frese Valve Selection'!Q635)</f>
        <v/>
      </c>
      <c r="B635" s="44">
        <f>'Frese Valve Selection'!C635</f>
        <v>0</v>
      </c>
      <c r="C635" s="44">
        <f>IF(ISBLANK(A635),"",'Frese Valve Selection'!AA635)</f>
        <v>0</v>
      </c>
      <c r="D635" s="44"/>
      <c r="E635" s="44"/>
      <c r="F635" s="44">
        <f>IF(ISBLANK(A635),"",'Frese Valve Selection'!D635)</f>
        <v>0</v>
      </c>
      <c r="G635" s="44">
        <v>1</v>
      </c>
      <c r="H635" s="44" t="e">
        <f>IF(ISBLANK(A635),"",'Frese Valve Selection'!AB635)</f>
        <v>#N/A</v>
      </c>
      <c r="I635" s="44" t="e">
        <f>IF(ISBLANK(A635),"",'Frese Valve Selection'!AC635&amp;" kPa")</f>
        <v>#N/A</v>
      </c>
      <c r="J635" s="44">
        <f>IF(ISBLANK(A635),"",'Frese Valve Selection'!B635)</f>
        <v>0</v>
      </c>
      <c r="K635" s="45" t="str">
        <f>IF(ISBLANK('Frese Valve Selection'!E635),"",'Frese Valve Selection'!E635)</f>
        <v/>
      </c>
    </row>
    <row r="636" spans="1:11">
      <c r="A636" s="43" t="str">
        <f>IF(ISBLANK('Frese Valve Selection'!Q636),"",'Frese Valve Selection'!Q636)</f>
        <v/>
      </c>
      <c r="B636" s="44">
        <f>'Frese Valve Selection'!C636</f>
        <v>0</v>
      </c>
      <c r="C636" s="44">
        <f>IF(ISBLANK(A636),"",'Frese Valve Selection'!AA636)</f>
        <v>0</v>
      </c>
      <c r="D636" s="44"/>
      <c r="E636" s="44"/>
      <c r="F636" s="44">
        <f>IF(ISBLANK(A636),"",'Frese Valve Selection'!D636)</f>
        <v>0</v>
      </c>
      <c r="G636" s="44">
        <v>1</v>
      </c>
      <c r="H636" s="44" t="e">
        <f>IF(ISBLANK(A636),"",'Frese Valve Selection'!AB636)</f>
        <v>#N/A</v>
      </c>
      <c r="I636" s="44" t="e">
        <f>IF(ISBLANK(A636),"",'Frese Valve Selection'!AC636&amp;" kPa")</f>
        <v>#N/A</v>
      </c>
      <c r="J636" s="44">
        <f>IF(ISBLANK(A636),"",'Frese Valve Selection'!B636)</f>
        <v>0</v>
      </c>
      <c r="K636" s="45" t="str">
        <f>IF(ISBLANK('Frese Valve Selection'!E636),"",'Frese Valve Selection'!E636)</f>
        <v/>
      </c>
    </row>
    <row r="637" spans="1:11">
      <c r="A637" s="43" t="str">
        <f>IF(ISBLANK('Frese Valve Selection'!Q637),"",'Frese Valve Selection'!Q637)</f>
        <v/>
      </c>
      <c r="B637" s="44">
        <f>'Frese Valve Selection'!C637</f>
        <v>0</v>
      </c>
      <c r="C637" s="44">
        <f>IF(ISBLANK(A637),"",'Frese Valve Selection'!AA637)</f>
        <v>0</v>
      </c>
      <c r="D637" s="44"/>
      <c r="E637" s="44"/>
      <c r="F637" s="44">
        <f>IF(ISBLANK(A637),"",'Frese Valve Selection'!D637)</f>
        <v>0</v>
      </c>
      <c r="G637" s="44">
        <v>1</v>
      </c>
      <c r="H637" s="44" t="e">
        <f>IF(ISBLANK(A637),"",'Frese Valve Selection'!AB637)</f>
        <v>#N/A</v>
      </c>
      <c r="I637" s="44" t="e">
        <f>IF(ISBLANK(A637),"",'Frese Valve Selection'!AC637&amp;" kPa")</f>
        <v>#N/A</v>
      </c>
      <c r="J637" s="44">
        <f>IF(ISBLANK(A637),"",'Frese Valve Selection'!B637)</f>
        <v>0</v>
      </c>
      <c r="K637" s="45" t="str">
        <f>IF(ISBLANK('Frese Valve Selection'!E637),"",'Frese Valve Selection'!E637)</f>
        <v/>
      </c>
    </row>
    <row r="638" spans="1:11">
      <c r="A638" s="43" t="str">
        <f>IF(ISBLANK('Frese Valve Selection'!Q638),"",'Frese Valve Selection'!Q638)</f>
        <v/>
      </c>
      <c r="B638" s="44">
        <f>'Frese Valve Selection'!C638</f>
        <v>0</v>
      </c>
      <c r="C638" s="44">
        <f>IF(ISBLANK(A638),"",'Frese Valve Selection'!AA638)</f>
        <v>0</v>
      </c>
      <c r="D638" s="44"/>
      <c r="E638" s="44"/>
      <c r="F638" s="44">
        <f>IF(ISBLANK(A638),"",'Frese Valve Selection'!D638)</f>
        <v>0</v>
      </c>
      <c r="G638" s="44">
        <v>1</v>
      </c>
      <c r="H638" s="44" t="e">
        <f>IF(ISBLANK(A638),"",'Frese Valve Selection'!AB638)</f>
        <v>#N/A</v>
      </c>
      <c r="I638" s="44" t="e">
        <f>IF(ISBLANK(A638),"",'Frese Valve Selection'!AC638&amp;" kPa")</f>
        <v>#N/A</v>
      </c>
      <c r="J638" s="44">
        <f>IF(ISBLANK(A638),"",'Frese Valve Selection'!B638)</f>
        <v>0</v>
      </c>
      <c r="K638" s="45" t="str">
        <f>IF(ISBLANK('Frese Valve Selection'!E638),"",'Frese Valve Selection'!E638)</f>
        <v/>
      </c>
    </row>
    <row r="639" spans="1:11">
      <c r="A639" s="43" t="str">
        <f>IF(ISBLANK('Frese Valve Selection'!Q639),"",'Frese Valve Selection'!Q639)</f>
        <v/>
      </c>
      <c r="B639" s="44">
        <f>'Frese Valve Selection'!C639</f>
        <v>0</v>
      </c>
      <c r="C639" s="44">
        <f>IF(ISBLANK(A639),"",'Frese Valve Selection'!AA639)</f>
        <v>0</v>
      </c>
      <c r="D639" s="44"/>
      <c r="E639" s="44"/>
      <c r="F639" s="44">
        <f>IF(ISBLANK(A639),"",'Frese Valve Selection'!D639)</f>
        <v>0</v>
      </c>
      <c r="G639" s="44">
        <v>1</v>
      </c>
      <c r="H639" s="44" t="e">
        <f>IF(ISBLANK(A639),"",'Frese Valve Selection'!AB639)</f>
        <v>#N/A</v>
      </c>
      <c r="I639" s="44" t="e">
        <f>IF(ISBLANK(A639),"",'Frese Valve Selection'!AC639&amp;" kPa")</f>
        <v>#N/A</v>
      </c>
      <c r="J639" s="44">
        <f>IF(ISBLANK(A639),"",'Frese Valve Selection'!B639)</f>
        <v>0</v>
      </c>
      <c r="K639" s="45" t="str">
        <f>IF(ISBLANK('Frese Valve Selection'!E639),"",'Frese Valve Selection'!E639)</f>
        <v/>
      </c>
    </row>
    <row r="640" spans="1:11">
      <c r="A640" s="43" t="str">
        <f>IF(ISBLANK('Frese Valve Selection'!Q640),"",'Frese Valve Selection'!Q640)</f>
        <v/>
      </c>
      <c r="B640" s="44">
        <f>'Frese Valve Selection'!C640</f>
        <v>0</v>
      </c>
      <c r="C640" s="44">
        <f>IF(ISBLANK(A640),"",'Frese Valve Selection'!AA640)</f>
        <v>0</v>
      </c>
      <c r="D640" s="44"/>
      <c r="E640" s="44"/>
      <c r="F640" s="44">
        <f>IF(ISBLANK(A640),"",'Frese Valve Selection'!D640)</f>
        <v>0</v>
      </c>
      <c r="G640" s="44">
        <v>1</v>
      </c>
      <c r="H640" s="44" t="e">
        <f>IF(ISBLANK(A640),"",'Frese Valve Selection'!AB640)</f>
        <v>#N/A</v>
      </c>
      <c r="I640" s="44" t="e">
        <f>IF(ISBLANK(A640),"",'Frese Valve Selection'!AC640&amp;" kPa")</f>
        <v>#N/A</v>
      </c>
      <c r="J640" s="44">
        <f>IF(ISBLANK(A640),"",'Frese Valve Selection'!B640)</f>
        <v>0</v>
      </c>
      <c r="K640" s="45" t="str">
        <f>IF(ISBLANK('Frese Valve Selection'!E640),"",'Frese Valve Selection'!E640)</f>
        <v/>
      </c>
    </row>
    <row r="641" spans="1:11">
      <c r="A641" s="43" t="str">
        <f>IF(ISBLANK('Frese Valve Selection'!Q641),"",'Frese Valve Selection'!Q641)</f>
        <v/>
      </c>
      <c r="B641" s="44">
        <f>'Frese Valve Selection'!C641</f>
        <v>0</v>
      </c>
      <c r="C641" s="44">
        <f>IF(ISBLANK(A641),"",'Frese Valve Selection'!AA641)</f>
        <v>0</v>
      </c>
      <c r="D641" s="44"/>
      <c r="E641" s="44"/>
      <c r="F641" s="44">
        <f>IF(ISBLANK(A641),"",'Frese Valve Selection'!D641)</f>
        <v>0</v>
      </c>
      <c r="G641" s="44">
        <v>1</v>
      </c>
      <c r="H641" s="44" t="e">
        <f>IF(ISBLANK(A641),"",'Frese Valve Selection'!AB641)</f>
        <v>#N/A</v>
      </c>
      <c r="I641" s="44" t="e">
        <f>IF(ISBLANK(A641),"",'Frese Valve Selection'!AC641&amp;" kPa")</f>
        <v>#N/A</v>
      </c>
      <c r="J641" s="44">
        <f>IF(ISBLANK(A641),"",'Frese Valve Selection'!B641)</f>
        <v>0</v>
      </c>
      <c r="K641" s="45" t="str">
        <f>IF(ISBLANK('Frese Valve Selection'!E641),"",'Frese Valve Selection'!E641)</f>
        <v/>
      </c>
    </row>
    <row r="642" spans="1:11">
      <c r="A642" s="43" t="str">
        <f>IF(ISBLANK('Frese Valve Selection'!Q642),"",'Frese Valve Selection'!Q642)</f>
        <v/>
      </c>
      <c r="B642" s="44">
        <f>'Frese Valve Selection'!C642</f>
        <v>0</v>
      </c>
      <c r="C642" s="44">
        <f>IF(ISBLANK(A642),"",'Frese Valve Selection'!AA642)</f>
        <v>0</v>
      </c>
      <c r="D642" s="44"/>
      <c r="E642" s="44"/>
      <c r="F642" s="44">
        <f>IF(ISBLANK(A642),"",'Frese Valve Selection'!D642)</f>
        <v>0</v>
      </c>
      <c r="G642" s="44">
        <v>1</v>
      </c>
      <c r="H642" s="44" t="e">
        <f>IF(ISBLANK(A642),"",'Frese Valve Selection'!AB642)</f>
        <v>#N/A</v>
      </c>
      <c r="I642" s="44" t="e">
        <f>IF(ISBLANK(A642),"",'Frese Valve Selection'!AC642&amp;" kPa")</f>
        <v>#N/A</v>
      </c>
      <c r="J642" s="44">
        <f>IF(ISBLANK(A642),"",'Frese Valve Selection'!B642)</f>
        <v>0</v>
      </c>
      <c r="K642" s="45" t="str">
        <f>IF(ISBLANK('Frese Valve Selection'!E642),"",'Frese Valve Selection'!E642)</f>
        <v/>
      </c>
    </row>
    <row r="643" spans="1:11">
      <c r="A643" s="43" t="str">
        <f>IF(ISBLANK('Frese Valve Selection'!Q643),"",'Frese Valve Selection'!Q643)</f>
        <v/>
      </c>
      <c r="B643" s="44">
        <f>'Frese Valve Selection'!C643</f>
        <v>0</v>
      </c>
      <c r="C643" s="44">
        <f>IF(ISBLANK(A643),"",'Frese Valve Selection'!AA643)</f>
        <v>0</v>
      </c>
      <c r="D643" s="44"/>
      <c r="E643" s="44"/>
      <c r="F643" s="44">
        <f>IF(ISBLANK(A643),"",'Frese Valve Selection'!D643)</f>
        <v>0</v>
      </c>
      <c r="G643" s="44">
        <v>1</v>
      </c>
      <c r="H643" s="44" t="e">
        <f>IF(ISBLANK(A643),"",'Frese Valve Selection'!AB643)</f>
        <v>#N/A</v>
      </c>
      <c r="I643" s="44" t="e">
        <f>IF(ISBLANK(A643),"",'Frese Valve Selection'!AC643&amp;" kPa")</f>
        <v>#N/A</v>
      </c>
      <c r="J643" s="44">
        <f>IF(ISBLANK(A643),"",'Frese Valve Selection'!B643)</f>
        <v>0</v>
      </c>
      <c r="K643" s="45" t="str">
        <f>IF(ISBLANK('Frese Valve Selection'!E643),"",'Frese Valve Selection'!E643)</f>
        <v/>
      </c>
    </row>
    <row r="644" spans="1:11">
      <c r="A644" s="43" t="str">
        <f>IF(ISBLANK('Frese Valve Selection'!Q644),"",'Frese Valve Selection'!Q644)</f>
        <v/>
      </c>
      <c r="B644" s="44">
        <f>'Frese Valve Selection'!C644</f>
        <v>0</v>
      </c>
      <c r="C644" s="44">
        <f>IF(ISBLANK(A644),"",'Frese Valve Selection'!AA644)</f>
        <v>0</v>
      </c>
      <c r="D644" s="44"/>
      <c r="E644" s="44"/>
      <c r="F644" s="44">
        <f>IF(ISBLANK(A644),"",'Frese Valve Selection'!D644)</f>
        <v>0</v>
      </c>
      <c r="G644" s="44">
        <v>1</v>
      </c>
      <c r="H644" s="44" t="e">
        <f>IF(ISBLANK(A644),"",'Frese Valve Selection'!AB644)</f>
        <v>#N/A</v>
      </c>
      <c r="I644" s="44" t="e">
        <f>IF(ISBLANK(A644),"",'Frese Valve Selection'!AC644&amp;" kPa")</f>
        <v>#N/A</v>
      </c>
      <c r="J644" s="44">
        <f>IF(ISBLANK(A644),"",'Frese Valve Selection'!B644)</f>
        <v>0</v>
      </c>
      <c r="K644" s="45" t="str">
        <f>IF(ISBLANK('Frese Valve Selection'!E644),"",'Frese Valve Selection'!E644)</f>
        <v/>
      </c>
    </row>
    <row r="645" spans="1:11">
      <c r="A645" s="43" t="str">
        <f>IF(ISBLANK('Frese Valve Selection'!Q645),"",'Frese Valve Selection'!Q645)</f>
        <v/>
      </c>
      <c r="B645" s="44">
        <f>'Frese Valve Selection'!C645</f>
        <v>0</v>
      </c>
      <c r="C645" s="44">
        <f>IF(ISBLANK(A645),"",'Frese Valve Selection'!AA645)</f>
        <v>0</v>
      </c>
      <c r="D645" s="44"/>
      <c r="E645" s="44"/>
      <c r="F645" s="44">
        <f>IF(ISBLANK(A645),"",'Frese Valve Selection'!D645)</f>
        <v>0</v>
      </c>
      <c r="G645" s="44">
        <v>1</v>
      </c>
      <c r="H645" s="44" t="e">
        <f>IF(ISBLANK(A645),"",'Frese Valve Selection'!AB645)</f>
        <v>#N/A</v>
      </c>
      <c r="I645" s="44" t="e">
        <f>IF(ISBLANK(A645),"",'Frese Valve Selection'!AC645&amp;" kPa")</f>
        <v>#N/A</v>
      </c>
      <c r="J645" s="44">
        <f>IF(ISBLANK(A645),"",'Frese Valve Selection'!B645)</f>
        <v>0</v>
      </c>
      <c r="K645" s="45" t="str">
        <f>IF(ISBLANK('Frese Valve Selection'!E645),"",'Frese Valve Selection'!E645)</f>
        <v/>
      </c>
    </row>
    <row r="646" spans="1:11">
      <c r="A646" s="43" t="str">
        <f>IF(ISBLANK('Frese Valve Selection'!Q646),"",'Frese Valve Selection'!Q646)</f>
        <v/>
      </c>
      <c r="B646" s="44">
        <f>'Frese Valve Selection'!C646</f>
        <v>0</v>
      </c>
      <c r="C646" s="44">
        <f>IF(ISBLANK(A646),"",'Frese Valve Selection'!AA646)</f>
        <v>0</v>
      </c>
      <c r="D646" s="44"/>
      <c r="E646" s="44"/>
      <c r="F646" s="44">
        <f>IF(ISBLANK(A646),"",'Frese Valve Selection'!D646)</f>
        <v>0</v>
      </c>
      <c r="G646" s="44">
        <v>1</v>
      </c>
      <c r="H646" s="44" t="e">
        <f>IF(ISBLANK(A646),"",'Frese Valve Selection'!AB646)</f>
        <v>#N/A</v>
      </c>
      <c r="I646" s="44" t="e">
        <f>IF(ISBLANK(A646),"",'Frese Valve Selection'!AC646&amp;" kPa")</f>
        <v>#N/A</v>
      </c>
      <c r="J646" s="44">
        <f>IF(ISBLANK(A646),"",'Frese Valve Selection'!B646)</f>
        <v>0</v>
      </c>
      <c r="K646" s="45" t="str">
        <f>IF(ISBLANK('Frese Valve Selection'!E646),"",'Frese Valve Selection'!E646)</f>
        <v/>
      </c>
    </row>
    <row r="647" spans="1:11">
      <c r="A647" s="43" t="str">
        <f>IF(ISBLANK('Frese Valve Selection'!Q647),"",'Frese Valve Selection'!Q647)</f>
        <v/>
      </c>
      <c r="B647" s="44">
        <f>'Frese Valve Selection'!C647</f>
        <v>0</v>
      </c>
      <c r="C647" s="44">
        <f>IF(ISBLANK(A647),"",'Frese Valve Selection'!AA647)</f>
        <v>0</v>
      </c>
      <c r="D647" s="44"/>
      <c r="E647" s="44"/>
      <c r="F647" s="44">
        <f>IF(ISBLANK(A647),"",'Frese Valve Selection'!D647)</f>
        <v>0</v>
      </c>
      <c r="G647" s="44">
        <v>1</v>
      </c>
      <c r="H647" s="44" t="e">
        <f>IF(ISBLANK(A647),"",'Frese Valve Selection'!AB647)</f>
        <v>#N/A</v>
      </c>
      <c r="I647" s="44" t="e">
        <f>IF(ISBLANK(A647),"",'Frese Valve Selection'!AC647&amp;" kPa")</f>
        <v>#N/A</v>
      </c>
      <c r="J647" s="44">
        <f>IF(ISBLANK(A647),"",'Frese Valve Selection'!B647)</f>
        <v>0</v>
      </c>
      <c r="K647" s="45" t="str">
        <f>IF(ISBLANK('Frese Valve Selection'!E647),"",'Frese Valve Selection'!E647)</f>
        <v/>
      </c>
    </row>
    <row r="648" spans="1:11">
      <c r="A648" s="43" t="str">
        <f>IF(ISBLANK('Frese Valve Selection'!Q648),"",'Frese Valve Selection'!Q648)</f>
        <v/>
      </c>
      <c r="B648" s="44">
        <f>'Frese Valve Selection'!C648</f>
        <v>0</v>
      </c>
      <c r="C648" s="44">
        <f>IF(ISBLANK(A648),"",'Frese Valve Selection'!AA648)</f>
        <v>0</v>
      </c>
      <c r="D648" s="44"/>
      <c r="E648" s="44"/>
      <c r="F648" s="44">
        <f>IF(ISBLANK(A648),"",'Frese Valve Selection'!D648)</f>
        <v>0</v>
      </c>
      <c r="G648" s="44">
        <v>1</v>
      </c>
      <c r="H648" s="44" t="e">
        <f>IF(ISBLANK(A648),"",'Frese Valve Selection'!AB648)</f>
        <v>#N/A</v>
      </c>
      <c r="I648" s="44" t="e">
        <f>IF(ISBLANK(A648),"",'Frese Valve Selection'!AC648&amp;" kPa")</f>
        <v>#N/A</v>
      </c>
      <c r="J648" s="44">
        <f>IF(ISBLANK(A648),"",'Frese Valve Selection'!B648)</f>
        <v>0</v>
      </c>
      <c r="K648" s="45" t="str">
        <f>IF(ISBLANK('Frese Valve Selection'!E648),"",'Frese Valve Selection'!E648)</f>
        <v/>
      </c>
    </row>
    <row r="649" spans="1:11">
      <c r="A649" s="43" t="str">
        <f>IF(ISBLANK('Frese Valve Selection'!Q649),"",'Frese Valve Selection'!Q649)</f>
        <v/>
      </c>
      <c r="B649" s="44">
        <f>'Frese Valve Selection'!C649</f>
        <v>0</v>
      </c>
      <c r="C649" s="44">
        <f>IF(ISBLANK(A649),"",'Frese Valve Selection'!AA649)</f>
        <v>0</v>
      </c>
      <c r="D649" s="44"/>
      <c r="E649" s="44"/>
      <c r="F649" s="44">
        <f>IF(ISBLANK(A649),"",'Frese Valve Selection'!D649)</f>
        <v>0</v>
      </c>
      <c r="G649" s="44">
        <v>1</v>
      </c>
      <c r="H649" s="44" t="e">
        <f>IF(ISBLANK(A649),"",'Frese Valve Selection'!AB649)</f>
        <v>#N/A</v>
      </c>
      <c r="I649" s="44" t="e">
        <f>IF(ISBLANK(A649),"",'Frese Valve Selection'!AC649&amp;" kPa")</f>
        <v>#N/A</v>
      </c>
      <c r="J649" s="44">
        <f>IF(ISBLANK(A649),"",'Frese Valve Selection'!B649)</f>
        <v>0</v>
      </c>
      <c r="K649" s="45" t="str">
        <f>IF(ISBLANK('Frese Valve Selection'!E649),"",'Frese Valve Selection'!E649)</f>
        <v/>
      </c>
    </row>
    <row r="650" spans="1:11">
      <c r="A650" s="43" t="str">
        <f>IF(ISBLANK('Frese Valve Selection'!Q650),"",'Frese Valve Selection'!Q650)</f>
        <v/>
      </c>
      <c r="B650" s="44">
        <f>'Frese Valve Selection'!C650</f>
        <v>0</v>
      </c>
      <c r="C650" s="44">
        <f>IF(ISBLANK(A650),"",'Frese Valve Selection'!AA650)</f>
        <v>0</v>
      </c>
      <c r="D650" s="44"/>
      <c r="E650" s="44"/>
      <c r="F650" s="44">
        <f>IF(ISBLANK(A650),"",'Frese Valve Selection'!D650)</f>
        <v>0</v>
      </c>
      <c r="G650" s="44">
        <v>1</v>
      </c>
      <c r="H650" s="44" t="e">
        <f>IF(ISBLANK(A650),"",'Frese Valve Selection'!AB650)</f>
        <v>#N/A</v>
      </c>
      <c r="I650" s="44" t="e">
        <f>IF(ISBLANK(A650),"",'Frese Valve Selection'!AC650&amp;" kPa")</f>
        <v>#N/A</v>
      </c>
      <c r="J650" s="44">
        <f>IF(ISBLANK(A650),"",'Frese Valve Selection'!B650)</f>
        <v>0</v>
      </c>
      <c r="K650" s="45" t="str">
        <f>IF(ISBLANK('Frese Valve Selection'!E650),"",'Frese Valve Selection'!E650)</f>
        <v/>
      </c>
    </row>
    <row r="651" spans="1:11">
      <c r="A651" s="43" t="str">
        <f>IF(ISBLANK('Frese Valve Selection'!Q651),"",'Frese Valve Selection'!Q651)</f>
        <v/>
      </c>
      <c r="B651" s="44">
        <f>'Frese Valve Selection'!C651</f>
        <v>0</v>
      </c>
      <c r="C651" s="44">
        <f>IF(ISBLANK(A651),"",'Frese Valve Selection'!AA651)</f>
        <v>0</v>
      </c>
      <c r="D651" s="44"/>
      <c r="E651" s="44"/>
      <c r="F651" s="44">
        <f>IF(ISBLANK(A651),"",'Frese Valve Selection'!D651)</f>
        <v>0</v>
      </c>
      <c r="G651" s="44">
        <v>1</v>
      </c>
      <c r="H651" s="44" t="e">
        <f>IF(ISBLANK(A651),"",'Frese Valve Selection'!AB651)</f>
        <v>#N/A</v>
      </c>
      <c r="I651" s="44" t="e">
        <f>IF(ISBLANK(A651),"",'Frese Valve Selection'!AC651&amp;" kPa")</f>
        <v>#N/A</v>
      </c>
      <c r="J651" s="44">
        <f>IF(ISBLANK(A651),"",'Frese Valve Selection'!B651)</f>
        <v>0</v>
      </c>
      <c r="K651" s="45" t="str">
        <f>IF(ISBLANK('Frese Valve Selection'!E651),"",'Frese Valve Selection'!E651)</f>
        <v/>
      </c>
    </row>
    <row r="652" spans="1:11">
      <c r="A652" s="43" t="str">
        <f>IF(ISBLANK('Frese Valve Selection'!Q652),"",'Frese Valve Selection'!Q652)</f>
        <v/>
      </c>
      <c r="B652" s="44">
        <f>'Frese Valve Selection'!C652</f>
        <v>0</v>
      </c>
      <c r="C652" s="44">
        <f>IF(ISBLANK(A652),"",'Frese Valve Selection'!AA652)</f>
        <v>0</v>
      </c>
      <c r="D652" s="44"/>
      <c r="E652" s="44"/>
      <c r="F652" s="44">
        <f>IF(ISBLANK(A652),"",'Frese Valve Selection'!D652)</f>
        <v>0</v>
      </c>
      <c r="G652" s="44">
        <v>1</v>
      </c>
      <c r="H652" s="44" t="e">
        <f>IF(ISBLANK(A652),"",'Frese Valve Selection'!AB652)</f>
        <v>#N/A</v>
      </c>
      <c r="I652" s="44" t="e">
        <f>IF(ISBLANK(A652),"",'Frese Valve Selection'!AC652&amp;" kPa")</f>
        <v>#N/A</v>
      </c>
      <c r="J652" s="44">
        <f>IF(ISBLANK(A652),"",'Frese Valve Selection'!B652)</f>
        <v>0</v>
      </c>
      <c r="K652" s="45" t="str">
        <f>IF(ISBLANK('Frese Valve Selection'!E652),"",'Frese Valve Selection'!E652)</f>
        <v/>
      </c>
    </row>
    <row r="653" spans="1:11">
      <c r="A653" s="43" t="str">
        <f>IF(ISBLANK('Frese Valve Selection'!Q653),"",'Frese Valve Selection'!Q653)</f>
        <v/>
      </c>
      <c r="B653" s="44">
        <f>'Frese Valve Selection'!C653</f>
        <v>0</v>
      </c>
      <c r="C653" s="44">
        <f>IF(ISBLANK(A653),"",'Frese Valve Selection'!AA653)</f>
        <v>0</v>
      </c>
      <c r="D653" s="44"/>
      <c r="E653" s="44"/>
      <c r="F653" s="44">
        <f>IF(ISBLANK(A653),"",'Frese Valve Selection'!D653)</f>
        <v>0</v>
      </c>
      <c r="G653" s="44">
        <v>1</v>
      </c>
      <c r="H653" s="44" t="e">
        <f>IF(ISBLANK(A653),"",'Frese Valve Selection'!AB653)</f>
        <v>#N/A</v>
      </c>
      <c r="I653" s="44" t="e">
        <f>IF(ISBLANK(A653),"",'Frese Valve Selection'!AC653&amp;" kPa")</f>
        <v>#N/A</v>
      </c>
      <c r="J653" s="44">
        <f>IF(ISBLANK(A653),"",'Frese Valve Selection'!B653)</f>
        <v>0</v>
      </c>
      <c r="K653" s="45" t="str">
        <f>IF(ISBLANK('Frese Valve Selection'!E653),"",'Frese Valve Selection'!E653)</f>
        <v/>
      </c>
    </row>
    <row r="654" spans="1:11">
      <c r="A654" s="43" t="str">
        <f>IF(ISBLANK('Frese Valve Selection'!Q654),"",'Frese Valve Selection'!Q654)</f>
        <v/>
      </c>
      <c r="B654" s="44">
        <f>'Frese Valve Selection'!C654</f>
        <v>0</v>
      </c>
      <c r="C654" s="44">
        <f>IF(ISBLANK(A654),"",'Frese Valve Selection'!AA654)</f>
        <v>0</v>
      </c>
      <c r="D654" s="44"/>
      <c r="E654" s="44"/>
      <c r="F654" s="44">
        <f>IF(ISBLANK(A654),"",'Frese Valve Selection'!D654)</f>
        <v>0</v>
      </c>
      <c r="G654" s="44">
        <v>1</v>
      </c>
      <c r="H654" s="44" t="e">
        <f>IF(ISBLANK(A654),"",'Frese Valve Selection'!AB654)</f>
        <v>#N/A</v>
      </c>
      <c r="I654" s="44" t="e">
        <f>IF(ISBLANK(A654),"",'Frese Valve Selection'!AC654&amp;" kPa")</f>
        <v>#N/A</v>
      </c>
      <c r="J654" s="44">
        <f>IF(ISBLANK(A654),"",'Frese Valve Selection'!B654)</f>
        <v>0</v>
      </c>
      <c r="K654" s="45" t="str">
        <f>IF(ISBLANK('Frese Valve Selection'!E654),"",'Frese Valve Selection'!E654)</f>
        <v/>
      </c>
    </row>
    <row r="655" spans="1:11">
      <c r="A655" s="43" t="str">
        <f>IF(ISBLANK('Frese Valve Selection'!Q655),"",'Frese Valve Selection'!Q655)</f>
        <v/>
      </c>
      <c r="B655" s="44">
        <f>'Frese Valve Selection'!C655</f>
        <v>0</v>
      </c>
      <c r="C655" s="44">
        <f>IF(ISBLANK(A655),"",'Frese Valve Selection'!AA655)</f>
        <v>0</v>
      </c>
      <c r="D655" s="44"/>
      <c r="E655" s="44"/>
      <c r="F655" s="44">
        <f>IF(ISBLANK(A655),"",'Frese Valve Selection'!D655)</f>
        <v>0</v>
      </c>
      <c r="G655" s="44">
        <v>1</v>
      </c>
      <c r="H655" s="44" t="e">
        <f>IF(ISBLANK(A655),"",'Frese Valve Selection'!AB655)</f>
        <v>#N/A</v>
      </c>
      <c r="I655" s="44" t="e">
        <f>IF(ISBLANK(A655),"",'Frese Valve Selection'!AC655&amp;" kPa")</f>
        <v>#N/A</v>
      </c>
      <c r="J655" s="44">
        <f>IF(ISBLANK(A655),"",'Frese Valve Selection'!B655)</f>
        <v>0</v>
      </c>
      <c r="K655" s="45" t="str">
        <f>IF(ISBLANK('Frese Valve Selection'!E655),"",'Frese Valve Selection'!E655)</f>
        <v/>
      </c>
    </row>
    <row r="656" spans="1:11">
      <c r="A656" s="43" t="str">
        <f>IF(ISBLANK('Frese Valve Selection'!Q656),"",'Frese Valve Selection'!Q656)</f>
        <v/>
      </c>
      <c r="B656" s="44">
        <f>'Frese Valve Selection'!C656</f>
        <v>0</v>
      </c>
      <c r="C656" s="44">
        <f>IF(ISBLANK(A656),"",'Frese Valve Selection'!AA656)</f>
        <v>0</v>
      </c>
      <c r="D656" s="44"/>
      <c r="E656" s="44"/>
      <c r="F656" s="44">
        <f>IF(ISBLANK(A656),"",'Frese Valve Selection'!D656)</f>
        <v>0</v>
      </c>
      <c r="G656" s="44">
        <v>1</v>
      </c>
      <c r="H656" s="44" t="e">
        <f>IF(ISBLANK(A656),"",'Frese Valve Selection'!AB656)</f>
        <v>#N/A</v>
      </c>
      <c r="I656" s="44" t="e">
        <f>IF(ISBLANK(A656),"",'Frese Valve Selection'!AC656&amp;" kPa")</f>
        <v>#N/A</v>
      </c>
      <c r="J656" s="44">
        <f>IF(ISBLANK(A656),"",'Frese Valve Selection'!B656)</f>
        <v>0</v>
      </c>
      <c r="K656" s="45" t="str">
        <f>IF(ISBLANK('Frese Valve Selection'!E656),"",'Frese Valve Selection'!E656)</f>
        <v/>
      </c>
    </row>
    <row r="657" spans="1:11">
      <c r="A657" s="43" t="str">
        <f>IF(ISBLANK('Frese Valve Selection'!Q657),"",'Frese Valve Selection'!Q657)</f>
        <v/>
      </c>
      <c r="B657" s="44">
        <f>'Frese Valve Selection'!C657</f>
        <v>0</v>
      </c>
      <c r="C657" s="44">
        <f>IF(ISBLANK(A657),"",'Frese Valve Selection'!AA657)</f>
        <v>0</v>
      </c>
      <c r="D657" s="44"/>
      <c r="E657" s="44"/>
      <c r="F657" s="44">
        <f>IF(ISBLANK(A657),"",'Frese Valve Selection'!D657)</f>
        <v>0</v>
      </c>
      <c r="G657" s="44">
        <v>1</v>
      </c>
      <c r="H657" s="44" t="e">
        <f>IF(ISBLANK(A657),"",'Frese Valve Selection'!AB657)</f>
        <v>#N/A</v>
      </c>
      <c r="I657" s="44" t="e">
        <f>IF(ISBLANK(A657),"",'Frese Valve Selection'!AC657&amp;" kPa")</f>
        <v>#N/A</v>
      </c>
      <c r="J657" s="44">
        <f>IF(ISBLANK(A657),"",'Frese Valve Selection'!B657)</f>
        <v>0</v>
      </c>
      <c r="K657" s="45" t="str">
        <f>IF(ISBLANK('Frese Valve Selection'!E657),"",'Frese Valve Selection'!E657)</f>
        <v/>
      </c>
    </row>
    <row r="658" spans="1:11">
      <c r="A658" s="43" t="str">
        <f>IF(ISBLANK('Frese Valve Selection'!Q658),"",'Frese Valve Selection'!Q658)</f>
        <v/>
      </c>
      <c r="B658" s="44">
        <f>'Frese Valve Selection'!C658</f>
        <v>0</v>
      </c>
      <c r="C658" s="44">
        <f>IF(ISBLANK(A658),"",'Frese Valve Selection'!AA658)</f>
        <v>0</v>
      </c>
      <c r="D658" s="44"/>
      <c r="E658" s="44"/>
      <c r="F658" s="44">
        <f>IF(ISBLANK(A658),"",'Frese Valve Selection'!D658)</f>
        <v>0</v>
      </c>
      <c r="G658" s="44">
        <v>1</v>
      </c>
      <c r="H658" s="44" t="e">
        <f>IF(ISBLANK(A658),"",'Frese Valve Selection'!AB658)</f>
        <v>#N/A</v>
      </c>
      <c r="I658" s="44" t="e">
        <f>IF(ISBLANK(A658),"",'Frese Valve Selection'!AC658&amp;" kPa")</f>
        <v>#N/A</v>
      </c>
      <c r="J658" s="44">
        <f>IF(ISBLANK(A658),"",'Frese Valve Selection'!B658)</f>
        <v>0</v>
      </c>
      <c r="K658" s="45" t="str">
        <f>IF(ISBLANK('Frese Valve Selection'!E658),"",'Frese Valve Selection'!E658)</f>
        <v/>
      </c>
    </row>
    <row r="659" spans="1:11">
      <c r="A659" s="43" t="str">
        <f>IF(ISBLANK('Frese Valve Selection'!Q659),"",'Frese Valve Selection'!Q659)</f>
        <v/>
      </c>
      <c r="B659" s="44">
        <f>'Frese Valve Selection'!C659</f>
        <v>0</v>
      </c>
      <c r="C659" s="44">
        <f>IF(ISBLANK(A659),"",'Frese Valve Selection'!AA659)</f>
        <v>0</v>
      </c>
      <c r="D659" s="44"/>
      <c r="E659" s="44"/>
      <c r="F659" s="44">
        <f>IF(ISBLANK(A659),"",'Frese Valve Selection'!D659)</f>
        <v>0</v>
      </c>
      <c r="G659" s="44">
        <v>1</v>
      </c>
      <c r="H659" s="44" t="e">
        <f>IF(ISBLANK(A659),"",'Frese Valve Selection'!AB659)</f>
        <v>#N/A</v>
      </c>
      <c r="I659" s="44" t="e">
        <f>IF(ISBLANK(A659),"",'Frese Valve Selection'!AC659&amp;" kPa")</f>
        <v>#N/A</v>
      </c>
      <c r="J659" s="44">
        <f>IF(ISBLANK(A659),"",'Frese Valve Selection'!B659)</f>
        <v>0</v>
      </c>
      <c r="K659" s="45" t="str">
        <f>IF(ISBLANK('Frese Valve Selection'!E659),"",'Frese Valve Selection'!E659)</f>
        <v/>
      </c>
    </row>
    <row r="660" spans="1:11">
      <c r="A660" s="43" t="str">
        <f>IF(ISBLANK('Frese Valve Selection'!Q660),"",'Frese Valve Selection'!Q660)</f>
        <v/>
      </c>
      <c r="B660" s="44">
        <f>'Frese Valve Selection'!C660</f>
        <v>0</v>
      </c>
      <c r="C660" s="44">
        <f>IF(ISBLANK(A660),"",'Frese Valve Selection'!AA660)</f>
        <v>0</v>
      </c>
      <c r="D660" s="44"/>
      <c r="E660" s="44"/>
      <c r="F660" s="44">
        <f>IF(ISBLANK(A660),"",'Frese Valve Selection'!D660)</f>
        <v>0</v>
      </c>
      <c r="G660" s="44">
        <v>1</v>
      </c>
      <c r="H660" s="44" t="e">
        <f>IF(ISBLANK(A660),"",'Frese Valve Selection'!AB660)</f>
        <v>#N/A</v>
      </c>
      <c r="I660" s="44" t="e">
        <f>IF(ISBLANK(A660),"",'Frese Valve Selection'!AC660&amp;" kPa")</f>
        <v>#N/A</v>
      </c>
      <c r="J660" s="44">
        <f>IF(ISBLANK(A660),"",'Frese Valve Selection'!B660)</f>
        <v>0</v>
      </c>
      <c r="K660" s="45" t="str">
        <f>IF(ISBLANK('Frese Valve Selection'!E660),"",'Frese Valve Selection'!E660)</f>
        <v/>
      </c>
    </row>
    <row r="661" spans="1:11">
      <c r="A661" s="43" t="str">
        <f>IF(ISBLANK('Frese Valve Selection'!Q661),"",'Frese Valve Selection'!Q661)</f>
        <v/>
      </c>
      <c r="B661" s="44">
        <f>'Frese Valve Selection'!C661</f>
        <v>0</v>
      </c>
      <c r="C661" s="44">
        <f>IF(ISBLANK(A661),"",'Frese Valve Selection'!AA661)</f>
        <v>0</v>
      </c>
      <c r="D661" s="44"/>
      <c r="E661" s="44"/>
      <c r="F661" s="44">
        <f>IF(ISBLANK(A661),"",'Frese Valve Selection'!D661)</f>
        <v>0</v>
      </c>
      <c r="G661" s="44">
        <v>1</v>
      </c>
      <c r="H661" s="44" t="e">
        <f>IF(ISBLANK(A661),"",'Frese Valve Selection'!AB661)</f>
        <v>#N/A</v>
      </c>
      <c r="I661" s="44" t="e">
        <f>IF(ISBLANK(A661),"",'Frese Valve Selection'!AC661&amp;" kPa")</f>
        <v>#N/A</v>
      </c>
      <c r="J661" s="44">
        <f>IF(ISBLANK(A661),"",'Frese Valve Selection'!B661)</f>
        <v>0</v>
      </c>
      <c r="K661" s="45" t="str">
        <f>IF(ISBLANK('Frese Valve Selection'!E661),"",'Frese Valve Selection'!E661)</f>
        <v/>
      </c>
    </row>
    <row r="662" spans="1:11">
      <c r="A662" s="43" t="str">
        <f>IF(ISBLANK('Frese Valve Selection'!Q662),"",'Frese Valve Selection'!Q662)</f>
        <v/>
      </c>
      <c r="B662" s="44">
        <f>'Frese Valve Selection'!C662</f>
        <v>0</v>
      </c>
      <c r="C662" s="44">
        <f>IF(ISBLANK(A662),"",'Frese Valve Selection'!AA662)</f>
        <v>0</v>
      </c>
      <c r="D662" s="44"/>
      <c r="E662" s="44"/>
      <c r="F662" s="44">
        <f>IF(ISBLANK(A662),"",'Frese Valve Selection'!D662)</f>
        <v>0</v>
      </c>
      <c r="G662" s="44">
        <v>1</v>
      </c>
      <c r="H662" s="44" t="e">
        <f>IF(ISBLANK(A662),"",'Frese Valve Selection'!AB662)</f>
        <v>#N/A</v>
      </c>
      <c r="I662" s="44" t="e">
        <f>IF(ISBLANK(A662),"",'Frese Valve Selection'!AC662&amp;" kPa")</f>
        <v>#N/A</v>
      </c>
      <c r="J662" s="44">
        <f>IF(ISBLANK(A662),"",'Frese Valve Selection'!B662)</f>
        <v>0</v>
      </c>
      <c r="K662" s="45" t="str">
        <f>IF(ISBLANK('Frese Valve Selection'!E662),"",'Frese Valve Selection'!E662)</f>
        <v/>
      </c>
    </row>
    <row r="663" spans="1:11">
      <c r="A663" s="43" t="str">
        <f>IF(ISBLANK('Frese Valve Selection'!Q663),"",'Frese Valve Selection'!Q663)</f>
        <v/>
      </c>
      <c r="B663" s="44">
        <f>'Frese Valve Selection'!C663</f>
        <v>0</v>
      </c>
      <c r="C663" s="44">
        <f>IF(ISBLANK(A663),"",'Frese Valve Selection'!AA663)</f>
        <v>0</v>
      </c>
      <c r="D663" s="44"/>
      <c r="E663" s="44"/>
      <c r="F663" s="44">
        <f>IF(ISBLANK(A663),"",'Frese Valve Selection'!D663)</f>
        <v>0</v>
      </c>
      <c r="G663" s="44">
        <v>1</v>
      </c>
      <c r="H663" s="44" t="e">
        <f>IF(ISBLANK(A663),"",'Frese Valve Selection'!AB663)</f>
        <v>#N/A</v>
      </c>
      <c r="I663" s="44" t="e">
        <f>IF(ISBLANK(A663),"",'Frese Valve Selection'!AC663&amp;" kPa")</f>
        <v>#N/A</v>
      </c>
      <c r="J663" s="44">
        <f>IF(ISBLANK(A663),"",'Frese Valve Selection'!B663)</f>
        <v>0</v>
      </c>
      <c r="K663" s="45" t="str">
        <f>IF(ISBLANK('Frese Valve Selection'!E663),"",'Frese Valve Selection'!E663)</f>
        <v/>
      </c>
    </row>
    <row r="664" spans="1:11">
      <c r="A664" s="43" t="str">
        <f>IF(ISBLANK('Frese Valve Selection'!Q664),"",'Frese Valve Selection'!Q664)</f>
        <v/>
      </c>
      <c r="B664" s="44">
        <f>'Frese Valve Selection'!C664</f>
        <v>0</v>
      </c>
      <c r="C664" s="44">
        <f>IF(ISBLANK(A664),"",'Frese Valve Selection'!AA664)</f>
        <v>0</v>
      </c>
      <c r="D664" s="44"/>
      <c r="E664" s="44"/>
      <c r="F664" s="44">
        <f>IF(ISBLANK(A664),"",'Frese Valve Selection'!D664)</f>
        <v>0</v>
      </c>
      <c r="G664" s="44">
        <v>1</v>
      </c>
      <c r="H664" s="44" t="e">
        <f>IF(ISBLANK(A664),"",'Frese Valve Selection'!AB664)</f>
        <v>#N/A</v>
      </c>
      <c r="I664" s="44" t="e">
        <f>IF(ISBLANK(A664),"",'Frese Valve Selection'!AC664&amp;" kPa")</f>
        <v>#N/A</v>
      </c>
      <c r="J664" s="44">
        <f>IF(ISBLANK(A664),"",'Frese Valve Selection'!B664)</f>
        <v>0</v>
      </c>
      <c r="K664" s="45" t="str">
        <f>IF(ISBLANK('Frese Valve Selection'!E664),"",'Frese Valve Selection'!E664)</f>
        <v/>
      </c>
    </row>
    <row r="665" spans="1:11">
      <c r="A665" s="43" t="str">
        <f>IF(ISBLANK('Frese Valve Selection'!Q665),"",'Frese Valve Selection'!Q665)</f>
        <v/>
      </c>
      <c r="B665" s="44">
        <f>'Frese Valve Selection'!C665</f>
        <v>0</v>
      </c>
      <c r="C665" s="44">
        <f>IF(ISBLANK(A665),"",'Frese Valve Selection'!AA665)</f>
        <v>0</v>
      </c>
      <c r="D665" s="44"/>
      <c r="E665" s="44"/>
      <c r="F665" s="44">
        <f>IF(ISBLANK(A665),"",'Frese Valve Selection'!D665)</f>
        <v>0</v>
      </c>
      <c r="G665" s="44">
        <v>1</v>
      </c>
      <c r="H665" s="44" t="e">
        <f>IF(ISBLANK(A665),"",'Frese Valve Selection'!AB665)</f>
        <v>#N/A</v>
      </c>
      <c r="I665" s="44" t="e">
        <f>IF(ISBLANK(A665),"",'Frese Valve Selection'!AC665&amp;" kPa")</f>
        <v>#N/A</v>
      </c>
      <c r="J665" s="44">
        <f>IF(ISBLANK(A665),"",'Frese Valve Selection'!B665)</f>
        <v>0</v>
      </c>
      <c r="K665" s="45" t="str">
        <f>IF(ISBLANK('Frese Valve Selection'!E665),"",'Frese Valve Selection'!E665)</f>
        <v/>
      </c>
    </row>
    <row r="666" spans="1:11">
      <c r="A666" s="43" t="str">
        <f>IF(ISBLANK('Frese Valve Selection'!Q666),"",'Frese Valve Selection'!Q666)</f>
        <v/>
      </c>
      <c r="B666" s="44">
        <f>'Frese Valve Selection'!C666</f>
        <v>0</v>
      </c>
      <c r="C666" s="44">
        <f>IF(ISBLANK(A666),"",'Frese Valve Selection'!AA666)</f>
        <v>0</v>
      </c>
      <c r="D666" s="44"/>
      <c r="E666" s="44"/>
      <c r="F666" s="44">
        <f>IF(ISBLANK(A666),"",'Frese Valve Selection'!D666)</f>
        <v>0</v>
      </c>
      <c r="G666" s="44">
        <v>1</v>
      </c>
      <c r="H666" s="44" t="e">
        <f>IF(ISBLANK(A666),"",'Frese Valve Selection'!AB666)</f>
        <v>#N/A</v>
      </c>
      <c r="I666" s="44" t="e">
        <f>IF(ISBLANK(A666),"",'Frese Valve Selection'!AC666&amp;" kPa")</f>
        <v>#N/A</v>
      </c>
      <c r="J666" s="44">
        <f>IF(ISBLANK(A666),"",'Frese Valve Selection'!B666)</f>
        <v>0</v>
      </c>
      <c r="K666" s="45" t="str">
        <f>IF(ISBLANK('Frese Valve Selection'!E666),"",'Frese Valve Selection'!E666)</f>
        <v/>
      </c>
    </row>
    <row r="667" spans="1:11">
      <c r="A667" s="43" t="str">
        <f>IF(ISBLANK('Frese Valve Selection'!Q667),"",'Frese Valve Selection'!Q667)</f>
        <v/>
      </c>
      <c r="B667" s="44">
        <f>'Frese Valve Selection'!C667</f>
        <v>0</v>
      </c>
      <c r="C667" s="44">
        <f>IF(ISBLANK(A667),"",'Frese Valve Selection'!AA667)</f>
        <v>0</v>
      </c>
      <c r="D667" s="44"/>
      <c r="E667" s="44"/>
      <c r="F667" s="44">
        <f>IF(ISBLANK(A667),"",'Frese Valve Selection'!D667)</f>
        <v>0</v>
      </c>
      <c r="G667" s="44">
        <v>1</v>
      </c>
      <c r="H667" s="44" t="e">
        <f>IF(ISBLANK(A667),"",'Frese Valve Selection'!AB667)</f>
        <v>#N/A</v>
      </c>
      <c r="I667" s="44" t="e">
        <f>IF(ISBLANK(A667),"",'Frese Valve Selection'!AC667&amp;" kPa")</f>
        <v>#N/A</v>
      </c>
      <c r="J667" s="44">
        <f>IF(ISBLANK(A667),"",'Frese Valve Selection'!B667)</f>
        <v>0</v>
      </c>
      <c r="K667" s="45" t="str">
        <f>IF(ISBLANK('Frese Valve Selection'!E667),"",'Frese Valve Selection'!E667)</f>
        <v/>
      </c>
    </row>
    <row r="668" spans="1:11">
      <c r="A668" s="43" t="str">
        <f>IF(ISBLANK('Frese Valve Selection'!Q668),"",'Frese Valve Selection'!Q668)</f>
        <v/>
      </c>
      <c r="B668" s="44">
        <f>'Frese Valve Selection'!C668</f>
        <v>0</v>
      </c>
      <c r="C668" s="44">
        <f>IF(ISBLANK(A668),"",'Frese Valve Selection'!AA668)</f>
        <v>0</v>
      </c>
      <c r="D668" s="44"/>
      <c r="E668" s="44"/>
      <c r="F668" s="44">
        <f>IF(ISBLANK(A668),"",'Frese Valve Selection'!D668)</f>
        <v>0</v>
      </c>
      <c r="G668" s="44">
        <v>1</v>
      </c>
      <c r="H668" s="44" t="e">
        <f>IF(ISBLANK(A668),"",'Frese Valve Selection'!AB668)</f>
        <v>#N/A</v>
      </c>
      <c r="I668" s="44" t="e">
        <f>IF(ISBLANK(A668),"",'Frese Valve Selection'!AC668&amp;" kPa")</f>
        <v>#N/A</v>
      </c>
      <c r="J668" s="44">
        <f>IF(ISBLANK(A668),"",'Frese Valve Selection'!B668)</f>
        <v>0</v>
      </c>
      <c r="K668" s="45" t="str">
        <f>IF(ISBLANK('Frese Valve Selection'!E668),"",'Frese Valve Selection'!E668)</f>
        <v/>
      </c>
    </row>
    <row r="669" spans="1:11">
      <c r="A669" s="43" t="str">
        <f>IF(ISBLANK('Frese Valve Selection'!Q669),"",'Frese Valve Selection'!Q669)</f>
        <v/>
      </c>
      <c r="B669" s="44">
        <f>'Frese Valve Selection'!C669</f>
        <v>0</v>
      </c>
      <c r="C669" s="44">
        <f>IF(ISBLANK(A669),"",'Frese Valve Selection'!AA669)</f>
        <v>0</v>
      </c>
      <c r="D669" s="44"/>
      <c r="E669" s="44"/>
      <c r="F669" s="44">
        <f>IF(ISBLANK(A669),"",'Frese Valve Selection'!D669)</f>
        <v>0</v>
      </c>
      <c r="G669" s="44">
        <v>1</v>
      </c>
      <c r="H669" s="44" t="e">
        <f>IF(ISBLANK(A669),"",'Frese Valve Selection'!AB669)</f>
        <v>#N/A</v>
      </c>
      <c r="I669" s="44" t="e">
        <f>IF(ISBLANK(A669),"",'Frese Valve Selection'!AC669&amp;" kPa")</f>
        <v>#N/A</v>
      </c>
      <c r="J669" s="44">
        <f>IF(ISBLANK(A669),"",'Frese Valve Selection'!B669)</f>
        <v>0</v>
      </c>
      <c r="K669" s="45" t="str">
        <f>IF(ISBLANK('Frese Valve Selection'!E669),"",'Frese Valve Selection'!E669)</f>
        <v/>
      </c>
    </row>
    <row r="670" spans="1:11">
      <c r="A670" s="43" t="str">
        <f>IF(ISBLANK('Frese Valve Selection'!Q670),"",'Frese Valve Selection'!Q670)</f>
        <v/>
      </c>
      <c r="B670" s="44">
        <f>'Frese Valve Selection'!C670</f>
        <v>0</v>
      </c>
      <c r="C670" s="44">
        <f>IF(ISBLANK(A670),"",'Frese Valve Selection'!AA670)</f>
        <v>0</v>
      </c>
      <c r="D670" s="44"/>
      <c r="E670" s="44"/>
      <c r="F670" s="44">
        <f>IF(ISBLANK(A670),"",'Frese Valve Selection'!D670)</f>
        <v>0</v>
      </c>
      <c r="G670" s="44">
        <v>1</v>
      </c>
      <c r="H670" s="44" t="e">
        <f>IF(ISBLANK(A670),"",'Frese Valve Selection'!AB670)</f>
        <v>#N/A</v>
      </c>
      <c r="I670" s="44" t="e">
        <f>IF(ISBLANK(A670),"",'Frese Valve Selection'!AC670&amp;" kPa")</f>
        <v>#N/A</v>
      </c>
      <c r="J670" s="44">
        <f>IF(ISBLANK(A670),"",'Frese Valve Selection'!B670)</f>
        <v>0</v>
      </c>
      <c r="K670" s="45" t="str">
        <f>IF(ISBLANK('Frese Valve Selection'!E670),"",'Frese Valve Selection'!E670)</f>
        <v/>
      </c>
    </row>
    <row r="671" spans="1:11">
      <c r="A671" s="43" t="str">
        <f>IF(ISBLANK('Frese Valve Selection'!Q671),"",'Frese Valve Selection'!Q671)</f>
        <v/>
      </c>
      <c r="B671" s="44">
        <f>'Frese Valve Selection'!C671</f>
        <v>0</v>
      </c>
      <c r="C671" s="44">
        <f>IF(ISBLANK(A671),"",'Frese Valve Selection'!AA671)</f>
        <v>0</v>
      </c>
      <c r="D671" s="44"/>
      <c r="E671" s="44"/>
      <c r="F671" s="44">
        <f>IF(ISBLANK(A671),"",'Frese Valve Selection'!D671)</f>
        <v>0</v>
      </c>
      <c r="G671" s="44">
        <v>1</v>
      </c>
      <c r="H671" s="44" t="e">
        <f>IF(ISBLANK(A671),"",'Frese Valve Selection'!AB671)</f>
        <v>#N/A</v>
      </c>
      <c r="I671" s="44" t="e">
        <f>IF(ISBLANK(A671),"",'Frese Valve Selection'!AC671&amp;" kPa")</f>
        <v>#N/A</v>
      </c>
      <c r="J671" s="44">
        <f>IF(ISBLANK(A671),"",'Frese Valve Selection'!B671)</f>
        <v>0</v>
      </c>
      <c r="K671" s="45" t="str">
        <f>IF(ISBLANK('Frese Valve Selection'!E671),"",'Frese Valve Selection'!E671)</f>
        <v/>
      </c>
    </row>
    <row r="672" spans="1:11">
      <c r="A672" s="43" t="str">
        <f>IF(ISBLANK('Frese Valve Selection'!Q672),"",'Frese Valve Selection'!Q672)</f>
        <v/>
      </c>
      <c r="B672" s="44">
        <f>'Frese Valve Selection'!C672</f>
        <v>0</v>
      </c>
      <c r="C672" s="44">
        <f>IF(ISBLANK(A672),"",'Frese Valve Selection'!AA672)</f>
        <v>0</v>
      </c>
      <c r="D672" s="44"/>
      <c r="E672" s="44"/>
      <c r="F672" s="44">
        <f>IF(ISBLANK(A672),"",'Frese Valve Selection'!D672)</f>
        <v>0</v>
      </c>
      <c r="G672" s="44">
        <v>1</v>
      </c>
      <c r="H672" s="44" t="e">
        <f>IF(ISBLANK(A672),"",'Frese Valve Selection'!AB672)</f>
        <v>#N/A</v>
      </c>
      <c r="I672" s="44" t="e">
        <f>IF(ISBLANK(A672),"",'Frese Valve Selection'!AC672&amp;" kPa")</f>
        <v>#N/A</v>
      </c>
      <c r="J672" s="44">
        <f>IF(ISBLANK(A672),"",'Frese Valve Selection'!B672)</f>
        <v>0</v>
      </c>
      <c r="K672" s="45" t="str">
        <f>IF(ISBLANK('Frese Valve Selection'!E672),"",'Frese Valve Selection'!E672)</f>
        <v/>
      </c>
    </row>
    <row r="673" spans="1:11">
      <c r="A673" s="43" t="str">
        <f>IF(ISBLANK('Frese Valve Selection'!Q673),"",'Frese Valve Selection'!Q673)</f>
        <v/>
      </c>
      <c r="B673" s="44">
        <f>'Frese Valve Selection'!C673</f>
        <v>0</v>
      </c>
      <c r="C673" s="44">
        <f>IF(ISBLANK(A673),"",'Frese Valve Selection'!AA673)</f>
        <v>0</v>
      </c>
      <c r="D673" s="44"/>
      <c r="E673" s="44"/>
      <c r="F673" s="44">
        <f>IF(ISBLANK(A673),"",'Frese Valve Selection'!D673)</f>
        <v>0</v>
      </c>
      <c r="G673" s="44">
        <v>1</v>
      </c>
      <c r="H673" s="44" t="e">
        <f>IF(ISBLANK(A673),"",'Frese Valve Selection'!AB673)</f>
        <v>#N/A</v>
      </c>
      <c r="I673" s="44" t="e">
        <f>IF(ISBLANK(A673),"",'Frese Valve Selection'!AC673&amp;" kPa")</f>
        <v>#N/A</v>
      </c>
      <c r="J673" s="44">
        <f>IF(ISBLANK(A673),"",'Frese Valve Selection'!B673)</f>
        <v>0</v>
      </c>
      <c r="K673" s="45" t="str">
        <f>IF(ISBLANK('Frese Valve Selection'!E673),"",'Frese Valve Selection'!E673)</f>
        <v/>
      </c>
    </row>
    <row r="674" spans="1:11">
      <c r="A674" s="43" t="str">
        <f>IF(ISBLANK('Frese Valve Selection'!Q674),"",'Frese Valve Selection'!Q674)</f>
        <v/>
      </c>
      <c r="B674" s="44">
        <f>'Frese Valve Selection'!C674</f>
        <v>0</v>
      </c>
      <c r="C674" s="44">
        <f>IF(ISBLANK(A674),"",'Frese Valve Selection'!AA674)</f>
        <v>0</v>
      </c>
      <c r="D674" s="44"/>
      <c r="E674" s="44"/>
      <c r="F674" s="44">
        <f>IF(ISBLANK(A674),"",'Frese Valve Selection'!D674)</f>
        <v>0</v>
      </c>
      <c r="G674" s="44">
        <v>1</v>
      </c>
      <c r="H674" s="44" t="e">
        <f>IF(ISBLANK(A674),"",'Frese Valve Selection'!AB674)</f>
        <v>#N/A</v>
      </c>
      <c r="I674" s="44" t="e">
        <f>IF(ISBLANK(A674),"",'Frese Valve Selection'!AC674&amp;" kPa")</f>
        <v>#N/A</v>
      </c>
      <c r="J674" s="44">
        <f>IF(ISBLANK(A674),"",'Frese Valve Selection'!B674)</f>
        <v>0</v>
      </c>
      <c r="K674" s="45" t="str">
        <f>IF(ISBLANK('Frese Valve Selection'!E674),"",'Frese Valve Selection'!E674)</f>
        <v/>
      </c>
    </row>
    <row r="675" spans="1:11">
      <c r="A675" s="43" t="str">
        <f>IF(ISBLANK('Frese Valve Selection'!Q675),"",'Frese Valve Selection'!Q675)</f>
        <v/>
      </c>
      <c r="B675" s="44">
        <f>'Frese Valve Selection'!C675</f>
        <v>0</v>
      </c>
      <c r="C675" s="44">
        <f>IF(ISBLANK(A675),"",'Frese Valve Selection'!AA675)</f>
        <v>0</v>
      </c>
      <c r="D675" s="44"/>
      <c r="E675" s="44"/>
      <c r="F675" s="44">
        <f>IF(ISBLANK(A675),"",'Frese Valve Selection'!D675)</f>
        <v>0</v>
      </c>
      <c r="G675" s="44">
        <v>1</v>
      </c>
      <c r="H675" s="44" t="e">
        <f>IF(ISBLANK(A675),"",'Frese Valve Selection'!AB675)</f>
        <v>#N/A</v>
      </c>
      <c r="I675" s="44" t="e">
        <f>IF(ISBLANK(A675),"",'Frese Valve Selection'!AC675&amp;" kPa")</f>
        <v>#N/A</v>
      </c>
      <c r="J675" s="44">
        <f>IF(ISBLANK(A675),"",'Frese Valve Selection'!B675)</f>
        <v>0</v>
      </c>
      <c r="K675" s="45" t="str">
        <f>IF(ISBLANK('Frese Valve Selection'!E675),"",'Frese Valve Selection'!E675)</f>
        <v/>
      </c>
    </row>
    <row r="676" spans="1:11">
      <c r="A676" s="43" t="str">
        <f>IF(ISBLANK('Frese Valve Selection'!Q676),"",'Frese Valve Selection'!Q676)</f>
        <v/>
      </c>
      <c r="B676" s="44">
        <f>'Frese Valve Selection'!C676</f>
        <v>0</v>
      </c>
      <c r="C676" s="44">
        <f>IF(ISBLANK(A676),"",'Frese Valve Selection'!AA676)</f>
        <v>0</v>
      </c>
      <c r="D676" s="44"/>
      <c r="E676" s="44"/>
      <c r="F676" s="44">
        <f>IF(ISBLANK(A676),"",'Frese Valve Selection'!D676)</f>
        <v>0</v>
      </c>
      <c r="G676" s="44">
        <v>1</v>
      </c>
      <c r="H676" s="44" t="e">
        <f>IF(ISBLANK(A676),"",'Frese Valve Selection'!AB676)</f>
        <v>#N/A</v>
      </c>
      <c r="I676" s="44" t="e">
        <f>IF(ISBLANK(A676),"",'Frese Valve Selection'!AC676&amp;" kPa")</f>
        <v>#N/A</v>
      </c>
      <c r="J676" s="44">
        <f>IF(ISBLANK(A676),"",'Frese Valve Selection'!B676)</f>
        <v>0</v>
      </c>
      <c r="K676" s="45" t="str">
        <f>IF(ISBLANK('Frese Valve Selection'!E676),"",'Frese Valve Selection'!E676)</f>
        <v/>
      </c>
    </row>
    <row r="677" spans="1:11">
      <c r="A677" s="43" t="str">
        <f>IF(ISBLANK('Frese Valve Selection'!Q677),"",'Frese Valve Selection'!Q677)</f>
        <v/>
      </c>
      <c r="B677" s="44">
        <f>'Frese Valve Selection'!C677</f>
        <v>0</v>
      </c>
      <c r="C677" s="44">
        <f>IF(ISBLANK(A677),"",'Frese Valve Selection'!AA677)</f>
        <v>0</v>
      </c>
      <c r="D677" s="44"/>
      <c r="E677" s="44"/>
      <c r="F677" s="44">
        <f>IF(ISBLANK(A677),"",'Frese Valve Selection'!D677)</f>
        <v>0</v>
      </c>
      <c r="G677" s="44">
        <v>1</v>
      </c>
      <c r="H677" s="44" t="e">
        <f>IF(ISBLANK(A677),"",'Frese Valve Selection'!AB677)</f>
        <v>#N/A</v>
      </c>
      <c r="I677" s="44" t="e">
        <f>IF(ISBLANK(A677),"",'Frese Valve Selection'!AC677&amp;" kPa")</f>
        <v>#N/A</v>
      </c>
      <c r="J677" s="44">
        <f>IF(ISBLANK(A677),"",'Frese Valve Selection'!B677)</f>
        <v>0</v>
      </c>
      <c r="K677" s="45" t="str">
        <f>IF(ISBLANK('Frese Valve Selection'!E677),"",'Frese Valve Selection'!E677)</f>
        <v/>
      </c>
    </row>
    <row r="678" spans="1:11">
      <c r="A678" s="43" t="str">
        <f>IF(ISBLANK('Frese Valve Selection'!Q678),"",'Frese Valve Selection'!Q678)</f>
        <v/>
      </c>
      <c r="B678" s="44">
        <f>'Frese Valve Selection'!C678</f>
        <v>0</v>
      </c>
      <c r="C678" s="44">
        <f>IF(ISBLANK(A678),"",'Frese Valve Selection'!AA678)</f>
        <v>0</v>
      </c>
      <c r="D678" s="44"/>
      <c r="E678" s="44"/>
      <c r="F678" s="44">
        <f>IF(ISBLANK(A678),"",'Frese Valve Selection'!D678)</f>
        <v>0</v>
      </c>
      <c r="G678" s="44">
        <v>1</v>
      </c>
      <c r="H678" s="44" t="e">
        <f>IF(ISBLANK(A678),"",'Frese Valve Selection'!AB678)</f>
        <v>#N/A</v>
      </c>
      <c r="I678" s="44" t="e">
        <f>IF(ISBLANK(A678),"",'Frese Valve Selection'!AC678&amp;" kPa")</f>
        <v>#N/A</v>
      </c>
      <c r="J678" s="44">
        <f>IF(ISBLANK(A678),"",'Frese Valve Selection'!B678)</f>
        <v>0</v>
      </c>
      <c r="K678" s="45" t="str">
        <f>IF(ISBLANK('Frese Valve Selection'!E678),"",'Frese Valve Selection'!E678)</f>
        <v/>
      </c>
    </row>
    <row r="679" spans="1:11">
      <c r="A679" s="43" t="str">
        <f>IF(ISBLANK('Frese Valve Selection'!Q679),"",'Frese Valve Selection'!Q679)</f>
        <v/>
      </c>
      <c r="B679" s="44">
        <f>'Frese Valve Selection'!C679</f>
        <v>0</v>
      </c>
      <c r="C679" s="44">
        <f>IF(ISBLANK(A679),"",'Frese Valve Selection'!AA679)</f>
        <v>0</v>
      </c>
      <c r="D679" s="44"/>
      <c r="E679" s="44"/>
      <c r="F679" s="44">
        <f>IF(ISBLANK(A679),"",'Frese Valve Selection'!D679)</f>
        <v>0</v>
      </c>
      <c r="G679" s="44">
        <v>1</v>
      </c>
      <c r="H679" s="44" t="e">
        <f>IF(ISBLANK(A679),"",'Frese Valve Selection'!AB679)</f>
        <v>#N/A</v>
      </c>
      <c r="I679" s="44" t="e">
        <f>IF(ISBLANK(A679),"",'Frese Valve Selection'!AC679&amp;" kPa")</f>
        <v>#N/A</v>
      </c>
      <c r="J679" s="44">
        <f>IF(ISBLANK(A679),"",'Frese Valve Selection'!B679)</f>
        <v>0</v>
      </c>
      <c r="K679" s="45" t="str">
        <f>IF(ISBLANK('Frese Valve Selection'!E679),"",'Frese Valve Selection'!E679)</f>
        <v/>
      </c>
    </row>
    <row r="680" spans="1:11">
      <c r="A680" s="43" t="str">
        <f>IF(ISBLANK('Frese Valve Selection'!Q680),"",'Frese Valve Selection'!Q680)</f>
        <v/>
      </c>
      <c r="B680" s="44">
        <f>'Frese Valve Selection'!C680</f>
        <v>0</v>
      </c>
      <c r="C680" s="44">
        <f>IF(ISBLANK(A680),"",'Frese Valve Selection'!AA680)</f>
        <v>0</v>
      </c>
      <c r="D680" s="44"/>
      <c r="E680" s="44"/>
      <c r="F680" s="44">
        <f>IF(ISBLANK(A680),"",'Frese Valve Selection'!D680)</f>
        <v>0</v>
      </c>
      <c r="G680" s="44">
        <v>1</v>
      </c>
      <c r="H680" s="44" t="e">
        <f>IF(ISBLANK(A680),"",'Frese Valve Selection'!AB680)</f>
        <v>#N/A</v>
      </c>
      <c r="I680" s="44" t="e">
        <f>IF(ISBLANK(A680),"",'Frese Valve Selection'!AC680&amp;" kPa")</f>
        <v>#N/A</v>
      </c>
      <c r="J680" s="44">
        <f>IF(ISBLANK(A680),"",'Frese Valve Selection'!B680)</f>
        <v>0</v>
      </c>
      <c r="K680" s="45" t="str">
        <f>IF(ISBLANK('Frese Valve Selection'!E680),"",'Frese Valve Selection'!E680)</f>
        <v/>
      </c>
    </row>
    <row r="681" spans="1:11">
      <c r="A681" s="43" t="str">
        <f>IF(ISBLANK('Frese Valve Selection'!Q681),"",'Frese Valve Selection'!Q681)</f>
        <v/>
      </c>
      <c r="B681" s="44">
        <f>'Frese Valve Selection'!C681</f>
        <v>0</v>
      </c>
      <c r="C681" s="44">
        <f>IF(ISBLANK(A681),"",'Frese Valve Selection'!AA681)</f>
        <v>0</v>
      </c>
      <c r="D681" s="44"/>
      <c r="E681" s="44"/>
      <c r="F681" s="44">
        <f>IF(ISBLANK(A681),"",'Frese Valve Selection'!D681)</f>
        <v>0</v>
      </c>
      <c r="G681" s="44">
        <v>1</v>
      </c>
      <c r="H681" s="44" t="e">
        <f>IF(ISBLANK(A681),"",'Frese Valve Selection'!AB681)</f>
        <v>#N/A</v>
      </c>
      <c r="I681" s="44" t="e">
        <f>IF(ISBLANK(A681),"",'Frese Valve Selection'!AC681&amp;" kPa")</f>
        <v>#N/A</v>
      </c>
      <c r="J681" s="44">
        <f>IF(ISBLANK(A681),"",'Frese Valve Selection'!B681)</f>
        <v>0</v>
      </c>
      <c r="K681" s="45" t="str">
        <f>IF(ISBLANK('Frese Valve Selection'!E681),"",'Frese Valve Selection'!E681)</f>
        <v/>
      </c>
    </row>
    <row r="682" spans="1:11">
      <c r="A682" s="43" t="str">
        <f>IF(ISBLANK('Frese Valve Selection'!Q682),"",'Frese Valve Selection'!Q682)</f>
        <v/>
      </c>
      <c r="B682" s="44">
        <f>'Frese Valve Selection'!C682</f>
        <v>0</v>
      </c>
      <c r="C682" s="44">
        <f>IF(ISBLANK(A682),"",'Frese Valve Selection'!AA682)</f>
        <v>0</v>
      </c>
      <c r="D682" s="44"/>
      <c r="E682" s="44"/>
      <c r="F682" s="44">
        <f>IF(ISBLANK(A682),"",'Frese Valve Selection'!D682)</f>
        <v>0</v>
      </c>
      <c r="G682" s="44">
        <v>1</v>
      </c>
      <c r="H682" s="44" t="e">
        <f>IF(ISBLANK(A682),"",'Frese Valve Selection'!AB682)</f>
        <v>#N/A</v>
      </c>
      <c r="I682" s="44" t="e">
        <f>IF(ISBLANK(A682),"",'Frese Valve Selection'!AC682&amp;" kPa")</f>
        <v>#N/A</v>
      </c>
      <c r="J682" s="44">
        <f>IF(ISBLANK(A682),"",'Frese Valve Selection'!B682)</f>
        <v>0</v>
      </c>
      <c r="K682" s="45" t="str">
        <f>IF(ISBLANK('Frese Valve Selection'!E682),"",'Frese Valve Selection'!E682)</f>
        <v/>
      </c>
    </row>
    <row r="683" spans="1:11">
      <c r="A683" s="43" t="str">
        <f>IF(ISBLANK('Frese Valve Selection'!Q683),"",'Frese Valve Selection'!Q683)</f>
        <v/>
      </c>
      <c r="B683" s="44">
        <f>'Frese Valve Selection'!C683</f>
        <v>0</v>
      </c>
      <c r="C683" s="44">
        <f>IF(ISBLANK(A683),"",'Frese Valve Selection'!AA683)</f>
        <v>0</v>
      </c>
      <c r="D683" s="44"/>
      <c r="E683" s="44"/>
      <c r="F683" s="44">
        <f>IF(ISBLANK(A683),"",'Frese Valve Selection'!D683)</f>
        <v>0</v>
      </c>
      <c r="G683" s="44">
        <v>1</v>
      </c>
      <c r="H683" s="44" t="e">
        <f>IF(ISBLANK(A683),"",'Frese Valve Selection'!AB683)</f>
        <v>#N/A</v>
      </c>
      <c r="I683" s="44" t="e">
        <f>IF(ISBLANK(A683),"",'Frese Valve Selection'!AC683&amp;" kPa")</f>
        <v>#N/A</v>
      </c>
      <c r="J683" s="44">
        <f>IF(ISBLANK(A683),"",'Frese Valve Selection'!B683)</f>
        <v>0</v>
      </c>
      <c r="K683" s="45" t="str">
        <f>IF(ISBLANK('Frese Valve Selection'!E683),"",'Frese Valve Selection'!E683)</f>
        <v/>
      </c>
    </row>
    <row r="684" spans="1:11">
      <c r="A684" s="43" t="str">
        <f>IF(ISBLANK('Frese Valve Selection'!Q684),"",'Frese Valve Selection'!Q684)</f>
        <v/>
      </c>
      <c r="B684" s="44">
        <f>'Frese Valve Selection'!C684</f>
        <v>0</v>
      </c>
      <c r="C684" s="44">
        <f>IF(ISBLANK(A684),"",'Frese Valve Selection'!AA684)</f>
        <v>0</v>
      </c>
      <c r="D684" s="44"/>
      <c r="E684" s="44"/>
      <c r="F684" s="44">
        <f>IF(ISBLANK(A684),"",'Frese Valve Selection'!D684)</f>
        <v>0</v>
      </c>
      <c r="G684" s="44">
        <v>1</v>
      </c>
      <c r="H684" s="44" t="e">
        <f>IF(ISBLANK(A684),"",'Frese Valve Selection'!AB684)</f>
        <v>#N/A</v>
      </c>
      <c r="I684" s="44" t="e">
        <f>IF(ISBLANK(A684),"",'Frese Valve Selection'!AC684&amp;" kPa")</f>
        <v>#N/A</v>
      </c>
      <c r="J684" s="44">
        <f>IF(ISBLANK(A684),"",'Frese Valve Selection'!B684)</f>
        <v>0</v>
      </c>
      <c r="K684" s="45" t="str">
        <f>IF(ISBLANK('Frese Valve Selection'!E684),"",'Frese Valve Selection'!E684)</f>
        <v/>
      </c>
    </row>
    <row r="685" spans="1:11">
      <c r="A685" s="43" t="str">
        <f>IF(ISBLANK('Frese Valve Selection'!Q685),"",'Frese Valve Selection'!Q685)</f>
        <v/>
      </c>
      <c r="B685" s="44">
        <f>'Frese Valve Selection'!C685</f>
        <v>0</v>
      </c>
      <c r="C685" s="44">
        <f>IF(ISBLANK(A685),"",'Frese Valve Selection'!AA685)</f>
        <v>0</v>
      </c>
      <c r="D685" s="44"/>
      <c r="E685" s="44"/>
      <c r="F685" s="44">
        <f>IF(ISBLANK(A685),"",'Frese Valve Selection'!D685)</f>
        <v>0</v>
      </c>
      <c r="G685" s="44">
        <v>1</v>
      </c>
      <c r="H685" s="44" t="e">
        <f>IF(ISBLANK(A685),"",'Frese Valve Selection'!AB685)</f>
        <v>#N/A</v>
      </c>
      <c r="I685" s="44" t="e">
        <f>IF(ISBLANK(A685),"",'Frese Valve Selection'!AC685&amp;" kPa")</f>
        <v>#N/A</v>
      </c>
      <c r="J685" s="44">
        <f>IF(ISBLANK(A685),"",'Frese Valve Selection'!B685)</f>
        <v>0</v>
      </c>
      <c r="K685" s="45" t="str">
        <f>IF(ISBLANK('Frese Valve Selection'!E685),"",'Frese Valve Selection'!E685)</f>
        <v/>
      </c>
    </row>
    <row r="686" spans="1:11">
      <c r="A686" s="43" t="str">
        <f>IF(ISBLANK('Frese Valve Selection'!Q686),"",'Frese Valve Selection'!Q686)</f>
        <v/>
      </c>
      <c r="B686" s="44">
        <f>'Frese Valve Selection'!C686</f>
        <v>0</v>
      </c>
      <c r="C686" s="44">
        <f>IF(ISBLANK(A686),"",'Frese Valve Selection'!AA686)</f>
        <v>0</v>
      </c>
      <c r="D686" s="44"/>
      <c r="E686" s="44"/>
      <c r="F686" s="44">
        <f>IF(ISBLANK(A686),"",'Frese Valve Selection'!D686)</f>
        <v>0</v>
      </c>
      <c r="G686" s="44">
        <v>1</v>
      </c>
      <c r="H686" s="44" t="e">
        <f>IF(ISBLANK(A686),"",'Frese Valve Selection'!AB686)</f>
        <v>#N/A</v>
      </c>
      <c r="I686" s="44" t="e">
        <f>IF(ISBLANK(A686),"",'Frese Valve Selection'!AC686&amp;" kPa")</f>
        <v>#N/A</v>
      </c>
      <c r="J686" s="44">
        <f>IF(ISBLANK(A686),"",'Frese Valve Selection'!B686)</f>
        <v>0</v>
      </c>
      <c r="K686" s="45" t="str">
        <f>IF(ISBLANK('Frese Valve Selection'!E686),"",'Frese Valve Selection'!E686)</f>
        <v/>
      </c>
    </row>
    <row r="687" spans="1:11">
      <c r="A687" s="43" t="str">
        <f>IF(ISBLANK('Frese Valve Selection'!Q687),"",'Frese Valve Selection'!Q687)</f>
        <v/>
      </c>
      <c r="B687" s="44">
        <f>'Frese Valve Selection'!C687</f>
        <v>0</v>
      </c>
      <c r="C687" s="44">
        <f>IF(ISBLANK(A687),"",'Frese Valve Selection'!AA687)</f>
        <v>0</v>
      </c>
      <c r="D687" s="44"/>
      <c r="E687" s="44"/>
      <c r="F687" s="44">
        <f>IF(ISBLANK(A687),"",'Frese Valve Selection'!D687)</f>
        <v>0</v>
      </c>
      <c r="G687" s="44">
        <v>1</v>
      </c>
      <c r="H687" s="44" t="e">
        <f>IF(ISBLANK(A687),"",'Frese Valve Selection'!AB687)</f>
        <v>#N/A</v>
      </c>
      <c r="I687" s="44" t="e">
        <f>IF(ISBLANK(A687),"",'Frese Valve Selection'!AC687&amp;" kPa")</f>
        <v>#N/A</v>
      </c>
      <c r="J687" s="44">
        <f>IF(ISBLANK(A687),"",'Frese Valve Selection'!B687)</f>
        <v>0</v>
      </c>
      <c r="K687" s="45" t="str">
        <f>IF(ISBLANK('Frese Valve Selection'!E687),"",'Frese Valve Selection'!E687)</f>
        <v/>
      </c>
    </row>
    <row r="688" spans="1:11">
      <c r="A688" s="43" t="str">
        <f>IF(ISBLANK('Frese Valve Selection'!Q688),"",'Frese Valve Selection'!Q688)</f>
        <v/>
      </c>
      <c r="B688" s="44">
        <f>'Frese Valve Selection'!C688</f>
        <v>0</v>
      </c>
      <c r="C688" s="44">
        <f>IF(ISBLANK(A688),"",'Frese Valve Selection'!AA688)</f>
        <v>0</v>
      </c>
      <c r="D688" s="44"/>
      <c r="E688" s="44"/>
      <c r="F688" s="44">
        <f>IF(ISBLANK(A688),"",'Frese Valve Selection'!D688)</f>
        <v>0</v>
      </c>
      <c r="G688" s="44">
        <v>1</v>
      </c>
      <c r="H688" s="44" t="e">
        <f>IF(ISBLANK(A688),"",'Frese Valve Selection'!AB688)</f>
        <v>#N/A</v>
      </c>
      <c r="I688" s="44" t="e">
        <f>IF(ISBLANK(A688),"",'Frese Valve Selection'!AC688&amp;" kPa")</f>
        <v>#N/A</v>
      </c>
      <c r="J688" s="44">
        <f>IF(ISBLANK(A688),"",'Frese Valve Selection'!B688)</f>
        <v>0</v>
      </c>
      <c r="K688" s="45" t="str">
        <f>IF(ISBLANK('Frese Valve Selection'!E688),"",'Frese Valve Selection'!E688)</f>
        <v/>
      </c>
    </row>
    <row r="689" spans="1:11">
      <c r="A689" s="43" t="str">
        <f>IF(ISBLANK('Frese Valve Selection'!Q689),"",'Frese Valve Selection'!Q689)</f>
        <v/>
      </c>
      <c r="B689" s="44">
        <f>'Frese Valve Selection'!C689</f>
        <v>0</v>
      </c>
      <c r="C689" s="44">
        <f>IF(ISBLANK(A689),"",'Frese Valve Selection'!AA689)</f>
        <v>0</v>
      </c>
      <c r="D689" s="44"/>
      <c r="E689" s="44"/>
      <c r="F689" s="44">
        <f>IF(ISBLANK(A689),"",'Frese Valve Selection'!D689)</f>
        <v>0</v>
      </c>
      <c r="G689" s="44">
        <v>1</v>
      </c>
      <c r="H689" s="44" t="e">
        <f>IF(ISBLANK(A689),"",'Frese Valve Selection'!AB689)</f>
        <v>#N/A</v>
      </c>
      <c r="I689" s="44" t="e">
        <f>IF(ISBLANK(A689),"",'Frese Valve Selection'!AC689&amp;" kPa")</f>
        <v>#N/A</v>
      </c>
      <c r="J689" s="44">
        <f>IF(ISBLANK(A689),"",'Frese Valve Selection'!B689)</f>
        <v>0</v>
      </c>
      <c r="K689" s="45" t="str">
        <f>IF(ISBLANK('Frese Valve Selection'!E689),"",'Frese Valve Selection'!E689)</f>
        <v/>
      </c>
    </row>
    <row r="690" spans="1:11">
      <c r="A690" s="43" t="str">
        <f>IF(ISBLANK('Frese Valve Selection'!Q690),"",'Frese Valve Selection'!Q690)</f>
        <v/>
      </c>
      <c r="B690" s="44">
        <f>'Frese Valve Selection'!C690</f>
        <v>0</v>
      </c>
      <c r="C690" s="44">
        <f>IF(ISBLANK(A690),"",'Frese Valve Selection'!AA690)</f>
        <v>0</v>
      </c>
      <c r="D690" s="44"/>
      <c r="E690" s="44"/>
      <c r="F690" s="44">
        <f>IF(ISBLANK(A690),"",'Frese Valve Selection'!D690)</f>
        <v>0</v>
      </c>
      <c r="G690" s="44">
        <v>1</v>
      </c>
      <c r="H690" s="44" t="e">
        <f>IF(ISBLANK(A690),"",'Frese Valve Selection'!AB690)</f>
        <v>#N/A</v>
      </c>
      <c r="I690" s="44" t="e">
        <f>IF(ISBLANK(A690),"",'Frese Valve Selection'!AC690&amp;" kPa")</f>
        <v>#N/A</v>
      </c>
      <c r="J690" s="44">
        <f>IF(ISBLANK(A690),"",'Frese Valve Selection'!B690)</f>
        <v>0</v>
      </c>
      <c r="K690" s="45" t="str">
        <f>IF(ISBLANK('Frese Valve Selection'!E690),"",'Frese Valve Selection'!E690)</f>
        <v/>
      </c>
    </row>
    <row r="691" spans="1:11">
      <c r="A691" s="43" t="str">
        <f>IF(ISBLANK('Frese Valve Selection'!Q691),"",'Frese Valve Selection'!Q691)</f>
        <v/>
      </c>
      <c r="B691" s="44">
        <f>'Frese Valve Selection'!C691</f>
        <v>0</v>
      </c>
      <c r="C691" s="44">
        <f>IF(ISBLANK(A691),"",'Frese Valve Selection'!AA691)</f>
        <v>0</v>
      </c>
      <c r="D691" s="44"/>
      <c r="E691" s="44"/>
      <c r="F691" s="44">
        <f>IF(ISBLANK(A691),"",'Frese Valve Selection'!D691)</f>
        <v>0</v>
      </c>
      <c r="G691" s="44">
        <v>1</v>
      </c>
      <c r="H691" s="44" t="e">
        <f>IF(ISBLANK(A691),"",'Frese Valve Selection'!AB691)</f>
        <v>#N/A</v>
      </c>
      <c r="I691" s="44" t="e">
        <f>IF(ISBLANK(A691),"",'Frese Valve Selection'!AC691&amp;" kPa")</f>
        <v>#N/A</v>
      </c>
      <c r="J691" s="44">
        <f>IF(ISBLANK(A691),"",'Frese Valve Selection'!B691)</f>
        <v>0</v>
      </c>
      <c r="K691" s="45" t="str">
        <f>IF(ISBLANK('Frese Valve Selection'!E691),"",'Frese Valve Selection'!E691)</f>
        <v/>
      </c>
    </row>
    <row r="692" spans="1:11">
      <c r="A692" s="43" t="str">
        <f>IF(ISBLANK('Frese Valve Selection'!Q692),"",'Frese Valve Selection'!Q692)</f>
        <v/>
      </c>
      <c r="B692" s="44">
        <f>'Frese Valve Selection'!C692</f>
        <v>0</v>
      </c>
      <c r="C692" s="44">
        <f>IF(ISBLANK(A692),"",'Frese Valve Selection'!AA692)</f>
        <v>0</v>
      </c>
      <c r="D692" s="44"/>
      <c r="E692" s="44"/>
      <c r="F692" s="44">
        <f>IF(ISBLANK(A692),"",'Frese Valve Selection'!D692)</f>
        <v>0</v>
      </c>
      <c r="G692" s="44">
        <v>1</v>
      </c>
      <c r="H692" s="44" t="e">
        <f>IF(ISBLANK(A692),"",'Frese Valve Selection'!AB692)</f>
        <v>#N/A</v>
      </c>
      <c r="I692" s="44" t="e">
        <f>IF(ISBLANK(A692),"",'Frese Valve Selection'!AC692&amp;" kPa")</f>
        <v>#N/A</v>
      </c>
      <c r="J692" s="44">
        <f>IF(ISBLANK(A692),"",'Frese Valve Selection'!B692)</f>
        <v>0</v>
      </c>
      <c r="K692" s="45" t="str">
        <f>IF(ISBLANK('Frese Valve Selection'!E692),"",'Frese Valve Selection'!E692)</f>
        <v/>
      </c>
    </row>
    <row r="693" spans="1:11">
      <c r="A693" s="43" t="str">
        <f>IF(ISBLANK('Frese Valve Selection'!Q693),"",'Frese Valve Selection'!Q693)</f>
        <v/>
      </c>
      <c r="B693" s="44">
        <f>'Frese Valve Selection'!C693</f>
        <v>0</v>
      </c>
      <c r="C693" s="44">
        <f>IF(ISBLANK(A693),"",'Frese Valve Selection'!AA693)</f>
        <v>0</v>
      </c>
      <c r="D693" s="44"/>
      <c r="E693" s="44"/>
      <c r="F693" s="44">
        <f>IF(ISBLANK(A693),"",'Frese Valve Selection'!D693)</f>
        <v>0</v>
      </c>
      <c r="G693" s="44">
        <v>1</v>
      </c>
      <c r="H693" s="44" t="e">
        <f>IF(ISBLANK(A693),"",'Frese Valve Selection'!AB693)</f>
        <v>#N/A</v>
      </c>
      <c r="I693" s="44" t="e">
        <f>IF(ISBLANK(A693),"",'Frese Valve Selection'!AC693&amp;" kPa")</f>
        <v>#N/A</v>
      </c>
      <c r="J693" s="44">
        <f>IF(ISBLANK(A693),"",'Frese Valve Selection'!B693)</f>
        <v>0</v>
      </c>
      <c r="K693" s="45" t="str">
        <f>IF(ISBLANK('Frese Valve Selection'!E693),"",'Frese Valve Selection'!E693)</f>
        <v/>
      </c>
    </row>
    <row r="694" spans="1:11">
      <c r="A694" s="43" t="str">
        <f>IF(ISBLANK('Frese Valve Selection'!Q694),"",'Frese Valve Selection'!Q694)</f>
        <v/>
      </c>
      <c r="B694" s="44">
        <f>'Frese Valve Selection'!C694</f>
        <v>0</v>
      </c>
      <c r="C694" s="44">
        <f>IF(ISBLANK(A694),"",'Frese Valve Selection'!AA694)</f>
        <v>0</v>
      </c>
      <c r="D694" s="44"/>
      <c r="E694" s="44"/>
      <c r="F694" s="44">
        <f>IF(ISBLANK(A694),"",'Frese Valve Selection'!D694)</f>
        <v>0</v>
      </c>
      <c r="G694" s="44">
        <v>1</v>
      </c>
      <c r="H694" s="44" t="e">
        <f>IF(ISBLANK(A694),"",'Frese Valve Selection'!AB694)</f>
        <v>#N/A</v>
      </c>
      <c r="I694" s="44" t="e">
        <f>IF(ISBLANK(A694),"",'Frese Valve Selection'!AC694&amp;" kPa")</f>
        <v>#N/A</v>
      </c>
      <c r="J694" s="44">
        <f>IF(ISBLANK(A694),"",'Frese Valve Selection'!B694)</f>
        <v>0</v>
      </c>
      <c r="K694" s="45" t="str">
        <f>IF(ISBLANK('Frese Valve Selection'!E694),"",'Frese Valve Selection'!E694)</f>
        <v/>
      </c>
    </row>
    <row r="695" spans="1:11">
      <c r="A695" s="43" t="str">
        <f>IF(ISBLANK('Frese Valve Selection'!Q695),"",'Frese Valve Selection'!Q695)</f>
        <v/>
      </c>
      <c r="B695" s="44">
        <f>'Frese Valve Selection'!C695</f>
        <v>0</v>
      </c>
      <c r="C695" s="44">
        <f>IF(ISBLANK(A695),"",'Frese Valve Selection'!AA695)</f>
        <v>0</v>
      </c>
      <c r="D695" s="44"/>
      <c r="E695" s="44"/>
      <c r="F695" s="44">
        <f>IF(ISBLANK(A695),"",'Frese Valve Selection'!D695)</f>
        <v>0</v>
      </c>
      <c r="G695" s="44">
        <v>1</v>
      </c>
      <c r="H695" s="44" t="e">
        <f>IF(ISBLANK(A695),"",'Frese Valve Selection'!AB695)</f>
        <v>#N/A</v>
      </c>
      <c r="I695" s="44" t="e">
        <f>IF(ISBLANK(A695),"",'Frese Valve Selection'!AC695&amp;" kPa")</f>
        <v>#N/A</v>
      </c>
      <c r="J695" s="44">
        <f>IF(ISBLANK(A695),"",'Frese Valve Selection'!B695)</f>
        <v>0</v>
      </c>
      <c r="K695" s="45" t="str">
        <f>IF(ISBLANK('Frese Valve Selection'!E695),"",'Frese Valve Selection'!E695)</f>
        <v/>
      </c>
    </row>
    <row r="696" spans="1:11">
      <c r="A696" s="43" t="str">
        <f>IF(ISBLANK('Frese Valve Selection'!Q696),"",'Frese Valve Selection'!Q696)</f>
        <v/>
      </c>
      <c r="B696" s="44">
        <f>'Frese Valve Selection'!C696</f>
        <v>0</v>
      </c>
      <c r="C696" s="44">
        <f>IF(ISBLANK(A696),"",'Frese Valve Selection'!AA696)</f>
        <v>0</v>
      </c>
      <c r="D696" s="44"/>
      <c r="E696" s="44"/>
      <c r="F696" s="44">
        <f>IF(ISBLANK(A696),"",'Frese Valve Selection'!D696)</f>
        <v>0</v>
      </c>
      <c r="G696" s="44">
        <v>1</v>
      </c>
      <c r="H696" s="44" t="e">
        <f>IF(ISBLANK(A696),"",'Frese Valve Selection'!AB696)</f>
        <v>#N/A</v>
      </c>
      <c r="I696" s="44" t="e">
        <f>IF(ISBLANK(A696),"",'Frese Valve Selection'!AC696&amp;" kPa")</f>
        <v>#N/A</v>
      </c>
      <c r="J696" s="44">
        <f>IF(ISBLANK(A696),"",'Frese Valve Selection'!B696)</f>
        <v>0</v>
      </c>
      <c r="K696" s="45" t="str">
        <f>IF(ISBLANK('Frese Valve Selection'!E696),"",'Frese Valve Selection'!E696)</f>
        <v/>
      </c>
    </row>
    <row r="697" spans="1:11">
      <c r="A697" s="43" t="str">
        <f>IF(ISBLANK('Frese Valve Selection'!Q697),"",'Frese Valve Selection'!Q697)</f>
        <v/>
      </c>
      <c r="B697" s="44">
        <f>'Frese Valve Selection'!C697</f>
        <v>0</v>
      </c>
      <c r="C697" s="44">
        <f>IF(ISBLANK(A697),"",'Frese Valve Selection'!AA697)</f>
        <v>0</v>
      </c>
      <c r="D697" s="44"/>
      <c r="E697" s="44"/>
      <c r="F697" s="44">
        <f>IF(ISBLANK(A697),"",'Frese Valve Selection'!D697)</f>
        <v>0</v>
      </c>
      <c r="G697" s="44">
        <v>1</v>
      </c>
      <c r="H697" s="44" t="e">
        <f>IF(ISBLANK(A697),"",'Frese Valve Selection'!AB697)</f>
        <v>#N/A</v>
      </c>
      <c r="I697" s="44" t="e">
        <f>IF(ISBLANK(A697),"",'Frese Valve Selection'!AC697&amp;" kPa")</f>
        <v>#N/A</v>
      </c>
      <c r="J697" s="44">
        <f>IF(ISBLANK(A697),"",'Frese Valve Selection'!B697)</f>
        <v>0</v>
      </c>
      <c r="K697" s="45" t="str">
        <f>IF(ISBLANK('Frese Valve Selection'!E697),"",'Frese Valve Selection'!E697)</f>
        <v/>
      </c>
    </row>
    <row r="698" spans="1:11">
      <c r="A698" s="43" t="str">
        <f>IF(ISBLANK('Frese Valve Selection'!Q698),"",'Frese Valve Selection'!Q698)</f>
        <v/>
      </c>
      <c r="B698" s="44">
        <f>'Frese Valve Selection'!C698</f>
        <v>0</v>
      </c>
      <c r="C698" s="44">
        <f>IF(ISBLANK(A698),"",'Frese Valve Selection'!AA698)</f>
        <v>0</v>
      </c>
      <c r="D698" s="44"/>
      <c r="E698" s="44"/>
      <c r="F698" s="44">
        <f>IF(ISBLANK(A698),"",'Frese Valve Selection'!D698)</f>
        <v>0</v>
      </c>
      <c r="G698" s="44">
        <v>1</v>
      </c>
      <c r="H698" s="44" t="e">
        <f>IF(ISBLANK(A698),"",'Frese Valve Selection'!AB698)</f>
        <v>#N/A</v>
      </c>
      <c r="I698" s="44" t="e">
        <f>IF(ISBLANK(A698),"",'Frese Valve Selection'!AC698&amp;" kPa")</f>
        <v>#N/A</v>
      </c>
      <c r="J698" s="44">
        <f>IF(ISBLANK(A698),"",'Frese Valve Selection'!B698)</f>
        <v>0</v>
      </c>
      <c r="K698" s="45" t="str">
        <f>IF(ISBLANK('Frese Valve Selection'!E698),"",'Frese Valve Selection'!E698)</f>
        <v/>
      </c>
    </row>
    <row r="699" spans="1:11">
      <c r="A699" s="43" t="str">
        <f>IF(ISBLANK('Frese Valve Selection'!Q699),"",'Frese Valve Selection'!Q699)</f>
        <v/>
      </c>
      <c r="B699" s="44">
        <f>'Frese Valve Selection'!C699</f>
        <v>0</v>
      </c>
      <c r="C699" s="44">
        <f>IF(ISBLANK(A699),"",'Frese Valve Selection'!AA699)</f>
        <v>0</v>
      </c>
      <c r="D699" s="44"/>
      <c r="E699" s="44"/>
      <c r="F699" s="44">
        <f>IF(ISBLANK(A699),"",'Frese Valve Selection'!D699)</f>
        <v>0</v>
      </c>
      <c r="G699" s="44">
        <v>1</v>
      </c>
      <c r="H699" s="44" t="e">
        <f>IF(ISBLANK(A699),"",'Frese Valve Selection'!AB699)</f>
        <v>#N/A</v>
      </c>
      <c r="I699" s="44" t="e">
        <f>IF(ISBLANK(A699),"",'Frese Valve Selection'!AC699&amp;" kPa")</f>
        <v>#N/A</v>
      </c>
      <c r="J699" s="44">
        <f>IF(ISBLANK(A699),"",'Frese Valve Selection'!B699)</f>
        <v>0</v>
      </c>
      <c r="K699" s="45" t="str">
        <f>IF(ISBLANK('Frese Valve Selection'!E699),"",'Frese Valve Selection'!E699)</f>
        <v/>
      </c>
    </row>
    <row r="700" spans="1:11">
      <c r="A700" s="43" t="str">
        <f>IF(ISBLANK('Frese Valve Selection'!Q700),"",'Frese Valve Selection'!Q700)</f>
        <v/>
      </c>
      <c r="B700" s="44">
        <f>'Frese Valve Selection'!C700</f>
        <v>0</v>
      </c>
      <c r="C700" s="44">
        <f>IF(ISBLANK(A700),"",'Frese Valve Selection'!AA700)</f>
        <v>0</v>
      </c>
      <c r="D700" s="44"/>
      <c r="E700" s="44"/>
      <c r="F700" s="44">
        <f>IF(ISBLANK(A700),"",'Frese Valve Selection'!D700)</f>
        <v>0</v>
      </c>
      <c r="G700" s="44">
        <v>1</v>
      </c>
      <c r="H700" s="44" t="e">
        <f>IF(ISBLANK(A700),"",'Frese Valve Selection'!AB700)</f>
        <v>#N/A</v>
      </c>
      <c r="I700" s="44" t="e">
        <f>IF(ISBLANK(A700),"",'Frese Valve Selection'!AC700&amp;" kPa")</f>
        <v>#N/A</v>
      </c>
      <c r="J700" s="44">
        <f>IF(ISBLANK(A700),"",'Frese Valve Selection'!B700)</f>
        <v>0</v>
      </c>
      <c r="K700" s="45" t="str">
        <f>IF(ISBLANK('Frese Valve Selection'!E700),"",'Frese Valve Selection'!E700)</f>
        <v/>
      </c>
    </row>
    <row r="701" spans="1:11">
      <c r="A701" s="43" t="str">
        <f>IF(ISBLANK('Frese Valve Selection'!Q701),"",'Frese Valve Selection'!Q701)</f>
        <v/>
      </c>
      <c r="B701" s="44">
        <f>'Frese Valve Selection'!C701</f>
        <v>0</v>
      </c>
      <c r="C701" s="44">
        <f>IF(ISBLANK(A701),"",'Frese Valve Selection'!AA701)</f>
        <v>0</v>
      </c>
      <c r="D701" s="44"/>
      <c r="E701" s="44"/>
      <c r="F701" s="44">
        <f>IF(ISBLANK(A701),"",'Frese Valve Selection'!D701)</f>
        <v>0</v>
      </c>
      <c r="G701" s="44">
        <v>1</v>
      </c>
      <c r="H701" s="44" t="e">
        <f>IF(ISBLANK(A701),"",'Frese Valve Selection'!AB701)</f>
        <v>#N/A</v>
      </c>
      <c r="I701" s="44" t="e">
        <f>IF(ISBLANK(A701),"",'Frese Valve Selection'!AC701&amp;" kPa")</f>
        <v>#N/A</v>
      </c>
      <c r="J701" s="44">
        <f>IF(ISBLANK(A701),"",'Frese Valve Selection'!B701)</f>
        <v>0</v>
      </c>
      <c r="K701" s="45" t="str">
        <f>IF(ISBLANK('Frese Valve Selection'!E701),"",'Frese Valve Selection'!E701)</f>
        <v/>
      </c>
    </row>
    <row r="702" spans="1:11">
      <c r="A702" s="43" t="str">
        <f>IF(ISBLANK('Frese Valve Selection'!Q702),"",'Frese Valve Selection'!Q702)</f>
        <v/>
      </c>
      <c r="B702" s="44">
        <f>'Frese Valve Selection'!C702</f>
        <v>0</v>
      </c>
      <c r="C702" s="44">
        <f>IF(ISBLANK(A702),"",'Frese Valve Selection'!AA702)</f>
        <v>0</v>
      </c>
      <c r="D702" s="44"/>
      <c r="E702" s="44"/>
      <c r="F702" s="44">
        <f>IF(ISBLANK(A702),"",'Frese Valve Selection'!D702)</f>
        <v>0</v>
      </c>
      <c r="G702" s="44">
        <v>1</v>
      </c>
      <c r="H702" s="44" t="e">
        <f>IF(ISBLANK(A702),"",'Frese Valve Selection'!AB702)</f>
        <v>#N/A</v>
      </c>
      <c r="I702" s="44" t="e">
        <f>IF(ISBLANK(A702),"",'Frese Valve Selection'!AC702&amp;" kPa")</f>
        <v>#N/A</v>
      </c>
      <c r="J702" s="44">
        <f>IF(ISBLANK(A702),"",'Frese Valve Selection'!B702)</f>
        <v>0</v>
      </c>
      <c r="K702" s="45" t="str">
        <f>IF(ISBLANK('Frese Valve Selection'!E702),"",'Frese Valve Selection'!E702)</f>
        <v/>
      </c>
    </row>
    <row r="703" spans="1:11">
      <c r="A703" s="43" t="str">
        <f>IF(ISBLANK('Frese Valve Selection'!Q703),"",'Frese Valve Selection'!Q703)</f>
        <v/>
      </c>
      <c r="B703" s="44">
        <f>'Frese Valve Selection'!C703</f>
        <v>0</v>
      </c>
      <c r="C703" s="44">
        <f>IF(ISBLANK(A703),"",'Frese Valve Selection'!AA703)</f>
        <v>0</v>
      </c>
      <c r="D703" s="44"/>
      <c r="E703" s="44"/>
      <c r="F703" s="44">
        <f>IF(ISBLANK(A703),"",'Frese Valve Selection'!D703)</f>
        <v>0</v>
      </c>
      <c r="G703" s="44">
        <v>1</v>
      </c>
      <c r="H703" s="44" t="e">
        <f>IF(ISBLANK(A703),"",'Frese Valve Selection'!AB703)</f>
        <v>#N/A</v>
      </c>
      <c r="I703" s="44" t="e">
        <f>IF(ISBLANK(A703),"",'Frese Valve Selection'!AC703&amp;" kPa")</f>
        <v>#N/A</v>
      </c>
      <c r="J703" s="44">
        <f>IF(ISBLANK(A703),"",'Frese Valve Selection'!B703)</f>
        <v>0</v>
      </c>
      <c r="K703" s="45" t="str">
        <f>IF(ISBLANK('Frese Valve Selection'!E703),"",'Frese Valve Selection'!E703)</f>
        <v/>
      </c>
    </row>
    <row r="704" spans="1:11">
      <c r="A704" s="43" t="str">
        <f>IF(ISBLANK('Frese Valve Selection'!Q704),"",'Frese Valve Selection'!Q704)</f>
        <v/>
      </c>
      <c r="B704" s="44">
        <f>'Frese Valve Selection'!C704</f>
        <v>0</v>
      </c>
      <c r="C704" s="44">
        <f>IF(ISBLANK(A704),"",'Frese Valve Selection'!AA704)</f>
        <v>0</v>
      </c>
      <c r="D704" s="44"/>
      <c r="E704" s="44"/>
      <c r="F704" s="44">
        <f>IF(ISBLANK(A704),"",'Frese Valve Selection'!D704)</f>
        <v>0</v>
      </c>
      <c r="G704" s="44">
        <v>1</v>
      </c>
      <c r="H704" s="44" t="e">
        <f>IF(ISBLANK(A704),"",'Frese Valve Selection'!AB704)</f>
        <v>#N/A</v>
      </c>
      <c r="I704" s="44" t="e">
        <f>IF(ISBLANK(A704),"",'Frese Valve Selection'!AC704&amp;" kPa")</f>
        <v>#N/A</v>
      </c>
      <c r="J704" s="44">
        <f>IF(ISBLANK(A704),"",'Frese Valve Selection'!B704)</f>
        <v>0</v>
      </c>
      <c r="K704" s="45" t="str">
        <f>IF(ISBLANK('Frese Valve Selection'!E704),"",'Frese Valve Selection'!E704)</f>
        <v/>
      </c>
    </row>
    <row r="705" spans="1:11">
      <c r="A705" s="43" t="str">
        <f>IF(ISBLANK('Frese Valve Selection'!Q705),"",'Frese Valve Selection'!Q705)</f>
        <v/>
      </c>
      <c r="B705" s="44">
        <f>'Frese Valve Selection'!C705</f>
        <v>0</v>
      </c>
      <c r="C705" s="44">
        <f>IF(ISBLANK(A705),"",'Frese Valve Selection'!AA705)</f>
        <v>0</v>
      </c>
      <c r="D705" s="44"/>
      <c r="E705" s="44"/>
      <c r="F705" s="44">
        <f>IF(ISBLANK(A705),"",'Frese Valve Selection'!D705)</f>
        <v>0</v>
      </c>
      <c r="G705" s="44">
        <v>1</v>
      </c>
      <c r="H705" s="44" t="e">
        <f>IF(ISBLANK(A705),"",'Frese Valve Selection'!AB705)</f>
        <v>#N/A</v>
      </c>
      <c r="I705" s="44" t="e">
        <f>IF(ISBLANK(A705),"",'Frese Valve Selection'!AC705&amp;" kPa")</f>
        <v>#N/A</v>
      </c>
      <c r="J705" s="44">
        <f>IF(ISBLANK(A705),"",'Frese Valve Selection'!B705)</f>
        <v>0</v>
      </c>
      <c r="K705" s="45" t="str">
        <f>IF(ISBLANK('Frese Valve Selection'!E705),"",'Frese Valve Selection'!E705)</f>
        <v/>
      </c>
    </row>
    <row r="706" spans="1:11">
      <c r="A706" s="43" t="str">
        <f>IF(ISBLANK('Frese Valve Selection'!Q706),"",'Frese Valve Selection'!Q706)</f>
        <v/>
      </c>
      <c r="B706" s="44">
        <f>'Frese Valve Selection'!C706</f>
        <v>0</v>
      </c>
      <c r="C706" s="44">
        <f>IF(ISBLANK(A706),"",'Frese Valve Selection'!AA706)</f>
        <v>0</v>
      </c>
      <c r="D706" s="44"/>
      <c r="E706" s="44"/>
      <c r="F706" s="44">
        <f>IF(ISBLANK(A706),"",'Frese Valve Selection'!D706)</f>
        <v>0</v>
      </c>
      <c r="G706" s="44">
        <v>1</v>
      </c>
      <c r="H706" s="44" t="e">
        <f>IF(ISBLANK(A706),"",'Frese Valve Selection'!AB706)</f>
        <v>#N/A</v>
      </c>
      <c r="I706" s="44" t="e">
        <f>IF(ISBLANK(A706),"",'Frese Valve Selection'!AC706&amp;" kPa")</f>
        <v>#N/A</v>
      </c>
      <c r="J706" s="44">
        <f>IF(ISBLANK(A706),"",'Frese Valve Selection'!B706)</f>
        <v>0</v>
      </c>
      <c r="K706" s="45" t="str">
        <f>IF(ISBLANK('Frese Valve Selection'!E706),"",'Frese Valve Selection'!E706)</f>
        <v/>
      </c>
    </row>
    <row r="707" spans="1:11">
      <c r="A707" s="43" t="str">
        <f>IF(ISBLANK('Frese Valve Selection'!Q707),"",'Frese Valve Selection'!Q707)</f>
        <v/>
      </c>
      <c r="B707" s="44">
        <f>'Frese Valve Selection'!C707</f>
        <v>0</v>
      </c>
      <c r="C707" s="44">
        <f>IF(ISBLANK(A707),"",'Frese Valve Selection'!AA707)</f>
        <v>0</v>
      </c>
      <c r="D707" s="44"/>
      <c r="E707" s="44"/>
      <c r="F707" s="44">
        <f>IF(ISBLANK(A707),"",'Frese Valve Selection'!D707)</f>
        <v>0</v>
      </c>
      <c r="G707" s="44">
        <v>1</v>
      </c>
      <c r="H707" s="44" t="e">
        <f>IF(ISBLANK(A707),"",'Frese Valve Selection'!AB707)</f>
        <v>#N/A</v>
      </c>
      <c r="I707" s="44" t="e">
        <f>IF(ISBLANK(A707),"",'Frese Valve Selection'!AC707&amp;" kPa")</f>
        <v>#N/A</v>
      </c>
      <c r="J707" s="44">
        <f>IF(ISBLANK(A707),"",'Frese Valve Selection'!B707)</f>
        <v>0</v>
      </c>
      <c r="K707" s="45" t="str">
        <f>IF(ISBLANK('Frese Valve Selection'!E707),"",'Frese Valve Selection'!E707)</f>
        <v/>
      </c>
    </row>
    <row r="708" spans="1:11">
      <c r="A708" s="43" t="str">
        <f>IF(ISBLANK('Frese Valve Selection'!Q708),"",'Frese Valve Selection'!Q708)</f>
        <v/>
      </c>
      <c r="B708" s="44">
        <f>'Frese Valve Selection'!C708</f>
        <v>0</v>
      </c>
      <c r="C708" s="44">
        <f>IF(ISBLANK(A708),"",'Frese Valve Selection'!AA708)</f>
        <v>0</v>
      </c>
      <c r="D708" s="44"/>
      <c r="E708" s="44"/>
      <c r="F708" s="44">
        <f>IF(ISBLANK(A708),"",'Frese Valve Selection'!D708)</f>
        <v>0</v>
      </c>
      <c r="G708" s="44">
        <v>1</v>
      </c>
      <c r="H708" s="44" t="e">
        <f>IF(ISBLANK(A708),"",'Frese Valve Selection'!AB708)</f>
        <v>#N/A</v>
      </c>
      <c r="I708" s="44" t="e">
        <f>IF(ISBLANK(A708),"",'Frese Valve Selection'!AC708&amp;" kPa")</f>
        <v>#N/A</v>
      </c>
      <c r="J708" s="44">
        <f>IF(ISBLANK(A708),"",'Frese Valve Selection'!B708)</f>
        <v>0</v>
      </c>
      <c r="K708" s="45" t="str">
        <f>IF(ISBLANK('Frese Valve Selection'!E708),"",'Frese Valve Selection'!E708)</f>
        <v/>
      </c>
    </row>
    <row r="709" spans="1:11">
      <c r="A709" s="43" t="str">
        <f>IF(ISBLANK('Frese Valve Selection'!Q709),"",'Frese Valve Selection'!Q709)</f>
        <v/>
      </c>
      <c r="B709" s="44">
        <f>'Frese Valve Selection'!C709</f>
        <v>0</v>
      </c>
      <c r="C709" s="44">
        <f>IF(ISBLANK(A709),"",'Frese Valve Selection'!AA709)</f>
        <v>0</v>
      </c>
      <c r="D709" s="44"/>
      <c r="E709" s="44"/>
      <c r="F709" s="44">
        <f>IF(ISBLANK(A709),"",'Frese Valve Selection'!D709)</f>
        <v>0</v>
      </c>
      <c r="G709" s="44">
        <v>1</v>
      </c>
      <c r="H709" s="44" t="e">
        <f>IF(ISBLANK(A709),"",'Frese Valve Selection'!AB709)</f>
        <v>#N/A</v>
      </c>
      <c r="I709" s="44" t="e">
        <f>IF(ISBLANK(A709),"",'Frese Valve Selection'!AC709&amp;" kPa")</f>
        <v>#N/A</v>
      </c>
      <c r="J709" s="44">
        <f>IF(ISBLANK(A709),"",'Frese Valve Selection'!B709)</f>
        <v>0</v>
      </c>
      <c r="K709" s="45" t="str">
        <f>IF(ISBLANK('Frese Valve Selection'!E709),"",'Frese Valve Selection'!E709)</f>
        <v/>
      </c>
    </row>
    <row r="710" spans="1:11">
      <c r="A710" s="43" t="str">
        <f>IF(ISBLANK('Frese Valve Selection'!Q710),"",'Frese Valve Selection'!Q710)</f>
        <v/>
      </c>
      <c r="B710" s="44">
        <f>'Frese Valve Selection'!C710</f>
        <v>0</v>
      </c>
      <c r="C710" s="44">
        <f>IF(ISBLANK(A710),"",'Frese Valve Selection'!AA710)</f>
        <v>0</v>
      </c>
      <c r="D710" s="44"/>
      <c r="E710" s="44"/>
      <c r="F710" s="44">
        <f>IF(ISBLANK(A710),"",'Frese Valve Selection'!D710)</f>
        <v>0</v>
      </c>
      <c r="G710" s="44">
        <v>1</v>
      </c>
      <c r="H710" s="44" t="e">
        <f>IF(ISBLANK(A710),"",'Frese Valve Selection'!AB710)</f>
        <v>#N/A</v>
      </c>
      <c r="I710" s="44" t="e">
        <f>IF(ISBLANK(A710),"",'Frese Valve Selection'!AC710&amp;" kPa")</f>
        <v>#N/A</v>
      </c>
      <c r="J710" s="44">
        <f>IF(ISBLANK(A710),"",'Frese Valve Selection'!B710)</f>
        <v>0</v>
      </c>
      <c r="K710" s="45" t="str">
        <f>IF(ISBLANK('Frese Valve Selection'!E710),"",'Frese Valve Selection'!E710)</f>
        <v/>
      </c>
    </row>
    <row r="711" spans="1:11">
      <c r="A711" s="43" t="str">
        <f>IF(ISBLANK('Frese Valve Selection'!Q711),"",'Frese Valve Selection'!Q711)</f>
        <v/>
      </c>
      <c r="B711" s="44">
        <f>'Frese Valve Selection'!C711</f>
        <v>0</v>
      </c>
      <c r="C711" s="44">
        <f>IF(ISBLANK(A711),"",'Frese Valve Selection'!AA711)</f>
        <v>0</v>
      </c>
      <c r="D711" s="44"/>
      <c r="E711" s="44"/>
      <c r="F711" s="44">
        <f>IF(ISBLANK(A711),"",'Frese Valve Selection'!D711)</f>
        <v>0</v>
      </c>
      <c r="G711" s="44">
        <v>1</v>
      </c>
      <c r="H711" s="44" t="e">
        <f>IF(ISBLANK(A711),"",'Frese Valve Selection'!AB711)</f>
        <v>#N/A</v>
      </c>
      <c r="I711" s="44" t="e">
        <f>IF(ISBLANK(A711),"",'Frese Valve Selection'!AC711&amp;" kPa")</f>
        <v>#N/A</v>
      </c>
      <c r="J711" s="44">
        <f>IF(ISBLANK(A711),"",'Frese Valve Selection'!B711)</f>
        <v>0</v>
      </c>
      <c r="K711" s="45" t="str">
        <f>IF(ISBLANK('Frese Valve Selection'!E711),"",'Frese Valve Selection'!E711)</f>
        <v/>
      </c>
    </row>
    <row r="712" spans="1:11">
      <c r="A712" s="43" t="str">
        <f>IF(ISBLANK('Frese Valve Selection'!Q712),"",'Frese Valve Selection'!Q712)</f>
        <v/>
      </c>
      <c r="B712" s="44">
        <f>'Frese Valve Selection'!C712</f>
        <v>0</v>
      </c>
      <c r="C712" s="44">
        <f>IF(ISBLANK(A712),"",'Frese Valve Selection'!AA712)</f>
        <v>0</v>
      </c>
      <c r="D712" s="44"/>
      <c r="E712" s="44"/>
      <c r="F712" s="44">
        <f>IF(ISBLANK(A712),"",'Frese Valve Selection'!D712)</f>
        <v>0</v>
      </c>
      <c r="G712" s="44">
        <v>1</v>
      </c>
      <c r="H712" s="44" t="e">
        <f>IF(ISBLANK(A712),"",'Frese Valve Selection'!AB712)</f>
        <v>#N/A</v>
      </c>
      <c r="I712" s="44" t="e">
        <f>IF(ISBLANK(A712),"",'Frese Valve Selection'!AC712&amp;" kPa")</f>
        <v>#N/A</v>
      </c>
      <c r="J712" s="44">
        <f>IF(ISBLANK(A712),"",'Frese Valve Selection'!B712)</f>
        <v>0</v>
      </c>
      <c r="K712" s="45" t="str">
        <f>IF(ISBLANK('Frese Valve Selection'!E712),"",'Frese Valve Selection'!E712)</f>
        <v/>
      </c>
    </row>
    <row r="713" spans="1:11">
      <c r="A713" s="43" t="str">
        <f>IF(ISBLANK('Frese Valve Selection'!Q713),"",'Frese Valve Selection'!Q713)</f>
        <v/>
      </c>
      <c r="B713" s="44">
        <f>'Frese Valve Selection'!C713</f>
        <v>0</v>
      </c>
      <c r="C713" s="44">
        <f>IF(ISBLANK(A713),"",'Frese Valve Selection'!AA713)</f>
        <v>0</v>
      </c>
      <c r="D713" s="44"/>
      <c r="E713" s="44"/>
      <c r="F713" s="44">
        <f>IF(ISBLANK(A713),"",'Frese Valve Selection'!D713)</f>
        <v>0</v>
      </c>
      <c r="G713" s="44">
        <v>1</v>
      </c>
      <c r="H713" s="44" t="e">
        <f>IF(ISBLANK(A713),"",'Frese Valve Selection'!AB713)</f>
        <v>#N/A</v>
      </c>
      <c r="I713" s="44" t="e">
        <f>IF(ISBLANK(A713),"",'Frese Valve Selection'!AC713&amp;" kPa")</f>
        <v>#N/A</v>
      </c>
      <c r="J713" s="44">
        <f>IF(ISBLANK(A713),"",'Frese Valve Selection'!B713)</f>
        <v>0</v>
      </c>
      <c r="K713" s="45" t="str">
        <f>IF(ISBLANK('Frese Valve Selection'!E713),"",'Frese Valve Selection'!E713)</f>
        <v/>
      </c>
    </row>
    <row r="714" spans="1:11">
      <c r="A714" s="43" t="str">
        <f>IF(ISBLANK('Frese Valve Selection'!Q714),"",'Frese Valve Selection'!Q714)</f>
        <v/>
      </c>
      <c r="B714" s="44">
        <f>'Frese Valve Selection'!C714</f>
        <v>0</v>
      </c>
      <c r="C714" s="44">
        <f>IF(ISBLANK(A714),"",'Frese Valve Selection'!AA714)</f>
        <v>0</v>
      </c>
      <c r="D714" s="44"/>
      <c r="E714" s="44"/>
      <c r="F714" s="44">
        <f>IF(ISBLANK(A714),"",'Frese Valve Selection'!D714)</f>
        <v>0</v>
      </c>
      <c r="G714" s="44">
        <v>1</v>
      </c>
      <c r="H714" s="44" t="e">
        <f>IF(ISBLANK(A714),"",'Frese Valve Selection'!AB714)</f>
        <v>#N/A</v>
      </c>
      <c r="I714" s="44" t="e">
        <f>IF(ISBLANK(A714),"",'Frese Valve Selection'!AC714&amp;" kPa")</f>
        <v>#N/A</v>
      </c>
      <c r="J714" s="44">
        <f>IF(ISBLANK(A714),"",'Frese Valve Selection'!B714)</f>
        <v>0</v>
      </c>
      <c r="K714" s="45" t="str">
        <f>IF(ISBLANK('Frese Valve Selection'!E714),"",'Frese Valve Selection'!E714)</f>
        <v/>
      </c>
    </row>
    <row r="715" spans="1:11">
      <c r="A715" s="43" t="str">
        <f>IF(ISBLANK('Frese Valve Selection'!Q715),"",'Frese Valve Selection'!Q715)</f>
        <v/>
      </c>
      <c r="B715" s="44">
        <f>'Frese Valve Selection'!C715</f>
        <v>0</v>
      </c>
      <c r="C715" s="44">
        <f>IF(ISBLANK(A715),"",'Frese Valve Selection'!AA715)</f>
        <v>0</v>
      </c>
      <c r="D715" s="44"/>
      <c r="E715" s="44"/>
      <c r="F715" s="44">
        <f>IF(ISBLANK(A715),"",'Frese Valve Selection'!D715)</f>
        <v>0</v>
      </c>
      <c r="G715" s="44">
        <v>1</v>
      </c>
      <c r="H715" s="44" t="e">
        <f>IF(ISBLANK(A715),"",'Frese Valve Selection'!AB715)</f>
        <v>#N/A</v>
      </c>
      <c r="I715" s="44" t="e">
        <f>IF(ISBLANK(A715),"",'Frese Valve Selection'!AC715&amp;" kPa")</f>
        <v>#N/A</v>
      </c>
      <c r="J715" s="44">
        <f>IF(ISBLANK(A715),"",'Frese Valve Selection'!B715)</f>
        <v>0</v>
      </c>
      <c r="K715" s="45" t="str">
        <f>IF(ISBLANK('Frese Valve Selection'!E715),"",'Frese Valve Selection'!E715)</f>
        <v/>
      </c>
    </row>
    <row r="716" spans="1:11">
      <c r="A716" s="43" t="str">
        <f>IF(ISBLANK('Frese Valve Selection'!Q716),"",'Frese Valve Selection'!Q716)</f>
        <v/>
      </c>
      <c r="B716" s="44">
        <f>'Frese Valve Selection'!C716</f>
        <v>0</v>
      </c>
      <c r="C716" s="44">
        <f>IF(ISBLANK(A716),"",'Frese Valve Selection'!AA716)</f>
        <v>0</v>
      </c>
      <c r="D716" s="44"/>
      <c r="E716" s="44"/>
      <c r="F716" s="44">
        <f>IF(ISBLANK(A716),"",'Frese Valve Selection'!D716)</f>
        <v>0</v>
      </c>
      <c r="G716" s="44">
        <v>1</v>
      </c>
      <c r="H716" s="44" t="e">
        <f>IF(ISBLANK(A716),"",'Frese Valve Selection'!AB716)</f>
        <v>#N/A</v>
      </c>
      <c r="I716" s="44" t="e">
        <f>IF(ISBLANK(A716),"",'Frese Valve Selection'!AC716&amp;" kPa")</f>
        <v>#N/A</v>
      </c>
      <c r="J716" s="44">
        <f>IF(ISBLANK(A716),"",'Frese Valve Selection'!B716)</f>
        <v>0</v>
      </c>
      <c r="K716" s="45" t="str">
        <f>IF(ISBLANK('Frese Valve Selection'!E716),"",'Frese Valve Selection'!E716)</f>
        <v/>
      </c>
    </row>
    <row r="717" spans="1:11">
      <c r="A717" s="43" t="str">
        <f>IF(ISBLANK('Frese Valve Selection'!Q717),"",'Frese Valve Selection'!Q717)</f>
        <v/>
      </c>
      <c r="B717" s="44">
        <f>'Frese Valve Selection'!C717</f>
        <v>0</v>
      </c>
      <c r="C717" s="44">
        <f>IF(ISBLANK(A717),"",'Frese Valve Selection'!AA717)</f>
        <v>0</v>
      </c>
      <c r="D717" s="44"/>
      <c r="E717" s="44"/>
      <c r="F717" s="44">
        <f>IF(ISBLANK(A717),"",'Frese Valve Selection'!D717)</f>
        <v>0</v>
      </c>
      <c r="G717" s="44">
        <v>1</v>
      </c>
      <c r="H717" s="44" t="e">
        <f>IF(ISBLANK(A717),"",'Frese Valve Selection'!AB717)</f>
        <v>#N/A</v>
      </c>
      <c r="I717" s="44" t="e">
        <f>IF(ISBLANK(A717),"",'Frese Valve Selection'!AC717&amp;" kPa")</f>
        <v>#N/A</v>
      </c>
      <c r="J717" s="44">
        <f>IF(ISBLANK(A717),"",'Frese Valve Selection'!B717)</f>
        <v>0</v>
      </c>
      <c r="K717" s="45" t="str">
        <f>IF(ISBLANK('Frese Valve Selection'!E717),"",'Frese Valve Selection'!E717)</f>
        <v/>
      </c>
    </row>
    <row r="718" spans="1:11">
      <c r="A718" s="43" t="str">
        <f>IF(ISBLANK('Frese Valve Selection'!Q718),"",'Frese Valve Selection'!Q718)</f>
        <v/>
      </c>
      <c r="B718" s="44">
        <f>'Frese Valve Selection'!C718</f>
        <v>0</v>
      </c>
      <c r="C718" s="44">
        <f>IF(ISBLANK(A718),"",'Frese Valve Selection'!AA718)</f>
        <v>0</v>
      </c>
      <c r="D718" s="44"/>
      <c r="E718" s="44"/>
      <c r="F718" s="44">
        <f>IF(ISBLANK(A718),"",'Frese Valve Selection'!D718)</f>
        <v>0</v>
      </c>
      <c r="G718" s="44">
        <v>1</v>
      </c>
      <c r="H718" s="44" t="e">
        <f>IF(ISBLANK(A718),"",'Frese Valve Selection'!AB718)</f>
        <v>#N/A</v>
      </c>
      <c r="I718" s="44" t="e">
        <f>IF(ISBLANK(A718),"",'Frese Valve Selection'!AC718&amp;" kPa")</f>
        <v>#N/A</v>
      </c>
      <c r="J718" s="44">
        <f>IF(ISBLANK(A718),"",'Frese Valve Selection'!B718)</f>
        <v>0</v>
      </c>
      <c r="K718" s="45" t="str">
        <f>IF(ISBLANK('Frese Valve Selection'!E718),"",'Frese Valve Selection'!E718)</f>
        <v/>
      </c>
    </row>
    <row r="719" spans="1:11">
      <c r="A719" s="43" t="str">
        <f>IF(ISBLANK('Frese Valve Selection'!Q719),"",'Frese Valve Selection'!Q719)</f>
        <v/>
      </c>
      <c r="B719" s="44">
        <f>'Frese Valve Selection'!C719</f>
        <v>0</v>
      </c>
      <c r="C719" s="44">
        <f>IF(ISBLANK(A719),"",'Frese Valve Selection'!AA719)</f>
        <v>0</v>
      </c>
      <c r="D719" s="44"/>
      <c r="E719" s="44"/>
      <c r="F719" s="44">
        <f>IF(ISBLANK(A719),"",'Frese Valve Selection'!D719)</f>
        <v>0</v>
      </c>
      <c r="G719" s="44">
        <v>1</v>
      </c>
      <c r="H719" s="44" t="e">
        <f>IF(ISBLANK(A719),"",'Frese Valve Selection'!AB719)</f>
        <v>#N/A</v>
      </c>
      <c r="I719" s="44" t="e">
        <f>IF(ISBLANK(A719),"",'Frese Valve Selection'!AC719&amp;" kPa")</f>
        <v>#N/A</v>
      </c>
      <c r="J719" s="44">
        <f>IF(ISBLANK(A719),"",'Frese Valve Selection'!B719)</f>
        <v>0</v>
      </c>
      <c r="K719" s="45" t="str">
        <f>IF(ISBLANK('Frese Valve Selection'!E719),"",'Frese Valve Selection'!E719)</f>
        <v/>
      </c>
    </row>
    <row r="720" spans="1:11">
      <c r="A720" s="43" t="str">
        <f>IF(ISBLANK('Frese Valve Selection'!Q720),"",'Frese Valve Selection'!Q720)</f>
        <v/>
      </c>
      <c r="B720" s="44">
        <f>'Frese Valve Selection'!C720</f>
        <v>0</v>
      </c>
      <c r="C720" s="44">
        <f>IF(ISBLANK(A720),"",'Frese Valve Selection'!AA720)</f>
        <v>0</v>
      </c>
      <c r="D720" s="44"/>
      <c r="E720" s="44"/>
      <c r="F720" s="44">
        <f>IF(ISBLANK(A720),"",'Frese Valve Selection'!D720)</f>
        <v>0</v>
      </c>
      <c r="G720" s="44">
        <v>1</v>
      </c>
      <c r="H720" s="44" t="e">
        <f>IF(ISBLANK(A720),"",'Frese Valve Selection'!AB720)</f>
        <v>#N/A</v>
      </c>
      <c r="I720" s="44" t="e">
        <f>IF(ISBLANK(A720),"",'Frese Valve Selection'!AC720&amp;" kPa")</f>
        <v>#N/A</v>
      </c>
      <c r="J720" s="44">
        <f>IF(ISBLANK(A720),"",'Frese Valve Selection'!B720)</f>
        <v>0</v>
      </c>
      <c r="K720" s="45" t="str">
        <f>IF(ISBLANK('Frese Valve Selection'!E720),"",'Frese Valve Selection'!E720)</f>
        <v/>
      </c>
    </row>
    <row r="721" spans="1:11">
      <c r="A721" s="43" t="str">
        <f>IF(ISBLANK('Frese Valve Selection'!Q721),"",'Frese Valve Selection'!Q721)</f>
        <v/>
      </c>
      <c r="B721" s="44">
        <f>'Frese Valve Selection'!C721</f>
        <v>0</v>
      </c>
      <c r="C721" s="44">
        <f>IF(ISBLANK(A721),"",'Frese Valve Selection'!AA721)</f>
        <v>0</v>
      </c>
      <c r="D721" s="44"/>
      <c r="E721" s="44"/>
      <c r="F721" s="44">
        <f>IF(ISBLANK(A721),"",'Frese Valve Selection'!D721)</f>
        <v>0</v>
      </c>
      <c r="G721" s="44">
        <v>1</v>
      </c>
      <c r="H721" s="44" t="e">
        <f>IF(ISBLANK(A721),"",'Frese Valve Selection'!AB721)</f>
        <v>#N/A</v>
      </c>
      <c r="I721" s="44" t="e">
        <f>IF(ISBLANK(A721),"",'Frese Valve Selection'!AC721&amp;" kPa")</f>
        <v>#N/A</v>
      </c>
      <c r="J721" s="44">
        <f>IF(ISBLANK(A721),"",'Frese Valve Selection'!B721)</f>
        <v>0</v>
      </c>
      <c r="K721" s="45" t="str">
        <f>IF(ISBLANK('Frese Valve Selection'!E721),"",'Frese Valve Selection'!E721)</f>
        <v/>
      </c>
    </row>
    <row r="722" spans="1:11">
      <c r="A722" s="43" t="str">
        <f>IF(ISBLANK('Frese Valve Selection'!Q722),"",'Frese Valve Selection'!Q722)</f>
        <v/>
      </c>
      <c r="B722" s="44">
        <f>'Frese Valve Selection'!C722</f>
        <v>0</v>
      </c>
      <c r="C722" s="44">
        <f>IF(ISBLANK(A722),"",'Frese Valve Selection'!AA722)</f>
        <v>0</v>
      </c>
      <c r="D722" s="44"/>
      <c r="E722" s="44"/>
      <c r="F722" s="44">
        <f>IF(ISBLANK(A722),"",'Frese Valve Selection'!D722)</f>
        <v>0</v>
      </c>
      <c r="G722" s="44">
        <v>1</v>
      </c>
      <c r="H722" s="44" t="e">
        <f>IF(ISBLANK(A722),"",'Frese Valve Selection'!AB722)</f>
        <v>#N/A</v>
      </c>
      <c r="I722" s="44" t="e">
        <f>IF(ISBLANK(A722),"",'Frese Valve Selection'!AC722&amp;" kPa")</f>
        <v>#N/A</v>
      </c>
      <c r="J722" s="44">
        <f>IF(ISBLANK(A722),"",'Frese Valve Selection'!B722)</f>
        <v>0</v>
      </c>
      <c r="K722" s="45" t="str">
        <f>IF(ISBLANK('Frese Valve Selection'!E722),"",'Frese Valve Selection'!E722)</f>
        <v/>
      </c>
    </row>
    <row r="723" spans="1:11">
      <c r="A723" s="43" t="str">
        <f>IF(ISBLANK('Frese Valve Selection'!Q723),"",'Frese Valve Selection'!Q723)</f>
        <v/>
      </c>
      <c r="B723" s="44">
        <f>'Frese Valve Selection'!C723</f>
        <v>0</v>
      </c>
      <c r="C723" s="44">
        <f>IF(ISBLANK(A723),"",'Frese Valve Selection'!AA723)</f>
        <v>0</v>
      </c>
      <c r="D723" s="44"/>
      <c r="E723" s="44"/>
      <c r="F723" s="44">
        <f>IF(ISBLANK(A723),"",'Frese Valve Selection'!D723)</f>
        <v>0</v>
      </c>
      <c r="G723" s="44">
        <v>1</v>
      </c>
      <c r="H723" s="44" t="e">
        <f>IF(ISBLANK(A723),"",'Frese Valve Selection'!AB723)</f>
        <v>#N/A</v>
      </c>
      <c r="I723" s="44" t="e">
        <f>IF(ISBLANK(A723),"",'Frese Valve Selection'!AC723&amp;" kPa")</f>
        <v>#N/A</v>
      </c>
      <c r="J723" s="44">
        <f>IF(ISBLANK(A723),"",'Frese Valve Selection'!B723)</f>
        <v>0</v>
      </c>
      <c r="K723" s="45" t="str">
        <f>IF(ISBLANK('Frese Valve Selection'!E723),"",'Frese Valve Selection'!E723)</f>
        <v/>
      </c>
    </row>
    <row r="724" spans="1:11">
      <c r="A724" s="43" t="str">
        <f>IF(ISBLANK('Frese Valve Selection'!Q724),"",'Frese Valve Selection'!Q724)</f>
        <v/>
      </c>
      <c r="B724" s="44">
        <f>'Frese Valve Selection'!C724</f>
        <v>0</v>
      </c>
      <c r="C724" s="44">
        <f>IF(ISBLANK(A724),"",'Frese Valve Selection'!AA724)</f>
        <v>0</v>
      </c>
      <c r="D724" s="44"/>
      <c r="E724" s="44"/>
      <c r="F724" s="44">
        <f>IF(ISBLANK(A724),"",'Frese Valve Selection'!D724)</f>
        <v>0</v>
      </c>
      <c r="G724" s="44">
        <v>1</v>
      </c>
      <c r="H724" s="44" t="e">
        <f>IF(ISBLANK(A724),"",'Frese Valve Selection'!AB724)</f>
        <v>#N/A</v>
      </c>
      <c r="I724" s="44" t="e">
        <f>IF(ISBLANK(A724),"",'Frese Valve Selection'!AC724&amp;" kPa")</f>
        <v>#N/A</v>
      </c>
      <c r="J724" s="44">
        <f>IF(ISBLANK(A724),"",'Frese Valve Selection'!B724)</f>
        <v>0</v>
      </c>
      <c r="K724" s="45" t="str">
        <f>IF(ISBLANK('Frese Valve Selection'!E724),"",'Frese Valve Selection'!E724)</f>
        <v/>
      </c>
    </row>
    <row r="725" spans="1:11">
      <c r="A725" s="43" t="str">
        <f>IF(ISBLANK('Frese Valve Selection'!Q725),"",'Frese Valve Selection'!Q725)</f>
        <v/>
      </c>
      <c r="B725" s="44">
        <f>'Frese Valve Selection'!C725</f>
        <v>0</v>
      </c>
      <c r="C725" s="44">
        <f>IF(ISBLANK(A725),"",'Frese Valve Selection'!AA725)</f>
        <v>0</v>
      </c>
      <c r="D725" s="44"/>
      <c r="E725" s="44"/>
      <c r="F725" s="44">
        <f>IF(ISBLANK(A725),"",'Frese Valve Selection'!D725)</f>
        <v>0</v>
      </c>
      <c r="G725" s="44">
        <v>1</v>
      </c>
      <c r="H725" s="44" t="e">
        <f>IF(ISBLANK(A725),"",'Frese Valve Selection'!AB725)</f>
        <v>#N/A</v>
      </c>
      <c r="I725" s="44" t="e">
        <f>IF(ISBLANK(A725),"",'Frese Valve Selection'!AC725&amp;" kPa")</f>
        <v>#N/A</v>
      </c>
      <c r="J725" s="44">
        <f>IF(ISBLANK(A725),"",'Frese Valve Selection'!B725)</f>
        <v>0</v>
      </c>
      <c r="K725" s="45" t="str">
        <f>IF(ISBLANK('Frese Valve Selection'!E725),"",'Frese Valve Selection'!E725)</f>
        <v/>
      </c>
    </row>
    <row r="726" spans="1:11">
      <c r="A726" s="43" t="str">
        <f>IF(ISBLANK('Frese Valve Selection'!Q726),"",'Frese Valve Selection'!Q726)</f>
        <v/>
      </c>
      <c r="B726" s="44">
        <f>'Frese Valve Selection'!C726</f>
        <v>0</v>
      </c>
      <c r="C726" s="44">
        <f>IF(ISBLANK(A726),"",'Frese Valve Selection'!AA726)</f>
        <v>0</v>
      </c>
      <c r="D726" s="44"/>
      <c r="E726" s="44"/>
      <c r="F726" s="44">
        <f>IF(ISBLANK(A726),"",'Frese Valve Selection'!D726)</f>
        <v>0</v>
      </c>
      <c r="G726" s="44">
        <v>1</v>
      </c>
      <c r="H726" s="44" t="e">
        <f>IF(ISBLANK(A726),"",'Frese Valve Selection'!AB726)</f>
        <v>#N/A</v>
      </c>
      <c r="I726" s="44" t="e">
        <f>IF(ISBLANK(A726),"",'Frese Valve Selection'!AC726&amp;" kPa")</f>
        <v>#N/A</v>
      </c>
      <c r="J726" s="44">
        <f>IF(ISBLANK(A726),"",'Frese Valve Selection'!B726)</f>
        <v>0</v>
      </c>
      <c r="K726" s="45" t="str">
        <f>IF(ISBLANK('Frese Valve Selection'!E726),"",'Frese Valve Selection'!E726)</f>
        <v/>
      </c>
    </row>
    <row r="727" spans="1:11">
      <c r="A727" s="43" t="str">
        <f>IF(ISBLANK('Frese Valve Selection'!Q727),"",'Frese Valve Selection'!Q727)</f>
        <v/>
      </c>
      <c r="B727" s="44">
        <f>'Frese Valve Selection'!C727</f>
        <v>0</v>
      </c>
      <c r="C727" s="44">
        <f>IF(ISBLANK(A727),"",'Frese Valve Selection'!AA727)</f>
        <v>0</v>
      </c>
      <c r="D727" s="44"/>
      <c r="E727" s="44"/>
      <c r="F727" s="44">
        <f>IF(ISBLANK(A727),"",'Frese Valve Selection'!D727)</f>
        <v>0</v>
      </c>
      <c r="G727" s="44">
        <v>1</v>
      </c>
      <c r="H727" s="44" t="e">
        <f>IF(ISBLANK(A727),"",'Frese Valve Selection'!AB727)</f>
        <v>#N/A</v>
      </c>
      <c r="I727" s="44" t="e">
        <f>IF(ISBLANK(A727),"",'Frese Valve Selection'!AC727&amp;" kPa")</f>
        <v>#N/A</v>
      </c>
      <c r="J727" s="44">
        <f>IF(ISBLANK(A727),"",'Frese Valve Selection'!B727)</f>
        <v>0</v>
      </c>
      <c r="K727" s="45" t="str">
        <f>IF(ISBLANK('Frese Valve Selection'!E727),"",'Frese Valve Selection'!E727)</f>
        <v/>
      </c>
    </row>
    <row r="728" spans="1:11">
      <c r="A728" s="43" t="str">
        <f>IF(ISBLANK('Frese Valve Selection'!Q728),"",'Frese Valve Selection'!Q728)</f>
        <v/>
      </c>
      <c r="B728" s="44">
        <f>'Frese Valve Selection'!C728</f>
        <v>0</v>
      </c>
      <c r="C728" s="44">
        <f>IF(ISBLANK(A728),"",'Frese Valve Selection'!AA728)</f>
        <v>0</v>
      </c>
      <c r="D728" s="44"/>
      <c r="E728" s="44"/>
      <c r="F728" s="44">
        <f>IF(ISBLANK(A728),"",'Frese Valve Selection'!D728)</f>
        <v>0</v>
      </c>
      <c r="G728" s="44">
        <v>1</v>
      </c>
      <c r="H728" s="44" t="e">
        <f>IF(ISBLANK(A728),"",'Frese Valve Selection'!AB728)</f>
        <v>#N/A</v>
      </c>
      <c r="I728" s="44" t="e">
        <f>IF(ISBLANK(A728),"",'Frese Valve Selection'!AC728&amp;" kPa")</f>
        <v>#N/A</v>
      </c>
      <c r="J728" s="44">
        <f>IF(ISBLANK(A728),"",'Frese Valve Selection'!B728)</f>
        <v>0</v>
      </c>
      <c r="K728" s="45" t="str">
        <f>IF(ISBLANK('Frese Valve Selection'!E728),"",'Frese Valve Selection'!E728)</f>
        <v/>
      </c>
    </row>
    <row r="729" spans="1:11">
      <c r="A729" s="43" t="str">
        <f>IF(ISBLANK('Frese Valve Selection'!Q729),"",'Frese Valve Selection'!Q729)</f>
        <v/>
      </c>
      <c r="B729" s="44">
        <f>'Frese Valve Selection'!C729</f>
        <v>0</v>
      </c>
      <c r="C729" s="44">
        <f>IF(ISBLANK(A729),"",'Frese Valve Selection'!AA729)</f>
        <v>0</v>
      </c>
      <c r="D729" s="44"/>
      <c r="E729" s="44"/>
      <c r="F729" s="44">
        <f>IF(ISBLANK(A729),"",'Frese Valve Selection'!D729)</f>
        <v>0</v>
      </c>
      <c r="G729" s="44">
        <v>1</v>
      </c>
      <c r="H729" s="44" t="e">
        <f>IF(ISBLANK(A729),"",'Frese Valve Selection'!AB729)</f>
        <v>#N/A</v>
      </c>
      <c r="I729" s="44" t="e">
        <f>IF(ISBLANK(A729),"",'Frese Valve Selection'!AC729&amp;" kPa")</f>
        <v>#N/A</v>
      </c>
      <c r="J729" s="44">
        <f>IF(ISBLANK(A729),"",'Frese Valve Selection'!B729)</f>
        <v>0</v>
      </c>
      <c r="K729" s="45" t="str">
        <f>IF(ISBLANK('Frese Valve Selection'!E729),"",'Frese Valve Selection'!E729)</f>
        <v/>
      </c>
    </row>
    <row r="730" spans="1:11">
      <c r="A730" s="43" t="str">
        <f>IF(ISBLANK('Frese Valve Selection'!Q730),"",'Frese Valve Selection'!Q730)</f>
        <v/>
      </c>
      <c r="B730" s="44">
        <f>'Frese Valve Selection'!C730</f>
        <v>0</v>
      </c>
      <c r="C730" s="44">
        <f>IF(ISBLANK(A730),"",'Frese Valve Selection'!AA730)</f>
        <v>0</v>
      </c>
      <c r="D730" s="44"/>
      <c r="E730" s="44"/>
      <c r="F730" s="44">
        <f>IF(ISBLANK(A730),"",'Frese Valve Selection'!D730)</f>
        <v>0</v>
      </c>
      <c r="G730" s="44">
        <v>1</v>
      </c>
      <c r="H730" s="44" t="e">
        <f>IF(ISBLANK(A730),"",'Frese Valve Selection'!AB730)</f>
        <v>#N/A</v>
      </c>
      <c r="I730" s="44" t="e">
        <f>IF(ISBLANK(A730),"",'Frese Valve Selection'!AC730&amp;" kPa")</f>
        <v>#N/A</v>
      </c>
      <c r="J730" s="44">
        <f>IF(ISBLANK(A730),"",'Frese Valve Selection'!B730)</f>
        <v>0</v>
      </c>
      <c r="K730" s="45" t="str">
        <f>IF(ISBLANK('Frese Valve Selection'!E730),"",'Frese Valve Selection'!E730)</f>
        <v/>
      </c>
    </row>
    <row r="731" spans="1:11">
      <c r="A731" s="43" t="str">
        <f>IF(ISBLANK('Frese Valve Selection'!Q731),"",'Frese Valve Selection'!Q731)</f>
        <v/>
      </c>
      <c r="B731" s="44">
        <f>'Frese Valve Selection'!C731</f>
        <v>0</v>
      </c>
      <c r="C731" s="44">
        <f>IF(ISBLANK(A731),"",'Frese Valve Selection'!AA731)</f>
        <v>0</v>
      </c>
      <c r="D731" s="44"/>
      <c r="E731" s="44"/>
      <c r="F731" s="44">
        <f>IF(ISBLANK(A731),"",'Frese Valve Selection'!D731)</f>
        <v>0</v>
      </c>
      <c r="G731" s="44">
        <v>1</v>
      </c>
      <c r="H731" s="44" t="e">
        <f>IF(ISBLANK(A731),"",'Frese Valve Selection'!AB731)</f>
        <v>#N/A</v>
      </c>
      <c r="I731" s="44" t="e">
        <f>IF(ISBLANK(A731),"",'Frese Valve Selection'!AC731&amp;" kPa")</f>
        <v>#N/A</v>
      </c>
      <c r="J731" s="44">
        <f>IF(ISBLANK(A731),"",'Frese Valve Selection'!B731)</f>
        <v>0</v>
      </c>
      <c r="K731" s="45" t="str">
        <f>IF(ISBLANK('Frese Valve Selection'!E731),"",'Frese Valve Selection'!E731)</f>
        <v/>
      </c>
    </row>
    <row r="732" spans="1:11">
      <c r="A732" s="43" t="str">
        <f>IF(ISBLANK('Frese Valve Selection'!Q732),"",'Frese Valve Selection'!Q732)</f>
        <v/>
      </c>
      <c r="B732" s="44">
        <f>'Frese Valve Selection'!C732</f>
        <v>0</v>
      </c>
      <c r="C732" s="44">
        <f>IF(ISBLANK(A732),"",'Frese Valve Selection'!AA732)</f>
        <v>0</v>
      </c>
      <c r="D732" s="44"/>
      <c r="E732" s="44"/>
      <c r="F732" s="44">
        <f>IF(ISBLANK(A732),"",'Frese Valve Selection'!D732)</f>
        <v>0</v>
      </c>
      <c r="G732" s="44">
        <v>1</v>
      </c>
      <c r="H732" s="44" t="e">
        <f>IF(ISBLANK(A732),"",'Frese Valve Selection'!AB732)</f>
        <v>#N/A</v>
      </c>
      <c r="I732" s="44" t="e">
        <f>IF(ISBLANK(A732),"",'Frese Valve Selection'!AC732&amp;" kPa")</f>
        <v>#N/A</v>
      </c>
      <c r="J732" s="44">
        <f>IF(ISBLANK(A732),"",'Frese Valve Selection'!B732)</f>
        <v>0</v>
      </c>
      <c r="K732" s="45" t="str">
        <f>IF(ISBLANK('Frese Valve Selection'!E732),"",'Frese Valve Selection'!E732)</f>
        <v/>
      </c>
    </row>
    <row r="733" spans="1:11">
      <c r="A733" s="43" t="str">
        <f>IF(ISBLANK('Frese Valve Selection'!Q733),"",'Frese Valve Selection'!Q733)</f>
        <v/>
      </c>
      <c r="B733" s="44">
        <f>'Frese Valve Selection'!C733</f>
        <v>0</v>
      </c>
      <c r="C733" s="44">
        <f>IF(ISBLANK(A733),"",'Frese Valve Selection'!AA733)</f>
        <v>0</v>
      </c>
      <c r="D733" s="44"/>
      <c r="E733" s="44"/>
      <c r="F733" s="44">
        <f>IF(ISBLANK(A733),"",'Frese Valve Selection'!D733)</f>
        <v>0</v>
      </c>
      <c r="G733" s="44">
        <v>1</v>
      </c>
      <c r="H733" s="44" t="e">
        <f>IF(ISBLANK(A733),"",'Frese Valve Selection'!AB733)</f>
        <v>#N/A</v>
      </c>
      <c r="I733" s="44" t="e">
        <f>IF(ISBLANK(A733),"",'Frese Valve Selection'!AC733&amp;" kPa")</f>
        <v>#N/A</v>
      </c>
      <c r="J733" s="44">
        <f>IF(ISBLANK(A733),"",'Frese Valve Selection'!B733)</f>
        <v>0</v>
      </c>
      <c r="K733" s="45" t="str">
        <f>IF(ISBLANK('Frese Valve Selection'!E733),"",'Frese Valve Selection'!E733)</f>
        <v/>
      </c>
    </row>
    <row r="734" spans="1:11">
      <c r="A734" s="43" t="str">
        <f>IF(ISBLANK('Frese Valve Selection'!Q734),"",'Frese Valve Selection'!Q734)</f>
        <v/>
      </c>
      <c r="B734" s="44">
        <f>'Frese Valve Selection'!C734</f>
        <v>0</v>
      </c>
      <c r="C734" s="44">
        <f>IF(ISBLANK(A734),"",'Frese Valve Selection'!AA734)</f>
        <v>0</v>
      </c>
      <c r="D734" s="44"/>
      <c r="E734" s="44"/>
      <c r="F734" s="44">
        <f>IF(ISBLANK(A734),"",'Frese Valve Selection'!D734)</f>
        <v>0</v>
      </c>
      <c r="G734" s="44">
        <v>1</v>
      </c>
      <c r="H734" s="44" t="e">
        <f>IF(ISBLANK(A734),"",'Frese Valve Selection'!AB734)</f>
        <v>#N/A</v>
      </c>
      <c r="I734" s="44" t="e">
        <f>IF(ISBLANK(A734),"",'Frese Valve Selection'!AC734&amp;" kPa")</f>
        <v>#N/A</v>
      </c>
      <c r="J734" s="44">
        <f>IF(ISBLANK(A734),"",'Frese Valve Selection'!B734)</f>
        <v>0</v>
      </c>
      <c r="K734" s="45" t="str">
        <f>IF(ISBLANK('Frese Valve Selection'!E734),"",'Frese Valve Selection'!E734)</f>
        <v/>
      </c>
    </row>
    <row r="735" spans="1:11">
      <c r="A735" s="43" t="str">
        <f>IF(ISBLANK('Frese Valve Selection'!Q735),"",'Frese Valve Selection'!Q735)</f>
        <v/>
      </c>
      <c r="B735" s="44">
        <f>'Frese Valve Selection'!C735</f>
        <v>0</v>
      </c>
      <c r="C735" s="44">
        <f>IF(ISBLANK(A735),"",'Frese Valve Selection'!AA735)</f>
        <v>0</v>
      </c>
      <c r="D735" s="44"/>
      <c r="E735" s="44"/>
      <c r="F735" s="44">
        <f>IF(ISBLANK(A735),"",'Frese Valve Selection'!D735)</f>
        <v>0</v>
      </c>
      <c r="G735" s="44">
        <v>1</v>
      </c>
      <c r="H735" s="44" t="e">
        <f>IF(ISBLANK(A735),"",'Frese Valve Selection'!AB735)</f>
        <v>#N/A</v>
      </c>
      <c r="I735" s="44" t="e">
        <f>IF(ISBLANK(A735),"",'Frese Valve Selection'!AC735&amp;" kPa")</f>
        <v>#N/A</v>
      </c>
      <c r="J735" s="44">
        <f>IF(ISBLANK(A735),"",'Frese Valve Selection'!B735)</f>
        <v>0</v>
      </c>
      <c r="K735" s="45" t="str">
        <f>IF(ISBLANK('Frese Valve Selection'!E735),"",'Frese Valve Selection'!E735)</f>
        <v/>
      </c>
    </row>
    <row r="736" spans="1:11">
      <c r="A736" s="43" t="str">
        <f>IF(ISBLANK('Frese Valve Selection'!Q736),"",'Frese Valve Selection'!Q736)</f>
        <v/>
      </c>
      <c r="B736" s="44">
        <f>'Frese Valve Selection'!C736</f>
        <v>0</v>
      </c>
      <c r="C736" s="44">
        <f>IF(ISBLANK(A736),"",'Frese Valve Selection'!AA736)</f>
        <v>0</v>
      </c>
      <c r="D736" s="44"/>
      <c r="E736" s="44"/>
      <c r="F736" s="44">
        <f>IF(ISBLANK(A736),"",'Frese Valve Selection'!D736)</f>
        <v>0</v>
      </c>
      <c r="G736" s="44">
        <v>1</v>
      </c>
      <c r="H736" s="44" t="e">
        <f>IF(ISBLANK(A736),"",'Frese Valve Selection'!AB736)</f>
        <v>#N/A</v>
      </c>
      <c r="I736" s="44" t="e">
        <f>IF(ISBLANK(A736),"",'Frese Valve Selection'!AC736&amp;" kPa")</f>
        <v>#N/A</v>
      </c>
      <c r="J736" s="44">
        <f>IF(ISBLANK(A736),"",'Frese Valve Selection'!B736)</f>
        <v>0</v>
      </c>
      <c r="K736" s="45" t="str">
        <f>IF(ISBLANK('Frese Valve Selection'!E736),"",'Frese Valve Selection'!E736)</f>
        <v/>
      </c>
    </row>
    <row r="737" spans="1:11">
      <c r="A737" s="43" t="str">
        <f>IF(ISBLANK('Frese Valve Selection'!Q737),"",'Frese Valve Selection'!Q737)</f>
        <v/>
      </c>
      <c r="B737" s="44">
        <f>'Frese Valve Selection'!C737</f>
        <v>0</v>
      </c>
      <c r="C737" s="44">
        <f>IF(ISBLANK(A737),"",'Frese Valve Selection'!AA737)</f>
        <v>0</v>
      </c>
      <c r="D737" s="44"/>
      <c r="E737" s="44"/>
      <c r="F737" s="44">
        <f>IF(ISBLANK(A737),"",'Frese Valve Selection'!D737)</f>
        <v>0</v>
      </c>
      <c r="G737" s="44">
        <v>1</v>
      </c>
      <c r="H737" s="44" t="e">
        <f>IF(ISBLANK(A737),"",'Frese Valve Selection'!AB737)</f>
        <v>#N/A</v>
      </c>
      <c r="I737" s="44" t="e">
        <f>IF(ISBLANK(A737),"",'Frese Valve Selection'!AC737&amp;" kPa")</f>
        <v>#N/A</v>
      </c>
      <c r="J737" s="44">
        <f>IF(ISBLANK(A737),"",'Frese Valve Selection'!B737)</f>
        <v>0</v>
      </c>
      <c r="K737" s="45" t="str">
        <f>IF(ISBLANK('Frese Valve Selection'!E737),"",'Frese Valve Selection'!E737)</f>
        <v/>
      </c>
    </row>
    <row r="738" spans="1:11">
      <c r="A738" s="43" t="str">
        <f>IF(ISBLANK('Frese Valve Selection'!Q738),"",'Frese Valve Selection'!Q738)</f>
        <v/>
      </c>
      <c r="B738" s="44">
        <f>'Frese Valve Selection'!C738</f>
        <v>0</v>
      </c>
      <c r="C738" s="44">
        <f>IF(ISBLANK(A738),"",'Frese Valve Selection'!AA738)</f>
        <v>0</v>
      </c>
      <c r="D738" s="44"/>
      <c r="E738" s="44"/>
      <c r="F738" s="44">
        <f>IF(ISBLANK(A738),"",'Frese Valve Selection'!D738)</f>
        <v>0</v>
      </c>
      <c r="G738" s="44">
        <v>1</v>
      </c>
      <c r="H738" s="44" t="e">
        <f>IF(ISBLANK(A738),"",'Frese Valve Selection'!AB738)</f>
        <v>#N/A</v>
      </c>
      <c r="I738" s="44" t="e">
        <f>IF(ISBLANK(A738),"",'Frese Valve Selection'!AC738&amp;" kPa")</f>
        <v>#N/A</v>
      </c>
      <c r="J738" s="44">
        <f>IF(ISBLANK(A738),"",'Frese Valve Selection'!B738)</f>
        <v>0</v>
      </c>
      <c r="K738" s="45" t="str">
        <f>IF(ISBLANK('Frese Valve Selection'!E738),"",'Frese Valve Selection'!E738)</f>
        <v/>
      </c>
    </row>
    <row r="739" spans="1:11">
      <c r="A739" s="43" t="str">
        <f>IF(ISBLANK('Frese Valve Selection'!Q739),"",'Frese Valve Selection'!Q739)</f>
        <v/>
      </c>
      <c r="B739" s="44">
        <f>'Frese Valve Selection'!C739</f>
        <v>0</v>
      </c>
      <c r="C739" s="44">
        <f>IF(ISBLANK(A739),"",'Frese Valve Selection'!AA739)</f>
        <v>0</v>
      </c>
      <c r="D739" s="44"/>
      <c r="E739" s="44"/>
      <c r="F739" s="44">
        <f>IF(ISBLANK(A739),"",'Frese Valve Selection'!D739)</f>
        <v>0</v>
      </c>
      <c r="G739" s="44">
        <v>1</v>
      </c>
      <c r="H739" s="44" t="e">
        <f>IF(ISBLANK(A739),"",'Frese Valve Selection'!AB739)</f>
        <v>#N/A</v>
      </c>
      <c r="I739" s="44" t="e">
        <f>IF(ISBLANK(A739),"",'Frese Valve Selection'!AC739&amp;" kPa")</f>
        <v>#N/A</v>
      </c>
      <c r="J739" s="44">
        <f>IF(ISBLANK(A739),"",'Frese Valve Selection'!B739)</f>
        <v>0</v>
      </c>
      <c r="K739" s="45" t="str">
        <f>IF(ISBLANK('Frese Valve Selection'!E739),"",'Frese Valve Selection'!E739)</f>
        <v/>
      </c>
    </row>
    <row r="740" spans="1:11">
      <c r="A740" s="43" t="str">
        <f>IF(ISBLANK('Frese Valve Selection'!Q740),"",'Frese Valve Selection'!Q740)</f>
        <v/>
      </c>
      <c r="B740" s="44">
        <f>'Frese Valve Selection'!C740</f>
        <v>0</v>
      </c>
      <c r="C740" s="44">
        <f>IF(ISBLANK(A740),"",'Frese Valve Selection'!AA740)</f>
        <v>0</v>
      </c>
      <c r="D740" s="44"/>
      <c r="E740" s="44"/>
      <c r="F740" s="44">
        <f>IF(ISBLANK(A740),"",'Frese Valve Selection'!D740)</f>
        <v>0</v>
      </c>
      <c r="G740" s="44">
        <v>1</v>
      </c>
      <c r="H740" s="44" t="e">
        <f>IF(ISBLANK(A740),"",'Frese Valve Selection'!AB740)</f>
        <v>#N/A</v>
      </c>
      <c r="I740" s="44" t="e">
        <f>IF(ISBLANK(A740),"",'Frese Valve Selection'!AC740&amp;" kPa")</f>
        <v>#N/A</v>
      </c>
      <c r="J740" s="44">
        <f>IF(ISBLANK(A740),"",'Frese Valve Selection'!B740)</f>
        <v>0</v>
      </c>
      <c r="K740" s="45" t="str">
        <f>IF(ISBLANK('Frese Valve Selection'!E740),"",'Frese Valve Selection'!E740)</f>
        <v/>
      </c>
    </row>
    <row r="741" spans="1:11">
      <c r="A741" s="43" t="str">
        <f>IF(ISBLANK('Frese Valve Selection'!Q741),"",'Frese Valve Selection'!Q741)</f>
        <v/>
      </c>
      <c r="B741" s="44">
        <f>'Frese Valve Selection'!C741</f>
        <v>0</v>
      </c>
      <c r="C741" s="44">
        <f>IF(ISBLANK(A741),"",'Frese Valve Selection'!AA741)</f>
        <v>0</v>
      </c>
      <c r="D741" s="44"/>
      <c r="E741" s="44"/>
      <c r="F741" s="44">
        <f>IF(ISBLANK(A741),"",'Frese Valve Selection'!D741)</f>
        <v>0</v>
      </c>
      <c r="G741" s="44">
        <v>1</v>
      </c>
      <c r="H741" s="44" t="e">
        <f>IF(ISBLANK(A741),"",'Frese Valve Selection'!AB741)</f>
        <v>#N/A</v>
      </c>
      <c r="I741" s="44" t="e">
        <f>IF(ISBLANK(A741),"",'Frese Valve Selection'!AC741&amp;" kPa")</f>
        <v>#N/A</v>
      </c>
      <c r="J741" s="44">
        <f>IF(ISBLANK(A741),"",'Frese Valve Selection'!B741)</f>
        <v>0</v>
      </c>
      <c r="K741" s="45" t="str">
        <f>IF(ISBLANK('Frese Valve Selection'!E741),"",'Frese Valve Selection'!E741)</f>
        <v/>
      </c>
    </row>
    <row r="742" spans="1:11">
      <c r="A742" s="43" t="str">
        <f>IF(ISBLANK('Frese Valve Selection'!Q742),"",'Frese Valve Selection'!Q742)</f>
        <v/>
      </c>
      <c r="B742" s="44">
        <f>'Frese Valve Selection'!C742</f>
        <v>0</v>
      </c>
      <c r="C742" s="44">
        <f>IF(ISBLANK(A742),"",'Frese Valve Selection'!AA742)</f>
        <v>0</v>
      </c>
      <c r="D742" s="44"/>
      <c r="E742" s="44"/>
      <c r="F742" s="44">
        <f>IF(ISBLANK(A742),"",'Frese Valve Selection'!D742)</f>
        <v>0</v>
      </c>
      <c r="G742" s="44">
        <v>1</v>
      </c>
      <c r="H742" s="44" t="e">
        <f>IF(ISBLANK(A742),"",'Frese Valve Selection'!AB742)</f>
        <v>#N/A</v>
      </c>
      <c r="I742" s="44" t="e">
        <f>IF(ISBLANK(A742),"",'Frese Valve Selection'!AC742&amp;" kPa")</f>
        <v>#N/A</v>
      </c>
      <c r="J742" s="44">
        <f>IF(ISBLANK(A742),"",'Frese Valve Selection'!B742)</f>
        <v>0</v>
      </c>
      <c r="K742" s="45" t="str">
        <f>IF(ISBLANK('Frese Valve Selection'!E742),"",'Frese Valve Selection'!E742)</f>
        <v/>
      </c>
    </row>
    <row r="743" spans="1:11">
      <c r="A743" s="43" t="str">
        <f>IF(ISBLANK('Frese Valve Selection'!Q743),"",'Frese Valve Selection'!Q743)</f>
        <v/>
      </c>
      <c r="B743" s="44">
        <f>'Frese Valve Selection'!C743</f>
        <v>0</v>
      </c>
      <c r="C743" s="44">
        <f>IF(ISBLANK(A743),"",'Frese Valve Selection'!AA743)</f>
        <v>0</v>
      </c>
      <c r="D743" s="44"/>
      <c r="E743" s="44"/>
      <c r="F743" s="44">
        <f>IF(ISBLANK(A743),"",'Frese Valve Selection'!D743)</f>
        <v>0</v>
      </c>
      <c r="G743" s="44">
        <v>1</v>
      </c>
      <c r="H743" s="44" t="e">
        <f>IF(ISBLANK(A743),"",'Frese Valve Selection'!AB743)</f>
        <v>#N/A</v>
      </c>
      <c r="I743" s="44" t="e">
        <f>IF(ISBLANK(A743),"",'Frese Valve Selection'!AC743&amp;" kPa")</f>
        <v>#N/A</v>
      </c>
      <c r="J743" s="44">
        <f>IF(ISBLANK(A743),"",'Frese Valve Selection'!B743)</f>
        <v>0</v>
      </c>
      <c r="K743" s="45" t="str">
        <f>IF(ISBLANK('Frese Valve Selection'!E743),"",'Frese Valve Selection'!E743)</f>
        <v/>
      </c>
    </row>
    <row r="744" spans="1:11">
      <c r="A744" s="43" t="str">
        <f>IF(ISBLANK('Frese Valve Selection'!Q744),"",'Frese Valve Selection'!Q744)</f>
        <v/>
      </c>
      <c r="B744" s="44">
        <f>'Frese Valve Selection'!C744</f>
        <v>0</v>
      </c>
      <c r="C744" s="44">
        <f>IF(ISBLANK(A744),"",'Frese Valve Selection'!AA744)</f>
        <v>0</v>
      </c>
      <c r="D744" s="44"/>
      <c r="E744" s="44"/>
      <c r="F744" s="44">
        <f>IF(ISBLANK(A744),"",'Frese Valve Selection'!D744)</f>
        <v>0</v>
      </c>
      <c r="G744" s="44">
        <v>1</v>
      </c>
      <c r="H744" s="44" t="e">
        <f>IF(ISBLANK(A744),"",'Frese Valve Selection'!AB744)</f>
        <v>#N/A</v>
      </c>
      <c r="I744" s="44" t="e">
        <f>IF(ISBLANK(A744),"",'Frese Valve Selection'!AC744&amp;" kPa")</f>
        <v>#N/A</v>
      </c>
      <c r="J744" s="44">
        <f>IF(ISBLANK(A744),"",'Frese Valve Selection'!B744)</f>
        <v>0</v>
      </c>
      <c r="K744" s="45" t="str">
        <f>IF(ISBLANK('Frese Valve Selection'!E744),"",'Frese Valve Selection'!E744)</f>
        <v/>
      </c>
    </row>
    <row r="745" spans="1:11">
      <c r="A745" s="43" t="str">
        <f>IF(ISBLANK('Frese Valve Selection'!Q745),"",'Frese Valve Selection'!Q745)</f>
        <v/>
      </c>
      <c r="B745" s="44">
        <f>'Frese Valve Selection'!C745</f>
        <v>0</v>
      </c>
      <c r="C745" s="44">
        <f>IF(ISBLANK(A745),"",'Frese Valve Selection'!AA745)</f>
        <v>0</v>
      </c>
      <c r="D745" s="44"/>
      <c r="E745" s="44"/>
      <c r="F745" s="44">
        <f>IF(ISBLANK(A745),"",'Frese Valve Selection'!D745)</f>
        <v>0</v>
      </c>
      <c r="G745" s="44">
        <v>1</v>
      </c>
      <c r="H745" s="44" t="e">
        <f>IF(ISBLANK(A745),"",'Frese Valve Selection'!AB745)</f>
        <v>#N/A</v>
      </c>
      <c r="I745" s="44" t="e">
        <f>IF(ISBLANK(A745),"",'Frese Valve Selection'!AC745&amp;" kPa")</f>
        <v>#N/A</v>
      </c>
      <c r="J745" s="44">
        <f>IF(ISBLANK(A745),"",'Frese Valve Selection'!B745)</f>
        <v>0</v>
      </c>
      <c r="K745" s="45" t="str">
        <f>IF(ISBLANK('Frese Valve Selection'!E745),"",'Frese Valve Selection'!E745)</f>
        <v/>
      </c>
    </row>
    <row r="746" spans="1:11">
      <c r="A746" s="43" t="str">
        <f>IF(ISBLANK('Frese Valve Selection'!Q746),"",'Frese Valve Selection'!Q746)</f>
        <v/>
      </c>
      <c r="B746" s="44">
        <f>'Frese Valve Selection'!C746</f>
        <v>0</v>
      </c>
      <c r="C746" s="44">
        <f>IF(ISBLANK(A746),"",'Frese Valve Selection'!AA746)</f>
        <v>0</v>
      </c>
      <c r="D746" s="44"/>
      <c r="E746" s="44"/>
      <c r="F746" s="44">
        <f>IF(ISBLANK(A746),"",'Frese Valve Selection'!D746)</f>
        <v>0</v>
      </c>
      <c r="G746" s="44">
        <v>1</v>
      </c>
      <c r="H746" s="44" t="e">
        <f>IF(ISBLANK(A746),"",'Frese Valve Selection'!AB746)</f>
        <v>#N/A</v>
      </c>
      <c r="I746" s="44" t="e">
        <f>IF(ISBLANK(A746),"",'Frese Valve Selection'!AC746&amp;" kPa")</f>
        <v>#N/A</v>
      </c>
      <c r="J746" s="44">
        <f>IF(ISBLANK(A746),"",'Frese Valve Selection'!B746)</f>
        <v>0</v>
      </c>
      <c r="K746" s="45" t="str">
        <f>IF(ISBLANK('Frese Valve Selection'!E746),"",'Frese Valve Selection'!E746)</f>
        <v/>
      </c>
    </row>
    <row r="747" spans="1:11">
      <c r="A747" s="43" t="str">
        <f>IF(ISBLANK('Frese Valve Selection'!Q747),"",'Frese Valve Selection'!Q747)</f>
        <v/>
      </c>
      <c r="B747" s="44">
        <f>'Frese Valve Selection'!C747</f>
        <v>0</v>
      </c>
      <c r="C747" s="44">
        <f>IF(ISBLANK(A747),"",'Frese Valve Selection'!AA747)</f>
        <v>0</v>
      </c>
      <c r="D747" s="44"/>
      <c r="E747" s="44"/>
      <c r="F747" s="44">
        <f>IF(ISBLANK(A747),"",'Frese Valve Selection'!D747)</f>
        <v>0</v>
      </c>
      <c r="G747" s="44">
        <v>1</v>
      </c>
      <c r="H747" s="44" t="e">
        <f>IF(ISBLANK(A747),"",'Frese Valve Selection'!AB747)</f>
        <v>#N/A</v>
      </c>
      <c r="I747" s="44" t="e">
        <f>IF(ISBLANK(A747),"",'Frese Valve Selection'!AC747&amp;" kPa")</f>
        <v>#N/A</v>
      </c>
      <c r="J747" s="44">
        <f>IF(ISBLANK(A747),"",'Frese Valve Selection'!B747)</f>
        <v>0</v>
      </c>
      <c r="K747" s="45" t="str">
        <f>IF(ISBLANK('Frese Valve Selection'!E747),"",'Frese Valve Selection'!E747)</f>
        <v/>
      </c>
    </row>
    <row r="748" spans="1:11">
      <c r="A748" s="43" t="str">
        <f>IF(ISBLANK('Frese Valve Selection'!Q748),"",'Frese Valve Selection'!Q748)</f>
        <v/>
      </c>
      <c r="B748" s="44">
        <f>'Frese Valve Selection'!C748</f>
        <v>0</v>
      </c>
      <c r="C748" s="44">
        <f>IF(ISBLANK(A748),"",'Frese Valve Selection'!AA748)</f>
        <v>0</v>
      </c>
      <c r="D748" s="44"/>
      <c r="E748" s="44"/>
      <c r="F748" s="44">
        <f>IF(ISBLANK(A748),"",'Frese Valve Selection'!D748)</f>
        <v>0</v>
      </c>
      <c r="G748" s="44">
        <v>1</v>
      </c>
      <c r="H748" s="44" t="e">
        <f>IF(ISBLANK(A748),"",'Frese Valve Selection'!AB748)</f>
        <v>#N/A</v>
      </c>
      <c r="I748" s="44" t="e">
        <f>IF(ISBLANK(A748),"",'Frese Valve Selection'!AC748&amp;" kPa")</f>
        <v>#N/A</v>
      </c>
      <c r="J748" s="44">
        <f>IF(ISBLANK(A748),"",'Frese Valve Selection'!B748)</f>
        <v>0</v>
      </c>
      <c r="K748" s="45" t="str">
        <f>IF(ISBLANK('Frese Valve Selection'!E748),"",'Frese Valve Selection'!E748)</f>
        <v/>
      </c>
    </row>
    <row r="749" spans="1:11">
      <c r="A749" s="43" t="str">
        <f>IF(ISBLANK('Frese Valve Selection'!Q749),"",'Frese Valve Selection'!Q749)</f>
        <v/>
      </c>
      <c r="B749" s="44">
        <f>'Frese Valve Selection'!C749</f>
        <v>0</v>
      </c>
      <c r="C749" s="44">
        <f>IF(ISBLANK(A749),"",'Frese Valve Selection'!AA749)</f>
        <v>0</v>
      </c>
      <c r="D749" s="44"/>
      <c r="E749" s="44"/>
      <c r="F749" s="44">
        <f>IF(ISBLANK(A749),"",'Frese Valve Selection'!D749)</f>
        <v>0</v>
      </c>
      <c r="G749" s="44">
        <v>1</v>
      </c>
      <c r="H749" s="44" t="e">
        <f>IF(ISBLANK(A749),"",'Frese Valve Selection'!AB749)</f>
        <v>#N/A</v>
      </c>
      <c r="I749" s="44" t="e">
        <f>IF(ISBLANK(A749),"",'Frese Valve Selection'!AC749&amp;" kPa")</f>
        <v>#N/A</v>
      </c>
      <c r="J749" s="44">
        <f>IF(ISBLANK(A749),"",'Frese Valve Selection'!B749)</f>
        <v>0</v>
      </c>
      <c r="K749" s="45" t="str">
        <f>IF(ISBLANK('Frese Valve Selection'!E749),"",'Frese Valve Selection'!E749)</f>
        <v/>
      </c>
    </row>
    <row r="750" spans="1:11">
      <c r="A750" s="43" t="str">
        <f>IF(ISBLANK('Frese Valve Selection'!Q750),"",'Frese Valve Selection'!Q750)</f>
        <v/>
      </c>
      <c r="B750" s="44">
        <f>'Frese Valve Selection'!C750</f>
        <v>0</v>
      </c>
      <c r="C750" s="44">
        <f>IF(ISBLANK(A750),"",'Frese Valve Selection'!AA750)</f>
        <v>0</v>
      </c>
      <c r="D750" s="44"/>
      <c r="E750" s="44"/>
      <c r="F750" s="44">
        <f>IF(ISBLANK(A750),"",'Frese Valve Selection'!D750)</f>
        <v>0</v>
      </c>
      <c r="G750" s="44">
        <v>1</v>
      </c>
      <c r="H750" s="44" t="e">
        <f>IF(ISBLANK(A750),"",'Frese Valve Selection'!AB750)</f>
        <v>#N/A</v>
      </c>
      <c r="I750" s="44" t="e">
        <f>IF(ISBLANK(A750),"",'Frese Valve Selection'!AC750&amp;" kPa")</f>
        <v>#N/A</v>
      </c>
      <c r="J750" s="44">
        <f>IF(ISBLANK(A750),"",'Frese Valve Selection'!B750)</f>
        <v>0</v>
      </c>
      <c r="K750" s="45" t="str">
        <f>IF(ISBLANK('Frese Valve Selection'!E750),"",'Frese Valve Selection'!E750)</f>
        <v/>
      </c>
    </row>
    <row r="751" spans="1:11">
      <c r="A751" s="43" t="str">
        <f>IF(ISBLANK('Frese Valve Selection'!Q751),"",'Frese Valve Selection'!Q751)</f>
        <v/>
      </c>
      <c r="B751" s="44">
        <f>'Frese Valve Selection'!C751</f>
        <v>0</v>
      </c>
      <c r="C751" s="44">
        <f>IF(ISBLANK(A751),"",'Frese Valve Selection'!AA751)</f>
        <v>0</v>
      </c>
      <c r="D751" s="44"/>
      <c r="E751" s="44"/>
      <c r="F751" s="44">
        <f>IF(ISBLANK(A751),"",'Frese Valve Selection'!D751)</f>
        <v>0</v>
      </c>
      <c r="G751" s="44">
        <v>1</v>
      </c>
      <c r="H751" s="44" t="e">
        <f>IF(ISBLANK(A751),"",'Frese Valve Selection'!AB751)</f>
        <v>#N/A</v>
      </c>
      <c r="I751" s="44" t="e">
        <f>IF(ISBLANK(A751),"",'Frese Valve Selection'!AC751&amp;" kPa")</f>
        <v>#N/A</v>
      </c>
      <c r="J751" s="44">
        <f>IF(ISBLANK(A751),"",'Frese Valve Selection'!B751)</f>
        <v>0</v>
      </c>
      <c r="K751" s="45" t="str">
        <f>IF(ISBLANK('Frese Valve Selection'!E751),"",'Frese Valve Selection'!E751)</f>
        <v/>
      </c>
    </row>
    <row r="752" spans="1:11">
      <c r="A752" s="43" t="str">
        <f>IF(ISBLANK('Frese Valve Selection'!Q752),"",'Frese Valve Selection'!Q752)</f>
        <v/>
      </c>
      <c r="B752" s="44">
        <f>'Frese Valve Selection'!C752</f>
        <v>0</v>
      </c>
      <c r="C752" s="44">
        <f>IF(ISBLANK(A752),"",'Frese Valve Selection'!AA752)</f>
        <v>0</v>
      </c>
      <c r="D752" s="44"/>
      <c r="E752" s="44"/>
      <c r="F752" s="44">
        <f>IF(ISBLANK(A752),"",'Frese Valve Selection'!D752)</f>
        <v>0</v>
      </c>
      <c r="G752" s="44">
        <v>1</v>
      </c>
      <c r="H752" s="44" t="e">
        <f>IF(ISBLANK(A752),"",'Frese Valve Selection'!AB752)</f>
        <v>#N/A</v>
      </c>
      <c r="I752" s="44" t="e">
        <f>IF(ISBLANK(A752),"",'Frese Valve Selection'!AC752&amp;" kPa")</f>
        <v>#N/A</v>
      </c>
      <c r="J752" s="44">
        <f>IF(ISBLANK(A752),"",'Frese Valve Selection'!B752)</f>
        <v>0</v>
      </c>
      <c r="K752" s="45" t="str">
        <f>IF(ISBLANK('Frese Valve Selection'!E752),"",'Frese Valve Selection'!E752)</f>
        <v/>
      </c>
    </row>
    <row r="753" spans="1:11">
      <c r="A753" s="43" t="str">
        <f>IF(ISBLANK('Frese Valve Selection'!Q753),"",'Frese Valve Selection'!Q753)</f>
        <v/>
      </c>
      <c r="B753" s="44">
        <f>'Frese Valve Selection'!C753</f>
        <v>0</v>
      </c>
      <c r="C753" s="44">
        <f>IF(ISBLANK(A753),"",'Frese Valve Selection'!AA753)</f>
        <v>0</v>
      </c>
      <c r="D753" s="44"/>
      <c r="E753" s="44"/>
      <c r="F753" s="44">
        <f>IF(ISBLANK(A753),"",'Frese Valve Selection'!D753)</f>
        <v>0</v>
      </c>
      <c r="G753" s="44">
        <v>1</v>
      </c>
      <c r="H753" s="44" t="e">
        <f>IF(ISBLANK(A753),"",'Frese Valve Selection'!AB753)</f>
        <v>#N/A</v>
      </c>
      <c r="I753" s="44" t="e">
        <f>IF(ISBLANK(A753),"",'Frese Valve Selection'!AC753&amp;" kPa")</f>
        <v>#N/A</v>
      </c>
      <c r="J753" s="44">
        <f>IF(ISBLANK(A753),"",'Frese Valve Selection'!B753)</f>
        <v>0</v>
      </c>
      <c r="K753" s="45" t="str">
        <f>IF(ISBLANK('Frese Valve Selection'!E753),"",'Frese Valve Selection'!E753)</f>
        <v/>
      </c>
    </row>
    <row r="754" spans="1:11">
      <c r="A754" s="43" t="str">
        <f>IF(ISBLANK('Frese Valve Selection'!Q754),"",'Frese Valve Selection'!Q754)</f>
        <v/>
      </c>
      <c r="B754" s="44">
        <f>'Frese Valve Selection'!C754</f>
        <v>0</v>
      </c>
      <c r="C754" s="44">
        <f>IF(ISBLANK(A754),"",'Frese Valve Selection'!AA754)</f>
        <v>0</v>
      </c>
      <c r="D754" s="44"/>
      <c r="E754" s="44"/>
      <c r="F754" s="44">
        <f>IF(ISBLANK(A754),"",'Frese Valve Selection'!D754)</f>
        <v>0</v>
      </c>
      <c r="G754" s="44">
        <v>1</v>
      </c>
      <c r="H754" s="44" t="e">
        <f>IF(ISBLANK(A754),"",'Frese Valve Selection'!AB754)</f>
        <v>#N/A</v>
      </c>
      <c r="I754" s="44" t="e">
        <f>IF(ISBLANK(A754),"",'Frese Valve Selection'!AC754&amp;" kPa")</f>
        <v>#N/A</v>
      </c>
      <c r="J754" s="44">
        <f>IF(ISBLANK(A754),"",'Frese Valve Selection'!B754)</f>
        <v>0</v>
      </c>
      <c r="K754" s="45" t="str">
        <f>IF(ISBLANK('Frese Valve Selection'!E754),"",'Frese Valve Selection'!E754)</f>
        <v/>
      </c>
    </row>
    <row r="755" spans="1:11">
      <c r="A755" s="43" t="str">
        <f>IF(ISBLANK('Frese Valve Selection'!Q755),"",'Frese Valve Selection'!Q755)</f>
        <v/>
      </c>
      <c r="B755" s="44">
        <f>'Frese Valve Selection'!C755</f>
        <v>0</v>
      </c>
      <c r="C755" s="44">
        <f>IF(ISBLANK(A755),"",'Frese Valve Selection'!AA755)</f>
        <v>0</v>
      </c>
      <c r="D755" s="44"/>
      <c r="E755" s="44"/>
      <c r="F755" s="44">
        <f>IF(ISBLANK(A755),"",'Frese Valve Selection'!D755)</f>
        <v>0</v>
      </c>
      <c r="G755" s="44">
        <v>1</v>
      </c>
      <c r="H755" s="44" t="e">
        <f>IF(ISBLANK(A755),"",'Frese Valve Selection'!AB755)</f>
        <v>#N/A</v>
      </c>
      <c r="I755" s="44" t="e">
        <f>IF(ISBLANK(A755),"",'Frese Valve Selection'!AC755&amp;" kPa")</f>
        <v>#N/A</v>
      </c>
      <c r="J755" s="44">
        <f>IF(ISBLANK(A755),"",'Frese Valve Selection'!B755)</f>
        <v>0</v>
      </c>
      <c r="K755" s="45" t="str">
        <f>IF(ISBLANK('Frese Valve Selection'!E755),"",'Frese Valve Selection'!E755)</f>
        <v/>
      </c>
    </row>
    <row r="756" spans="1:11">
      <c r="A756" s="43" t="str">
        <f>IF(ISBLANK('Frese Valve Selection'!Q756),"",'Frese Valve Selection'!Q756)</f>
        <v/>
      </c>
      <c r="B756" s="44">
        <f>'Frese Valve Selection'!C756</f>
        <v>0</v>
      </c>
      <c r="C756" s="44">
        <f>IF(ISBLANK(A756),"",'Frese Valve Selection'!AA756)</f>
        <v>0</v>
      </c>
      <c r="D756" s="44"/>
      <c r="E756" s="44"/>
      <c r="F756" s="44">
        <f>IF(ISBLANK(A756),"",'Frese Valve Selection'!D756)</f>
        <v>0</v>
      </c>
      <c r="G756" s="44">
        <v>1</v>
      </c>
      <c r="H756" s="44" t="e">
        <f>IF(ISBLANK(A756),"",'Frese Valve Selection'!AB756)</f>
        <v>#N/A</v>
      </c>
      <c r="I756" s="44" t="e">
        <f>IF(ISBLANK(A756),"",'Frese Valve Selection'!AC756&amp;" kPa")</f>
        <v>#N/A</v>
      </c>
      <c r="J756" s="44">
        <f>IF(ISBLANK(A756),"",'Frese Valve Selection'!B756)</f>
        <v>0</v>
      </c>
      <c r="K756" s="45" t="str">
        <f>IF(ISBLANK('Frese Valve Selection'!E756),"",'Frese Valve Selection'!E756)</f>
        <v/>
      </c>
    </row>
    <row r="757" spans="1:11">
      <c r="A757" s="43" t="str">
        <f>IF(ISBLANK('Frese Valve Selection'!Q757),"",'Frese Valve Selection'!Q757)</f>
        <v/>
      </c>
      <c r="B757" s="44">
        <f>'Frese Valve Selection'!C757</f>
        <v>0</v>
      </c>
      <c r="C757" s="44">
        <f>IF(ISBLANK(A757),"",'Frese Valve Selection'!AA757)</f>
        <v>0</v>
      </c>
      <c r="D757" s="44"/>
      <c r="E757" s="44"/>
      <c r="F757" s="44">
        <f>IF(ISBLANK(A757),"",'Frese Valve Selection'!D757)</f>
        <v>0</v>
      </c>
      <c r="G757" s="44">
        <v>1</v>
      </c>
      <c r="H757" s="44" t="e">
        <f>IF(ISBLANK(A757),"",'Frese Valve Selection'!AB757)</f>
        <v>#N/A</v>
      </c>
      <c r="I757" s="44" t="e">
        <f>IF(ISBLANK(A757),"",'Frese Valve Selection'!AC757&amp;" kPa")</f>
        <v>#N/A</v>
      </c>
      <c r="J757" s="44">
        <f>IF(ISBLANK(A757),"",'Frese Valve Selection'!B757)</f>
        <v>0</v>
      </c>
      <c r="K757" s="45" t="str">
        <f>IF(ISBLANK('Frese Valve Selection'!E757),"",'Frese Valve Selection'!E757)</f>
        <v/>
      </c>
    </row>
    <row r="758" spans="1:11">
      <c r="A758" s="43" t="str">
        <f>IF(ISBLANK('Frese Valve Selection'!Q758),"",'Frese Valve Selection'!Q758)</f>
        <v/>
      </c>
      <c r="B758" s="44">
        <f>'Frese Valve Selection'!C758</f>
        <v>0</v>
      </c>
      <c r="C758" s="44">
        <f>IF(ISBLANK(A758),"",'Frese Valve Selection'!AA758)</f>
        <v>0</v>
      </c>
      <c r="D758" s="44"/>
      <c r="E758" s="44"/>
      <c r="F758" s="44">
        <f>IF(ISBLANK(A758),"",'Frese Valve Selection'!D758)</f>
        <v>0</v>
      </c>
      <c r="G758" s="44">
        <v>1</v>
      </c>
      <c r="H758" s="44" t="e">
        <f>IF(ISBLANK(A758),"",'Frese Valve Selection'!AB758)</f>
        <v>#N/A</v>
      </c>
      <c r="I758" s="44" t="e">
        <f>IF(ISBLANK(A758),"",'Frese Valve Selection'!AC758&amp;" kPa")</f>
        <v>#N/A</v>
      </c>
      <c r="J758" s="44">
        <f>IF(ISBLANK(A758),"",'Frese Valve Selection'!B758)</f>
        <v>0</v>
      </c>
      <c r="K758" s="45" t="str">
        <f>IF(ISBLANK('Frese Valve Selection'!E758),"",'Frese Valve Selection'!E758)</f>
        <v/>
      </c>
    </row>
    <row r="759" spans="1:11">
      <c r="A759" s="43" t="str">
        <f>IF(ISBLANK('Frese Valve Selection'!Q759),"",'Frese Valve Selection'!Q759)</f>
        <v/>
      </c>
      <c r="B759" s="44">
        <f>'Frese Valve Selection'!C759</f>
        <v>0</v>
      </c>
      <c r="C759" s="44">
        <f>IF(ISBLANK(A759),"",'Frese Valve Selection'!AA759)</f>
        <v>0</v>
      </c>
      <c r="D759" s="44"/>
      <c r="E759" s="44"/>
      <c r="F759" s="44">
        <f>IF(ISBLANK(A759),"",'Frese Valve Selection'!D759)</f>
        <v>0</v>
      </c>
      <c r="G759" s="44">
        <v>1</v>
      </c>
      <c r="H759" s="44" t="e">
        <f>IF(ISBLANK(A759),"",'Frese Valve Selection'!AB759)</f>
        <v>#N/A</v>
      </c>
      <c r="I759" s="44" t="e">
        <f>IF(ISBLANK(A759),"",'Frese Valve Selection'!AC759&amp;" kPa")</f>
        <v>#N/A</v>
      </c>
      <c r="J759" s="44">
        <f>IF(ISBLANK(A759),"",'Frese Valve Selection'!B759)</f>
        <v>0</v>
      </c>
      <c r="K759" s="45" t="str">
        <f>IF(ISBLANK('Frese Valve Selection'!E759),"",'Frese Valve Selection'!E759)</f>
        <v/>
      </c>
    </row>
    <row r="760" spans="1:11">
      <c r="A760" s="43" t="str">
        <f>IF(ISBLANK('Frese Valve Selection'!Q760),"",'Frese Valve Selection'!Q760)</f>
        <v/>
      </c>
      <c r="B760" s="44">
        <f>'Frese Valve Selection'!C760</f>
        <v>0</v>
      </c>
      <c r="C760" s="44">
        <f>IF(ISBLANK(A760),"",'Frese Valve Selection'!AA760)</f>
        <v>0</v>
      </c>
      <c r="D760" s="44"/>
      <c r="E760" s="44"/>
      <c r="F760" s="44">
        <f>IF(ISBLANK(A760),"",'Frese Valve Selection'!D760)</f>
        <v>0</v>
      </c>
      <c r="G760" s="44">
        <v>1</v>
      </c>
      <c r="H760" s="44" t="e">
        <f>IF(ISBLANK(A760),"",'Frese Valve Selection'!AB760)</f>
        <v>#N/A</v>
      </c>
      <c r="I760" s="44" t="e">
        <f>IF(ISBLANK(A760),"",'Frese Valve Selection'!AC760&amp;" kPa")</f>
        <v>#N/A</v>
      </c>
      <c r="J760" s="44">
        <f>IF(ISBLANK(A760),"",'Frese Valve Selection'!B760)</f>
        <v>0</v>
      </c>
      <c r="K760" s="45" t="str">
        <f>IF(ISBLANK('Frese Valve Selection'!E760),"",'Frese Valve Selection'!E760)</f>
        <v/>
      </c>
    </row>
    <row r="761" spans="1:11">
      <c r="A761" s="43" t="str">
        <f>IF(ISBLANK('Frese Valve Selection'!Q761),"",'Frese Valve Selection'!Q761)</f>
        <v/>
      </c>
      <c r="B761" s="44">
        <f>'Frese Valve Selection'!C761</f>
        <v>0</v>
      </c>
      <c r="C761" s="44">
        <f>IF(ISBLANK(A761),"",'Frese Valve Selection'!AA761)</f>
        <v>0</v>
      </c>
      <c r="D761" s="44"/>
      <c r="E761" s="44"/>
      <c r="F761" s="44">
        <f>IF(ISBLANK(A761),"",'Frese Valve Selection'!D761)</f>
        <v>0</v>
      </c>
      <c r="G761" s="44">
        <v>1</v>
      </c>
      <c r="H761" s="44" t="e">
        <f>IF(ISBLANK(A761),"",'Frese Valve Selection'!AB761)</f>
        <v>#N/A</v>
      </c>
      <c r="I761" s="44" t="e">
        <f>IF(ISBLANK(A761),"",'Frese Valve Selection'!AC761&amp;" kPa")</f>
        <v>#N/A</v>
      </c>
      <c r="J761" s="44">
        <f>IF(ISBLANK(A761),"",'Frese Valve Selection'!B761)</f>
        <v>0</v>
      </c>
      <c r="K761" s="45" t="str">
        <f>IF(ISBLANK('Frese Valve Selection'!E761),"",'Frese Valve Selection'!E761)</f>
        <v/>
      </c>
    </row>
    <row r="762" spans="1:11">
      <c r="A762" s="43" t="str">
        <f>IF(ISBLANK('Frese Valve Selection'!Q762),"",'Frese Valve Selection'!Q762)</f>
        <v/>
      </c>
      <c r="B762" s="44">
        <f>'Frese Valve Selection'!C762</f>
        <v>0</v>
      </c>
      <c r="C762" s="44">
        <f>IF(ISBLANK(A762),"",'Frese Valve Selection'!AA762)</f>
        <v>0</v>
      </c>
      <c r="D762" s="44"/>
      <c r="E762" s="44"/>
      <c r="F762" s="44">
        <f>IF(ISBLANK(A762),"",'Frese Valve Selection'!D762)</f>
        <v>0</v>
      </c>
      <c r="G762" s="44">
        <v>1</v>
      </c>
      <c r="H762" s="44" t="e">
        <f>IF(ISBLANK(A762),"",'Frese Valve Selection'!AB762)</f>
        <v>#N/A</v>
      </c>
      <c r="I762" s="44" t="e">
        <f>IF(ISBLANK(A762),"",'Frese Valve Selection'!AC762&amp;" kPa")</f>
        <v>#N/A</v>
      </c>
      <c r="J762" s="44">
        <f>IF(ISBLANK(A762),"",'Frese Valve Selection'!B762)</f>
        <v>0</v>
      </c>
      <c r="K762" s="45" t="str">
        <f>IF(ISBLANK('Frese Valve Selection'!E762),"",'Frese Valve Selection'!E762)</f>
        <v/>
      </c>
    </row>
    <row r="763" spans="1:11">
      <c r="A763" s="43" t="str">
        <f>IF(ISBLANK('Frese Valve Selection'!Q763),"",'Frese Valve Selection'!Q763)</f>
        <v/>
      </c>
      <c r="B763" s="44">
        <f>'Frese Valve Selection'!C763</f>
        <v>0</v>
      </c>
      <c r="C763" s="44">
        <f>IF(ISBLANK(A763),"",'Frese Valve Selection'!AA763)</f>
        <v>0</v>
      </c>
      <c r="D763" s="44"/>
      <c r="E763" s="44"/>
      <c r="F763" s="44">
        <f>IF(ISBLANK(A763),"",'Frese Valve Selection'!D763)</f>
        <v>0</v>
      </c>
      <c r="G763" s="44">
        <v>1</v>
      </c>
      <c r="H763" s="44" t="e">
        <f>IF(ISBLANK(A763),"",'Frese Valve Selection'!AB763)</f>
        <v>#N/A</v>
      </c>
      <c r="I763" s="44" t="e">
        <f>IF(ISBLANK(A763),"",'Frese Valve Selection'!AC763&amp;" kPa")</f>
        <v>#N/A</v>
      </c>
      <c r="J763" s="44">
        <f>IF(ISBLANK(A763),"",'Frese Valve Selection'!B763)</f>
        <v>0</v>
      </c>
      <c r="K763" s="45" t="str">
        <f>IF(ISBLANK('Frese Valve Selection'!E763),"",'Frese Valve Selection'!E763)</f>
        <v/>
      </c>
    </row>
    <row r="764" spans="1:11">
      <c r="A764" s="43" t="str">
        <f>IF(ISBLANK('Frese Valve Selection'!Q764),"",'Frese Valve Selection'!Q764)</f>
        <v/>
      </c>
      <c r="B764" s="44">
        <f>'Frese Valve Selection'!C764</f>
        <v>0</v>
      </c>
      <c r="C764" s="44">
        <f>IF(ISBLANK(A764),"",'Frese Valve Selection'!AA764)</f>
        <v>0</v>
      </c>
      <c r="D764" s="44"/>
      <c r="E764" s="44"/>
      <c r="F764" s="44">
        <f>IF(ISBLANK(A764),"",'Frese Valve Selection'!D764)</f>
        <v>0</v>
      </c>
      <c r="G764" s="44">
        <v>1</v>
      </c>
      <c r="H764" s="44" t="e">
        <f>IF(ISBLANK(A764),"",'Frese Valve Selection'!AB764)</f>
        <v>#N/A</v>
      </c>
      <c r="I764" s="44" t="e">
        <f>IF(ISBLANK(A764),"",'Frese Valve Selection'!AC764&amp;" kPa")</f>
        <v>#N/A</v>
      </c>
      <c r="J764" s="44">
        <f>IF(ISBLANK(A764),"",'Frese Valve Selection'!B764)</f>
        <v>0</v>
      </c>
      <c r="K764" s="45" t="str">
        <f>IF(ISBLANK('Frese Valve Selection'!E764),"",'Frese Valve Selection'!E764)</f>
        <v/>
      </c>
    </row>
    <row r="765" spans="1:11">
      <c r="A765" s="43" t="str">
        <f>IF(ISBLANK('Frese Valve Selection'!Q765),"",'Frese Valve Selection'!Q765)</f>
        <v/>
      </c>
      <c r="B765" s="44">
        <f>'Frese Valve Selection'!C765</f>
        <v>0</v>
      </c>
      <c r="C765" s="44">
        <f>IF(ISBLANK(A765),"",'Frese Valve Selection'!AA765)</f>
        <v>0</v>
      </c>
      <c r="D765" s="44"/>
      <c r="E765" s="44"/>
      <c r="F765" s="44">
        <f>IF(ISBLANK(A765),"",'Frese Valve Selection'!D765)</f>
        <v>0</v>
      </c>
      <c r="G765" s="44">
        <v>1</v>
      </c>
      <c r="H765" s="44" t="e">
        <f>IF(ISBLANK(A765),"",'Frese Valve Selection'!AB765)</f>
        <v>#N/A</v>
      </c>
      <c r="I765" s="44" t="e">
        <f>IF(ISBLANK(A765),"",'Frese Valve Selection'!AC765&amp;" kPa")</f>
        <v>#N/A</v>
      </c>
      <c r="J765" s="44">
        <f>IF(ISBLANK(A765),"",'Frese Valve Selection'!B765)</f>
        <v>0</v>
      </c>
      <c r="K765" s="45" t="str">
        <f>IF(ISBLANK('Frese Valve Selection'!E765),"",'Frese Valve Selection'!E765)</f>
        <v/>
      </c>
    </row>
    <row r="766" spans="1:11">
      <c r="A766" s="43" t="str">
        <f>IF(ISBLANK('Frese Valve Selection'!Q766),"",'Frese Valve Selection'!Q766)</f>
        <v/>
      </c>
      <c r="B766" s="44">
        <f>'Frese Valve Selection'!C766</f>
        <v>0</v>
      </c>
      <c r="C766" s="44">
        <f>IF(ISBLANK(A766),"",'Frese Valve Selection'!AA766)</f>
        <v>0</v>
      </c>
      <c r="D766" s="44"/>
      <c r="E766" s="44"/>
      <c r="F766" s="44">
        <f>IF(ISBLANK(A766),"",'Frese Valve Selection'!D766)</f>
        <v>0</v>
      </c>
      <c r="G766" s="44">
        <v>1</v>
      </c>
      <c r="H766" s="44" t="e">
        <f>IF(ISBLANK(A766),"",'Frese Valve Selection'!AB766)</f>
        <v>#N/A</v>
      </c>
      <c r="I766" s="44" t="e">
        <f>IF(ISBLANK(A766),"",'Frese Valve Selection'!AC766&amp;" kPa")</f>
        <v>#N/A</v>
      </c>
      <c r="J766" s="44">
        <f>IF(ISBLANK(A766),"",'Frese Valve Selection'!B766)</f>
        <v>0</v>
      </c>
      <c r="K766" s="45" t="str">
        <f>IF(ISBLANK('Frese Valve Selection'!E766),"",'Frese Valve Selection'!E766)</f>
        <v/>
      </c>
    </row>
    <row r="767" spans="1:11">
      <c r="A767" s="43" t="str">
        <f>IF(ISBLANK('Frese Valve Selection'!Q767),"",'Frese Valve Selection'!Q767)</f>
        <v/>
      </c>
      <c r="B767" s="44">
        <f>'Frese Valve Selection'!C767</f>
        <v>0</v>
      </c>
      <c r="C767" s="44">
        <f>IF(ISBLANK(A767),"",'Frese Valve Selection'!AA767)</f>
        <v>0</v>
      </c>
      <c r="D767" s="44"/>
      <c r="E767" s="44"/>
      <c r="F767" s="44">
        <f>IF(ISBLANK(A767),"",'Frese Valve Selection'!D767)</f>
        <v>0</v>
      </c>
      <c r="G767" s="44">
        <v>1</v>
      </c>
      <c r="H767" s="44" t="e">
        <f>IF(ISBLANK(A767),"",'Frese Valve Selection'!AB767)</f>
        <v>#N/A</v>
      </c>
      <c r="I767" s="44" t="e">
        <f>IF(ISBLANK(A767),"",'Frese Valve Selection'!AC767&amp;" kPa")</f>
        <v>#N/A</v>
      </c>
      <c r="J767" s="44">
        <f>IF(ISBLANK(A767),"",'Frese Valve Selection'!B767)</f>
        <v>0</v>
      </c>
      <c r="K767" s="45" t="str">
        <f>IF(ISBLANK('Frese Valve Selection'!E767),"",'Frese Valve Selection'!E767)</f>
        <v/>
      </c>
    </row>
    <row r="768" spans="1:11">
      <c r="A768" s="43" t="str">
        <f>IF(ISBLANK('Frese Valve Selection'!Q768),"",'Frese Valve Selection'!Q768)</f>
        <v/>
      </c>
      <c r="B768" s="44">
        <f>'Frese Valve Selection'!C768</f>
        <v>0</v>
      </c>
      <c r="C768" s="44">
        <f>IF(ISBLANK(A768),"",'Frese Valve Selection'!AA768)</f>
        <v>0</v>
      </c>
      <c r="D768" s="44"/>
      <c r="E768" s="44"/>
      <c r="F768" s="44">
        <f>IF(ISBLANK(A768),"",'Frese Valve Selection'!D768)</f>
        <v>0</v>
      </c>
      <c r="G768" s="44">
        <v>1</v>
      </c>
      <c r="H768" s="44" t="e">
        <f>IF(ISBLANK(A768),"",'Frese Valve Selection'!AB768)</f>
        <v>#N/A</v>
      </c>
      <c r="I768" s="44" t="e">
        <f>IF(ISBLANK(A768),"",'Frese Valve Selection'!AC768&amp;" kPa")</f>
        <v>#N/A</v>
      </c>
      <c r="J768" s="44">
        <f>IF(ISBLANK(A768),"",'Frese Valve Selection'!B768)</f>
        <v>0</v>
      </c>
      <c r="K768" s="45" t="str">
        <f>IF(ISBLANK('Frese Valve Selection'!E768),"",'Frese Valve Selection'!E768)</f>
        <v/>
      </c>
    </row>
    <row r="769" spans="1:11">
      <c r="A769" s="43" t="str">
        <f>IF(ISBLANK('Frese Valve Selection'!Q769),"",'Frese Valve Selection'!Q769)</f>
        <v/>
      </c>
      <c r="B769" s="44">
        <f>'Frese Valve Selection'!C769</f>
        <v>0</v>
      </c>
      <c r="C769" s="44">
        <f>IF(ISBLANK(A769),"",'Frese Valve Selection'!AA769)</f>
        <v>0</v>
      </c>
      <c r="D769" s="44"/>
      <c r="E769" s="44"/>
      <c r="F769" s="44">
        <f>IF(ISBLANK(A769),"",'Frese Valve Selection'!D769)</f>
        <v>0</v>
      </c>
      <c r="G769" s="44">
        <v>1</v>
      </c>
      <c r="H769" s="44" t="e">
        <f>IF(ISBLANK(A769),"",'Frese Valve Selection'!AB769)</f>
        <v>#N/A</v>
      </c>
      <c r="I769" s="44" t="e">
        <f>IF(ISBLANK(A769),"",'Frese Valve Selection'!AC769&amp;" kPa")</f>
        <v>#N/A</v>
      </c>
      <c r="J769" s="44">
        <f>IF(ISBLANK(A769),"",'Frese Valve Selection'!B769)</f>
        <v>0</v>
      </c>
      <c r="K769" s="45" t="str">
        <f>IF(ISBLANK('Frese Valve Selection'!E769),"",'Frese Valve Selection'!E769)</f>
        <v/>
      </c>
    </row>
    <row r="770" spans="1:11">
      <c r="A770" s="43" t="str">
        <f>IF(ISBLANK('Frese Valve Selection'!Q770),"",'Frese Valve Selection'!Q770)</f>
        <v/>
      </c>
      <c r="B770" s="44">
        <f>'Frese Valve Selection'!C770</f>
        <v>0</v>
      </c>
      <c r="C770" s="44">
        <f>IF(ISBLANK(A770),"",'Frese Valve Selection'!AA770)</f>
        <v>0</v>
      </c>
      <c r="D770" s="44"/>
      <c r="E770" s="44"/>
      <c r="F770" s="44">
        <f>IF(ISBLANK(A770),"",'Frese Valve Selection'!D770)</f>
        <v>0</v>
      </c>
      <c r="G770" s="44">
        <v>1</v>
      </c>
      <c r="H770" s="44" t="e">
        <f>IF(ISBLANK(A770),"",'Frese Valve Selection'!AB770)</f>
        <v>#N/A</v>
      </c>
      <c r="I770" s="44" t="e">
        <f>IF(ISBLANK(A770),"",'Frese Valve Selection'!AC770&amp;" kPa")</f>
        <v>#N/A</v>
      </c>
      <c r="J770" s="44">
        <f>IF(ISBLANK(A770),"",'Frese Valve Selection'!B770)</f>
        <v>0</v>
      </c>
      <c r="K770" s="45" t="str">
        <f>IF(ISBLANK('Frese Valve Selection'!E770),"",'Frese Valve Selection'!E770)</f>
        <v/>
      </c>
    </row>
    <row r="771" spans="1:11">
      <c r="A771" s="43" t="str">
        <f>IF(ISBLANK('Frese Valve Selection'!Q771),"",'Frese Valve Selection'!Q771)</f>
        <v/>
      </c>
      <c r="B771" s="44">
        <f>'Frese Valve Selection'!C771</f>
        <v>0</v>
      </c>
      <c r="C771" s="44">
        <f>IF(ISBLANK(A771),"",'Frese Valve Selection'!AA771)</f>
        <v>0</v>
      </c>
      <c r="D771" s="44"/>
      <c r="E771" s="44"/>
      <c r="F771" s="44">
        <f>IF(ISBLANK(A771),"",'Frese Valve Selection'!D771)</f>
        <v>0</v>
      </c>
      <c r="G771" s="44">
        <v>1</v>
      </c>
      <c r="H771" s="44" t="e">
        <f>IF(ISBLANK(A771),"",'Frese Valve Selection'!AB771)</f>
        <v>#N/A</v>
      </c>
      <c r="I771" s="44" t="e">
        <f>IF(ISBLANK(A771),"",'Frese Valve Selection'!AC771&amp;" kPa")</f>
        <v>#N/A</v>
      </c>
      <c r="J771" s="44">
        <f>IF(ISBLANK(A771),"",'Frese Valve Selection'!B771)</f>
        <v>0</v>
      </c>
      <c r="K771" s="45" t="str">
        <f>IF(ISBLANK('Frese Valve Selection'!E771),"",'Frese Valve Selection'!E771)</f>
        <v/>
      </c>
    </row>
    <row r="772" spans="1:11">
      <c r="A772" s="43" t="str">
        <f>IF(ISBLANK('Frese Valve Selection'!Q772),"",'Frese Valve Selection'!Q772)</f>
        <v/>
      </c>
      <c r="B772" s="44">
        <f>'Frese Valve Selection'!C772</f>
        <v>0</v>
      </c>
      <c r="C772" s="44">
        <f>IF(ISBLANK(A772),"",'Frese Valve Selection'!AA772)</f>
        <v>0</v>
      </c>
      <c r="D772" s="44"/>
      <c r="E772" s="44"/>
      <c r="F772" s="44">
        <f>IF(ISBLANK(A772),"",'Frese Valve Selection'!D772)</f>
        <v>0</v>
      </c>
      <c r="G772" s="44">
        <v>1</v>
      </c>
      <c r="H772" s="44" t="e">
        <f>IF(ISBLANK(A772),"",'Frese Valve Selection'!AB772)</f>
        <v>#N/A</v>
      </c>
      <c r="I772" s="44" t="e">
        <f>IF(ISBLANK(A772),"",'Frese Valve Selection'!AC772&amp;" kPa")</f>
        <v>#N/A</v>
      </c>
      <c r="J772" s="44">
        <f>IF(ISBLANK(A772),"",'Frese Valve Selection'!B772)</f>
        <v>0</v>
      </c>
      <c r="K772" s="45" t="str">
        <f>IF(ISBLANK('Frese Valve Selection'!E772),"",'Frese Valve Selection'!E772)</f>
        <v/>
      </c>
    </row>
    <row r="773" spans="1:11">
      <c r="A773" s="43" t="str">
        <f>IF(ISBLANK('Frese Valve Selection'!Q773),"",'Frese Valve Selection'!Q773)</f>
        <v/>
      </c>
      <c r="B773" s="44">
        <f>'Frese Valve Selection'!C773</f>
        <v>0</v>
      </c>
      <c r="C773" s="44">
        <f>IF(ISBLANK(A773),"",'Frese Valve Selection'!AA773)</f>
        <v>0</v>
      </c>
      <c r="D773" s="44"/>
      <c r="E773" s="44"/>
      <c r="F773" s="44">
        <f>IF(ISBLANK(A773),"",'Frese Valve Selection'!D773)</f>
        <v>0</v>
      </c>
      <c r="G773" s="44">
        <v>1</v>
      </c>
      <c r="H773" s="44" t="e">
        <f>IF(ISBLANK(A773),"",'Frese Valve Selection'!AB773)</f>
        <v>#N/A</v>
      </c>
      <c r="I773" s="44" t="e">
        <f>IF(ISBLANK(A773),"",'Frese Valve Selection'!AC773&amp;" kPa")</f>
        <v>#N/A</v>
      </c>
      <c r="J773" s="44">
        <f>IF(ISBLANK(A773),"",'Frese Valve Selection'!B773)</f>
        <v>0</v>
      </c>
      <c r="K773" s="45" t="str">
        <f>IF(ISBLANK('Frese Valve Selection'!E773),"",'Frese Valve Selection'!E773)</f>
        <v/>
      </c>
    </row>
    <row r="774" spans="1:11">
      <c r="A774" s="43" t="str">
        <f>IF(ISBLANK('Frese Valve Selection'!Q774),"",'Frese Valve Selection'!Q774)</f>
        <v/>
      </c>
      <c r="B774" s="44">
        <f>'Frese Valve Selection'!C774</f>
        <v>0</v>
      </c>
      <c r="C774" s="44">
        <f>IF(ISBLANK(A774),"",'Frese Valve Selection'!AA774)</f>
        <v>0</v>
      </c>
      <c r="D774" s="44"/>
      <c r="E774" s="44"/>
      <c r="F774" s="44">
        <f>IF(ISBLANK(A774),"",'Frese Valve Selection'!D774)</f>
        <v>0</v>
      </c>
      <c r="G774" s="44">
        <v>1</v>
      </c>
      <c r="H774" s="44" t="e">
        <f>IF(ISBLANK(A774),"",'Frese Valve Selection'!AB774)</f>
        <v>#N/A</v>
      </c>
      <c r="I774" s="44" t="e">
        <f>IF(ISBLANK(A774),"",'Frese Valve Selection'!AC774&amp;" kPa")</f>
        <v>#N/A</v>
      </c>
      <c r="J774" s="44">
        <f>IF(ISBLANK(A774),"",'Frese Valve Selection'!B774)</f>
        <v>0</v>
      </c>
      <c r="K774" s="45" t="str">
        <f>IF(ISBLANK('Frese Valve Selection'!E774),"",'Frese Valve Selection'!E774)</f>
        <v/>
      </c>
    </row>
    <row r="775" spans="1:11">
      <c r="A775" s="43" t="str">
        <f>IF(ISBLANK('Frese Valve Selection'!Q775),"",'Frese Valve Selection'!Q775)</f>
        <v/>
      </c>
      <c r="B775" s="44">
        <f>'Frese Valve Selection'!C775</f>
        <v>0</v>
      </c>
      <c r="C775" s="44">
        <f>IF(ISBLANK(A775),"",'Frese Valve Selection'!AA775)</f>
        <v>0</v>
      </c>
      <c r="D775" s="44"/>
      <c r="E775" s="44"/>
      <c r="F775" s="44">
        <f>IF(ISBLANK(A775),"",'Frese Valve Selection'!D775)</f>
        <v>0</v>
      </c>
      <c r="G775" s="44">
        <v>1</v>
      </c>
      <c r="H775" s="44" t="e">
        <f>IF(ISBLANK(A775),"",'Frese Valve Selection'!AB775)</f>
        <v>#N/A</v>
      </c>
      <c r="I775" s="44" t="e">
        <f>IF(ISBLANK(A775),"",'Frese Valve Selection'!AC775&amp;" kPa")</f>
        <v>#N/A</v>
      </c>
      <c r="J775" s="44">
        <f>IF(ISBLANK(A775),"",'Frese Valve Selection'!B775)</f>
        <v>0</v>
      </c>
      <c r="K775" s="45" t="str">
        <f>IF(ISBLANK('Frese Valve Selection'!E775),"",'Frese Valve Selection'!E775)</f>
        <v/>
      </c>
    </row>
    <row r="776" spans="1:11">
      <c r="A776" s="43" t="str">
        <f>IF(ISBLANK('Frese Valve Selection'!Q776),"",'Frese Valve Selection'!Q776)</f>
        <v/>
      </c>
      <c r="B776" s="44">
        <f>'Frese Valve Selection'!C776</f>
        <v>0</v>
      </c>
      <c r="C776" s="44">
        <f>IF(ISBLANK(A776),"",'Frese Valve Selection'!AA776)</f>
        <v>0</v>
      </c>
      <c r="D776" s="44"/>
      <c r="E776" s="44"/>
      <c r="F776" s="44">
        <f>IF(ISBLANK(A776),"",'Frese Valve Selection'!D776)</f>
        <v>0</v>
      </c>
      <c r="G776" s="44">
        <v>1</v>
      </c>
      <c r="H776" s="44" t="e">
        <f>IF(ISBLANK(A776),"",'Frese Valve Selection'!AB776)</f>
        <v>#N/A</v>
      </c>
      <c r="I776" s="44" t="e">
        <f>IF(ISBLANK(A776),"",'Frese Valve Selection'!AC776&amp;" kPa")</f>
        <v>#N/A</v>
      </c>
      <c r="J776" s="44">
        <f>IF(ISBLANK(A776),"",'Frese Valve Selection'!B776)</f>
        <v>0</v>
      </c>
      <c r="K776" s="45" t="str">
        <f>IF(ISBLANK('Frese Valve Selection'!E776),"",'Frese Valve Selection'!E776)</f>
        <v/>
      </c>
    </row>
    <row r="777" spans="1:11">
      <c r="A777" s="43" t="str">
        <f>IF(ISBLANK('Frese Valve Selection'!Q777),"",'Frese Valve Selection'!Q777)</f>
        <v/>
      </c>
      <c r="B777" s="44">
        <f>'Frese Valve Selection'!C777</f>
        <v>0</v>
      </c>
      <c r="C777" s="44">
        <f>IF(ISBLANK(A777),"",'Frese Valve Selection'!AA777)</f>
        <v>0</v>
      </c>
      <c r="D777" s="44"/>
      <c r="E777" s="44"/>
      <c r="F777" s="44">
        <f>IF(ISBLANK(A777),"",'Frese Valve Selection'!D777)</f>
        <v>0</v>
      </c>
      <c r="G777" s="44">
        <v>1</v>
      </c>
      <c r="H777" s="44" t="e">
        <f>IF(ISBLANK(A777),"",'Frese Valve Selection'!AB777)</f>
        <v>#N/A</v>
      </c>
      <c r="I777" s="44" t="e">
        <f>IF(ISBLANK(A777),"",'Frese Valve Selection'!AC777&amp;" kPa")</f>
        <v>#N/A</v>
      </c>
      <c r="J777" s="44">
        <f>IF(ISBLANK(A777),"",'Frese Valve Selection'!B777)</f>
        <v>0</v>
      </c>
      <c r="K777" s="45" t="str">
        <f>IF(ISBLANK('Frese Valve Selection'!E777),"",'Frese Valve Selection'!E777)</f>
        <v/>
      </c>
    </row>
    <row r="778" spans="1:11">
      <c r="A778" s="43" t="str">
        <f>IF(ISBLANK('Frese Valve Selection'!Q778),"",'Frese Valve Selection'!Q778)</f>
        <v/>
      </c>
      <c r="B778" s="44">
        <f>'Frese Valve Selection'!C778</f>
        <v>0</v>
      </c>
      <c r="C778" s="44">
        <f>IF(ISBLANK(A778),"",'Frese Valve Selection'!AA778)</f>
        <v>0</v>
      </c>
      <c r="D778" s="44"/>
      <c r="E778" s="44"/>
      <c r="F778" s="44">
        <f>IF(ISBLANK(A778),"",'Frese Valve Selection'!D778)</f>
        <v>0</v>
      </c>
      <c r="G778" s="44">
        <v>1</v>
      </c>
      <c r="H778" s="44" t="e">
        <f>IF(ISBLANK(A778),"",'Frese Valve Selection'!AB778)</f>
        <v>#N/A</v>
      </c>
      <c r="I778" s="44" t="e">
        <f>IF(ISBLANK(A778),"",'Frese Valve Selection'!AC778&amp;" kPa")</f>
        <v>#N/A</v>
      </c>
      <c r="J778" s="44">
        <f>IF(ISBLANK(A778),"",'Frese Valve Selection'!B778)</f>
        <v>0</v>
      </c>
      <c r="K778" s="45" t="str">
        <f>IF(ISBLANK('Frese Valve Selection'!E778),"",'Frese Valve Selection'!E778)</f>
        <v/>
      </c>
    </row>
    <row r="779" spans="1:11">
      <c r="A779" s="43" t="str">
        <f>IF(ISBLANK('Frese Valve Selection'!Q779),"",'Frese Valve Selection'!Q779)</f>
        <v/>
      </c>
      <c r="B779" s="44">
        <f>'Frese Valve Selection'!C779</f>
        <v>0</v>
      </c>
      <c r="C779" s="44">
        <f>IF(ISBLANK(A779),"",'Frese Valve Selection'!AA779)</f>
        <v>0</v>
      </c>
      <c r="D779" s="44"/>
      <c r="E779" s="44"/>
      <c r="F779" s="44">
        <f>IF(ISBLANK(A779),"",'Frese Valve Selection'!D779)</f>
        <v>0</v>
      </c>
      <c r="G779" s="44">
        <v>1</v>
      </c>
      <c r="H779" s="44" t="e">
        <f>IF(ISBLANK(A779),"",'Frese Valve Selection'!AB779)</f>
        <v>#N/A</v>
      </c>
      <c r="I779" s="44" t="e">
        <f>IF(ISBLANK(A779),"",'Frese Valve Selection'!AC779&amp;" kPa")</f>
        <v>#N/A</v>
      </c>
      <c r="J779" s="44">
        <f>IF(ISBLANK(A779),"",'Frese Valve Selection'!B779)</f>
        <v>0</v>
      </c>
      <c r="K779" s="45" t="str">
        <f>IF(ISBLANK('Frese Valve Selection'!E779),"",'Frese Valve Selection'!E779)</f>
        <v/>
      </c>
    </row>
    <row r="780" spans="1:11">
      <c r="A780" s="43" t="str">
        <f>IF(ISBLANK('Frese Valve Selection'!Q780),"",'Frese Valve Selection'!Q780)</f>
        <v/>
      </c>
      <c r="B780" s="44">
        <f>'Frese Valve Selection'!C780</f>
        <v>0</v>
      </c>
      <c r="C780" s="44">
        <f>IF(ISBLANK(A780),"",'Frese Valve Selection'!AA780)</f>
        <v>0</v>
      </c>
      <c r="D780" s="44"/>
      <c r="E780" s="44"/>
      <c r="F780" s="44">
        <f>IF(ISBLANK(A780),"",'Frese Valve Selection'!D780)</f>
        <v>0</v>
      </c>
      <c r="G780" s="44">
        <v>1</v>
      </c>
      <c r="H780" s="44" t="e">
        <f>IF(ISBLANK(A780),"",'Frese Valve Selection'!AB780)</f>
        <v>#N/A</v>
      </c>
      <c r="I780" s="44" t="e">
        <f>IF(ISBLANK(A780),"",'Frese Valve Selection'!AC780&amp;" kPa")</f>
        <v>#N/A</v>
      </c>
      <c r="J780" s="44">
        <f>IF(ISBLANK(A780),"",'Frese Valve Selection'!B780)</f>
        <v>0</v>
      </c>
      <c r="K780" s="45" t="str">
        <f>IF(ISBLANK('Frese Valve Selection'!E780),"",'Frese Valve Selection'!E780)</f>
        <v/>
      </c>
    </row>
    <row r="781" spans="1:11">
      <c r="A781" s="43" t="str">
        <f>IF(ISBLANK('Frese Valve Selection'!Q781),"",'Frese Valve Selection'!Q781)</f>
        <v/>
      </c>
      <c r="B781" s="44">
        <f>'Frese Valve Selection'!C781</f>
        <v>0</v>
      </c>
      <c r="C781" s="44">
        <f>IF(ISBLANK(A781),"",'Frese Valve Selection'!AA781)</f>
        <v>0</v>
      </c>
      <c r="D781" s="44"/>
      <c r="E781" s="44"/>
      <c r="F781" s="44">
        <f>IF(ISBLANK(A781),"",'Frese Valve Selection'!D781)</f>
        <v>0</v>
      </c>
      <c r="G781" s="44">
        <v>1</v>
      </c>
      <c r="H781" s="44" t="e">
        <f>IF(ISBLANK(A781),"",'Frese Valve Selection'!AB781)</f>
        <v>#N/A</v>
      </c>
      <c r="I781" s="44" t="e">
        <f>IF(ISBLANK(A781),"",'Frese Valve Selection'!AC781&amp;" kPa")</f>
        <v>#N/A</v>
      </c>
      <c r="J781" s="44">
        <f>IF(ISBLANK(A781),"",'Frese Valve Selection'!B781)</f>
        <v>0</v>
      </c>
      <c r="K781" s="45" t="str">
        <f>IF(ISBLANK('Frese Valve Selection'!E781),"",'Frese Valve Selection'!E781)</f>
        <v/>
      </c>
    </row>
    <row r="782" spans="1:11">
      <c r="A782" s="43" t="str">
        <f>IF(ISBLANK('Frese Valve Selection'!Q782),"",'Frese Valve Selection'!Q782)</f>
        <v/>
      </c>
      <c r="B782" s="44">
        <f>'Frese Valve Selection'!C782</f>
        <v>0</v>
      </c>
      <c r="C782" s="44">
        <f>IF(ISBLANK(A782),"",'Frese Valve Selection'!AA782)</f>
        <v>0</v>
      </c>
      <c r="D782" s="44"/>
      <c r="E782" s="44"/>
      <c r="F782" s="44">
        <f>IF(ISBLANK(A782),"",'Frese Valve Selection'!D782)</f>
        <v>0</v>
      </c>
      <c r="G782" s="44">
        <v>1</v>
      </c>
      <c r="H782" s="44" t="e">
        <f>IF(ISBLANK(A782),"",'Frese Valve Selection'!AB782)</f>
        <v>#N/A</v>
      </c>
      <c r="I782" s="44" t="e">
        <f>IF(ISBLANK(A782),"",'Frese Valve Selection'!AC782&amp;" kPa")</f>
        <v>#N/A</v>
      </c>
      <c r="J782" s="44">
        <f>IF(ISBLANK(A782),"",'Frese Valve Selection'!B782)</f>
        <v>0</v>
      </c>
      <c r="K782" s="45" t="str">
        <f>IF(ISBLANK('Frese Valve Selection'!E782),"",'Frese Valve Selection'!E782)</f>
        <v/>
      </c>
    </row>
    <row r="783" spans="1:11">
      <c r="A783" s="43" t="str">
        <f>IF(ISBLANK('Frese Valve Selection'!Q783),"",'Frese Valve Selection'!Q783)</f>
        <v/>
      </c>
      <c r="B783" s="44">
        <f>'Frese Valve Selection'!C783</f>
        <v>0</v>
      </c>
      <c r="C783" s="44">
        <f>IF(ISBLANK(A783),"",'Frese Valve Selection'!AA783)</f>
        <v>0</v>
      </c>
      <c r="D783" s="44"/>
      <c r="E783" s="44"/>
      <c r="F783" s="44">
        <f>IF(ISBLANK(A783),"",'Frese Valve Selection'!D783)</f>
        <v>0</v>
      </c>
      <c r="G783" s="44">
        <v>1</v>
      </c>
      <c r="H783" s="44" t="e">
        <f>IF(ISBLANK(A783),"",'Frese Valve Selection'!AB783)</f>
        <v>#N/A</v>
      </c>
      <c r="I783" s="44" t="e">
        <f>IF(ISBLANK(A783),"",'Frese Valve Selection'!AC783&amp;" kPa")</f>
        <v>#N/A</v>
      </c>
      <c r="J783" s="44">
        <f>IF(ISBLANK(A783),"",'Frese Valve Selection'!B783)</f>
        <v>0</v>
      </c>
      <c r="K783" s="45" t="str">
        <f>IF(ISBLANK('Frese Valve Selection'!E783),"",'Frese Valve Selection'!E783)</f>
        <v/>
      </c>
    </row>
    <row r="784" spans="1:11">
      <c r="A784" s="43" t="str">
        <f>IF(ISBLANK('Frese Valve Selection'!Q784),"",'Frese Valve Selection'!Q784)</f>
        <v/>
      </c>
      <c r="B784" s="44">
        <f>'Frese Valve Selection'!C784</f>
        <v>0</v>
      </c>
      <c r="C784" s="44">
        <f>IF(ISBLANK(A784),"",'Frese Valve Selection'!AA784)</f>
        <v>0</v>
      </c>
      <c r="D784" s="44"/>
      <c r="E784" s="44"/>
      <c r="F784" s="44">
        <f>IF(ISBLANK(A784),"",'Frese Valve Selection'!D784)</f>
        <v>0</v>
      </c>
      <c r="G784" s="44">
        <v>1</v>
      </c>
      <c r="H784" s="44" t="e">
        <f>IF(ISBLANK(A784),"",'Frese Valve Selection'!AB784)</f>
        <v>#N/A</v>
      </c>
      <c r="I784" s="44" t="e">
        <f>IF(ISBLANK(A784),"",'Frese Valve Selection'!AC784&amp;" kPa")</f>
        <v>#N/A</v>
      </c>
      <c r="J784" s="44">
        <f>IF(ISBLANK(A784),"",'Frese Valve Selection'!B784)</f>
        <v>0</v>
      </c>
      <c r="K784" s="45" t="str">
        <f>IF(ISBLANK('Frese Valve Selection'!E784),"",'Frese Valve Selection'!E784)</f>
        <v/>
      </c>
    </row>
    <row r="785" spans="1:11">
      <c r="A785" s="43" t="str">
        <f>IF(ISBLANK('Frese Valve Selection'!Q785),"",'Frese Valve Selection'!Q785)</f>
        <v/>
      </c>
      <c r="B785" s="44">
        <f>'Frese Valve Selection'!C785</f>
        <v>0</v>
      </c>
      <c r="C785" s="44">
        <f>IF(ISBLANK(A785),"",'Frese Valve Selection'!AA785)</f>
        <v>0</v>
      </c>
      <c r="D785" s="44"/>
      <c r="E785" s="44"/>
      <c r="F785" s="44">
        <f>IF(ISBLANK(A785),"",'Frese Valve Selection'!D785)</f>
        <v>0</v>
      </c>
      <c r="G785" s="44">
        <v>1</v>
      </c>
      <c r="H785" s="44" t="e">
        <f>IF(ISBLANK(A785),"",'Frese Valve Selection'!AB785)</f>
        <v>#N/A</v>
      </c>
      <c r="I785" s="44" t="e">
        <f>IF(ISBLANK(A785),"",'Frese Valve Selection'!AC785&amp;" kPa")</f>
        <v>#N/A</v>
      </c>
      <c r="J785" s="44">
        <f>IF(ISBLANK(A785),"",'Frese Valve Selection'!B785)</f>
        <v>0</v>
      </c>
      <c r="K785" s="45" t="str">
        <f>IF(ISBLANK('Frese Valve Selection'!E785),"",'Frese Valve Selection'!E785)</f>
        <v/>
      </c>
    </row>
    <row r="786" spans="1:11">
      <c r="A786" s="43" t="str">
        <f>IF(ISBLANK('Frese Valve Selection'!Q786),"",'Frese Valve Selection'!Q786)</f>
        <v/>
      </c>
      <c r="B786" s="44">
        <f>'Frese Valve Selection'!C786</f>
        <v>0</v>
      </c>
      <c r="C786" s="44">
        <f>IF(ISBLANK(A786),"",'Frese Valve Selection'!AA786)</f>
        <v>0</v>
      </c>
      <c r="D786" s="44"/>
      <c r="E786" s="44"/>
      <c r="F786" s="44">
        <f>IF(ISBLANK(A786),"",'Frese Valve Selection'!D786)</f>
        <v>0</v>
      </c>
      <c r="G786" s="44">
        <v>1</v>
      </c>
      <c r="H786" s="44" t="e">
        <f>IF(ISBLANK(A786),"",'Frese Valve Selection'!AB786)</f>
        <v>#N/A</v>
      </c>
      <c r="I786" s="44" t="e">
        <f>IF(ISBLANK(A786),"",'Frese Valve Selection'!AC786&amp;" kPa")</f>
        <v>#N/A</v>
      </c>
      <c r="J786" s="44">
        <f>IF(ISBLANK(A786),"",'Frese Valve Selection'!B786)</f>
        <v>0</v>
      </c>
      <c r="K786" s="45" t="str">
        <f>IF(ISBLANK('Frese Valve Selection'!E786),"",'Frese Valve Selection'!E786)</f>
        <v/>
      </c>
    </row>
    <row r="787" spans="1:11">
      <c r="A787" s="43" t="str">
        <f>IF(ISBLANK('Frese Valve Selection'!Q787),"",'Frese Valve Selection'!Q787)</f>
        <v/>
      </c>
      <c r="B787" s="44">
        <f>'Frese Valve Selection'!C787</f>
        <v>0</v>
      </c>
      <c r="C787" s="44">
        <f>IF(ISBLANK(A787),"",'Frese Valve Selection'!AA787)</f>
        <v>0</v>
      </c>
      <c r="D787" s="44"/>
      <c r="E787" s="44"/>
      <c r="F787" s="44">
        <f>IF(ISBLANK(A787),"",'Frese Valve Selection'!D787)</f>
        <v>0</v>
      </c>
      <c r="G787" s="44">
        <v>1</v>
      </c>
      <c r="H787" s="44" t="e">
        <f>IF(ISBLANK(A787),"",'Frese Valve Selection'!AB787)</f>
        <v>#N/A</v>
      </c>
      <c r="I787" s="44" t="e">
        <f>IF(ISBLANK(A787),"",'Frese Valve Selection'!AC787&amp;" kPa")</f>
        <v>#N/A</v>
      </c>
      <c r="J787" s="44">
        <f>IF(ISBLANK(A787),"",'Frese Valve Selection'!B787)</f>
        <v>0</v>
      </c>
      <c r="K787" s="45" t="str">
        <f>IF(ISBLANK('Frese Valve Selection'!E787),"",'Frese Valve Selection'!E787)</f>
        <v/>
      </c>
    </row>
    <row r="788" spans="1:11">
      <c r="A788" s="43" t="str">
        <f>IF(ISBLANK('Frese Valve Selection'!Q788),"",'Frese Valve Selection'!Q788)</f>
        <v/>
      </c>
      <c r="B788" s="44">
        <f>'Frese Valve Selection'!C788</f>
        <v>0</v>
      </c>
      <c r="C788" s="44">
        <f>IF(ISBLANK(A788),"",'Frese Valve Selection'!AA788)</f>
        <v>0</v>
      </c>
      <c r="D788" s="44"/>
      <c r="E788" s="44"/>
      <c r="F788" s="44">
        <f>IF(ISBLANK(A788),"",'Frese Valve Selection'!D788)</f>
        <v>0</v>
      </c>
      <c r="G788" s="44">
        <v>1</v>
      </c>
      <c r="H788" s="44" t="e">
        <f>IF(ISBLANK(A788),"",'Frese Valve Selection'!AB788)</f>
        <v>#N/A</v>
      </c>
      <c r="I788" s="44" t="e">
        <f>IF(ISBLANK(A788),"",'Frese Valve Selection'!AC788&amp;" kPa")</f>
        <v>#N/A</v>
      </c>
      <c r="J788" s="44">
        <f>IF(ISBLANK(A788),"",'Frese Valve Selection'!B788)</f>
        <v>0</v>
      </c>
      <c r="K788" s="45" t="str">
        <f>IF(ISBLANK('Frese Valve Selection'!E788),"",'Frese Valve Selection'!E788)</f>
        <v/>
      </c>
    </row>
    <row r="789" spans="1:11">
      <c r="A789" s="43" t="str">
        <f>IF(ISBLANK('Frese Valve Selection'!Q789),"",'Frese Valve Selection'!Q789)</f>
        <v/>
      </c>
      <c r="B789" s="44">
        <f>'Frese Valve Selection'!C789</f>
        <v>0</v>
      </c>
      <c r="C789" s="44">
        <f>IF(ISBLANK(A789),"",'Frese Valve Selection'!AA789)</f>
        <v>0</v>
      </c>
      <c r="D789" s="44"/>
      <c r="E789" s="44"/>
      <c r="F789" s="44">
        <f>IF(ISBLANK(A789),"",'Frese Valve Selection'!D789)</f>
        <v>0</v>
      </c>
      <c r="G789" s="44">
        <v>1</v>
      </c>
      <c r="H789" s="44" t="e">
        <f>IF(ISBLANK(A789),"",'Frese Valve Selection'!AB789)</f>
        <v>#N/A</v>
      </c>
      <c r="I789" s="44" t="e">
        <f>IF(ISBLANK(A789),"",'Frese Valve Selection'!AC789&amp;" kPa")</f>
        <v>#N/A</v>
      </c>
      <c r="J789" s="44">
        <f>IF(ISBLANK(A789),"",'Frese Valve Selection'!B789)</f>
        <v>0</v>
      </c>
      <c r="K789" s="45" t="str">
        <f>IF(ISBLANK('Frese Valve Selection'!E789),"",'Frese Valve Selection'!E789)</f>
        <v/>
      </c>
    </row>
    <row r="790" spans="1:11">
      <c r="A790" s="43" t="str">
        <f>IF(ISBLANK('Frese Valve Selection'!Q790),"",'Frese Valve Selection'!Q790)</f>
        <v/>
      </c>
      <c r="B790" s="44">
        <f>'Frese Valve Selection'!C790</f>
        <v>0</v>
      </c>
      <c r="C790" s="44">
        <f>IF(ISBLANK(A790),"",'Frese Valve Selection'!AA790)</f>
        <v>0</v>
      </c>
      <c r="D790" s="44"/>
      <c r="E790" s="44"/>
      <c r="F790" s="44">
        <f>IF(ISBLANK(A790),"",'Frese Valve Selection'!D790)</f>
        <v>0</v>
      </c>
      <c r="G790" s="44">
        <v>1</v>
      </c>
      <c r="H790" s="44" t="e">
        <f>IF(ISBLANK(A790),"",'Frese Valve Selection'!AB790)</f>
        <v>#N/A</v>
      </c>
      <c r="I790" s="44" t="e">
        <f>IF(ISBLANK(A790),"",'Frese Valve Selection'!AC790&amp;" kPa")</f>
        <v>#N/A</v>
      </c>
      <c r="J790" s="44">
        <f>IF(ISBLANK(A790),"",'Frese Valve Selection'!B790)</f>
        <v>0</v>
      </c>
      <c r="K790" s="45" t="str">
        <f>IF(ISBLANK('Frese Valve Selection'!E790),"",'Frese Valve Selection'!E790)</f>
        <v/>
      </c>
    </row>
    <row r="791" spans="1:11">
      <c r="A791" s="43" t="str">
        <f>IF(ISBLANK('Frese Valve Selection'!Q791),"",'Frese Valve Selection'!Q791)</f>
        <v/>
      </c>
      <c r="B791" s="44">
        <f>'Frese Valve Selection'!C791</f>
        <v>0</v>
      </c>
      <c r="C791" s="44">
        <f>IF(ISBLANK(A791),"",'Frese Valve Selection'!AA791)</f>
        <v>0</v>
      </c>
      <c r="D791" s="44"/>
      <c r="E791" s="44"/>
      <c r="F791" s="44">
        <f>IF(ISBLANK(A791),"",'Frese Valve Selection'!D791)</f>
        <v>0</v>
      </c>
      <c r="G791" s="44">
        <v>1</v>
      </c>
      <c r="H791" s="44" t="e">
        <f>IF(ISBLANK(A791),"",'Frese Valve Selection'!AB791)</f>
        <v>#N/A</v>
      </c>
      <c r="I791" s="44" t="e">
        <f>IF(ISBLANK(A791),"",'Frese Valve Selection'!AC791&amp;" kPa")</f>
        <v>#N/A</v>
      </c>
      <c r="J791" s="44">
        <f>IF(ISBLANK(A791),"",'Frese Valve Selection'!B791)</f>
        <v>0</v>
      </c>
      <c r="K791" s="45" t="str">
        <f>IF(ISBLANK('Frese Valve Selection'!E791),"",'Frese Valve Selection'!E791)</f>
        <v/>
      </c>
    </row>
    <row r="792" spans="1:11">
      <c r="A792" s="43" t="str">
        <f>IF(ISBLANK('Frese Valve Selection'!Q792),"",'Frese Valve Selection'!Q792)</f>
        <v/>
      </c>
      <c r="B792" s="44">
        <f>'Frese Valve Selection'!C792</f>
        <v>0</v>
      </c>
      <c r="C792" s="44">
        <f>IF(ISBLANK(A792),"",'Frese Valve Selection'!AA792)</f>
        <v>0</v>
      </c>
      <c r="D792" s="44"/>
      <c r="E792" s="44"/>
      <c r="F792" s="44">
        <f>IF(ISBLANK(A792),"",'Frese Valve Selection'!D792)</f>
        <v>0</v>
      </c>
      <c r="G792" s="44">
        <v>1</v>
      </c>
      <c r="H792" s="44" t="e">
        <f>IF(ISBLANK(A792),"",'Frese Valve Selection'!AB792)</f>
        <v>#N/A</v>
      </c>
      <c r="I792" s="44" t="e">
        <f>IF(ISBLANK(A792),"",'Frese Valve Selection'!AC792&amp;" kPa")</f>
        <v>#N/A</v>
      </c>
      <c r="J792" s="44">
        <f>IF(ISBLANK(A792),"",'Frese Valve Selection'!B792)</f>
        <v>0</v>
      </c>
      <c r="K792" s="45" t="str">
        <f>IF(ISBLANK('Frese Valve Selection'!E792),"",'Frese Valve Selection'!E792)</f>
        <v/>
      </c>
    </row>
    <row r="793" spans="1:11">
      <c r="A793" s="43" t="str">
        <f>IF(ISBLANK('Frese Valve Selection'!Q793),"",'Frese Valve Selection'!Q793)</f>
        <v/>
      </c>
      <c r="B793" s="44">
        <f>'Frese Valve Selection'!C793</f>
        <v>0</v>
      </c>
      <c r="C793" s="44">
        <f>IF(ISBLANK(A793),"",'Frese Valve Selection'!AA793)</f>
        <v>0</v>
      </c>
      <c r="D793" s="44"/>
      <c r="E793" s="44"/>
      <c r="F793" s="44">
        <f>IF(ISBLANK(A793),"",'Frese Valve Selection'!D793)</f>
        <v>0</v>
      </c>
      <c r="G793" s="44">
        <v>1</v>
      </c>
      <c r="H793" s="44" t="e">
        <f>IF(ISBLANK(A793),"",'Frese Valve Selection'!AB793)</f>
        <v>#N/A</v>
      </c>
      <c r="I793" s="44" t="e">
        <f>IF(ISBLANK(A793),"",'Frese Valve Selection'!AC793&amp;" kPa")</f>
        <v>#N/A</v>
      </c>
      <c r="J793" s="44">
        <f>IF(ISBLANK(A793),"",'Frese Valve Selection'!B793)</f>
        <v>0</v>
      </c>
      <c r="K793" s="45" t="str">
        <f>IF(ISBLANK('Frese Valve Selection'!E793),"",'Frese Valve Selection'!E793)</f>
        <v/>
      </c>
    </row>
    <row r="794" spans="1:11">
      <c r="A794" s="43" t="str">
        <f>IF(ISBLANK('Frese Valve Selection'!Q794),"",'Frese Valve Selection'!Q794)</f>
        <v/>
      </c>
      <c r="B794" s="44">
        <f>'Frese Valve Selection'!C794</f>
        <v>0</v>
      </c>
      <c r="C794" s="44">
        <f>IF(ISBLANK(A794),"",'Frese Valve Selection'!AA794)</f>
        <v>0</v>
      </c>
      <c r="D794" s="44"/>
      <c r="E794" s="44"/>
      <c r="F794" s="44">
        <f>IF(ISBLANK(A794),"",'Frese Valve Selection'!D794)</f>
        <v>0</v>
      </c>
      <c r="G794" s="44">
        <v>1</v>
      </c>
      <c r="H794" s="44" t="e">
        <f>IF(ISBLANK(A794),"",'Frese Valve Selection'!AB794)</f>
        <v>#N/A</v>
      </c>
      <c r="I794" s="44" t="e">
        <f>IF(ISBLANK(A794),"",'Frese Valve Selection'!AC794&amp;" kPa")</f>
        <v>#N/A</v>
      </c>
      <c r="J794" s="44">
        <f>IF(ISBLANK(A794),"",'Frese Valve Selection'!B794)</f>
        <v>0</v>
      </c>
      <c r="K794" s="45" t="str">
        <f>IF(ISBLANK('Frese Valve Selection'!E794),"",'Frese Valve Selection'!E794)</f>
        <v/>
      </c>
    </row>
    <row r="795" spans="1:11">
      <c r="A795" s="43" t="str">
        <f>IF(ISBLANK('Frese Valve Selection'!Q795),"",'Frese Valve Selection'!Q795)</f>
        <v/>
      </c>
      <c r="B795" s="44">
        <f>'Frese Valve Selection'!C795</f>
        <v>0</v>
      </c>
      <c r="C795" s="44">
        <f>IF(ISBLANK(A795),"",'Frese Valve Selection'!AA795)</f>
        <v>0</v>
      </c>
      <c r="D795" s="44"/>
      <c r="E795" s="44"/>
      <c r="F795" s="44">
        <f>IF(ISBLANK(A795),"",'Frese Valve Selection'!D795)</f>
        <v>0</v>
      </c>
      <c r="G795" s="44">
        <v>1</v>
      </c>
      <c r="H795" s="44" t="e">
        <f>IF(ISBLANK(A795),"",'Frese Valve Selection'!AB795)</f>
        <v>#N/A</v>
      </c>
      <c r="I795" s="44" t="e">
        <f>IF(ISBLANK(A795),"",'Frese Valve Selection'!AC795&amp;" kPa")</f>
        <v>#N/A</v>
      </c>
      <c r="J795" s="44">
        <f>IF(ISBLANK(A795),"",'Frese Valve Selection'!B795)</f>
        <v>0</v>
      </c>
      <c r="K795" s="45" t="str">
        <f>IF(ISBLANK('Frese Valve Selection'!E795),"",'Frese Valve Selection'!E795)</f>
        <v/>
      </c>
    </row>
    <row r="796" spans="1:11">
      <c r="A796" s="43" t="str">
        <f>IF(ISBLANK('Frese Valve Selection'!Q796),"",'Frese Valve Selection'!Q796)</f>
        <v/>
      </c>
      <c r="B796" s="44">
        <f>'Frese Valve Selection'!C796</f>
        <v>0</v>
      </c>
      <c r="C796" s="44">
        <f>IF(ISBLANK(A796),"",'Frese Valve Selection'!AA796)</f>
        <v>0</v>
      </c>
      <c r="D796" s="44"/>
      <c r="E796" s="44"/>
      <c r="F796" s="44">
        <f>IF(ISBLANK(A796),"",'Frese Valve Selection'!D796)</f>
        <v>0</v>
      </c>
      <c r="G796" s="44">
        <v>1</v>
      </c>
      <c r="H796" s="44" t="e">
        <f>IF(ISBLANK(A796),"",'Frese Valve Selection'!AB796)</f>
        <v>#N/A</v>
      </c>
      <c r="I796" s="44" t="e">
        <f>IF(ISBLANK(A796),"",'Frese Valve Selection'!AC796&amp;" kPa")</f>
        <v>#N/A</v>
      </c>
      <c r="J796" s="44">
        <f>IF(ISBLANK(A796),"",'Frese Valve Selection'!B796)</f>
        <v>0</v>
      </c>
      <c r="K796" s="45" t="str">
        <f>IF(ISBLANK('Frese Valve Selection'!E796),"",'Frese Valve Selection'!E796)</f>
        <v/>
      </c>
    </row>
    <row r="797" spans="1:11">
      <c r="A797" s="43" t="str">
        <f>IF(ISBLANK('Frese Valve Selection'!Q797),"",'Frese Valve Selection'!Q797)</f>
        <v/>
      </c>
      <c r="B797" s="44">
        <f>'Frese Valve Selection'!C797</f>
        <v>0</v>
      </c>
      <c r="C797" s="44">
        <f>IF(ISBLANK(A797),"",'Frese Valve Selection'!AA797)</f>
        <v>0</v>
      </c>
      <c r="D797" s="44"/>
      <c r="E797" s="44"/>
      <c r="F797" s="44">
        <f>IF(ISBLANK(A797),"",'Frese Valve Selection'!D797)</f>
        <v>0</v>
      </c>
      <c r="G797" s="44">
        <v>1</v>
      </c>
      <c r="H797" s="44" t="e">
        <f>IF(ISBLANK(A797),"",'Frese Valve Selection'!AB797)</f>
        <v>#N/A</v>
      </c>
      <c r="I797" s="44" t="e">
        <f>IF(ISBLANK(A797),"",'Frese Valve Selection'!AC797&amp;" kPa")</f>
        <v>#N/A</v>
      </c>
      <c r="J797" s="44">
        <f>IF(ISBLANK(A797),"",'Frese Valve Selection'!B797)</f>
        <v>0</v>
      </c>
      <c r="K797" s="45" t="str">
        <f>IF(ISBLANK('Frese Valve Selection'!E797),"",'Frese Valve Selection'!E797)</f>
        <v/>
      </c>
    </row>
    <row r="798" spans="1:11">
      <c r="A798" s="43" t="str">
        <f>IF(ISBLANK('Frese Valve Selection'!Q798),"",'Frese Valve Selection'!Q798)</f>
        <v/>
      </c>
      <c r="B798" s="44">
        <f>'Frese Valve Selection'!C798</f>
        <v>0</v>
      </c>
      <c r="C798" s="44">
        <f>IF(ISBLANK(A798),"",'Frese Valve Selection'!AA798)</f>
        <v>0</v>
      </c>
      <c r="D798" s="44"/>
      <c r="E798" s="44"/>
      <c r="F798" s="44">
        <f>IF(ISBLANK(A798),"",'Frese Valve Selection'!D798)</f>
        <v>0</v>
      </c>
      <c r="G798" s="44">
        <v>1</v>
      </c>
      <c r="H798" s="44" t="e">
        <f>IF(ISBLANK(A798),"",'Frese Valve Selection'!AB798)</f>
        <v>#N/A</v>
      </c>
      <c r="I798" s="44" t="e">
        <f>IF(ISBLANK(A798),"",'Frese Valve Selection'!AC798&amp;" kPa")</f>
        <v>#N/A</v>
      </c>
      <c r="J798" s="44">
        <f>IF(ISBLANK(A798),"",'Frese Valve Selection'!B798)</f>
        <v>0</v>
      </c>
      <c r="K798" s="45" t="str">
        <f>IF(ISBLANK('Frese Valve Selection'!E798),"",'Frese Valve Selection'!E798)</f>
        <v/>
      </c>
    </row>
    <row r="799" spans="1:11">
      <c r="A799" s="43" t="str">
        <f>IF(ISBLANK('Frese Valve Selection'!Q799),"",'Frese Valve Selection'!Q799)</f>
        <v/>
      </c>
      <c r="B799" s="44">
        <f>'Frese Valve Selection'!C799</f>
        <v>0</v>
      </c>
      <c r="C799" s="44">
        <f>IF(ISBLANK(A799),"",'Frese Valve Selection'!AA799)</f>
        <v>0</v>
      </c>
      <c r="D799" s="44"/>
      <c r="E799" s="44"/>
      <c r="F799" s="44">
        <f>IF(ISBLANK(A799),"",'Frese Valve Selection'!D799)</f>
        <v>0</v>
      </c>
      <c r="G799" s="44">
        <v>1</v>
      </c>
      <c r="H799" s="44" t="e">
        <f>IF(ISBLANK(A799),"",'Frese Valve Selection'!AB799)</f>
        <v>#N/A</v>
      </c>
      <c r="I799" s="44" t="e">
        <f>IF(ISBLANK(A799),"",'Frese Valve Selection'!AC799&amp;" kPa")</f>
        <v>#N/A</v>
      </c>
      <c r="J799" s="44">
        <f>IF(ISBLANK(A799),"",'Frese Valve Selection'!B799)</f>
        <v>0</v>
      </c>
      <c r="K799" s="45" t="str">
        <f>IF(ISBLANK('Frese Valve Selection'!E799),"",'Frese Valve Selection'!E799)</f>
        <v/>
      </c>
    </row>
    <row r="800" spans="1:11">
      <c r="A800" s="43" t="str">
        <f>IF(ISBLANK('Frese Valve Selection'!Q800),"",'Frese Valve Selection'!Q800)</f>
        <v/>
      </c>
      <c r="B800" s="44">
        <f>'Frese Valve Selection'!C800</f>
        <v>0</v>
      </c>
      <c r="C800" s="44">
        <f>IF(ISBLANK(A800),"",'Frese Valve Selection'!AA800)</f>
        <v>0</v>
      </c>
      <c r="D800" s="44"/>
      <c r="E800" s="44"/>
      <c r="F800" s="44">
        <f>IF(ISBLANK(A800),"",'Frese Valve Selection'!D800)</f>
        <v>0</v>
      </c>
      <c r="G800" s="44">
        <v>1</v>
      </c>
      <c r="H800" s="44" t="e">
        <f>IF(ISBLANK(A800),"",'Frese Valve Selection'!AB800)</f>
        <v>#N/A</v>
      </c>
      <c r="I800" s="44" t="e">
        <f>IF(ISBLANK(A800),"",'Frese Valve Selection'!AC800&amp;" kPa")</f>
        <v>#N/A</v>
      </c>
      <c r="J800" s="44">
        <f>IF(ISBLANK(A800),"",'Frese Valve Selection'!B800)</f>
        <v>0</v>
      </c>
      <c r="K800" s="45" t="str">
        <f>IF(ISBLANK('Frese Valve Selection'!E800),"",'Frese Valve Selection'!E800)</f>
        <v/>
      </c>
    </row>
    <row r="801" spans="1:11">
      <c r="A801" s="43" t="str">
        <f>IF(ISBLANK('Frese Valve Selection'!Q801),"",'Frese Valve Selection'!Q801)</f>
        <v/>
      </c>
      <c r="B801" s="44">
        <f>'Frese Valve Selection'!C801</f>
        <v>0</v>
      </c>
      <c r="C801" s="44">
        <f>IF(ISBLANK(A801),"",'Frese Valve Selection'!AA801)</f>
        <v>0</v>
      </c>
      <c r="D801" s="44"/>
      <c r="E801" s="44"/>
      <c r="F801" s="44">
        <f>IF(ISBLANK(A801),"",'Frese Valve Selection'!D801)</f>
        <v>0</v>
      </c>
      <c r="G801" s="44">
        <v>1</v>
      </c>
      <c r="H801" s="44" t="e">
        <f>IF(ISBLANK(A801),"",'Frese Valve Selection'!AB801)</f>
        <v>#N/A</v>
      </c>
      <c r="I801" s="44" t="e">
        <f>IF(ISBLANK(A801),"",'Frese Valve Selection'!AC801&amp;" kPa")</f>
        <v>#N/A</v>
      </c>
      <c r="J801" s="44">
        <f>IF(ISBLANK(A801),"",'Frese Valve Selection'!B801)</f>
        <v>0</v>
      </c>
      <c r="K801" s="45" t="str">
        <f>IF(ISBLANK('Frese Valve Selection'!E801),"",'Frese Valve Selection'!E801)</f>
        <v/>
      </c>
    </row>
    <row r="802" spans="1:11">
      <c r="A802" s="43" t="str">
        <f>IF(ISBLANK('Frese Valve Selection'!Q802),"",'Frese Valve Selection'!Q802)</f>
        <v/>
      </c>
      <c r="B802" s="44">
        <f>'Frese Valve Selection'!C802</f>
        <v>0</v>
      </c>
      <c r="C802" s="44">
        <f>IF(ISBLANK(A802),"",'Frese Valve Selection'!AA802)</f>
        <v>0</v>
      </c>
      <c r="D802" s="44"/>
      <c r="E802" s="44"/>
      <c r="F802" s="44">
        <f>IF(ISBLANK(A802),"",'Frese Valve Selection'!D802)</f>
        <v>0</v>
      </c>
      <c r="G802" s="44">
        <v>1</v>
      </c>
      <c r="H802" s="44" t="e">
        <f>IF(ISBLANK(A802),"",'Frese Valve Selection'!AB802)</f>
        <v>#N/A</v>
      </c>
      <c r="I802" s="44" t="e">
        <f>IF(ISBLANK(A802),"",'Frese Valve Selection'!AC802&amp;" kPa")</f>
        <v>#N/A</v>
      </c>
      <c r="J802" s="44">
        <f>IF(ISBLANK(A802),"",'Frese Valve Selection'!B802)</f>
        <v>0</v>
      </c>
      <c r="K802" s="45" t="str">
        <f>IF(ISBLANK('Frese Valve Selection'!E802),"",'Frese Valve Selection'!E802)</f>
        <v/>
      </c>
    </row>
    <row r="803" spans="1:11">
      <c r="A803" s="43" t="str">
        <f>IF(ISBLANK('Frese Valve Selection'!Q803),"",'Frese Valve Selection'!Q803)</f>
        <v/>
      </c>
      <c r="B803" s="44">
        <f>'Frese Valve Selection'!C803</f>
        <v>0</v>
      </c>
      <c r="C803" s="44">
        <f>IF(ISBLANK(A803),"",'Frese Valve Selection'!AA803)</f>
        <v>0</v>
      </c>
      <c r="D803" s="44"/>
      <c r="E803" s="44"/>
      <c r="F803" s="44">
        <f>IF(ISBLANK(A803),"",'Frese Valve Selection'!D803)</f>
        <v>0</v>
      </c>
      <c r="G803" s="44">
        <v>1</v>
      </c>
      <c r="H803" s="44" t="e">
        <f>IF(ISBLANK(A803),"",'Frese Valve Selection'!AB803)</f>
        <v>#N/A</v>
      </c>
      <c r="I803" s="44" t="e">
        <f>IF(ISBLANK(A803),"",'Frese Valve Selection'!AC803&amp;" kPa")</f>
        <v>#N/A</v>
      </c>
      <c r="J803" s="44">
        <f>IF(ISBLANK(A803),"",'Frese Valve Selection'!B803)</f>
        <v>0</v>
      </c>
      <c r="K803" s="45" t="str">
        <f>IF(ISBLANK('Frese Valve Selection'!E803),"",'Frese Valve Selection'!E803)</f>
        <v/>
      </c>
    </row>
    <row r="804" spans="1:11">
      <c r="A804" s="43" t="str">
        <f>IF(ISBLANK('Frese Valve Selection'!Q804),"",'Frese Valve Selection'!Q804)</f>
        <v/>
      </c>
      <c r="B804" s="44">
        <f>'Frese Valve Selection'!C804</f>
        <v>0</v>
      </c>
      <c r="C804" s="44">
        <f>IF(ISBLANK(A804),"",'Frese Valve Selection'!AA804)</f>
        <v>0</v>
      </c>
      <c r="D804" s="44"/>
      <c r="E804" s="44"/>
      <c r="F804" s="44">
        <f>IF(ISBLANK(A804),"",'Frese Valve Selection'!D804)</f>
        <v>0</v>
      </c>
      <c r="G804" s="44">
        <v>1</v>
      </c>
      <c r="H804" s="44" t="e">
        <f>IF(ISBLANK(A804),"",'Frese Valve Selection'!AB804)</f>
        <v>#N/A</v>
      </c>
      <c r="I804" s="44" t="e">
        <f>IF(ISBLANK(A804),"",'Frese Valve Selection'!AC804&amp;" kPa")</f>
        <v>#N/A</v>
      </c>
      <c r="J804" s="44">
        <f>IF(ISBLANK(A804),"",'Frese Valve Selection'!B804)</f>
        <v>0</v>
      </c>
      <c r="K804" s="45" t="str">
        <f>IF(ISBLANK('Frese Valve Selection'!E804),"",'Frese Valve Selection'!E804)</f>
        <v/>
      </c>
    </row>
    <row r="805" spans="1:11">
      <c r="A805" s="43" t="str">
        <f>IF(ISBLANK('Frese Valve Selection'!Q805),"",'Frese Valve Selection'!Q805)</f>
        <v/>
      </c>
      <c r="B805" s="44">
        <f>'Frese Valve Selection'!C805</f>
        <v>0</v>
      </c>
      <c r="C805" s="44">
        <f>IF(ISBLANK(A805),"",'Frese Valve Selection'!AA805)</f>
        <v>0</v>
      </c>
      <c r="D805" s="44"/>
      <c r="E805" s="44"/>
      <c r="F805" s="44">
        <f>IF(ISBLANK(A805),"",'Frese Valve Selection'!D805)</f>
        <v>0</v>
      </c>
      <c r="G805" s="44">
        <v>1</v>
      </c>
      <c r="H805" s="44" t="e">
        <f>IF(ISBLANK(A805),"",'Frese Valve Selection'!AB805)</f>
        <v>#N/A</v>
      </c>
      <c r="I805" s="44" t="e">
        <f>IF(ISBLANK(A805),"",'Frese Valve Selection'!AC805&amp;" kPa")</f>
        <v>#N/A</v>
      </c>
      <c r="J805" s="44">
        <f>IF(ISBLANK(A805),"",'Frese Valve Selection'!B805)</f>
        <v>0</v>
      </c>
      <c r="K805" s="45" t="str">
        <f>IF(ISBLANK('Frese Valve Selection'!E805),"",'Frese Valve Selection'!E805)</f>
        <v/>
      </c>
    </row>
    <row r="806" spans="1:11">
      <c r="A806" s="43" t="str">
        <f>IF(ISBLANK('Frese Valve Selection'!Q806),"",'Frese Valve Selection'!Q806)</f>
        <v/>
      </c>
      <c r="B806" s="44">
        <f>'Frese Valve Selection'!C806</f>
        <v>0</v>
      </c>
      <c r="C806" s="44">
        <f>IF(ISBLANK(A806),"",'Frese Valve Selection'!AA806)</f>
        <v>0</v>
      </c>
      <c r="D806" s="44"/>
      <c r="E806" s="44"/>
      <c r="F806" s="44">
        <f>IF(ISBLANK(A806),"",'Frese Valve Selection'!D806)</f>
        <v>0</v>
      </c>
      <c r="G806" s="44">
        <v>1</v>
      </c>
      <c r="H806" s="44" t="e">
        <f>IF(ISBLANK(A806),"",'Frese Valve Selection'!AB806)</f>
        <v>#N/A</v>
      </c>
      <c r="I806" s="44" t="e">
        <f>IF(ISBLANK(A806),"",'Frese Valve Selection'!AC806&amp;" kPa")</f>
        <v>#N/A</v>
      </c>
      <c r="J806" s="44">
        <f>IF(ISBLANK(A806),"",'Frese Valve Selection'!B806)</f>
        <v>0</v>
      </c>
      <c r="K806" s="45" t="str">
        <f>IF(ISBLANK('Frese Valve Selection'!E806),"",'Frese Valve Selection'!E806)</f>
        <v/>
      </c>
    </row>
    <row r="807" spans="1:11">
      <c r="A807" s="43" t="str">
        <f>IF(ISBLANK('Frese Valve Selection'!Q807),"",'Frese Valve Selection'!Q807)</f>
        <v/>
      </c>
      <c r="B807" s="44">
        <f>'Frese Valve Selection'!C807</f>
        <v>0</v>
      </c>
      <c r="C807" s="44">
        <f>IF(ISBLANK(A807),"",'Frese Valve Selection'!AA807)</f>
        <v>0</v>
      </c>
      <c r="D807" s="44"/>
      <c r="E807" s="44"/>
      <c r="F807" s="44">
        <f>IF(ISBLANK(A807),"",'Frese Valve Selection'!D807)</f>
        <v>0</v>
      </c>
      <c r="G807" s="44">
        <v>1</v>
      </c>
      <c r="H807" s="44" t="e">
        <f>IF(ISBLANK(A807),"",'Frese Valve Selection'!AB807)</f>
        <v>#N/A</v>
      </c>
      <c r="I807" s="44" t="e">
        <f>IF(ISBLANK(A807),"",'Frese Valve Selection'!AC807&amp;" kPa")</f>
        <v>#N/A</v>
      </c>
      <c r="J807" s="44">
        <f>IF(ISBLANK(A807),"",'Frese Valve Selection'!B807)</f>
        <v>0</v>
      </c>
      <c r="K807" s="45" t="str">
        <f>IF(ISBLANK('Frese Valve Selection'!E807),"",'Frese Valve Selection'!E807)</f>
        <v/>
      </c>
    </row>
    <row r="808" spans="1:11">
      <c r="A808" s="43" t="str">
        <f>IF(ISBLANK('Frese Valve Selection'!Q808),"",'Frese Valve Selection'!Q808)</f>
        <v/>
      </c>
      <c r="B808" s="44">
        <f>'Frese Valve Selection'!C808</f>
        <v>0</v>
      </c>
      <c r="C808" s="44">
        <f>IF(ISBLANK(A808),"",'Frese Valve Selection'!AA808)</f>
        <v>0</v>
      </c>
      <c r="D808" s="44"/>
      <c r="E808" s="44"/>
      <c r="F808" s="44">
        <f>IF(ISBLANK(A808),"",'Frese Valve Selection'!D808)</f>
        <v>0</v>
      </c>
      <c r="G808" s="44">
        <v>1</v>
      </c>
      <c r="H808" s="44" t="e">
        <f>IF(ISBLANK(A808),"",'Frese Valve Selection'!AB808)</f>
        <v>#N/A</v>
      </c>
      <c r="I808" s="44" t="e">
        <f>IF(ISBLANK(A808),"",'Frese Valve Selection'!AC808&amp;" kPa")</f>
        <v>#N/A</v>
      </c>
      <c r="J808" s="44">
        <f>IF(ISBLANK(A808),"",'Frese Valve Selection'!B808)</f>
        <v>0</v>
      </c>
      <c r="K808" s="45" t="str">
        <f>IF(ISBLANK('Frese Valve Selection'!E808),"",'Frese Valve Selection'!E808)</f>
        <v/>
      </c>
    </row>
    <row r="809" spans="1:11">
      <c r="A809" s="43" t="str">
        <f>IF(ISBLANK('Frese Valve Selection'!Q809),"",'Frese Valve Selection'!Q809)</f>
        <v/>
      </c>
      <c r="B809" s="44">
        <f>'Frese Valve Selection'!C809</f>
        <v>0</v>
      </c>
      <c r="C809" s="44">
        <f>IF(ISBLANK(A809),"",'Frese Valve Selection'!AA809)</f>
        <v>0</v>
      </c>
      <c r="D809" s="44"/>
      <c r="E809" s="44"/>
      <c r="F809" s="44">
        <f>IF(ISBLANK(A809),"",'Frese Valve Selection'!D809)</f>
        <v>0</v>
      </c>
      <c r="G809" s="44">
        <v>1</v>
      </c>
      <c r="H809" s="44" t="e">
        <f>IF(ISBLANK(A809),"",'Frese Valve Selection'!AB809)</f>
        <v>#N/A</v>
      </c>
      <c r="I809" s="44" t="e">
        <f>IF(ISBLANK(A809),"",'Frese Valve Selection'!AC809&amp;" kPa")</f>
        <v>#N/A</v>
      </c>
      <c r="J809" s="44">
        <f>IF(ISBLANK(A809),"",'Frese Valve Selection'!B809)</f>
        <v>0</v>
      </c>
      <c r="K809" s="45" t="str">
        <f>IF(ISBLANK('Frese Valve Selection'!E809),"",'Frese Valve Selection'!E809)</f>
        <v/>
      </c>
    </row>
    <row r="810" spans="1:11">
      <c r="A810" s="43" t="str">
        <f>IF(ISBLANK('Frese Valve Selection'!Q810),"",'Frese Valve Selection'!Q810)</f>
        <v/>
      </c>
      <c r="B810" s="44">
        <f>'Frese Valve Selection'!C810</f>
        <v>0</v>
      </c>
      <c r="C810" s="44">
        <f>IF(ISBLANK(A810),"",'Frese Valve Selection'!AA810)</f>
        <v>0</v>
      </c>
      <c r="D810" s="44"/>
      <c r="E810" s="44"/>
      <c r="F810" s="44">
        <f>IF(ISBLANK(A810),"",'Frese Valve Selection'!D810)</f>
        <v>0</v>
      </c>
      <c r="G810" s="44">
        <v>1</v>
      </c>
      <c r="H810" s="44" t="e">
        <f>IF(ISBLANK(A810),"",'Frese Valve Selection'!AB810)</f>
        <v>#N/A</v>
      </c>
      <c r="I810" s="44" t="e">
        <f>IF(ISBLANK(A810),"",'Frese Valve Selection'!AC810&amp;" kPa")</f>
        <v>#N/A</v>
      </c>
      <c r="J810" s="44">
        <f>IF(ISBLANK(A810),"",'Frese Valve Selection'!B810)</f>
        <v>0</v>
      </c>
      <c r="K810" s="45" t="str">
        <f>IF(ISBLANK('Frese Valve Selection'!E810),"",'Frese Valve Selection'!E810)</f>
        <v/>
      </c>
    </row>
    <row r="811" spans="1:11">
      <c r="A811" s="43" t="str">
        <f>IF(ISBLANK('Frese Valve Selection'!Q811),"",'Frese Valve Selection'!Q811)</f>
        <v/>
      </c>
      <c r="B811" s="44">
        <f>'Frese Valve Selection'!C811</f>
        <v>0</v>
      </c>
      <c r="C811" s="44">
        <f>IF(ISBLANK(A811),"",'Frese Valve Selection'!AA811)</f>
        <v>0</v>
      </c>
      <c r="D811" s="44"/>
      <c r="E811" s="44"/>
      <c r="F811" s="44">
        <f>IF(ISBLANK(A811),"",'Frese Valve Selection'!D811)</f>
        <v>0</v>
      </c>
      <c r="G811" s="44">
        <v>1</v>
      </c>
      <c r="H811" s="44" t="e">
        <f>IF(ISBLANK(A811),"",'Frese Valve Selection'!AB811)</f>
        <v>#N/A</v>
      </c>
      <c r="I811" s="44" t="e">
        <f>IF(ISBLANK(A811),"",'Frese Valve Selection'!AC811&amp;" kPa")</f>
        <v>#N/A</v>
      </c>
      <c r="J811" s="44">
        <f>IF(ISBLANK(A811),"",'Frese Valve Selection'!B811)</f>
        <v>0</v>
      </c>
      <c r="K811" s="45" t="str">
        <f>IF(ISBLANK('Frese Valve Selection'!E811),"",'Frese Valve Selection'!E811)</f>
        <v/>
      </c>
    </row>
    <row r="812" spans="1:11">
      <c r="A812" s="43" t="str">
        <f>IF(ISBLANK('Frese Valve Selection'!Q812),"",'Frese Valve Selection'!Q812)</f>
        <v/>
      </c>
      <c r="B812" s="44">
        <f>'Frese Valve Selection'!C812</f>
        <v>0</v>
      </c>
      <c r="C812" s="44">
        <f>IF(ISBLANK(A812),"",'Frese Valve Selection'!AA812)</f>
        <v>0</v>
      </c>
      <c r="D812" s="44"/>
      <c r="E812" s="44"/>
      <c r="F812" s="44">
        <f>IF(ISBLANK(A812),"",'Frese Valve Selection'!D812)</f>
        <v>0</v>
      </c>
      <c r="G812" s="44">
        <v>1</v>
      </c>
      <c r="H812" s="44" t="e">
        <f>IF(ISBLANK(A812),"",'Frese Valve Selection'!AB812)</f>
        <v>#N/A</v>
      </c>
      <c r="I812" s="44" t="e">
        <f>IF(ISBLANK(A812),"",'Frese Valve Selection'!AC812&amp;" kPa")</f>
        <v>#N/A</v>
      </c>
      <c r="J812" s="44">
        <f>IF(ISBLANK(A812),"",'Frese Valve Selection'!B812)</f>
        <v>0</v>
      </c>
      <c r="K812" s="45" t="str">
        <f>IF(ISBLANK('Frese Valve Selection'!E812),"",'Frese Valve Selection'!E812)</f>
        <v/>
      </c>
    </row>
    <row r="813" spans="1:11">
      <c r="A813" s="43" t="str">
        <f>IF(ISBLANK('Frese Valve Selection'!Q813),"",'Frese Valve Selection'!Q813)</f>
        <v/>
      </c>
      <c r="B813" s="44">
        <f>'Frese Valve Selection'!C813</f>
        <v>0</v>
      </c>
      <c r="C813" s="44">
        <f>IF(ISBLANK(A813),"",'Frese Valve Selection'!AA813)</f>
        <v>0</v>
      </c>
      <c r="D813" s="44"/>
      <c r="E813" s="44"/>
      <c r="F813" s="44">
        <f>IF(ISBLANK(A813),"",'Frese Valve Selection'!D813)</f>
        <v>0</v>
      </c>
      <c r="G813" s="44">
        <v>1</v>
      </c>
      <c r="H813" s="44" t="e">
        <f>IF(ISBLANK(A813),"",'Frese Valve Selection'!AB813)</f>
        <v>#N/A</v>
      </c>
      <c r="I813" s="44" t="e">
        <f>IF(ISBLANK(A813),"",'Frese Valve Selection'!AC813&amp;" kPa")</f>
        <v>#N/A</v>
      </c>
      <c r="J813" s="44">
        <f>IF(ISBLANK(A813),"",'Frese Valve Selection'!B813)</f>
        <v>0</v>
      </c>
      <c r="K813" s="45" t="str">
        <f>IF(ISBLANK('Frese Valve Selection'!E813),"",'Frese Valve Selection'!E813)</f>
        <v/>
      </c>
    </row>
    <row r="814" spans="1:11">
      <c r="A814" s="43" t="str">
        <f>IF(ISBLANK('Frese Valve Selection'!Q814),"",'Frese Valve Selection'!Q814)</f>
        <v/>
      </c>
      <c r="B814" s="44">
        <f>'Frese Valve Selection'!C814</f>
        <v>0</v>
      </c>
      <c r="C814" s="44">
        <f>IF(ISBLANK(A814),"",'Frese Valve Selection'!AA814)</f>
        <v>0</v>
      </c>
      <c r="D814" s="44"/>
      <c r="E814" s="44"/>
      <c r="F814" s="44">
        <f>IF(ISBLANK(A814),"",'Frese Valve Selection'!D814)</f>
        <v>0</v>
      </c>
      <c r="G814" s="44">
        <v>1</v>
      </c>
      <c r="H814" s="44" t="e">
        <f>IF(ISBLANK(A814),"",'Frese Valve Selection'!AB814)</f>
        <v>#N/A</v>
      </c>
      <c r="I814" s="44" t="e">
        <f>IF(ISBLANK(A814),"",'Frese Valve Selection'!AC814&amp;" kPa")</f>
        <v>#N/A</v>
      </c>
      <c r="J814" s="44">
        <f>IF(ISBLANK(A814),"",'Frese Valve Selection'!B814)</f>
        <v>0</v>
      </c>
      <c r="K814" s="45" t="str">
        <f>IF(ISBLANK('Frese Valve Selection'!E814),"",'Frese Valve Selection'!E814)</f>
        <v/>
      </c>
    </row>
    <row r="815" spans="1:11">
      <c r="A815" s="43" t="str">
        <f>IF(ISBLANK('Frese Valve Selection'!Q815),"",'Frese Valve Selection'!Q815)</f>
        <v/>
      </c>
      <c r="B815" s="44">
        <f>'Frese Valve Selection'!C815</f>
        <v>0</v>
      </c>
      <c r="C815" s="44">
        <f>IF(ISBLANK(A815),"",'Frese Valve Selection'!AA815)</f>
        <v>0</v>
      </c>
      <c r="D815" s="44"/>
      <c r="E815" s="44"/>
      <c r="F815" s="44">
        <f>IF(ISBLANK(A815),"",'Frese Valve Selection'!D815)</f>
        <v>0</v>
      </c>
      <c r="G815" s="44">
        <v>1</v>
      </c>
      <c r="H815" s="44" t="e">
        <f>IF(ISBLANK(A815),"",'Frese Valve Selection'!AB815)</f>
        <v>#N/A</v>
      </c>
      <c r="I815" s="44" t="e">
        <f>IF(ISBLANK(A815),"",'Frese Valve Selection'!AC815&amp;" kPa")</f>
        <v>#N/A</v>
      </c>
      <c r="J815" s="44">
        <f>IF(ISBLANK(A815),"",'Frese Valve Selection'!B815)</f>
        <v>0</v>
      </c>
      <c r="K815" s="45" t="str">
        <f>IF(ISBLANK('Frese Valve Selection'!E815),"",'Frese Valve Selection'!E815)</f>
        <v/>
      </c>
    </row>
    <row r="816" spans="1:11">
      <c r="A816" s="43" t="str">
        <f>IF(ISBLANK('Frese Valve Selection'!Q816),"",'Frese Valve Selection'!Q816)</f>
        <v/>
      </c>
      <c r="B816" s="44">
        <f>'Frese Valve Selection'!C816</f>
        <v>0</v>
      </c>
      <c r="C816" s="44">
        <f>IF(ISBLANK(A816),"",'Frese Valve Selection'!AA816)</f>
        <v>0</v>
      </c>
      <c r="D816" s="44"/>
      <c r="E816" s="44"/>
      <c r="F816" s="44">
        <f>IF(ISBLANK(A816),"",'Frese Valve Selection'!D816)</f>
        <v>0</v>
      </c>
      <c r="G816" s="44">
        <v>1</v>
      </c>
      <c r="H816" s="44" t="e">
        <f>IF(ISBLANK(A816),"",'Frese Valve Selection'!AB816)</f>
        <v>#N/A</v>
      </c>
      <c r="I816" s="44" t="e">
        <f>IF(ISBLANK(A816),"",'Frese Valve Selection'!AC816&amp;" kPa")</f>
        <v>#N/A</v>
      </c>
      <c r="J816" s="44">
        <f>IF(ISBLANK(A816),"",'Frese Valve Selection'!B816)</f>
        <v>0</v>
      </c>
      <c r="K816" s="45" t="str">
        <f>IF(ISBLANK('Frese Valve Selection'!E816),"",'Frese Valve Selection'!E816)</f>
        <v/>
      </c>
    </row>
    <row r="817" spans="1:11">
      <c r="A817" s="43" t="str">
        <f>IF(ISBLANK('Frese Valve Selection'!Q817),"",'Frese Valve Selection'!Q817)</f>
        <v/>
      </c>
      <c r="B817" s="44">
        <f>'Frese Valve Selection'!C817</f>
        <v>0</v>
      </c>
      <c r="C817" s="44">
        <f>IF(ISBLANK(A817),"",'Frese Valve Selection'!AA817)</f>
        <v>0</v>
      </c>
      <c r="D817" s="44"/>
      <c r="E817" s="44"/>
      <c r="F817" s="44">
        <f>IF(ISBLANK(A817),"",'Frese Valve Selection'!D817)</f>
        <v>0</v>
      </c>
      <c r="G817" s="44">
        <v>1</v>
      </c>
      <c r="H817" s="44" t="e">
        <f>IF(ISBLANK(A817),"",'Frese Valve Selection'!AB817)</f>
        <v>#N/A</v>
      </c>
      <c r="I817" s="44" t="e">
        <f>IF(ISBLANK(A817),"",'Frese Valve Selection'!AC817&amp;" kPa")</f>
        <v>#N/A</v>
      </c>
      <c r="J817" s="44">
        <f>IF(ISBLANK(A817),"",'Frese Valve Selection'!B817)</f>
        <v>0</v>
      </c>
      <c r="K817" s="45" t="str">
        <f>IF(ISBLANK('Frese Valve Selection'!E817),"",'Frese Valve Selection'!E817)</f>
        <v/>
      </c>
    </row>
    <row r="818" spans="1:11">
      <c r="A818" s="43" t="str">
        <f>IF(ISBLANK('Frese Valve Selection'!Q818),"",'Frese Valve Selection'!Q818)</f>
        <v/>
      </c>
      <c r="B818" s="44">
        <f>'Frese Valve Selection'!C818</f>
        <v>0</v>
      </c>
      <c r="C818" s="44">
        <f>IF(ISBLANK(A818),"",'Frese Valve Selection'!AA818)</f>
        <v>0</v>
      </c>
      <c r="D818" s="44"/>
      <c r="E818" s="44"/>
      <c r="F818" s="44">
        <f>IF(ISBLANK(A818),"",'Frese Valve Selection'!D818)</f>
        <v>0</v>
      </c>
      <c r="G818" s="44">
        <v>1</v>
      </c>
      <c r="H818" s="44" t="e">
        <f>IF(ISBLANK(A818),"",'Frese Valve Selection'!AB818)</f>
        <v>#N/A</v>
      </c>
      <c r="I818" s="44" t="e">
        <f>IF(ISBLANK(A818),"",'Frese Valve Selection'!AC818&amp;" kPa")</f>
        <v>#N/A</v>
      </c>
      <c r="J818" s="44">
        <f>IF(ISBLANK(A818),"",'Frese Valve Selection'!B818)</f>
        <v>0</v>
      </c>
      <c r="K818" s="45" t="str">
        <f>IF(ISBLANK('Frese Valve Selection'!E818),"",'Frese Valve Selection'!E818)</f>
        <v/>
      </c>
    </row>
    <row r="819" spans="1:11">
      <c r="A819" s="43" t="str">
        <f>IF(ISBLANK('Frese Valve Selection'!Q819),"",'Frese Valve Selection'!Q819)</f>
        <v/>
      </c>
      <c r="B819" s="44">
        <f>'Frese Valve Selection'!C819</f>
        <v>0</v>
      </c>
      <c r="C819" s="44">
        <f>IF(ISBLANK(A819),"",'Frese Valve Selection'!AA819)</f>
        <v>0</v>
      </c>
      <c r="D819" s="44"/>
      <c r="E819" s="44"/>
      <c r="F819" s="44">
        <f>IF(ISBLANK(A819),"",'Frese Valve Selection'!D819)</f>
        <v>0</v>
      </c>
      <c r="G819" s="44">
        <v>1</v>
      </c>
      <c r="H819" s="44" t="e">
        <f>IF(ISBLANK(A819),"",'Frese Valve Selection'!AB819)</f>
        <v>#N/A</v>
      </c>
      <c r="I819" s="44" t="e">
        <f>IF(ISBLANK(A819),"",'Frese Valve Selection'!AC819&amp;" kPa")</f>
        <v>#N/A</v>
      </c>
      <c r="J819" s="44">
        <f>IF(ISBLANK(A819),"",'Frese Valve Selection'!B819)</f>
        <v>0</v>
      </c>
      <c r="K819" s="45" t="str">
        <f>IF(ISBLANK('Frese Valve Selection'!E819),"",'Frese Valve Selection'!E819)</f>
        <v/>
      </c>
    </row>
    <row r="820" spans="1:11">
      <c r="A820" s="43" t="str">
        <f>IF(ISBLANK('Frese Valve Selection'!Q820),"",'Frese Valve Selection'!Q820)</f>
        <v/>
      </c>
      <c r="B820" s="44">
        <f>'Frese Valve Selection'!C820</f>
        <v>0</v>
      </c>
      <c r="C820" s="44">
        <f>IF(ISBLANK(A820),"",'Frese Valve Selection'!AA820)</f>
        <v>0</v>
      </c>
      <c r="D820" s="44"/>
      <c r="E820" s="44"/>
      <c r="F820" s="44">
        <f>IF(ISBLANK(A820),"",'Frese Valve Selection'!D820)</f>
        <v>0</v>
      </c>
      <c r="G820" s="44">
        <v>1</v>
      </c>
      <c r="H820" s="44" t="e">
        <f>IF(ISBLANK(A820),"",'Frese Valve Selection'!AB820)</f>
        <v>#N/A</v>
      </c>
      <c r="I820" s="44" t="e">
        <f>IF(ISBLANK(A820),"",'Frese Valve Selection'!AC820&amp;" kPa")</f>
        <v>#N/A</v>
      </c>
      <c r="J820" s="44">
        <f>IF(ISBLANK(A820),"",'Frese Valve Selection'!B820)</f>
        <v>0</v>
      </c>
      <c r="K820" s="45" t="str">
        <f>IF(ISBLANK('Frese Valve Selection'!E820),"",'Frese Valve Selection'!E820)</f>
        <v/>
      </c>
    </row>
    <row r="821" spans="1:11">
      <c r="A821" s="43" t="str">
        <f>IF(ISBLANK('Frese Valve Selection'!Q821),"",'Frese Valve Selection'!Q821)</f>
        <v/>
      </c>
      <c r="B821" s="44">
        <f>'Frese Valve Selection'!C821</f>
        <v>0</v>
      </c>
      <c r="C821" s="44">
        <f>IF(ISBLANK(A821),"",'Frese Valve Selection'!AA821)</f>
        <v>0</v>
      </c>
      <c r="D821" s="44"/>
      <c r="E821" s="44"/>
      <c r="F821" s="44">
        <f>IF(ISBLANK(A821),"",'Frese Valve Selection'!D821)</f>
        <v>0</v>
      </c>
      <c r="G821" s="44">
        <v>1</v>
      </c>
      <c r="H821" s="44" t="e">
        <f>IF(ISBLANK(A821),"",'Frese Valve Selection'!AB821)</f>
        <v>#N/A</v>
      </c>
      <c r="I821" s="44" t="e">
        <f>IF(ISBLANK(A821),"",'Frese Valve Selection'!AC821&amp;" kPa")</f>
        <v>#N/A</v>
      </c>
      <c r="J821" s="44">
        <f>IF(ISBLANK(A821),"",'Frese Valve Selection'!B821)</f>
        <v>0</v>
      </c>
      <c r="K821" s="45" t="str">
        <f>IF(ISBLANK('Frese Valve Selection'!E821),"",'Frese Valve Selection'!E821)</f>
        <v/>
      </c>
    </row>
    <row r="822" spans="1:11">
      <c r="A822" s="43" t="str">
        <f>IF(ISBLANK('Frese Valve Selection'!Q822),"",'Frese Valve Selection'!Q822)</f>
        <v/>
      </c>
      <c r="B822" s="44">
        <f>'Frese Valve Selection'!C822</f>
        <v>0</v>
      </c>
      <c r="C822" s="44">
        <f>IF(ISBLANK(A822),"",'Frese Valve Selection'!AA822)</f>
        <v>0</v>
      </c>
      <c r="D822" s="44"/>
      <c r="E822" s="44"/>
      <c r="F822" s="44">
        <f>IF(ISBLANK(A822),"",'Frese Valve Selection'!D822)</f>
        <v>0</v>
      </c>
      <c r="G822" s="44">
        <v>1</v>
      </c>
      <c r="H822" s="44" t="e">
        <f>IF(ISBLANK(A822),"",'Frese Valve Selection'!AB822)</f>
        <v>#N/A</v>
      </c>
      <c r="I822" s="44" t="e">
        <f>IF(ISBLANK(A822),"",'Frese Valve Selection'!AC822&amp;" kPa")</f>
        <v>#N/A</v>
      </c>
      <c r="J822" s="44">
        <f>IF(ISBLANK(A822),"",'Frese Valve Selection'!B822)</f>
        <v>0</v>
      </c>
      <c r="K822" s="45" t="str">
        <f>IF(ISBLANK('Frese Valve Selection'!E822),"",'Frese Valve Selection'!E822)</f>
        <v/>
      </c>
    </row>
    <row r="823" spans="1:11">
      <c r="A823" s="43" t="str">
        <f>IF(ISBLANK('Frese Valve Selection'!Q823),"",'Frese Valve Selection'!Q823)</f>
        <v/>
      </c>
      <c r="B823" s="44">
        <f>'Frese Valve Selection'!C823</f>
        <v>0</v>
      </c>
      <c r="C823" s="44">
        <f>IF(ISBLANK(A823),"",'Frese Valve Selection'!AA823)</f>
        <v>0</v>
      </c>
      <c r="D823" s="44"/>
      <c r="E823" s="44"/>
      <c r="F823" s="44">
        <f>IF(ISBLANK(A823),"",'Frese Valve Selection'!D823)</f>
        <v>0</v>
      </c>
      <c r="G823" s="44">
        <v>1</v>
      </c>
      <c r="H823" s="44" t="e">
        <f>IF(ISBLANK(A823),"",'Frese Valve Selection'!AB823)</f>
        <v>#N/A</v>
      </c>
      <c r="I823" s="44" t="e">
        <f>IF(ISBLANK(A823),"",'Frese Valve Selection'!AC823&amp;" kPa")</f>
        <v>#N/A</v>
      </c>
      <c r="J823" s="44">
        <f>IF(ISBLANK(A823),"",'Frese Valve Selection'!B823)</f>
        <v>0</v>
      </c>
      <c r="K823" s="45" t="str">
        <f>IF(ISBLANK('Frese Valve Selection'!E823),"",'Frese Valve Selection'!E823)</f>
        <v/>
      </c>
    </row>
    <row r="824" spans="1:11">
      <c r="A824" s="43" t="str">
        <f>IF(ISBLANK('Frese Valve Selection'!Q824),"",'Frese Valve Selection'!Q824)</f>
        <v/>
      </c>
      <c r="B824" s="44">
        <f>'Frese Valve Selection'!C824</f>
        <v>0</v>
      </c>
      <c r="C824" s="44">
        <f>IF(ISBLANK(A824),"",'Frese Valve Selection'!AA824)</f>
        <v>0</v>
      </c>
      <c r="D824" s="44"/>
      <c r="E824" s="44"/>
      <c r="F824" s="44">
        <f>IF(ISBLANK(A824),"",'Frese Valve Selection'!D824)</f>
        <v>0</v>
      </c>
      <c r="G824" s="44">
        <v>1</v>
      </c>
      <c r="H824" s="44" t="e">
        <f>IF(ISBLANK(A824),"",'Frese Valve Selection'!AB824)</f>
        <v>#N/A</v>
      </c>
      <c r="I824" s="44" t="e">
        <f>IF(ISBLANK(A824),"",'Frese Valve Selection'!AC824&amp;" kPa")</f>
        <v>#N/A</v>
      </c>
      <c r="J824" s="44">
        <f>IF(ISBLANK(A824),"",'Frese Valve Selection'!B824)</f>
        <v>0</v>
      </c>
      <c r="K824" s="45" t="str">
        <f>IF(ISBLANK('Frese Valve Selection'!E824),"",'Frese Valve Selection'!E824)</f>
        <v/>
      </c>
    </row>
    <row r="825" spans="1:11">
      <c r="A825" s="43" t="str">
        <f>IF(ISBLANK('Frese Valve Selection'!Q825),"",'Frese Valve Selection'!Q825)</f>
        <v/>
      </c>
      <c r="B825" s="44">
        <f>'Frese Valve Selection'!C825</f>
        <v>0</v>
      </c>
      <c r="C825" s="44">
        <f>IF(ISBLANK(A825),"",'Frese Valve Selection'!AA825)</f>
        <v>0</v>
      </c>
      <c r="D825" s="44"/>
      <c r="E825" s="44"/>
      <c r="F825" s="44">
        <f>IF(ISBLANK(A825),"",'Frese Valve Selection'!D825)</f>
        <v>0</v>
      </c>
      <c r="G825" s="44">
        <v>1</v>
      </c>
      <c r="H825" s="44" t="e">
        <f>IF(ISBLANK(A825),"",'Frese Valve Selection'!AB825)</f>
        <v>#N/A</v>
      </c>
      <c r="I825" s="44" t="e">
        <f>IF(ISBLANK(A825),"",'Frese Valve Selection'!AC825&amp;" kPa")</f>
        <v>#N/A</v>
      </c>
      <c r="J825" s="44">
        <f>IF(ISBLANK(A825),"",'Frese Valve Selection'!B825)</f>
        <v>0</v>
      </c>
      <c r="K825" s="45" t="str">
        <f>IF(ISBLANK('Frese Valve Selection'!E825),"",'Frese Valve Selection'!E825)</f>
        <v/>
      </c>
    </row>
    <row r="826" spans="1:11">
      <c r="A826" s="43" t="str">
        <f>IF(ISBLANK('Frese Valve Selection'!Q826),"",'Frese Valve Selection'!Q826)</f>
        <v/>
      </c>
      <c r="B826" s="44">
        <f>'Frese Valve Selection'!C826</f>
        <v>0</v>
      </c>
      <c r="C826" s="44">
        <f>IF(ISBLANK(A826),"",'Frese Valve Selection'!AA826)</f>
        <v>0</v>
      </c>
      <c r="D826" s="44"/>
      <c r="E826" s="44"/>
      <c r="F826" s="44">
        <f>IF(ISBLANK(A826),"",'Frese Valve Selection'!D826)</f>
        <v>0</v>
      </c>
      <c r="G826" s="44">
        <v>1</v>
      </c>
      <c r="H826" s="44" t="e">
        <f>IF(ISBLANK(A826),"",'Frese Valve Selection'!AB826)</f>
        <v>#N/A</v>
      </c>
      <c r="I826" s="44" t="e">
        <f>IF(ISBLANK(A826),"",'Frese Valve Selection'!AC826&amp;" kPa")</f>
        <v>#N/A</v>
      </c>
      <c r="J826" s="44">
        <f>IF(ISBLANK(A826),"",'Frese Valve Selection'!B826)</f>
        <v>0</v>
      </c>
      <c r="K826" s="45" t="str">
        <f>IF(ISBLANK('Frese Valve Selection'!E826),"",'Frese Valve Selection'!E826)</f>
        <v/>
      </c>
    </row>
    <row r="827" spans="1:11">
      <c r="A827" s="43" t="str">
        <f>IF(ISBLANK('Frese Valve Selection'!Q827),"",'Frese Valve Selection'!Q827)</f>
        <v/>
      </c>
      <c r="B827" s="44">
        <f>'Frese Valve Selection'!C827</f>
        <v>0</v>
      </c>
      <c r="C827" s="44">
        <f>IF(ISBLANK(A827),"",'Frese Valve Selection'!AA827)</f>
        <v>0</v>
      </c>
      <c r="D827" s="44"/>
      <c r="E827" s="44"/>
      <c r="F827" s="44">
        <f>IF(ISBLANK(A827),"",'Frese Valve Selection'!D827)</f>
        <v>0</v>
      </c>
      <c r="G827" s="44">
        <v>1</v>
      </c>
      <c r="H827" s="44" t="e">
        <f>IF(ISBLANK(A827),"",'Frese Valve Selection'!AB827)</f>
        <v>#N/A</v>
      </c>
      <c r="I827" s="44" t="e">
        <f>IF(ISBLANK(A827),"",'Frese Valve Selection'!AC827&amp;" kPa")</f>
        <v>#N/A</v>
      </c>
      <c r="J827" s="44">
        <f>IF(ISBLANK(A827),"",'Frese Valve Selection'!B827)</f>
        <v>0</v>
      </c>
      <c r="K827" s="45" t="str">
        <f>IF(ISBLANK('Frese Valve Selection'!E827),"",'Frese Valve Selection'!E827)</f>
        <v/>
      </c>
    </row>
    <row r="828" spans="1:11">
      <c r="A828" s="43" t="str">
        <f>IF(ISBLANK('Frese Valve Selection'!Q828),"",'Frese Valve Selection'!Q828)</f>
        <v/>
      </c>
      <c r="B828" s="44">
        <f>'Frese Valve Selection'!C828</f>
        <v>0</v>
      </c>
      <c r="C828" s="44">
        <f>IF(ISBLANK(A828),"",'Frese Valve Selection'!AA828)</f>
        <v>0</v>
      </c>
      <c r="D828" s="44"/>
      <c r="E828" s="44"/>
      <c r="F828" s="44">
        <f>IF(ISBLANK(A828),"",'Frese Valve Selection'!D828)</f>
        <v>0</v>
      </c>
      <c r="G828" s="44">
        <v>1</v>
      </c>
      <c r="H828" s="44" t="e">
        <f>IF(ISBLANK(A828),"",'Frese Valve Selection'!AB828)</f>
        <v>#N/A</v>
      </c>
      <c r="I828" s="44" t="e">
        <f>IF(ISBLANK(A828),"",'Frese Valve Selection'!AC828&amp;" kPa")</f>
        <v>#N/A</v>
      </c>
      <c r="J828" s="44">
        <f>IF(ISBLANK(A828),"",'Frese Valve Selection'!B828)</f>
        <v>0</v>
      </c>
      <c r="K828" s="45" t="str">
        <f>IF(ISBLANK('Frese Valve Selection'!E828),"",'Frese Valve Selection'!E828)</f>
        <v/>
      </c>
    </row>
    <row r="829" spans="1:11">
      <c r="A829" s="43" t="str">
        <f>IF(ISBLANK('Frese Valve Selection'!Q829),"",'Frese Valve Selection'!Q829)</f>
        <v/>
      </c>
      <c r="B829" s="44">
        <f>'Frese Valve Selection'!C829</f>
        <v>0</v>
      </c>
      <c r="C829" s="44">
        <f>IF(ISBLANK(A829),"",'Frese Valve Selection'!AA829)</f>
        <v>0</v>
      </c>
      <c r="D829" s="44"/>
      <c r="E829" s="44"/>
      <c r="F829" s="44">
        <f>IF(ISBLANK(A829),"",'Frese Valve Selection'!D829)</f>
        <v>0</v>
      </c>
      <c r="G829" s="44">
        <v>1</v>
      </c>
      <c r="H829" s="44" t="e">
        <f>IF(ISBLANK(A829),"",'Frese Valve Selection'!AB829)</f>
        <v>#N/A</v>
      </c>
      <c r="I829" s="44" t="e">
        <f>IF(ISBLANK(A829),"",'Frese Valve Selection'!AC829&amp;" kPa")</f>
        <v>#N/A</v>
      </c>
      <c r="J829" s="44">
        <f>IF(ISBLANK(A829),"",'Frese Valve Selection'!B829)</f>
        <v>0</v>
      </c>
      <c r="K829" s="45" t="str">
        <f>IF(ISBLANK('Frese Valve Selection'!E829),"",'Frese Valve Selection'!E829)</f>
        <v/>
      </c>
    </row>
    <row r="830" spans="1:11">
      <c r="A830" s="43" t="str">
        <f>IF(ISBLANK('Frese Valve Selection'!Q830),"",'Frese Valve Selection'!Q830)</f>
        <v/>
      </c>
      <c r="B830" s="44">
        <f>'Frese Valve Selection'!C830</f>
        <v>0</v>
      </c>
      <c r="C830" s="44">
        <f>IF(ISBLANK(A830),"",'Frese Valve Selection'!AA830)</f>
        <v>0</v>
      </c>
      <c r="D830" s="44"/>
      <c r="E830" s="44"/>
      <c r="F830" s="44">
        <f>IF(ISBLANK(A830),"",'Frese Valve Selection'!D830)</f>
        <v>0</v>
      </c>
      <c r="G830" s="44">
        <v>1</v>
      </c>
      <c r="H830" s="44" t="e">
        <f>IF(ISBLANK(A830),"",'Frese Valve Selection'!AB830)</f>
        <v>#N/A</v>
      </c>
      <c r="I830" s="44" t="e">
        <f>IF(ISBLANK(A830),"",'Frese Valve Selection'!AC830&amp;" kPa")</f>
        <v>#N/A</v>
      </c>
      <c r="J830" s="44">
        <f>IF(ISBLANK(A830),"",'Frese Valve Selection'!B830)</f>
        <v>0</v>
      </c>
      <c r="K830" s="45" t="str">
        <f>IF(ISBLANK('Frese Valve Selection'!E830),"",'Frese Valve Selection'!E830)</f>
        <v/>
      </c>
    </row>
    <row r="831" spans="1:11">
      <c r="A831" s="43" t="str">
        <f>IF(ISBLANK('Frese Valve Selection'!Q831),"",'Frese Valve Selection'!Q831)</f>
        <v/>
      </c>
      <c r="B831" s="44">
        <f>'Frese Valve Selection'!C831</f>
        <v>0</v>
      </c>
      <c r="C831" s="44">
        <f>IF(ISBLANK(A831),"",'Frese Valve Selection'!AA831)</f>
        <v>0</v>
      </c>
      <c r="D831" s="44"/>
      <c r="E831" s="44"/>
      <c r="F831" s="44">
        <f>IF(ISBLANK(A831),"",'Frese Valve Selection'!D831)</f>
        <v>0</v>
      </c>
      <c r="G831" s="44">
        <v>1</v>
      </c>
      <c r="H831" s="44" t="e">
        <f>IF(ISBLANK(A831),"",'Frese Valve Selection'!AB831)</f>
        <v>#N/A</v>
      </c>
      <c r="I831" s="44" t="e">
        <f>IF(ISBLANK(A831),"",'Frese Valve Selection'!AC831&amp;" kPa")</f>
        <v>#N/A</v>
      </c>
      <c r="J831" s="44">
        <f>IF(ISBLANK(A831),"",'Frese Valve Selection'!B831)</f>
        <v>0</v>
      </c>
      <c r="K831" s="45" t="str">
        <f>IF(ISBLANK('Frese Valve Selection'!E831),"",'Frese Valve Selection'!E831)</f>
        <v/>
      </c>
    </row>
    <row r="832" spans="1:11">
      <c r="A832" s="43" t="str">
        <f>IF(ISBLANK('Frese Valve Selection'!Q832),"",'Frese Valve Selection'!Q832)</f>
        <v/>
      </c>
      <c r="B832" s="44">
        <f>'Frese Valve Selection'!C832</f>
        <v>0</v>
      </c>
      <c r="C832" s="44">
        <f>IF(ISBLANK(A832),"",'Frese Valve Selection'!AA832)</f>
        <v>0</v>
      </c>
      <c r="D832" s="44"/>
      <c r="E832" s="44"/>
      <c r="F832" s="44">
        <f>IF(ISBLANK(A832),"",'Frese Valve Selection'!D832)</f>
        <v>0</v>
      </c>
      <c r="G832" s="44">
        <v>1</v>
      </c>
      <c r="H832" s="44" t="e">
        <f>IF(ISBLANK(A832),"",'Frese Valve Selection'!AB832)</f>
        <v>#N/A</v>
      </c>
      <c r="I832" s="44" t="e">
        <f>IF(ISBLANK(A832),"",'Frese Valve Selection'!AC832&amp;" kPa")</f>
        <v>#N/A</v>
      </c>
      <c r="J832" s="44">
        <f>IF(ISBLANK(A832),"",'Frese Valve Selection'!B832)</f>
        <v>0</v>
      </c>
      <c r="K832" s="45" t="str">
        <f>IF(ISBLANK('Frese Valve Selection'!E832),"",'Frese Valve Selection'!E832)</f>
        <v/>
      </c>
    </row>
    <row r="833" spans="1:11">
      <c r="A833" s="43" t="str">
        <f>IF(ISBLANK('Frese Valve Selection'!Q833),"",'Frese Valve Selection'!Q833)</f>
        <v/>
      </c>
      <c r="B833" s="44">
        <f>'Frese Valve Selection'!C833</f>
        <v>0</v>
      </c>
      <c r="C833" s="44">
        <f>IF(ISBLANK(A833),"",'Frese Valve Selection'!AA833)</f>
        <v>0</v>
      </c>
      <c r="D833" s="44"/>
      <c r="E833" s="44"/>
      <c r="F833" s="44">
        <f>IF(ISBLANK(A833),"",'Frese Valve Selection'!D833)</f>
        <v>0</v>
      </c>
      <c r="G833" s="44">
        <v>1</v>
      </c>
      <c r="H833" s="44" t="e">
        <f>IF(ISBLANK(A833),"",'Frese Valve Selection'!AB833)</f>
        <v>#N/A</v>
      </c>
      <c r="I833" s="44" t="e">
        <f>IF(ISBLANK(A833),"",'Frese Valve Selection'!AC833&amp;" kPa")</f>
        <v>#N/A</v>
      </c>
      <c r="J833" s="44">
        <f>IF(ISBLANK(A833),"",'Frese Valve Selection'!B833)</f>
        <v>0</v>
      </c>
      <c r="K833" s="45" t="str">
        <f>IF(ISBLANK('Frese Valve Selection'!E833),"",'Frese Valve Selection'!E833)</f>
        <v/>
      </c>
    </row>
    <row r="834" spans="1:11">
      <c r="A834" s="43" t="str">
        <f>IF(ISBLANK('Frese Valve Selection'!Q834),"",'Frese Valve Selection'!Q834)</f>
        <v/>
      </c>
      <c r="B834" s="44">
        <f>'Frese Valve Selection'!C834</f>
        <v>0</v>
      </c>
      <c r="C834" s="44">
        <f>IF(ISBLANK(A834),"",'Frese Valve Selection'!AA834)</f>
        <v>0</v>
      </c>
      <c r="D834" s="44"/>
      <c r="E834" s="44"/>
      <c r="F834" s="44">
        <f>IF(ISBLANK(A834),"",'Frese Valve Selection'!D834)</f>
        <v>0</v>
      </c>
      <c r="G834" s="44">
        <v>1</v>
      </c>
      <c r="H834" s="44" t="e">
        <f>IF(ISBLANK(A834),"",'Frese Valve Selection'!AB834)</f>
        <v>#N/A</v>
      </c>
      <c r="I834" s="44" t="e">
        <f>IF(ISBLANK(A834),"",'Frese Valve Selection'!AC834&amp;" kPa")</f>
        <v>#N/A</v>
      </c>
      <c r="J834" s="44">
        <f>IF(ISBLANK(A834),"",'Frese Valve Selection'!B834)</f>
        <v>0</v>
      </c>
      <c r="K834" s="45" t="str">
        <f>IF(ISBLANK('Frese Valve Selection'!E834),"",'Frese Valve Selection'!E834)</f>
        <v/>
      </c>
    </row>
    <row r="835" spans="1:11">
      <c r="A835" s="43" t="str">
        <f>IF(ISBLANK('Frese Valve Selection'!Q835),"",'Frese Valve Selection'!Q835)</f>
        <v/>
      </c>
      <c r="B835" s="44">
        <f>'Frese Valve Selection'!C835</f>
        <v>0</v>
      </c>
      <c r="C835" s="44">
        <f>IF(ISBLANK(A835),"",'Frese Valve Selection'!AA835)</f>
        <v>0</v>
      </c>
      <c r="D835" s="44"/>
      <c r="E835" s="44"/>
      <c r="F835" s="44">
        <f>IF(ISBLANK(A835),"",'Frese Valve Selection'!D835)</f>
        <v>0</v>
      </c>
      <c r="G835" s="44">
        <v>1</v>
      </c>
      <c r="H835" s="44" t="e">
        <f>IF(ISBLANK(A835),"",'Frese Valve Selection'!AB835)</f>
        <v>#N/A</v>
      </c>
      <c r="I835" s="44" t="e">
        <f>IF(ISBLANK(A835),"",'Frese Valve Selection'!AC835&amp;" kPa")</f>
        <v>#N/A</v>
      </c>
      <c r="J835" s="44">
        <f>IF(ISBLANK(A835),"",'Frese Valve Selection'!B835)</f>
        <v>0</v>
      </c>
      <c r="K835" s="45" t="str">
        <f>IF(ISBLANK('Frese Valve Selection'!E835),"",'Frese Valve Selection'!E835)</f>
        <v/>
      </c>
    </row>
    <row r="836" spans="1:11">
      <c r="A836" s="43" t="str">
        <f>IF(ISBLANK('Frese Valve Selection'!Q836),"",'Frese Valve Selection'!Q836)</f>
        <v/>
      </c>
      <c r="B836" s="44">
        <f>'Frese Valve Selection'!C836</f>
        <v>0</v>
      </c>
      <c r="C836" s="44">
        <f>IF(ISBLANK(A836),"",'Frese Valve Selection'!AA836)</f>
        <v>0</v>
      </c>
      <c r="D836" s="44"/>
      <c r="E836" s="44"/>
      <c r="F836" s="44">
        <f>IF(ISBLANK(A836),"",'Frese Valve Selection'!D836)</f>
        <v>0</v>
      </c>
      <c r="G836" s="44">
        <v>1</v>
      </c>
      <c r="H836" s="44" t="e">
        <f>IF(ISBLANK(A836),"",'Frese Valve Selection'!AB836)</f>
        <v>#N/A</v>
      </c>
      <c r="I836" s="44" t="e">
        <f>IF(ISBLANK(A836),"",'Frese Valve Selection'!AC836&amp;" kPa")</f>
        <v>#N/A</v>
      </c>
      <c r="J836" s="44">
        <f>IF(ISBLANK(A836),"",'Frese Valve Selection'!B836)</f>
        <v>0</v>
      </c>
      <c r="K836" s="45" t="str">
        <f>IF(ISBLANK('Frese Valve Selection'!E836),"",'Frese Valve Selection'!E836)</f>
        <v/>
      </c>
    </row>
    <row r="837" spans="1:11">
      <c r="A837" s="43" t="str">
        <f>IF(ISBLANK('Frese Valve Selection'!Q837),"",'Frese Valve Selection'!Q837)</f>
        <v/>
      </c>
      <c r="B837" s="44">
        <f>'Frese Valve Selection'!C837</f>
        <v>0</v>
      </c>
      <c r="C837" s="44">
        <f>IF(ISBLANK(A837),"",'Frese Valve Selection'!AA837)</f>
        <v>0</v>
      </c>
      <c r="D837" s="44"/>
      <c r="E837" s="44"/>
      <c r="F837" s="44">
        <f>IF(ISBLANK(A837),"",'Frese Valve Selection'!D837)</f>
        <v>0</v>
      </c>
      <c r="G837" s="44">
        <v>1</v>
      </c>
      <c r="H837" s="44" t="e">
        <f>IF(ISBLANK(A837),"",'Frese Valve Selection'!AB837)</f>
        <v>#N/A</v>
      </c>
      <c r="I837" s="44" t="e">
        <f>IF(ISBLANK(A837),"",'Frese Valve Selection'!AC837&amp;" kPa")</f>
        <v>#N/A</v>
      </c>
      <c r="J837" s="44">
        <f>IF(ISBLANK(A837),"",'Frese Valve Selection'!B837)</f>
        <v>0</v>
      </c>
      <c r="K837" s="45" t="str">
        <f>IF(ISBLANK('Frese Valve Selection'!E837),"",'Frese Valve Selection'!E837)</f>
        <v/>
      </c>
    </row>
    <row r="838" spans="1:11">
      <c r="A838" s="43" t="str">
        <f>IF(ISBLANK('Frese Valve Selection'!Q838),"",'Frese Valve Selection'!Q838)</f>
        <v/>
      </c>
      <c r="B838" s="44">
        <f>'Frese Valve Selection'!C838</f>
        <v>0</v>
      </c>
      <c r="C838" s="44">
        <f>IF(ISBLANK(A838),"",'Frese Valve Selection'!AA838)</f>
        <v>0</v>
      </c>
      <c r="D838" s="44"/>
      <c r="E838" s="44"/>
      <c r="F838" s="44">
        <f>IF(ISBLANK(A838),"",'Frese Valve Selection'!D838)</f>
        <v>0</v>
      </c>
      <c r="G838" s="44">
        <v>1</v>
      </c>
      <c r="H838" s="44" t="e">
        <f>IF(ISBLANK(A838),"",'Frese Valve Selection'!AB838)</f>
        <v>#N/A</v>
      </c>
      <c r="I838" s="44" t="e">
        <f>IF(ISBLANK(A838),"",'Frese Valve Selection'!AC838&amp;" kPa")</f>
        <v>#N/A</v>
      </c>
      <c r="J838" s="44">
        <f>IF(ISBLANK(A838),"",'Frese Valve Selection'!B838)</f>
        <v>0</v>
      </c>
      <c r="K838" s="45" t="str">
        <f>IF(ISBLANK('Frese Valve Selection'!E838),"",'Frese Valve Selection'!E838)</f>
        <v/>
      </c>
    </row>
    <row r="839" spans="1:11">
      <c r="A839" s="43" t="str">
        <f>IF(ISBLANK('Frese Valve Selection'!Q839),"",'Frese Valve Selection'!Q839)</f>
        <v/>
      </c>
      <c r="B839" s="44">
        <f>'Frese Valve Selection'!C839</f>
        <v>0</v>
      </c>
      <c r="C839" s="44">
        <f>IF(ISBLANK(A839),"",'Frese Valve Selection'!AA839)</f>
        <v>0</v>
      </c>
      <c r="D839" s="44"/>
      <c r="E839" s="44"/>
      <c r="F839" s="44">
        <f>IF(ISBLANK(A839),"",'Frese Valve Selection'!D839)</f>
        <v>0</v>
      </c>
      <c r="G839" s="44">
        <v>1</v>
      </c>
      <c r="H839" s="44" t="e">
        <f>IF(ISBLANK(A839),"",'Frese Valve Selection'!AB839)</f>
        <v>#N/A</v>
      </c>
      <c r="I839" s="44" t="e">
        <f>IF(ISBLANK(A839),"",'Frese Valve Selection'!AC839&amp;" kPa")</f>
        <v>#N/A</v>
      </c>
      <c r="J839" s="44">
        <f>IF(ISBLANK(A839),"",'Frese Valve Selection'!B839)</f>
        <v>0</v>
      </c>
      <c r="K839" s="45" t="str">
        <f>IF(ISBLANK('Frese Valve Selection'!E839),"",'Frese Valve Selection'!E839)</f>
        <v/>
      </c>
    </row>
    <row r="840" spans="1:11">
      <c r="A840" s="43" t="str">
        <f>IF(ISBLANK('Frese Valve Selection'!Q840),"",'Frese Valve Selection'!Q840)</f>
        <v/>
      </c>
      <c r="B840" s="44">
        <f>'Frese Valve Selection'!C840</f>
        <v>0</v>
      </c>
      <c r="C840" s="44">
        <f>IF(ISBLANK(A840),"",'Frese Valve Selection'!AA840)</f>
        <v>0</v>
      </c>
      <c r="D840" s="44"/>
      <c r="E840" s="44"/>
      <c r="F840" s="44">
        <f>IF(ISBLANK(A840),"",'Frese Valve Selection'!D840)</f>
        <v>0</v>
      </c>
      <c r="G840" s="44">
        <v>1</v>
      </c>
      <c r="H840" s="44" t="e">
        <f>IF(ISBLANK(A840),"",'Frese Valve Selection'!AB840)</f>
        <v>#N/A</v>
      </c>
      <c r="I840" s="44" t="e">
        <f>IF(ISBLANK(A840),"",'Frese Valve Selection'!AC840&amp;" kPa")</f>
        <v>#N/A</v>
      </c>
      <c r="J840" s="44">
        <f>IF(ISBLANK(A840),"",'Frese Valve Selection'!B840)</f>
        <v>0</v>
      </c>
      <c r="K840" s="45" t="str">
        <f>IF(ISBLANK('Frese Valve Selection'!E840),"",'Frese Valve Selection'!E840)</f>
        <v/>
      </c>
    </row>
    <row r="841" spans="1:11">
      <c r="A841" s="43" t="str">
        <f>IF(ISBLANK('Frese Valve Selection'!Q841),"",'Frese Valve Selection'!Q841)</f>
        <v/>
      </c>
      <c r="B841" s="44">
        <f>'Frese Valve Selection'!C841</f>
        <v>0</v>
      </c>
      <c r="C841" s="44">
        <f>IF(ISBLANK(A841),"",'Frese Valve Selection'!AA841)</f>
        <v>0</v>
      </c>
      <c r="D841" s="44"/>
      <c r="E841" s="44"/>
      <c r="F841" s="44">
        <f>IF(ISBLANK(A841),"",'Frese Valve Selection'!D841)</f>
        <v>0</v>
      </c>
      <c r="G841" s="44">
        <v>1</v>
      </c>
      <c r="H841" s="44" t="e">
        <f>IF(ISBLANK(A841),"",'Frese Valve Selection'!AB841)</f>
        <v>#N/A</v>
      </c>
      <c r="I841" s="44" t="e">
        <f>IF(ISBLANK(A841),"",'Frese Valve Selection'!AC841&amp;" kPa")</f>
        <v>#N/A</v>
      </c>
      <c r="J841" s="44">
        <f>IF(ISBLANK(A841),"",'Frese Valve Selection'!B841)</f>
        <v>0</v>
      </c>
      <c r="K841" s="45" t="str">
        <f>IF(ISBLANK('Frese Valve Selection'!E841),"",'Frese Valve Selection'!E841)</f>
        <v/>
      </c>
    </row>
    <row r="842" spans="1:11">
      <c r="A842" s="43" t="str">
        <f>IF(ISBLANK('Frese Valve Selection'!Q842),"",'Frese Valve Selection'!Q842)</f>
        <v/>
      </c>
      <c r="B842" s="44">
        <f>'Frese Valve Selection'!C842</f>
        <v>0</v>
      </c>
      <c r="C842" s="44">
        <f>IF(ISBLANK(A842),"",'Frese Valve Selection'!AA842)</f>
        <v>0</v>
      </c>
      <c r="D842" s="44"/>
      <c r="E842" s="44"/>
      <c r="F842" s="44">
        <f>IF(ISBLANK(A842),"",'Frese Valve Selection'!D842)</f>
        <v>0</v>
      </c>
      <c r="G842" s="44">
        <v>1</v>
      </c>
      <c r="H842" s="44" t="e">
        <f>IF(ISBLANK(A842),"",'Frese Valve Selection'!AB842)</f>
        <v>#N/A</v>
      </c>
      <c r="I842" s="44" t="e">
        <f>IF(ISBLANK(A842),"",'Frese Valve Selection'!AC842&amp;" kPa")</f>
        <v>#N/A</v>
      </c>
      <c r="J842" s="44">
        <f>IF(ISBLANK(A842),"",'Frese Valve Selection'!B842)</f>
        <v>0</v>
      </c>
      <c r="K842" s="45" t="str">
        <f>IF(ISBLANK('Frese Valve Selection'!E842),"",'Frese Valve Selection'!E842)</f>
        <v/>
      </c>
    </row>
    <row r="843" spans="1:11">
      <c r="A843" s="43" t="str">
        <f>IF(ISBLANK('Frese Valve Selection'!Q843),"",'Frese Valve Selection'!Q843)</f>
        <v/>
      </c>
      <c r="B843" s="44">
        <f>'Frese Valve Selection'!C843</f>
        <v>0</v>
      </c>
      <c r="C843" s="44">
        <f>IF(ISBLANK(A843),"",'Frese Valve Selection'!AA843)</f>
        <v>0</v>
      </c>
      <c r="D843" s="44"/>
      <c r="E843" s="44"/>
      <c r="F843" s="44">
        <f>IF(ISBLANK(A843),"",'Frese Valve Selection'!D843)</f>
        <v>0</v>
      </c>
      <c r="G843" s="44">
        <v>1</v>
      </c>
      <c r="H843" s="44" t="e">
        <f>IF(ISBLANK(A843),"",'Frese Valve Selection'!AB843)</f>
        <v>#N/A</v>
      </c>
      <c r="I843" s="44" t="e">
        <f>IF(ISBLANK(A843),"",'Frese Valve Selection'!AC843&amp;" kPa")</f>
        <v>#N/A</v>
      </c>
      <c r="J843" s="44">
        <f>IF(ISBLANK(A843),"",'Frese Valve Selection'!B843)</f>
        <v>0</v>
      </c>
      <c r="K843" s="45" t="str">
        <f>IF(ISBLANK('Frese Valve Selection'!E843),"",'Frese Valve Selection'!E843)</f>
        <v/>
      </c>
    </row>
    <row r="844" spans="1:11">
      <c r="A844" s="43" t="str">
        <f>IF(ISBLANK('Frese Valve Selection'!Q844),"",'Frese Valve Selection'!Q844)</f>
        <v/>
      </c>
      <c r="B844" s="44">
        <f>'Frese Valve Selection'!C844</f>
        <v>0</v>
      </c>
      <c r="C844" s="44">
        <f>IF(ISBLANK(A844),"",'Frese Valve Selection'!AA844)</f>
        <v>0</v>
      </c>
      <c r="D844" s="44"/>
      <c r="E844" s="44"/>
      <c r="F844" s="44">
        <f>IF(ISBLANK(A844),"",'Frese Valve Selection'!D844)</f>
        <v>0</v>
      </c>
      <c r="G844" s="44">
        <v>1</v>
      </c>
      <c r="H844" s="44" t="e">
        <f>IF(ISBLANK(A844),"",'Frese Valve Selection'!AB844)</f>
        <v>#N/A</v>
      </c>
      <c r="I844" s="44" t="e">
        <f>IF(ISBLANK(A844),"",'Frese Valve Selection'!AC844&amp;" kPa")</f>
        <v>#N/A</v>
      </c>
      <c r="J844" s="44">
        <f>IF(ISBLANK(A844),"",'Frese Valve Selection'!B844)</f>
        <v>0</v>
      </c>
      <c r="K844" s="45" t="str">
        <f>IF(ISBLANK('Frese Valve Selection'!E844),"",'Frese Valve Selection'!E844)</f>
        <v/>
      </c>
    </row>
    <row r="845" spans="1:11">
      <c r="A845" s="43" t="str">
        <f>IF(ISBLANK('Frese Valve Selection'!Q845),"",'Frese Valve Selection'!Q845)</f>
        <v/>
      </c>
      <c r="B845" s="44">
        <f>'Frese Valve Selection'!C845</f>
        <v>0</v>
      </c>
      <c r="C845" s="44">
        <f>IF(ISBLANK(A845),"",'Frese Valve Selection'!AA845)</f>
        <v>0</v>
      </c>
      <c r="D845" s="44"/>
      <c r="E845" s="44"/>
      <c r="F845" s="44">
        <f>IF(ISBLANK(A845),"",'Frese Valve Selection'!D845)</f>
        <v>0</v>
      </c>
      <c r="G845" s="44">
        <v>1</v>
      </c>
      <c r="H845" s="44" t="e">
        <f>IF(ISBLANK(A845),"",'Frese Valve Selection'!AB845)</f>
        <v>#N/A</v>
      </c>
      <c r="I845" s="44" t="e">
        <f>IF(ISBLANK(A845),"",'Frese Valve Selection'!AC845&amp;" kPa")</f>
        <v>#N/A</v>
      </c>
      <c r="J845" s="44">
        <f>IF(ISBLANK(A845),"",'Frese Valve Selection'!B845)</f>
        <v>0</v>
      </c>
      <c r="K845" s="45" t="str">
        <f>IF(ISBLANK('Frese Valve Selection'!E845),"",'Frese Valve Selection'!E845)</f>
        <v/>
      </c>
    </row>
    <row r="846" spans="1:11">
      <c r="A846" s="43" t="str">
        <f>IF(ISBLANK('Frese Valve Selection'!Q846),"",'Frese Valve Selection'!Q846)</f>
        <v/>
      </c>
      <c r="B846" s="44">
        <f>'Frese Valve Selection'!C846</f>
        <v>0</v>
      </c>
      <c r="C846" s="44">
        <f>IF(ISBLANK(A846),"",'Frese Valve Selection'!AA846)</f>
        <v>0</v>
      </c>
      <c r="D846" s="44"/>
      <c r="E846" s="44"/>
      <c r="F846" s="44">
        <f>IF(ISBLANK(A846),"",'Frese Valve Selection'!D846)</f>
        <v>0</v>
      </c>
      <c r="G846" s="44">
        <v>1</v>
      </c>
      <c r="H846" s="44" t="e">
        <f>IF(ISBLANK(A846),"",'Frese Valve Selection'!AB846)</f>
        <v>#N/A</v>
      </c>
      <c r="I846" s="44" t="e">
        <f>IF(ISBLANK(A846),"",'Frese Valve Selection'!AC846&amp;" kPa")</f>
        <v>#N/A</v>
      </c>
      <c r="J846" s="44">
        <f>IF(ISBLANK(A846),"",'Frese Valve Selection'!B846)</f>
        <v>0</v>
      </c>
      <c r="K846" s="45" t="str">
        <f>IF(ISBLANK('Frese Valve Selection'!E846),"",'Frese Valve Selection'!E846)</f>
        <v/>
      </c>
    </row>
    <row r="847" spans="1:11">
      <c r="A847" s="43" t="str">
        <f>IF(ISBLANK('Frese Valve Selection'!Q847),"",'Frese Valve Selection'!Q847)</f>
        <v/>
      </c>
      <c r="B847" s="44">
        <f>'Frese Valve Selection'!C847</f>
        <v>0</v>
      </c>
      <c r="C847" s="44">
        <f>IF(ISBLANK(A847),"",'Frese Valve Selection'!AA847)</f>
        <v>0</v>
      </c>
      <c r="D847" s="44"/>
      <c r="E847" s="44"/>
      <c r="F847" s="44">
        <f>IF(ISBLANK(A847),"",'Frese Valve Selection'!D847)</f>
        <v>0</v>
      </c>
      <c r="G847" s="44">
        <v>1</v>
      </c>
      <c r="H847" s="44" t="e">
        <f>IF(ISBLANK(A847),"",'Frese Valve Selection'!AB847)</f>
        <v>#N/A</v>
      </c>
      <c r="I847" s="44" t="e">
        <f>IF(ISBLANK(A847),"",'Frese Valve Selection'!AC847&amp;" kPa")</f>
        <v>#N/A</v>
      </c>
      <c r="J847" s="44">
        <f>IF(ISBLANK(A847),"",'Frese Valve Selection'!B847)</f>
        <v>0</v>
      </c>
      <c r="K847" s="45" t="str">
        <f>IF(ISBLANK('Frese Valve Selection'!E847),"",'Frese Valve Selection'!E847)</f>
        <v/>
      </c>
    </row>
    <row r="848" spans="1:11">
      <c r="A848" s="43" t="str">
        <f>IF(ISBLANK('Frese Valve Selection'!Q848),"",'Frese Valve Selection'!Q848)</f>
        <v/>
      </c>
      <c r="B848" s="44">
        <f>'Frese Valve Selection'!C848</f>
        <v>0</v>
      </c>
      <c r="C848" s="44">
        <f>IF(ISBLANK(A848),"",'Frese Valve Selection'!AA848)</f>
        <v>0</v>
      </c>
      <c r="D848" s="44"/>
      <c r="E848" s="44"/>
      <c r="F848" s="44">
        <f>IF(ISBLANK(A848),"",'Frese Valve Selection'!D848)</f>
        <v>0</v>
      </c>
      <c r="G848" s="44">
        <v>1</v>
      </c>
      <c r="H848" s="44" t="e">
        <f>IF(ISBLANK(A848),"",'Frese Valve Selection'!AB848)</f>
        <v>#N/A</v>
      </c>
      <c r="I848" s="44" t="e">
        <f>IF(ISBLANK(A848),"",'Frese Valve Selection'!AC848&amp;" kPa")</f>
        <v>#N/A</v>
      </c>
      <c r="J848" s="44">
        <f>IF(ISBLANK(A848),"",'Frese Valve Selection'!B848)</f>
        <v>0</v>
      </c>
      <c r="K848" s="45" t="str">
        <f>IF(ISBLANK('Frese Valve Selection'!E848),"",'Frese Valve Selection'!E848)</f>
        <v/>
      </c>
    </row>
    <row r="849" spans="1:11">
      <c r="A849" s="43" t="str">
        <f>IF(ISBLANK('Frese Valve Selection'!Q849),"",'Frese Valve Selection'!Q849)</f>
        <v/>
      </c>
      <c r="B849" s="44">
        <f>'Frese Valve Selection'!C849</f>
        <v>0</v>
      </c>
      <c r="C849" s="44">
        <f>IF(ISBLANK(A849),"",'Frese Valve Selection'!AA849)</f>
        <v>0</v>
      </c>
      <c r="D849" s="44"/>
      <c r="E849" s="44"/>
      <c r="F849" s="44">
        <f>IF(ISBLANK(A849),"",'Frese Valve Selection'!D849)</f>
        <v>0</v>
      </c>
      <c r="G849" s="44">
        <v>1</v>
      </c>
      <c r="H849" s="44" t="e">
        <f>IF(ISBLANK(A849),"",'Frese Valve Selection'!AB849)</f>
        <v>#N/A</v>
      </c>
      <c r="I849" s="44" t="e">
        <f>IF(ISBLANK(A849),"",'Frese Valve Selection'!AC849&amp;" kPa")</f>
        <v>#N/A</v>
      </c>
      <c r="J849" s="44">
        <f>IF(ISBLANK(A849),"",'Frese Valve Selection'!B849)</f>
        <v>0</v>
      </c>
      <c r="K849" s="45" t="str">
        <f>IF(ISBLANK('Frese Valve Selection'!E849),"",'Frese Valve Selection'!E849)</f>
        <v/>
      </c>
    </row>
    <row r="850" spans="1:11">
      <c r="A850" s="43" t="str">
        <f>IF(ISBLANK('Frese Valve Selection'!Q850),"",'Frese Valve Selection'!Q850)</f>
        <v/>
      </c>
      <c r="B850" s="44">
        <f>'Frese Valve Selection'!C850</f>
        <v>0</v>
      </c>
      <c r="C850" s="44">
        <f>IF(ISBLANK(A850),"",'Frese Valve Selection'!AA850)</f>
        <v>0</v>
      </c>
      <c r="D850" s="44"/>
      <c r="E850" s="44"/>
      <c r="F850" s="44">
        <f>IF(ISBLANK(A850),"",'Frese Valve Selection'!D850)</f>
        <v>0</v>
      </c>
      <c r="G850" s="44">
        <v>1</v>
      </c>
      <c r="H850" s="44" t="e">
        <f>IF(ISBLANK(A850),"",'Frese Valve Selection'!AB850)</f>
        <v>#N/A</v>
      </c>
      <c r="I850" s="44" t="e">
        <f>IF(ISBLANK(A850),"",'Frese Valve Selection'!AC850&amp;" kPa")</f>
        <v>#N/A</v>
      </c>
      <c r="J850" s="44">
        <f>IF(ISBLANK(A850),"",'Frese Valve Selection'!B850)</f>
        <v>0</v>
      </c>
      <c r="K850" s="45" t="str">
        <f>IF(ISBLANK('Frese Valve Selection'!E850),"",'Frese Valve Selection'!E850)</f>
        <v/>
      </c>
    </row>
    <row r="851" spans="1:11">
      <c r="A851" s="43" t="str">
        <f>IF(ISBLANK('Frese Valve Selection'!Q851),"",'Frese Valve Selection'!Q851)</f>
        <v/>
      </c>
      <c r="B851" s="44">
        <f>'Frese Valve Selection'!C851</f>
        <v>0</v>
      </c>
      <c r="C851" s="44">
        <f>IF(ISBLANK(A851),"",'Frese Valve Selection'!AA851)</f>
        <v>0</v>
      </c>
      <c r="D851" s="44"/>
      <c r="E851" s="44"/>
      <c r="F851" s="44">
        <f>IF(ISBLANK(A851),"",'Frese Valve Selection'!D851)</f>
        <v>0</v>
      </c>
      <c r="G851" s="44">
        <v>1</v>
      </c>
      <c r="H851" s="44" t="e">
        <f>IF(ISBLANK(A851),"",'Frese Valve Selection'!AB851)</f>
        <v>#N/A</v>
      </c>
      <c r="I851" s="44" t="e">
        <f>IF(ISBLANK(A851),"",'Frese Valve Selection'!AC851&amp;" kPa")</f>
        <v>#N/A</v>
      </c>
      <c r="J851" s="44">
        <f>IF(ISBLANK(A851),"",'Frese Valve Selection'!B851)</f>
        <v>0</v>
      </c>
      <c r="K851" s="45" t="str">
        <f>IF(ISBLANK('Frese Valve Selection'!E851),"",'Frese Valve Selection'!E851)</f>
        <v/>
      </c>
    </row>
    <row r="852" spans="1:11">
      <c r="A852" s="43" t="str">
        <f>IF(ISBLANK('Frese Valve Selection'!Q852),"",'Frese Valve Selection'!Q852)</f>
        <v/>
      </c>
      <c r="B852" s="44">
        <f>'Frese Valve Selection'!C852</f>
        <v>0</v>
      </c>
      <c r="C852" s="44">
        <f>IF(ISBLANK(A852),"",'Frese Valve Selection'!AA852)</f>
        <v>0</v>
      </c>
      <c r="D852" s="44"/>
      <c r="E852" s="44"/>
      <c r="F852" s="44">
        <f>IF(ISBLANK(A852),"",'Frese Valve Selection'!D852)</f>
        <v>0</v>
      </c>
      <c r="G852" s="44">
        <v>1</v>
      </c>
      <c r="H852" s="44" t="e">
        <f>IF(ISBLANK(A852),"",'Frese Valve Selection'!AB852)</f>
        <v>#N/A</v>
      </c>
      <c r="I852" s="44" t="e">
        <f>IF(ISBLANK(A852),"",'Frese Valve Selection'!AC852&amp;" kPa")</f>
        <v>#N/A</v>
      </c>
      <c r="J852" s="44">
        <f>IF(ISBLANK(A852),"",'Frese Valve Selection'!B852)</f>
        <v>0</v>
      </c>
      <c r="K852" s="45" t="str">
        <f>IF(ISBLANK('Frese Valve Selection'!E852),"",'Frese Valve Selection'!E852)</f>
        <v/>
      </c>
    </row>
    <row r="853" spans="1:11">
      <c r="A853" s="43" t="str">
        <f>IF(ISBLANK('Frese Valve Selection'!Q853),"",'Frese Valve Selection'!Q853)</f>
        <v/>
      </c>
      <c r="B853" s="44">
        <f>'Frese Valve Selection'!C853</f>
        <v>0</v>
      </c>
      <c r="C853" s="44">
        <f>IF(ISBLANK(A853),"",'Frese Valve Selection'!AA853)</f>
        <v>0</v>
      </c>
      <c r="D853" s="44"/>
      <c r="E853" s="44"/>
      <c r="F853" s="44">
        <f>IF(ISBLANK(A853),"",'Frese Valve Selection'!D853)</f>
        <v>0</v>
      </c>
      <c r="G853" s="44">
        <v>1</v>
      </c>
      <c r="H853" s="44" t="e">
        <f>IF(ISBLANK(A853),"",'Frese Valve Selection'!AB853)</f>
        <v>#N/A</v>
      </c>
      <c r="I853" s="44" t="e">
        <f>IF(ISBLANK(A853),"",'Frese Valve Selection'!AC853&amp;" kPa")</f>
        <v>#N/A</v>
      </c>
      <c r="J853" s="44">
        <f>IF(ISBLANK(A853),"",'Frese Valve Selection'!B853)</f>
        <v>0</v>
      </c>
      <c r="K853" s="45" t="str">
        <f>IF(ISBLANK('Frese Valve Selection'!E853),"",'Frese Valve Selection'!E853)</f>
        <v/>
      </c>
    </row>
    <row r="854" spans="1:11">
      <c r="A854" s="43" t="str">
        <f>IF(ISBLANK('Frese Valve Selection'!Q854),"",'Frese Valve Selection'!Q854)</f>
        <v/>
      </c>
      <c r="B854" s="44">
        <f>'Frese Valve Selection'!C854</f>
        <v>0</v>
      </c>
      <c r="C854" s="44">
        <f>IF(ISBLANK(A854),"",'Frese Valve Selection'!AA854)</f>
        <v>0</v>
      </c>
      <c r="D854" s="44"/>
      <c r="E854" s="44"/>
      <c r="F854" s="44">
        <f>IF(ISBLANK(A854),"",'Frese Valve Selection'!D854)</f>
        <v>0</v>
      </c>
      <c r="G854" s="44">
        <v>1</v>
      </c>
      <c r="H854" s="44" t="e">
        <f>IF(ISBLANK(A854),"",'Frese Valve Selection'!AB854)</f>
        <v>#N/A</v>
      </c>
      <c r="I854" s="44" t="e">
        <f>IF(ISBLANK(A854),"",'Frese Valve Selection'!AC854&amp;" kPa")</f>
        <v>#N/A</v>
      </c>
      <c r="J854" s="44">
        <f>IF(ISBLANK(A854),"",'Frese Valve Selection'!B854)</f>
        <v>0</v>
      </c>
      <c r="K854" s="45" t="str">
        <f>IF(ISBLANK('Frese Valve Selection'!E854),"",'Frese Valve Selection'!E854)</f>
        <v/>
      </c>
    </row>
    <row r="855" spans="1:11">
      <c r="A855" s="43" t="str">
        <f>IF(ISBLANK('Frese Valve Selection'!Q855),"",'Frese Valve Selection'!Q855)</f>
        <v/>
      </c>
      <c r="B855" s="44">
        <f>'Frese Valve Selection'!C855</f>
        <v>0</v>
      </c>
      <c r="C855" s="44">
        <f>IF(ISBLANK(A855),"",'Frese Valve Selection'!AA855)</f>
        <v>0</v>
      </c>
      <c r="D855" s="44"/>
      <c r="E855" s="44"/>
      <c r="F855" s="44">
        <f>IF(ISBLANK(A855),"",'Frese Valve Selection'!D855)</f>
        <v>0</v>
      </c>
      <c r="G855" s="44">
        <v>1</v>
      </c>
      <c r="H855" s="44" t="e">
        <f>IF(ISBLANK(A855),"",'Frese Valve Selection'!AB855)</f>
        <v>#N/A</v>
      </c>
      <c r="I855" s="44" t="e">
        <f>IF(ISBLANK(A855),"",'Frese Valve Selection'!AC855&amp;" kPa")</f>
        <v>#N/A</v>
      </c>
      <c r="J855" s="44">
        <f>IF(ISBLANK(A855),"",'Frese Valve Selection'!B855)</f>
        <v>0</v>
      </c>
      <c r="K855" s="45" t="str">
        <f>IF(ISBLANK('Frese Valve Selection'!E855),"",'Frese Valve Selection'!E855)</f>
        <v/>
      </c>
    </row>
    <row r="856" spans="1:11">
      <c r="A856" s="43" t="str">
        <f>IF(ISBLANK('Frese Valve Selection'!Q856),"",'Frese Valve Selection'!Q856)</f>
        <v/>
      </c>
      <c r="B856" s="44">
        <f>'Frese Valve Selection'!C856</f>
        <v>0</v>
      </c>
      <c r="C856" s="44">
        <f>IF(ISBLANK(A856),"",'Frese Valve Selection'!AA856)</f>
        <v>0</v>
      </c>
      <c r="D856" s="44"/>
      <c r="E856" s="44"/>
      <c r="F856" s="44">
        <f>IF(ISBLANK(A856),"",'Frese Valve Selection'!D856)</f>
        <v>0</v>
      </c>
      <c r="G856" s="44">
        <v>1</v>
      </c>
      <c r="H856" s="44" t="e">
        <f>IF(ISBLANK(A856),"",'Frese Valve Selection'!AB856)</f>
        <v>#N/A</v>
      </c>
      <c r="I856" s="44" t="e">
        <f>IF(ISBLANK(A856),"",'Frese Valve Selection'!AC856&amp;" kPa")</f>
        <v>#N/A</v>
      </c>
      <c r="J856" s="44">
        <f>IF(ISBLANK(A856),"",'Frese Valve Selection'!B856)</f>
        <v>0</v>
      </c>
      <c r="K856" s="45" t="str">
        <f>IF(ISBLANK('Frese Valve Selection'!E856),"",'Frese Valve Selection'!E856)</f>
        <v/>
      </c>
    </row>
    <row r="857" spans="1:11">
      <c r="A857" s="43" t="str">
        <f>IF(ISBLANK('Frese Valve Selection'!Q857),"",'Frese Valve Selection'!Q857)</f>
        <v/>
      </c>
      <c r="B857" s="44">
        <f>'Frese Valve Selection'!C857</f>
        <v>0</v>
      </c>
      <c r="C857" s="44">
        <f>IF(ISBLANK(A857),"",'Frese Valve Selection'!AA857)</f>
        <v>0</v>
      </c>
      <c r="D857" s="44"/>
      <c r="E857" s="44"/>
      <c r="F857" s="44">
        <f>IF(ISBLANK(A857),"",'Frese Valve Selection'!D857)</f>
        <v>0</v>
      </c>
      <c r="G857" s="44">
        <v>1</v>
      </c>
      <c r="H857" s="44" t="e">
        <f>IF(ISBLANK(A857),"",'Frese Valve Selection'!AB857)</f>
        <v>#N/A</v>
      </c>
      <c r="I857" s="44" t="e">
        <f>IF(ISBLANK(A857),"",'Frese Valve Selection'!AC857&amp;" kPa")</f>
        <v>#N/A</v>
      </c>
      <c r="J857" s="44">
        <f>IF(ISBLANK(A857),"",'Frese Valve Selection'!B857)</f>
        <v>0</v>
      </c>
      <c r="K857" s="45" t="str">
        <f>IF(ISBLANK('Frese Valve Selection'!E857),"",'Frese Valve Selection'!E857)</f>
        <v/>
      </c>
    </row>
    <row r="858" spans="1:11">
      <c r="A858" s="43" t="str">
        <f>IF(ISBLANK('Frese Valve Selection'!Q858),"",'Frese Valve Selection'!Q858)</f>
        <v/>
      </c>
      <c r="B858" s="44">
        <f>'Frese Valve Selection'!C858</f>
        <v>0</v>
      </c>
      <c r="C858" s="44">
        <f>IF(ISBLANK(A858),"",'Frese Valve Selection'!AA858)</f>
        <v>0</v>
      </c>
      <c r="D858" s="44"/>
      <c r="E858" s="44"/>
      <c r="F858" s="44">
        <f>IF(ISBLANK(A858),"",'Frese Valve Selection'!D858)</f>
        <v>0</v>
      </c>
      <c r="G858" s="44">
        <v>1</v>
      </c>
      <c r="H858" s="44" t="e">
        <f>IF(ISBLANK(A858),"",'Frese Valve Selection'!AB858)</f>
        <v>#N/A</v>
      </c>
      <c r="I858" s="44" t="e">
        <f>IF(ISBLANK(A858),"",'Frese Valve Selection'!AC858&amp;" kPa")</f>
        <v>#N/A</v>
      </c>
      <c r="J858" s="44">
        <f>IF(ISBLANK(A858),"",'Frese Valve Selection'!B858)</f>
        <v>0</v>
      </c>
      <c r="K858" s="45" t="str">
        <f>IF(ISBLANK('Frese Valve Selection'!E858),"",'Frese Valve Selection'!E858)</f>
        <v/>
      </c>
    </row>
    <row r="859" spans="1:11">
      <c r="A859" s="43" t="str">
        <f>IF(ISBLANK('Frese Valve Selection'!Q859),"",'Frese Valve Selection'!Q859)</f>
        <v/>
      </c>
      <c r="B859" s="44">
        <f>'Frese Valve Selection'!C859</f>
        <v>0</v>
      </c>
      <c r="C859" s="44">
        <f>IF(ISBLANK(A859),"",'Frese Valve Selection'!AA859)</f>
        <v>0</v>
      </c>
      <c r="D859" s="44"/>
      <c r="E859" s="44"/>
      <c r="F859" s="44">
        <f>IF(ISBLANK(A859),"",'Frese Valve Selection'!D859)</f>
        <v>0</v>
      </c>
      <c r="G859" s="44">
        <v>1</v>
      </c>
      <c r="H859" s="44" t="e">
        <f>IF(ISBLANK(A859),"",'Frese Valve Selection'!AB859)</f>
        <v>#N/A</v>
      </c>
      <c r="I859" s="44" t="e">
        <f>IF(ISBLANK(A859),"",'Frese Valve Selection'!AC859&amp;" kPa")</f>
        <v>#N/A</v>
      </c>
      <c r="J859" s="44">
        <f>IF(ISBLANK(A859),"",'Frese Valve Selection'!B859)</f>
        <v>0</v>
      </c>
      <c r="K859" s="45" t="str">
        <f>IF(ISBLANK('Frese Valve Selection'!E859),"",'Frese Valve Selection'!E859)</f>
        <v/>
      </c>
    </row>
    <row r="860" spans="1:11">
      <c r="A860" s="43" t="str">
        <f>IF(ISBLANK('Frese Valve Selection'!Q860),"",'Frese Valve Selection'!Q860)</f>
        <v/>
      </c>
      <c r="B860" s="44">
        <f>'Frese Valve Selection'!C860</f>
        <v>0</v>
      </c>
      <c r="C860" s="44">
        <f>IF(ISBLANK(A860),"",'Frese Valve Selection'!AA860)</f>
        <v>0</v>
      </c>
      <c r="D860" s="44"/>
      <c r="E860" s="44"/>
      <c r="F860" s="44">
        <f>IF(ISBLANK(A860),"",'Frese Valve Selection'!D860)</f>
        <v>0</v>
      </c>
      <c r="G860" s="44">
        <v>1</v>
      </c>
      <c r="H860" s="44" t="e">
        <f>IF(ISBLANK(A860),"",'Frese Valve Selection'!AB860)</f>
        <v>#N/A</v>
      </c>
      <c r="I860" s="44" t="e">
        <f>IF(ISBLANK(A860),"",'Frese Valve Selection'!AC860&amp;" kPa")</f>
        <v>#N/A</v>
      </c>
      <c r="J860" s="44">
        <f>IF(ISBLANK(A860),"",'Frese Valve Selection'!B860)</f>
        <v>0</v>
      </c>
      <c r="K860" s="45" t="str">
        <f>IF(ISBLANK('Frese Valve Selection'!E860),"",'Frese Valve Selection'!E860)</f>
        <v/>
      </c>
    </row>
    <row r="861" spans="1:11">
      <c r="A861" s="43" t="str">
        <f>IF(ISBLANK('Frese Valve Selection'!Q861),"",'Frese Valve Selection'!Q861)</f>
        <v/>
      </c>
      <c r="B861" s="44">
        <f>'Frese Valve Selection'!C861</f>
        <v>0</v>
      </c>
      <c r="C861" s="44">
        <f>IF(ISBLANK(A861),"",'Frese Valve Selection'!AA861)</f>
        <v>0</v>
      </c>
      <c r="D861" s="44"/>
      <c r="E861" s="44"/>
      <c r="F861" s="44">
        <f>IF(ISBLANK(A861),"",'Frese Valve Selection'!D861)</f>
        <v>0</v>
      </c>
      <c r="G861" s="44">
        <v>1</v>
      </c>
      <c r="H861" s="44" t="e">
        <f>IF(ISBLANK(A861),"",'Frese Valve Selection'!AB861)</f>
        <v>#N/A</v>
      </c>
      <c r="I861" s="44" t="e">
        <f>IF(ISBLANK(A861),"",'Frese Valve Selection'!AC861&amp;" kPa")</f>
        <v>#N/A</v>
      </c>
      <c r="J861" s="44">
        <f>IF(ISBLANK(A861),"",'Frese Valve Selection'!B861)</f>
        <v>0</v>
      </c>
      <c r="K861" s="45" t="str">
        <f>IF(ISBLANK('Frese Valve Selection'!E861),"",'Frese Valve Selection'!E861)</f>
        <v/>
      </c>
    </row>
    <row r="862" spans="1:11">
      <c r="A862" s="43" t="str">
        <f>IF(ISBLANK('Frese Valve Selection'!Q862),"",'Frese Valve Selection'!Q862)</f>
        <v/>
      </c>
      <c r="B862" s="44">
        <f>'Frese Valve Selection'!C862</f>
        <v>0</v>
      </c>
      <c r="C862" s="44">
        <f>IF(ISBLANK(A862),"",'Frese Valve Selection'!AA862)</f>
        <v>0</v>
      </c>
      <c r="D862" s="44"/>
      <c r="E862" s="44"/>
      <c r="F862" s="44">
        <f>IF(ISBLANK(A862),"",'Frese Valve Selection'!D862)</f>
        <v>0</v>
      </c>
      <c r="G862" s="44">
        <v>1</v>
      </c>
      <c r="H862" s="44" t="e">
        <f>IF(ISBLANK(A862),"",'Frese Valve Selection'!AB862)</f>
        <v>#N/A</v>
      </c>
      <c r="I862" s="44" t="e">
        <f>IF(ISBLANK(A862),"",'Frese Valve Selection'!AC862&amp;" kPa")</f>
        <v>#N/A</v>
      </c>
      <c r="J862" s="44">
        <f>IF(ISBLANK(A862),"",'Frese Valve Selection'!B862)</f>
        <v>0</v>
      </c>
      <c r="K862" s="45" t="str">
        <f>IF(ISBLANK('Frese Valve Selection'!E862),"",'Frese Valve Selection'!E862)</f>
        <v/>
      </c>
    </row>
    <row r="863" spans="1:11">
      <c r="A863" s="43" t="str">
        <f>IF(ISBLANK('Frese Valve Selection'!Q863),"",'Frese Valve Selection'!Q863)</f>
        <v/>
      </c>
      <c r="B863" s="44">
        <f>'Frese Valve Selection'!C863</f>
        <v>0</v>
      </c>
      <c r="C863" s="44">
        <f>IF(ISBLANK(A863),"",'Frese Valve Selection'!AA863)</f>
        <v>0</v>
      </c>
      <c r="D863" s="44"/>
      <c r="E863" s="44"/>
      <c r="F863" s="44">
        <f>IF(ISBLANK(A863),"",'Frese Valve Selection'!D863)</f>
        <v>0</v>
      </c>
      <c r="G863" s="44">
        <v>1</v>
      </c>
      <c r="H863" s="44" t="e">
        <f>IF(ISBLANK(A863),"",'Frese Valve Selection'!AB863)</f>
        <v>#N/A</v>
      </c>
      <c r="I863" s="44" t="e">
        <f>IF(ISBLANK(A863),"",'Frese Valve Selection'!AC863&amp;" kPa")</f>
        <v>#N/A</v>
      </c>
      <c r="J863" s="44">
        <f>IF(ISBLANK(A863),"",'Frese Valve Selection'!B863)</f>
        <v>0</v>
      </c>
      <c r="K863" s="45" t="str">
        <f>IF(ISBLANK('Frese Valve Selection'!E863),"",'Frese Valve Selection'!E863)</f>
        <v/>
      </c>
    </row>
    <row r="864" spans="1:11">
      <c r="A864" s="43" t="str">
        <f>IF(ISBLANK('Frese Valve Selection'!Q864),"",'Frese Valve Selection'!Q864)</f>
        <v/>
      </c>
      <c r="B864" s="44">
        <f>'Frese Valve Selection'!C864</f>
        <v>0</v>
      </c>
      <c r="C864" s="44">
        <f>IF(ISBLANK(A864),"",'Frese Valve Selection'!AA864)</f>
        <v>0</v>
      </c>
      <c r="D864" s="44"/>
      <c r="E864" s="44"/>
      <c r="F864" s="44">
        <f>IF(ISBLANK(A864),"",'Frese Valve Selection'!D864)</f>
        <v>0</v>
      </c>
      <c r="G864" s="44">
        <v>1</v>
      </c>
      <c r="H864" s="44" t="e">
        <f>IF(ISBLANK(A864),"",'Frese Valve Selection'!AB864)</f>
        <v>#N/A</v>
      </c>
      <c r="I864" s="44" t="e">
        <f>IF(ISBLANK(A864),"",'Frese Valve Selection'!AC864&amp;" kPa")</f>
        <v>#N/A</v>
      </c>
      <c r="J864" s="44">
        <f>IF(ISBLANK(A864),"",'Frese Valve Selection'!B864)</f>
        <v>0</v>
      </c>
      <c r="K864" s="45" t="str">
        <f>IF(ISBLANK('Frese Valve Selection'!E864),"",'Frese Valve Selection'!E864)</f>
        <v/>
      </c>
    </row>
    <row r="865" spans="1:11">
      <c r="A865" s="43" t="str">
        <f>IF(ISBLANK('Frese Valve Selection'!Q865),"",'Frese Valve Selection'!Q865)</f>
        <v/>
      </c>
      <c r="B865" s="44">
        <f>'Frese Valve Selection'!C865</f>
        <v>0</v>
      </c>
      <c r="C865" s="44">
        <f>IF(ISBLANK(A865),"",'Frese Valve Selection'!AA865)</f>
        <v>0</v>
      </c>
      <c r="D865" s="44"/>
      <c r="E865" s="44"/>
      <c r="F865" s="44">
        <f>IF(ISBLANK(A865),"",'Frese Valve Selection'!D865)</f>
        <v>0</v>
      </c>
      <c r="G865" s="44">
        <v>1</v>
      </c>
      <c r="H865" s="44" t="e">
        <f>IF(ISBLANK(A865),"",'Frese Valve Selection'!AB865)</f>
        <v>#N/A</v>
      </c>
      <c r="I865" s="44" t="e">
        <f>IF(ISBLANK(A865),"",'Frese Valve Selection'!AC865&amp;" kPa")</f>
        <v>#N/A</v>
      </c>
      <c r="J865" s="44">
        <f>IF(ISBLANK(A865),"",'Frese Valve Selection'!B865)</f>
        <v>0</v>
      </c>
      <c r="K865" s="45" t="str">
        <f>IF(ISBLANK('Frese Valve Selection'!E865),"",'Frese Valve Selection'!E865)</f>
        <v/>
      </c>
    </row>
    <row r="866" spans="1:11">
      <c r="A866" s="43" t="str">
        <f>IF(ISBLANK('Frese Valve Selection'!Q866),"",'Frese Valve Selection'!Q866)</f>
        <v/>
      </c>
      <c r="B866" s="44">
        <f>'Frese Valve Selection'!C866</f>
        <v>0</v>
      </c>
      <c r="C866" s="44">
        <f>IF(ISBLANK(A866),"",'Frese Valve Selection'!AA866)</f>
        <v>0</v>
      </c>
      <c r="D866" s="44"/>
      <c r="E866" s="44"/>
      <c r="F866" s="44">
        <f>IF(ISBLANK(A866),"",'Frese Valve Selection'!D866)</f>
        <v>0</v>
      </c>
      <c r="G866" s="44">
        <v>1</v>
      </c>
      <c r="H866" s="44" t="e">
        <f>IF(ISBLANK(A866),"",'Frese Valve Selection'!AB866)</f>
        <v>#N/A</v>
      </c>
      <c r="I866" s="44" t="e">
        <f>IF(ISBLANK(A866),"",'Frese Valve Selection'!AC866&amp;" kPa")</f>
        <v>#N/A</v>
      </c>
      <c r="J866" s="44">
        <f>IF(ISBLANK(A866),"",'Frese Valve Selection'!B866)</f>
        <v>0</v>
      </c>
      <c r="K866" s="45" t="str">
        <f>IF(ISBLANK('Frese Valve Selection'!E866),"",'Frese Valve Selection'!E866)</f>
        <v/>
      </c>
    </row>
    <row r="867" spans="1:11">
      <c r="A867" s="43" t="str">
        <f>IF(ISBLANK('Frese Valve Selection'!Q867),"",'Frese Valve Selection'!Q867)</f>
        <v/>
      </c>
      <c r="B867" s="44">
        <f>'Frese Valve Selection'!C867</f>
        <v>0</v>
      </c>
      <c r="C867" s="44">
        <f>IF(ISBLANK(A867),"",'Frese Valve Selection'!AA867)</f>
        <v>0</v>
      </c>
      <c r="D867" s="44"/>
      <c r="E867" s="44"/>
      <c r="F867" s="44">
        <f>IF(ISBLANK(A867),"",'Frese Valve Selection'!D867)</f>
        <v>0</v>
      </c>
      <c r="G867" s="44">
        <v>1</v>
      </c>
      <c r="H867" s="44" t="e">
        <f>IF(ISBLANK(A867),"",'Frese Valve Selection'!AB867)</f>
        <v>#N/A</v>
      </c>
      <c r="I867" s="44" t="e">
        <f>IF(ISBLANK(A867),"",'Frese Valve Selection'!AC867&amp;" kPa")</f>
        <v>#N/A</v>
      </c>
      <c r="J867" s="44">
        <f>IF(ISBLANK(A867),"",'Frese Valve Selection'!B867)</f>
        <v>0</v>
      </c>
      <c r="K867" s="45" t="str">
        <f>IF(ISBLANK('Frese Valve Selection'!E867),"",'Frese Valve Selection'!E867)</f>
        <v/>
      </c>
    </row>
    <row r="868" spans="1:11">
      <c r="A868" s="43" t="str">
        <f>IF(ISBLANK('Frese Valve Selection'!Q868),"",'Frese Valve Selection'!Q868)</f>
        <v/>
      </c>
      <c r="B868" s="44">
        <f>'Frese Valve Selection'!C868</f>
        <v>0</v>
      </c>
      <c r="C868" s="44">
        <f>IF(ISBLANK(A868),"",'Frese Valve Selection'!AA868)</f>
        <v>0</v>
      </c>
      <c r="D868" s="44"/>
      <c r="E868" s="44"/>
      <c r="F868" s="44">
        <f>IF(ISBLANK(A868),"",'Frese Valve Selection'!D868)</f>
        <v>0</v>
      </c>
      <c r="G868" s="44">
        <v>1</v>
      </c>
      <c r="H868" s="44" t="e">
        <f>IF(ISBLANK(A868),"",'Frese Valve Selection'!AB868)</f>
        <v>#N/A</v>
      </c>
      <c r="I868" s="44" t="e">
        <f>IF(ISBLANK(A868),"",'Frese Valve Selection'!AC868&amp;" kPa")</f>
        <v>#N/A</v>
      </c>
      <c r="J868" s="44">
        <f>IF(ISBLANK(A868),"",'Frese Valve Selection'!B868)</f>
        <v>0</v>
      </c>
      <c r="K868" s="45" t="str">
        <f>IF(ISBLANK('Frese Valve Selection'!E868),"",'Frese Valve Selection'!E868)</f>
        <v/>
      </c>
    </row>
    <row r="869" spans="1:11">
      <c r="A869" s="43" t="str">
        <f>IF(ISBLANK('Frese Valve Selection'!Q869),"",'Frese Valve Selection'!Q869)</f>
        <v/>
      </c>
      <c r="B869" s="44">
        <f>'Frese Valve Selection'!C869</f>
        <v>0</v>
      </c>
      <c r="C869" s="44">
        <f>IF(ISBLANK(A869),"",'Frese Valve Selection'!AA869)</f>
        <v>0</v>
      </c>
      <c r="D869" s="44"/>
      <c r="E869" s="44"/>
      <c r="F869" s="44">
        <f>IF(ISBLANK(A869),"",'Frese Valve Selection'!D869)</f>
        <v>0</v>
      </c>
      <c r="G869" s="44">
        <v>1</v>
      </c>
      <c r="H869" s="44" t="e">
        <f>IF(ISBLANK(A869),"",'Frese Valve Selection'!AB869)</f>
        <v>#N/A</v>
      </c>
      <c r="I869" s="44" t="e">
        <f>IF(ISBLANK(A869),"",'Frese Valve Selection'!AC869&amp;" kPa")</f>
        <v>#N/A</v>
      </c>
      <c r="J869" s="44">
        <f>IF(ISBLANK(A869),"",'Frese Valve Selection'!B869)</f>
        <v>0</v>
      </c>
      <c r="K869" s="45" t="str">
        <f>IF(ISBLANK('Frese Valve Selection'!E869),"",'Frese Valve Selection'!E869)</f>
        <v/>
      </c>
    </row>
    <row r="870" spans="1:11">
      <c r="A870" s="43" t="str">
        <f>IF(ISBLANK('Frese Valve Selection'!Q870),"",'Frese Valve Selection'!Q870)</f>
        <v/>
      </c>
      <c r="B870" s="44">
        <f>'Frese Valve Selection'!C870</f>
        <v>0</v>
      </c>
      <c r="C870" s="44">
        <f>IF(ISBLANK(A870),"",'Frese Valve Selection'!AA870)</f>
        <v>0</v>
      </c>
      <c r="D870" s="44"/>
      <c r="E870" s="44"/>
      <c r="F870" s="44">
        <f>IF(ISBLANK(A870),"",'Frese Valve Selection'!D870)</f>
        <v>0</v>
      </c>
      <c r="G870" s="44">
        <v>1</v>
      </c>
      <c r="H870" s="44" t="e">
        <f>IF(ISBLANK(A870),"",'Frese Valve Selection'!AB870)</f>
        <v>#N/A</v>
      </c>
      <c r="I870" s="44" t="e">
        <f>IF(ISBLANK(A870),"",'Frese Valve Selection'!AC870&amp;" kPa")</f>
        <v>#N/A</v>
      </c>
      <c r="J870" s="44">
        <f>IF(ISBLANK(A870),"",'Frese Valve Selection'!B870)</f>
        <v>0</v>
      </c>
      <c r="K870" s="45" t="str">
        <f>IF(ISBLANK('Frese Valve Selection'!E870),"",'Frese Valve Selection'!E870)</f>
        <v/>
      </c>
    </row>
    <row r="871" spans="1:11">
      <c r="A871" s="43" t="str">
        <f>IF(ISBLANK('Frese Valve Selection'!Q871),"",'Frese Valve Selection'!Q871)</f>
        <v/>
      </c>
      <c r="B871" s="44">
        <f>'Frese Valve Selection'!C871</f>
        <v>0</v>
      </c>
      <c r="C871" s="44">
        <f>IF(ISBLANK(A871),"",'Frese Valve Selection'!AA871)</f>
        <v>0</v>
      </c>
      <c r="D871" s="44"/>
      <c r="E871" s="44"/>
      <c r="F871" s="44">
        <f>IF(ISBLANK(A871),"",'Frese Valve Selection'!D871)</f>
        <v>0</v>
      </c>
      <c r="G871" s="44">
        <v>1</v>
      </c>
      <c r="H871" s="44" t="e">
        <f>IF(ISBLANK(A871),"",'Frese Valve Selection'!AB871)</f>
        <v>#N/A</v>
      </c>
      <c r="I871" s="44" t="e">
        <f>IF(ISBLANK(A871),"",'Frese Valve Selection'!AC871&amp;" kPa")</f>
        <v>#N/A</v>
      </c>
      <c r="J871" s="44">
        <f>IF(ISBLANK(A871),"",'Frese Valve Selection'!B871)</f>
        <v>0</v>
      </c>
      <c r="K871" s="45" t="str">
        <f>IF(ISBLANK('Frese Valve Selection'!E871),"",'Frese Valve Selection'!E871)</f>
        <v/>
      </c>
    </row>
    <row r="872" spans="1:11">
      <c r="A872" s="43" t="str">
        <f>IF(ISBLANK('Frese Valve Selection'!Q872),"",'Frese Valve Selection'!Q872)</f>
        <v/>
      </c>
      <c r="B872" s="44">
        <f>'Frese Valve Selection'!C872</f>
        <v>0</v>
      </c>
      <c r="C872" s="44">
        <f>IF(ISBLANK(A872),"",'Frese Valve Selection'!AA872)</f>
        <v>0</v>
      </c>
      <c r="D872" s="44"/>
      <c r="E872" s="44"/>
      <c r="F872" s="44">
        <f>IF(ISBLANK(A872),"",'Frese Valve Selection'!D872)</f>
        <v>0</v>
      </c>
      <c r="G872" s="44">
        <v>1</v>
      </c>
      <c r="H872" s="44" t="e">
        <f>IF(ISBLANK(A872),"",'Frese Valve Selection'!AB872)</f>
        <v>#N/A</v>
      </c>
      <c r="I872" s="44" t="e">
        <f>IF(ISBLANK(A872),"",'Frese Valve Selection'!AC872&amp;" kPa")</f>
        <v>#N/A</v>
      </c>
      <c r="J872" s="44">
        <f>IF(ISBLANK(A872),"",'Frese Valve Selection'!B872)</f>
        <v>0</v>
      </c>
      <c r="K872" s="45" t="str">
        <f>IF(ISBLANK('Frese Valve Selection'!E872),"",'Frese Valve Selection'!E872)</f>
        <v/>
      </c>
    </row>
    <row r="873" spans="1:11">
      <c r="A873" s="43" t="str">
        <f>IF(ISBLANK('Frese Valve Selection'!Q873),"",'Frese Valve Selection'!Q873)</f>
        <v/>
      </c>
      <c r="B873" s="44">
        <f>'Frese Valve Selection'!C873</f>
        <v>0</v>
      </c>
      <c r="C873" s="44">
        <f>IF(ISBLANK(A873),"",'Frese Valve Selection'!AA873)</f>
        <v>0</v>
      </c>
      <c r="D873" s="44"/>
      <c r="E873" s="44"/>
      <c r="F873" s="44">
        <f>IF(ISBLANK(A873),"",'Frese Valve Selection'!D873)</f>
        <v>0</v>
      </c>
      <c r="G873" s="44">
        <v>1</v>
      </c>
      <c r="H873" s="44" t="e">
        <f>IF(ISBLANK(A873),"",'Frese Valve Selection'!AB873)</f>
        <v>#N/A</v>
      </c>
      <c r="I873" s="44" t="e">
        <f>IF(ISBLANK(A873),"",'Frese Valve Selection'!AC873&amp;" kPa")</f>
        <v>#N/A</v>
      </c>
      <c r="J873" s="44">
        <f>IF(ISBLANK(A873),"",'Frese Valve Selection'!B873)</f>
        <v>0</v>
      </c>
      <c r="K873" s="45" t="str">
        <f>IF(ISBLANK('Frese Valve Selection'!E873),"",'Frese Valve Selection'!E873)</f>
        <v/>
      </c>
    </row>
    <row r="874" spans="1:11">
      <c r="A874" s="43" t="str">
        <f>IF(ISBLANK('Frese Valve Selection'!Q874),"",'Frese Valve Selection'!Q874)</f>
        <v/>
      </c>
      <c r="B874" s="44">
        <f>'Frese Valve Selection'!C874</f>
        <v>0</v>
      </c>
      <c r="C874" s="44">
        <f>IF(ISBLANK(A874),"",'Frese Valve Selection'!AA874)</f>
        <v>0</v>
      </c>
      <c r="D874" s="44"/>
      <c r="E874" s="44"/>
      <c r="F874" s="44">
        <f>IF(ISBLANK(A874),"",'Frese Valve Selection'!D874)</f>
        <v>0</v>
      </c>
      <c r="G874" s="44">
        <v>1</v>
      </c>
      <c r="H874" s="44" t="e">
        <f>IF(ISBLANK(A874),"",'Frese Valve Selection'!AB874)</f>
        <v>#N/A</v>
      </c>
      <c r="I874" s="44" t="e">
        <f>IF(ISBLANK(A874),"",'Frese Valve Selection'!AC874&amp;" kPa")</f>
        <v>#N/A</v>
      </c>
      <c r="J874" s="44">
        <f>IF(ISBLANK(A874),"",'Frese Valve Selection'!B874)</f>
        <v>0</v>
      </c>
      <c r="K874" s="45" t="str">
        <f>IF(ISBLANK('Frese Valve Selection'!E874),"",'Frese Valve Selection'!E874)</f>
        <v/>
      </c>
    </row>
    <row r="875" spans="1:11">
      <c r="A875" s="43" t="str">
        <f>IF(ISBLANK('Frese Valve Selection'!Q875),"",'Frese Valve Selection'!Q875)</f>
        <v/>
      </c>
      <c r="B875" s="44">
        <f>'Frese Valve Selection'!C875</f>
        <v>0</v>
      </c>
      <c r="C875" s="44">
        <f>IF(ISBLANK(A875),"",'Frese Valve Selection'!AA875)</f>
        <v>0</v>
      </c>
      <c r="D875" s="44"/>
      <c r="E875" s="44"/>
      <c r="F875" s="44">
        <f>IF(ISBLANK(A875),"",'Frese Valve Selection'!D875)</f>
        <v>0</v>
      </c>
      <c r="G875" s="44">
        <v>1</v>
      </c>
      <c r="H875" s="44" t="e">
        <f>IF(ISBLANK(A875),"",'Frese Valve Selection'!AB875)</f>
        <v>#N/A</v>
      </c>
      <c r="I875" s="44" t="e">
        <f>IF(ISBLANK(A875),"",'Frese Valve Selection'!AC875&amp;" kPa")</f>
        <v>#N/A</v>
      </c>
      <c r="J875" s="44">
        <f>IF(ISBLANK(A875),"",'Frese Valve Selection'!B875)</f>
        <v>0</v>
      </c>
      <c r="K875" s="45" t="str">
        <f>IF(ISBLANK('Frese Valve Selection'!E875),"",'Frese Valve Selection'!E875)</f>
        <v/>
      </c>
    </row>
    <row r="876" spans="1:11">
      <c r="A876" s="43" t="str">
        <f>IF(ISBLANK('Frese Valve Selection'!Q876),"",'Frese Valve Selection'!Q876)</f>
        <v/>
      </c>
      <c r="B876" s="44">
        <f>'Frese Valve Selection'!C876</f>
        <v>0</v>
      </c>
      <c r="C876" s="44">
        <f>IF(ISBLANK(A876),"",'Frese Valve Selection'!AA876)</f>
        <v>0</v>
      </c>
      <c r="D876" s="44"/>
      <c r="E876" s="44"/>
      <c r="F876" s="44">
        <f>IF(ISBLANK(A876),"",'Frese Valve Selection'!D876)</f>
        <v>0</v>
      </c>
      <c r="G876" s="44">
        <v>1</v>
      </c>
      <c r="H876" s="44" t="e">
        <f>IF(ISBLANK(A876),"",'Frese Valve Selection'!AB876)</f>
        <v>#N/A</v>
      </c>
      <c r="I876" s="44" t="e">
        <f>IF(ISBLANK(A876),"",'Frese Valve Selection'!AC876&amp;" kPa")</f>
        <v>#N/A</v>
      </c>
      <c r="J876" s="44">
        <f>IF(ISBLANK(A876),"",'Frese Valve Selection'!B876)</f>
        <v>0</v>
      </c>
      <c r="K876" s="45" t="str">
        <f>IF(ISBLANK('Frese Valve Selection'!E876),"",'Frese Valve Selection'!E876)</f>
        <v/>
      </c>
    </row>
    <row r="877" spans="1:11">
      <c r="A877" s="43" t="str">
        <f>IF(ISBLANK('Frese Valve Selection'!Q877),"",'Frese Valve Selection'!Q877)</f>
        <v/>
      </c>
      <c r="B877" s="44">
        <f>'Frese Valve Selection'!C877</f>
        <v>0</v>
      </c>
      <c r="C877" s="44">
        <f>IF(ISBLANK(A877),"",'Frese Valve Selection'!AA877)</f>
        <v>0</v>
      </c>
      <c r="D877" s="44"/>
      <c r="E877" s="44"/>
      <c r="F877" s="44">
        <f>IF(ISBLANK(A877),"",'Frese Valve Selection'!D877)</f>
        <v>0</v>
      </c>
      <c r="G877" s="44">
        <v>1</v>
      </c>
      <c r="H877" s="44" t="e">
        <f>IF(ISBLANK(A877),"",'Frese Valve Selection'!AB877)</f>
        <v>#N/A</v>
      </c>
      <c r="I877" s="44" t="e">
        <f>IF(ISBLANK(A877),"",'Frese Valve Selection'!AC877&amp;" kPa")</f>
        <v>#N/A</v>
      </c>
      <c r="J877" s="44">
        <f>IF(ISBLANK(A877),"",'Frese Valve Selection'!B877)</f>
        <v>0</v>
      </c>
      <c r="K877" s="45" t="str">
        <f>IF(ISBLANK('Frese Valve Selection'!E877),"",'Frese Valve Selection'!E877)</f>
        <v/>
      </c>
    </row>
    <row r="878" spans="1:11">
      <c r="A878" s="43" t="str">
        <f>IF(ISBLANK('Frese Valve Selection'!Q878),"",'Frese Valve Selection'!Q878)</f>
        <v/>
      </c>
      <c r="B878" s="44">
        <f>'Frese Valve Selection'!C878</f>
        <v>0</v>
      </c>
      <c r="C878" s="44">
        <f>IF(ISBLANK(A878),"",'Frese Valve Selection'!AA878)</f>
        <v>0</v>
      </c>
      <c r="D878" s="44"/>
      <c r="E878" s="44"/>
      <c r="F878" s="44">
        <f>IF(ISBLANK(A878),"",'Frese Valve Selection'!D878)</f>
        <v>0</v>
      </c>
      <c r="G878" s="44">
        <v>1</v>
      </c>
      <c r="H878" s="44" t="e">
        <f>IF(ISBLANK(A878),"",'Frese Valve Selection'!AB878)</f>
        <v>#N/A</v>
      </c>
      <c r="I878" s="44" t="e">
        <f>IF(ISBLANK(A878),"",'Frese Valve Selection'!AC878&amp;" kPa")</f>
        <v>#N/A</v>
      </c>
      <c r="J878" s="44">
        <f>IF(ISBLANK(A878),"",'Frese Valve Selection'!B878)</f>
        <v>0</v>
      </c>
      <c r="K878" s="45" t="str">
        <f>IF(ISBLANK('Frese Valve Selection'!E878),"",'Frese Valve Selection'!E878)</f>
        <v/>
      </c>
    </row>
    <row r="879" spans="1:11">
      <c r="A879" s="43" t="str">
        <f>IF(ISBLANK('Frese Valve Selection'!Q879),"",'Frese Valve Selection'!Q879)</f>
        <v/>
      </c>
      <c r="B879" s="44">
        <f>'Frese Valve Selection'!C879</f>
        <v>0</v>
      </c>
      <c r="C879" s="44">
        <f>IF(ISBLANK(A879),"",'Frese Valve Selection'!AA879)</f>
        <v>0</v>
      </c>
      <c r="D879" s="44"/>
      <c r="E879" s="44"/>
      <c r="F879" s="44">
        <f>IF(ISBLANK(A879),"",'Frese Valve Selection'!D879)</f>
        <v>0</v>
      </c>
      <c r="G879" s="44">
        <v>1</v>
      </c>
      <c r="H879" s="44" t="e">
        <f>IF(ISBLANK(A879),"",'Frese Valve Selection'!AB879)</f>
        <v>#N/A</v>
      </c>
      <c r="I879" s="44" t="e">
        <f>IF(ISBLANK(A879),"",'Frese Valve Selection'!AC879&amp;" kPa")</f>
        <v>#N/A</v>
      </c>
      <c r="J879" s="44">
        <f>IF(ISBLANK(A879),"",'Frese Valve Selection'!B879)</f>
        <v>0</v>
      </c>
      <c r="K879" s="45" t="str">
        <f>IF(ISBLANK('Frese Valve Selection'!E879),"",'Frese Valve Selection'!E879)</f>
        <v/>
      </c>
    </row>
    <row r="880" spans="1:11">
      <c r="A880" s="43" t="str">
        <f>IF(ISBLANK('Frese Valve Selection'!Q880),"",'Frese Valve Selection'!Q880)</f>
        <v/>
      </c>
      <c r="B880" s="44">
        <f>'Frese Valve Selection'!C880</f>
        <v>0</v>
      </c>
      <c r="C880" s="44">
        <f>IF(ISBLANK(A880),"",'Frese Valve Selection'!AA880)</f>
        <v>0</v>
      </c>
      <c r="D880" s="44"/>
      <c r="E880" s="44"/>
      <c r="F880" s="44">
        <f>IF(ISBLANK(A880),"",'Frese Valve Selection'!D880)</f>
        <v>0</v>
      </c>
      <c r="G880" s="44">
        <v>1</v>
      </c>
      <c r="H880" s="44" t="e">
        <f>IF(ISBLANK(A880),"",'Frese Valve Selection'!AB880)</f>
        <v>#N/A</v>
      </c>
      <c r="I880" s="44" t="e">
        <f>IF(ISBLANK(A880),"",'Frese Valve Selection'!AC880&amp;" kPa")</f>
        <v>#N/A</v>
      </c>
      <c r="J880" s="44">
        <f>IF(ISBLANK(A880),"",'Frese Valve Selection'!B880)</f>
        <v>0</v>
      </c>
      <c r="K880" s="45" t="str">
        <f>IF(ISBLANK('Frese Valve Selection'!E880),"",'Frese Valve Selection'!E880)</f>
        <v/>
      </c>
    </row>
    <row r="881" spans="1:11">
      <c r="A881" s="43" t="str">
        <f>IF(ISBLANK('Frese Valve Selection'!Q881),"",'Frese Valve Selection'!Q881)</f>
        <v/>
      </c>
      <c r="B881" s="44">
        <f>'Frese Valve Selection'!C881</f>
        <v>0</v>
      </c>
      <c r="C881" s="44">
        <f>IF(ISBLANK(A881),"",'Frese Valve Selection'!AA881)</f>
        <v>0</v>
      </c>
      <c r="D881" s="44"/>
      <c r="E881" s="44"/>
      <c r="F881" s="44">
        <f>IF(ISBLANK(A881),"",'Frese Valve Selection'!D881)</f>
        <v>0</v>
      </c>
      <c r="G881" s="44">
        <v>1</v>
      </c>
      <c r="H881" s="44" t="e">
        <f>IF(ISBLANK(A881),"",'Frese Valve Selection'!AB881)</f>
        <v>#N/A</v>
      </c>
      <c r="I881" s="44" t="e">
        <f>IF(ISBLANK(A881),"",'Frese Valve Selection'!AC881&amp;" kPa")</f>
        <v>#N/A</v>
      </c>
      <c r="J881" s="44">
        <f>IF(ISBLANK(A881),"",'Frese Valve Selection'!B881)</f>
        <v>0</v>
      </c>
      <c r="K881" s="45" t="str">
        <f>IF(ISBLANK('Frese Valve Selection'!E881),"",'Frese Valve Selection'!E881)</f>
        <v/>
      </c>
    </row>
    <row r="882" spans="1:11">
      <c r="A882" s="43" t="str">
        <f>IF(ISBLANK('Frese Valve Selection'!Q882),"",'Frese Valve Selection'!Q882)</f>
        <v/>
      </c>
      <c r="B882" s="44">
        <f>'Frese Valve Selection'!C882</f>
        <v>0</v>
      </c>
      <c r="C882" s="44">
        <f>IF(ISBLANK(A882),"",'Frese Valve Selection'!AA882)</f>
        <v>0</v>
      </c>
      <c r="D882" s="44"/>
      <c r="E882" s="44"/>
      <c r="F882" s="44">
        <f>IF(ISBLANK(A882),"",'Frese Valve Selection'!D882)</f>
        <v>0</v>
      </c>
      <c r="G882" s="44">
        <v>1</v>
      </c>
      <c r="H882" s="44" t="e">
        <f>IF(ISBLANK(A882),"",'Frese Valve Selection'!AB882)</f>
        <v>#N/A</v>
      </c>
      <c r="I882" s="44" t="e">
        <f>IF(ISBLANK(A882),"",'Frese Valve Selection'!AC882&amp;" kPa")</f>
        <v>#N/A</v>
      </c>
      <c r="J882" s="44">
        <f>IF(ISBLANK(A882),"",'Frese Valve Selection'!B882)</f>
        <v>0</v>
      </c>
      <c r="K882" s="45" t="str">
        <f>IF(ISBLANK('Frese Valve Selection'!E882),"",'Frese Valve Selection'!E882)</f>
        <v/>
      </c>
    </row>
    <row r="883" spans="1:11">
      <c r="A883" s="43" t="str">
        <f>IF(ISBLANK('Frese Valve Selection'!Q883),"",'Frese Valve Selection'!Q883)</f>
        <v/>
      </c>
      <c r="B883" s="44">
        <f>'Frese Valve Selection'!C883</f>
        <v>0</v>
      </c>
      <c r="C883" s="44">
        <f>IF(ISBLANK(A883),"",'Frese Valve Selection'!AA883)</f>
        <v>0</v>
      </c>
      <c r="D883" s="44"/>
      <c r="E883" s="44"/>
      <c r="F883" s="44">
        <f>IF(ISBLANK(A883),"",'Frese Valve Selection'!D883)</f>
        <v>0</v>
      </c>
      <c r="G883" s="44">
        <v>1</v>
      </c>
      <c r="H883" s="44" t="e">
        <f>IF(ISBLANK(A883),"",'Frese Valve Selection'!AB883)</f>
        <v>#N/A</v>
      </c>
      <c r="I883" s="44" t="e">
        <f>IF(ISBLANK(A883),"",'Frese Valve Selection'!AC883&amp;" kPa")</f>
        <v>#N/A</v>
      </c>
      <c r="J883" s="44">
        <f>IF(ISBLANK(A883),"",'Frese Valve Selection'!B883)</f>
        <v>0</v>
      </c>
      <c r="K883" s="45" t="str">
        <f>IF(ISBLANK('Frese Valve Selection'!E883),"",'Frese Valve Selection'!E883)</f>
        <v/>
      </c>
    </row>
    <row r="884" spans="1:11">
      <c r="A884" s="43" t="str">
        <f>IF(ISBLANK('Frese Valve Selection'!Q884),"",'Frese Valve Selection'!Q884)</f>
        <v/>
      </c>
      <c r="B884" s="44">
        <f>'Frese Valve Selection'!C884</f>
        <v>0</v>
      </c>
      <c r="C884" s="44">
        <f>IF(ISBLANK(A884),"",'Frese Valve Selection'!AA884)</f>
        <v>0</v>
      </c>
      <c r="D884" s="44"/>
      <c r="E884" s="44"/>
      <c r="F884" s="44">
        <f>IF(ISBLANK(A884),"",'Frese Valve Selection'!D884)</f>
        <v>0</v>
      </c>
      <c r="G884" s="44">
        <v>1</v>
      </c>
      <c r="H884" s="44" t="e">
        <f>IF(ISBLANK(A884),"",'Frese Valve Selection'!AB884)</f>
        <v>#N/A</v>
      </c>
      <c r="I884" s="44" t="e">
        <f>IF(ISBLANK(A884),"",'Frese Valve Selection'!AC884&amp;" kPa")</f>
        <v>#N/A</v>
      </c>
      <c r="J884" s="44">
        <f>IF(ISBLANK(A884),"",'Frese Valve Selection'!B884)</f>
        <v>0</v>
      </c>
      <c r="K884" s="45" t="str">
        <f>IF(ISBLANK('Frese Valve Selection'!E884),"",'Frese Valve Selection'!E884)</f>
        <v/>
      </c>
    </row>
    <row r="885" spans="1:11">
      <c r="A885" s="43" t="str">
        <f>IF(ISBLANK('Frese Valve Selection'!Q885),"",'Frese Valve Selection'!Q885)</f>
        <v/>
      </c>
      <c r="B885" s="44">
        <f>'Frese Valve Selection'!C885</f>
        <v>0</v>
      </c>
      <c r="C885" s="44">
        <f>IF(ISBLANK(A885),"",'Frese Valve Selection'!AA885)</f>
        <v>0</v>
      </c>
      <c r="D885" s="44"/>
      <c r="E885" s="44"/>
      <c r="F885" s="44">
        <f>IF(ISBLANK(A885),"",'Frese Valve Selection'!D885)</f>
        <v>0</v>
      </c>
      <c r="G885" s="44">
        <v>1</v>
      </c>
      <c r="H885" s="44" t="e">
        <f>IF(ISBLANK(A885),"",'Frese Valve Selection'!AB885)</f>
        <v>#N/A</v>
      </c>
      <c r="I885" s="44" t="e">
        <f>IF(ISBLANK(A885),"",'Frese Valve Selection'!AC885&amp;" kPa")</f>
        <v>#N/A</v>
      </c>
      <c r="J885" s="44">
        <f>IF(ISBLANK(A885),"",'Frese Valve Selection'!B885)</f>
        <v>0</v>
      </c>
      <c r="K885" s="45" t="str">
        <f>IF(ISBLANK('Frese Valve Selection'!E885),"",'Frese Valve Selection'!E885)</f>
        <v/>
      </c>
    </row>
    <row r="886" spans="1:11">
      <c r="A886" s="43" t="str">
        <f>IF(ISBLANK('Frese Valve Selection'!Q886),"",'Frese Valve Selection'!Q886)</f>
        <v/>
      </c>
      <c r="B886" s="44">
        <f>'Frese Valve Selection'!C886</f>
        <v>0</v>
      </c>
      <c r="C886" s="44">
        <f>IF(ISBLANK(A886),"",'Frese Valve Selection'!AA886)</f>
        <v>0</v>
      </c>
      <c r="D886" s="44"/>
      <c r="E886" s="44"/>
      <c r="F886" s="44">
        <f>IF(ISBLANK(A886),"",'Frese Valve Selection'!D886)</f>
        <v>0</v>
      </c>
      <c r="G886" s="44">
        <v>1</v>
      </c>
      <c r="H886" s="44" t="e">
        <f>IF(ISBLANK(A886),"",'Frese Valve Selection'!AB886)</f>
        <v>#N/A</v>
      </c>
      <c r="I886" s="44" t="e">
        <f>IF(ISBLANK(A886),"",'Frese Valve Selection'!AC886&amp;" kPa")</f>
        <v>#N/A</v>
      </c>
      <c r="J886" s="44">
        <f>IF(ISBLANK(A886),"",'Frese Valve Selection'!B886)</f>
        <v>0</v>
      </c>
      <c r="K886" s="45" t="str">
        <f>IF(ISBLANK('Frese Valve Selection'!E886),"",'Frese Valve Selection'!E886)</f>
        <v/>
      </c>
    </row>
    <row r="887" spans="1:11">
      <c r="A887" s="43" t="str">
        <f>IF(ISBLANK('Frese Valve Selection'!Q887),"",'Frese Valve Selection'!Q887)</f>
        <v/>
      </c>
      <c r="B887" s="44">
        <f>'Frese Valve Selection'!C887</f>
        <v>0</v>
      </c>
      <c r="C887" s="44">
        <f>IF(ISBLANK(A887),"",'Frese Valve Selection'!AA887)</f>
        <v>0</v>
      </c>
      <c r="D887" s="44"/>
      <c r="E887" s="44"/>
      <c r="F887" s="44">
        <f>IF(ISBLANK(A887),"",'Frese Valve Selection'!D887)</f>
        <v>0</v>
      </c>
      <c r="G887" s="44">
        <v>1</v>
      </c>
      <c r="H887" s="44" t="e">
        <f>IF(ISBLANK(A887),"",'Frese Valve Selection'!AB887)</f>
        <v>#N/A</v>
      </c>
      <c r="I887" s="44" t="e">
        <f>IF(ISBLANK(A887),"",'Frese Valve Selection'!AC887&amp;" kPa")</f>
        <v>#N/A</v>
      </c>
      <c r="J887" s="44">
        <f>IF(ISBLANK(A887),"",'Frese Valve Selection'!B887)</f>
        <v>0</v>
      </c>
      <c r="K887" s="45" t="str">
        <f>IF(ISBLANK('Frese Valve Selection'!E887),"",'Frese Valve Selection'!E887)</f>
        <v/>
      </c>
    </row>
    <row r="888" spans="1:11">
      <c r="A888" s="43" t="str">
        <f>IF(ISBLANK('Frese Valve Selection'!Q888),"",'Frese Valve Selection'!Q888)</f>
        <v/>
      </c>
      <c r="B888" s="44">
        <f>'Frese Valve Selection'!C888</f>
        <v>0</v>
      </c>
      <c r="C888" s="44">
        <f>IF(ISBLANK(A888),"",'Frese Valve Selection'!AA888)</f>
        <v>0</v>
      </c>
      <c r="D888" s="44"/>
      <c r="E888" s="44"/>
      <c r="F888" s="44">
        <f>IF(ISBLANK(A888),"",'Frese Valve Selection'!D888)</f>
        <v>0</v>
      </c>
      <c r="G888" s="44">
        <v>1</v>
      </c>
      <c r="H888" s="44" t="e">
        <f>IF(ISBLANK(A888),"",'Frese Valve Selection'!AB888)</f>
        <v>#N/A</v>
      </c>
      <c r="I888" s="44" t="e">
        <f>IF(ISBLANK(A888),"",'Frese Valve Selection'!AC888&amp;" kPa")</f>
        <v>#N/A</v>
      </c>
      <c r="J888" s="44">
        <f>IF(ISBLANK(A888),"",'Frese Valve Selection'!B888)</f>
        <v>0</v>
      </c>
      <c r="K888" s="45" t="str">
        <f>IF(ISBLANK('Frese Valve Selection'!E888),"",'Frese Valve Selection'!E888)</f>
        <v/>
      </c>
    </row>
    <row r="889" spans="1:11">
      <c r="A889" s="43" t="str">
        <f>IF(ISBLANK('Frese Valve Selection'!Q889),"",'Frese Valve Selection'!Q889)</f>
        <v/>
      </c>
      <c r="B889" s="44">
        <f>'Frese Valve Selection'!C889</f>
        <v>0</v>
      </c>
      <c r="C889" s="44">
        <f>IF(ISBLANK(A889),"",'Frese Valve Selection'!AA889)</f>
        <v>0</v>
      </c>
      <c r="D889" s="44"/>
      <c r="E889" s="44"/>
      <c r="F889" s="44">
        <f>IF(ISBLANK(A889),"",'Frese Valve Selection'!D889)</f>
        <v>0</v>
      </c>
      <c r="G889" s="44">
        <v>1</v>
      </c>
      <c r="H889" s="44" t="e">
        <f>IF(ISBLANK(A889),"",'Frese Valve Selection'!AB889)</f>
        <v>#N/A</v>
      </c>
      <c r="I889" s="44" t="e">
        <f>IF(ISBLANK(A889),"",'Frese Valve Selection'!AC889&amp;" kPa")</f>
        <v>#N/A</v>
      </c>
      <c r="J889" s="44">
        <f>IF(ISBLANK(A889),"",'Frese Valve Selection'!B889)</f>
        <v>0</v>
      </c>
      <c r="K889" s="45" t="str">
        <f>IF(ISBLANK('Frese Valve Selection'!E889),"",'Frese Valve Selection'!E889)</f>
        <v/>
      </c>
    </row>
    <row r="890" spans="1:11">
      <c r="A890" s="43" t="str">
        <f>IF(ISBLANK('Frese Valve Selection'!Q890),"",'Frese Valve Selection'!Q890)</f>
        <v/>
      </c>
      <c r="B890" s="44">
        <f>'Frese Valve Selection'!C890</f>
        <v>0</v>
      </c>
      <c r="C890" s="44">
        <f>IF(ISBLANK(A890),"",'Frese Valve Selection'!AA890)</f>
        <v>0</v>
      </c>
      <c r="D890" s="44"/>
      <c r="E890" s="44"/>
      <c r="F890" s="44">
        <f>IF(ISBLANK(A890),"",'Frese Valve Selection'!D890)</f>
        <v>0</v>
      </c>
      <c r="G890" s="44">
        <v>1</v>
      </c>
      <c r="H890" s="44" t="e">
        <f>IF(ISBLANK(A890),"",'Frese Valve Selection'!AB890)</f>
        <v>#N/A</v>
      </c>
      <c r="I890" s="44" t="e">
        <f>IF(ISBLANK(A890),"",'Frese Valve Selection'!AC890&amp;" kPa")</f>
        <v>#N/A</v>
      </c>
      <c r="J890" s="44">
        <f>IF(ISBLANK(A890),"",'Frese Valve Selection'!B890)</f>
        <v>0</v>
      </c>
      <c r="K890" s="45" t="str">
        <f>IF(ISBLANK('Frese Valve Selection'!E890),"",'Frese Valve Selection'!E890)</f>
        <v/>
      </c>
    </row>
    <row r="891" spans="1:11">
      <c r="A891" s="43" t="str">
        <f>IF(ISBLANK('Frese Valve Selection'!Q891),"",'Frese Valve Selection'!Q891)</f>
        <v/>
      </c>
      <c r="B891" s="44">
        <f>'Frese Valve Selection'!C891</f>
        <v>0</v>
      </c>
      <c r="C891" s="44">
        <f>IF(ISBLANK(A891),"",'Frese Valve Selection'!AA891)</f>
        <v>0</v>
      </c>
      <c r="D891" s="44"/>
      <c r="E891" s="44"/>
      <c r="F891" s="44">
        <f>IF(ISBLANK(A891),"",'Frese Valve Selection'!D891)</f>
        <v>0</v>
      </c>
      <c r="G891" s="44">
        <v>1</v>
      </c>
      <c r="H891" s="44" t="e">
        <f>IF(ISBLANK(A891),"",'Frese Valve Selection'!AB891)</f>
        <v>#N/A</v>
      </c>
      <c r="I891" s="44" t="e">
        <f>IF(ISBLANK(A891),"",'Frese Valve Selection'!AC891&amp;" kPa")</f>
        <v>#N/A</v>
      </c>
      <c r="J891" s="44">
        <f>IF(ISBLANK(A891),"",'Frese Valve Selection'!B891)</f>
        <v>0</v>
      </c>
      <c r="K891" s="45" t="str">
        <f>IF(ISBLANK('Frese Valve Selection'!E891),"",'Frese Valve Selection'!E891)</f>
        <v/>
      </c>
    </row>
    <row r="892" spans="1:11">
      <c r="A892" s="43" t="str">
        <f>IF(ISBLANK('Frese Valve Selection'!Q892),"",'Frese Valve Selection'!Q892)</f>
        <v/>
      </c>
      <c r="B892" s="44">
        <f>'Frese Valve Selection'!C892</f>
        <v>0</v>
      </c>
      <c r="C892" s="44">
        <f>IF(ISBLANK(A892),"",'Frese Valve Selection'!AA892)</f>
        <v>0</v>
      </c>
      <c r="D892" s="44"/>
      <c r="E892" s="44"/>
      <c r="F892" s="44">
        <f>IF(ISBLANK(A892),"",'Frese Valve Selection'!D892)</f>
        <v>0</v>
      </c>
      <c r="G892" s="44">
        <v>1</v>
      </c>
      <c r="H892" s="44" t="e">
        <f>IF(ISBLANK(A892),"",'Frese Valve Selection'!AB892)</f>
        <v>#N/A</v>
      </c>
      <c r="I892" s="44" t="e">
        <f>IF(ISBLANK(A892),"",'Frese Valve Selection'!AC892&amp;" kPa")</f>
        <v>#N/A</v>
      </c>
      <c r="J892" s="44">
        <f>IF(ISBLANK(A892),"",'Frese Valve Selection'!B892)</f>
        <v>0</v>
      </c>
      <c r="K892" s="45" t="str">
        <f>IF(ISBLANK('Frese Valve Selection'!E892),"",'Frese Valve Selection'!E892)</f>
        <v/>
      </c>
    </row>
    <row r="893" spans="1:11">
      <c r="A893" s="43" t="str">
        <f>IF(ISBLANK('Frese Valve Selection'!Q893),"",'Frese Valve Selection'!Q893)</f>
        <v/>
      </c>
      <c r="B893" s="44">
        <f>'Frese Valve Selection'!C893</f>
        <v>0</v>
      </c>
      <c r="C893" s="44">
        <f>IF(ISBLANK(A893),"",'Frese Valve Selection'!AA893)</f>
        <v>0</v>
      </c>
      <c r="D893" s="44"/>
      <c r="E893" s="44"/>
      <c r="F893" s="44">
        <f>IF(ISBLANK(A893),"",'Frese Valve Selection'!D893)</f>
        <v>0</v>
      </c>
      <c r="G893" s="44">
        <v>1</v>
      </c>
      <c r="H893" s="44" t="e">
        <f>IF(ISBLANK(A893),"",'Frese Valve Selection'!AB893)</f>
        <v>#N/A</v>
      </c>
      <c r="I893" s="44" t="e">
        <f>IF(ISBLANK(A893),"",'Frese Valve Selection'!AC893&amp;" kPa")</f>
        <v>#N/A</v>
      </c>
      <c r="J893" s="44">
        <f>IF(ISBLANK(A893),"",'Frese Valve Selection'!B893)</f>
        <v>0</v>
      </c>
      <c r="K893" s="45" t="str">
        <f>IF(ISBLANK('Frese Valve Selection'!E893),"",'Frese Valve Selection'!E893)</f>
        <v/>
      </c>
    </row>
    <row r="894" spans="1:11">
      <c r="A894" s="43" t="str">
        <f>IF(ISBLANK('Frese Valve Selection'!Q894),"",'Frese Valve Selection'!Q894)</f>
        <v/>
      </c>
      <c r="B894" s="44">
        <f>'Frese Valve Selection'!C894</f>
        <v>0</v>
      </c>
      <c r="C894" s="44">
        <f>IF(ISBLANK(A894),"",'Frese Valve Selection'!AA894)</f>
        <v>0</v>
      </c>
      <c r="D894" s="44"/>
      <c r="E894" s="44"/>
      <c r="F894" s="44">
        <f>IF(ISBLANK(A894),"",'Frese Valve Selection'!D894)</f>
        <v>0</v>
      </c>
      <c r="G894" s="44">
        <v>1</v>
      </c>
      <c r="H894" s="44" t="e">
        <f>IF(ISBLANK(A894),"",'Frese Valve Selection'!AB894)</f>
        <v>#N/A</v>
      </c>
      <c r="I894" s="44" t="e">
        <f>IF(ISBLANK(A894),"",'Frese Valve Selection'!AC894&amp;" kPa")</f>
        <v>#N/A</v>
      </c>
      <c r="J894" s="44">
        <f>IF(ISBLANK(A894),"",'Frese Valve Selection'!B894)</f>
        <v>0</v>
      </c>
      <c r="K894" s="45" t="str">
        <f>IF(ISBLANK('Frese Valve Selection'!E894),"",'Frese Valve Selection'!E894)</f>
        <v/>
      </c>
    </row>
    <row r="895" spans="1:11">
      <c r="A895" s="43" t="str">
        <f>IF(ISBLANK('Frese Valve Selection'!Q895),"",'Frese Valve Selection'!Q895)</f>
        <v/>
      </c>
      <c r="B895" s="44">
        <f>'Frese Valve Selection'!C895</f>
        <v>0</v>
      </c>
      <c r="C895" s="44">
        <f>IF(ISBLANK(A895),"",'Frese Valve Selection'!AA895)</f>
        <v>0</v>
      </c>
      <c r="D895" s="44"/>
      <c r="E895" s="44"/>
      <c r="F895" s="44">
        <f>IF(ISBLANK(A895),"",'Frese Valve Selection'!D895)</f>
        <v>0</v>
      </c>
      <c r="G895" s="44">
        <v>1</v>
      </c>
      <c r="H895" s="44" t="e">
        <f>IF(ISBLANK(A895),"",'Frese Valve Selection'!AB895)</f>
        <v>#N/A</v>
      </c>
      <c r="I895" s="44" t="e">
        <f>IF(ISBLANK(A895),"",'Frese Valve Selection'!AC895&amp;" kPa")</f>
        <v>#N/A</v>
      </c>
      <c r="J895" s="44">
        <f>IF(ISBLANK(A895),"",'Frese Valve Selection'!B895)</f>
        <v>0</v>
      </c>
      <c r="K895" s="45" t="str">
        <f>IF(ISBLANK('Frese Valve Selection'!E895),"",'Frese Valve Selection'!E895)</f>
        <v/>
      </c>
    </row>
    <row r="896" spans="1:11">
      <c r="A896" s="43" t="str">
        <f>IF(ISBLANK('Frese Valve Selection'!Q896),"",'Frese Valve Selection'!Q896)</f>
        <v/>
      </c>
      <c r="B896" s="44">
        <f>'Frese Valve Selection'!C896</f>
        <v>0</v>
      </c>
      <c r="C896" s="44">
        <f>IF(ISBLANK(A896),"",'Frese Valve Selection'!AA896)</f>
        <v>0</v>
      </c>
      <c r="D896" s="44"/>
      <c r="E896" s="44"/>
      <c r="F896" s="44">
        <f>IF(ISBLANK(A896),"",'Frese Valve Selection'!D896)</f>
        <v>0</v>
      </c>
      <c r="G896" s="44">
        <v>1</v>
      </c>
      <c r="H896" s="44" t="e">
        <f>IF(ISBLANK(A896),"",'Frese Valve Selection'!AB896)</f>
        <v>#N/A</v>
      </c>
      <c r="I896" s="44" t="e">
        <f>IF(ISBLANK(A896),"",'Frese Valve Selection'!AC896&amp;" kPa")</f>
        <v>#N/A</v>
      </c>
      <c r="J896" s="44">
        <f>IF(ISBLANK(A896),"",'Frese Valve Selection'!B896)</f>
        <v>0</v>
      </c>
      <c r="K896" s="45" t="str">
        <f>IF(ISBLANK('Frese Valve Selection'!E896),"",'Frese Valve Selection'!E896)</f>
        <v/>
      </c>
    </row>
    <row r="897" spans="1:11">
      <c r="A897" s="43" t="str">
        <f>IF(ISBLANK('Frese Valve Selection'!Q897),"",'Frese Valve Selection'!Q897)</f>
        <v/>
      </c>
      <c r="B897" s="44">
        <f>'Frese Valve Selection'!C897</f>
        <v>0</v>
      </c>
      <c r="C897" s="44">
        <f>IF(ISBLANK(A897),"",'Frese Valve Selection'!AA897)</f>
        <v>0</v>
      </c>
      <c r="D897" s="44"/>
      <c r="E897" s="44"/>
      <c r="F897" s="44">
        <f>IF(ISBLANK(A897),"",'Frese Valve Selection'!D897)</f>
        <v>0</v>
      </c>
      <c r="G897" s="44">
        <v>1</v>
      </c>
      <c r="H897" s="44" t="e">
        <f>IF(ISBLANK(A897),"",'Frese Valve Selection'!AB897)</f>
        <v>#N/A</v>
      </c>
      <c r="I897" s="44" t="e">
        <f>IF(ISBLANK(A897),"",'Frese Valve Selection'!AC897&amp;" kPa")</f>
        <v>#N/A</v>
      </c>
      <c r="J897" s="44">
        <f>IF(ISBLANK(A897),"",'Frese Valve Selection'!B897)</f>
        <v>0</v>
      </c>
      <c r="K897" s="45" t="str">
        <f>IF(ISBLANK('Frese Valve Selection'!E897),"",'Frese Valve Selection'!E897)</f>
        <v/>
      </c>
    </row>
    <row r="898" spans="1:11">
      <c r="A898" s="43" t="str">
        <f>IF(ISBLANK('Frese Valve Selection'!Q898),"",'Frese Valve Selection'!Q898)</f>
        <v/>
      </c>
      <c r="B898" s="44">
        <f>'Frese Valve Selection'!C898</f>
        <v>0</v>
      </c>
      <c r="C898" s="44">
        <f>IF(ISBLANK(A898),"",'Frese Valve Selection'!AA898)</f>
        <v>0</v>
      </c>
      <c r="D898" s="44"/>
      <c r="E898" s="44"/>
      <c r="F898" s="44">
        <f>IF(ISBLANK(A898),"",'Frese Valve Selection'!D898)</f>
        <v>0</v>
      </c>
      <c r="G898" s="44">
        <v>1</v>
      </c>
      <c r="H898" s="44" t="e">
        <f>IF(ISBLANK(A898),"",'Frese Valve Selection'!AB898)</f>
        <v>#N/A</v>
      </c>
      <c r="I898" s="44" t="e">
        <f>IF(ISBLANK(A898),"",'Frese Valve Selection'!AC898&amp;" kPa")</f>
        <v>#N/A</v>
      </c>
      <c r="J898" s="44">
        <f>IF(ISBLANK(A898),"",'Frese Valve Selection'!B898)</f>
        <v>0</v>
      </c>
      <c r="K898" s="45" t="str">
        <f>IF(ISBLANK('Frese Valve Selection'!E898),"",'Frese Valve Selection'!E898)</f>
        <v/>
      </c>
    </row>
    <row r="899" spans="1:11">
      <c r="A899" s="43" t="str">
        <f>IF(ISBLANK('Frese Valve Selection'!Q899),"",'Frese Valve Selection'!Q899)</f>
        <v/>
      </c>
      <c r="B899" s="44">
        <f>'Frese Valve Selection'!C899</f>
        <v>0</v>
      </c>
      <c r="C899" s="44">
        <f>IF(ISBLANK(A899),"",'Frese Valve Selection'!AA899)</f>
        <v>0</v>
      </c>
      <c r="D899" s="44"/>
      <c r="E899" s="44"/>
      <c r="F899" s="44">
        <f>IF(ISBLANK(A899),"",'Frese Valve Selection'!D899)</f>
        <v>0</v>
      </c>
      <c r="G899" s="44">
        <v>1</v>
      </c>
      <c r="H899" s="44" t="e">
        <f>IF(ISBLANK(A899),"",'Frese Valve Selection'!AB899)</f>
        <v>#N/A</v>
      </c>
      <c r="I899" s="44" t="e">
        <f>IF(ISBLANK(A899),"",'Frese Valve Selection'!AC899&amp;" kPa")</f>
        <v>#N/A</v>
      </c>
      <c r="J899" s="44">
        <f>IF(ISBLANK(A899),"",'Frese Valve Selection'!B899)</f>
        <v>0</v>
      </c>
      <c r="K899" s="45" t="str">
        <f>IF(ISBLANK('Frese Valve Selection'!E899),"",'Frese Valve Selection'!E899)</f>
        <v/>
      </c>
    </row>
    <row r="900" spans="1:11">
      <c r="A900" s="43" t="str">
        <f>IF(ISBLANK('Frese Valve Selection'!Q900),"",'Frese Valve Selection'!Q900)</f>
        <v/>
      </c>
      <c r="B900" s="44">
        <f>'Frese Valve Selection'!C900</f>
        <v>0</v>
      </c>
      <c r="C900" s="44">
        <f>IF(ISBLANK(A900),"",'Frese Valve Selection'!AA900)</f>
        <v>0</v>
      </c>
      <c r="D900" s="44"/>
      <c r="E900" s="44"/>
      <c r="F900" s="44">
        <f>IF(ISBLANK(A900),"",'Frese Valve Selection'!D900)</f>
        <v>0</v>
      </c>
      <c r="G900" s="44">
        <v>1</v>
      </c>
      <c r="H900" s="44" t="e">
        <f>IF(ISBLANK(A900),"",'Frese Valve Selection'!AB900)</f>
        <v>#N/A</v>
      </c>
      <c r="I900" s="44" t="e">
        <f>IF(ISBLANK(A900),"",'Frese Valve Selection'!AC900&amp;" kPa")</f>
        <v>#N/A</v>
      </c>
      <c r="J900" s="44">
        <f>IF(ISBLANK(A900),"",'Frese Valve Selection'!B900)</f>
        <v>0</v>
      </c>
      <c r="K900" s="45" t="str">
        <f>IF(ISBLANK('Frese Valve Selection'!E900),"",'Frese Valve Selection'!E900)</f>
        <v/>
      </c>
    </row>
    <row r="901" spans="1:11">
      <c r="A901" s="43" t="str">
        <f>IF(ISBLANK('Frese Valve Selection'!Q901),"",'Frese Valve Selection'!Q901)</f>
        <v/>
      </c>
      <c r="B901" s="44">
        <f>'Frese Valve Selection'!C901</f>
        <v>0</v>
      </c>
      <c r="C901" s="44">
        <f>IF(ISBLANK(A901),"",'Frese Valve Selection'!AA901)</f>
        <v>0</v>
      </c>
      <c r="D901" s="44"/>
      <c r="E901" s="44"/>
      <c r="F901" s="44">
        <f>IF(ISBLANK(A901),"",'Frese Valve Selection'!D901)</f>
        <v>0</v>
      </c>
      <c r="G901" s="44">
        <v>1</v>
      </c>
      <c r="H901" s="44" t="e">
        <f>IF(ISBLANK(A901),"",'Frese Valve Selection'!AB901)</f>
        <v>#N/A</v>
      </c>
      <c r="I901" s="44" t="e">
        <f>IF(ISBLANK(A901),"",'Frese Valve Selection'!AC901&amp;" kPa")</f>
        <v>#N/A</v>
      </c>
      <c r="J901" s="44">
        <f>IF(ISBLANK(A901),"",'Frese Valve Selection'!B901)</f>
        <v>0</v>
      </c>
      <c r="K901" s="45" t="str">
        <f>IF(ISBLANK('Frese Valve Selection'!E901),"",'Frese Valve Selection'!E901)</f>
        <v/>
      </c>
    </row>
    <row r="902" spans="1:11">
      <c r="A902" s="43" t="str">
        <f>IF(ISBLANK('Frese Valve Selection'!Q902),"",'Frese Valve Selection'!Q902)</f>
        <v/>
      </c>
      <c r="B902" s="44">
        <f>'Frese Valve Selection'!C902</f>
        <v>0</v>
      </c>
      <c r="C902" s="44">
        <f>IF(ISBLANK(A902),"",'Frese Valve Selection'!AA902)</f>
        <v>0</v>
      </c>
      <c r="D902" s="44"/>
      <c r="E902" s="44"/>
      <c r="F902" s="44">
        <f>IF(ISBLANK(A902),"",'Frese Valve Selection'!D902)</f>
        <v>0</v>
      </c>
      <c r="G902" s="44">
        <v>1</v>
      </c>
      <c r="H902" s="44" t="e">
        <f>IF(ISBLANK(A902),"",'Frese Valve Selection'!AB902)</f>
        <v>#N/A</v>
      </c>
      <c r="I902" s="44" t="e">
        <f>IF(ISBLANK(A902),"",'Frese Valve Selection'!AC902&amp;" kPa")</f>
        <v>#N/A</v>
      </c>
      <c r="J902" s="44">
        <f>IF(ISBLANK(A902),"",'Frese Valve Selection'!B902)</f>
        <v>0</v>
      </c>
      <c r="K902" s="45" t="str">
        <f>IF(ISBLANK('Frese Valve Selection'!E902),"",'Frese Valve Selection'!E902)</f>
        <v/>
      </c>
    </row>
    <row r="903" spans="1:11">
      <c r="A903" s="43" t="str">
        <f>IF(ISBLANK('Frese Valve Selection'!Q903),"",'Frese Valve Selection'!Q903)</f>
        <v/>
      </c>
      <c r="B903" s="44">
        <f>'Frese Valve Selection'!C903</f>
        <v>0</v>
      </c>
      <c r="C903" s="44">
        <f>IF(ISBLANK(A903),"",'Frese Valve Selection'!AA903)</f>
        <v>0</v>
      </c>
      <c r="D903" s="44"/>
      <c r="E903" s="44"/>
      <c r="F903" s="44">
        <f>IF(ISBLANK(A903),"",'Frese Valve Selection'!D903)</f>
        <v>0</v>
      </c>
      <c r="G903" s="44">
        <v>1</v>
      </c>
      <c r="H903" s="44" t="e">
        <f>IF(ISBLANK(A903),"",'Frese Valve Selection'!AB903)</f>
        <v>#N/A</v>
      </c>
      <c r="I903" s="44" t="e">
        <f>IF(ISBLANK(A903),"",'Frese Valve Selection'!AC903&amp;" kPa")</f>
        <v>#N/A</v>
      </c>
      <c r="J903" s="44">
        <f>IF(ISBLANK(A903),"",'Frese Valve Selection'!B903)</f>
        <v>0</v>
      </c>
      <c r="K903" s="45" t="str">
        <f>IF(ISBLANK('Frese Valve Selection'!E903),"",'Frese Valve Selection'!E903)</f>
        <v/>
      </c>
    </row>
    <row r="904" spans="1:11">
      <c r="A904" s="43" t="str">
        <f>IF(ISBLANK('Frese Valve Selection'!Q904),"",'Frese Valve Selection'!Q904)</f>
        <v/>
      </c>
      <c r="B904" s="44">
        <f>'Frese Valve Selection'!C904</f>
        <v>0</v>
      </c>
      <c r="C904" s="44">
        <f>IF(ISBLANK(A904),"",'Frese Valve Selection'!AA904)</f>
        <v>0</v>
      </c>
      <c r="D904" s="44"/>
      <c r="E904" s="44"/>
      <c r="F904" s="44">
        <f>IF(ISBLANK(A904),"",'Frese Valve Selection'!D904)</f>
        <v>0</v>
      </c>
      <c r="G904" s="44">
        <v>1</v>
      </c>
      <c r="H904" s="44" t="e">
        <f>IF(ISBLANK(A904),"",'Frese Valve Selection'!AB904)</f>
        <v>#N/A</v>
      </c>
      <c r="I904" s="44" t="e">
        <f>IF(ISBLANK(A904),"",'Frese Valve Selection'!AC904&amp;" kPa")</f>
        <v>#N/A</v>
      </c>
      <c r="J904" s="44">
        <f>IF(ISBLANK(A904),"",'Frese Valve Selection'!B904)</f>
        <v>0</v>
      </c>
      <c r="K904" s="45" t="str">
        <f>IF(ISBLANK('Frese Valve Selection'!E904),"",'Frese Valve Selection'!E904)</f>
        <v/>
      </c>
    </row>
    <row r="905" spans="1:11">
      <c r="A905" s="43" t="str">
        <f>IF(ISBLANK('Frese Valve Selection'!Q905),"",'Frese Valve Selection'!Q905)</f>
        <v/>
      </c>
      <c r="B905" s="44">
        <f>'Frese Valve Selection'!C905</f>
        <v>0</v>
      </c>
      <c r="C905" s="44">
        <f>IF(ISBLANK(A905),"",'Frese Valve Selection'!AA905)</f>
        <v>0</v>
      </c>
      <c r="D905" s="44"/>
      <c r="E905" s="44"/>
      <c r="F905" s="44">
        <f>IF(ISBLANK(A905),"",'Frese Valve Selection'!D905)</f>
        <v>0</v>
      </c>
      <c r="G905" s="44">
        <v>1</v>
      </c>
      <c r="H905" s="44" t="e">
        <f>IF(ISBLANK(A905),"",'Frese Valve Selection'!AB905)</f>
        <v>#N/A</v>
      </c>
      <c r="I905" s="44" t="e">
        <f>IF(ISBLANK(A905),"",'Frese Valve Selection'!AC905&amp;" kPa")</f>
        <v>#N/A</v>
      </c>
      <c r="J905" s="44">
        <f>IF(ISBLANK(A905),"",'Frese Valve Selection'!B905)</f>
        <v>0</v>
      </c>
      <c r="K905" s="45" t="str">
        <f>IF(ISBLANK('Frese Valve Selection'!E905),"",'Frese Valve Selection'!E905)</f>
        <v/>
      </c>
    </row>
    <row r="906" spans="1:11">
      <c r="A906" s="43" t="str">
        <f>IF(ISBLANK('Frese Valve Selection'!Q906),"",'Frese Valve Selection'!Q906)</f>
        <v/>
      </c>
      <c r="B906" s="44">
        <f>'Frese Valve Selection'!C906</f>
        <v>0</v>
      </c>
      <c r="C906" s="44">
        <f>IF(ISBLANK(A906),"",'Frese Valve Selection'!AA906)</f>
        <v>0</v>
      </c>
      <c r="D906" s="44"/>
      <c r="E906" s="44"/>
      <c r="F906" s="44">
        <f>IF(ISBLANK(A906),"",'Frese Valve Selection'!D906)</f>
        <v>0</v>
      </c>
      <c r="G906" s="44">
        <v>1</v>
      </c>
      <c r="H906" s="44" t="e">
        <f>IF(ISBLANK(A906),"",'Frese Valve Selection'!AB906)</f>
        <v>#N/A</v>
      </c>
      <c r="I906" s="44" t="e">
        <f>IF(ISBLANK(A906),"",'Frese Valve Selection'!AC906&amp;" kPa")</f>
        <v>#N/A</v>
      </c>
      <c r="J906" s="44">
        <f>IF(ISBLANK(A906),"",'Frese Valve Selection'!B906)</f>
        <v>0</v>
      </c>
      <c r="K906" s="45" t="str">
        <f>IF(ISBLANK('Frese Valve Selection'!E906),"",'Frese Valve Selection'!E906)</f>
        <v/>
      </c>
    </row>
    <row r="907" spans="1:11">
      <c r="A907" s="43" t="str">
        <f>IF(ISBLANK('Frese Valve Selection'!Q907),"",'Frese Valve Selection'!Q907)</f>
        <v/>
      </c>
      <c r="B907" s="44">
        <f>'Frese Valve Selection'!C907</f>
        <v>0</v>
      </c>
      <c r="C907" s="44">
        <f>IF(ISBLANK(A907),"",'Frese Valve Selection'!AA907)</f>
        <v>0</v>
      </c>
      <c r="D907" s="44"/>
      <c r="E907" s="44"/>
      <c r="F907" s="44">
        <f>IF(ISBLANK(A907),"",'Frese Valve Selection'!D907)</f>
        <v>0</v>
      </c>
      <c r="G907" s="44">
        <v>1</v>
      </c>
      <c r="H907" s="44" t="e">
        <f>IF(ISBLANK(A907),"",'Frese Valve Selection'!AB907)</f>
        <v>#N/A</v>
      </c>
      <c r="I907" s="44" t="e">
        <f>IF(ISBLANK(A907),"",'Frese Valve Selection'!AC907&amp;" kPa")</f>
        <v>#N/A</v>
      </c>
      <c r="J907" s="44">
        <f>IF(ISBLANK(A907),"",'Frese Valve Selection'!B907)</f>
        <v>0</v>
      </c>
      <c r="K907" s="45" t="str">
        <f>IF(ISBLANK('Frese Valve Selection'!E907),"",'Frese Valve Selection'!E907)</f>
        <v/>
      </c>
    </row>
    <row r="908" spans="1:11">
      <c r="A908" s="43" t="str">
        <f>IF(ISBLANK('Frese Valve Selection'!Q908),"",'Frese Valve Selection'!Q908)</f>
        <v/>
      </c>
      <c r="B908" s="44">
        <f>'Frese Valve Selection'!C908</f>
        <v>0</v>
      </c>
      <c r="C908" s="44">
        <f>IF(ISBLANK(A908),"",'Frese Valve Selection'!AA908)</f>
        <v>0</v>
      </c>
      <c r="D908" s="44"/>
      <c r="E908" s="44"/>
      <c r="F908" s="44">
        <f>IF(ISBLANK(A908),"",'Frese Valve Selection'!D908)</f>
        <v>0</v>
      </c>
      <c r="G908" s="44">
        <v>1</v>
      </c>
      <c r="H908" s="44" t="e">
        <f>IF(ISBLANK(A908),"",'Frese Valve Selection'!AB908)</f>
        <v>#N/A</v>
      </c>
      <c r="I908" s="44" t="e">
        <f>IF(ISBLANK(A908),"",'Frese Valve Selection'!AC908&amp;" kPa")</f>
        <v>#N/A</v>
      </c>
      <c r="J908" s="44">
        <f>IF(ISBLANK(A908),"",'Frese Valve Selection'!B908)</f>
        <v>0</v>
      </c>
      <c r="K908" s="45" t="str">
        <f>IF(ISBLANK('Frese Valve Selection'!E908),"",'Frese Valve Selection'!E908)</f>
        <v/>
      </c>
    </row>
    <row r="909" spans="1:11">
      <c r="A909" s="43" t="str">
        <f>IF(ISBLANK('Frese Valve Selection'!Q909),"",'Frese Valve Selection'!Q909)</f>
        <v/>
      </c>
      <c r="B909" s="44">
        <f>'Frese Valve Selection'!C909</f>
        <v>0</v>
      </c>
      <c r="C909" s="44">
        <f>IF(ISBLANK(A909),"",'Frese Valve Selection'!AA909)</f>
        <v>0</v>
      </c>
      <c r="D909" s="44"/>
      <c r="E909" s="44"/>
      <c r="F909" s="44">
        <f>IF(ISBLANK(A909),"",'Frese Valve Selection'!D909)</f>
        <v>0</v>
      </c>
      <c r="G909" s="44">
        <v>1</v>
      </c>
      <c r="H909" s="44" t="e">
        <f>IF(ISBLANK(A909),"",'Frese Valve Selection'!AB909)</f>
        <v>#N/A</v>
      </c>
      <c r="I909" s="44" t="e">
        <f>IF(ISBLANK(A909),"",'Frese Valve Selection'!AC909&amp;" kPa")</f>
        <v>#N/A</v>
      </c>
      <c r="J909" s="44">
        <f>IF(ISBLANK(A909),"",'Frese Valve Selection'!B909)</f>
        <v>0</v>
      </c>
      <c r="K909" s="45" t="str">
        <f>IF(ISBLANK('Frese Valve Selection'!E909),"",'Frese Valve Selection'!E909)</f>
        <v/>
      </c>
    </row>
    <row r="910" spans="1:11">
      <c r="A910" s="43" t="str">
        <f>IF(ISBLANK('Frese Valve Selection'!Q910),"",'Frese Valve Selection'!Q910)</f>
        <v/>
      </c>
      <c r="B910" s="44">
        <f>'Frese Valve Selection'!C910</f>
        <v>0</v>
      </c>
      <c r="C910" s="44">
        <f>IF(ISBLANK(A910),"",'Frese Valve Selection'!AA910)</f>
        <v>0</v>
      </c>
      <c r="D910" s="44"/>
      <c r="E910" s="44"/>
      <c r="F910" s="44">
        <f>IF(ISBLANK(A910),"",'Frese Valve Selection'!D910)</f>
        <v>0</v>
      </c>
      <c r="G910" s="44">
        <v>1</v>
      </c>
      <c r="H910" s="44" t="e">
        <f>IF(ISBLANK(A910),"",'Frese Valve Selection'!AB910)</f>
        <v>#N/A</v>
      </c>
      <c r="I910" s="44" t="e">
        <f>IF(ISBLANK(A910),"",'Frese Valve Selection'!AC910&amp;" kPa")</f>
        <v>#N/A</v>
      </c>
      <c r="J910" s="44">
        <f>IF(ISBLANK(A910),"",'Frese Valve Selection'!B910)</f>
        <v>0</v>
      </c>
      <c r="K910" s="45" t="str">
        <f>IF(ISBLANK('Frese Valve Selection'!E910),"",'Frese Valve Selection'!E910)</f>
        <v/>
      </c>
    </row>
    <row r="911" spans="1:11">
      <c r="A911" s="43" t="str">
        <f>IF(ISBLANK('Frese Valve Selection'!Q911),"",'Frese Valve Selection'!Q911)</f>
        <v/>
      </c>
      <c r="B911" s="44">
        <f>'Frese Valve Selection'!C911</f>
        <v>0</v>
      </c>
      <c r="C911" s="44">
        <f>IF(ISBLANK(A911),"",'Frese Valve Selection'!AA911)</f>
        <v>0</v>
      </c>
      <c r="D911" s="44"/>
      <c r="E911" s="44"/>
      <c r="F911" s="44">
        <f>IF(ISBLANK(A911),"",'Frese Valve Selection'!D911)</f>
        <v>0</v>
      </c>
      <c r="G911" s="44">
        <v>1</v>
      </c>
      <c r="H911" s="44" t="e">
        <f>IF(ISBLANK(A911),"",'Frese Valve Selection'!AB911)</f>
        <v>#N/A</v>
      </c>
      <c r="I911" s="44" t="e">
        <f>IF(ISBLANK(A911),"",'Frese Valve Selection'!AC911&amp;" kPa")</f>
        <v>#N/A</v>
      </c>
      <c r="J911" s="44">
        <f>IF(ISBLANK(A911),"",'Frese Valve Selection'!B911)</f>
        <v>0</v>
      </c>
      <c r="K911" s="45" t="str">
        <f>IF(ISBLANK('Frese Valve Selection'!E911),"",'Frese Valve Selection'!E911)</f>
        <v/>
      </c>
    </row>
    <row r="912" spans="1:11">
      <c r="A912" s="43" t="str">
        <f>IF(ISBLANK('Frese Valve Selection'!Q912),"",'Frese Valve Selection'!Q912)</f>
        <v/>
      </c>
      <c r="B912" s="44">
        <f>'Frese Valve Selection'!C912</f>
        <v>0</v>
      </c>
      <c r="C912" s="44">
        <f>IF(ISBLANK(A912),"",'Frese Valve Selection'!AA912)</f>
        <v>0</v>
      </c>
      <c r="D912" s="44"/>
      <c r="E912" s="44"/>
      <c r="F912" s="44">
        <f>IF(ISBLANK(A912),"",'Frese Valve Selection'!D912)</f>
        <v>0</v>
      </c>
      <c r="G912" s="44">
        <v>1</v>
      </c>
      <c r="H912" s="44" t="e">
        <f>IF(ISBLANK(A912),"",'Frese Valve Selection'!AB912)</f>
        <v>#N/A</v>
      </c>
      <c r="I912" s="44" t="e">
        <f>IF(ISBLANK(A912),"",'Frese Valve Selection'!AC912&amp;" kPa")</f>
        <v>#N/A</v>
      </c>
      <c r="J912" s="44">
        <f>IF(ISBLANK(A912),"",'Frese Valve Selection'!B912)</f>
        <v>0</v>
      </c>
      <c r="K912" s="45" t="str">
        <f>IF(ISBLANK('Frese Valve Selection'!E912),"",'Frese Valve Selection'!E912)</f>
        <v/>
      </c>
    </row>
    <row r="913" spans="1:11">
      <c r="A913" s="43" t="str">
        <f>IF(ISBLANK('Frese Valve Selection'!Q913),"",'Frese Valve Selection'!Q913)</f>
        <v/>
      </c>
      <c r="B913" s="44">
        <f>'Frese Valve Selection'!C913</f>
        <v>0</v>
      </c>
      <c r="C913" s="44">
        <f>IF(ISBLANK(A913),"",'Frese Valve Selection'!AA913)</f>
        <v>0</v>
      </c>
      <c r="D913" s="44"/>
      <c r="E913" s="44"/>
      <c r="F913" s="44">
        <f>IF(ISBLANK(A913),"",'Frese Valve Selection'!D913)</f>
        <v>0</v>
      </c>
      <c r="G913" s="44">
        <v>1</v>
      </c>
      <c r="H913" s="44" t="e">
        <f>IF(ISBLANK(A913),"",'Frese Valve Selection'!AB913)</f>
        <v>#N/A</v>
      </c>
      <c r="I913" s="44" t="e">
        <f>IF(ISBLANK(A913),"",'Frese Valve Selection'!AC913&amp;" kPa")</f>
        <v>#N/A</v>
      </c>
      <c r="J913" s="44">
        <f>IF(ISBLANK(A913),"",'Frese Valve Selection'!B913)</f>
        <v>0</v>
      </c>
      <c r="K913" s="45" t="str">
        <f>IF(ISBLANK('Frese Valve Selection'!E913),"",'Frese Valve Selection'!E913)</f>
        <v/>
      </c>
    </row>
    <row r="914" spans="1:11">
      <c r="A914" s="43" t="str">
        <f>IF(ISBLANK('Frese Valve Selection'!Q914),"",'Frese Valve Selection'!Q914)</f>
        <v/>
      </c>
      <c r="B914" s="44">
        <f>'Frese Valve Selection'!C914</f>
        <v>0</v>
      </c>
      <c r="C914" s="44">
        <f>IF(ISBLANK(A914),"",'Frese Valve Selection'!AA914)</f>
        <v>0</v>
      </c>
      <c r="D914" s="44"/>
      <c r="E914" s="44"/>
      <c r="F914" s="44">
        <f>IF(ISBLANK(A914),"",'Frese Valve Selection'!D914)</f>
        <v>0</v>
      </c>
      <c r="G914" s="44">
        <v>1</v>
      </c>
      <c r="H914" s="44" t="e">
        <f>IF(ISBLANK(A914),"",'Frese Valve Selection'!AB914)</f>
        <v>#N/A</v>
      </c>
      <c r="I914" s="44" t="e">
        <f>IF(ISBLANK(A914),"",'Frese Valve Selection'!AC914&amp;" kPa")</f>
        <v>#N/A</v>
      </c>
      <c r="J914" s="44">
        <f>IF(ISBLANK(A914),"",'Frese Valve Selection'!B914)</f>
        <v>0</v>
      </c>
      <c r="K914" s="45" t="str">
        <f>IF(ISBLANK('Frese Valve Selection'!E914),"",'Frese Valve Selection'!E914)</f>
        <v/>
      </c>
    </row>
    <row r="915" spans="1:11">
      <c r="A915" s="43" t="str">
        <f>IF(ISBLANK('Frese Valve Selection'!Q915),"",'Frese Valve Selection'!Q915)</f>
        <v/>
      </c>
      <c r="B915" s="44">
        <f>'Frese Valve Selection'!C915</f>
        <v>0</v>
      </c>
      <c r="C915" s="44">
        <f>IF(ISBLANK(A915),"",'Frese Valve Selection'!AA915)</f>
        <v>0</v>
      </c>
      <c r="D915" s="44"/>
      <c r="E915" s="44"/>
      <c r="F915" s="44">
        <f>IF(ISBLANK(A915),"",'Frese Valve Selection'!D915)</f>
        <v>0</v>
      </c>
      <c r="G915" s="44">
        <v>1</v>
      </c>
      <c r="H915" s="44" t="e">
        <f>IF(ISBLANK(A915),"",'Frese Valve Selection'!AB915)</f>
        <v>#N/A</v>
      </c>
      <c r="I915" s="44" t="e">
        <f>IF(ISBLANK(A915),"",'Frese Valve Selection'!AC915&amp;" kPa")</f>
        <v>#N/A</v>
      </c>
      <c r="J915" s="44">
        <f>IF(ISBLANK(A915),"",'Frese Valve Selection'!B915)</f>
        <v>0</v>
      </c>
      <c r="K915" s="45" t="str">
        <f>IF(ISBLANK('Frese Valve Selection'!E915),"",'Frese Valve Selection'!E915)</f>
        <v/>
      </c>
    </row>
    <row r="916" spans="1:11">
      <c r="A916" s="43" t="str">
        <f>IF(ISBLANK('Frese Valve Selection'!Q916),"",'Frese Valve Selection'!Q916)</f>
        <v/>
      </c>
      <c r="B916" s="44">
        <f>'Frese Valve Selection'!C916</f>
        <v>0</v>
      </c>
      <c r="C916" s="44">
        <f>IF(ISBLANK(A916),"",'Frese Valve Selection'!AA916)</f>
        <v>0</v>
      </c>
      <c r="D916" s="44"/>
      <c r="E916" s="44"/>
      <c r="F916" s="44">
        <f>IF(ISBLANK(A916),"",'Frese Valve Selection'!D916)</f>
        <v>0</v>
      </c>
      <c r="G916" s="44">
        <v>1</v>
      </c>
      <c r="H916" s="44" t="e">
        <f>IF(ISBLANK(A916),"",'Frese Valve Selection'!AB916)</f>
        <v>#N/A</v>
      </c>
      <c r="I916" s="44" t="e">
        <f>IF(ISBLANK(A916),"",'Frese Valve Selection'!AC916&amp;" kPa")</f>
        <v>#N/A</v>
      </c>
      <c r="J916" s="44">
        <f>IF(ISBLANK(A916),"",'Frese Valve Selection'!B916)</f>
        <v>0</v>
      </c>
      <c r="K916" s="45" t="str">
        <f>IF(ISBLANK('Frese Valve Selection'!E916),"",'Frese Valve Selection'!E916)</f>
        <v/>
      </c>
    </row>
    <row r="917" spans="1:11">
      <c r="A917" s="43" t="str">
        <f>IF(ISBLANK('Frese Valve Selection'!Q917),"",'Frese Valve Selection'!Q917)</f>
        <v/>
      </c>
      <c r="B917" s="44">
        <f>'Frese Valve Selection'!C917</f>
        <v>0</v>
      </c>
      <c r="C917" s="44">
        <f>IF(ISBLANK(A917),"",'Frese Valve Selection'!AA917)</f>
        <v>0</v>
      </c>
      <c r="D917" s="44"/>
      <c r="E917" s="44"/>
      <c r="F917" s="44">
        <f>IF(ISBLANK(A917),"",'Frese Valve Selection'!D917)</f>
        <v>0</v>
      </c>
      <c r="G917" s="44">
        <v>1</v>
      </c>
      <c r="H917" s="44" t="e">
        <f>IF(ISBLANK(A917),"",'Frese Valve Selection'!AB917)</f>
        <v>#N/A</v>
      </c>
      <c r="I917" s="44" t="e">
        <f>IF(ISBLANK(A917),"",'Frese Valve Selection'!AC917&amp;" kPa")</f>
        <v>#N/A</v>
      </c>
      <c r="J917" s="44">
        <f>IF(ISBLANK(A917),"",'Frese Valve Selection'!B917)</f>
        <v>0</v>
      </c>
      <c r="K917" s="45" t="str">
        <f>IF(ISBLANK('Frese Valve Selection'!E917),"",'Frese Valve Selection'!E917)</f>
        <v/>
      </c>
    </row>
    <row r="918" spans="1:11">
      <c r="A918" s="43" t="str">
        <f>IF(ISBLANK('Frese Valve Selection'!Q918),"",'Frese Valve Selection'!Q918)</f>
        <v/>
      </c>
      <c r="B918" s="44">
        <f>'Frese Valve Selection'!C918</f>
        <v>0</v>
      </c>
      <c r="C918" s="44">
        <f>IF(ISBLANK(A918),"",'Frese Valve Selection'!AA918)</f>
        <v>0</v>
      </c>
      <c r="D918" s="44"/>
      <c r="E918" s="44"/>
      <c r="F918" s="44">
        <f>IF(ISBLANK(A918),"",'Frese Valve Selection'!D918)</f>
        <v>0</v>
      </c>
      <c r="G918" s="44">
        <v>1</v>
      </c>
      <c r="H918" s="44" t="e">
        <f>IF(ISBLANK(A918),"",'Frese Valve Selection'!AB918)</f>
        <v>#N/A</v>
      </c>
      <c r="I918" s="44" t="e">
        <f>IF(ISBLANK(A918),"",'Frese Valve Selection'!AC918&amp;" kPa")</f>
        <v>#N/A</v>
      </c>
      <c r="J918" s="44">
        <f>IF(ISBLANK(A918),"",'Frese Valve Selection'!B918)</f>
        <v>0</v>
      </c>
      <c r="K918" s="45" t="str">
        <f>IF(ISBLANK('Frese Valve Selection'!E918),"",'Frese Valve Selection'!E918)</f>
        <v/>
      </c>
    </row>
    <row r="919" spans="1:11">
      <c r="A919" s="43" t="str">
        <f>IF(ISBLANK('Frese Valve Selection'!Q919),"",'Frese Valve Selection'!Q919)</f>
        <v/>
      </c>
      <c r="B919" s="44">
        <f>'Frese Valve Selection'!C919</f>
        <v>0</v>
      </c>
      <c r="C919" s="44">
        <f>IF(ISBLANK(A919),"",'Frese Valve Selection'!AA919)</f>
        <v>0</v>
      </c>
      <c r="D919" s="44"/>
      <c r="E919" s="44"/>
      <c r="F919" s="44">
        <f>IF(ISBLANK(A919),"",'Frese Valve Selection'!D919)</f>
        <v>0</v>
      </c>
      <c r="G919" s="44">
        <v>1</v>
      </c>
      <c r="H919" s="44" t="e">
        <f>IF(ISBLANK(A919),"",'Frese Valve Selection'!AB919)</f>
        <v>#N/A</v>
      </c>
      <c r="I919" s="44" t="e">
        <f>IF(ISBLANK(A919),"",'Frese Valve Selection'!AC919&amp;" kPa")</f>
        <v>#N/A</v>
      </c>
      <c r="J919" s="44">
        <f>IF(ISBLANK(A919),"",'Frese Valve Selection'!B919)</f>
        <v>0</v>
      </c>
      <c r="K919" s="45" t="str">
        <f>IF(ISBLANK('Frese Valve Selection'!E919),"",'Frese Valve Selection'!E919)</f>
        <v/>
      </c>
    </row>
    <row r="920" spans="1:11">
      <c r="A920" s="43" t="str">
        <f>IF(ISBLANK('Frese Valve Selection'!Q920),"",'Frese Valve Selection'!Q920)</f>
        <v/>
      </c>
      <c r="B920" s="44">
        <f>'Frese Valve Selection'!C920</f>
        <v>0</v>
      </c>
      <c r="C920" s="44">
        <f>IF(ISBLANK(A920),"",'Frese Valve Selection'!AA920)</f>
        <v>0</v>
      </c>
      <c r="D920" s="44"/>
      <c r="E920" s="44"/>
      <c r="F920" s="44">
        <f>IF(ISBLANK(A920),"",'Frese Valve Selection'!D920)</f>
        <v>0</v>
      </c>
      <c r="G920" s="44">
        <v>1</v>
      </c>
      <c r="H920" s="44" t="e">
        <f>IF(ISBLANK(A920),"",'Frese Valve Selection'!AB920)</f>
        <v>#N/A</v>
      </c>
      <c r="I920" s="44" t="e">
        <f>IF(ISBLANK(A920),"",'Frese Valve Selection'!AC920&amp;" kPa")</f>
        <v>#N/A</v>
      </c>
      <c r="J920" s="44">
        <f>IF(ISBLANK(A920),"",'Frese Valve Selection'!B920)</f>
        <v>0</v>
      </c>
      <c r="K920" s="45" t="str">
        <f>IF(ISBLANK('Frese Valve Selection'!E920),"",'Frese Valve Selection'!E920)</f>
        <v/>
      </c>
    </row>
    <row r="921" spans="1:11">
      <c r="A921" s="43" t="str">
        <f>IF(ISBLANK('Frese Valve Selection'!Q921),"",'Frese Valve Selection'!Q921)</f>
        <v/>
      </c>
      <c r="B921" s="44">
        <f>'Frese Valve Selection'!C921</f>
        <v>0</v>
      </c>
      <c r="C921" s="44">
        <f>IF(ISBLANK(A921),"",'Frese Valve Selection'!AA921)</f>
        <v>0</v>
      </c>
      <c r="D921" s="44"/>
      <c r="E921" s="44"/>
      <c r="F921" s="44">
        <f>IF(ISBLANK(A921),"",'Frese Valve Selection'!D921)</f>
        <v>0</v>
      </c>
      <c r="G921" s="44">
        <v>1</v>
      </c>
      <c r="H921" s="44" t="e">
        <f>IF(ISBLANK(A921),"",'Frese Valve Selection'!AB921)</f>
        <v>#N/A</v>
      </c>
      <c r="I921" s="44" t="e">
        <f>IF(ISBLANK(A921),"",'Frese Valve Selection'!AC921&amp;" kPa")</f>
        <v>#N/A</v>
      </c>
      <c r="J921" s="44">
        <f>IF(ISBLANK(A921),"",'Frese Valve Selection'!B921)</f>
        <v>0</v>
      </c>
      <c r="K921" s="45" t="str">
        <f>IF(ISBLANK('Frese Valve Selection'!E921),"",'Frese Valve Selection'!E921)</f>
        <v/>
      </c>
    </row>
    <row r="922" spans="1:11">
      <c r="A922" s="43" t="str">
        <f>IF(ISBLANK('Frese Valve Selection'!Q922),"",'Frese Valve Selection'!Q922)</f>
        <v/>
      </c>
      <c r="B922" s="44">
        <f>'Frese Valve Selection'!C922</f>
        <v>0</v>
      </c>
      <c r="C922" s="44">
        <f>IF(ISBLANK(A922),"",'Frese Valve Selection'!AA922)</f>
        <v>0</v>
      </c>
      <c r="D922" s="44"/>
      <c r="E922" s="44"/>
      <c r="F922" s="44">
        <f>IF(ISBLANK(A922),"",'Frese Valve Selection'!D922)</f>
        <v>0</v>
      </c>
      <c r="G922" s="44">
        <v>1</v>
      </c>
      <c r="H922" s="44" t="e">
        <f>IF(ISBLANK(A922),"",'Frese Valve Selection'!AB922)</f>
        <v>#N/A</v>
      </c>
      <c r="I922" s="44" t="e">
        <f>IF(ISBLANK(A922),"",'Frese Valve Selection'!AC922&amp;" kPa")</f>
        <v>#N/A</v>
      </c>
      <c r="J922" s="44">
        <f>IF(ISBLANK(A922),"",'Frese Valve Selection'!B922)</f>
        <v>0</v>
      </c>
      <c r="K922" s="45" t="str">
        <f>IF(ISBLANK('Frese Valve Selection'!E922),"",'Frese Valve Selection'!E922)</f>
        <v/>
      </c>
    </row>
    <row r="923" spans="1:11">
      <c r="A923" s="43" t="str">
        <f>IF(ISBLANK('Frese Valve Selection'!Q923),"",'Frese Valve Selection'!Q923)</f>
        <v/>
      </c>
      <c r="B923" s="44">
        <f>'Frese Valve Selection'!C923</f>
        <v>0</v>
      </c>
      <c r="C923" s="44">
        <f>IF(ISBLANK(A923),"",'Frese Valve Selection'!AA923)</f>
        <v>0</v>
      </c>
      <c r="D923" s="44"/>
      <c r="E923" s="44"/>
      <c r="F923" s="44">
        <f>IF(ISBLANK(A923),"",'Frese Valve Selection'!D923)</f>
        <v>0</v>
      </c>
      <c r="G923" s="44">
        <v>1</v>
      </c>
      <c r="H923" s="44" t="e">
        <f>IF(ISBLANK(A923),"",'Frese Valve Selection'!AB923)</f>
        <v>#N/A</v>
      </c>
      <c r="I923" s="44" t="e">
        <f>IF(ISBLANK(A923),"",'Frese Valve Selection'!AC923&amp;" kPa")</f>
        <v>#N/A</v>
      </c>
      <c r="J923" s="44">
        <f>IF(ISBLANK(A923),"",'Frese Valve Selection'!B923)</f>
        <v>0</v>
      </c>
      <c r="K923" s="45" t="str">
        <f>IF(ISBLANK('Frese Valve Selection'!E923),"",'Frese Valve Selection'!E923)</f>
        <v/>
      </c>
    </row>
    <row r="924" spans="1:11">
      <c r="A924" s="43" t="str">
        <f>IF(ISBLANK('Frese Valve Selection'!Q924),"",'Frese Valve Selection'!Q924)</f>
        <v/>
      </c>
      <c r="B924" s="44">
        <f>'Frese Valve Selection'!C924</f>
        <v>0</v>
      </c>
      <c r="C924" s="44">
        <f>IF(ISBLANK(A924),"",'Frese Valve Selection'!AA924)</f>
        <v>0</v>
      </c>
      <c r="D924" s="44"/>
      <c r="E924" s="44"/>
      <c r="F924" s="44">
        <f>IF(ISBLANK(A924),"",'Frese Valve Selection'!D924)</f>
        <v>0</v>
      </c>
      <c r="G924" s="44">
        <v>1</v>
      </c>
      <c r="H924" s="44" t="e">
        <f>IF(ISBLANK(A924),"",'Frese Valve Selection'!AB924)</f>
        <v>#N/A</v>
      </c>
      <c r="I924" s="44" t="e">
        <f>IF(ISBLANK(A924),"",'Frese Valve Selection'!AC924&amp;" kPa")</f>
        <v>#N/A</v>
      </c>
      <c r="J924" s="44">
        <f>IF(ISBLANK(A924),"",'Frese Valve Selection'!B924)</f>
        <v>0</v>
      </c>
      <c r="K924" s="45" t="str">
        <f>IF(ISBLANK('Frese Valve Selection'!E924),"",'Frese Valve Selection'!E924)</f>
        <v/>
      </c>
    </row>
    <row r="925" spans="1:11">
      <c r="A925" s="43" t="str">
        <f>IF(ISBLANK('Frese Valve Selection'!Q925),"",'Frese Valve Selection'!Q925)</f>
        <v/>
      </c>
      <c r="B925" s="44">
        <f>'Frese Valve Selection'!C925</f>
        <v>0</v>
      </c>
      <c r="C925" s="44">
        <f>IF(ISBLANK(A925),"",'Frese Valve Selection'!AA925)</f>
        <v>0</v>
      </c>
      <c r="D925" s="44"/>
      <c r="E925" s="44"/>
      <c r="F925" s="44">
        <f>IF(ISBLANK(A925),"",'Frese Valve Selection'!D925)</f>
        <v>0</v>
      </c>
      <c r="G925" s="44">
        <v>1</v>
      </c>
      <c r="H925" s="44" t="e">
        <f>IF(ISBLANK(A925),"",'Frese Valve Selection'!AB925)</f>
        <v>#N/A</v>
      </c>
      <c r="I925" s="44" t="e">
        <f>IF(ISBLANK(A925),"",'Frese Valve Selection'!AC925&amp;" kPa")</f>
        <v>#N/A</v>
      </c>
      <c r="J925" s="44">
        <f>IF(ISBLANK(A925),"",'Frese Valve Selection'!B925)</f>
        <v>0</v>
      </c>
      <c r="K925" s="45" t="str">
        <f>IF(ISBLANK('Frese Valve Selection'!E925),"",'Frese Valve Selection'!E925)</f>
        <v/>
      </c>
    </row>
    <row r="926" spans="1:11">
      <c r="A926" s="43" t="str">
        <f>IF(ISBLANK('Frese Valve Selection'!Q926),"",'Frese Valve Selection'!Q926)</f>
        <v/>
      </c>
      <c r="B926" s="44">
        <f>'Frese Valve Selection'!C926</f>
        <v>0</v>
      </c>
      <c r="C926" s="44">
        <f>IF(ISBLANK(A926),"",'Frese Valve Selection'!AA926)</f>
        <v>0</v>
      </c>
      <c r="D926" s="44"/>
      <c r="E926" s="44"/>
      <c r="F926" s="44">
        <f>IF(ISBLANK(A926),"",'Frese Valve Selection'!D926)</f>
        <v>0</v>
      </c>
      <c r="G926" s="44">
        <v>1</v>
      </c>
      <c r="H926" s="44" t="e">
        <f>IF(ISBLANK(A926),"",'Frese Valve Selection'!AB926)</f>
        <v>#N/A</v>
      </c>
      <c r="I926" s="44" t="e">
        <f>IF(ISBLANK(A926),"",'Frese Valve Selection'!AC926&amp;" kPa")</f>
        <v>#N/A</v>
      </c>
      <c r="J926" s="44">
        <f>IF(ISBLANK(A926),"",'Frese Valve Selection'!B926)</f>
        <v>0</v>
      </c>
      <c r="K926" s="45" t="str">
        <f>IF(ISBLANK('Frese Valve Selection'!E926),"",'Frese Valve Selection'!E926)</f>
        <v/>
      </c>
    </row>
    <row r="927" spans="1:11">
      <c r="A927" s="43" t="str">
        <f>IF(ISBLANK('Frese Valve Selection'!Q927),"",'Frese Valve Selection'!Q927)</f>
        <v/>
      </c>
      <c r="B927" s="44">
        <f>'Frese Valve Selection'!C927</f>
        <v>0</v>
      </c>
      <c r="C927" s="44">
        <f>IF(ISBLANK(A927),"",'Frese Valve Selection'!AA927)</f>
        <v>0</v>
      </c>
      <c r="D927" s="44"/>
      <c r="E927" s="44"/>
      <c r="F927" s="44">
        <f>IF(ISBLANK(A927),"",'Frese Valve Selection'!D927)</f>
        <v>0</v>
      </c>
      <c r="G927" s="44">
        <v>1</v>
      </c>
      <c r="H927" s="44" t="e">
        <f>IF(ISBLANK(A927),"",'Frese Valve Selection'!AB927)</f>
        <v>#N/A</v>
      </c>
      <c r="I927" s="44" t="e">
        <f>IF(ISBLANK(A927),"",'Frese Valve Selection'!AC927&amp;" kPa")</f>
        <v>#N/A</v>
      </c>
      <c r="J927" s="44">
        <f>IF(ISBLANK(A927),"",'Frese Valve Selection'!B927)</f>
        <v>0</v>
      </c>
      <c r="K927" s="45" t="str">
        <f>IF(ISBLANK('Frese Valve Selection'!E927),"",'Frese Valve Selection'!E927)</f>
        <v/>
      </c>
    </row>
    <row r="928" spans="1:11">
      <c r="A928" s="43" t="str">
        <f>IF(ISBLANK('Frese Valve Selection'!Q928),"",'Frese Valve Selection'!Q928)</f>
        <v/>
      </c>
      <c r="B928" s="44">
        <f>'Frese Valve Selection'!C928</f>
        <v>0</v>
      </c>
      <c r="C928" s="44">
        <f>IF(ISBLANK(A928),"",'Frese Valve Selection'!AA928)</f>
        <v>0</v>
      </c>
      <c r="D928" s="44"/>
      <c r="E928" s="44"/>
      <c r="F928" s="44">
        <f>IF(ISBLANK(A928),"",'Frese Valve Selection'!D928)</f>
        <v>0</v>
      </c>
      <c r="G928" s="44">
        <v>1</v>
      </c>
      <c r="H928" s="44" t="e">
        <f>IF(ISBLANK(A928),"",'Frese Valve Selection'!AB928)</f>
        <v>#N/A</v>
      </c>
      <c r="I928" s="44" t="e">
        <f>IF(ISBLANK(A928),"",'Frese Valve Selection'!AC928&amp;" kPa")</f>
        <v>#N/A</v>
      </c>
      <c r="J928" s="44">
        <f>IF(ISBLANK(A928),"",'Frese Valve Selection'!B928)</f>
        <v>0</v>
      </c>
      <c r="K928" s="45" t="str">
        <f>IF(ISBLANK('Frese Valve Selection'!E928),"",'Frese Valve Selection'!E928)</f>
        <v/>
      </c>
    </row>
    <row r="929" spans="1:11">
      <c r="A929" s="43" t="str">
        <f>IF(ISBLANK('Frese Valve Selection'!Q929),"",'Frese Valve Selection'!Q929)</f>
        <v/>
      </c>
      <c r="B929" s="44">
        <f>'Frese Valve Selection'!C929</f>
        <v>0</v>
      </c>
      <c r="C929" s="44">
        <f>IF(ISBLANK(A929),"",'Frese Valve Selection'!AA929)</f>
        <v>0</v>
      </c>
      <c r="D929" s="44"/>
      <c r="E929" s="44"/>
      <c r="F929" s="44">
        <f>IF(ISBLANK(A929),"",'Frese Valve Selection'!D929)</f>
        <v>0</v>
      </c>
      <c r="G929" s="44">
        <v>1</v>
      </c>
      <c r="H929" s="44" t="e">
        <f>IF(ISBLANK(A929),"",'Frese Valve Selection'!AB929)</f>
        <v>#N/A</v>
      </c>
      <c r="I929" s="44" t="e">
        <f>IF(ISBLANK(A929),"",'Frese Valve Selection'!AC929&amp;" kPa")</f>
        <v>#N/A</v>
      </c>
      <c r="J929" s="44">
        <f>IF(ISBLANK(A929),"",'Frese Valve Selection'!B929)</f>
        <v>0</v>
      </c>
      <c r="K929" s="45" t="str">
        <f>IF(ISBLANK('Frese Valve Selection'!E929),"",'Frese Valve Selection'!E929)</f>
        <v/>
      </c>
    </row>
    <row r="930" spans="1:11">
      <c r="A930" s="43" t="str">
        <f>IF(ISBLANK('Frese Valve Selection'!Q930),"",'Frese Valve Selection'!Q930)</f>
        <v/>
      </c>
      <c r="B930" s="44">
        <f>'Frese Valve Selection'!C930</f>
        <v>0</v>
      </c>
      <c r="C930" s="44">
        <f>IF(ISBLANK(A930),"",'Frese Valve Selection'!AA930)</f>
        <v>0</v>
      </c>
      <c r="D930" s="44"/>
      <c r="E930" s="44"/>
      <c r="F930" s="44">
        <f>IF(ISBLANK(A930),"",'Frese Valve Selection'!D930)</f>
        <v>0</v>
      </c>
      <c r="G930" s="44">
        <v>1</v>
      </c>
      <c r="H930" s="44" t="e">
        <f>IF(ISBLANK(A930),"",'Frese Valve Selection'!AB930)</f>
        <v>#N/A</v>
      </c>
      <c r="I930" s="44" t="e">
        <f>IF(ISBLANK(A930),"",'Frese Valve Selection'!AC930&amp;" kPa")</f>
        <v>#N/A</v>
      </c>
      <c r="J930" s="44">
        <f>IF(ISBLANK(A930),"",'Frese Valve Selection'!B930)</f>
        <v>0</v>
      </c>
      <c r="K930" s="45" t="str">
        <f>IF(ISBLANK('Frese Valve Selection'!E930),"",'Frese Valve Selection'!E930)</f>
        <v/>
      </c>
    </row>
    <row r="931" spans="1:11">
      <c r="A931" s="43" t="str">
        <f>IF(ISBLANK('Frese Valve Selection'!Q931),"",'Frese Valve Selection'!Q931)</f>
        <v/>
      </c>
      <c r="B931" s="44">
        <f>'Frese Valve Selection'!C931</f>
        <v>0</v>
      </c>
      <c r="C931" s="44">
        <f>IF(ISBLANK(A931),"",'Frese Valve Selection'!AA931)</f>
        <v>0</v>
      </c>
      <c r="D931" s="44"/>
      <c r="E931" s="44"/>
      <c r="F931" s="44">
        <f>IF(ISBLANK(A931),"",'Frese Valve Selection'!D931)</f>
        <v>0</v>
      </c>
      <c r="G931" s="44">
        <v>1</v>
      </c>
      <c r="H931" s="44" t="e">
        <f>IF(ISBLANK(A931),"",'Frese Valve Selection'!AB931)</f>
        <v>#N/A</v>
      </c>
      <c r="I931" s="44" t="e">
        <f>IF(ISBLANK(A931),"",'Frese Valve Selection'!AC931&amp;" kPa")</f>
        <v>#N/A</v>
      </c>
      <c r="J931" s="44">
        <f>IF(ISBLANK(A931),"",'Frese Valve Selection'!B931)</f>
        <v>0</v>
      </c>
      <c r="K931" s="45" t="str">
        <f>IF(ISBLANK('Frese Valve Selection'!E931),"",'Frese Valve Selection'!E931)</f>
        <v/>
      </c>
    </row>
    <row r="932" spans="1:11">
      <c r="A932" s="43" t="str">
        <f>IF(ISBLANK('Frese Valve Selection'!Q932),"",'Frese Valve Selection'!Q932)</f>
        <v/>
      </c>
      <c r="B932" s="44">
        <f>'Frese Valve Selection'!C932</f>
        <v>0</v>
      </c>
      <c r="C932" s="44">
        <f>IF(ISBLANK(A932),"",'Frese Valve Selection'!AA932)</f>
        <v>0</v>
      </c>
      <c r="D932" s="44"/>
      <c r="E932" s="44"/>
      <c r="F932" s="44">
        <f>IF(ISBLANK(A932),"",'Frese Valve Selection'!D932)</f>
        <v>0</v>
      </c>
      <c r="G932" s="44">
        <v>1</v>
      </c>
      <c r="H932" s="44" t="e">
        <f>IF(ISBLANK(A932),"",'Frese Valve Selection'!AB932)</f>
        <v>#N/A</v>
      </c>
      <c r="I932" s="44" t="e">
        <f>IF(ISBLANK(A932),"",'Frese Valve Selection'!AC932&amp;" kPa")</f>
        <v>#N/A</v>
      </c>
      <c r="J932" s="44">
        <f>IF(ISBLANK(A932),"",'Frese Valve Selection'!B932)</f>
        <v>0</v>
      </c>
      <c r="K932" s="45" t="str">
        <f>IF(ISBLANK('Frese Valve Selection'!E932),"",'Frese Valve Selection'!E932)</f>
        <v/>
      </c>
    </row>
    <row r="933" spans="1:11">
      <c r="A933" s="43" t="str">
        <f>IF(ISBLANK('Frese Valve Selection'!Q933),"",'Frese Valve Selection'!Q933)</f>
        <v/>
      </c>
      <c r="B933" s="44">
        <f>'Frese Valve Selection'!C933</f>
        <v>0</v>
      </c>
      <c r="C933" s="44">
        <f>IF(ISBLANK(A933),"",'Frese Valve Selection'!AA933)</f>
        <v>0</v>
      </c>
      <c r="D933" s="44"/>
      <c r="E933" s="44"/>
      <c r="F933" s="44">
        <f>IF(ISBLANK(A933),"",'Frese Valve Selection'!D933)</f>
        <v>0</v>
      </c>
      <c r="G933" s="44">
        <v>1</v>
      </c>
      <c r="H933" s="44" t="e">
        <f>IF(ISBLANK(A933),"",'Frese Valve Selection'!AB933)</f>
        <v>#N/A</v>
      </c>
      <c r="I933" s="44" t="e">
        <f>IF(ISBLANK(A933),"",'Frese Valve Selection'!AC933&amp;" kPa")</f>
        <v>#N/A</v>
      </c>
      <c r="J933" s="44">
        <f>IF(ISBLANK(A933),"",'Frese Valve Selection'!B933)</f>
        <v>0</v>
      </c>
      <c r="K933" s="45" t="str">
        <f>IF(ISBLANK('Frese Valve Selection'!E933),"",'Frese Valve Selection'!E933)</f>
        <v/>
      </c>
    </row>
    <row r="934" spans="1:11">
      <c r="A934" s="43" t="str">
        <f>IF(ISBLANK('Frese Valve Selection'!Q934),"",'Frese Valve Selection'!Q934)</f>
        <v/>
      </c>
      <c r="B934" s="44">
        <f>'Frese Valve Selection'!C934</f>
        <v>0</v>
      </c>
      <c r="C934" s="44">
        <f>IF(ISBLANK(A934),"",'Frese Valve Selection'!AA934)</f>
        <v>0</v>
      </c>
      <c r="D934" s="44"/>
      <c r="E934" s="44"/>
      <c r="F934" s="44">
        <f>IF(ISBLANK(A934),"",'Frese Valve Selection'!D934)</f>
        <v>0</v>
      </c>
      <c r="G934" s="44">
        <v>1</v>
      </c>
      <c r="H934" s="44" t="e">
        <f>IF(ISBLANK(A934),"",'Frese Valve Selection'!AB934)</f>
        <v>#N/A</v>
      </c>
      <c r="I934" s="44" t="e">
        <f>IF(ISBLANK(A934),"",'Frese Valve Selection'!AC934&amp;" kPa")</f>
        <v>#N/A</v>
      </c>
      <c r="J934" s="44">
        <f>IF(ISBLANK(A934),"",'Frese Valve Selection'!B934)</f>
        <v>0</v>
      </c>
      <c r="K934" s="45" t="str">
        <f>IF(ISBLANK('Frese Valve Selection'!E934),"",'Frese Valve Selection'!E934)</f>
        <v/>
      </c>
    </row>
    <row r="935" spans="1:11">
      <c r="A935" s="43" t="str">
        <f>IF(ISBLANK('Frese Valve Selection'!Q935),"",'Frese Valve Selection'!Q935)</f>
        <v/>
      </c>
      <c r="B935" s="44">
        <f>'Frese Valve Selection'!C935</f>
        <v>0</v>
      </c>
      <c r="C935" s="44">
        <f>IF(ISBLANK(A935),"",'Frese Valve Selection'!AA935)</f>
        <v>0</v>
      </c>
      <c r="D935" s="44"/>
      <c r="E935" s="44"/>
      <c r="F935" s="44">
        <f>IF(ISBLANK(A935),"",'Frese Valve Selection'!D935)</f>
        <v>0</v>
      </c>
      <c r="G935" s="44">
        <v>1</v>
      </c>
      <c r="H935" s="44" t="e">
        <f>IF(ISBLANK(A935),"",'Frese Valve Selection'!AB935)</f>
        <v>#N/A</v>
      </c>
      <c r="I935" s="44" t="e">
        <f>IF(ISBLANK(A935),"",'Frese Valve Selection'!AC935&amp;" kPa")</f>
        <v>#N/A</v>
      </c>
      <c r="J935" s="44">
        <f>IF(ISBLANK(A935),"",'Frese Valve Selection'!B935)</f>
        <v>0</v>
      </c>
      <c r="K935" s="45" t="str">
        <f>IF(ISBLANK('Frese Valve Selection'!E935),"",'Frese Valve Selection'!E935)</f>
        <v/>
      </c>
    </row>
    <row r="936" spans="1:11">
      <c r="A936" s="43" t="str">
        <f>IF(ISBLANK('Frese Valve Selection'!Q936),"",'Frese Valve Selection'!Q936)</f>
        <v/>
      </c>
      <c r="B936" s="44">
        <f>'Frese Valve Selection'!C936</f>
        <v>0</v>
      </c>
      <c r="C936" s="44">
        <f>IF(ISBLANK(A936),"",'Frese Valve Selection'!AA936)</f>
        <v>0</v>
      </c>
      <c r="D936" s="44"/>
      <c r="E936" s="44"/>
      <c r="F936" s="44">
        <f>IF(ISBLANK(A936),"",'Frese Valve Selection'!D936)</f>
        <v>0</v>
      </c>
      <c r="G936" s="44">
        <v>1</v>
      </c>
      <c r="H936" s="44" t="e">
        <f>IF(ISBLANK(A936),"",'Frese Valve Selection'!AB936)</f>
        <v>#N/A</v>
      </c>
      <c r="I936" s="44" t="e">
        <f>IF(ISBLANK(A936),"",'Frese Valve Selection'!AC936&amp;" kPa")</f>
        <v>#N/A</v>
      </c>
      <c r="J936" s="44">
        <f>IF(ISBLANK(A936),"",'Frese Valve Selection'!B936)</f>
        <v>0</v>
      </c>
      <c r="K936" s="45" t="str">
        <f>IF(ISBLANK('Frese Valve Selection'!E936),"",'Frese Valve Selection'!E936)</f>
        <v/>
      </c>
    </row>
    <row r="937" spans="1:11">
      <c r="A937" s="43" t="str">
        <f>IF(ISBLANK('Frese Valve Selection'!Q937),"",'Frese Valve Selection'!Q937)</f>
        <v/>
      </c>
      <c r="B937" s="44">
        <f>'Frese Valve Selection'!C937</f>
        <v>0</v>
      </c>
      <c r="C937" s="44">
        <f>IF(ISBLANK(A937),"",'Frese Valve Selection'!AA937)</f>
        <v>0</v>
      </c>
      <c r="D937" s="44"/>
      <c r="E937" s="44"/>
      <c r="F937" s="44">
        <f>IF(ISBLANK(A937),"",'Frese Valve Selection'!D937)</f>
        <v>0</v>
      </c>
      <c r="G937" s="44">
        <v>1</v>
      </c>
      <c r="H937" s="44" t="e">
        <f>IF(ISBLANK(A937),"",'Frese Valve Selection'!AB937)</f>
        <v>#N/A</v>
      </c>
      <c r="I937" s="44" t="e">
        <f>IF(ISBLANK(A937),"",'Frese Valve Selection'!AC937&amp;" kPa")</f>
        <v>#N/A</v>
      </c>
      <c r="J937" s="44">
        <f>IF(ISBLANK(A937),"",'Frese Valve Selection'!B937)</f>
        <v>0</v>
      </c>
      <c r="K937" s="45" t="str">
        <f>IF(ISBLANK('Frese Valve Selection'!E937),"",'Frese Valve Selection'!E937)</f>
        <v/>
      </c>
    </row>
    <row r="938" spans="1:11">
      <c r="A938" s="43" t="str">
        <f>IF(ISBLANK('Frese Valve Selection'!Q938),"",'Frese Valve Selection'!Q938)</f>
        <v/>
      </c>
      <c r="B938" s="44">
        <f>'Frese Valve Selection'!C938</f>
        <v>0</v>
      </c>
      <c r="C938" s="44">
        <f>IF(ISBLANK(A938),"",'Frese Valve Selection'!AA938)</f>
        <v>0</v>
      </c>
      <c r="D938" s="44"/>
      <c r="E938" s="44"/>
      <c r="F938" s="44">
        <f>IF(ISBLANK(A938),"",'Frese Valve Selection'!D938)</f>
        <v>0</v>
      </c>
      <c r="G938" s="44">
        <v>1</v>
      </c>
      <c r="H938" s="44" t="e">
        <f>IF(ISBLANK(A938),"",'Frese Valve Selection'!AB938)</f>
        <v>#N/A</v>
      </c>
      <c r="I938" s="44" t="e">
        <f>IF(ISBLANK(A938),"",'Frese Valve Selection'!AC938&amp;" kPa")</f>
        <v>#N/A</v>
      </c>
      <c r="J938" s="44">
        <f>IF(ISBLANK(A938),"",'Frese Valve Selection'!B938)</f>
        <v>0</v>
      </c>
      <c r="K938" s="45" t="str">
        <f>IF(ISBLANK('Frese Valve Selection'!E938),"",'Frese Valve Selection'!E938)</f>
        <v/>
      </c>
    </row>
    <row r="939" spans="1:11">
      <c r="A939" s="43" t="str">
        <f>IF(ISBLANK('Frese Valve Selection'!Q939),"",'Frese Valve Selection'!Q939)</f>
        <v/>
      </c>
      <c r="B939" s="44">
        <f>'Frese Valve Selection'!C939</f>
        <v>0</v>
      </c>
      <c r="C939" s="44">
        <f>IF(ISBLANK(A939),"",'Frese Valve Selection'!AA939)</f>
        <v>0</v>
      </c>
      <c r="D939" s="44"/>
      <c r="E939" s="44"/>
      <c r="F939" s="44">
        <f>IF(ISBLANK(A939),"",'Frese Valve Selection'!D939)</f>
        <v>0</v>
      </c>
      <c r="G939" s="44">
        <v>1</v>
      </c>
      <c r="H939" s="44" t="e">
        <f>IF(ISBLANK(A939),"",'Frese Valve Selection'!AB939)</f>
        <v>#N/A</v>
      </c>
      <c r="I939" s="44" t="e">
        <f>IF(ISBLANK(A939),"",'Frese Valve Selection'!AC939&amp;" kPa")</f>
        <v>#N/A</v>
      </c>
      <c r="J939" s="44">
        <f>IF(ISBLANK(A939),"",'Frese Valve Selection'!B939)</f>
        <v>0</v>
      </c>
      <c r="K939" s="45" t="str">
        <f>IF(ISBLANK('Frese Valve Selection'!E939),"",'Frese Valve Selection'!E939)</f>
        <v/>
      </c>
    </row>
    <row r="940" spans="1:11">
      <c r="A940" s="43" t="str">
        <f>IF(ISBLANK('Frese Valve Selection'!Q940),"",'Frese Valve Selection'!Q940)</f>
        <v/>
      </c>
      <c r="B940" s="44">
        <f>'Frese Valve Selection'!C940</f>
        <v>0</v>
      </c>
      <c r="C940" s="44">
        <f>IF(ISBLANK(A940),"",'Frese Valve Selection'!AA940)</f>
        <v>0</v>
      </c>
      <c r="D940" s="44"/>
      <c r="E940" s="44"/>
      <c r="F940" s="44">
        <f>IF(ISBLANK(A940),"",'Frese Valve Selection'!D940)</f>
        <v>0</v>
      </c>
      <c r="G940" s="44">
        <v>1</v>
      </c>
      <c r="H940" s="44" t="e">
        <f>IF(ISBLANK(A940),"",'Frese Valve Selection'!AB940)</f>
        <v>#N/A</v>
      </c>
      <c r="I940" s="44" t="e">
        <f>IF(ISBLANK(A940),"",'Frese Valve Selection'!AC940&amp;" kPa")</f>
        <v>#N/A</v>
      </c>
      <c r="J940" s="44">
        <f>IF(ISBLANK(A940),"",'Frese Valve Selection'!B940)</f>
        <v>0</v>
      </c>
      <c r="K940" s="45" t="str">
        <f>IF(ISBLANK('Frese Valve Selection'!E940),"",'Frese Valve Selection'!E940)</f>
        <v/>
      </c>
    </row>
    <row r="941" spans="1:11">
      <c r="A941" s="43" t="str">
        <f>IF(ISBLANK('Frese Valve Selection'!Q941),"",'Frese Valve Selection'!Q941)</f>
        <v/>
      </c>
      <c r="B941" s="44">
        <f>'Frese Valve Selection'!C941</f>
        <v>0</v>
      </c>
      <c r="C941" s="44">
        <f>IF(ISBLANK(A941),"",'Frese Valve Selection'!AA941)</f>
        <v>0</v>
      </c>
      <c r="D941" s="44"/>
      <c r="E941" s="44"/>
      <c r="F941" s="44">
        <f>IF(ISBLANK(A941),"",'Frese Valve Selection'!D941)</f>
        <v>0</v>
      </c>
      <c r="G941" s="44">
        <v>1</v>
      </c>
      <c r="H941" s="44" t="e">
        <f>IF(ISBLANK(A941),"",'Frese Valve Selection'!AB941)</f>
        <v>#N/A</v>
      </c>
      <c r="I941" s="44" t="e">
        <f>IF(ISBLANK(A941),"",'Frese Valve Selection'!AC941&amp;" kPa")</f>
        <v>#N/A</v>
      </c>
      <c r="J941" s="44">
        <f>IF(ISBLANK(A941),"",'Frese Valve Selection'!B941)</f>
        <v>0</v>
      </c>
      <c r="K941" s="45" t="str">
        <f>IF(ISBLANK('Frese Valve Selection'!E941),"",'Frese Valve Selection'!E941)</f>
        <v/>
      </c>
    </row>
    <row r="942" spans="1:11">
      <c r="A942" s="43" t="str">
        <f>IF(ISBLANK('Frese Valve Selection'!Q942),"",'Frese Valve Selection'!Q942)</f>
        <v/>
      </c>
      <c r="B942" s="44">
        <f>'Frese Valve Selection'!C942</f>
        <v>0</v>
      </c>
      <c r="C942" s="44">
        <f>IF(ISBLANK(A942),"",'Frese Valve Selection'!AA942)</f>
        <v>0</v>
      </c>
      <c r="D942" s="44"/>
      <c r="E942" s="44"/>
      <c r="F942" s="44">
        <f>IF(ISBLANK(A942),"",'Frese Valve Selection'!D942)</f>
        <v>0</v>
      </c>
      <c r="G942" s="44">
        <v>1</v>
      </c>
      <c r="H942" s="44" t="e">
        <f>IF(ISBLANK(A942),"",'Frese Valve Selection'!AB942)</f>
        <v>#N/A</v>
      </c>
      <c r="I942" s="44" t="e">
        <f>IF(ISBLANK(A942),"",'Frese Valve Selection'!AC942&amp;" kPa")</f>
        <v>#N/A</v>
      </c>
      <c r="J942" s="44">
        <f>IF(ISBLANK(A942),"",'Frese Valve Selection'!B942)</f>
        <v>0</v>
      </c>
      <c r="K942" s="45" t="str">
        <f>IF(ISBLANK('Frese Valve Selection'!E942),"",'Frese Valve Selection'!E942)</f>
        <v/>
      </c>
    </row>
    <row r="943" spans="1:11">
      <c r="A943" s="43" t="str">
        <f>IF(ISBLANK('Frese Valve Selection'!Q943),"",'Frese Valve Selection'!Q943)</f>
        <v/>
      </c>
      <c r="B943" s="44">
        <f>'Frese Valve Selection'!C943</f>
        <v>0</v>
      </c>
      <c r="C943" s="44">
        <f>IF(ISBLANK(A943),"",'Frese Valve Selection'!AA943)</f>
        <v>0</v>
      </c>
      <c r="D943" s="44"/>
      <c r="E943" s="44"/>
      <c r="F943" s="44">
        <f>IF(ISBLANK(A943),"",'Frese Valve Selection'!D943)</f>
        <v>0</v>
      </c>
      <c r="G943" s="44">
        <v>1</v>
      </c>
      <c r="H943" s="44" t="e">
        <f>IF(ISBLANK(A943),"",'Frese Valve Selection'!AB943)</f>
        <v>#N/A</v>
      </c>
      <c r="I943" s="44" t="e">
        <f>IF(ISBLANK(A943),"",'Frese Valve Selection'!AC943&amp;" kPa")</f>
        <v>#N/A</v>
      </c>
      <c r="J943" s="44">
        <f>IF(ISBLANK(A943),"",'Frese Valve Selection'!B943)</f>
        <v>0</v>
      </c>
      <c r="K943" s="45" t="str">
        <f>IF(ISBLANK('Frese Valve Selection'!E943),"",'Frese Valve Selection'!E943)</f>
        <v/>
      </c>
    </row>
    <row r="944" spans="1:11">
      <c r="A944" s="43" t="str">
        <f>IF(ISBLANK('Frese Valve Selection'!Q944),"",'Frese Valve Selection'!Q944)</f>
        <v/>
      </c>
      <c r="B944" s="44">
        <f>'Frese Valve Selection'!C944</f>
        <v>0</v>
      </c>
      <c r="C944" s="44">
        <f>IF(ISBLANK(A944),"",'Frese Valve Selection'!AA944)</f>
        <v>0</v>
      </c>
      <c r="D944" s="44"/>
      <c r="E944" s="44"/>
      <c r="F944" s="44">
        <f>IF(ISBLANK(A944),"",'Frese Valve Selection'!D944)</f>
        <v>0</v>
      </c>
      <c r="G944" s="44">
        <v>1</v>
      </c>
      <c r="H944" s="44" t="e">
        <f>IF(ISBLANK(A944),"",'Frese Valve Selection'!AB944)</f>
        <v>#N/A</v>
      </c>
      <c r="I944" s="44" t="e">
        <f>IF(ISBLANK(A944),"",'Frese Valve Selection'!AC944&amp;" kPa")</f>
        <v>#N/A</v>
      </c>
      <c r="J944" s="44">
        <f>IF(ISBLANK(A944),"",'Frese Valve Selection'!B944)</f>
        <v>0</v>
      </c>
      <c r="K944" s="45" t="str">
        <f>IF(ISBLANK('Frese Valve Selection'!E944),"",'Frese Valve Selection'!E944)</f>
        <v/>
      </c>
    </row>
    <row r="945" spans="1:11">
      <c r="A945" s="43" t="str">
        <f>IF(ISBLANK('Frese Valve Selection'!Q945),"",'Frese Valve Selection'!Q945)</f>
        <v/>
      </c>
      <c r="B945" s="44">
        <f>'Frese Valve Selection'!C945</f>
        <v>0</v>
      </c>
      <c r="C945" s="44">
        <f>IF(ISBLANK(A945),"",'Frese Valve Selection'!AA945)</f>
        <v>0</v>
      </c>
      <c r="D945" s="44"/>
      <c r="E945" s="44"/>
      <c r="F945" s="44">
        <f>IF(ISBLANK(A945),"",'Frese Valve Selection'!D945)</f>
        <v>0</v>
      </c>
      <c r="G945" s="44">
        <v>1</v>
      </c>
      <c r="H945" s="44" t="e">
        <f>IF(ISBLANK(A945),"",'Frese Valve Selection'!AB945)</f>
        <v>#N/A</v>
      </c>
      <c r="I945" s="44" t="e">
        <f>IF(ISBLANK(A945),"",'Frese Valve Selection'!AC945&amp;" kPa")</f>
        <v>#N/A</v>
      </c>
      <c r="J945" s="44">
        <f>IF(ISBLANK(A945),"",'Frese Valve Selection'!B945)</f>
        <v>0</v>
      </c>
      <c r="K945" s="45" t="str">
        <f>IF(ISBLANK('Frese Valve Selection'!E945),"",'Frese Valve Selection'!E945)</f>
        <v/>
      </c>
    </row>
    <row r="946" spans="1:11">
      <c r="A946" s="43" t="str">
        <f>IF(ISBLANK('Frese Valve Selection'!Q946),"",'Frese Valve Selection'!Q946)</f>
        <v/>
      </c>
      <c r="B946" s="44">
        <f>'Frese Valve Selection'!C946</f>
        <v>0</v>
      </c>
      <c r="C946" s="44">
        <f>IF(ISBLANK(A946),"",'Frese Valve Selection'!AA946)</f>
        <v>0</v>
      </c>
      <c r="D946" s="44"/>
      <c r="E946" s="44"/>
      <c r="F946" s="44">
        <f>IF(ISBLANK(A946),"",'Frese Valve Selection'!D946)</f>
        <v>0</v>
      </c>
      <c r="G946" s="44">
        <v>1</v>
      </c>
      <c r="H946" s="44" t="e">
        <f>IF(ISBLANK(A946),"",'Frese Valve Selection'!AB946)</f>
        <v>#N/A</v>
      </c>
      <c r="I946" s="44" t="e">
        <f>IF(ISBLANK(A946),"",'Frese Valve Selection'!AC946&amp;" kPa")</f>
        <v>#N/A</v>
      </c>
      <c r="J946" s="44">
        <f>IF(ISBLANK(A946),"",'Frese Valve Selection'!B946)</f>
        <v>0</v>
      </c>
      <c r="K946" s="45" t="str">
        <f>IF(ISBLANK('Frese Valve Selection'!E946),"",'Frese Valve Selection'!E946)</f>
        <v/>
      </c>
    </row>
    <row r="947" spans="1:11">
      <c r="A947" s="43" t="str">
        <f>IF(ISBLANK('Frese Valve Selection'!Q947),"",'Frese Valve Selection'!Q947)</f>
        <v/>
      </c>
      <c r="B947" s="44">
        <f>'Frese Valve Selection'!C947</f>
        <v>0</v>
      </c>
      <c r="C947" s="44">
        <f>IF(ISBLANK(A947),"",'Frese Valve Selection'!AA947)</f>
        <v>0</v>
      </c>
      <c r="D947" s="44"/>
      <c r="E947" s="44"/>
      <c r="F947" s="44">
        <f>IF(ISBLANK(A947),"",'Frese Valve Selection'!D947)</f>
        <v>0</v>
      </c>
      <c r="G947" s="44">
        <v>1</v>
      </c>
      <c r="H947" s="44" t="e">
        <f>IF(ISBLANK(A947),"",'Frese Valve Selection'!AB947)</f>
        <v>#N/A</v>
      </c>
      <c r="I947" s="44" t="e">
        <f>IF(ISBLANK(A947),"",'Frese Valve Selection'!AC947&amp;" kPa")</f>
        <v>#N/A</v>
      </c>
      <c r="J947" s="44">
        <f>IF(ISBLANK(A947),"",'Frese Valve Selection'!B947)</f>
        <v>0</v>
      </c>
      <c r="K947" s="45" t="str">
        <f>IF(ISBLANK('Frese Valve Selection'!E947),"",'Frese Valve Selection'!E947)</f>
        <v/>
      </c>
    </row>
    <row r="948" spans="1:11">
      <c r="A948" s="43" t="str">
        <f>IF(ISBLANK('Frese Valve Selection'!Q948),"",'Frese Valve Selection'!Q948)</f>
        <v/>
      </c>
      <c r="B948" s="44">
        <f>'Frese Valve Selection'!C948</f>
        <v>0</v>
      </c>
      <c r="C948" s="44">
        <f>IF(ISBLANK(A948),"",'Frese Valve Selection'!AA948)</f>
        <v>0</v>
      </c>
      <c r="D948" s="44"/>
      <c r="E948" s="44"/>
      <c r="F948" s="44">
        <f>IF(ISBLANK(A948),"",'Frese Valve Selection'!D948)</f>
        <v>0</v>
      </c>
      <c r="G948" s="44">
        <v>1</v>
      </c>
      <c r="H948" s="44" t="e">
        <f>IF(ISBLANK(A948),"",'Frese Valve Selection'!AB948)</f>
        <v>#N/A</v>
      </c>
      <c r="I948" s="44" t="e">
        <f>IF(ISBLANK(A948),"",'Frese Valve Selection'!AC948&amp;" kPa")</f>
        <v>#N/A</v>
      </c>
      <c r="J948" s="44">
        <f>IF(ISBLANK(A948),"",'Frese Valve Selection'!B948)</f>
        <v>0</v>
      </c>
      <c r="K948" s="45" t="str">
        <f>IF(ISBLANK('Frese Valve Selection'!E948),"",'Frese Valve Selection'!E948)</f>
        <v/>
      </c>
    </row>
    <row r="949" spans="1:11">
      <c r="A949" s="43" t="str">
        <f>IF(ISBLANK('Frese Valve Selection'!Q949),"",'Frese Valve Selection'!Q949)</f>
        <v/>
      </c>
      <c r="B949" s="44">
        <f>'Frese Valve Selection'!C949</f>
        <v>0</v>
      </c>
      <c r="C949" s="44">
        <f>IF(ISBLANK(A949),"",'Frese Valve Selection'!AA949)</f>
        <v>0</v>
      </c>
      <c r="D949" s="44"/>
      <c r="E949" s="44"/>
      <c r="F949" s="44">
        <f>IF(ISBLANK(A949),"",'Frese Valve Selection'!D949)</f>
        <v>0</v>
      </c>
      <c r="G949" s="44">
        <v>1</v>
      </c>
      <c r="H949" s="44" t="e">
        <f>IF(ISBLANK(A949),"",'Frese Valve Selection'!AB949)</f>
        <v>#N/A</v>
      </c>
      <c r="I949" s="44" t="e">
        <f>IF(ISBLANK(A949),"",'Frese Valve Selection'!AC949&amp;" kPa")</f>
        <v>#N/A</v>
      </c>
      <c r="J949" s="44">
        <f>IF(ISBLANK(A949),"",'Frese Valve Selection'!B949)</f>
        <v>0</v>
      </c>
      <c r="K949" s="45" t="str">
        <f>IF(ISBLANK('Frese Valve Selection'!E949),"",'Frese Valve Selection'!E949)</f>
        <v/>
      </c>
    </row>
    <row r="950" spans="1:11">
      <c r="A950" s="43" t="str">
        <f>IF(ISBLANK('Frese Valve Selection'!Q950),"",'Frese Valve Selection'!Q950)</f>
        <v/>
      </c>
      <c r="B950" s="44">
        <f>'Frese Valve Selection'!C950</f>
        <v>0</v>
      </c>
      <c r="C950" s="44">
        <f>IF(ISBLANK(A950),"",'Frese Valve Selection'!AA950)</f>
        <v>0</v>
      </c>
      <c r="D950" s="44"/>
      <c r="E950" s="44"/>
      <c r="F950" s="44">
        <f>IF(ISBLANK(A950),"",'Frese Valve Selection'!D950)</f>
        <v>0</v>
      </c>
      <c r="G950" s="44">
        <v>1</v>
      </c>
      <c r="H950" s="44" t="e">
        <f>IF(ISBLANK(A950),"",'Frese Valve Selection'!AB950)</f>
        <v>#N/A</v>
      </c>
      <c r="I950" s="44" t="e">
        <f>IF(ISBLANK(A950),"",'Frese Valve Selection'!AC950&amp;" kPa")</f>
        <v>#N/A</v>
      </c>
      <c r="J950" s="44">
        <f>IF(ISBLANK(A950),"",'Frese Valve Selection'!B950)</f>
        <v>0</v>
      </c>
      <c r="K950" s="45" t="str">
        <f>IF(ISBLANK('Frese Valve Selection'!E950),"",'Frese Valve Selection'!E950)</f>
        <v/>
      </c>
    </row>
    <row r="951" spans="1:11">
      <c r="A951" s="43" t="str">
        <f>IF(ISBLANK('Frese Valve Selection'!Q951),"",'Frese Valve Selection'!Q951)</f>
        <v/>
      </c>
      <c r="B951" s="44">
        <f>'Frese Valve Selection'!C951</f>
        <v>0</v>
      </c>
      <c r="C951" s="44">
        <f>IF(ISBLANK(A951),"",'Frese Valve Selection'!AA951)</f>
        <v>0</v>
      </c>
      <c r="D951" s="44"/>
      <c r="E951" s="44"/>
      <c r="F951" s="44">
        <f>IF(ISBLANK(A951),"",'Frese Valve Selection'!D951)</f>
        <v>0</v>
      </c>
      <c r="G951" s="44">
        <v>1</v>
      </c>
      <c r="H951" s="44" t="e">
        <f>IF(ISBLANK(A951),"",'Frese Valve Selection'!AB951)</f>
        <v>#N/A</v>
      </c>
      <c r="I951" s="44" t="e">
        <f>IF(ISBLANK(A951),"",'Frese Valve Selection'!AC951&amp;" kPa")</f>
        <v>#N/A</v>
      </c>
      <c r="J951" s="44">
        <f>IF(ISBLANK(A951),"",'Frese Valve Selection'!B951)</f>
        <v>0</v>
      </c>
      <c r="K951" s="45" t="str">
        <f>IF(ISBLANK('Frese Valve Selection'!E951),"",'Frese Valve Selection'!E951)</f>
        <v/>
      </c>
    </row>
    <row r="952" spans="1:11">
      <c r="A952" s="43" t="str">
        <f>IF(ISBLANK('Frese Valve Selection'!Q952),"",'Frese Valve Selection'!Q952)</f>
        <v/>
      </c>
      <c r="B952" s="44">
        <f>'Frese Valve Selection'!C952</f>
        <v>0</v>
      </c>
      <c r="C952" s="44">
        <f>IF(ISBLANK(A952),"",'Frese Valve Selection'!AA952)</f>
        <v>0</v>
      </c>
      <c r="D952" s="44"/>
      <c r="E952" s="44"/>
      <c r="F952" s="44">
        <f>IF(ISBLANK(A952),"",'Frese Valve Selection'!D952)</f>
        <v>0</v>
      </c>
      <c r="G952" s="44">
        <v>1</v>
      </c>
      <c r="H952" s="44" t="e">
        <f>IF(ISBLANK(A952),"",'Frese Valve Selection'!AB952)</f>
        <v>#N/A</v>
      </c>
      <c r="I952" s="44" t="e">
        <f>IF(ISBLANK(A952),"",'Frese Valve Selection'!AC952&amp;" kPa")</f>
        <v>#N/A</v>
      </c>
      <c r="J952" s="44">
        <f>IF(ISBLANK(A952),"",'Frese Valve Selection'!B952)</f>
        <v>0</v>
      </c>
      <c r="K952" s="45" t="str">
        <f>IF(ISBLANK('Frese Valve Selection'!E952),"",'Frese Valve Selection'!E952)</f>
        <v/>
      </c>
    </row>
    <row r="953" spans="1:11">
      <c r="A953" s="43" t="str">
        <f>IF(ISBLANK('Frese Valve Selection'!Q953),"",'Frese Valve Selection'!Q953)</f>
        <v/>
      </c>
      <c r="B953" s="44">
        <f>'Frese Valve Selection'!C953</f>
        <v>0</v>
      </c>
      <c r="C953" s="44">
        <f>IF(ISBLANK(A953),"",'Frese Valve Selection'!AA953)</f>
        <v>0</v>
      </c>
      <c r="D953" s="44"/>
      <c r="E953" s="44"/>
      <c r="F953" s="44">
        <f>IF(ISBLANK(A953),"",'Frese Valve Selection'!D953)</f>
        <v>0</v>
      </c>
      <c r="G953" s="44">
        <v>1</v>
      </c>
      <c r="H953" s="44" t="e">
        <f>IF(ISBLANK(A953),"",'Frese Valve Selection'!AB953)</f>
        <v>#N/A</v>
      </c>
      <c r="I953" s="44" t="e">
        <f>IF(ISBLANK(A953),"",'Frese Valve Selection'!AC953&amp;" kPa")</f>
        <v>#N/A</v>
      </c>
      <c r="J953" s="44">
        <f>IF(ISBLANK(A953),"",'Frese Valve Selection'!B953)</f>
        <v>0</v>
      </c>
      <c r="K953" s="45" t="str">
        <f>IF(ISBLANK('Frese Valve Selection'!E953),"",'Frese Valve Selection'!E953)</f>
        <v/>
      </c>
    </row>
    <row r="954" spans="1:11">
      <c r="A954" s="43" t="str">
        <f>IF(ISBLANK('Frese Valve Selection'!Q954),"",'Frese Valve Selection'!Q954)</f>
        <v/>
      </c>
      <c r="B954" s="44">
        <f>'Frese Valve Selection'!C954</f>
        <v>0</v>
      </c>
      <c r="C954" s="44">
        <f>IF(ISBLANK(A954),"",'Frese Valve Selection'!AA954)</f>
        <v>0</v>
      </c>
      <c r="D954" s="44"/>
      <c r="E954" s="44"/>
      <c r="F954" s="44">
        <f>IF(ISBLANK(A954),"",'Frese Valve Selection'!D954)</f>
        <v>0</v>
      </c>
      <c r="G954" s="44">
        <v>1</v>
      </c>
      <c r="H954" s="44" t="e">
        <f>IF(ISBLANK(A954),"",'Frese Valve Selection'!AB954)</f>
        <v>#N/A</v>
      </c>
      <c r="I954" s="44" t="e">
        <f>IF(ISBLANK(A954),"",'Frese Valve Selection'!AC954&amp;" kPa")</f>
        <v>#N/A</v>
      </c>
      <c r="J954" s="44">
        <f>IF(ISBLANK(A954),"",'Frese Valve Selection'!B954)</f>
        <v>0</v>
      </c>
      <c r="K954" s="45" t="str">
        <f>IF(ISBLANK('Frese Valve Selection'!E954),"",'Frese Valve Selection'!E954)</f>
        <v/>
      </c>
    </row>
    <row r="955" spans="1:11">
      <c r="A955" s="43" t="str">
        <f>IF(ISBLANK('Frese Valve Selection'!Q955),"",'Frese Valve Selection'!Q955)</f>
        <v/>
      </c>
      <c r="B955" s="44">
        <f>'Frese Valve Selection'!C955</f>
        <v>0</v>
      </c>
      <c r="C955" s="44">
        <f>IF(ISBLANK(A955),"",'Frese Valve Selection'!AA955)</f>
        <v>0</v>
      </c>
      <c r="D955" s="44"/>
      <c r="E955" s="44"/>
      <c r="F955" s="44">
        <f>IF(ISBLANK(A955),"",'Frese Valve Selection'!D955)</f>
        <v>0</v>
      </c>
      <c r="G955" s="44">
        <v>1</v>
      </c>
      <c r="H955" s="44" t="e">
        <f>IF(ISBLANK(A955),"",'Frese Valve Selection'!AB955)</f>
        <v>#N/A</v>
      </c>
      <c r="I955" s="44" t="e">
        <f>IF(ISBLANK(A955),"",'Frese Valve Selection'!AC955&amp;" kPa")</f>
        <v>#N/A</v>
      </c>
      <c r="J955" s="44">
        <f>IF(ISBLANK(A955),"",'Frese Valve Selection'!B955)</f>
        <v>0</v>
      </c>
      <c r="K955" s="45" t="str">
        <f>IF(ISBLANK('Frese Valve Selection'!E955),"",'Frese Valve Selection'!E955)</f>
        <v/>
      </c>
    </row>
    <row r="956" spans="1:11">
      <c r="A956" s="43" t="str">
        <f>IF(ISBLANK('Frese Valve Selection'!Q956),"",'Frese Valve Selection'!Q956)</f>
        <v/>
      </c>
      <c r="B956" s="44">
        <f>'Frese Valve Selection'!C956</f>
        <v>0</v>
      </c>
      <c r="C956" s="44">
        <f>IF(ISBLANK(A956),"",'Frese Valve Selection'!AA956)</f>
        <v>0</v>
      </c>
      <c r="D956" s="44"/>
      <c r="E956" s="44"/>
      <c r="F956" s="44">
        <f>IF(ISBLANK(A956),"",'Frese Valve Selection'!D956)</f>
        <v>0</v>
      </c>
      <c r="G956" s="44">
        <v>1</v>
      </c>
      <c r="H956" s="44" t="e">
        <f>IF(ISBLANK(A956),"",'Frese Valve Selection'!AB956)</f>
        <v>#N/A</v>
      </c>
      <c r="I956" s="44" t="e">
        <f>IF(ISBLANK(A956),"",'Frese Valve Selection'!AC956&amp;" kPa")</f>
        <v>#N/A</v>
      </c>
      <c r="J956" s="44">
        <f>IF(ISBLANK(A956),"",'Frese Valve Selection'!B956)</f>
        <v>0</v>
      </c>
      <c r="K956" s="45" t="str">
        <f>IF(ISBLANK('Frese Valve Selection'!E956),"",'Frese Valve Selection'!E956)</f>
        <v/>
      </c>
    </row>
    <row r="957" spans="1:11">
      <c r="A957" s="43" t="str">
        <f>IF(ISBLANK('Frese Valve Selection'!Q957),"",'Frese Valve Selection'!Q957)</f>
        <v/>
      </c>
      <c r="B957" s="44">
        <f>'Frese Valve Selection'!C957</f>
        <v>0</v>
      </c>
      <c r="C957" s="44">
        <f>IF(ISBLANK(A957),"",'Frese Valve Selection'!AA957)</f>
        <v>0</v>
      </c>
      <c r="D957" s="44"/>
      <c r="E957" s="44"/>
      <c r="F957" s="44">
        <f>IF(ISBLANK(A957),"",'Frese Valve Selection'!D957)</f>
        <v>0</v>
      </c>
      <c r="G957" s="44">
        <v>1</v>
      </c>
      <c r="H957" s="44" t="e">
        <f>IF(ISBLANK(A957),"",'Frese Valve Selection'!AB957)</f>
        <v>#N/A</v>
      </c>
      <c r="I957" s="44" t="e">
        <f>IF(ISBLANK(A957),"",'Frese Valve Selection'!AC957&amp;" kPa")</f>
        <v>#N/A</v>
      </c>
      <c r="J957" s="44">
        <f>IF(ISBLANK(A957),"",'Frese Valve Selection'!B957)</f>
        <v>0</v>
      </c>
      <c r="K957" s="45" t="str">
        <f>IF(ISBLANK('Frese Valve Selection'!E957),"",'Frese Valve Selection'!E957)</f>
        <v/>
      </c>
    </row>
    <row r="958" spans="1:11">
      <c r="A958" s="43" t="str">
        <f>IF(ISBLANK('Frese Valve Selection'!Q958),"",'Frese Valve Selection'!Q958)</f>
        <v/>
      </c>
      <c r="B958" s="44">
        <f>'Frese Valve Selection'!C958</f>
        <v>0</v>
      </c>
      <c r="C958" s="44">
        <f>IF(ISBLANK(A958),"",'Frese Valve Selection'!AA958)</f>
        <v>0</v>
      </c>
      <c r="D958" s="44"/>
      <c r="E958" s="44"/>
      <c r="F958" s="44">
        <f>IF(ISBLANK(A958),"",'Frese Valve Selection'!D958)</f>
        <v>0</v>
      </c>
      <c r="G958" s="44">
        <v>1</v>
      </c>
      <c r="H958" s="44" t="e">
        <f>IF(ISBLANK(A958),"",'Frese Valve Selection'!AB958)</f>
        <v>#N/A</v>
      </c>
      <c r="I958" s="44" t="e">
        <f>IF(ISBLANK(A958),"",'Frese Valve Selection'!AC958&amp;" kPa")</f>
        <v>#N/A</v>
      </c>
      <c r="J958" s="44">
        <f>IF(ISBLANK(A958),"",'Frese Valve Selection'!B958)</f>
        <v>0</v>
      </c>
      <c r="K958" s="45" t="str">
        <f>IF(ISBLANK('Frese Valve Selection'!E958),"",'Frese Valve Selection'!E958)</f>
        <v/>
      </c>
    </row>
    <row r="959" spans="1:11">
      <c r="A959" s="43" t="str">
        <f>IF(ISBLANK('Frese Valve Selection'!Q959),"",'Frese Valve Selection'!Q959)</f>
        <v/>
      </c>
      <c r="B959" s="44">
        <f>'Frese Valve Selection'!C959</f>
        <v>0</v>
      </c>
      <c r="C959" s="44">
        <f>IF(ISBLANK(A959),"",'Frese Valve Selection'!AA959)</f>
        <v>0</v>
      </c>
      <c r="D959" s="44"/>
      <c r="E959" s="44"/>
      <c r="F959" s="44">
        <f>IF(ISBLANK(A959),"",'Frese Valve Selection'!D959)</f>
        <v>0</v>
      </c>
      <c r="G959" s="44">
        <v>1</v>
      </c>
      <c r="H959" s="44" t="e">
        <f>IF(ISBLANK(A959),"",'Frese Valve Selection'!AB959)</f>
        <v>#N/A</v>
      </c>
      <c r="I959" s="44" t="e">
        <f>IF(ISBLANK(A959),"",'Frese Valve Selection'!AC959&amp;" kPa")</f>
        <v>#N/A</v>
      </c>
      <c r="J959" s="44">
        <f>IF(ISBLANK(A959),"",'Frese Valve Selection'!B959)</f>
        <v>0</v>
      </c>
      <c r="K959" s="45" t="str">
        <f>IF(ISBLANK('Frese Valve Selection'!E959),"",'Frese Valve Selection'!E959)</f>
        <v/>
      </c>
    </row>
    <row r="960" spans="1:11">
      <c r="A960" s="43" t="str">
        <f>IF(ISBLANK('Frese Valve Selection'!Q960),"",'Frese Valve Selection'!Q960)</f>
        <v/>
      </c>
      <c r="B960" s="44">
        <f>'Frese Valve Selection'!C960</f>
        <v>0</v>
      </c>
      <c r="C960" s="44">
        <f>IF(ISBLANK(A960),"",'Frese Valve Selection'!AA960)</f>
        <v>0</v>
      </c>
      <c r="D960" s="44"/>
      <c r="E960" s="44"/>
      <c r="F960" s="44">
        <f>IF(ISBLANK(A960),"",'Frese Valve Selection'!D960)</f>
        <v>0</v>
      </c>
      <c r="G960" s="44">
        <v>1</v>
      </c>
      <c r="H960" s="44" t="e">
        <f>IF(ISBLANK(A960),"",'Frese Valve Selection'!AB960)</f>
        <v>#N/A</v>
      </c>
      <c r="I960" s="44" t="e">
        <f>IF(ISBLANK(A960),"",'Frese Valve Selection'!AC960&amp;" kPa")</f>
        <v>#N/A</v>
      </c>
      <c r="J960" s="44">
        <f>IF(ISBLANK(A960),"",'Frese Valve Selection'!B960)</f>
        <v>0</v>
      </c>
      <c r="K960" s="45" t="str">
        <f>IF(ISBLANK('Frese Valve Selection'!E960),"",'Frese Valve Selection'!E960)</f>
        <v/>
      </c>
    </row>
    <row r="961" spans="1:11">
      <c r="A961" s="43" t="str">
        <f>IF(ISBLANK('Frese Valve Selection'!Q961),"",'Frese Valve Selection'!Q961)</f>
        <v/>
      </c>
      <c r="B961" s="44">
        <f>'Frese Valve Selection'!C961</f>
        <v>0</v>
      </c>
      <c r="C961" s="44">
        <f>IF(ISBLANK(A961),"",'Frese Valve Selection'!AA961)</f>
        <v>0</v>
      </c>
      <c r="D961" s="44"/>
      <c r="E961" s="44"/>
      <c r="F961" s="44">
        <f>IF(ISBLANK(A961),"",'Frese Valve Selection'!D961)</f>
        <v>0</v>
      </c>
      <c r="G961" s="44">
        <v>1</v>
      </c>
      <c r="H961" s="44" t="e">
        <f>IF(ISBLANK(A961),"",'Frese Valve Selection'!AB961)</f>
        <v>#N/A</v>
      </c>
      <c r="I961" s="44" t="e">
        <f>IF(ISBLANK(A961),"",'Frese Valve Selection'!AC961&amp;" kPa")</f>
        <v>#N/A</v>
      </c>
      <c r="J961" s="44">
        <f>IF(ISBLANK(A961),"",'Frese Valve Selection'!B961)</f>
        <v>0</v>
      </c>
      <c r="K961" s="45" t="str">
        <f>IF(ISBLANK('Frese Valve Selection'!E961),"",'Frese Valve Selection'!E961)</f>
        <v/>
      </c>
    </row>
    <row r="962" spans="1:11">
      <c r="A962" s="43" t="str">
        <f>IF(ISBLANK('Frese Valve Selection'!Q962),"",'Frese Valve Selection'!Q962)</f>
        <v/>
      </c>
      <c r="B962" s="44">
        <f>'Frese Valve Selection'!C962</f>
        <v>0</v>
      </c>
      <c r="C962" s="44">
        <f>IF(ISBLANK(A962),"",'Frese Valve Selection'!AA962)</f>
        <v>0</v>
      </c>
      <c r="D962" s="44"/>
      <c r="E962" s="44"/>
      <c r="F962" s="44">
        <f>IF(ISBLANK(A962),"",'Frese Valve Selection'!D962)</f>
        <v>0</v>
      </c>
      <c r="G962" s="44">
        <v>1</v>
      </c>
      <c r="H962" s="44" t="e">
        <f>IF(ISBLANK(A962),"",'Frese Valve Selection'!AB962)</f>
        <v>#N/A</v>
      </c>
      <c r="I962" s="44" t="e">
        <f>IF(ISBLANK(A962),"",'Frese Valve Selection'!AC962&amp;" kPa")</f>
        <v>#N/A</v>
      </c>
      <c r="J962" s="44">
        <f>IF(ISBLANK(A962),"",'Frese Valve Selection'!B962)</f>
        <v>0</v>
      </c>
      <c r="K962" s="45" t="str">
        <f>IF(ISBLANK('Frese Valve Selection'!E962),"",'Frese Valve Selection'!E962)</f>
        <v/>
      </c>
    </row>
    <row r="963" spans="1:11">
      <c r="A963" s="43" t="str">
        <f>IF(ISBLANK('Frese Valve Selection'!Q963),"",'Frese Valve Selection'!Q963)</f>
        <v/>
      </c>
      <c r="B963" s="44">
        <f>'Frese Valve Selection'!C963</f>
        <v>0</v>
      </c>
      <c r="C963" s="44">
        <f>IF(ISBLANK(A963),"",'Frese Valve Selection'!AA963)</f>
        <v>0</v>
      </c>
      <c r="D963" s="44"/>
      <c r="E963" s="44"/>
      <c r="F963" s="44">
        <f>IF(ISBLANK(A963),"",'Frese Valve Selection'!D963)</f>
        <v>0</v>
      </c>
      <c r="G963" s="44">
        <v>1</v>
      </c>
      <c r="H963" s="44" t="e">
        <f>IF(ISBLANK(A963),"",'Frese Valve Selection'!AB963)</f>
        <v>#N/A</v>
      </c>
      <c r="I963" s="44" t="e">
        <f>IF(ISBLANK(A963),"",'Frese Valve Selection'!AC963&amp;" kPa")</f>
        <v>#N/A</v>
      </c>
      <c r="J963" s="44">
        <f>IF(ISBLANK(A963),"",'Frese Valve Selection'!B963)</f>
        <v>0</v>
      </c>
      <c r="K963" s="45" t="str">
        <f>IF(ISBLANK('Frese Valve Selection'!E963),"",'Frese Valve Selection'!E963)</f>
        <v/>
      </c>
    </row>
    <row r="964" spans="1:11">
      <c r="A964" s="43" t="str">
        <f>IF(ISBLANK('Frese Valve Selection'!Q964),"",'Frese Valve Selection'!Q964)</f>
        <v/>
      </c>
      <c r="B964" s="44">
        <f>'Frese Valve Selection'!C964</f>
        <v>0</v>
      </c>
      <c r="C964" s="44">
        <f>IF(ISBLANK(A964),"",'Frese Valve Selection'!AA964)</f>
        <v>0</v>
      </c>
      <c r="D964" s="44"/>
      <c r="E964" s="44"/>
      <c r="F964" s="44">
        <f>IF(ISBLANK(A964),"",'Frese Valve Selection'!D964)</f>
        <v>0</v>
      </c>
      <c r="G964" s="44">
        <v>1</v>
      </c>
      <c r="H964" s="44" t="e">
        <f>IF(ISBLANK(A964),"",'Frese Valve Selection'!AB964)</f>
        <v>#N/A</v>
      </c>
      <c r="I964" s="44" t="e">
        <f>IF(ISBLANK(A964),"",'Frese Valve Selection'!AC964&amp;" kPa")</f>
        <v>#N/A</v>
      </c>
      <c r="J964" s="44">
        <f>IF(ISBLANK(A964),"",'Frese Valve Selection'!B964)</f>
        <v>0</v>
      </c>
      <c r="K964" s="45" t="str">
        <f>IF(ISBLANK('Frese Valve Selection'!E964),"",'Frese Valve Selection'!E964)</f>
        <v/>
      </c>
    </row>
    <row r="965" spans="1:11">
      <c r="A965" s="43" t="str">
        <f>IF(ISBLANK('Frese Valve Selection'!Q965),"",'Frese Valve Selection'!Q965)</f>
        <v/>
      </c>
      <c r="B965" s="44">
        <f>'Frese Valve Selection'!C965</f>
        <v>0</v>
      </c>
      <c r="C965" s="44">
        <f>IF(ISBLANK(A965),"",'Frese Valve Selection'!AA965)</f>
        <v>0</v>
      </c>
      <c r="D965" s="44"/>
      <c r="E965" s="44"/>
      <c r="F965" s="44">
        <f>IF(ISBLANK(A965),"",'Frese Valve Selection'!D965)</f>
        <v>0</v>
      </c>
      <c r="G965" s="44">
        <v>1</v>
      </c>
      <c r="H965" s="44" t="e">
        <f>IF(ISBLANK(A965),"",'Frese Valve Selection'!AB965)</f>
        <v>#N/A</v>
      </c>
      <c r="I965" s="44" t="e">
        <f>IF(ISBLANK(A965),"",'Frese Valve Selection'!AC965&amp;" kPa")</f>
        <v>#N/A</v>
      </c>
      <c r="J965" s="44">
        <f>IF(ISBLANK(A965),"",'Frese Valve Selection'!B965)</f>
        <v>0</v>
      </c>
      <c r="K965" s="45" t="str">
        <f>IF(ISBLANK('Frese Valve Selection'!E965),"",'Frese Valve Selection'!E965)</f>
        <v/>
      </c>
    </row>
    <row r="966" spans="1:11">
      <c r="A966" s="43" t="str">
        <f>IF(ISBLANK('Frese Valve Selection'!Q966),"",'Frese Valve Selection'!Q966)</f>
        <v/>
      </c>
      <c r="B966" s="44">
        <f>'Frese Valve Selection'!C966</f>
        <v>0</v>
      </c>
      <c r="C966" s="44">
        <f>IF(ISBLANK(A966),"",'Frese Valve Selection'!AA966)</f>
        <v>0</v>
      </c>
      <c r="D966" s="44"/>
      <c r="E966" s="44"/>
      <c r="F966" s="44">
        <f>IF(ISBLANK(A966),"",'Frese Valve Selection'!D966)</f>
        <v>0</v>
      </c>
      <c r="G966" s="44">
        <v>1</v>
      </c>
      <c r="H966" s="44" t="e">
        <f>IF(ISBLANK(A966),"",'Frese Valve Selection'!AB966)</f>
        <v>#N/A</v>
      </c>
      <c r="I966" s="44" t="e">
        <f>IF(ISBLANK(A966),"",'Frese Valve Selection'!AC966&amp;" kPa")</f>
        <v>#N/A</v>
      </c>
      <c r="J966" s="44">
        <f>IF(ISBLANK(A966),"",'Frese Valve Selection'!B966)</f>
        <v>0</v>
      </c>
      <c r="K966" s="45" t="str">
        <f>IF(ISBLANK('Frese Valve Selection'!E966),"",'Frese Valve Selection'!E966)</f>
        <v/>
      </c>
    </row>
    <row r="967" spans="1:11">
      <c r="A967" s="43" t="str">
        <f>IF(ISBLANK('Frese Valve Selection'!Q967),"",'Frese Valve Selection'!Q967)</f>
        <v/>
      </c>
      <c r="B967" s="44">
        <f>'Frese Valve Selection'!C967</f>
        <v>0</v>
      </c>
      <c r="C967" s="44">
        <f>IF(ISBLANK(A967),"",'Frese Valve Selection'!AA967)</f>
        <v>0</v>
      </c>
      <c r="D967" s="44"/>
      <c r="E967" s="44"/>
      <c r="F967" s="44">
        <f>IF(ISBLANK(A967),"",'Frese Valve Selection'!D967)</f>
        <v>0</v>
      </c>
      <c r="G967" s="44">
        <v>1</v>
      </c>
      <c r="H967" s="44" t="e">
        <f>IF(ISBLANK(A967),"",'Frese Valve Selection'!AB967)</f>
        <v>#N/A</v>
      </c>
      <c r="I967" s="44" t="e">
        <f>IF(ISBLANK(A967),"",'Frese Valve Selection'!AC967&amp;" kPa")</f>
        <v>#N/A</v>
      </c>
      <c r="J967" s="44">
        <f>IF(ISBLANK(A967),"",'Frese Valve Selection'!B967)</f>
        <v>0</v>
      </c>
      <c r="K967" s="45" t="str">
        <f>IF(ISBLANK('Frese Valve Selection'!E967),"",'Frese Valve Selection'!E967)</f>
        <v/>
      </c>
    </row>
    <row r="968" spans="1:11">
      <c r="A968" s="43" t="str">
        <f>IF(ISBLANK('Frese Valve Selection'!Q968),"",'Frese Valve Selection'!Q968)</f>
        <v/>
      </c>
      <c r="B968" s="44">
        <f>'Frese Valve Selection'!C968</f>
        <v>0</v>
      </c>
      <c r="C968" s="44">
        <f>IF(ISBLANK(A968),"",'Frese Valve Selection'!AA968)</f>
        <v>0</v>
      </c>
      <c r="D968" s="44"/>
      <c r="E968" s="44"/>
      <c r="F968" s="44">
        <f>IF(ISBLANK(A968),"",'Frese Valve Selection'!D968)</f>
        <v>0</v>
      </c>
      <c r="G968" s="44">
        <v>1</v>
      </c>
      <c r="H968" s="44" t="e">
        <f>IF(ISBLANK(A968),"",'Frese Valve Selection'!AB968)</f>
        <v>#N/A</v>
      </c>
      <c r="I968" s="44" t="e">
        <f>IF(ISBLANK(A968),"",'Frese Valve Selection'!AC968&amp;" kPa")</f>
        <v>#N/A</v>
      </c>
      <c r="J968" s="44">
        <f>IF(ISBLANK(A968),"",'Frese Valve Selection'!B968)</f>
        <v>0</v>
      </c>
      <c r="K968" s="45" t="str">
        <f>IF(ISBLANK('Frese Valve Selection'!E968),"",'Frese Valve Selection'!E968)</f>
        <v/>
      </c>
    </row>
    <row r="969" spans="1:11">
      <c r="A969" s="43" t="str">
        <f>IF(ISBLANK('Frese Valve Selection'!Q969),"",'Frese Valve Selection'!Q969)</f>
        <v/>
      </c>
      <c r="B969" s="44">
        <f>'Frese Valve Selection'!C969</f>
        <v>0</v>
      </c>
      <c r="C969" s="44">
        <f>IF(ISBLANK(A969),"",'Frese Valve Selection'!AA969)</f>
        <v>0</v>
      </c>
      <c r="D969" s="44"/>
      <c r="E969" s="44"/>
      <c r="F969" s="44">
        <f>IF(ISBLANK(A969),"",'Frese Valve Selection'!D969)</f>
        <v>0</v>
      </c>
      <c r="G969" s="44">
        <v>1</v>
      </c>
      <c r="H969" s="44" t="e">
        <f>IF(ISBLANK(A969),"",'Frese Valve Selection'!AB969)</f>
        <v>#N/A</v>
      </c>
      <c r="I969" s="44" t="e">
        <f>IF(ISBLANK(A969),"",'Frese Valve Selection'!AC969&amp;" kPa")</f>
        <v>#N/A</v>
      </c>
      <c r="J969" s="44">
        <f>IF(ISBLANK(A969),"",'Frese Valve Selection'!B969)</f>
        <v>0</v>
      </c>
      <c r="K969" s="45" t="str">
        <f>IF(ISBLANK('Frese Valve Selection'!E969),"",'Frese Valve Selection'!E969)</f>
        <v/>
      </c>
    </row>
    <row r="970" spans="1:11">
      <c r="A970" s="43" t="str">
        <f>IF(ISBLANK('Frese Valve Selection'!Q970),"",'Frese Valve Selection'!Q970)</f>
        <v/>
      </c>
      <c r="B970" s="44">
        <f>'Frese Valve Selection'!C970</f>
        <v>0</v>
      </c>
      <c r="C970" s="44">
        <f>IF(ISBLANK(A970),"",'Frese Valve Selection'!AA970)</f>
        <v>0</v>
      </c>
      <c r="D970" s="44"/>
      <c r="E970" s="44"/>
      <c r="F970" s="44">
        <f>IF(ISBLANK(A970),"",'Frese Valve Selection'!D970)</f>
        <v>0</v>
      </c>
      <c r="G970" s="44">
        <v>1</v>
      </c>
      <c r="H970" s="44" t="e">
        <f>IF(ISBLANK(A970),"",'Frese Valve Selection'!AB970)</f>
        <v>#N/A</v>
      </c>
      <c r="I970" s="44" t="e">
        <f>IF(ISBLANK(A970),"",'Frese Valve Selection'!AC970&amp;" kPa")</f>
        <v>#N/A</v>
      </c>
      <c r="J970" s="44">
        <f>IF(ISBLANK(A970),"",'Frese Valve Selection'!B970)</f>
        <v>0</v>
      </c>
      <c r="K970" s="45" t="str">
        <f>IF(ISBLANK('Frese Valve Selection'!E970),"",'Frese Valve Selection'!E970)</f>
        <v/>
      </c>
    </row>
    <row r="971" spans="1:11">
      <c r="A971" s="43" t="str">
        <f>IF(ISBLANK('Frese Valve Selection'!Q971),"",'Frese Valve Selection'!Q971)</f>
        <v/>
      </c>
      <c r="B971" s="44">
        <f>'Frese Valve Selection'!C971</f>
        <v>0</v>
      </c>
      <c r="C971" s="44">
        <f>IF(ISBLANK(A971),"",'Frese Valve Selection'!AA971)</f>
        <v>0</v>
      </c>
      <c r="D971" s="44"/>
      <c r="E971" s="44"/>
      <c r="F971" s="44">
        <f>IF(ISBLANK(A971),"",'Frese Valve Selection'!D971)</f>
        <v>0</v>
      </c>
      <c r="G971" s="44">
        <v>1</v>
      </c>
      <c r="H971" s="44" t="e">
        <f>IF(ISBLANK(A971),"",'Frese Valve Selection'!AB971)</f>
        <v>#N/A</v>
      </c>
      <c r="I971" s="44" t="e">
        <f>IF(ISBLANK(A971),"",'Frese Valve Selection'!AC971&amp;" kPa")</f>
        <v>#N/A</v>
      </c>
      <c r="J971" s="44">
        <f>IF(ISBLANK(A971),"",'Frese Valve Selection'!B971)</f>
        <v>0</v>
      </c>
      <c r="K971" s="45" t="str">
        <f>IF(ISBLANK('Frese Valve Selection'!E971),"",'Frese Valve Selection'!E971)</f>
        <v/>
      </c>
    </row>
    <row r="972" spans="1:11">
      <c r="A972" s="43" t="str">
        <f>IF(ISBLANK('Frese Valve Selection'!Q972),"",'Frese Valve Selection'!Q972)</f>
        <v/>
      </c>
      <c r="B972" s="44">
        <f>'Frese Valve Selection'!C972</f>
        <v>0</v>
      </c>
      <c r="C972" s="44">
        <f>IF(ISBLANK(A972),"",'Frese Valve Selection'!AA972)</f>
        <v>0</v>
      </c>
      <c r="D972" s="44"/>
      <c r="E972" s="44"/>
      <c r="F972" s="44">
        <f>IF(ISBLANK(A972),"",'Frese Valve Selection'!D972)</f>
        <v>0</v>
      </c>
      <c r="G972" s="44">
        <v>1</v>
      </c>
      <c r="H972" s="44" t="e">
        <f>IF(ISBLANK(A972),"",'Frese Valve Selection'!AB972)</f>
        <v>#N/A</v>
      </c>
      <c r="I972" s="44" t="e">
        <f>IF(ISBLANK(A972),"",'Frese Valve Selection'!AC972&amp;" kPa")</f>
        <v>#N/A</v>
      </c>
      <c r="J972" s="44">
        <f>IF(ISBLANK(A972),"",'Frese Valve Selection'!B972)</f>
        <v>0</v>
      </c>
      <c r="K972" s="45" t="str">
        <f>IF(ISBLANK('Frese Valve Selection'!E972),"",'Frese Valve Selection'!E972)</f>
        <v/>
      </c>
    </row>
    <row r="973" spans="1:11">
      <c r="A973" s="43" t="str">
        <f>IF(ISBLANK('Frese Valve Selection'!Q973),"",'Frese Valve Selection'!Q973)</f>
        <v/>
      </c>
      <c r="B973" s="44">
        <f>'Frese Valve Selection'!C973</f>
        <v>0</v>
      </c>
      <c r="C973" s="44">
        <f>IF(ISBLANK(A973),"",'Frese Valve Selection'!AA973)</f>
        <v>0</v>
      </c>
      <c r="D973" s="44"/>
      <c r="E973" s="44"/>
      <c r="F973" s="44">
        <f>IF(ISBLANK(A973),"",'Frese Valve Selection'!D973)</f>
        <v>0</v>
      </c>
      <c r="G973" s="44">
        <v>1</v>
      </c>
      <c r="H973" s="44" t="e">
        <f>IF(ISBLANK(A973),"",'Frese Valve Selection'!AB973)</f>
        <v>#N/A</v>
      </c>
      <c r="I973" s="44" t="e">
        <f>IF(ISBLANK(A973),"",'Frese Valve Selection'!AC973&amp;" kPa")</f>
        <v>#N/A</v>
      </c>
      <c r="J973" s="44">
        <f>IF(ISBLANK(A973),"",'Frese Valve Selection'!B973)</f>
        <v>0</v>
      </c>
      <c r="K973" s="45" t="str">
        <f>IF(ISBLANK('Frese Valve Selection'!E973),"",'Frese Valve Selection'!E973)</f>
        <v/>
      </c>
    </row>
    <row r="974" spans="1:11">
      <c r="A974" s="43" t="str">
        <f>IF(ISBLANK('Frese Valve Selection'!Q974),"",'Frese Valve Selection'!Q974)</f>
        <v/>
      </c>
      <c r="B974" s="44">
        <f>'Frese Valve Selection'!C974</f>
        <v>0</v>
      </c>
      <c r="C974" s="44">
        <f>IF(ISBLANK(A974),"",'Frese Valve Selection'!AA974)</f>
        <v>0</v>
      </c>
      <c r="D974" s="44"/>
      <c r="E974" s="44"/>
      <c r="F974" s="44">
        <f>IF(ISBLANK(A974),"",'Frese Valve Selection'!D974)</f>
        <v>0</v>
      </c>
      <c r="G974" s="44">
        <v>1</v>
      </c>
      <c r="H974" s="44" t="e">
        <f>IF(ISBLANK(A974),"",'Frese Valve Selection'!AB974)</f>
        <v>#N/A</v>
      </c>
      <c r="I974" s="44" t="e">
        <f>IF(ISBLANK(A974),"",'Frese Valve Selection'!AC974&amp;" kPa")</f>
        <v>#N/A</v>
      </c>
      <c r="J974" s="44">
        <f>IF(ISBLANK(A974),"",'Frese Valve Selection'!B974)</f>
        <v>0</v>
      </c>
      <c r="K974" s="45" t="str">
        <f>IF(ISBLANK('Frese Valve Selection'!E974),"",'Frese Valve Selection'!E974)</f>
        <v/>
      </c>
    </row>
    <row r="975" spans="1:11">
      <c r="A975" s="43" t="str">
        <f>IF(ISBLANK('Frese Valve Selection'!Q975),"",'Frese Valve Selection'!Q975)</f>
        <v/>
      </c>
      <c r="B975" s="44">
        <f>'Frese Valve Selection'!C975</f>
        <v>0</v>
      </c>
      <c r="C975" s="44">
        <f>IF(ISBLANK(A975),"",'Frese Valve Selection'!AA975)</f>
        <v>0</v>
      </c>
      <c r="D975" s="44"/>
      <c r="E975" s="44"/>
      <c r="F975" s="44">
        <f>IF(ISBLANK(A975),"",'Frese Valve Selection'!D975)</f>
        <v>0</v>
      </c>
      <c r="G975" s="44">
        <v>1</v>
      </c>
      <c r="H975" s="44" t="e">
        <f>IF(ISBLANK(A975),"",'Frese Valve Selection'!AB975)</f>
        <v>#N/A</v>
      </c>
      <c r="I975" s="44" t="e">
        <f>IF(ISBLANK(A975),"",'Frese Valve Selection'!AC975&amp;" kPa")</f>
        <v>#N/A</v>
      </c>
      <c r="J975" s="44">
        <f>IF(ISBLANK(A975),"",'Frese Valve Selection'!B975)</f>
        <v>0</v>
      </c>
      <c r="K975" s="45" t="str">
        <f>IF(ISBLANK('Frese Valve Selection'!E975),"",'Frese Valve Selection'!E975)</f>
        <v/>
      </c>
    </row>
    <row r="976" spans="1:11">
      <c r="A976" s="43" t="str">
        <f>IF(ISBLANK('Frese Valve Selection'!Q976),"",'Frese Valve Selection'!Q976)</f>
        <v/>
      </c>
      <c r="B976" s="44">
        <f>'Frese Valve Selection'!C976</f>
        <v>0</v>
      </c>
      <c r="C976" s="44">
        <f>IF(ISBLANK(A976),"",'Frese Valve Selection'!AA976)</f>
        <v>0</v>
      </c>
      <c r="D976" s="44"/>
      <c r="E976" s="44"/>
      <c r="F976" s="44">
        <f>IF(ISBLANK(A976),"",'Frese Valve Selection'!D976)</f>
        <v>0</v>
      </c>
      <c r="G976" s="44">
        <v>1</v>
      </c>
      <c r="H976" s="44" t="e">
        <f>IF(ISBLANK(A976),"",'Frese Valve Selection'!AB976)</f>
        <v>#N/A</v>
      </c>
      <c r="I976" s="44" t="e">
        <f>IF(ISBLANK(A976),"",'Frese Valve Selection'!AC976&amp;" kPa")</f>
        <v>#N/A</v>
      </c>
      <c r="J976" s="44">
        <f>IF(ISBLANK(A976),"",'Frese Valve Selection'!B976)</f>
        <v>0</v>
      </c>
      <c r="K976" s="45" t="str">
        <f>IF(ISBLANK('Frese Valve Selection'!E976),"",'Frese Valve Selection'!E976)</f>
        <v/>
      </c>
    </row>
    <row r="977" spans="1:11">
      <c r="A977" s="43" t="str">
        <f>IF(ISBLANK('Frese Valve Selection'!Q977),"",'Frese Valve Selection'!Q977)</f>
        <v/>
      </c>
      <c r="B977" s="44">
        <f>'Frese Valve Selection'!C977</f>
        <v>0</v>
      </c>
      <c r="C977" s="44">
        <f>IF(ISBLANK(A977),"",'Frese Valve Selection'!AA977)</f>
        <v>0</v>
      </c>
      <c r="D977" s="44"/>
      <c r="E977" s="44"/>
      <c r="F977" s="44">
        <f>IF(ISBLANK(A977),"",'Frese Valve Selection'!D977)</f>
        <v>0</v>
      </c>
      <c r="G977" s="44">
        <v>1</v>
      </c>
      <c r="H977" s="44" t="e">
        <f>IF(ISBLANK(A977),"",'Frese Valve Selection'!AB977)</f>
        <v>#N/A</v>
      </c>
      <c r="I977" s="44" t="e">
        <f>IF(ISBLANK(A977),"",'Frese Valve Selection'!AC977&amp;" kPa")</f>
        <v>#N/A</v>
      </c>
      <c r="J977" s="44">
        <f>IF(ISBLANK(A977),"",'Frese Valve Selection'!B977)</f>
        <v>0</v>
      </c>
      <c r="K977" s="45" t="str">
        <f>IF(ISBLANK('Frese Valve Selection'!E977),"",'Frese Valve Selection'!E977)</f>
        <v/>
      </c>
    </row>
    <row r="978" spans="1:11">
      <c r="A978" s="43" t="str">
        <f>IF(ISBLANK('Frese Valve Selection'!Q978),"",'Frese Valve Selection'!Q978)</f>
        <v/>
      </c>
      <c r="B978" s="44">
        <f>'Frese Valve Selection'!C978</f>
        <v>0</v>
      </c>
      <c r="C978" s="44">
        <f>IF(ISBLANK(A978),"",'Frese Valve Selection'!AA978)</f>
        <v>0</v>
      </c>
      <c r="D978" s="44"/>
      <c r="E978" s="44"/>
      <c r="F978" s="44">
        <f>IF(ISBLANK(A978),"",'Frese Valve Selection'!D978)</f>
        <v>0</v>
      </c>
      <c r="G978" s="44">
        <v>1</v>
      </c>
      <c r="H978" s="44" t="e">
        <f>IF(ISBLANK(A978),"",'Frese Valve Selection'!AB978)</f>
        <v>#N/A</v>
      </c>
      <c r="I978" s="44" t="e">
        <f>IF(ISBLANK(A978),"",'Frese Valve Selection'!AC978&amp;" kPa")</f>
        <v>#N/A</v>
      </c>
      <c r="J978" s="44">
        <f>IF(ISBLANK(A978),"",'Frese Valve Selection'!B978)</f>
        <v>0</v>
      </c>
      <c r="K978" s="45" t="str">
        <f>IF(ISBLANK('Frese Valve Selection'!E978),"",'Frese Valve Selection'!E978)</f>
        <v/>
      </c>
    </row>
    <row r="979" spans="1:11">
      <c r="A979" s="43" t="str">
        <f>IF(ISBLANK('Frese Valve Selection'!Q979),"",'Frese Valve Selection'!Q979)</f>
        <v/>
      </c>
      <c r="B979" s="44">
        <f>'Frese Valve Selection'!C979</f>
        <v>0</v>
      </c>
      <c r="C979" s="44">
        <f>IF(ISBLANK(A979),"",'Frese Valve Selection'!AA979)</f>
        <v>0</v>
      </c>
      <c r="D979" s="44"/>
      <c r="E979" s="44"/>
      <c r="F979" s="44">
        <f>IF(ISBLANK(A979),"",'Frese Valve Selection'!D979)</f>
        <v>0</v>
      </c>
      <c r="G979" s="44">
        <v>1</v>
      </c>
      <c r="H979" s="44" t="e">
        <f>IF(ISBLANK(A979),"",'Frese Valve Selection'!AB979)</f>
        <v>#N/A</v>
      </c>
      <c r="I979" s="44" t="e">
        <f>IF(ISBLANK(A979),"",'Frese Valve Selection'!AC979&amp;" kPa")</f>
        <v>#N/A</v>
      </c>
      <c r="J979" s="44">
        <f>IF(ISBLANK(A979),"",'Frese Valve Selection'!B979)</f>
        <v>0</v>
      </c>
      <c r="K979" s="45" t="str">
        <f>IF(ISBLANK('Frese Valve Selection'!E979),"",'Frese Valve Selection'!E979)</f>
        <v/>
      </c>
    </row>
    <row r="980" spans="1:11">
      <c r="A980" s="43" t="str">
        <f>IF(ISBLANK('Frese Valve Selection'!Q980),"",'Frese Valve Selection'!Q980)</f>
        <v/>
      </c>
      <c r="B980" s="44">
        <f>'Frese Valve Selection'!C980</f>
        <v>0</v>
      </c>
      <c r="C980" s="44">
        <f>IF(ISBLANK(A980),"",'Frese Valve Selection'!AA980)</f>
        <v>0</v>
      </c>
      <c r="D980" s="44"/>
      <c r="E980" s="44"/>
      <c r="F980" s="44">
        <f>IF(ISBLANK(A980),"",'Frese Valve Selection'!D980)</f>
        <v>0</v>
      </c>
      <c r="G980" s="44">
        <v>1</v>
      </c>
      <c r="H980" s="44" t="e">
        <f>IF(ISBLANK(A980),"",'Frese Valve Selection'!AB980)</f>
        <v>#N/A</v>
      </c>
      <c r="I980" s="44" t="e">
        <f>IF(ISBLANK(A980),"",'Frese Valve Selection'!AC980&amp;" kPa")</f>
        <v>#N/A</v>
      </c>
      <c r="J980" s="44">
        <f>IF(ISBLANK(A980),"",'Frese Valve Selection'!B980)</f>
        <v>0</v>
      </c>
      <c r="K980" s="45" t="str">
        <f>IF(ISBLANK('Frese Valve Selection'!E980),"",'Frese Valve Selection'!E980)</f>
        <v/>
      </c>
    </row>
    <row r="981" spans="1:11">
      <c r="A981" s="43" t="str">
        <f>IF(ISBLANK('Frese Valve Selection'!Q981),"",'Frese Valve Selection'!Q981)</f>
        <v/>
      </c>
      <c r="B981" s="44">
        <f>'Frese Valve Selection'!C981</f>
        <v>0</v>
      </c>
      <c r="C981" s="44">
        <f>IF(ISBLANK(A981),"",'Frese Valve Selection'!AA981)</f>
        <v>0</v>
      </c>
      <c r="D981" s="44"/>
      <c r="E981" s="44"/>
      <c r="F981" s="44">
        <f>IF(ISBLANK(A981),"",'Frese Valve Selection'!D981)</f>
        <v>0</v>
      </c>
      <c r="G981" s="44">
        <v>1</v>
      </c>
      <c r="H981" s="44" t="e">
        <f>IF(ISBLANK(A981),"",'Frese Valve Selection'!AB981)</f>
        <v>#N/A</v>
      </c>
      <c r="I981" s="44" t="e">
        <f>IF(ISBLANK(A981),"",'Frese Valve Selection'!AC981&amp;" kPa")</f>
        <v>#N/A</v>
      </c>
      <c r="J981" s="44">
        <f>IF(ISBLANK(A981),"",'Frese Valve Selection'!B981)</f>
        <v>0</v>
      </c>
      <c r="K981" s="45" t="str">
        <f>IF(ISBLANK('Frese Valve Selection'!E981),"",'Frese Valve Selection'!E981)</f>
        <v/>
      </c>
    </row>
    <row r="982" spans="1:11">
      <c r="A982" s="43" t="str">
        <f>IF(ISBLANK('Frese Valve Selection'!Q982),"",'Frese Valve Selection'!Q982)</f>
        <v/>
      </c>
      <c r="B982" s="44">
        <f>'Frese Valve Selection'!C982</f>
        <v>0</v>
      </c>
      <c r="C982" s="44">
        <f>IF(ISBLANK(A982),"",'Frese Valve Selection'!AA982)</f>
        <v>0</v>
      </c>
      <c r="D982" s="44"/>
      <c r="E982" s="44"/>
      <c r="F982" s="44">
        <f>IF(ISBLANK(A982),"",'Frese Valve Selection'!D982)</f>
        <v>0</v>
      </c>
      <c r="G982" s="44">
        <v>1</v>
      </c>
      <c r="H982" s="44" t="e">
        <f>IF(ISBLANK(A982),"",'Frese Valve Selection'!AB982)</f>
        <v>#N/A</v>
      </c>
      <c r="I982" s="44" t="e">
        <f>IF(ISBLANK(A982),"",'Frese Valve Selection'!AC982&amp;" kPa")</f>
        <v>#N/A</v>
      </c>
      <c r="J982" s="44">
        <f>IF(ISBLANK(A982),"",'Frese Valve Selection'!B982)</f>
        <v>0</v>
      </c>
      <c r="K982" s="45" t="str">
        <f>IF(ISBLANK('Frese Valve Selection'!E982),"",'Frese Valve Selection'!E982)</f>
        <v/>
      </c>
    </row>
    <row r="983" spans="1:11">
      <c r="A983" s="43" t="str">
        <f>IF(ISBLANK('Frese Valve Selection'!Q983),"",'Frese Valve Selection'!Q983)</f>
        <v/>
      </c>
      <c r="B983" s="44">
        <f>'Frese Valve Selection'!C983</f>
        <v>0</v>
      </c>
      <c r="C983" s="44">
        <f>IF(ISBLANK(A983),"",'Frese Valve Selection'!AA983)</f>
        <v>0</v>
      </c>
      <c r="D983" s="44"/>
      <c r="E983" s="44"/>
      <c r="F983" s="44">
        <f>IF(ISBLANK(A983),"",'Frese Valve Selection'!D983)</f>
        <v>0</v>
      </c>
      <c r="G983" s="44">
        <v>1</v>
      </c>
      <c r="H983" s="44" t="e">
        <f>IF(ISBLANK(A983),"",'Frese Valve Selection'!AB983)</f>
        <v>#N/A</v>
      </c>
      <c r="I983" s="44" t="e">
        <f>IF(ISBLANK(A983),"",'Frese Valve Selection'!AC983&amp;" kPa")</f>
        <v>#N/A</v>
      </c>
      <c r="J983" s="44">
        <f>IF(ISBLANK(A983),"",'Frese Valve Selection'!B983)</f>
        <v>0</v>
      </c>
      <c r="K983" s="45" t="str">
        <f>IF(ISBLANK('Frese Valve Selection'!E983),"",'Frese Valve Selection'!E983)</f>
        <v/>
      </c>
    </row>
    <row r="984" spans="1:11">
      <c r="A984" s="43" t="str">
        <f>IF(ISBLANK('Frese Valve Selection'!Q984),"",'Frese Valve Selection'!Q984)</f>
        <v/>
      </c>
      <c r="B984" s="44">
        <f>'Frese Valve Selection'!C984</f>
        <v>0</v>
      </c>
      <c r="C984" s="44">
        <f>IF(ISBLANK(A984),"",'Frese Valve Selection'!AA984)</f>
        <v>0</v>
      </c>
      <c r="D984" s="44"/>
      <c r="E984" s="44"/>
      <c r="F984" s="44">
        <f>IF(ISBLANK(A984),"",'Frese Valve Selection'!D984)</f>
        <v>0</v>
      </c>
      <c r="G984" s="44">
        <v>1</v>
      </c>
      <c r="H984" s="44" t="e">
        <f>IF(ISBLANK(A984),"",'Frese Valve Selection'!AB984)</f>
        <v>#N/A</v>
      </c>
      <c r="I984" s="44" t="e">
        <f>IF(ISBLANK(A984),"",'Frese Valve Selection'!AC984&amp;" kPa")</f>
        <v>#N/A</v>
      </c>
      <c r="J984" s="44">
        <f>IF(ISBLANK(A984),"",'Frese Valve Selection'!B984)</f>
        <v>0</v>
      </c>
      <c r="K984" s="45" t="str">
        <f>IF(ISBLANK('Frese Valve Selection'!E984),"",'Frese Valve Selection'!E984)</f>
        <v/>
      </c>
    </row>
    <row r="985" spans="1:11">
      <c r="A985" s="43" t="str">
        <f>IF(ISBLANK('Frese Valve Selection'!Q985),"",'Frese Valve Selection'!Q985)</f>
        <v/>
      </c>
      <c r="B985" s="44">
        <f>'Frese Valve Selection'!C985</f>
        <v>0</v>
      </c>
      <c r="C985" s="44">
        <f>IF(ISBLANK(A985),"",'Frese Valve Selection'!AA985)</f>
        <v>0</v>
      </c>
      <c r="D985" s="44"/>
      <c r="E985" s="44"/>
      <c r="F985" s="44">
        <f>IF(ISBLANK(A985),"",'Frese Valve Selection'!D985)</f>
        <v>0</v>
      </c>
      <c r="G985" s="44">
        <v>1</v>
      </c>
      <c r="H985" s="44" t="e">
        <f>IF(ISBLANK(A985),"",'Frese Valve Selection'!AB985)</f>
        <v>#N/A</v>
      </c>
      <c r="I985" s="44" t="e">
        <f>IF(ISBLANK(A985),"",'Frese Valve Selection'!AC985&amp;" kPa")</f>
        <v>#N/A</v>
      </c>
      <c r="J985" s="44">
        <f>IF(ISBLANK(A985),"",'Frese Valve Selection'!B985)</f>
        <v>0</v>
      </c>
      <c r="K985" s="45" t="str">
        <f>IF(ISBLANK('Frese Valve Selection'!E985),"",'Frese Valve Selection'!E985)</f>
        <v/>
      </c>
    </row>
    <row r="986" spans="1:11">
      <c r="A986" s="43" t="str">
        <f>IF(ISBLANK('Frese Valve Selection'!Q986),"",'Frese Valve Selection'!Q986)</f>
        <v/>
      </c>
      <c r="B986" s="44">
        <f>'Frese Valve Selection'!C986</f>
        <v>0</v>
      </c>
      <c r="C986" s="44">
        <f>IF(ISBLANK(A986),"",'Frese Valve Selection'!AA986)</f>
        <v>0</v>
      </c>
      <c r="D986" s="44"/>
      <c r="E986" s="44"/>
      <c r="F986" s="44">
        <f>IF(ISBLANK(A986),"",'Frese Valve Selection'!D986)</f>
        <v>0</v>
      </c>
      <c r="G986" s="44">
        <v>1</v>
      </c>
      <c r="H986" s="44" t="e">
        <f>IF(ISBLANK(A986),"",'Frese Valve Selection'!AB986)</f>
        <v>#N/A</v>
      </c>
      <c r="I986" s="44" t="e">
        <f>IF(ISBLANK(A986),"",'Frese Valve Selection'!AC986&amp;" kPa")</f>
        <v>#N/A</v>
      </c>
      <c r="J986" s="44">
        <f>IF(ISBLANK(A986),"",'Frese Valve Selection'!B986)</f>
        <v>0</v>
      </c>
      <c r="K986" s="45" t="str">
        <f>IF(ISBLANK('Frese Valve Selection'!E986),"",'Frese Valve Selection'!E986)</f>
        <v/>
      </c>
    </row>
    <row r="987" spans="1:11">
      <c r="A987" s="43" t="str">
        <f>IF(ISBLANK('Frese Valve Selection'!Q987),"",'Frese Valve Selection'!Q987)</f>
        <v/>
      </c>
      <c r="B987" s="44">
        <f>'Frese Valve Selection'!C987</f>
        <v>0</v>
      </c>
      <c r="C987" s="44">
        <f>IF(ISBLANK(A987),"",'Frese Valve Selection'!AA987)</f>
        <v>0</v>
      </c>
      <c r="D987" s="44"/>
      <c r="E987" s="44"/>
      <c r="F987" s="44">
        <f>IF(ISBLANK(A987),"",'Frese Valve Selection'!D987)</f>
        <v>0</v>
      </c>
      <c r="G987" s="44">
        <v>1</v>
      </c>
      <c r="H987" s="44" t="e">
        <f>IF(ISBLANK(A987),"",'Frese Valve Selection'!AB987)</f>
        <v>#N/A</v>
      </c>
      <c r="I987" s="44" t="e">
        <f>IF(ISBLANK(A987),"",'Frese Valve Selection'!AC987&amp;" kPa")</f>
        <v>#N/A</v>
      </c>
      <c r="J987" s="44">
        <f>IF(ISBLANK(A987),"",'Frese Valve Selection'!B987)</f>
        <v>0</v>
      </c>
      <c r="K987" s="45" t="str">
        <f>IF(ISBLANK('Frese Valve Selection'!E987),"",'Frese Valve Selection'!E987)</f>
        <v/>
      </c>
    </row>
    <row r="988" spans="1:11">
      <c r="A988" s="43" t="str">
        <f>IF(ISBLANK('Frese Valve Selection'!Q988),"",'Frese Valve Selection'!Q988)</f>
        <v/>
      </c>
      <c r="B988" s="44">
        <f>'Frese Valve Selection'!C988</f>
        <v>0</v>
      </c>
      <c r="C988" s="44">
        <f>IF(ISBLANK(A988),"",'Frese Valve Selection'!AA988)</f>
        <v>0</v>
      </c>
      <c r="D988" s="44"/>
      <c r="E988" s="44"/>
      <c r="F988" s="44">
        <f>IF(ISBLANK(A988),"",'Frese Valve Selection'!D988)</f>
        <v>0</v>
      </c>
      <c r="G988" s="44">
        <v>1</v>
      </c>
      <c r="H988" s="44" t="e">
        <f>IF(ISBLANK(A988),"",'Frese Valve Selection'!AB988)</f>
        <v>#N/A</v>
      </c>
      <c r="I988" s="44" t="e">
        <f>IF(ISBLANK(A988),"",'Frese Valve Selection'!AC988&amp;" kPa")</f>
        <v>#N/A</v>
      </c>
      <c r="J988" s="44">
        <f>IF(ISBLANK(A988),"",'Frese Valve Selection'!B988)</f>
        <v>0</v>
      </c>
      <c r="K988" s="45" t="str">
        <f>IF(ISBLANK('Frese Valve Selection'!E988),"",'Frese Valve Selection'!E988)</f>
        <v/>
      </c>
    </row>
    <row r="989" spans="1:11">
      <c r="A989" s="43" t="str">
        <f>IF(ISBLANK('Frese Valve Selection'!Q989),"",'Frese Valve Selection'!Q989)</f>
        <v/>
      </c>
      <c r="B989" s="44">
        <f>'Frese Valve Selection'!C989</f>
        <v>0</v>
      </c>
      <c r="C989" s="44">
        <f>IF(ISBLANK(A989),"",'Frese Valve Selection'!AA989)</f>
        <v>0</v>
      </c>
      <c r="D989" s="44"/>
      <c r="E989" s="44"/>
      <c r="F989" s="44">
        <f>IF(ISBLANK(A989),"",'Frese Valve Selection'!D989)</f>
        <v>0</v>
      </c>
      <c r="G989" s="44">
        <v>1</v>
      </c>
      <c r="H989" s="44" t="e">
        <f>IF(ISBLANK(A989),"",'Frese Valve Selection'!AB989)</f>
        <v>#N/A</v>
      </c>
      <c r="I989" s="44" t="e">
        <f>IF(ISBLANK(A989),"",'Frese Valve Selection'!AC989&amp;" kPa")</f>
        <v>#N/A</v>
      </c>
      <c r="J989" s="44">
        <f>IF(ISBLANK(A989),"",'Frese Valve Selection'!B989)</f>
        <v>0</v>
      </c>
      <c r="K989" s="45" t="str">
        <f>IF(ISBLANK('Frese Valve Selection'!E989),"",'Frese Valve Selection'!E989)</f>
        <v/>
      </c>
    </row>
    <row r="990" spans="1:11">
      <c r="A990" s="43" t="str">
        <f>IF(ISBLANK('Frese Valve Selection'!Q990),"",'Frese Valve Selection'!Q990)</f>
        <v/>
      </c>
      <c r="B990" s="44">
        <f>'Frese Valve Selection'!C990</f>
        <v>0</v>
      </c>
      <c r="C990" s="44">
        <f>IF(ISBLANK(A990),"",'Frese Valve Selection'!AA990)</f>
        <v>0</v>
      </c>
      <c r="D990" s="44"/>
      <c r="E990" s="44"/>
      <c r="F990" s="44">
        <f>IF(ISBLANK(A990),"",'Frese Valve Selection'!D990)</f>
        <v>0</v>
      </c>
      <c r="G990" s="44">
        <v>1</v>
      </c>
      <c r="H990" s="44" t="e">
        <f>IF(ISBLANK(A990),"",'Frese Valve Selection'!AB990)</f>
        <v>#N/A</v>
      </c>
      <c r="I990" s="44" t="e">
        <f>IF(ISBLANK(A990),"",'Frese Valve Selection'!AC990&amp;" kPa")</f>
        <v>#N/A</v>
      </c>
      <c r="J990" s="44">
        <f>IF(ISBLANK(A990),"",'Frese Valve Selection'!B990)</f>
        <v>0</v>
      </c>
      <c r="K990" s="45" t="str">
        <f>IF(ISBLANK('Frese Valve Selection'!E990),"",'Frese Valve Selection'!E990)</f>
        <v/>
      </c>
    </row>
    <row r="991" spans="1:11">
      <c r="A991" s="43" t="str">
        <f>IF(ISBLANK('Frese Valve Selection'!Q991),"",'Frese Valve Selection'!Q991)</f>
        <v/>
      </c>
      <c r="B991" s="44">
        <f>'Frese Valve Selection'!C991</f>
        <v>0</v>
      </c>
      <c r="C991" s="44">
        <f>IF(ISBLANK(A991),"",'Frese Valve Selection'!AA991)</f>
        <v>0</v>
      </c>
      <c r="D991" s="44"/>
      <c r="E991" s="44"/>
      <c r="F991" s="44">
        <f>IF(ISBLANK(A991),"",'Frese Valve Selection'!D991)</f>
        <v>0</v>
      </c>
      <c r="G991" s="44">
        <v>1</v>
      </c>
      <c r="H991" s="44" t="e">
        <f>IF(ISBLANK(A991),"",'Frese Valve Selection'!AB991)</f>
        <v>#N/A</v>
      </c>
      <c r="I991" s="44" t="e">
        <f>IF(ISBLANK(A991),"",'Frese Valve Selection'!AC991&amp;" kPa")</f>
        <v>#N/A</v>
      </c>
      <c r="J991" s="44">
        <f>IF(ISBLANK(A991),"",'Frese Valve Selection'!B991)</f>
        <v>0</v>
      </c>
      <c r="K991" s="45" t="str">
        <f>IF(ISBLANK('Frese Valve Selection'!E991),"",'Frese Valve Selection'!E991)</f>
        <v/>
      </c>
    </row>
    <row r="992" spans="1:11">
      <c r="A992" s="43" t="str">
        <f>IF(ISBLANK('Frese Valve Selection'!Q992),"",'Frese Valve Selection'!Q992)</f>
        <v/>
      </c>
      <c r="B992" s="44">
        <f>'Frese Valve Selection'!C992</f>
        <v>0</v>
      </c>
      <c r="C992" s="44">
        <f>IF(ISBLANK(A992),"",'Frese Valve Selection'!AA992)</f>
        <v>0</v>
      </c>
      <c r="D992" s="44"/>
      <c r="E992" s="44"/>
      <c r="F992" s="44">
        <f>IF(ISBLANK(A992),"",'Frese Valve Selection'!D992)</f>
        <v>0</v>
      </c>
      <c r="G992" s="44">
        <v>1</v>
      </c>
      <c r="H992" s="44" t="e">
        <f>IF(ISBLANK(A992),"",'Frese Valve Selection'!AB992)</f>
        <v>#N/A</v>
      </c>
      <c r="I992" s="44" t="e">
        <f>IF(ISBLANK(A992),"",'Frese Valve Selection'!AC992&amp;" kPa")</f>
        <v>#N/A</v>
      </c>
      <c r="J992" s="44">
        <f>IF(ISBLANK(A992),"",'Frese Valve Selection'!B992)</f>
        <v>0</v>
      </c>
      <c r="K992" s="45" t="str">
        <f>IF(ISBLANK('Frese Valve Selection'!E992),"",'Frese Valve Selection'!E992)</f>
        <v/>
      </c>
    </row>
    <row r="993" spans="1:11">
      <c r="A993" s="43" t="str">
        <f>IF(ISBLANK('Frese Valve Selection'!Q993),"",'Frese Valve Selection'!Q993)</f>
        <v/>
      </c>
      <c r="B993" s="44">
        <f>'Frese Valve Selection'!C993</f>
        <v>0</v>
      </c>
      <c r="C993" s="44">
        <f>IF(ISBLANK(A993),"",'Frese Valve Selection'!AA993)</f>
        <v>0</v>
      </c>
      <c r="D993" s="44"/>
      <c r="E993" s="44"/>
      <c r="F993" s="44">
        <f>IF(ISBLANK(A993),"",'Frese Valve Selection'!D993)</f>
        <v>0</v>
      </c>
      <c r="G993" s="44">
        <v>1</v>
      </c>
      <c r="H993" s="44" t="e">
        <f>IF(ISBLANK(A993),"",'Frese Valve Selection'!AB993)</f>
        <v>#N/A</v>
      </c>
      <c r="I993" s="44" t="e">
        <f>IF(ISBLANK(A993),"",'Frese Valve Selection'!AC993&amp;" kPa")</f>
        <v>#N/A</v>
      </c>
      <c r="J993" s="44">
        <f>IF(ISBLANK(A993),"",'Frese Valve Selection'!B993)</f>
        <v>0</v>
      </c>
      <c r="K993" s="45" t="str">
        <f>IF(ISBLANK('Frese Valve Selection'!E993),"",'Frese Valve Selection'!E993)</f>
        <v/>
      </c>
    </row>
    <row r="994" spans="1:11">
      <c r="A994" s="43" t="str">
        <f>IF(ISBLANK('Frese Valve Selection'!Q994),"",'Frese Valve Selection'!Q994)</f>
        <v/>
      </c>
      <c r="B994" s="44">
        <f>'Frese Valve Selection'!C994</f>
        <v>0</v>
      </c>
      <c r="C994" s="44">
        <f>IF(ISBLANK(A994),"",'Frese Valve Selection'!AA994)</f>
        <v>0</v>
      </c>
      <c r="D994" s="44"/>
      <c r="E994" s="44"/>
      <c r="F994" s="44">
        <f>IF(ISBLANK(A994),"",'Frese Valve Selection'!D994)</f>
        <v>0</v>
      </c>
      <c r="G994" s="44">
        <v>1</v>
      </c>
      <c r="H994" s="44" t="e">
        <f>IF(ISBLANK(A994),"",'Frese Valve Selection'!AB994)</f>
        <v>#N/A</v>
      </c>
      <c r="I994" s="44" t="e">
        <f>IF(ISBLANK(A994),"",'Frese Valve Selection'!AC994&amp;" kPa")</f>
        <v>#N/A</v>
      </c>
      <c r="J994" s="44">
        <f>IF(ISBLANK(A994),"",'Frese Valve Selection'!B994)</f>
        <v>0</v>
      </c>
      <c r="K994" s="45" t="str">
        <f>IF(ISBLANK('Frese Valve Selection'!E994),"",'Frese Valve Selection'!E994)</f>
        <v/>
      </c>
    </row>
    <row r="995" spans="1:11">
      <c r="A995" s="43" t="str">
        <f>IF(ISBLANK('Frese Valve Selection'!Q995),"",'Frese Valve Selection'!Q995)</f>
        <v/>
      </c>
      <c r="B995" s="44">
        <f>'Frese Valve Selection'!C995</f>
        <v>0</v>
      </c>
      <c r="C995" s="44">
        <f>IF(ISBLANK(A995),"",'Frese Valve Selection'!AA995)</f>
        <v>0</v>
      </c>
      <c r="D995" s="44"/>
      <c r="E995" s="44"/>
      <c r="F995" s="44">
        <f>IF(ISBLANK(A995),"",'Frese Valve Selection'!D995)</f>
        <v>0</v>
      </c>
      <c r="G995" s="44">
        <v>1</v>
      </c>
      <c r="H995" s="44" t="e">
        <f>IF(ISBLANK(A995),"",'Frese Valve Selection'!AB995)</f>
        <v>#N/A</v>
      </c>
      <c r="I995" s="44" t="e">
        <f>IF(ISBLANK(A995),"",'Frese Valve Selection'!AC995&amp;" kPa")</f>
        <v>#N/A</v>
      </c>
      <c r="J995" s="44">
        <f>IF(ISBLANK(A995),"",'Frese Valve Selection'!B995)</f>
        <v>0</v>
      </c>
      <c r="K995" s="45" t="str">
        <f>IF(ISBLANK('Frese Valve Selection'!E995),"",'Frese Valve Selection'!E995)</f>
        <v/>
      </c>
    </row>
    <row r="996" spans="1:11">
      <c r="A996" s="43" t="str">
        <f>IF(ISBLANK('Frese Valve Selection'!Q996),"",'Frese Valve Selection'!Q996)</f>
        <v/>
      </c>
      <c r="B996" s="44">
        <f>'Frese Valve Selection'!C996</f>
        <v>0</v>
      </c>
      <c r="C996" s="44">
        <f>IF(ISBLANK(A996),"",'Frese Valve Selection'!AA996)</f>
        <v>0</v>
      </c>
      <c r="D996" s="44"/>
      <c r="E996" s="44"/>
      <c r="F996" s="44">
        <f>IF(ISBLANK(A996),"",'Frese Valve Selection'!D996)</f>
        <v>0</v>
      </c>
      <c r="G996" s="44">
        <v>1</v>
      </c>
      <c r="H996" s="44" t="e">
        <f>IF(ISBLANK(A996),"",'Frese Valve Selection'!AB996)</f>
        <v>#N/A</v>
      </c>
      <c r="I996" s="44" t="e">
        <f>IF(ISBLANK(A996),"",'Frese Valve Selection'!AC996&amp;" kPa")</f>
        <v>#N/A</v>
      </c>
      <c r="J996" s="44">
        <f>IF(ISBLANK(A996),"",'Frese Valve Selection'!B996)</f>
        <v>0</v>
      </c>
      <c r="K996" s="45" t="str">
        <f>IF(ISBLANK('Frese Valve Selection'!E996),"",'Frese Valve Selection'!E996)</f>
        <v/>
      </c>
    </row>
    <row r="997" spans="1:11">
      <c r="A997" s="43" t="str">
        <f>IF(ISBLANK('Frese Valve Selection'!Q997),"",'Frese Valve Selection'!Q997)</f>
        <v/>
      </c>
      <c r="B997" s="44">
        <f>'Frese Valve Selection'!C997</f>
        <v>0</v>
      </c>
      <c r="C997" s="44">
        <f>IF(ISBLANK(A997),"",'Frese Valve Selection'!AA997)</f>
        <v>0</v>
      </c>
      <c r="D997" s="44"/>
      <c r="E997" s="44"/>
      <c r="F997" s="44">
        <f>IF(ISBLANK(A997),"",'Frese Valve Selection'!D997)</f>
        <v>0</v>
      </c>
      <c r="G997" s="44">
        <v>1</v>
      </c>
      <c r="H997" s="44" t="e">
        <f>IF(ISBLANK(A997),"",'Frese Valve Selection'!AB997)</f>
        <v>#N/A</v>
      </c>
      <c r="I997" s="44" t="e">
        <f>IF(ISBLANK(A997),"",'Frese Valve Selection'!AC997&amp;" kPa")</f>
        <v>#N/A</v>
      </c>
      <c r="J997" s="44">
        <f>IF(ISBLANK(A997),"",'Frese Valve Selection'!B997)</f>
        <v>0</v>
      </c>
      <c r="K997" s="45" t="str">
        <f>IF(ISBLANK('Frese Valve Selection'!E997),"",'Frese Valve Selection'!E997)</f>
        <v/>
      </c>
    </row>
    <row r="998" spans="1:11">
      <c r="A998" s="43" t="str">
        <f>IF(ISBLANK('Frese Valve Selection'!Q998),"",'Frese Valve Selection'!Q998)</f>
        <v/>
      </c>
      <c r="B998" s="44">
        <f>'Frese Valve Selection'!C998</f>
        <v>0</v>
      </c>
      <c r="C998" s="44">
        <f>IF(ISBLANK(A998),"",'Frese Valve Selection'!AA998)</f>
        <v>0</v>
      </c>
      <c r="D998" s="44"/>
      <c r="E998" s="44"/>
      <c r="F998" s="44">
        <f>IF(ISBLANK(A998),"",'Frese Valve Selection'!D998)</f>
        <v>0</v>
      </c>
      <c r="G998" s="44">
        <v>1</v>
      </c>
      <c r="H998" s="44" t="e">
        <f>IF(ISBLANK(A998),"",'Frese Valve Selection'!AB998)</f>
        <v>#N/A</v>
      </c>
      <c r="I998" s="44" t="e">
        <f>IF(ISBLANK(A998),"",'Frese Valve Selection'!AC998&amp;" kPa")</f>
        <v>#N/A</v>
      </c>
      <c r="J998" s="44">
        <f>IF(ISBLANK(A998),"",'Frese Valve Selection'!B998)</f>
        <v>0</v>
      </c>
      <c r="K998" s="45" t="str">
        <f>IF(ISBLANK('Frese Valve Selection'!E998),"",'Frese Valve Selection'!E998)</f>
        <v/>
      </c>
    </row>
    <row r="999" spans="1:11">
      <c r="A999" s="43" t="str">
        <f>IF(ISBLANK('Frese Valve Selection'!Q999),"",'Frese Valve Selection'!Q999)</f>
        <v/>
      </c>
      <c r="B999" s="44">
        <f>'Frese Valve Selection'!C999</f>
        <v>0</v>
      </c>
      <c r="C999" s="44">
        <f>IF(ISBLANK(A999),"",'Frese Valve Selection'!AA999)</f>
        <v>0</v>
      </c>
      <c r="D999" s="44"/>
      <c r="E999" s="44"/>
      <c r="F999" s="44">
        <f>IF(ISBLANK(A999),"",'Frese Valve Selection'!D999)</f>
        <v>0</v>
      </c>
      <c r="G999" s="44">
        <v>1</v>
      </c>
      <c r="H999" s="44" t="e">
        <f>IF(ISBLANK(A999),"",'Frese Valve Selection'!AB999)</f>
        <v>#N/A</v>
      </c>
      <c r="I999" s="44" t="e">
        <f>IF(ISBLANK(A999),"",'Frese Valve Selection'!AC999&amp;" kPa")</f>
        <v>#N/A</v>
      </c>
      <c r="J999" s="44">
        <f>IF(ISBLANK(A999),"",'Frese Valve Selection'!B999)</f>
        <v>0</v>
      </c>
      <c r="K999" s="45" t="str">
        <f>IF(ISBLANK('Frese Valve Selection'!E999),"",'Frese Valve Selection'!E999)</f>
        <v/>
      </c>
    </row>
    <row r="1000" spans="1:11">
      <c r="A1000" s="50" t="str">
        <f>IF(ISBLANK('Frese Valve Selection'!Q1000),"",'Frese Valve Selection'!Q1000)</f>
        <v/>
      </c>
      <c r="B1000" s="51">
        <f>'Frese Valve Selection'!C1000</f>
        <v>0</v>
      </c>
      <c r="C1000" s="44">
        <f>IF(ISBLANK(A1000),"",'Frese Valve Selection'!AA1000)</f>
        <v>0</v>
      </c>
      <c r="D1000" s="51"/>
      <c r="E1000" s="51"/>
      <c r="F1000" s="51">
        <f>IF(ISBLANK(A1000),"",'Frese Valve Selection'!D1000)</f>
        <v>0</v>
      </c>
      <c r="G1000" s="44">
        <v>1</v>
      </c>
      <c r="H1000" s="51" t="e">
        <f>IF(ISBLANK(A1000),"",'Frese Valve Selection'!AB1000)</f>
        <v>#N/A</v>
      </c>
      <c r="I1000" s="44" t="e">
        <f>IF(ISBLANK(A1000),"",'Frese Valve Selection'!AC1000&amp;" kPa")</f>
        <v>#N/A</v>
      </c>
      <c r="J1000" s="51">
        <f>IF(ISBLANK(A1000),"",'Frese Valve Selection'!B1000)</f>
        <v>0</v>
      </c>
      <c r="K1000" s="7" t="str">
        <f>IF(ISBLANK('Frese Valve Selection'!E1000),"",'Frese Valve Selection'!E1000)</f>
        <v/>
      </c>
    </row>
  </sheetData>
  <sheetProtection algorithmName="SHA-512" hashValue="4bQ2PFmBZf00jx9s3byXTj7Jf2EMAUPC4xwjCZdndLKYyqKBAfuVwn9+cihnDngrzF2jmWRnQrqh4vds8EgLkA==" saltValue="ikCV0N1i0GF+wLg7M/J+kA==" spinCount="100000" sheet="1" objects="1" scenarios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5699F7-1F13-4E10-84AC-A84CD06ECF9A}">
  <dimension ref="A5:K1100"/>
  <sheetViews>
    <sheetView view="pageBreakPreview" zoomScale="60" zoomScaleNormal="100" workbookViewId="0">
      <selection activeCell="A6" sqref="A6:K7"/>
    </sheetView>
  </sheetViews>
  <sheetFormatPr defaultRowHeight="15"/>
  <cols>
    <col min="2" max="2" width="19.85546875" bestFit="1" customWidth="1"/>
    <col min="11" max="11" width="10.140625" bestFit="1" customWidth="1"/>
  </cols>
  <sheetData>
    <row r="5" spans="1:11">
      <c r="A5" s="80" t="s">
        <v>134</v>
      </c>
      <c r="B5" s="80" t="s">
        <v>13</v>
      </c>
      <c r="C5" s="81" t="s">
        <v>135</v>
      </c>
      <c r="D5" s="80"/>
      <c r="E5" s="82"/>
      <c r="F5" s="80" t="s">
        <v>136</v>
      </c>
      <c r="G5" s="80" t="s">
        <v>137</v>
      </c>
      <c r="H5" s="80" t="s">
        <v>35</v>
      </c>
      <c r="I5" s="80" t="s">
        <v>138</v>
      </c>
      <c r="J5" s="80" t="s">
        <v>7</v>
      </c>
      <c r="K5" s="80" t="s">
        <v>139</v>
      </c>
    </row>
    <row r="6" spans="1:11">
      <c r="A6" s="43">
        <f>'Frese Valve Selection'!AF6</f>
        <v>0</v>
      </c>
      <c r="B6" s="44">
        <f>'Frese Valve Selection'!C6</f>
        <v>0</v>
      </c>
      <c r="C6" s="44">
        <f>'Frese Valve Selection'!AA6</f>
        <v>0</v>
      </c>
      <c r="D6" s="44"/>
      <c r="E6" s="44"/>
      <c r="F6" s="44">
        <f>'Frese Valve Selection'!D6</f>
        <v>0</v>
      </c>
      <c r="G6" s="44">
        <f>IF(ISBLANK(A6),"",1)</f>
        <v>1</v>
      </c>
      <c r="H6" s="44" t="e">
        <f>'Frese Valve Selection'!AB6</f>
        <v>#N/A</v>
      </c>
      <c r="I6" s="44" t="e">
        <f>'Frese Valve Selection'!AC6&amp;" kPa"</f>
        <v>#N/A</v>
      </c>
      <c r="J6" s="44">
        <f>'Frese Valve Selection'!B6</f>
        <v>0</v>
      </c>
      <c r="K6" s="45" t="str">
        <f>IF(ISBLANK('Frese Valve Selection'!E6),"",'Frese Valve Selection'!E6)</f>
        <v/>
      </c>
    </row>
    <row r="7" spans="1:11">
      <c r="A7" s="46">
        <f>'Frese Valve Selection'!AF7</f>
        <v>0</v>
      </c>
      <c r="B7">
        <f>'Frese Valve Selection'!C7</f>
        <v>0</v>
      </c>
      <c r="C7">
        <f>'Frese Valve Selection'!AA7</f>
        <v>0</v>
      </c>
      <c r="F7">
        <f>'Frese Valve Selection'!D7</f>
        <v>0</v>
      </c>
      <c r="G7">
        <f t="shared" ref="G7:G70" si="0">IF(ISBLANK(A7),"",1)</f>
        <v>1</v>
      </c>
      <c r="H7" t="e">
        <f>'Frese Valve Selection'!AB7</f>
        <v>#N/A</v>
      </c>
      <c r="I7" t="e">
        <f>'Frese Valve Selection'!AC7&amp;" kPa"</f>
        <v>#N/A</v>
      </c>
      <c r="J7">
        <f>'Frese Valve Selection'!B7</f>
        <v>0</v>
      </c>
      <c r="K7" s="47" t="str">
        <f>IF(ISBLANK('Frese Valve Selection'!E7),"",'Frese Valve Selection'!E7)</f>
        <v/>
      </c>
    </row>
    <row r="8" spans="1:11">
      <c r="A8" s="46">
        <f>'Frese Valve Selection'!AF8</f>
        <v>0</v>
      </c>
      <c r="B8">
        <f>'Frese Valve Selection'!C8</f>
        <v>0</v>
      </c>
      <c r="C8">
        <f>'Frese Valve Selection'!AA8</f>
        <v>0</v>
      </c>
      <c r="F8">
        <f>'Frese Valve Selection'!D8</f>
        <v>0</v>
      </c>
      <c r="G8">
        <f t="shared" si="0"/>
        <v>1</v>
      </c>
      <c r="H8" t="e">
        <f>'Frese Valve Selection'!AB8</f>
        <v>#N/A</v>
      </c>
      <c r="I8" t="e">
        <f>'Frese Valve Selection'!AC8&amp;" kPa"</f>
        <v>#N/A</v>
      </c>
      <c r="J8">
        <f>'Frese Valve Selection'!B8</f>
        <v>0</v>
      </c>
      <c r="K8" s="47" t="str">
        <f>IF(ISBLANK('Frese Valve Selection'!E8),"",'Frese Valve Selection'!E8)</f>
        <v/>
      </c>
    </row>
    <row r="9" spans="1:11">
      <c r="A9" s="46">
        <f>'Frese Valve Selection'!AF9</f>
        <v>0</v>
      </c>
      <c r="B9">
        <f>'Frese Valve Selection'!C9</f>
        <v>0</v>
      </c>
      <c r="C9">
        <f>'Frese Valve Selection'!AA9</f>
        <v>0</v>
      </c>
      <c r="F9">
        <f>'Frese Valve Selection'!D9</f>
        <v>0</v>
      </c>
      <c r="G9">
        <f t="shared" si="0"/>
        <v>1</v>
      </c>
      <c r="H9" t="e">
        <f>'Frese Valve Selection'!AB9</f>
        <v>#N/A</v>
      </c>
      <c r="I9" t="e">
        <f>'Frese Valve Selection'!AC9&amp;" kPa"</f>
        <v>#N/A</v>
      </c>
      <c r="J9">
        <f>'Frese Valve Selection'!B9</f>
        <v>0</v>
      </c>
      <c r="K9" s="47" t="str">
        <f>IF(ISBLANK('Frese Valve Selection'!E9),"",'Frese Valve Selection'!E9)</f>
        <v/>
      </c>
    </row>
    <row r="10" spans="1:11">
      <c r="A10" s="46">
        <f>'Frese Valve Selection'!AF10</f>
        <v>0</v>
      </c>
      <c r="B10">
        <f>'Frese Valve Selection'!C10</f>
        <v>0</v>
      </c>
      <c r="C10">
        <f>'Frese Valve Selection'!AA10</f>
        <v>0</v>
      </c>
      <c r="F10">
        <f>'Frese Valve Selection'!D10</f>
        <v>0</v>
      </c>
      <c r="G10">
        <f t="shared" si="0"/>
        <v>1</v>
      </c>
      <c r="H10" t="e">
        <f>'Frese Valve Selection'!AB10</f>
        <v>#N/A</v>
      </c>
      <c r="I10" t="e">
        <f>'Frese Valve Selection'!AC10&amp;" kPa"</f>
        <v>#N/A</v>
      </c>
      <c r="J10">
        <f>'Frese Valve Selection'!B10</f>
        <v>0</v>
      </c>
      <c r="K10" s="47" t="str">
        <f>IF(ISBLANK('Frese Valve Selection'!E10),"",'Frese Valve Selection'!E10)</f>
        <v/>
      </c>
    </row>
    <row r="11" spans="1:11">
      <c r="A11" s="46">
        <f>'Frese Valve Selection'!AF11</f>
        <v>0</v>
      </c>
      <c r="B11">
        <f>'Frese Valve Selection'!C11</f>
        <v>0</v>
      </c>
      <c r="C11">
        <f>'Frese Valve Selection'!AA11</f>
        <v>0</v>
      </c>
      <c r="F11">
        <f>'Frese Valve Selection'!D11</f>
        <v>0</v>
      </c>
      <c r="G11">
        <f t="shared" si="0"/>
        <v>1</v>
      </c>
      <c r="H11" t="e">
        <f>'Frese Valve Selection'!AB11</f>
        <v>#N/A</v>
      </c>
      <c r="I11" t="e">
        <f>'Frese Valve Selection'!AC11&amp;" kPa"</f>
        <v>#N/A</v>
      </c>
      <c r="J11">
        <f>'Frese Valve Selection'!B11</f>
        <v>0</v>
      </c>
      <c r="K11" s="47" t="str">
        <f>IF(ISBLANK('Frese Valve Selection'!E11),"",'Frese Valve Selection'!E11)</f>
        <v/>
      </c>
    </row>
    <row r="12" spans="1:11">
      <c r="A12" s="46">
        <f>'Frese Valve Selection'!AF12</f>
        <v>0</v>
      </c>
      <c r="B12">
        <f>'Frese Valve Selection'!C12</f>
        <v>0</v>
      </c>
      <c r="C12">
        <f>'Frese Valve Selection'!AA12</f>
        <v>0</v>
      </c>
      <c r="F12">
        <f>'Frese Valve Selection'!D12</f>
        <v>0</v>
      </c>
      <c r="G12">
        <f t="shared" si="0"/>
        <v>1</v>
      </c>
      <c r="H12" t="e">
        <f>'Frese Valve Selection'!AB12</f>
        <v>#N/A</v>
      </c>
      <c r="I12" t="e">
        <f>'Frese Valve Selection'!AC12&amp;" kPa"</f>
        <v>#N/A</v>
      </c>
      <c r="J12">
        <f>'Frese Valve Selection'!B12</f>
        <v>0</v>
      </c>
      <c r="K12" s="47" t="str">
        <f>IF(ISBLANK('Frese Valve Selection'!E12),"",'Frese Valve Selection'!E12)</f>
        <v/>
      </c>
    </row>
    <row r="13" spans="1:11">
      <c r="A13" s="46">
        <f>'Frese Valve Selection'!AF13</f>
        <v>0</v>
      </c>
      <c r="B13">
        <f>'Frese Valve Selection'!C13</f>
        <v>0</v>
      </c>
      <c r="C13">
        <f>'Frese Valve Selection'!AA13</f>
        <v>0</v>
      </c>
      <c r="F13">
        <f>'Frese Valve Selection'!D13</f>
        <v>0</v>
      </c>
      <c r="G13">
        <f t="shared" si="0"/>
        <v>1</v>
      </c>
      <c r="H13" t="e">
        <f>'Frese Valve Selection'!AB13</f>
        <v>#N/A</v>
      </c>
      <c r="I13" t="e">
        <f>'Frese Valve Selection'!AC13&amp;" kPa"</f>
        <v>#N/A</v>
      </c>
      <c r="J13">
        <f>'Frese Valve Selection'!B13</f>
        <v>0</v>
      </c>
      <c r="K13" s="47" t="str">
        <f>IF(ISBLANK('Frese Valve Selection'!E13),"",'Frese Valve Selection'!E13)</f>
        <v/>
      </c>
    </row>
    <row r="14" spans="1:11">
      <c r="A14" s="46">
        <f>'Frese Valve Selection'!AF14</f>
        <v>0</v>
      </c>
      <c r="B14">
        <f>'Frese Valve Selection'!C14</f>
        <v>0</v>
      </c>
      <c r="C14">
        <f>'Frese Valve Selection'!AA14</f>
        <v>0</v>
      </c>
      <c r="F14">
        <f>'Frese Valve Selection'!D14</f>
        <v>0</v>
      </c>
      <c r="G14">
        <f t="shared" si="0"/>
        <v>1</v>
      </c>
      <c r="H14" t="e">
        <f>'Frese Valve Selection'!AB14</f>
        <v>#N/A</v>
      </c>
      <c r="I14" t="e">
        <f>'Frese Valve Selection'!AC14&amp;" kPa"</f>
        <v>#N/A</v>
      </c>
      <c r="J14">
        <f>'Frese Valve Selection'!B14</f>
        <v>0</v>
      </c>
      <c r="K14" s="47" t="str">
        <f>IF(ISBLANK('Frese Valve Selection'!E14),"",'Frese Valve Selection'!E14)</f>
        <v/>
      </c>
    </row>
    <row r="15" spans="1:11">
      <c r="A15" s="46">
        <f>'Frese Valve Selection'!AF15</f>
        <v>0</v>
      </c>
      <c r="B15">
        <f>'Frese Valve Selection'!C15</f>
        <v>0</v>
      </c>
      <c r="C15">
        <f>'Frese Valve Selection'!AA15</f>
        <v>0</v>
      </c>
      <c r="F15">
        <f>'Frese Valve Selection'!D15</f>
        <v>0</v>
      </c>
      <c r="G15">
        <f t="shared" si="0"/>
        <v>1</v>
      </c>
      <c r="H15" t="e">
        <f>'Frese Valve Selection'!AB15</f>
        <v>#N/A</v>
      </c>
      <c r="I15" t="e">
        <f>'Frese Valve Selection'!AC15&amp;" kPa"</f>
        <v>#N/A</v>
      </c>
      <c r="J15">
        <f>'Frese Valve Selection'!B15</f>
        <v>0</v>
      </c>
      <c r="K15" s="47" t="str">
        <f>IF(ISBLANK('Frese Valve Selection'!E15),"",'Frese Valve Selection'!E15)</f>
        <v/>
      </c>
    </row>
    <row r="16" spans="1:11">
      <c r="A16" s="46">
        <f>'Frese Valve Selection'!AF16</f>
        <v>0</v>
      </c>
      <c r="B16">
        <f>'Frese Valve Selection'!C16</f>
        <v>0</v>
      </c>
      <c r="C16">
        <f>'Frese Valve Selection'!AA16</f>
        <v>0</v>
      </c>
      <c r="F16">
        <f>'Frese Valve Selection'!D16</f>
        <v>0</v>
      </c>
      <c r="G16">
        <f t="shared" si="0"/>
        <v>1</v>
      </c>
      <c r="H16" t="e">
        <f>'Frese Valve Selection'!AB16</f>
        <v>#N/A</v>
      </c>
      <c r="I16" t="e">
        <f>'Frese Valve Selection'!AC16&amp;" kPa"</f>
        <v>#N/A</v>
      </c>
      <c r="J16">
        <f>'Frese Valve Selection'!B16</f>
        <v>0</v>
      </c>
      <c r="K16" s="47" t="str">
        <f>IF(ISBLANK('Frese Valve Selection'!E16),"",'Frese Valve Selection'!E16)</f>
        <v/>
      </c>
    </row>
    <row r="17" spans="1:11">
      <c r="A17" s="46">
        <f>'Frese Valve Selection'!AF17</f>
        <v>0</v>
      </c>
      <c r="B17">
        <f>'Frese Valve Selection'!C17</f>
        <v>0</v>
      </c>
      <c r="C17">
        <f>'Frese Valve Selection'!AA17</f>
        <v>0</v>
      </c>
      <c r="F17">
        <f>'Frese Valve Selection'!D17</f>
        <v>0</v>
      </c>
      <c r="G17">
        <f t="shared" si="0"/>
        <v>1</v>
      </c>
      <c r="H17" t="e">
        <f>'Frese Valve Selection'!AB17</f>
        <v>#N/A</v>
      </c>
      <c r="I17" t="e">
        <f>'Frese Valve Selection'!AC17&amp;" kPa"</f>
        <v>#N/A</v>
      </c>
      <c r="J17">
        <f>'Frese Valve Selection'!B17</f>
        <v>0</v>
      </c>
      <c r="K17" s="47" t="str">
        <f>IF(ISBLANK('Frese Valve Selection'!E17),"",'Frese Valve Selection'!E17)</f>
        <v/>
      </c>
    </row>
    <row r="18" spans="1:11">
      <c r="A18" s="46">
        <f>'Frese Valve Selection'!AF18</f>
        <v>0</v>
      </c>
      <c r="B18">
        <f>'Frese Valve Selection'!C18</f>
        <v>0</v>
      </c>
      <c r="C18">
        <f>'Frese Valve Selection'!AA18</f>
        <v>0</v>
      </c>
      <c r="F18">
        <f>'Frese Valve Selection'!D18</f>
        <v>0</v>
      </c>
      <c r="G18">
        <f t="shared" si="0"/>
        <v>1</v>
      </c>
      <c r="H18" t="e">
        <f>'Frese Valve Selection'!AB18</f>
        <v>#N/A</v>
      </c>
      <c r="I18" t="e">
        <f>'Frese Valve Selection'!AC18&amp;" kPa"</f>
        <v>#N/A</v>
      </c>
      <c r="J18">
        <f>'Frese Valve Selection'!B18</f>
        <v>0</v>
      </c>
      <c r="K18" s="47" t="str">
        <f>IF(ISBLANK('Frese Valve Selection'!E18),"",'Frese Valve Selection'!E18)</f>
        <v/>
      </c>
    </row>
    <row r="19" spans="1:11">
      <c r="A19" s="46">
        <f>'Frese Valve Selection'!AF19</f>
        <v>0</v>
      </c>
      <c r="B19">
        <f>'Frese Valve Selection'!C19</f>
        <v>0</v>
      </c>
      <c r="C19">
        <f>'Frese Valve Selection'!AA19</f>
        <v>0</v>
      </c>
      <c r="F19">
        <f>'Frese Valve Selection'!D19</f>
        <v>0</v>
      </c>
      <c r="G19">
        <f t="shared" si="0"/>
        <v>1</v>
      </c>
      <c r="H19" t="e">
        <f>'Frese Valve Selection'!AB19</f>
        <v>#N/A</v>
      </c>
      <c r="I19" t="e">
        <f>'Frese Valve Selection'!AC19&amp;" kPa"</f>
        <v>#N/A</v>
      </c>
      <c r="J19">
        <f>'Frese Valve Selection'!B19</f>
        <v>0</v>
      </c>
      <c r="K19" s="47" t="str">
        <f>IF(ISBLANK('Frese Valve Selection'!E19),"",'Frese Valve Selection'!E19)</f>
        <v/>
      </c>
    </row>
    <row r="20" spans="1:11">
      <c r="A20" s="46">
        <f>'Frese Valve Selection'!AF20</f>
        <v>0</v>
      </c>
      <c r="B20">
        <f>'Frese Valve Selection'!C20</f>
        <v>0</v>
      </c>
      <c r="C20">
        <f>'Frese Valve Selection'!AA20</f>
        <v>0</v>
      </c>
      <c r="F20">
        <f>'Frese Valve Selection'!D20</f>
        <v>0</v>
      </c>
      <c r="G20">
        <f t="shared" si="0"/>
        <v>1</v>
      </c>
      <c r="H20" t="e">
        <f>'Frese Valve Selection'!AB20</f>
        <v>#N/A</v>
      </c>
      <c r="I20" t="e">
        <f>'Frese Valve Selection'!AC20&amp;" kPa"</f>
        <v>#N/A</v>
      </c>
      <c r="J20">
        <f>'Frese Valve Selection'!B20</f>
        <v>0</v>
      </c>
      <c r="K20" s="47" t="str">
        <f>IF(ISBLANK('Frese Valve Selection'!E20),"",'Frese Valve Selection'!E20)</f>
        <v/>
      </c>
    </row>
    <row r="21" spans="1:11">
      <c r="A21" s="46">
        <f>'Frese Valve Selection'!AF21</f>
        <v>0</v>
      </c>
      <c r="B21">
        <f>'Frese Valve Selection'!C21</f>
        <v>0</v>
      </c>
      <c r="C21">
        <f>'Frese Valve Selection'!AA21</f>
        <v>0</v>
      </c>
      <c r="F21">
        <f>'Frese Valve Selection'!D21</f>
        <v>0</v>
      </c>
      <c r="G21">
        <f t="shared" si="0"/>
        <v>1</v>
      </c>
      <c r="H21" t="e">
        <f>'Frese Valve Selection'!AB21</f>
        <v>#N/A</v>
      </c>
      <c r="I21" t="e">
        <f>'Frese Valve Selection'!AC21&amp;" kPa"</f>
        <v>#N/A</v>
      </c>
      <c r="J21">
        <f>'Frese Valve Selection'!B21</f>
        <v>0</v>
      </c>
      <c r="K21" s="47" t="str">
        <f>IF(ISBLANK('Frese Valve Selection'!E21),"",'Frese Valve Selection'!E21)</f>
        <v/>
      </c>
    </row>
    <row r="22" spans="1:11">
      <c r="A22" s="46">
        <f>'Frese Valve Selection'!AF22</f>
        <v>0</v>
      </c>
      <c r="B22">
        <f>'Frese Valve Selection'!C22</f>
        <v>0</v>
      </c>
      <c r="C22">
        <f>'Frese Valve Selection'!AA22</f>
        <v>0</v>
      </c>
      <c r="F22">
        <f>'Frese Valve Selection'!D22</f>
        <v>0</v>
      </c>
      <c r="G22">
        <f t="shared" si="0"/>
        <v>1</v>
      </c>
      <c r="H22" t="e">
        <f>'Frese Valve Selection'!AB22</f>
        <v>#N/A</v>
      </c>
      <c r="I22" t="e">
        <f>'Frese Valve Selection'!AC22&amp;" kPa"</f>
        <v>#N/A</v>
      </c>
      <c r="J22">
        <f>'Frese Valve Selection'!B22</f>
        <v>0</v>
      </c>
      <c r="K22" s="47" t="str">
        <f>IF(ISBLANK('Frese Valve Selection'!E22),"",'Frese Valve Selection'!E22)</f>
        <v/>
      </c>
    </row>
    <row r="23" spans="1:11">
      <c r="A23" s="46">
        <f>'Frese Valve Selection'!AF23</f>
        <v>0</v>
      </c>
      <c r="B23">
        <f>'Frese Valve Selection'!C23</f>
        <v>0</v>
      </c>
      <c r="C23">
        <f>'Frese Valve Selection'!AA23</f>
        <v>0</v>
      </c>
      <c r="F23">
        <f>'Frese Valve Selection'!D23</f>
        <v>0</v>
      </c>
      <c r="G23">
        <f t="shared" si="0"/>
        <v>1</v>
      </c>
      <c r="H23" t="e">
        <f>'Frese Valve Selection'!AB23</f>
        <v>#N/A</v>
      </c>
      <c r="I23" t="e">
        <f>'Frese Valve Selection'!AC23&amp;" kPa"</f>
        <v>#N/A</v>
      </c>
      <c r="J23">
        <f>'Frese Valve Selection'!B23</f>
        <v>0</v>
      </c>
      <c r="K23" s="47" t="str">
        <f>IF(ISBLANK('Frese Valve Selection'!E23),"",'Frese Valve Selection'!E23)</f>
        <v/>
      </c>
    </row>
    <row r="24" spans="1:11">
      <c r="A24" s="46">
        <f>'Frese Valve Selection'!AF24</f>
        <v>0</v>
      </c>
      <c r="B24">
        <f>'Frese Valve Selection'!C24</f>
        <v>0</v>
      </c>
      <c r="C24">
        <f>'Frese Valve Selection'!AA24</f>
        <v>0</v>
      </c>
      <c r="F24">
        <f>'Frese Valve Selection'!D24</f>
        <v>0</v>
      </c>
      <c r="G24">
        <f t="shared" si="0"/>
        <v>1</v>
      </c>
      <c r="H24" t="e">
        <f>'Frese Valve Selection'!AB24</f>
        <v>#N/A</v>
      </c>
      <c r="I24" t="e">
        <f>'Frese Valve Selection'!AC24&amp;" kPa"</f>
        <v>#N/A</v>
      </c>
      <c r="J24">
        <f>'Frese Valve Selection'!B24</f>
        <v>0</v>
      </c>
      <c r="K24" s="47" t="str">
        <f>IF(ISBLANK('Frese Valve Selection'!E24),"",'Frese Valve Selection'!E24)</f>
        <v/>
      </c>
    </row>
    <row r="25" spans="1:11">
      <c r="A25" s="46">
        <f>'Frese Valve Selection'!AF25</f>
        <v>0</v>
      </c>
      <c r="B25">
        <f>'Frese Valve Selection'!C25</f>
        <v>0</v>
      </c>
      <c r="C25">
        <f>'Frese Valve Selection'!AA25</f>
        <v>0</v>
      </c>
      <c r="F25">
        <f>'Frese Valve Selection'!D25</f>
        <v>0</v>
      </c>
      <c r="G25">
        <f t="shared" si="0"/>
        <v>1</v>
      </c>
      <c r="H25" t="e">
        <f>'Frese Valve Selection'!AB25</f>
        <v>#N/A</v>
      </c>
      <c r="I25" t="e">
        <f>'Frese Valve Selection'!AC25&amp;" kPa"</f>
        <v>#N/A</v>
      </c>
      <c r="J25">
        <f>'Frese Valve Selection'!B25</f>
        <v>0</v>
      </c>
      <c r="K25" s="47" t="str">
        <f>IF(ISBLANK('Frese Valve Selection'!E25),"",'Frese Valve Selection'!E25)</f>
        <v/>
      </c>
    </row>
    <row r="26" spans="1:11">
      <c r="A26" s="46">
        <f>'Frese Valve Selection'!AF26</f>
        <v>0</v>
      </c>
      <c r="B26">
        <f>'Frese Valve Selection'!C26</f>
        <v>0</v>
      </c>
      <c r="C26">
        <f>'Frese Valve Selection'!AA26</f>
        <v>0</v>
      </c>
      <c r="F26">
        <f>'Frese Valve Selection'!D26</f>
        <v>0</v>
      </c>
      <c r="G26">
        <f t="shared" si="0"/>
        <v>1</v>
      </c>
      <c r="H26" t="e">
        <f>'Frese Valve Selection'!AB26</f>
        <v>#N/A</v>
      </c>
      <c r="I26" t="e">
        <f>'Frese Valve Selection'!AC26&amp;" kPa"</f>
        <v>#N/A</v>
      </c>
      <c r="J26">
        <f>'Frese Valve Selection'!B26</f>
        <v>0</v>
      </c>
      <c r="K26" s="47" t="str">
        <f>IF(ISBLANK('Frese Valve Selection'!E26),"",'Frese Valve Selection'!E26)</f>
        <v/>
      </c>
    </row>
    <row r="27" spans="1:11">
      <c r="A27" s="46">
        <f>'Frese Valve Selection'!AF27</f>
        <v>0</v>
      </c>
      <c r="B27">
        <f>'Frese Valve Selection'!C27</f>
        <v>0</v>
      </c>
      <c r="C27">
        <f>'Frese Valve Selection'!AA27</f>
        <v>0</v>
      </c>
      <c r="F27">
        <f>'Frese Valve Selection'!D27</f>
        <v>0</v>
      </c>
      <c r="G27">
        <f t="shared" si="0"/>
        <v>1</v>
      </c>
      <c r="H27" t="e">
        <f>'Frese Valve Selection'!AB27</f>
        <v>#N/A</v>
      </c>
      <c r="I27" t="e">
        <f>'Frese Valve Selection'!AC27&amp;" kPa"</f>
        <v>#N/A</v>
      </c>
      <c r="J27">
        <f>'Frese Valve Selection'!B27</f>
        <v>0</v>
      </c>
      <c r="K27" s="47" t="str">
        <f>IF(ISBLANK('Frese Valve Selection'!E27),"",'Frese Valve Selection'!E27)</f>
        <v/>
      </c>
    </row>
    <row r="28" spans="1:11">
      <c r="A28" s="46">
        <f>'Frese Valve Selection'!AF28</f>
        <v>0</v>
      </c>
      <c r="B28">
        <f>'Frese Valve Selection'!C28</f>
        <v>0</v>
      </c>
      <c r="C28">
        <f>'Frese Valve Selection'!AA28</f>
        <v>0</v>
      </c>
      <c r="F28">
        <f>'Frese Valve Selection'!D28</f>
        <v>0</v>
      </c>
      <c r="G28">
        <f t="shared" si="0"/>
        <v>1</v>
      </c>
      <c r="H28" t="e">
        <f>'Frese Valve Selection'!AB28</f>
        <v>#N/A</v>
      </c>
      <c r="I28" t="e">
        <f>'Frese Valve Selection'!AC28&amp;" kPa"</f>
        <v>#N/A</v>
      </c>
      <c r="J28">
        <f>'Frese Valve Selection'!B28</f>
        <v>0</v>
      </c>
      <c r="K28" s="47" t="str">
        <f>IF(ISBLANK('Frese Valve Selection'!E28),"",'Frese Valve Selection'!E28)</f>
        <v/>
      </c>
    </row>
    <row r="29" spans="1:11">
      <c r="A29" s="46">
        <f>'Frese Valve Selection'!AF29</f>
        <v>0</v>
      </c>
      <c r="B29">
        <f>'Frese Valve Selection'!C29</f>
        <v>0</v>
      </c>
      <c r="C29">
        <f>'Frese Valve Selection'!AA29</f>
        <v>0</v>
      </c>
      <c r="F29">
        <f>'Frese Valve Selection'!D29</f>
        <v>0</v>
      </c>
      <c r="G29">
        <f t="shared" si="0"/>
        <v>1</v>
      </c>
      <c r="H29" t="e">
        <f>'Frese Valve Selection'!AB29</f>
        <v>#N/A</v>
      </c>
      <c r="I29" t="e">
        <f>'Frese Valve Selection'!AC29&amp;" kPa"</f>
        <v>#N/A</v>
      </c>
      <c r="J29">
        <f>'Frese Valve Selection'!B29</f>
        <v>0</v>
      </c>
      <c r="K29" s="47" t="str">
        <f>IF(ISBLANK('Frese Valve Selection'!E29),"",'Frese Valve Selection'!E29)</f>
        <v/>
      </c>
    </row>
    <row r="30" spans="1:11">
      <c r="A30" s="46">
        <f>'Frese Valve Selection'!AF30</f>
        <v>0</v>
      </c>
      <c r="B30">
        <f>'Frese Valve Selection'!C30</f>
        <v>0</v>
      </c>
      <c r="C30">
        <f>'Frese Valve Selection'!AA30</f>
        <v>0</v>
      </c>
      <c r="F30">
        <f>'Frese Valve Selection'!D30</f>
        <v>0</v>
      </c>
      <c r="G30">
        <f t="shared" si="0"/>
        <v>1</v>
      </c>
      <c r="H30" t="e">
        <f>'Frese Valve Selection'!AB30</f>
        <v>#N/A</v>
      </c>
      <c r="I30" t="e">
        <f>'Frese Valve Selection'!AC30&amp;" kPa"</f>
        <v>#N/A</v>
      </c>
      <c r="J30">
        <f>'Frese Valve Selection'!B30</f>
        <v>0</v>
      </c>
      <c r="K30" s="47" t="str">
        <f>IF(ISBLANK('Frese Valve Selection'!E30),"",'Frese Valve Selection'!E30)</f>
        <v/>
      </c>
    </row>
    <row r="31" spans="1:11">
      <c r="A31" s="46">
        <f>'Frese Valve Selection'!AF31</f>
        <v>0</v>
      </c>
      <c r="B31">
        <f>'Frese Valve Selection'!C31</f>
        <v>0</v>
      </c>
      <c r="C31">
        <f>'Frese Valve Selection'!AA31</f>
        <v>0</v>
      </c>
      <c r="F31">
        <f>'Frese Valve Selection'!D31</f>
        <v>0</v>
      </c>
      <c r="G31">
        <f t="shared" si="0"/>
        <v>1</v>
      </c>
      <c r="H31" t="e">
        <f>'Frese Valve Selection'!AB31</f>
        <v>#N/A</v>
      </c>
      <c r="I31" t="e">
        <f>'Frese Valve Selection'!AC31&amp;" kPa"</f>
        <v>#N/A</v>
      </c>
      <c r="J31">
        <f>'Frese Valve Selection'!B31</f>
        <v>0</v>
      </c>
      <c r="K31" s="47" t="str">
        <f>IF(ISBLANK('Frese Valve Selection'!E31),"",'Frese Valve Selection'!E31)</f>
        <v/>
      </c>
    </row>
    <row r="32" spans="1:11">
      <c r="A32" s="46">
        <f>'Frese Valve Selection'!AF32</f>
        <v>0</v>
      </c>
      <c r="B32">
        <f>'Frese Valve Selection'!C32</f>
        <v>0</v>
      </c>
      <c r="C32">
        <f>'Frese Valve Selection'!AA32</f>
        <v>0</v>
      </c>
      <c r="F32">
        <f>'Frese Valve Selection'!D32</f>
        <v>0</v>
      </c>
      <c r="G32">
        <f t="shared" si="0"/>
        <v>1</v>
      </c>
      <c r="H32" t="e">
        <f>'Frese Valve Selection'!AB32</f>
        <v>#N/A</v>
      </c>
      <c r="I32" t="e">
        <f>'Frese Valve Selection'!AC32&amp;" kPa"</f>
        <v>#N/A</v>
      </c>
      <c r="J32">
        <f>'Frese Valve Selection'!B32</f>
        <v>0</v>
      </c>
      <c r="K32" s="47" t="str">
        <f>IF(ISBLANK('Frese Valve Selection'!E32),"",'Frese Valve Selection'!E32)</f>
        <v/>
      </c>
    </row>
    <row r="33" spans="1:11">
      <c r="A33" s="46">
        <f>'Frese Valve Selection'!AF33</f>
        <v>0</v>
      </c>
      <c r="B33">
        <f>'Frese Valve Selection'!C33</f>
        <v>0</v>
      </c>
      <c r="C33">
        <f>'Frese Valve Selection'!AA33</f>
        <v>0</v>
      </c>
      <c r="F33">
        <f>'Frese Valve Selection'!D33</f>
        <v>0</v>
      </c>
      <c r="G33">
        <f t="shared" si="0"/>
        <v>1</v>
      </c>
      <c r="H33" t="e">
        <f>'Frese Valve Selection'!AB33</f>
        <v>#N/A</v>
      </c>
      <c r="I33" t="e">
        <f>'Frese Valve Selection'!AC33&amp;" kPa"</f>
        <v>#N/A</v>
      </c>
      <c r="J33">
        <f>'Frese Valve Selection'!B33</f>
        <v>0</v>
      </c>
      <c r="K33" s="47" t="str">
        <f>IF(ISBLANK('Frese Valve Selection'!E33),"",'Frese Valve Selection'!E33)</f>
        <v/>
      </c>
    </row>
    <row r="34" spans="1:11">
      <c r="A34" s="46">
        <f>'Frese Valve Selection'!AF34</f>
        <v>0</v>
      </c>
      <c r="B34">
        <f>'Frese Valve Selection'!C34</f>
        <v>0</v>
      </c>
      <c r="C34">
        <f>'Frese Valve Selection'!AA34</f>
        <v>0</v>
      </c>
      <c r="F34">
        <f>'Frese Valve Selection'!D34</f>
        <v>0</v>
      </c>
      <c r="G34">
        <f t="shared" si="0"/>
        <v>1</v>
      </c>
      <c r="H34" t="e">
        <f>'Frese Valve Selection'!AB34</f>
        <v>#N/A</v>
      </c>
      <c r="I34" t="e">
        <f>'Frese Valve Selection'!AC34&amp;" kPa"</f>
        <v>#N/A</v>
      </c>
      <c r="J34">
        <f>'Frese Valve Selection'!B34</f>
        <v>0</v>
      </c>
      <c r="K34" s="47" t="str">
        <f>IF(ISBLANK('Frese Valve Selection'!E34),"",'Frese Valve Selection'!E34)</f>
        <v/>
      </c>
    </row>
    <row r="35" spans="1:11">
      <c r="A35" s="46">
        <f>'Frese Valve Selection'!AF35</f>
        <v>0</v>
      </c>
      <c r="B35">
        <f>'Frese Valve Selection'!C35</f>
        <v>0</v>
      </c>
      <c r="C35">
        <f>'Frese Valve Selection'!AA35</f>
        <v>0</v>
      </c>
      <c r="F35">
        <f>'Frese Valve Selection'!D35</f>
        <v>0</v>
      </c>
      <c r="G35">
        <f t="shared" si="0"/>
        <v>1</v>
      </c>
      <c r="H35" t="e">
        <f>'Frese Valve Selection'!AB35</f>
        <v>#N/A</v>
      </c>
      <c r="I35" t="e">
        <f>'Frese Valve Selection'!AC35&amp;" kPa"</f>
        <v>#N/A</v>
      </c>
      <c r="J35">
        <f>'Frese Valve Selection'!B35</f>
        <v>0</v>
      </c>
      <c r="K35" s="47" t="str">
        <f>IF(ISBLANK('Frese Valve Selection'!E35),"",'Frese Valve Selection'!E35)</f>
        <v/>
      </c>
    </row>
    <row r="36" spans="1:11">
      <c r="A36" s="46">
        <f>'Frese Valve Selection'!AF36</f>
        <v>0</v>
      </c>
      <c r="B36">
        <f>'Frese Valve Selection'!C36</f>
        <v>0</v>
      </c>
      <c r="C36">
        <f>'Frese Valve Selection'!AA36</f>
        <v>0</v>
      </c>
      <c r="F36">
        <f>'Frese Valve Selection'!D36</f>
        <v>0</v>
      </c>
      <c r="G36">
        <f t="shared" si="0"/>
        <v>1</v>
      </c>
      <c r="H36" t="e">
        <f>'Frese Valve Selection'!AB36</f>
        <v>#N/A</v>
      </c>
      <c r="I36" t="e">
        <f>'Frese Valve Selection'!AC36&amp;" kPa"</f>
        <v>#N/A</v>
      </c>
      <c r="J36">
        <f>'Frese Valve Selection'!B36</f>
        <v>0</v>
      </c>
      <c r="K36" s="47" t="str">
        <f>IF(ISBLANK('Frese Valve Selection'!E36),"",'Frese Valve Selection'!E36)</f>
        <v/>
      </c>
    </row>
    <row r="37" spans="1:11">
      <c r="A37" s="46">
        <f>'Frese Valve Selection'!AF37</f>
        <v>0</v>
      </c>
      <c r="B37">
        <f>'Frese Valve Selection'!C37</f>
        <v>0</v>
      </c>
      <c r="C37">
        <f>'Frese Valve Selection'!AA37</f>
        <v>0</v>
      </c>
      <c r="F37">
        <f>'Frese Valve Selection'!D37</f>
        <v>0</v>
      </c>
      <c r="G37">
        <f t="shared" si="0"/>
        <v>1</v>
      </c>
      <c r="H37" t="e">
        <f>'Frese Valve Selection'!AB37</f>
        <v>#N/A</v>
      </c>
      <c r="I37" t="e">
        <f>'Frese Valve Selection'!AC37&amp;" kPa"</f>
        <v>#N/A</v>
      </c>
      <c r="J37">
        <f>'Frese Valve Selection'!B37</f>
        <v>0</v>
      </c>
      <c r="K37" s="47" t="str">
        <f>IF(ISBLANK('Frese Valve Selection'!E37),"",'Frese Valve Selection'!E37)</f>
        <v/>
      </c>
    </row>
    <row r="38" spans="1:11">
      <c r="A38" s="46">
        <f>'Frese Valve Selection'!AF38</f>
        <v>0</v>
      </c>
      <c r="B38">
        <f>'Frese Valve Selection'!C38</f>
        <v>0</v>
      </c>
      <c r="C38">
        <f>'Frese Valve Selection'!AA38</f>
        <v>0</v>
      </c>
      <c r="F38">
        <f>'Frese Valve Selection'!D38</f>
        <v>0</v>
      </c>
      <c r="G38">
        <f t="shared" si="0"/>
        <v>1</v>
      </c>
      <c r="H38" t="e">
        <f>'Frese Valve Selection'!AB38</f>
        <v>#N/A</v>
      </c>
      <c r="I38" t="e">
        <f>'Frese Valve Selection'!AC38&amp;" kPa"</f>
        <v>#N/A</v>
      </c>
      <c r="J38">
        <f>'Frese Valve Selection'!B38</f>
        <v>0</v>
      </c>
      <c r="K38" s="47" t="str">
        <f>IF(ISBLANK('Frese Valve Selection'!E38),"",'Frese Valve Selection'!E38)</f>
        <v/>
      </c>
    </row>
    <row r="39" spans="1:11">
      <c r="A39" s="46">
        <f>'Frese Valve Selection'!AF39</f>
        <v>0</v>
      </c>
      <c r="B39">
        <f>'Frese Valve Selection'!C39</f>
        <v>0</v>
      </c>
      <c r="C39">
        <f>'Frese Valve Selection'!AA39</f>
        <v>0</v>
      </c>
      <c r="F39">
        <f>'Frese Valve Selection'!D39</f>
        <v>0</v>
      </c>
      <c r="G39">
        <f t="shared" si="0"/>
        <v>1</v>
      </c>
      <c r="H39" t="e">
        <f>'Frese Valve Selection'!AB39</f>
        <v>#N/A</v>
      </c>
      <c r="I39" t="e">
        <f>'Frese Valve Selection'!AC39&amp;" kPa"</f>
        <v>#N/A</v>
      </c>
      <c r="J39">
        <f>'Frese Valve Selection'!B39</f>
        <v>0</v>
      </c>
      <c r="K39" s="47" t="str">
        <f>IF(ISBLANK('Frese Valve Selection'!E39),"",'Frese Valve Selection'!E39)</f>
        <v/>
      </c>
    </row>
    <row r="40" spans="1:11">
      <c r="A40" s="46">
        <f>'Frese Valve Selection'!AF40</f>
        <v>0</v>
      </c>
      <c r="B40">
        <f>'Frese Valve Selection'!C40</f>
        <v>0</v>
      </c>
      <c r="C40">
        <f>'Frese Valve Selection'!AA40</f>
        <v>0</v>
      </c>
      <c r="F40">
        <f>'Frese Valve Selection'!D40</f>
        <v>0</v>
      </c>
      <c r="G40">
        <f t="shared" si="0"/>
        <v>1</v>
      </c>
      <c r="H40" t="e">
        <f>'Frese Valve Selection'!AB40</f>
        <v>#N/A</v>
      </c>
      <c r="I40" t="e">
        <f>'Frese Valve Selection'!AC40&amp;" kPa"</f>
        <v>#N/A</v>
      </c>
      <c r="J40">
        <f>'Frese Valve Selection'!B40</f>
        <v>0</v>
      </c>
      <c r="K40" s="47" t="str">
        <f>IF(ISBLANK('Frese Valve Selection'!E40),"",'Frese Valve Selection'!E40)</f>
        <v/>
      </c>
    </row>
    <row r="41" spans="1:11">
      <c r="A41" s="46">
        <f>'Frese Valve Selection'!AF41</f>
        <v>0</v>
      </c>
      <c r="B41">
        <f>'Frese Valve Selection'!C41</f>
        <v>0</v>
      </c>
      <c r="C41">
        <f>'Frese Valve Selection'!AA41</f>
        <v>0</v>
      </c>
      <c r="F41">
        <f>'Frese Valve Selection'!D41</f>
        <v>0</v>
      </c>
      <c r="G41">
        <f t="shared" si="0"/>
        <v>1</v>
      </c>
      <c r="H41" t="e">
        <f>'Frese Valve Selection'!AB41</f>
        <v>#N/A</v>
      </c>
      <c r="I41" t="e">
        <f>'Frese Valve Selection'!AC41&amp;" kPa"</f>
        <v>#N/A</v>
      </c>
      <c r="J41">
        <f>'Frese Valve Selection'!B41</f>
        <v>0</v>
      </c>
      <c r="K41" s="47" t="str">
        <f>IF(ISBLANK('Frese Valve Selection'!E41),"",'Frese Valve Selection'!E41)</f>
        <v/>
      </c>
    </row>
    <row r="42" spans="1:11">
      <c r="A42" s="46">
        <f>'Frese Valve Selection'!AF42</f>
        <v>0</v>
      </c>
      <c r="B42">
        <f>'Frese Valve Selection'!C42</f>
        <v>0</v>
      </c>
      <c r="C42">
        <f>'Frese Valve Selection'!AA42</f>
        <v>0</v>
      </c>
      <c r="F42">
        <f>'Frese Valve Selection'!D42</f>
        <v>0</v>
      </c>
      <c r="G42">
        <f t="shared" si="0"/>
        <v>1</v>
      </c>
      <c r="H42" t="e">
        <f>'Frese Valve Selection'!AB42</f>
        <v>#N/A</v>
      </c>
      <c r="I42" t="e">
        <f>'Frese Valve Selection'!AC42&amp;" kPa"</f>
        <v>#N/A</v>
      </c>
      <c r="J42">
        <f>'Frese Valve Selection'!B42</f>
        <v>0</v>
      </c>
      <c r="K42" s="47" t="str">
        <f>IF(ISBLANK('Frese Valve Selection'!E42),"",'Frese Valve Selection'!E42)</f>
        <v/>
      </c>
    </row>
    <row r="43" spans="1:11">
      <c r="A43" s="46">
        <f>'Frese Valve Selection'!AF43</f>
        <v>0</v>
      </c>
      <c r="B43">
        <f>'Frese Valve Selection'!C43</f>
        <v>0</v>
      </c>
      <c r="C43">
        <f>'Frese Valve Selection'!AA43</f>
        <v>0</v>
      </c>
      <c r="F43">
        <f>'Frese Valve Selection'!D43</f>
        <v>0</v>
      </c>
      <c r="G43">
        <f t="shared" si="0"/>
        <v>1</v>
      </c>
      <c r="H43" t="e">
        <f>'Frese Valve Selection'!AB43</f>
        <v>#N/A</v>
      </c>
      <c r="I43" t="e">
        <f>'Frese Valve Selection'!AC43&amp;" kPa"</f>
        <v>#N/A</v>
      </c>
      <c r="J43">
        <f>'Frese Valve Selection'!B43</f>
        <v>0</v>
      </c>
      <c r="K43" s="47" t="str">
        <f>IF(ISBLANK('Frese Valve Selection'!E43),"",'Frese Valve Selection'!E43)</f>
        <v/>
      </c>
    </row>
    <row r="44" spans="1:11">
      <c r="A44" s="46">
        <f>'Frese Valve Selection'!AF44</f>
        <v>0</v>
      </c>
      <c r="B44">
        <f>'Frese Valve Selection'!C44</f>
        <v>0</v>
      </c>
      <c r="C44">
        <f>'Frese Valve Selection'!AA44</f>
        <v>0</v>
      </c>
      <c r="F44">
        <f>'Frese Valve Selection'!D44</f>
        <v>0</v>
      </c>
      <c r="G44">
        <f t="shared" si="0"/>
        <v>1</v>
      </c>
      <c r="H44" t="e">
        <f>'Frese Valve Selection'!AB44</f>
        <v>#N/A</v>
      </c>
      <c r="I44" t="e">
        <f>'Frese Valve Selection'!AC44&amp;" kPa"</f>
        <v>#N/A</v>
      </c>
      <c r="J44">
        <f>'Frese Valve Selection'!B44</f>
        <v>0</v>
      </c>
      <c r="K44" s="47" t="str">
        <f>IF(ISBLANK('Frese Valve Selection'!E44),"",'Frese Valve Selection'!E44)</f>
        <v/>
      </c>
    </row>
    <row r="45" spans="1:11">
      <c r="A45" s="46">
        <f>'Frese Valve Selection'!AF45</f>
        <v>0</v>
      </c>
      <c r="B45">
        <f>'Frese Valve Selection'!C45</f>
        <v>0</v>
      </c>
      <c r="C45">
        <f>'Frese Valve Selection'!AA45</f>
        <v>0</v>
      </c>
      <c r="F45">
        <f>'Frese Valve Selection'!D45</f>
        <v>0</v>
      </c>
      <c r="G45">
        <f t="shared" si="0"/>
        <v>1</v>
      </c>
      <c r="H45" t="e">
        <f>'Frese Valve Selection'!AB45</f>
        <v>#N/A</v>
      </c>
      <c r="I45" t="e">
        <f>'Frese Valve Selection'!AC45&amp;" kPa"</f>
        <v>#N/A</v>
      </c>
      <c r="J45">
        <f>'Frese Valve Selection'!B45</f>
        <v>0</v>
      </c>
      <c r="K45" s="47" t="str">
        <f>IF(ISBLANK('Frese Valve Selection'!E45),"",'Frese Valve Selection'!E45)</f>
        <v/>
      </c>
    </row>
    <row r="46" spans="1:11">
      <c r="A46" s="46">
        <f>'Frese Valve Selection'!AF46</f>
        <v>0</v>
      </c>
      <c r="B46">
        <f>'Frese Valve Selection'!C46</f>
        <v>0</v>
      </c>
      <c r="C46">
        <f>'Frese Valve Selection'!AA46</f>
        <v>0</v>
      </c>
      <c r="F46">
        <f>'Frese Valve Selection'!D46</f>
        <v>0</v>
      </c>
      <c r="G46">
        <f t="shared" si="0"/>
        <v>1</v>
      </c>
      <c r="H46" t="e">
        <f>'Frese Valve Selection'!AB46</f>
        <v>#N/A</v>
      </c>
      <c r="I46" t="e">
        <f>'Frese Valve Selection'!AC46&amp;" kPa"</f>
        <v>#N/A</v>
      </c>
      <c r="J46">
        <f>'Frese Valve Selection'!B46</f>
        <v>0</v>
      </c>
      <c r="K46" s="47" t="str">
        <f>IF(ISBLANK('Frese Valve Selection'!E46),"",'Frese Valve Selection'!E46)</f>
        <v/>
      </c>
    </row>
    <row r="47" spans="1:11">
      <c r="A47" s="46">
        <f>'Frese Valve Selection'!AF47</f>
        <v>0</v>
      </c>
      <c r="B47">
        <f>'Frese Valve Selection'!C47</f>
        <v>0</v>
      </c>
      <c r="C47">
        <f>'Frese Valve Selection'!AA47</f>
        <v>0</v>
      </c>
      <c r="F47">
        <f>'Frese Valve Selection'!D47</f>
        <v>0</v>
      </c>
      <c r="G47">
        <f t="shared" si="0"/>
        <v>1</v>
      </c>
      <c r="H47" t="e">
        <f>'Frese Valve Selection'!AB47</f>
        <v>#N/A</v>
      </c>
      <c r="I47" t="e">
        <f>'Frese Valve Selection'!AC47&amp;" kPa"</f>
        <v>#N/A</v>
      </c>
      <c r="J47">
        <f>'Frese Valve Selection'!B47</f>
        <v>0</v>
      </c>
      <c r="K47" s="47" t="str">
        <f>IF(ISBLANK('Frese Valve Selection'!E47),"",'Frese Valve Selection'!E47)</f>
        <v/>
      </c>
    </row>
    <row r="48" spans="1:11">
      <c r="A48" s="46">
        <f>'Frese Valve Selection'!AF48</f>
        <v>0</v>
      </c>
      <c r="B48">
        <f>'Frese Valve Selection'!C48</f>
        <v>0</v>
      </c>
      <c r="C48">
        <f>'Frese Valve Selection'!AA48</f>
        <v>0</v>
      </c>
      <c r="F48">
        <f>'Frese Valve Selection'!D48</f>
        <v>0</v>
      </c>
      <c r="G48">
        <f t="shared" si="0"/>
        <v>1</v>
      </c>
      <c r="H48" t="e">
        <f>'Frese Valve Selection'!AB48</f>
        <v>#N/A</v>
      </c>
      <c r="I48" t="e">
        <f>'Frese Valve Selection'!AC48&amp;" kPa"</f>
        <v>#N/A</v>
      </c>
      <c r="J48">
        <f>'Frese Valve Selection'!B48</f>
        <v>0</v>
      </c>
      <c r="K48" s="47" t="str">
        <f>IF(ISBLANK('Frese Valve Selection'!E48),"",'Frese Valve Selection'!E48)</f>
        <v/>
      </c>
    </row>
    <row r="49" spans="1:11">
      <c r="A49" s="46">
        <f>'Frese Valve Selection'!AF49</f>
        <v>0</v>
      </c>
      <c r="B49">
        <f>'Frese Valve Selection'!C49</f>
        <v>0</v>
      </c>
      <c r="C49">
        <f>'Frese Valve Selection'!AA49</f>
        <v>0</v>
      </c>
      <c r="F49">
        <f>'Frese Valve Selection'!D49</f>
        <v>0</v>
      </c>
      <c r="G49">
        <f t="shared" si="0"/>
        <v>1</v>
      </c>
      <c r="H49" t="e">
        <f>'Frese Valve Selection'!AB49</f>
        <v>#N/A</v>
      </c>
      <c r="I49" t="e">
        <f>'Frese Valve Selection'!AC49&amp;" kPa"</f>
        <v>#N/A</v>
      </c>
      <c r="J49">
        <f>'Frese Valve Selection'!B49</f>
        <v>0</v>
      </c>
      <c r="K49" s="47" t="str">
        <f>IF(ISBLANK('Frese Valve Selection'!E49),"",'Frese Valve Selection'!E49)</f>
        <v/>
      </c>
    </row>
    <row r="50" spans="1:11">
      <c r="A50" s="46">
        <f>'Frese Valve Selection'!AF50</f>
        <v>0</v>
      </c>
      <c r="B50">
        <f>'Frese Valve Selection'!C50</f>
        <v>0</v>
      </c>
      <c r="C50">
        <f>'Frese Valve Selection'!AA50</f>
        <v>0</v>
      </c>
      <c r="F50">
        <f>'Frese Valve Selection'!D50</f>
        <v>0</v>
      </c>
      <c r="G50">
        <f t="shared" si="0"/>
        <v>1</v>
      </c>
      <c r="H50" t="e">
        <f>'Frese Valve Selection'!AB50</f>
        <v>#N/A</v>
      </c>
      <c r="I50" t="e">
        <f>'Frese Valve Selection'!AC50&amp;" kPa"</f>
        <v>#N/A</v>
      </c>
      <c r="J50">
        <f>'Frese Valve Selection'!B50</f>
        <v>0</v>
      </c>
      <c r="K50" s="47" t="str">
        <f>IF(ISBLANK('Frese Valve Selection'!E50),"",'Frese Valve Selection'!E50)</f>
        <v/>
      </c>
    </row>
    <row r="51" spans="1:11">
      <c r="A51" s="46">
        <f>'Frese Valve Selection'!AF51</f>
        <v>0</v>
      </c>
      <c r="B51">
        <f>'Frese Valve Selection'!C51</f>
        <v>0</v>
      </c>
      <c r="C51">
        <f>'Frese Valve Selection'!AA51</f>
        <v>0</v>
      </c>
      <c r="F51">
        <f>'Frese Valve Selection'!D51</f>
        <v>0</v>
      </c>
      <c r="G51">
        <f t="shared" si="0"/>
        <v>1</v>
      </c>
      <c r="H51" t="e">
        <f>'Frese Valve Selection'!AB51</f>
        <v>#N/A</v>
      </c>
      <c r="I51" t="e">
        <f>'Frese Valve Selection'!AC51&amp;" kPa"</f>
        <v>#N/A</v>
      </c>
      <c r="J51">
        <f>'Frese Valve Selection'!B51</f>
        <v>0</v>
      </c>
      <c r="K51" s="47" t="str">
        <f>IF(ISBLANK('Frese Valve Selection'!E51),"",'Frese Valve Selection'!E51)</f>
        <v/>
      </c>
    </row>
    <row r="52" spans="1:11">
      <c r="A52" s="46">
        <f>'Frese Valve Selection'!AF52</f>
        <v>0</v>
      </c>
      <c r="B52">
        <f>'Frese Valve Selection'!C52</f>
        <v>0</v>
      </c>
      <c r="C52">
        <f>'Frese Valve Selection'!AA52</f>
        <v>0</v>
      </c>
      <c r="F52">
        <f>'Frese Valve Selection'!D52</f>
        <v>0</v>
      </c>
      <c r="G52">
        <f t="shared" si="0"/>
        <v>1</v>
      </c>
      <c r="H52" t="e">
        <f>'Frese Valve Selection'!AB52</f>
        <v>#N/A</v>
      </c>
      <c r="I52" t="e">
        <f>'Frese Valve Selection'!AC52&amp;" kPa"</f>
        <v>#N/A</v>
      </c>
      <c r="J52">
        <f>'Frese Valve Selection'!B52</f>
        <v>0</v>
      </c>
      <c r="K52" s="47" t="str">
        <f>IF(ISBLANK('Frese Valve Selection'!E52),"",'Frese Valve Selection'!E52)</f>
        <v/>
      </c>
    </row>
    <row r="53" spans="1:11">
      <c r="A53" s="46">
        <f>'Frese Valve Selection'!AF53</f>
        <v>0</v>
      </c>
      <c r="B53">
        <f>'Frese Valve Selection'!C53</f>
        <v>0</v>
      </c>
      <c r="C53">
        <f>'Frese Valve Selection'!AA53</f>
        <v>0</v>
      </c>
      <c r="F53">
        <f>'Frese Valve Selection'!D53</f>
        <v>0</v>
      </c>
      <c r="G53">
        <f t="shared" si="0"/>
        <v>1</v>
      </c>
      <c r="H53" t="e">
        <f>'Frese Valve Selection'!AB53</f>
        <v>#N/A</v>
      </c>
      <c r="I53" t="e">
        <f>'Frese Valve Selection'!AC53&amp;" kPa"</f>
        <v>#N/A</v>
      </c>
      <c r="J53">
        <f>'Frese Valve Selection'!B53</f>
        <v>0</v>
      </c>
      <c r="K53" s="47" t="str">
        <f>IF(ISBLANK('Frese Valve Selection'!E53),"",'Frese Valve Selection'!E53)</f>
        <v/>
      </c>
    </row>
    <row r="54" spans="1:11">
      <c r="A54" s="46">
        <f>'Frese Valve Selection'!AF54</f>
        <v>0</v>
      </c>
      <c r="B54">
        <f>'Frese Valve Selection'!C54</f>
        <v>0</v>
      </c>
      <c r="C54">
        <f>'Frese Valve Selection'!AA54</f>
        <v>0</v>
      </c>
      <c r="F54">
        <f>'Frese Valve Selection'!D54</f>
        <v>0</v>
      </c>
      <c r="G54">
        <f t="shared" si="0"/>
        <v>1</v>
      </c>
      <c r="H54" t="e">
        <f>'Frese Valve Selection'!AB54</f>
        <v>#N/A</v>
      </c>
      <c r="I54" t="e">
        <f>'Frese Valve Selection'!AC54&amp;" kPa"</f>
        <v>#N/A</v>
      </c>
      <c r="J54">
        <f>'Frese Valve Selection'!B54</f>
        <v>0</v>
      </c>
      <c r="K54" s="47" t="str">
        <f>IF(ISBLANK('Frese Valve Selection'!E54),"",'Frese Valve Selection'!E54)</f>
        <v/>
      </c>
    </row>
    <row r="55" spans="1:11">
      <c r="A55" s="46">
        <f>'Frese Valve Selection'!AF55</f>
        <v>0</v>
      </c>
      <c r="B55">
        <f>'Frese Valve Selection'!C55</f>
        <v>0</v>
      </c>
      <c r="C55">
        <f>'Frese Valve Selection'!AA55</f>
        <v>0</v>
      </c>
      <c r="F55">
        <f>'Frese Valve Selection'!D55</f>
        <v>0</v>
      </c>
      <c r="G55">
        <f t="shared" si="0"/>
        <v>1</v>
      </c>
      <c r="H55" t="e">
        <f>'Frese Valve Selection'!AB55</f>
        <v>#N/A</v>
      </c>
      <c r="I55" t="e">
        <f>'Frese Valve Selection'!AC55&amp;" kPa"</f>
        <v>#N/A</v>
      </c>
      <c r="J55">
        <f>'Frese Valve Selection'!B55</f>
        <v>0</v>
      </c>
      <c r="K55" s="47" t="str">
        <f>IF(ISBLANK('Frese Valve Selection'!E55),"",'Frese Valve Selection'!E55)</f>
        <v/>
      </c>
    </row>
    <row r="56" spans="1:11">
      <c r="A56" s="46">
        <f>'Frese Valve Selection'!AF56</f>
        <v>0</v>
      </c>
      <c r="B56">
        <f>'Frese Valve Selection'!C56</f>
        <v>0</v>
      </c>
      <c r="C56">
        <f>'Frese Valve Selection'!AA56</f>
        <v>0</v>
      </c>
      <c r="F56">
        <f>'Frese Valve Selection'!D56</f>
        <v>0</v>
      </c>
      <c r="G56">
        <f t="shared" si="0"/>
        <v>1</v>
      </c>
      <c r="H56" t="e">
        <f>'Frese Valve Selection'!AB56</f>
        <v>#N/A</v>
      </c>
      <c r="I56" t="e">
        <f>'Frese Valve Selection'!AC56&amp;" kPa"</f>
        <v>#N/A</v>
      </c>
      <c r="J56">
        <f>'Frese Valve Selection'!B56</f>
        <v>0</v>
      </c>
      <c r="K56" s="47" t="str">
        <f>IF(ISBLANK('Frese Valve Selection'!E56),"",'Frese Valve Selection'!E56)</f>
        <v/>
      </c>
    </row>
    <row r="57" spans="1:11">
      <c r="A57" s="46">
        <f>'Frese Valve Selection'!AF57</f>
        <v>0</v>
      </c>
      <c r="B57">
        <f>'Frese Valve Selection'!C57</f>
        <v>0</v>
      </c>
      <c r="C57">
        <f>'Frese Valve Selection'!AA57</f>
        <v>0</v>
      </c>
      <c r="F57">
        <f>'Frese Valve Selection'!D57</f>
        <v>0</v>
      </c>
      <c r="G57">
        <f t="shared" si="0"/>
        <v>1</v>
      </c>
      <c r="H57" t="e">
        <f>'Frese Valve Selection'!AB57</f>
        <v>#N/A</v>
      </c>
      <c r="I57" t="e">
        <f>'Frese Valve Selection'!AC57&amp;" kPa"</f>
        <v>#N/A</v>
      </c>
      <c r="J57">
        <f>'Frese Valve Selection'!B57</f>
        <v>0</v>
      </c>
      <c r="K57" s="47" t="str">
        <f>IF(ISBLANK('Frese Valve Selection'!E57),"",'Frese Valve Selection'!E57)</f>
        <v/>
      </c>
    </row>
    <row r="58" spans="1:11">
      <c r="A58" s="46">
        <f>'Frese Valve Selection'!AF58</f>
        <v>0</v>
      </c>
      <c r="B58">
        <f>'Frese Valve Selection'!C58</f>
        <v>0</v>
      </c>
      <c r="C58">
        <f>'Frese Valve Selection'!AA58</f>
        <v>0</v>
      </c>
      <c r="F58">
        <f>'Frese Valve Selection'!D58</f>
        <v>0</v>
      </c>
      <c r="G58">
        <f t="shared" si="0"/>
        <v>1</v>
      </c>
      <c r="H58" t="e">
        <f>'Frese Valve Selection'!AB58</f>
        <v>#N/A</v>
      </c>
      <c r="I58" t="e">
        <f>'Frese Valve Selection'!AC58&amp;" kPa"</f>
        <v>#N/A</v>
      </c>
      <c r="J58">
        <f>'Frese Valve Selection'!B58</f>
        <v>0</v>
      </c>
      <c r="K58" s="47" t="str">
        <f>IF(ISBLANK('Frese Valve Selection'!E58),"",'Frese Valve Selection'!E58)</f>
        <v/>
      </c>
    </row>
    <row r="59" spans="1:11">
      <c r="A59" s="46">
        <f>'Frese Valve Selection'!AF59</f>
        <v>0</v>
      </c>
      <c r="B59">
        <f>'Frese Valve Selection'!C59</f>
        <v>0</v>
      </c>
      <c r="C59">
        <f>'Frese Valve Selection'!AA59</f>
        <v>0</v>
      </c>
      <c r="F59">
        <f>'Frese Valve Selection'!D59</f>
        <v>0</v>
      </c>
      <c r="G59">
        <f t="shared" si="0"/>
        <v>1</v>
      </c>
      <c r="H59" t="e">
        <f>'Frese Valve Selection'!AB59</f>
        <v>#N/A</v>
      </c>
      <c r="I59" t="e">
        <f>'Frese Valve Selection'!AC59&amp;" kPa"</f>
        <v>#N/A</v>
      </c>
      <c r="J59">
        <f>'Frese Valve Selection'!B59</f>
        <v>0</v>
      </c>
      <c r="K59" s="47" t="str">
        <f>IF(ISBLANK('Frese Valve Selection'!E59),"",'Frese Valve Selection'!E59)</f>
        <v/>
      </c>
    </row>
    <row r="60" spans="1:11">
      <c r="A60" s="46">
        <f>'Frese Valve Selection'!AF60</f>
        <v>0</v>
      </c>
      <c r="B60">
        <f>'Frese Valve Selection'!C60</f>
        <v>0</v>
      </c>
      <c r="C60">
        <f>'Frese Valve Selection'!AA60</f>
        <v>0</v>
      </c>
      <c r="F60">
        <f>'Frese Valve Selection'!D60</f>
        <v>0</v>
      </c>
      <c r="G60">
        <f t="shared" si="0"/>
        <v>1</v>
      </c>
      <c r="H60" t="e">
        <f>'Frese Valve Selection'!AB60</f>
        <v>#N/A</v>
      </c>
      <c r="I60" t="e">
        <f>'Frese Valve Selection'!AC60&amp;" kPa"</f>
        <v>#N/A</v>
      </c>
      <c r="J60">
        <f>'Frese Valve Selection'!B60</f>
        <v>0</v>
      </c>
      <c r="K60" s="47" t="str">
        <f>IF(ISBLANK('Frese Valve Selection'!E60),"",'Frese Valve Selection'!E60)</f>
        <v/>
      </c>
    </row>
    <row r="61" spans="1:11">
      <c r="A61" s="46">
        <f>'Frese Valve Selection'!AF61</f>
        <v>0</v>
      </c>
      <c r="B61">
        <f>'Frese Valve Selection'!C61</f>
        <v>0</v>
      </c>
      <c r="C61">
        <f>'Frese Valve Selection'!AA61</f>
        <v>0</v>
      </c>
      <c r="F61">
        <f>'Frese Valve Selection'!D61</f>
        <v>0</v>
      </c>
      <c r="G61">
        <f t="shared" si="0"/>
        <v>1</v>
      </c>
      <c r="H61" t="e">
        <f>'Frese Valve Selection'!AB61</f>
        <v>#N/A</v>
      </c>
      <c r="I61" t="e">
        <f>'Frese Valve Selection'!AC61&amp;" kPa"</f>
        <v>#N/A</v>
      </c>
      <c r="J61">
        <f>'Frese Valve Selection'!B61</f>
        <v>0</v>
      </c>
      <c r="K61" s="47" t="str">
        <f>IF(ISBLANK('Frese Valve Selection'!E61),"",'Frese Valve Selection'!E61)</f>
        <v/>
      </c>
    </row>
    <row r="62" spans="1:11">
      <c r="A62" s="46">
        <f>'Frese Valve Selection'!AF62</f>
        <v>0</v>
      </c>
      <c r="B62">
        <f>'Frese Valve Selection'!C62</f>
        <v>0</v>
      </c>
      <c r="C62">
        <f>'Frese Valve Selection'!AA62</f>
        <v>0</v>
      </c>
      <c r="F62">
        <f>'Frese Valve Selection'!D62</f>
        <v>0</v>
      </c>
      <c r="G62">
        <f t="shared" si="0"/>
        <v>1</v>
      </c>
      <c r="H62" t="e">
        <f>'Frese Valve Selection'!AB62</f>
        <v>#N/A</v>
      </c>
      <c r="I62" t="e">
        <f>'Frese Valve Selection'!AC62&amp;" kPa"</f>
        <v>#N/A</v>
      </c>
      <c r="J62">
        <f>'Frese Valve Selection'!B62</f>
        <v>0</v>
      </c>
      <c r="K62" s="47" t="str">
        <f>IF(ISBLANK('Frese Valve Selection'!E62),"",'Frese Valve Selection'!E62)</f>
        <v/>
      </c>
    </row>
    <row r="63" spans="1:11">
      <c r="A63" s="46">
        <f>'Frese Valve Selection'!AF63</f>
        <v>0</v>
      </c>
      <c r="B63">
        <f>'Frese Valve Selection'!C63</f>
        <v>0</v>
      </c>
      <c r="C63">
        <f>'Frese Valve Selection'!AA63</f>
        <v>0</v>
      </c>
      <c r="F63">
        <f>'Frese Valve Selection'!D63</f>
        <v>0</v>
      </c>
      <c r="G63">
        <f t="shared" si="0"/>
        <v>1</v>
      </c>
      <c r="H63" t="e">
        <f>'Frese Valve Selection'!AB63</f>
        <v>#N/A</v>
      </c>
      <c r="I63" t="e">
        <f>'Frese Valve Selection'!AC63&amp;" kPa"</f>
        <v>#N/A</v>
      </c>
      <c r="J63">
        <f>'Frese Valve Selection'!B63</f>
        <v>0</v>
      </c>
      <c r="K63" s="47" t="str">
        <f>IF(ISBLANK('Frese Valve Selection'!E63),"",'Frese Valve Selection'!E63)</f>
        <v/>
      </c>
    </row>
    <row r="64" spans="1:11">
      <c r="A64" s="46">
        <f>'Frese Valve Selection'!AF64</f>
        <v>0</v>
      </c>
      <c r="B64">
        <f>'Frese Valve Selection'!C64</f>
        <v>0</v>
      </c>
      <c r="C64">
        <f>'Frese Valve Selection'!AA64</f>
        <v>0</v>
      </c>
      <c r="F64">
        <f>'Frese Valve Selection'!D64</f>
        <v>0</v>
      </c>
      <c r="G64">
        <f t="shared" si="0"/>
        <v>1</v>
      </c>
      <c r="H64" t="e">
        <f>'Frese Valve Selection'!AB64</f>
        <v>#N/A</v>
      </c>
      <c r="I64" t="e">
        <f>'Frese Valve Selection'!AC64&amp;" kPa"</f>
        <v>#N/A</v>
      </c>
      <c r="J64">
        <f>'Frese Valve Selection'!B64</f>
        <v>0</v>
      </c>
      <c r="K64" s="47" t="str">
        <f>IF(ISBLANK('Frese Valve Selection'!E64),"",'Frese Valve Selection'!E64)</f>
        <v/>
      </c>
    </row>
    <row r="65" spans="1:11">
      <c r="A65" s="46">
        <f>'Frese Valve Selection'!AF65</f>
        <v>0</v>
      </c>
      <c r="B65">
        <f>'Frese Valve Selection'!C65</f>
        <v>0</v>
      </c>
      <c r="C65">
        <f>'Frese Valve Selection'!AA65</f>
        <v>0</v>
      </c>
      <c r="F65">
        <f>'Frese Valve Selection'!D65</f>
        <v>0</v>
      </c>
      <c r="G65">
        <f t="shared" si="0"/>
        <v>1</v>
      </c>
      <c r="H65" t="e">
        <f>'Frese Valve Selection'!AB65</f>
        <v>#N/A</v>
      </c>
      <c r="I65" t="e">
        <f>'Frese Valve Selection'!AC65&amp;" kPa"</f>
        <v>#N/A</v>
      </c>
      <c r="J65">
        <f>'Frese Valve Selection'!B65</f>
        <v>0</v>
      </c>
      <c r="K65" s="47" t="str">
        <f>IF(ISBLANK('Frese Valve Selection'!E65),"",'Frese Valve Selection'!E65)</f>
        <v/>
      </c>
    </row>
    <row r="66" spans="1:11">
      <c r="A66" s="46">
        <f>'Frese Valve Selection'!AF66</f>
        <v>0</v>
      </c>
      <c r="B66">
        <f>'Frese Valve Selection'!C66</f>
        <v>0</v>
      </c>
      <c r="C66">
        <f>'Frese Valve Selection'!AA66</f>
        <v>0</v>
      </c>
      <c r="F66">
        <f>'Frese Valve Selection'!D66</f>
        <v>0</v>
      </c>
      <c r="G66">
        <f t="shared" si="0"/>
        <v>1</v>
      </c>
      <c r="H66" t="e">
        <f>'Frese Valve Selection'!AB66</f>
        <v>#N/A</v>
      </c>
      <c r="I66" t="e">
        <f>'Frese Valve Selection'!AC66&amp;" kPa"</f>
        <v>#N/A</v>
      </c>
      <c r="J66">
        <f>'Frese Valve Selection'!B66</f>
        <v>0</v>
      </c>
      <c r="K66" s="47" t="str">
        <f>IF(ISBLANK('Frese Valve Selection'!E66),"",'Frese Valve Selection'!E66)</f>
        <v/>
      </c>
    </row>
    <row r="67" spans="1:11">
      <c r="A67" s="46">
        <f>'Frese Valve Selection'!AF67</f>
        <v>0</v>
      </c>
      <c r="B67">
        <f>'Frese Valve Selection'!C67</f>
        <v>0</v>
      </c>
      <c r="C67">
        <f>'Frese Valve Selection'!AA67</f>
        <v>0</v>
      </c>
      <c r="F67">
        <f>'Frese Valve Selection'!D67</f>
        <v>0</v>
      </c>
      <c r="G67">
        <f t="shared" si="0"/>
        <v>1</v>
      </c>
      <c r="H67" t="e">
        <f>'Frese Valve Selection'!AB67</f>
        <v>#N/A</v>
      </c>
      <c r="I67" t="e">
        <f>'Frese Valve Selection'!AC67&amp;" kPa"</f>
        <v>#N/A</v>
      </c>
      <c r="J67">
        <f>'Frese Valve Selection'!B67</f>
        <v>0</v>
      </c>
      <c r="K67" s="47" t="str">
        <f>IF(ISBLANK('Frese Valve Selection'!E67),"",'Frese Valve Selection'!E67)</f>
        <v/>
      </c>
    </row>
    <row r="68" spans="1:11">
      <c r="A68" s="46">
        <f>'Frese Valve Selection'!AF68</f>
        <v>0</v>
      </c>
      <c r="B68">
        <f>'Frese Valve Selection'!C68</f>
        <v>0</v>
      </c>
      <c r="C68">
        <f>'Frese Valve Selection'!AA68</f>
        <v>0</v>
      </c>
      <c r="F68">
        <f>'Frese Valve Selection'!D68</f>
        <v>0</v>
      </c>
      <c r="G68">
        <f t="shared" si="0"/>
        <v>1</v>
      </c>
      <c r="H68" t="e">
        <f>'Frese Valve Selection'!AB68</f>
        <v>#N/A</v>
      </c>
      <c r="I68" t="e">
        <f>'Frese Valve Selection'!AC68&amp;" kPa"</f>
        <v>#N/A</v>
      </c>
      <c r="J68">
        <f>'Frese Valve Selection'!B68</f>
        <v>0</v>
      </c>
      <c r="K68" s="47" t="str">
        <f>IF(ISBLANK('Frese Valve Selection'!E68),"",'Frese Valve Selection'!E68)</f>
        <v/>
      </c>
    </row>
    <row r="69" spans="1:11">
      <c r="A69" s="46">
        <f>'Frese Valve Selection'!AF69</f>
        <v>0</v>
      </c>
      <c r="B69">
        <f>'Frese Valve Selection'!C69</f>
        <v>0</v>
      </c>
      <c r="C69">
        <f>'Frese Valve Selection'!AA69</f>
        <v>0</v>
      </c>
      <c r="F69">
        <f>'Frese Valve Selection'!D69</f>
        <v>0</v>
      </c>
      <c r="G69">
        <f t="shared" si="0"/>
        <v>1</v>
      </c>
      <c r="H69" t="e">
        <f>'Frese Valve Selection'!AB69</f>
        <v>#N/A</v>
      </c>
      <c r="I69" t="e">
        <f>'Frese Valve Selection'!AC69&amp;" kPa"</f>
        <v>#N/A</v>
      </c>
      <c r="J69">
        <f>'Frese Valve Selection'!B69</f>
        <v>0</v>
      </c>
      <c r="K69" s="47" t="str">
        <f>IF(ISBLANK('Frese Valve Selection'!E69),"",'Frese Valve Selection'!E69)</f>
        <v/>
      </c>
    </row>
    <row r="70" spans="1:11">
      <c r="A70" s="46">
        <f>'Frese Valve Selection'!AF70</f>
        <v>0</v>
      </c>
      <c r="B70">
        <f>'Frese Valve Selection'!C70</f>
        <v>0</v>
      </c>
      <c r="C70">
        <f>'Frese Valve Selection'!AA70</f>
        <v>0</v>
      </c>
      <c r="F70">
        <f>'Frese Valve Selection'!D70</f>
        <v>0</v>
      </c>
      <c r="G70">
        <f t="shared" si="0"/>
        <v>1</v>
      </c>
      <c r="H70" t="e">
        <f>'Frese Valve Selection'!AB70</f>
        <v>#N/A</v>
      </c>
      <c r="I70" t="e">
        <f>'Frese Valve Selection'!AC70&amp;" kPa"</f>
        <v>#N/A</v>
      </c>
      <c r="J70">
        <f>'Frese Valve Selection'!B70</f>
        <v>0</v>
      </c>
      <c r="K70" s="47" t="str">
        <f>IF(ISBLANK('Frese Valve Selection'!E70),"",'Frese Valve Selection'!E70)</f>
        <v/>
      </c>
    </row>
    <row r="71" spans="1:11">
      <c r="A71" s="46">
        <f>'Frese Valve Selection'!AF71</f>
        <v>0</v>
      </c>
      <c r="B71">
        <f>'Frese Valve Selection'!C71</f>
        <v>0</v>
      </c>
      <c r="C71">
        <f>'Frese Valve Selection'!AA71</f>
        <v>0</v>
      </c>
      <c r="F71">
        <f>'Frese Valve Selection'!D71</f>
        <v>0</v>
      </c>
      <c r="G71">
        <f t="shared" ref="G71:G134" si="1">IF(ISBLANK(A71),"",1)</f>
        <v>1</v>
      </c>
      <c r="H71" t="e">
        <f>'Frese Valve Selection'!AB71</f>
        <v>#N/A</v>
      </c>
      <c r="I71" t="e">
        <f>'Frese Valve Selection'!AC71&amp;" kPa"</f>
        <v>#N/A</v>
      </c>
      <c r="J71">
        <f>'Frese Valve Selection'!B71</f>
        <v>0</v>
      </c>
      <c r="K71" s="47" t="str">
        <f>IF(ISBLANK('Frese Valve Selection'!E71),"",'Frese Valve Selection'!E71)</f>
        <v/>
      </c>
    </row>
    <row r="72" spans="1:11">
      <c r="A72" s="46">
        <f>'Frese Valve Selection'!AF72</f>
        <v>0</v>
      </c>
      <c r="B72">
        <f>'Frese Valve Selection'!C72</f>
        <v>0</v>
      </c>
      <c r="C72">
        <f>'Frese Valve Selection'!AA72</f>
        <v>0</v>
      </c>
      <c r="F72">
        <f>'Frese Valve Selection'!D72</f>
        <v>0</v>
      </c>
      <c r="G72">
        <f t="shared" si="1"/>
        <v>1</v>
      </c>
      <c r="H72" t="e">
        <f>'Frese Valve Selection'!AB72</f>
        <v>#N/A</v>
      </c>
      <c r="I72" t="e">
        <f>'Frese Valve Selection'!AC72&amp;" kPa"</f>
        <v>#N/A</v>
      </c>
      <c r="J72">
        <f>'Frese Valve Selection'!B72</f>
        <v>0</v>
      </c>
      <c r="K72" s="47" t="str">
        <f>IF(ISBLANK('Frese Valve Selection'!E72),"",'Frese Valve Selection'!E72)</f>
        <v/>
      </c>
    </row>
    <row r="73" spans="1:11">
      <c r="A73" s="46">
        <f>'Frese Valve Selection'!AF73</f>
        <v>0</v>
      </c>
      <c r="B73">
        <f>'Frese Valve Selection'!C73</f>
        <v>0</v>
      </c>
      <c r="C73">
        <f>'Frese Valve Selection'!AA73</f>
        <v>0</v>
      </c>
      <c r="F73">
        <f>'Frese Valve Selection'!D73</f>
        <v>0</v>
      </c>
      <c r="G73">
        <f t="shared" si="1"/>
        <v>1</v>
      </c>
      <c r="H73" t="e">
        <f>'Frese Valve Selection'!AB73</f>
        <v>#N/A</v>
      </c>
      <c r="I73" t="e">
        <f>'Frese Valve Selection'!AC73&amp;" kPa"</f>
        <v>#N/A</v>
      </c>
      <c r="J73">
        <f>'Frese Valve Selection'!B73</f>
        <v>0</v>
      </c>
      <c r="K73" s="47" t="str">
        <f>IF(ISBLANK('Frese Valve Selection'!E73),"",'Frese Valve Selection'!E73)</f>
        <v/>
      </c>
    </row>
    <row r="74" spans="1:11">
      <c r="A74" s="46">
        <f>'Frese Valve Selection'!AF74</f>
        <v>0</v>
      </c>
      <c r="B74">
        <f>'Frese Valve Selection'!C74</f>
        <v>0</v>
      </c>
      <c r="C74">
        <f>'Frese Valve Selection'!AA74</f>
        <v>0</v>
      </c>
      <c r="F74">
        <f>'Frese Valve Selection'!D74</f>
        <v>0</v>
      </c>
      <c r="G74">
        <f t="shared" si="1"/>
        <v>1</v>
      </c>
      <c r="H74" t="e">
        <f>'Frese Valve Selection'!AB74</f>
        <v>#N/A</v>
      </c>
      <c r="I74" t="e">
        <f>'Frese Valve Selection'!AC74&amp;" kPa"</f>
        <v>#N/A</v>
      </c>
      <c r="J74">
        <f>'Frese Valve Selection'!B74</f>
        <v>0</v>
      </c>
      <c r="K74" s="47" t="str">
        <f>IF(ISBLANK('Frese Valve Selection'!E74),"",'Frese Valve Selection'!E74)</f>
        <v/>
      </c>
    </row>
    <row r="75" spans="1:11">
      <c r="A75" s="46">
        <f>'Frese Valve Selection'!AF75</f>
        <v>0</v>
      </c>
      <c r="B75">
        <f>'Frese Valve Selection'!C75</f>
        <v>0</v>
      </c>
      <c r="C75">
        <f>'Frese Valve Selection'!AA75</f>
        <v>0</v>
      </c>
      <c r="F75">
        <f>'Frese Valve Selection'!D75</f>
        <v>0</v>
      </c>
      <c r="G75">
        <f t="shared" si="1"/>
        <v>1</v>
      </c>
      <c r="H75" t="e">
        <f>'Frese Valve Selection'!AB75</f>
        <v>#N/A</v>
      </c>
      <c r="I75" t="e">
        <f>'Frese Valve Selection'!AC75&amp;" kPa"</f>
        <v>#N/A</v>
      </c>
      <c r="J75">
        <f>'Frese Valve Selection'!B75</f>
        <v>0</v>
      </c>
      <c r="K75" s="47" t="str">
        <f>IF(ISBLANK('Frese Valve Selection'!E75),"",'Frese Valve Selection'!E75)</f>
        <v/>
      </c>
    </row>
    <row r="76" spans="1:11">
      <c r="A76" s="46">
        <f>'Frese Valve Selection'!AF76</f>
        <v>0</v>
      </c>
      <c r="B76">
        <f>'Frese Valve Selection'!C76</f>
        <v>0</v>
      </c>
      <c r="C76">
        <f>'Frese Valve Selection'!AA76</f>
        <v>0</v>
      </c>
      <c r="F76">
        <f>'Frese Valve Selection'!D76</f>
        <v>0</v>
      </c>
      <c r="G76">
        <f t="shared" si="1"/>
        <v>1</v>
      </c>
      <c r="H76" t="e">
        <f>'Frese Valve Selection'!AB76</f>
        <v>#N/A</v>
      </c>
      <c r="I76" t="e">
        <f>'Frese Valve Selection'!AC76&amp;" kPa"</f>
        <v>#N/A</v>
      </c>
      <c r="J76">
        <f>'Frese Valve Selection'!B76</f>
        <v>0</v>
      </c>
      <c r="K76" s="47" t="str">
        <f>IF(ISBLANK('Frese Valve Selection'!E76),"",'Frese Valve Selection'!E76)</f>
        <v/>
      </c>
    </row>
    <row r="77" spans="1:11">
      <c r="A77" s="46">
        <f>'Frese Valve Selection'!AF77</f>
        <v>0</v>
      </c>
      <c r="B77">
        <f>'Frese Valve Selection'!C77</f>
        <v>0</v>
      </c>
      <c r="C77">
        <f>'Frese Valve Selection'!AA77</f>
        <v>0</v>
      </c>
      <c r="F77">
        <f>'Frese Valve Selection'!D77</f>
        <v>0</v>
      </c>
      <c r="G77">
        <f t="shared" si="1"/>
        <v>1</v>
      </c>
      <c r="H77" t="e">
        <f>'Frese Valve Selection'!AB77</f>
        <v>#N/A</v>
      </c>
      <c r="I77" t="e">
        <f>'Frese Valve Selection'!AC77&amp;" kPa"</f>
        <v>#N/A</v>
      </c>
      <c r="J77">
        <f>'Frese Valve Selection'!B77</f>
        <v>0</v>
      </c>
      <c r="K77" s="47" t="str">
        <f>IF(ISBLANK('Frese Valve Selection'!E77),"",'Frese Valve Selection'!E77)</f>
        <v/>
      </c>
    </row>
    <row r="78" spans="1:11">
      <c r="A78" s="46">
        <f>'Frese Valve Selection'!AF78</f>
        <v>0</v>
      </c>
      <c r="B78">
        <f>'Frese Valve Selection'!C78</f>
        <v>0</v>
      </c>
      <c r="C78">
        <f>'Frese Valve Selection'!AA78</f>
        <v>0</v>
      </c>
      <c r="F78">
        <f>'Frese Valve Selection'!D78</f>
        <v>0</v>
      </c>
      <c r="G78">
        <f t="shared" si="1"/>
        <v>1</v>
      </c>
      <c r="H78" t="e">
        <f>'Frese Valve Selection'!AB78</f>
        <v>#N/A</v>
      </c>
      <c r="I78" t="e">
        <f>'Frese Valve Selection'!AC78&amp;" kPa"</f>
        <v>#N/A</v>
      </c>
      <c r="J78">
        <f>'Frese Valve Selection'!B78</f>
        <v>0</v>
      </c>
      <c r="K78" s="47" t="str">
        <f>IF(ISBLANK('Frese Valve Selection'!E78),"",'Frese Valve Selection'!E78)</f>
        <v/>
      </c>
    </row>
    <row r="79" spans="1:11">
      <c r="A79" s="46">
        <f>'Frese Valve Selection'!AF79</f>
        <v>0</v>
      </c>
      <c r="B79">
        <f>'Frese Valve Selection'!C79</f>
        <v>0</v>
      </c>
      <c r="C79">
        <f>'Frese Valve Selection'!AA79</f>
        <v>0</v>
      </c>
      <c r="F79">
        <f>'Frese Valve Selection'!D79</f>
        <v>0</v>
      </c>
      <c r="G79">
        <f t="shared" si="1"/>
        <v>1</v>
      </c>
      <c r="H79" t="e">
        <f>'Frese Valve Selection'!AB79</f>
        <v>#N/A</v>
      </c>
      <c r="I79" t="e">
        <f>'Frese Valve Selection'!AC79&amp;" kPa"</f>
        <v>#N/A</v>
      </c>
      <c r="J79">
        <f>'Frese Valve Selection'!B79</f>
        <v>0</v>
      </c>
      <c r="K79" s="47" t="str">
        <f>IF(ISBLANK('Frese Valve Selection'!E79),"",'Frese Valve Selection'!E79)</f>
        <v/>
      </c>
    </row>
    <row r="80" spans="1:11">
      <c r="A80" s="46">
        <f>'Frese Valve Selection'!AF80</f>
        <v>0</v>
      </c>
      <c r="B80">
        <f>'Frese Valve Selection'!C80</f>
        <v>0</v>
      </c>
      <c r="C80">
        <f>'Frese Valve Selection'!AA80</f>
        <v>0</v>
      </c>
      <c r="F80">
        <f>'Frese Valve Selection'!D80</f>
        <v>0</v>
      </c>
      <c r="G80">
        <f t="shared" si="1"/>
        <v>1</v>
      </c>
      <c r="H80" t="e">
        <f>'Frese Valve Selection'!AB80</f>
        <v>#N/A</v>
      </c>
      <c r="I80" t="e">
        <f>'Frese Valve Selection'!AC80&amp;" kPa"</f>
        <v>#N/A</v>
      </c>
      <c r="J80">
        <f>'Frese Valve Selection'!B80</f>
        <v>0</v>
      </c>
      <c r="K80" s="47" t="str">
        <f>IF(ISBLANK('Frese Valve Selection'!E80),"",'Frese Valve Selection'!E80)</f>
        <v/>
      </c>
    </row>
    <row r="81" spans="1:11">
      <c r="A81" s="46">
        <f>'Frese Valve Selection'!AF81</f>
        <v>0</v>
      </c>
      <c r="B81">
        <f>'Frese Valve Selection'!C81</f>
        <v>0</v>
      </c>
      <c r="C81">
        <f>'Frese Valve Selection'!AA81</f>
        <v>0</v>
      </c>
      <c r="F81">
        <f>'Frese Valve Selection'!D81</f>
        <v>0</v>
      </c>
      <c r="G81">
        <f t="shared" si="1"/>
        <v>1</v>
      </c>
      <c r="H81" t="e">
        <f>'Frese Valve Selection'!AB81</f>
        <v>#N/A</v>
      </c>
      <c r="I81" t="e">
        <f>'Frese Valve Selection'!AC81&amp;" kPa"</f>
        <v>#N/A</v>
      </c>
      <c r="J81">
        <f>'Frese Valve Selection'!B81</f>
        <v>0</v>
      </c>
      <c r="K81" s="47" t="str">
        <f>IF(ISBLANK('Frese Valve Selection'!E81),"",'Frese Valve Selection'!E81)</f>
        <v/>
      </c>
    </row>
    <row r="82" spans="1:11">
      <c r="A82" s="46">
        <f>'Frese Valve Selection'!AF82</f>
        <v>0</v>
      </c>
      <c r="B82">
        <f>'Frese Valve Selection'!C82</f>
        <v>0</v>
      </c>
      <c r="C82">
        <f>'Frese Valve Selection'!AA82</f>
        <v>0</v>
      </c>
      <c r="F82">
        <f>'Frese Valve Selection'!D82</f>
        <v>0</v>
      </c>
      <c r="G82">
        <f t="shared" si="1"/>
        <v>1</v>
      </c>
      <c r="H82" t="e">
        <f>'Frese Valve Selection'!AB82</f>
        <v>#N/A</v>
      </c>
      <c r="I82" t="e">
        <f>'Frese Valve Selection'!AC82&amp;" kPa"</f>
        <v>#N/A</v>
      </c>
      <c r="J82">
        <f>'Frese Valve Selection'!B82</f>
        <v>0</v>
      </c>
      <c r="K82" s="47" t="str">
        <f>IF(ISBLANK('Frese Valve Selection'!E82),"",'Frese Valve Selection'!E82)</f>
        <v/>
      </c>
    </row>
    <row r="83" spans="1:11">
      <c r="A83" s="46">
        <f>'Frese Valve Selection'!AF83</f>
        <v>0</v>
      </c>
      <c r="B83">
        <f>'Frese Valve Selection'!C83</f>
        <v>0</v>
      </c>
      <c r="C83">
        <f>'Frese Valve Selection'!AA83</f>
        <v>0</v>
      </c>
      <c r="F83">
        <f>'Frese Valve Selection'!D83</f>
        <v>0</v>
      </c>
      <c r="G83">
        <f t="shared" si="1"/>
        <v>1</v>
      </c>
      <c r="H83" t="e">
        <f>'Frese Valve Selection'!AB83</f>
        <v>#N/A</v>
      </c>
      <c r="I83" t="e">
        <f>'Frese Valve Selection'!AC83&amp;" kPa"</f>
        <v>#N/A</v>
      </c>
      <c r="J83">
        <f>'Frese Valve Selection'!B83</f>
        <v>0</v>
      </c>
      <c r="K83" s="47" t="str">
        <f>IF(ISBLANK('Frese Valve Selection'!E83),"",'Frese Valve Selection'!E83)</f>
        <v/>
      </c>
    </row>
    <row r="84" spans="1:11">
      <c r="A84" s="46">
        <f>'Frese Valve Selection'!AF84</f>
        <v>0</v>
      </c>
      <c r="B84">
        <f>'Frese Valve Selection'!C84</f>
        <v>0</v>
      </c>
      <c r="C84">
        <f>'Frese Valve Selection'!AA84</f>
        <v>0</v>
      </c>
      <c r="F84">
        <f>'Frese Valve Selection'!D84</f>
        <v>0</v>
      </c>
      <c r="G84">
        <f t="shared" si="1"/>
        <v>1</v>
      </c>
      <c r="H84" t="e">
        <f>'Frese Valve Selection'!AB84</f>
        <v>#N/A</v>
      </c>
      <c r="I84" t="e">
        <f>'Frese Valve Selection'!AC84&amp;" kPa"</f>
        <v>#N/A</v>
      </c>
      <c r="J84">
        <f>'Frese Valve Selection'!B84</f>
        <v>0</v>
      </c>
      <c r="K84" s="47" t="str">
        <f>IF(ISBLANK('Frese Valve Selection'!E84),"",'Frese Valve Selection'!E84)</f>
        <v/>
      </c>
    </row>
    <row r="85" spans="1:11">
      <c r="A85" s="46">
        <f>'Frese Valve Selection'!AF85</f>
        <v>0</v>
      </c>
      <c r="B85">
        <f>'Frese Valve Selection'!C85</f>
        <v>0</v>
      </c>
      <c r="C85">
        <f>'Frese Valve Selection'!AA85</f>
        <v>0</v>
      </c>
      <c r="F85">
        <f>'Frese Valve Selection'!D85</f>
        <v>0</v>
      </c>
      <c r="G85">
        <f t="shared" si="1"/>
        <v>1</v>
      </c>
      <c r="H85" t="e">
        <f>'Frese Valve Selection'!AB85</f>
        <v>#N/A</v>
      </c>
      <c r="I85" t="e">
        <f>'Frese Valve Selection'!AC85&amp;" kPa"</f>
        <v>#N/A</v>
      </c>
      <c r="J85">
        <f>'Frese Valve Selection'!B85</f>
        <v>0</v>
      </c>
      <c r="K85" s="47" t="str">
        <f>IF(ISBLANK('Frese Valve Selection'!E85),"",'Frese Valve Selection'!E85)</f>
        <v/>
      </c>
    </row>
    <row r="86" spans="1:11">
      <c r="A86" s="46">
        <f>'Frese Valve Selection'!AF86</f>
        <v>0</v>
      </c>
      <c r="B86">
        <f>'Frese Valve Selection'!C86</f>
        <v>0</v>
      </c>
      <c r="C86">
        <f>'Frese Valve Selection'!AA86</f>
        <v>0</v>
      </c>
      <c r="F86">
        <f>'Frese Valve Selection'!D86</f>
        <v>0</v>
      </c>
      <c r="G86">
        <f t="shared" si="1"/>
        <v>1</v>
      </c>
      <c r="H86" t="e">
        <f>'Frese Valve Selection'!AB86</f>
        <v>#N/A</v>
      </c>
      <c r="I86" t="e">
        <f>'Frese Valve Selection'!AC86&amp;" kPa"</f>
        <v>#N/A</v>
      </c>
      <c r="J86">
        <f>'Frese Valve Selection'!B86</f>
        <v>0</v>
      </c>
      <c r="K86" s="47" t="str">
        <f>IF(ISBLANK('Frese Valve Selection'!E86),"",'Frese Valve Selection'!E86)</f>
        <v/>
      </c>
    </row>
    <row r="87" spans="1:11">
      <c r="A87" s="46">
        <f>'Frese Valve Selection'!AF87</f>
        <v>0</v>
      </c>
      <c r="B87">
        <f>'Frese Valve Selection'!C87</f>
        <v>0</v>
      </c>
      <c r="C87">
        <f>'Frese Valve Selection'!AA87</f>
        <v>0</v>
      </c>
      <c r="F87">
        <f>'Frese Valve Selection'!D87</f>
        <v>0</v>
      </c>
      <c r="G87">
        <f t="shared" si="1"/>
        <v>1</v>
      </c>
      <c r="H87" t="e">
        <f>'Frese Valve Selection'!AB87</f>
        <v>#N/A</v>
      </c>
      <c r="I87" t="e">
        <f>'Frese Valve Selection'!AC87&amp;" kPa"</f>
        <v>#N/A</v>
      </c>
      <c r="J87">
        <f>'Frese Valve Selection'!B87</f>
        <v>0</v>
      </c>
      <c r="K87" s="47" t="str">
        <f>IF(ISBLANK('Frese Valve Selection'!E87),"",'Frese Valve Selection'!E87)</f>
        <v/>
      </c>
    </row>
    <row r="88" spans="1:11">
      <c r="A88" s="46">
        <f>'Frese Valve Selection'!AF88</f>
        <v>0</v>
      </c>
      <c r="B88">
        <f>'Frese Valve Selection'!C88</f>
        <v>0</v>
      </c>
      <c r="C88">
        <f>'Frese Valve Selection'!AA88</f>
        <v>0</v>
      </c>
      <c r="F88">
        <f>'Frese Valve Selection'!D88</f>
        <v>0</v>
      </c>
      <c r="G88">
        <f t="shared" si="1"/>
        <v>1</v>
      </c>
      <c r="H88" t="e">
        <f>'Frese Valve Selection'!AB88</f>
        <v>#N/A</v>
      </c>
      <c r="I88" t="e">
        <f>'Frese Valve Selection'!AC88&amp;" kPa"</f>
        <v>#N/A</v>
      </c>
      <c r="J88">
        <f>'Frese Valve Selection'!B88</f>
        <v>0</v>
      </c>
      <c r="K88" s="47" t="str">
        <f>IF(ISBLANK('Frese Valve Selection'!E88),"",'Frese Valve Selection'!E88)</f>
        <v/>
      </c>
    </row>
    <row r="89" spans="1:11">
      <c r="A89" s="46">
        <f>'Frese Valve Selection'!AF89</f>
        <v>0</v>
      </c>
      <c r="B89">
        <f>'Frese Valve Selection'!C89</f>
        <v>0</v>
      </c>
      <c r="C89">
        <f>'Frese Valve Selection'!AA89</f>
        <v>0</v>
      </c>
      <c r="F89">
        <f>'Frese Valve Selection'!D89</f>
        <v>0</v>
      </c>
      <c r="G89">
        <f t="shared" si="1"/>
        <v>1</v>
      </c>
      <c r="H89" t="e">
        <f>'Frese Valve Selection'!AB89</f>
        <v>#N/A</v>
      </c>
      <c r="I89" t="e">
        <f>'Frese Valve Selection'!AC89&amp;" kPa"</f>
        <v>#N/A</v>
      </c>
      <c r="J89">
        <f>'Frese Valve Selection'!B89</f>
        <v>0</v>
      </c>
      <c r="K89" s="47" t="str">
        <f>IF(ISBLANK('Frese Valve Selection'!E89),"",'Frese Valve Selection'!E89)</f>
        <v/>
      </c>
    </row>
    <row r="90" spans="1:11">
      <c r="A90" s="46">
        <f>'Frese Valve Selection'!AF90</f>
        <v>0</v>
      </c>
      <c r="B90">
        <f>'Frese Valve Selection'!C90</f>
        <v>0</v>
      </c>
      <c r="C90">
        <f>'Frese Valve Selection'!AA90</f>
        <v>0</v>
      </c>
      <c r="F90">
        <f>'Frese Valve Selection'!D90</f>
        <v>0</v>
      </c>
      <c r="G90">
        <f t="shared" si="1"/>
        <v>1</v>
      </c>
      <c r="H90" t="e">
        <f>'Frese Valve Selection'!AB90</f>
        <v>#N/A</v>
      </c>
      <c r="I90" t="e">
        <f>'Frese Valve Selection'!AC90&amp;" kPa"</f>
        <v>#N/A</v>
      </c>
      <c r="J90">
        <f>'Frese Valve Selection'!B90</f>
        <v>0</v>
      </c>
      <c r="K90" s="47" t="str">
        <f>IF(ISBLANK('Frese Valve Selection'!E90),"",'Frese Valve Selection'!E90)</f>
        <v/>
      </c>
    </row>
    <row r="91" spans="1:11">
      <c r="A91" s="46">
        <f>'Frese Valve Selection'!AF91</f>
        <v>0</v>
      </c>
      <c r="B91">
        <f>'Frese Valve Selection'!C91</f>
        <v>0</v>
      </c>
      <c r="C91">
        <f>'Frese Valve Selection'!AA91</f>
        <v>0</v>
      </c>
      <c r="F91">
        <f>'Frese Valve Selection'!D91</f>
        <v>0</v>
      </c>
      <c r="G91">
        <f t="shared" si="1"/>
        <v>1</v>
      </c>
      <c r="H91" t="e">
        <f>'Frese Valve Selection'!AB91</f>
        <v>#N/A</v>
      </c>
      <c r="I91" t="e">
        <f>'Frese Valve Selection'!AC91&amp;" kPa"</f>
        <v>#N/A</v>
      </c>
      <c r="J91">
        <f>'Frese Valve Selection'!B91</f>
        <v>0</v>
      </c>
      <c r="K91" s="47" t="str">
        <f>IF(ISBLANK('Frese Valve Selection'!E91),"",'Frese Valve Selection'!E91)</f>
        <v/>
      </c>
    </row>
    <row r="92" spans="1:11">
      <c r="A92" s="46">
        <f>'Frese Valve Selection'!AF92</f>
        <v>0</v>
      </c>
      <c r="B92">
        <f>'Frese Valve Selection'!C92</f>
        <v>0</v>
      </c>
      <c r="C92">
        <f>'Frese Valve Selection'!AA92</f>
        <v>0</v>
      </c>
      <c r="F92">
        <f>'Frese Valve Selection'!D92</f>
        <v>0</v>
      </c>
      <c r="G92">
        <f t="shared" si="1"/>
        <v>1</v>
      </c>
      <c r="H92" t="e">
        <f>'Frese Valve Selection'!AB92</f>
        <v>#N/A</v>
      </c>
      <c r="I92" t="e">
        <f>'Frese Valve Selection'!AC92&amp;" kPa"</f>
        <v>#N/A</v>
      </c>
      <c r="J92">
        <f>'Frese Valve Selection'!B92</f>
        <v>0</v>
      </c>
      <c r="K92" s="47" t="str">
        <f>IF(ISBLANK('Frese Valve Selection'!E92),"",'Frese Valve Selection'!E92)</f>
        <v/>
      </c>
    </row>
    <row r="93" spans="1:11">
      <c r="A93" s="46">
        <f>'Frese Valve Selection'!AF93</f>
        <v>0</v>
      </c>
      <c r="B93">
        <f>'Frese Valve Selection'!C93</f>
        <v>0</v>
      </c>
      <c r="C93">
        <f>'Frese Valve Selection'!AA93</f>
        <v>0</v>
      </c>
      <c r="F93">
        <f>'Frese Valve Selection'!D93</f>
        <v>0</v>
      </c>
      <c r="G93">
        <f t="shared" si="1"/>
        <v>1</v>
      </c>
      <c r="H93" t="e">
        <f>'Frese Valve Selection'!AB93</f>
        <v>#N/A</v>
      </c>
      <c r="I93" t="e">
        <f>'Frese Valve Selection'!AC93&amp;" kPa"</f>
        <v>#N/A</v>
      </c>
      <c r="J93">
        <f>'Frese Valve Selection'!B93</f>
        <v>0</v>
      </c>
      <c r="K93" s="47" t="str">
        <f>IF(ISBLANK('Frese Valve Selection'!E93),"",'Frese Valve Selection'!E93)</f>
        <v/>
      </c>
    </row>
    <row r="94" spans="1:11">
      <c r="A94" s="46">
        <f>'Frese Valve Selection'!AF94</f>
        <v>0</v>
      </c>
      <c r="B94">
        <f>'Frese Valve Selection'!C94</f>
        <v>0</v>
      </c>
      <c r="C94">
        <f>'Frese Valve Selection'!AA94</f>
        <v>0</v>
      </c>
      <c r="F94">
        <f>'Frese Valve Selection'!D94</f>
        <v>0</v>
      </c>
      <c r="G94">
        <f t="shared" si="1"/>
        <v>1</v>
      </c>
      <c r="H94" t="e">
        <f>'Frese Valve Selection'!AB94</f>
        <v>#N/A</v>
      </c>
      <c r="I94" t="e">
        <f>'Frese Valve Selection'!AC94&amp;" kPa"</f>
        <v>#N/A</v>
      </c>
      <c r="J94">
        <f>'Frese Valve Selection'!B94</f>
        <v>0</v>
      </c>
      <c r="K94" s="47" t="str">
        <f>IF(ISBLANK('Frese Valve Selection'!E94),"",'Frese Valve Selection'!E94)</f>
        <v/>
      </c>
    </row>
    <row r="95" spans="1:11">
      <c r="A95" s="46">
        <f>'Frese Valve Selection'!AF95</f>
        <v>0</v>
      </c>
      <c r="B95">
        <f>'Frese Valve Selection'!C95</f>
        <v>0</v>
      </c>
      <c r="C95">
        <f>'Frese Valve Selection'!AA95</f>
        <v>0</v>
      </c>
      <c r="F95">
        <f>'Frese Valve Selection'!D95</f>
        <v>0</v>
      </c>
      <c r="G95">
        <f t="shared" si="1"/>
        <v>1</v>
      </c>
      <c r="H95" t="e">
        <f>'Frese Valve Selection'!AB95</f>
        <v>#N/A</v>
      </c>
      <c r="I95" t="e">
        <f>'Frese Valve Selection'!AC95&amp;" kPa"</f>
        <v>#N/A</v>
      </c>
      <c r="J95">
        <f>'Frese Valve Selection'!B95</f>
        <v>0</v>
      </c>
      <c r="K95" s="47" t="str">
        <f>IF(ISBLANK('Frese Valve Selection'!E95),"",'Frese Valve Selection'!E95)</f>
        <v/>
      </c>
    </row>
    <row r="96" spans="1:11">
      <c r="A96" s="46">
        <f>'Frese Valve Selection'!AF96</f>
        <v>0</v>
      </c>
      <c r="B96">
        <f>'Frese Valve Selection'!C96</f>
        <v>0</v>
      </c>
      <c r="C96">
        <f>'Frese Valve Selection'!AA96</f>
        <v>0</v>
      </c>
      <c r="F96">
        <f>'Frese Valve Selection'!D96</f>
        <v>0</v>
      </c>
      <c r="G96">
        <f t="shared" si="1"/>
        <v>1</v>
      </c>
      <c r="H96" t="e">
        <f>'Frese Valve Selection'!AB96</f>
        <v>#N/A</v>
      </c>
      <c r="I96" t="e">
        <f>'Frese Valve Selection'!AC96&amp;" kPa"</f>
        <v>#N/A</v>
      </c>
      <c r="J96">
        <f>'Frese Valve Selection'!B96</f>
        <v>0</v>
      </c>
      <c r="K96" s="47" t="str">
        <f>IF(ISBLANK('Frese Valve Selection'!E96),"",'Frese Valve Selection'!E96)</f>
        <v/>
      </c>
    </row>
    <row r="97" spans="1:11">
      <c r="A97" s="46">
        <f>'Frese Valve Selection'!AF97</f>
        <v>0</v>
      </c>
      <c r="B97">
        <f>'Frese Valve Selection'!C97</f>
        <v>0</v>
      </c>
      <c r="C97">
        <f>'Frese Valve Selection'!AA97</f>
        <v>0</v>
      </c>
      <c r="F97">
        <f>'Frese Valve Selection'!D97</f>
        <v>0</v>
      </c>
      <c r="G97">
        <f t="shared" si="1"/>
        <v>1</v>
      </c>
      <c r="H97" t="e">
        <f>'Frese Valve Selection'!AB97</f>
        <v>#N/A</v>
      </c>
      <c r="I97" t="e">
        <f>'Frese Valve Selection'!AC97&amp;" kPa"</f>
        <v>#N/A</v>
      </c>
      <c r="J97">
        <f>'Frese Valve Selection'!B97</f>
        <v>0</v>
      </c>
      <c r="K97" s="47" t="str">
        <f>IF(ISBLANK('Frese Valve Selection'!E97),"",'Frese Valve Selection'!E97)</f>
        <v/>
      </c>
    </row>
    <row r="98" spans="1:11">
      <c r="A98" s="46">
        <f>'Frese Valve Selection'!AF98</f>
        <v>0</v>
      </c>
      <c r="B98">
        <f>'Frese Valve Selection'!C98</f>
        <v>0</v>
      </c>
      <c r="C98">
        <f>'Frese Valve Selection'!AA98</f>
        <v>0</v>
      </c>
      <c r="F98">
        <f>'Frese Valve Selection'!D98</f>
        <v>0</v>
      </c>
      <c r="G98">
        <f t="shared" si="1"/>
        <v>1</v>
      </c>
      <c r="H98" t="e">
        <f>'Frese Valve Selection'!AB98</f>
        <v>#N/A</v>
      </c>
      <c r="I98" t="e">
        <f>'Frese Valve Selection'!AC98&amp;" kPa"</f>
        <v>#N/A</v>
      </c>
      <c r="J98">
        <f>'Frese Valve Selection'!B98</f>
        <v>0</v>
      </c>
      <c r="K98" s="47" t="str">
        <f>IF(ISBLANK('Frese Valve Selection'!E98),"",'Frese Valve Selection'!E98)</f>
        <v/>
      </c>
    </row>
    <row r="99" spans="1:11">
      <c r="A99" s="46">
        <f>'Frese Valve Selection'!AF99</f>
        <v>0</v>
      </c>
      <c r="B99">
        <f>'Frese Valve Selection'!C99</f>
        <v>0</v>
      </c>
      <c r="C99">
        <f>'Frese Valve Selection'!AA99</f>
        <v>0</v>
      </c>
      <c r="F99">
        <f>'Frese Valve Selection'!D99</f>
        <v>0</v>
      </c>
      <c r="G99">
        <f t="shared" si="1"/>
        <v>1</v>
      </c>
      <c r="H99" t="e">
        <f>'Frese Valve Selection'!AB99</f>
        <v>#N/A</v>
      </c>
      <c r="I99" t="e">
        <f>'Frese Valve Selection'!AC99&amp;" kPa"</f>
        <v>#N/A</v>
      </c>
      <c r="J99">
        <f>'Frese Valve Selection'!B99</f>
        <v>0</v>
      </c>
      <c r="K99" s="47" t="str">
        <f>IF(ISBLANK('Frese Valve Selection'!E99),"",'Frese Valve Selection'!E99)</f>
        <v/>
      </c>
    </row>
    <row r="100" spans="1:11">
      <c r="A100" s="46">
        <f>'Frese Valve Selection'!AF100</f>
        <v>0</v>
      </c>
      <c r="B100">
        <f>'Frese Valve Selection'!C100</f>
        <v>0</v>
      </c>
      <c r="C100">
        <f>'Frese Valve Selection'!AA100</f>
        <v>0</v>
      </c>
      <c r="F100">
        <f>'Frese Valve Selection'!D100</f>
        <v>0</v>
      </c>
      <c r="G100">
        <f t="shared" si="1"/>
        <v>1</v>
      </c>
      <c r="H100" t="e">
        <f>'Frese Valve Selection'!AB100</f>
        <v>#N/A</v>
      </c>
      <c r="I100" t="e">
        <f>'Frese Valve Selection'!AC100&amp;" kPa"</f>
        <v>#N/A</v>
      </c>
      <c r="J100">
        <f>'Frese Valve Selection'!B100</f>
        <v>0</v>
      </c>
      <c r="K100" s="47" t="str">
        <f>IF(ISBLANK('Frese Valve Selection'!E100),"",'Frese Valve Selection'!E100)</f>
        <v/>
      </c>
    </row>
    <row r="101" spans="1:11">
      <c r="A101" s="46">
        <f>'Frese Valve Selection'!AF101</f>
        <v>0</v>
      </c>
      <c r="B101">
        <f>'Frese Valve Selection'!C101</f>
        <v>0</v>
      </c>
      <c r="C101">
        <f>'Frese Valve Selection'!AA101</f>
        <v>0</v>
      </c>
      <c r="F101">
        <f>'Frese Valve Selection'!D101</f>
        <v>0</v>
      </c>
      <c r="G101">
        <f t="shared" si="1"/>
        <v>1</v>
      </c>
      <c r="H101" t="e">
        <f>'Frese Valve Selection'!AB101</f>
        <v>#N/A</v>
      </c>
      <c r="I101" t="e">
        <f>'Frese Valve Selection'!AC101&amp;" kPa"</f>
        <v>#N/A</v>
      </c>
      <c r="J101">
        <f>'Frese Valve Selection'!B101</f>
        <v>0</v>
      </c>
      <c r="K101" s="47" t="str">
        <f>IF(ISBLANK('Frese Valve Selection'!E101),"",'Frese Valve Selection'!E101)</f>
        <v/>
      </c>
    </row>
    <row r="102" spans="1:11">
      <c r="A102" s="46">
        <f>'Frese Valve Selection'!AF102</f>
        <v>0</v>
      </c>
      <c r="B102">
        <f>'Frese Valve Selection'!C102</f>
        <v>0</v>
      </c>
      <c r="C102">
        <f>'Frese Valve Selection'!AA102</f>
        <v>0</v>
      </c>
      <c r="F102">
        <f>'Frese Valve Selection'!D102</f>
        <v>0</v>
      </c>
      <c r="G102">
        <f t="shared" si="1"/>
        <v>1</v>
      </c>
      <c r="H102" t="e">
        <f>'Frese Valve Selection'!AB102</f>
        <v>#N/A</v>
      </c>
      <c r="I102" t="e">
        <f>'Frese Valve Selection'!AC102&amp;" kPa"</f>
        <v>#N/A</v>
      </c>
      <c r="J102">
        <f>'Frese Valve Selection'!B102</f>
        <v>0</v>
      </c>
      <c r="K102" s="47" t="str">
        <f>IF(ISBLANK('Frese Valve Selection'!E102),"",'Frese Valve Selection'!E102)</f>
        <v/>
      </c>
    </row>
    <row r="103" spans="1:11">
      <c r="A103" s="46">
        <f>'Frese Valve Selection'!AF103</f>
        <v>0</v>
      </c>
      <c r="B103">
        <f>'Frese Valve Selection'!C103</f>
        <v>0</v>
      </c>
      <c r="C103">
        <f>'Frese Valve Selection'!AA103</f>
        <v>0</v>
      </c>
      <c r="F103">
        <f>'Frese Valve Selection'!D103</f>
        <v>0</v>
      </c>
      <c r="G103">
        <f t="shared" si="1"/>
        <v>1</v>
      </c>
      <c r="H103" t="e">
        <f>'Frese Valve Selection'!AB103</f>
        <v>#N/A</v>
      </c>
      <c r="I103" t="e">
        <f>'Frese Valve Selection'!AC103&amp;" kPa"</f>
        <v>#N/A</v>
      </c>
      <c r="J103">
        <f>'Frese Valve Selection'!B103</f>
        <v>0</v>
      </c>
      <c r="K103" s="47" t="str">
        <f>IF(ISBLANK('Frese Valve Selection'!E103),"",'Frese Valve Selection'!E103)</f>
        <v/>
      </c>
    </row>
    <row r="104" spans="1:11">
      <c r="A104" s="46">
        <f>'Frese Valve Selection'!AF104</f>
        <v>0</v>
      </c>
      <c r="B104">
        <f>'Frese Valve Selection'!C104</f>
        <v>0</v>
      </c>
      <c r="C104">
        <f>'Frese Valve Selection'!AA104</f>
        <v>0</v>
      </c>
      <c r="F104">
        <f>'Frese Valve Selection'!D104</f>
        <v>0</v>
      </c>
      <c r="G104">
        <f t="shared" si="1"/>
        <v>1</v>
      </c>
      <c r="H104" t="e">
        <f>'Frese Valve Selection'!AB104</f>
        <v>#N/A</v>
      </c>
      <c r="I104" t="e">
        <f>'Frese Valve Selection'!AC104&amp;" kPa"</f>
        <v>#N/A</v>
      </c>
      <c r="J104">
        <f>'Frese Valve Selection'!B104</f>
        <v>0</v>
      </c>
      <c r="K104" s="47" t="str">
        <f>IF(ISBLANK('Frese Valve Selection'!E104),"",'Frese Valve Selection'!E104)</f>
        <v/>
      </c>
    </row>
    <row r="105" spans="1:11">
      <c r="A105" s="46">
        <f>'Frese Valve Selection'!AF105</f>
        <v>0</v>
      </c>
      <c r="B105">
        <f>'Frese Valve Selection'!C105</f>
        <v>0</v>
      </c>
      <c r="C105">
        <f>'Frese Valve Selection'!AA105</f>
        <v>0</v>
      </c>
      <c r="F105">
        <f>'Frese Valve Selection'!D105</f>
        <v>0</v>
      </c>
      <c r="G105">
        <f t="shared" si="1"/>
        <v>1</v>
      </c>
      <c r="H105" t="e">
        <f>'Frese Valve Selection'!AB105</f>
        <v>#N/A</v>
      </c>
      <c r="I105" t="e">
        <f>'Frese Valve Selection'!AC105&amp;" kPa"</f>
        <v>#N/A</v>
      </c>
      <c r="J105">
        <f>'Frese Valve Selection'!B105</f>
        <v>0</v>
      </c>
      <c r="K105" s="47" t="str">
        <f>IF(ISBLANK('Frese Valve Selection'!E105),"",'Frese Valve Selection'!E105)</f>
        <v/>
      </c>
    </row>
    <row r="106" spans="1:11">
      <c r="A106" s="46">
        <f>'Frese Valve Selection'!AF106</f>
        <v>0</v>
      </c>
      <c r="B106">
        <f>'Frese Valve Selection'!C106</f>
        <v>0</v>
      </c>
      <c r="C106">
        <f>'Frese Valve Selection'!AA106</f>
        <v>0</v>
      </c>
      <c r="F106">
        <f>'Frese Valve Selection'!D106</f>
        <v>0</v>
      </c>
      <c r="G106">
        <f t="shared" si="1"/>
        <v>1</v>
      </c>
      <c r="H106" t="e">
        <f>'Frese Valve Selection'!AB106</f>
        <v>#N/A</v>
      </c>
      <c r="I106" t="e">
        <f>'Frese Valve Selection'!AC106&amp;" kPa"</f>
        <v>#N/A</v>
      </c>
      <c r="J106">
        <f>'Frese Valve Selection'!B106</f>
        <v>0</v>
      </c>
      <c r="K106" s="47" t="str">
        <f>IF(ISBLANK('Frese Valve Selection'!E106),"",'Frese Valve Selection'!E106)</f>
        <v/>
      </c>
    </row>
    <row r="107" spans="1:11">
      <c r="A107" s="46">
        <f>'Frese Valve Selection'!AF107</f>
        <v>0</v>
      </c>
      <c r="B107">
        <f>'Frese Valve Selection'!C107</f>
        <v>0</v>
      </c>
      <c r="C107">
        <f>'Frese Valve Selection'!AA107</f>
        <v>0</v>
      </c>
      <c r="F107">
        <f>'Frese Valve Selection'!D107</f>
        <v>0</v>
      </c>
      <c r="G107">
        <f t="shared" si="1"/>
        <v>1</v>
      </c>
      <c r="H107" t="e">
        <f>'Frese Valve Selection'!AB107</f>
        <v>#N/A</v>
      </c>
      <c r="I107" t="e">
        <f>'Frese Valve Selection'!AC107&amp;" kPa"</f>
        <v>#N/A</v>
      </c>
      <c r="J107">
        <f>'Frese Valve Selection'!B107</f>
        <v>0</v>
      </c>
      <c r="K107" s="47" t="str">
        <f>IF(ISBLANK('Frese Valve Selection'!E107),"",'Frese Valve Selection'!E107)</f>
        <v/>
      </c>
    </row>
    <row r="108" spans="1:11">
      <c r="A108" s="46">
        <f>'Frese Valve Selection'!AF108</f>
        <v>0</v>
      </c>
      <c r="B108">
        <f>'Frese Valve Selection'!C108</f>
        <v>0</v>
      </c>
      <c r="C108">
        <f>'Frese Valve Selection'!AA108</f>
        <v>0</v>
      </c>
      <c r="F108">
        <f>'Frese Valve Selection'!D108</f>
        <v>0</v>
      </c>
      <c r="G108">
        <f t="shared" si="1"/>
        <v>1</v>
      </c>
      <c r="H108" t="e">
        <f>'Frese Valve Selection'!AB108</f>
        <v>#N/A</v>
      </c>
      <c r="I108" t="e">
        <f>'Frese Valve Selection'!AC108&amp;" kPa"</f>
        <v>#N/A</v>
      </c>
      <c r="J108">
        <f>'Frese Valve Selection'!B108</f>
        <v>0</v>
      </c>
      <c r="K108" s="47" t="str">
        <f>IF(ISBLANK('Frese Valve Selection'!E108),"",'Frese Valve Selection'!E108)</f>
        <v/>
      </c>
    </row>
    <row r="109" spans="1:11">
      <c r="A109" s="46">
        <f>'Frese Valve Selection'!AF109</f>
        <v>0</v>
      </c>
      <c r="B109">
        <f>'Frese Valve Selection'!C109</f>
        <v>0</v>
      </c>
      <c r="C109">
        <f>'Frese Valve Selection'!AA109</f>
        <v>0</v>
      </c>
      <c r="F109">
        <f>'Frese Valve Selection'!D109</f>
        <v>0</v>
      </c>
      <c r="G109">
        <f t="shared" si="1"/>
        <v>1</v>
      </c>
      <c r="H109" t="e">
        <f>'Frese Valve Selection'!AB109</f>
        <v>#N/A</v>
      </c>
      <c r="I109" t="e">
        <f>'Frese Valve Selection'!AC109&amp;" kPa"</f>
        <v>#N/A</v>
      </c>
      <c r="J109">
        <f>'Frese Valve Selection'!B109</f>
        <v>0</v>
      </c>
      <c r="K109" s="47" t="str">
        <f>IF(ISBLANK('Frese Valve Selection'!E109),"",'Frese Valve Selection'!E109)</f>
        <v/>
      </c>
    </row>
    <row r="110" spans="1:11">
      <c r="A110" s="46">
        <f>'Frese Valve Selection'!AF110</f>
        <v>0</v>
      </c>
      <c r="B110">
        <f>'Frese Valve Selection'!C110</f>
        <v>0</v>
      </c>
      <c r="C110">
        <f>'Frese Valve Selection'!AA110</f>
        <v>0</v>
      </c>
      <c r="F110">
        <f>'Frese Valve Selection'!D110</f>
        <v>0</v>
      </c>
      <c r="G110">
        <f t="shared" si="1"/>
        <v>1</v>
      </c>
      <c r="H110" t="e">
        <f>'Frese Valve Selection'!AB110</f>
        <v>#N/A</v>
      </c>
      <c r="I110" t="e">
        <f>'Frese Valve Selection'!AC110&amp;" kPa"</f>
        <v>#N/A</v>
      </c>
      <c r="J110">
        <f>'Frese Valve Selection'!B110</f>
        <v>0</v>
      </c>
      <c r="K110" s="47" t="str">
        <f>IF(ISBLANK('Frese Valve Selection'!E110),"",'Frese Valve Selection'!E110)</f>
        <v/>
      </c>
    </row>
    <row r="111" spans="1:11">
      <c r="A111" s="46">
        <f>'Frese Valve Selection'!AF111</f>
        <v>0</v>
      </c>
      <c r="B111">
        <f>'Frese Valve Selection'!C111</f>
        <v>0</v>
      </c>
      <c r="C111">
        <f>'Frese Valve Selection'!AA111</f>
        <v>0</v>
      </c>
      <c r="F111">
        <f>'Frese Valve Selection'!D111</f>
        <v>0</v>
      </c>
      <c r="G111">
        <f t="shared" si="1"/>
        <v>1</v>
      </c>
      <c r="H111" t="e">
        <f>'Frese Valve Selection'!AB111</f>
        <v>#N/A</v>
      </c>
      <c r="I111" t="e">
        <f>'Frese Valve Selection'!AC111&amp;" kPa"</f>
        <v>#N/A</v>
      </c>
      <c r="J111">
        <f>'Frese Valve Selection'!B111</f>
        <v>0</v>
      </c>
      <c r="K111" s="47" t="str">
        <f>IF(ISBLANK('Frese Valve Selection'!E111),"",'Frese Valve Selection'!E111)</f>
        <v/>
      </c>
    </row>
    <row r="112" spans="1:11">
      <c r="A112" s="46">
        <f>'Frese Valve Selection'!AF112</f>
        <v>0</v>
      </c>
      <c r="B112">
        <f>'Frese Valve Selection'!C112</f>
        <v>0</v>
      </c>
      <c r="C112">
        <f>'Frese Valve Selection'!AA112</f>
        <v>0</v>
      </c>
      <c r="F112">
        <f>'Frese Valve Selection'!D112</f>
        <v>0</v>
      </c>
      <c r="G112">
        <f t="shared" si="1"/>
        <v>1</v>
      </c>
      <c r="H112" t="e">
        <f>'Frese Valve Selection'!AB112</f>
        <v>#N/A</v>
      </c>
      <c r="I112" t="e">
        <f>'Frese Valve Selection'!AC112&amp;" kPa"</f>
        <v>#N/A</v>
      </c>
      <c r="J112">
        <f>'Frese Valve Selection'!B112</f>
        <v>0</v>
      </c>
      <c r="K112" s="47" t="str">
        <f>IF(ISBLANK('Frese Valve Selection'!E112),"",'Frese Valve Selection'!E112)</f>
        <v/>
      </c>
    </row>
    <row r="113" spans="1:11">
      <c r="A113" s="46">
        <f>'Frese Valve Selection'!AF113</f>
        <v>0</v>
      </c>
      <c r="B113">
        <f>'Frese Valve Selection'!C113</f>
        <v>0</v>
      </c>
      <c r="C113">
        <f>'Frese Valve Selection'!AA113</f>
        <v>0</v>
      </c>
      <c r="F113">
        <f>'Frese Valve Selection'!D113</f>
        <v>0</v>
      </c>
      <c r="G113">
        <f t="shared" si="1"/>
        <v>1</v>
      </c>
      <c r="H113" t="e">
        <f>'Frese Valve Selection'!AB113</f>
        <v>#N/A</v>
      </c>
      <c r="I113" t="e">
        <f>'Frese Valve Selection'!AC113&amp;" kPa"</f>
        <v>#N/A</v>
      </c>
      <c r="J113">
        <f>'Frese Valve Selection'!B113</f>
        <v>0</v>
      </c>
      <c r="K113" s="47" t="str">
        <f>IF(ISBLANK('Frese Valve Selection'!E113),"",'Frese Valve Selection'!E113)</f>
        <v/>
      </c>
    </row>
    <row r="114" spans="1:11">
      <c r="A114" s="46">
        <f>'Frese Valve Selection'!AF114</f>
        <v>0</v>
      </c>
      <c r="B114">
        <f>'Frese Valve Selection'!C114</f>
        <v>0</v>
      </c>
      <c r="C114">
        <f>'Frese Valve Selection'!AA114</f>
        <v>0</v>
      </c>
      <c r="F114">
        <f>'Frese Valve Selection'!D114</f>
        <v>0</v>
      </c>
      <c r="G114">
        <f t="shared" si="1"/>
        <v>1</v>
      </c>
      <c r="H114" t="e">
        <f>'Frese Valve Selection'!AB114</f>
        <v>#N/A</v>
      </c>
      <c r="I114" t="e">
        <f>'Frese Valve Selection'!AC114&amp;" kPa"</f>
        <v>#N/A</v>
      </c>
      <c r="J114">
        <f>'Frese Valve Selection'!B114</f>
        <v>0</v>
      </c>
      <c r="K114" s="47" t="str">
        <f>IF(ISBLANK('Frese Valve Selection'!E114),"",'Frese Valve Selection'!E114)</f>
        <v/>
      </c>
    </row>
    <row r="115" spans="1:11">
      <c r="A115" s="46">
        <f>'Frese Valve Selection'!AF115</f>
        <v>0</v>
      </c>
      <c r="B115">
        <f>'Frese Valve Selection'!C115</f>
        <v>0</v>
      </c>
      <c r="C115">
        <f>'Frese Valve Selection'!AA115</f>
        <v>0</v>
      </c>
      <c r="F115">
        <f>'Frese Valve Selection'!D115</f>
        <v>0</v>
      </c>
      <c r="G115">
        <f t="shared" si="1"/>
        <v>1</v>
      </c>
      <c r="H115" t="e">
        <f>'Frese Valve Selection'!AB115</f>
        <v>#N/A</v>
      </c>
      <c r="I115" t="e">
        <f>'Frese Valve Selection'!AC115&amp;" kPa"</f>
        <v>#N/A</v>
      </c>
      <c r="J115">
        <f>'Frese Valve Selection'!B115</f>
        <v>0</v>
      </c>
      <c r="K115" s="47" t="str">
        <f>IF(ISBLANK('Frese Valve Selection'!E115),"",'Frese Valve Selection'!E115)</f>
        <v/>
      </c>
    </row>
    <row r="116" spans="1:11">
      <c r="A116" s="46">
        <f>'Frese Valve Selection'!AF116</f>
        <v>0</v>
      </c>
      <c r="B116">
        <f>'Frese Valve Selection'!C116</f>
        <v>0</v>
      </c>
      <c r="C116">
        <f>'Frese Valve Selection'!AA116</f>
        <v>0</v>
      </c>
      <c r="F116">
        <f>'Frese Valve Selection'!D116</f>
        <v>0</v>
      </c>
      <c r="G116">
        <f t="shared" si="1"/>
        <v>1</v>
      </c>
      <c r="H116" t="e">
        <f>'Frese Valve Selection'!AB116</f>
        <v>#N/A</v>
      </c>
      <c r="I116" t="e">
        <f>'Frese Valve Selection'!AC116&amp;" kPa"</f>
        <v>#N/A</v>
      </c>
      <c r="J116">
        <f>'Frese Valve Selection'!B116</f>
        <v>0</v>
      </c>
      <c r="K116" s="47" t="str">
        <f>IF(ISBLANK('Frese Valve Selection'!E116),"",'Frese Valve Selection'!E116)</f>
        <v/>
      </c>
    </row>
    <row r="117" spans="1:11">
      <c r="A117" s="46">
        <f>'Frese Valve Selection'!AF117</f>
        <v>0</v>
      </c>
      <c r="B117">
        <f>'Frese Valve Selection'!C117</f>
        <v>0</v>
      </c>
      <c r="C117">
        <f>'Frese Valve Selection'!AA117</f>
        <v>0</v>
      </c>
      <c r="F117">
        <f>'Frese Valve Selection'!D117</f>
        <v>0</v>
      </c>
      <c r="G117">
        <f t="shared" si="1"/>
        <v>1</v>
      </c>
      <c r="H117" t="e">
        <f>'Frese Valve Selection'!AB117</f>
        <v>#N/A</v>
      </c>
      <c r="I117" t="e">
        <f>'Frese Valve Selection'!AC117&amp;" kPa"</f>
        <v>#N/A</v>
      </c>
      <c r="J117">
        <f>'Frese Valve Selection'!B117</f>
        <v>0</v>
      </c>
      <c r="K117" s="47" t="str">
        <f>IF(ISBLANK('Frese Valve Selection'!E117),"",'Frese Valve Selection'!E117)</f>
        <v/>
      </c>
    </row>
    <row r="118" spans="1:11">
      <c r="A118" s="46">
        <f>'Frese Valve Selection'!AF118</f>
        <v>0</v>
      </c>
      <c r="B118">
        <f>'Frese Valve Selection'!C118</f>
        <v>0</v>
      </c>
      <c r="C118">
        <f>'Frese Valve Selection'!AA118</f>
        <v>0</v>
      </c>
      <c r="F118">
        <f>'Frese Valve Selection'!D118</f>
        <v>0</v>
      </c>
      <c r="G118">
        <f t="shared" si="1"/>
        <v>1</v>
      </c>
      <c r="H118" t="e">
        <f>'Frese Valve Selection'!AB118</f>
        <v>#N/A</v>
      </c>
      <c r="I118" t="e">
        <f>'Frese Valve Selection'!AC118&amp;" kPa"</f>
        <v>#N/A</v>
      </c>
      <c r="J118">
        <f>'Frese Valve Selection'!B118</f>
        <v>0</v>
      </c>
      <c r="K118" s="47" t="str">
        <f>IF(ISBLANK('Frese Valve Selection'!E118),"",'Frese Valve Selection'!E118)</f>
        <v/>
      </c>
    </row>
    <row r="119" spans="1:11">
      <c r="A119" s="46">
        <f>'Frese Valve Selection'!AF119</f>
        <v>0</v>
      </c>
      <c r="B119">
        <f>'Frese Valve Selection'!C119</f>
        <v>0</v>
      </c>
      <c r="C119">
        <f>'Frese Valve Selection'!AA119</f>
        <v>0</v>
      </c>
      <c r="F119">
        <f>'Frese Valve Selection'!D119</f>
        <v>0</v>
      </c>
      <c r="G119">
        <f t="shared" si="1"/>
        <v>1</v>
      </c>
      <c r="H119" t="e">
        <f>'Frese Valve Selection'!AB119</f>
        <v>#N/A</v>
      </c>
      <c r="I119" t="e">
        <f>'Frese Valve Selection'!AC119&amp;" kPa"</f>
        <v>#N/A</v>
      </c>
      <c r="J119">
        <f>'Frese Valve Selection'!B119</f>
        <v>0</v>
      </c>
      <c r="K119" s="47" t="str">
        <f>IF(ISBLANK('Frese Valve Selection'!E119),"",'Frese Valve Selection'!E119)</f>
        <v/>
      </c>
    </row>
    <row r="120" spans="1:11">
      <c r="A120" s="46">
        <f>'Frese Valve Selection'!AF120</f>
        <v>0</v>
      </c>
      <c r="B120">
        <f>'Frese Valve Selection'!C120</f>
        <v>0</v>
      </c>
      <c r="C120">
        <f>'Frese Valve Selection'!AA120</f>
        <v>0</v>
      </c>
      <c r="F120">
        <f>'Frese Valve Selection'!D120</f>
        <v>0</v>
      </c>
      <c r="G120">
        <f t="shared" si="1"/>
        <v>1</v>
      </c>
      <c r="H120" t="e">
        <f>'Frese Valve Selection'!AB120</f>
        <v>#N/A</v>
      </c>
      <c r="I120" t="e">
        <f>'Frese Valve Selection'!AC120&amp;" kPa"</f>
        <v>#N/A</v>
      </c>
      <c r="J120">
        <f>'Frese Valve Selection'!B120</f>
        <v>0</v>
      </c>
      <c r="K120" s="47" t="str">
        <f>IF(ISBLANK('Frese Valve Selection'!E120),"",'Frese Valve Selection'!E120)</f>
        <v/>
      </c>
    </row>
    <row r="121" spans="1:11">
      <c r="A121" s="46">
        <f>'Frese Valve Selection'!AF121</f>
        <v>0</v>
      </c>
      <c r="B121">
        <f>'Frese Valve Selection'!C121</f>
        <v>0</v>
      </c>
      <c r="C121">
        <f>'Frese Valve Selection'!AA121</f>
        <v>0</v>
      </c>
      <c r="F121">
        <f>'Frese Valve Selection'!D121</f>
        <v>0</v>
      </c>
      <c r="G121">
        <f t="shared" si="1"/>
        <v>1</v>
      </c>
      <c r="H121" t="e">
        <f>'Frese Valve Selection'!AB121</f>
        <v>#N/A</v>
      </c>
      <c r="I121" t="e">
        <f>'Frese Valve Selection'!AC121&amp;" kPa"</f>
        <v>#N/A</v>
      </c>
      <c r="J121">
        <f>'Frese Valve Selection'!B121</f>
        <v>0</v>
      </c>
      <c r="K121" s="47" t="str">
        <f>IF(ISBLANK('Frese Valve Selection'!E121),"",'Frese Valve Selection'!E121)</f>
        <v/>
      </c>
    </row>
    <row r="122" spans="1:11">
      <c r="A122" s="46">
        <f>'Frese Valve Selection'!AF122</f>
        <v>0</v>
      </c>
      <c r="B122">
        <f>'Frese Valve Selection'!C122</f>
        <v>0</v>
      </c>
      <c r="C122">
        <f>'Frese Valve Selection'!AA122</f>
        <v>0</v>
      </c>
      <c r="F122">
        <f>'Frese Valve Selection'!D122</f>
        <v>0</v>
      </c>
      <c r="G122">
        <f t="shared" si="1"/>
        <v>1</v>
      </c>
      <c r="H122" t="e">
        <f>'Frese Valve Selection'!AB122</f>
        <v>#N/A</v>
      </c>
      <c r="I122" t="e">
        <f>'Frese Valve Selection'!AC122&amp;" kPa"</f>
        <v>#N/A</v>
      </c>
      <c r="J122">
        <f>'Frese Valve Selection'!B122</f>
        <v>0</v>
      </c>
      <c r="K122" s="47" t="str">
        <f>IF(ISBLANK('Frese Valve Selection'!E122),"",'Frese Valve Selection'!E122)</f>
        <v/>
      </c>
    </row>
    <row r="123" spans="1:11">
      <c r="A123" s="46">
        <f>'Frese Valve Selection'!AF123</f>
        <v>0</v>
      </c>
      <c r="B123">
        <f>'Frese Valve Selection'!C123</f>
        <v>0</v>
      </c>
      <c r="C123">
        <f>'Frese Valve Selection'!AA123</f>
        <v>0</v>
      </c>
      <c r="F123">
        <f>'Frese Valve Selection'!D123</f>
        <v>0</v>
      </c>
      <c r="G123">
        <f t="shared" si="1"/>
        <v>1</v>
      </c>
      <c r="H123" t="e">
        <f>'Frese Valve Selection'!AB123</f>
        <v>#N/A</v>
      </c>
      <c r="I123" t="e">
        <f>'Frese Valve Selection'!AC123&amp;" kPa"</f>
        <v>#N/A</v>
      </c>
      <c r="J123">
        <f>'Frese Valve Selection'!B123</f>
        <v>0</v>
      </c>
      <c r="K123" s="47" t="str">
        <f>IF(ISBLANK('Frese Valve Selection'!E123),"",'Frese Valve Selection'!E123)</f>
        <v/>
      </c>
    </row>
    <row r="124" spans="1:11">
      <c r="A124" s="46">
        <f>'Frese Valve Selection'!AF124</f>
        <v>0</v>
      </c>
      <c r="B124">
        <f>'Frese Valve Selection'!C124</f>
        <v>0</v>
      </c>
      <c r="C124">
        <f>'Frese Valve Selection'!AA124</f>
        <v>0</v>
      </c>
      <c r="F124">
        <f>'Frese Valve Selection'!D124</f>
        <v>0</v>
      </c>
      <c r="G124">
        <f t="shared" si="1"/>
        <v>1</v>
      </c>
      <c r="H124" t="e">
        <f>'Frese Valve Selection'!AB124</f>
        <v>#N/A</v>
      </c>
      <c r="I124" t="e">
        <f>'Frese Valve Selection'!AC124&amp;" kPa"</f>
        <v>#N/A</v>
      </c>
      <c r="J124">
        <f>'Frese Valve Selection'!B124</f>
        <v>0</v>
      </c>
      <c r="K124" s="47" t="str">
        <f>IF(ISBLANK('Frese Valve Selection'!E124),"",'Frese Valve Selection'!E124)</f>
        <v/>
      </c>
    </row>
    <row r="125" spans="1:11">
      <c r="A125" s="46">
        <f>'Frese Valve Selection'!AF125</f>
        <v>0</v>
      </c>
      <c r="B125">
        <f>'Frese Valve Selection'!C125</f>
        <v>0</v>
      </c>
      <c r="C125">
        <f>'Frese Valve Selection'!AA125</f>
        <v>0</v>
      </c>
      <c r="F125">
        <f>'Frese Valve Selection'!D125</f>
        <v>0</v>
      </c>
      <c r="G125">
        <f t="shared" si="1"/>
        <v>1</v>
      </c>
      <c r="H125" t="e">
        <f>'Frese Valve Selection'!AB125</f>
        <v>#N/A</v>
      </c>
      <c r="I125" t="e">
        <f>'Frese Valve Selection'!AC125&amp;" kPa"</f>
        <v>#N/A</v>
      </c>
      <c r="J125">
        <f>'Frese Valve Selection'!B125</f>
        <v>0</v>
      </c>
      <c r="K125" s="47" t="str">
        <f>IF(ISBLANK('Frese Valve Selection'!E125),"",'Frese Valve Selection'!E125)</f>
        <v/>
      </c>
    </row>
    <row r="126" spans="1:11">
      <c r="A126" s="46">
        <f>'Frese Valve Selection'!AF126</f>
        <v>0</v>
      </c>
      <c r="B126">
        <f>'Frese Valve Selection'!C126</f>
        <v>0</v>
      </c>
      <c r="C126">
        <f>'Frese Valve Selection'!AA126</f>
        <v>0</v>
      </c>
      <c r="F126">
        <f>'Frese Valve Selection'!D126</f>
        <v>0</v>
      </c>
      <c r="G126">
        <f t="shared" si="1"/>
        <v>1</v>
      </c>
      <c r="H126" t="e">
        <f>'Frese Valve Selection'!AB126</f>
        <v>#N/A</v>
      </c>
      <c r="I126" t="e">
        <f>'Frese Valve Selection'!AC126&amp;" kPa"</f>
        <v>#N/A</v>
      </c>
      <c r="J126">
        <f>'Frese Valve Selection'!B126</f>
        <v>0</v>
      </c>
      <c r="K126" s="47" t="str">
        <f>IF(ISBLANK('Frese Valve Selection'!E126),"",'Frese Valve Selection'!E126)</f>
        <v/>
      </c>
    </row>
    <row r="127" spans="1:11">
      <c r="A127" s="46">
        <f>'Frese Valve Selection'!AF127</f>
        <v>0</v>
      </c>
      <c r="B127">
        <f>'Frese Valve Selection'!C127</f>
        <v>0</v>
      </c>
      <c r="C127">
        <f>'Frese Valve Selection'!AA127</f>
        <v>0</v>
      </c>
      <c r="F127">
        <f>'Frese Valve Selection'!D127</f>
        <v>0</v>
      </c>
      <c r="G127">
        <f t="shared" si="1"/>
        <v>1</v>
      </c>
      <c r="H127" t="e">
        <f>'Frese Valve Selection'!AB127</f>
        <v>#N/A</v>
      </c>
      <c r="I127" t="e">
        <f>'Frese Valve Selection'!AC127&amp;" kPa"</f>
        <v>#N/A</v>
      </c>
      <c r="J127">
        <f>'Frese Valve Selection'!B127</f>
        <v>0</v>
      </c>
      <c r="K127" s="47" t="str">
        <f>IF(ISBLANK('Frese Valve Selection'!E127),"",'Frese Valve Selection'!E127)</f>
        <v/>
      </c>
    </row>
    <row r="128" spans="1:11">
      <c r="A128" s="46">
        <f>'Frese Valve Selection'!AF128</f>
        <v>0</v>
      </c>
      <c r="B128">
        <f>'Frese Valve Selection'!C128</f>
        <v>0</v>
      </c>
      <c r="C128">
        <f>'Frese Valve Selection'!AA128</f>
        <v>0</v>
      </c>
      <c r="F128">
        <f>'Frese Valve Selection'!D128</f>
        <v>0</v>
      </c>
      <c r="G128">
        <f t="shared" si="1"/>
        <v>1</v>
      </c>
      <c r="H128" t="e">
        <f>'Frese Valve Selection'!AB128</f>
        <v>#N/A</v>
      </c>
      <c r="I128" t="e">
        <f>'Frese Valve Selection'!AC128&amp;" kPa"</f>
        <v>#N/A</v>
      </c>
      <c r="J128">
        <f>'Frese Valve Selection'!B128</f>
        <v>0</v>
      </c>
      <c r="K128" s="47" t="str">
        <f>IF(ISBLANK('Frese Valve Selection'!E128),"",'Frese Valve Selection'!E128)</f>
        <v/>
      </c>
    </row>
    <row r="129" spans="1:11">
      <c r="A129" s="46">
        <f>'Frese Valve Selection'!AF129</f>
        <v>0</v>
      </c>
      <c r="B129">
        <f>'Frese Valve Selection'!C129</f>
        <v>0</v>
      </c>
      <c r="C129">
        <f>'Frese Valve Selection'!AA129</f>
        <v>0</v>
      </c>
      <c r="F129">
        <f>'Frese Valve Selection'!D129</f>
        <v>0</v>
      </c>
      <c r="G129">
        <f t="shared" si="1"/>
        <v>1</v>
      </c>
      <c r="H129" t="e">
        <f>'Frese Valve Selection'!AB129</f>
        <v>#N/A</v>
      </c>
      <c r="I129" t="e">
        <f>'Frese Valve Selection'!AC129&amp;" kPa"</f>
        <v>#N/A</v>
      </c>
      <c r="J129">
        <f>'Frese Valve Selection'!B129</f>
        <v>0</v>
      </c>
      <c r="K129" s="47" t="str">
        <f>IF(ISBLANK('Frese Valve Selection'!E129),"",'Frese Valve Selection'!E129)</f>
        <v/>
      </c>
    </row>
    <row r="130" spans="1:11">
      <c r="A130" s="46">
        <f>'Frese Valve Selection'!AF130</f>
        <v>0</v>
      </c>
      <c r="B130">
        <f>'Frese Valve Selection'!C130</f>
        <v>0</v>
      </c>
      <c r="C130">
        <f>'Frese Valve Selection'!AA130</f>
        <v>0</v>
      </c>
      <c r="F130">
        <f>'Frese Valve Selection'!D130</f>
        <v>0</v>
      </c>
      <c r="G130">
        <f t="shared" si="1"/>
        <v>1</v>
      </c>
      <c r="H130" t="e">
        <f>'Frese Valve Selection'!AB130</f>
        <v>#N/A</v>
      </c>
      <c r="I130" t="e">
        <f>'Frese Valve Selection'!AC130&amp;" kPa"</f>
        <v>#N/A</v>
      </c>
      <c r="J130">
        <f>'Frese Valve Selection'!B130</f>
        <v>0</v>
      </c>
      <c r="K130" s="47" t="str">
        <f>IF(ISBLANK('Frese Valve Selection'!E130),"",'Frese Valve Selection'!E130)</f>
        <v/>
      </c>
    </row>
    <row r="131" spans="1:11">
      <c r="A131" s="46">
        <f>'Frese Valve Selection'!AF131</f>
        <v>0</v>
      </c>
      <c r="B131">
        <f>'Frese Valve Selection'!C131</f>
        <v>0</v>
      </c>
      <c r="C131">
        <f>'Frese Valve Selection'!AA131</f>
        <v>0</v>
      </c>
      <c r="F131">
        <f>'Frese Valve Selection'!D131</f>
        <v>0</v>
      </c>
      <c r="G131">
        <f t="shared" si="1"/>
        <v>1</v>
      </c>
      <c r="H131" t="e">
        <f>'Frese Valve Selection'!AB131</f>
        <v>#N/A</v>
      </c>
      <c r="I131" t="e">
        <f>'Frese Valve Selection'!AC131&amp;" kPa"</f>
        <v>#N/A</v>
      </c>
      <c r="J131">
        <f>'Frese Valve Selection'!B131</f>
        <v>0</v>
      </c>
      <c r="K131" s="47" t="str">
        <f>IF(ISBLANK('Frese Valve Selection'!E131),"",'Frese Valve Selection'!E131)</f>
        <v/>
      </c>
    </row>
    <row r="132" spans="1:11">
      <c r="A132" s="46">
        <f>'Frese Valve Selection'!AF132</f>
        <v>0</v>
      </c>
      <c r="B132">
        <f>'Frese Valve Selection'!C132</f>
        <v>0</v>
      </c>
      <c r="C132">
        <f>'Frese Valve Selection'!AA132</f>
        <v>0</v>
      </c>
      <c r="F132">
        <f>'Frese Valve Selection'!D132</f>
        <v>0</v>
      </c>
      <c r="G132">
        <f t="shared" si="1"/>
        <v>1</v>
      </c>
      <c r="H132" t="e">
        <f>'Frese Valve Selection'!AB132</f>
        <v>#N/A</v>
      </c>
      <c r="I132" t="e">
        <f>'Frese Valve Selection'!AC132&amp;" kPa"</f>
        <v>#N/A</v>
      </c>
      <c r="J132">
        <f>'Frese Valve Selection'!B132</f>
        <v>0</v>
      </c>
      <c r="K132" s="47" t="str">
        <f>IF(ISBLANK('Frese Valve Selection'!E132),"",'Frese Valve Selection'!E132)</f>
        <v/>
      </c>
    </row>
    <row r="133" spans="1:11">
      <c r="A133" s="46">
        <f>'Frese Valve Selection'!AF133</f>
        <v>0</v>
      </c>
      <c r="B133">
        <f>'Frese Valve Selection'!C133</f>
        <v>0</v>
      </c>
      <c r="C133">
        <f>'Frese Valve Selection'!AA133</f>
        <v>0</v>
      </c>
      <c r="F133">
        <f>'Frese Valve Selection'!D133</f>
        <v>0</v>
      </c>
      <c r="G133">
        <f t="shared" si="1"/>
        <v>1</v>
      </c>
      <c r="H133" t="e">
        <f>'Frese Valve Selection'!AB133</f>
        <v>#N/A</v>
      </c>
      <c r="I133" t="e">
        <f>'Frese Valve Selection'!AC133&amp;" kPa"</f>
        <v>#N/A</v>
      </c>
      <c r="J133">
        <f>'Frese Valve Selection'!B133</f>
        <v>0</v>
      </c>
      <c r="K133" s="47" t="str">
        <f>IF(ISBLANK('Frese Valve Selection'!E133),"",'Frese Valve Selection'!E133)</f>
        <v/>
      </c>
    </row>
    <row r="134" spans="1:11">
      <c r="A134" s="46">
        <f>'Frese Valve Selection'!AF134</f>
        <v>0</v>
      </c>
      <c r="B134">
        <f>'Frese Valve Selection'!C134</f>
        <v>0</v>
      </c>
      <c r="C134">
        <f>'Frese Valve Selection'!AA134</f>
        <v>0</v>
      </c>
      <c r="F134">
        <f>'Frese Valve Selection'!D134</f>
        <v>0</v>
      </c>
      <c r="G134">
        <f t="shared" si="1"/>
        <v>1</v>
      </c>
      <c r="H134" t="e">
        <f>'Frese Valve Selection'!AB134</f>
        <v>#N/A</v>
      </c>
      <c r="I134" t="e">
        <f>'Frese Valve Selection'!AC134&amp;" kPa"</f>
        <v>#N/A</v>
      </c>
      <c r="J134">
        <f>'Frese Valve Selection'!B134</f>
        <v>0</v>
      </c>
      <c r="K134" s="47" t="str">
        <f>IF(ISBLANK('Frese Valve Selection'!E134),"",'Frese Valve Selection'!E134)</f>
        <v/>
      </c>
    </row>
    <row r="135" spans="1:11">
      <c r="A135" s="46">
        <f>'Frese Valve Selection'!AF135</f>
        <v>0</v>
      </c>
      <c r="B135">
        <f>'Frese Valve Selection'!C135</f>
        <v>0</v>
      </c>
      <c r="C135">
        <f>'Frese Valve Selection'!AA135</f>
        <v>0</v>
      </c>
      <c r="F135">
        <f>'Frese Valve Selection'!D135</f>
        <v>0</v>
      </c>
      <c r="G135">
        <f t="shared" ref="G135:G198" si="2">IF(ISBLANK(A135),"",1)</f>
        <v>1</v>
      </c>
      <c r="H135" t="e">
        <f>'Frese Valve Selection'!AB135</f>
        <v>#N/A</v>
      </c>
      <c r="I135" t="e">
        <f>'Frese Valve Selection'!AC135&amp;" kPa"</f>
        <v>#N/A</v>
      </c>
      <c r="J135">
        <f>'Frese Valve Selection'!B135</f>
        <v>0</v>
      </c>
      <c r="K135" s="47" t="str">
        <f>IF(ISBLANK('Frese Valve Selection'!E135),"",'Frese Valve Selection'!E135)</f>
        <v/>
      </c>
    </row>
    <row r="136" spans="1:11">
      <c r="A136" s="46">
        <f>'Frese Valve Selection'!AF136</f>
        <v>0</v>
      </c>
      <c r="B136">
        <f>'Frese Valve Selection'!C136</f>
        <v>0</v>
      </c>
      <c r="C136">
        <f>'Frese Valve Selection'!AA136</f>
        <v>0</v>
      </c>
      <c r="F136">
        <f>'Frese Valve Selection'!D136</f>
        <v>0</v>
      </c>
      <c r="G136">
        <f t="shared" si="2"/>
        <v>1</v>
      </c>
      <c r="H136" t="e">
        <f>'Frese Valve Selection'!AB136</f>
        <v>#N/A</v>
      </c>
      <c r="I136" t="e">
        <f>'Frese Valve Selection'!AC136&amp;" kPa"</f>
        <v>#N/A</v>
      </c>
      <c r="J136">
        <f>'Frese Valve Selection'!B136</f>
        <v>0</v>
      </c>
      <c r="K136" s="47" t="str">
        <f>IF(ISBLANK('Frese Valve Selection'!E136),"",'Frese Valve Selection'!E136)</f>
        <v/>
      </c>
    </row>
    <row r="137" spans="1:11">
      <c r="A137" s="46">
        <f>'Frese Valve Selection'!AF137</f>
        <v>0</v>
      </c>
      <c r="B137">
        <f>'Frese Valve Selection'!C137</f>
        <v>0</v>
      </c>
      <c r="C137">
        <f>'Frese Valve Selection'!AA137</f>
        <v>0</v>
      </c>
      <c r="F137">
        <f>'Frese Valve Selection'!D137</f>
        <v>0</v>
      </c>
      <c r="G137">
        <f t="shared" si="2"/>
        <v>1</v>
      </c>
      <c r="H137" t="e">
        <f>'Frese Valve Selection'!AB137</f>
        <v>#N/A</v>
      </c>
      <c r="I137" t="e">
        <f>'Frese Valve Selection'!AC137&amp;" kPa"</f>
        <v>#N/A</v>
      </c>
      <c r="J137">
        <f>'Frese Valve Selection'!B137</f>
        <v>0</v>
      </c>
      <c r="K137" s="47" t="str">
        <f>IF(ISBLANK('Frese Valve Selection'!E137),"",'Frese Valve Selection'!E137)</f>
        <v/>
      </c>
    </row>
    <row r="138" spans="1:11">
      <c r="A138" s="46">
        <f>'Frese Valve Selection'!AF138</f>
        <v>0</v>
      </c>
      <c r="B138">
        <f>'Frese Valve Selection'!C138</f>
        <v>0</v>
      </c>
      <c r="C138">
        <f>'Frese Valve Selection'!AA138</f>
        <v>0</v>
      </c>
      <c r="F138">
        <f>'Frese Valve Selection'!D138</f>
        <v>0</v>
      </c>
      <c r="G138">
        <f t="shared" si="2"/>
        <v>1</v>
      </c>
      <c r="H138" t="e">
        <f>'Frese Valve Selection'!AB138</f>
        <v>#N/A</v>
      </c>
      <c r="I138" t="e">
        <f>'Frese Valve Selection'!AC138&amp;" kPa"</f>
        <v>#N/A</v>
      </c>
      <c r="J138">
        <f>'Frese Valve Selection'!B138</f>
        <v>0</v>
      </c>
      <c r="K138" s="47" t="str">
        <f>IF(ISBLANK('Frese Valve Selection'!E138),"",'Frese Valve Selection'!E138)</f>
        <v/>
      </c>
    </row>
    <row r="139" spans="1:11">
      <c r="A139" s="46">
        <f>'Frese Valve Selection'!AF139</f>
        <v>0</v>
      </c>
      <c r="B139">
        <f>'Frese Valve Selection'!C139</f>
        <v>0</v>
      </c>
      <c r="C139">
        <f>'Frese Valve Selection'!AA139</f>
        <v>0</v>
      </c>
      <c r="F139">
        <f>'Frese Valve Selection'!D139</f>
        <v>0</v>
      </c>
      <c r="G139">
        <f t="shared" si="2"/>
        <v>1</v>
      </c>
      <c r="H139" t="e">
        <f>'Frese Valve Selection'!AB139</f>
        <v>#N/A</v>
      </c>
      <c r="I139" t="e">
        <f>'Frese Valve Selection'!AC139&amp;" kPa"</f>
        <v>#N/A</v>
      </c>
      <c r="J139">
        <f>'Frese Valve Selection'!B139</f>
        <v>0</v>
      </c>
      <c r="K139" s="47" t="str">
        <f>IF(ISBLANK('Frese Valve Selection'!E139),"",'Frese Valve Selection'!E139)</f>
        <v/>
      </c>
    </row>
    <row r="140" spans="1:11">
      <c r="A140" s="46">
        <f>'Frese Valve Selection'!AF140</f>
        <v>0</v>
      </c>
      <c r="B140">
        <f>'Frese Valve Selection'!C140</f>
        <v>0</v>
      </c>
      <c r="C140">
        <f>'Frese Valve Selection'!AA140</f>
        <v>0</v>
      </c>
      <c r="F140">
        <f>'Frese Valve Selection'!D140</f>
        <v>0</v>
      </c>
      <c r="G140">
        <f t="shared" si="2"/>
        <v>1</v>
      </c>
      <c r="H140" t="e">
        <f>'Frese Valve Selection'!AB140</f>
        <v>#N/A</v>
      </c>
      <c r="I140" t="e">
        <f>'Frese Valve Selection'!AC140&amp;" kPa"</f>
        <v>#N/A</v>
      </c>
      <c r="J140">
        <f>'Frese Valve Selection'!B140</f>
        <v>0</v>
      </c>
      <c r="K140" s="47" t="str">
        <f>IF(ISBLANK('Frese Valve Selection'!E140),"",'Frese Valve Selection'!E140)</f>
        <v/>
      </c>
    </row>
    <row r="141" spans="1:11">
      <c r="A141" s="46">
        <f>'Frese Valve Selection'!AF141</f>
        <v>0</v>
      </c>
      <c r="B141">
        <f>'Frese Valve Selection'!C141</f>
        <v>0</v>
      </c>
      <c r="C141">
        <f>'Frese Valve Selection'!AA141</f>
        <v>0</v>
      </c>
      <c r="F141">
        <f>'Frese Valve Selection'!D141</f>
        <v>0</v>
      </c>
      <c r="G141">
        <f t="shared" si="2"/>
        <v>1</v>
      </c>
      <c r="H141" t="e">
        <f>'Frese Valve Selection'!AB141</f>
        <v>#N/A</v>
      </c>
      <c r="I141" t="e">
        <f>'Frese Valve Selection'!AC141&amp;" kPa"</f>
        <v>#N/A</v>
      </c>
      <c r="J141">
        <f>'Frese Valve Selection'!B141</f>
        <v>0</v>
      </c>
      <c r="K141" s="47" t="str">
        <f>IF(ISBLANK('Frese Valve Selection'!E141),"",'Frese Valve Selection'!E141)</f>
        <v/>
      </c>
    </row>
    <row r="142" spans="1:11">
      <c r="A142" s="46">
        <f>'Frese Valve Selection'!AF142</f>
        <v>0</v>
      </c>
      <c r="B142">
        <f>'Frese Valve Selection'!C142</f>
        <v>0</v>
      </c>
      <c r="C142">
        <f>'Frese Valve Selection'!AA142</f>
        <v>0</v>
      </c>
      <c r="F142">
        <f>'Frese Valve Selection'!D142</f>
        <v>0</v>
      </c>
      <c r="G142">
        <f t="shared" si="2"/>
        <v>1</v>
      </c>
      <c r="H142" t="e">
        <f>'Frese Valve Selection'!AB142</f>
        <v>#N/A</v>
      </c>
      <c r="I142" t="e">
        <f>'Frese Valve Selection'!AC142&amp;" kPa"</f>
        <v>#N/A</v>
      </c>
      <c r="J142">
        <f>'Frese Valve Selection'!B142</f>
        <v>0</v>
      </c>
      <c r="K142" s="47" t="str">
        <f>IF(ISBLANK('Frese Valve Selection'!E142),"",'Frese Valve Selection'!E142)</f>
        <v/>
      </c>
    </row>
    <row r="143" spans="1:11">
      <c r="A143" s="46">
        <f>'Frese Valve Selection'!AF143</f>
        <v>0</v>
      </c>
      <c r="B143">
        <f>'Frese Valve Selection'!C143</f>
        <v>0</v>
      </c>
      <c r="C143">
        <f>'Frese Valve Selection'!AA143</f>
        <v>0</v>
      </c>
      <c r="F143">
        <f>'Frese Valve Selection'!D143</f>
        <v>0</v>
      </c>
      <c r="G143">
        <f t="shared" si="2"/>
        <v>1</v>
      </c>
      <c r="H143" t="e">
        <f>'Frese Valve Selection'!AB143</f>
        <v>#N/A</v>
      </c>
      <c r="I143" t="e">
        <f>'Frese Valve Selection'!AC143&amp;" kPa"</f>
        <v>#N/A</v>
      </c>
      <c r="J143">
        <f>'Frese Valve Selection'!B143</f>
        <v>0</v>
      </c>
      <c r="K143" s="47" t="str">
        <f>IF(ISBLANK('Frese Valve Selection'!E143),"",'Frese Valve Selection'!E143)</f>
        <v/>
      </c>
    </row>
    <row r="144" spans="1:11">
      <c r="A144" s="46">
        <f>'Frese Valve Selection'!AF144</f>
        <v>0</v>
      </c>
      <c r="B144">
        <f>'Frese Valve Selection'!C144</f>
        <v>0</v>
      </c>
      <c r="C144">
        <f>'Frese Valve Selection'!AA144</f>
        <v>0</v>
      </c>
      <c r="F144">
        <f>'Frese Valve Selection'!D144</f>
        <v>0</v>
      </c>
      <c r="G144">
        <f t="shared" si="2"/>
        <v>1</v>
      </c>
      <c r="H144" t="e">
        <f>'Frese Valve Selection'!AB144</f>
        <v>#N/A</v>
      </c>
      <c r="I144" t="e">
        <f>'Frese Valve Selection'!AC144&amp;" kPa"</f>
        <v>#N/A</v>
      </c>
      <c r="J144">
        <f>'Frese Valve Selection'!B144</f>
        <v>0</v>
      </c>
      <c r="K144" s="47" t="str">
        <f>IF(ISBLANK('Frese Valve Selection'!E144),"",'Frese Valve Selection'!E144)</f>
        <v/>
      </c>
    </row>
    <row r="145" spans="1:11">
      <c r="A145" s="46">
        <f>'Frese Valve Selection'!AF145</f>
        <v>0</v>
      </c>
      <c r="B145">
        <f>'Frese Valve Selection'!C145</f>
        <v>0</v>
      </c>
      <c r="C145">
        <f>'Frese Valve Selection'!AA145</f>
        <v>0</v>
      </c>
      <c r="F145">
        <f>'Frese Valve Selection'!D145</f>
        <v>0</v>
      </c>
      <c r="G145">
        <f t="shared" si="2"/>
        <v>1</v>
      </c>
      <c r="H145" t="e">
        <f>'Frese Valve Selection'!AB145</f>
        <v>#N/A</v>
      </c>
      <c r="I145" t="e">
        <f>'Frese Valve Selection'!AC145&amp;" kPa"</f>
        <v>#N/A</v>
      </c>
      <c r="J145">
        <f>'Frese Valve Selection'!B145</f>
        <v>0</v>
      </c>
      <c r="K145" s="47" t="str">
        <f>IF(ISBLANK('Frese Valve Selection'!E145),"",'Frese Valve Selection'!E145)</f>
        <v/>
      </c>
    </row>
    <row r="146" spans="1:11">
      <c r="A146" s="46">
        <f>'Frese Valve Selection'!AF146</f>
        <v>0</v>
      </c>
      <c r="B146">
        <f>'Frese Valve Selection'!C146</f>
        <v>0</v>
      </c>
      <c r="C146">
        <f>'Frese Valve Selection'!AA146</f>
        <v>0</v>
      </c>
      <c r="F146">
        <f>'Frese Valve Selection'!D146</f>
        <v>0</v>
      </c>
      <c r="G146">
        <f t="shared" si="2"/>
        <v>1</v>
      </c>
      <c r="H146" t="e">
        <f>'Frese Valve Selection'!AB146</f>
        <v>#N/A</v>
      </c>
      <c r="I146" t="e">
        <f>'Frese Valve Selection'!AC146&amp;" kPa"</f>
        <v>#N/A</v>
      </c>
      <c r="J146">
        <f>'Frese Valve Selection'!B146</f>
        <v>0</v>
      </c>
      <c r="K146" s="47" t="str">
        <f>IF(ISBLANK('Frese Valve Selection'!E146),"",'Frese Valve Selection'!E146)</f>
        <v/>
      </c>
    </row>
    <row r="147" spans="1:11">
      <c r="A147" s="46">
        <f>'Frese Valve Selection'!AF147</f>
        <v>0</v>
      </c>
      <c r="B147">
        <f>'Frese Valve Selection'!C147</f>
        <v>0</v>
      </c>
      <c r="C147">
        <f>'Frese Valve Selection'!AA147</f>
        <v>0</v>
      </c>
      <c r="F147">
        <f>'Frese Valve Selection'!D147</f>
        <v>0</v>
      </c>
      <c r="G147">
        <f t="shared" si="2"/>
        <v>1</v>
      </c>
      <c r="H147" t="e">
        <f>'Frese Valve Selection'!AB147</f>
        <v>#N/A</v>
      </c>
      <c r="I147" t="e">
        <f>'Frese Valve Selection'!AC147&amp;" kPa"</f>
        <v>#N/A</v>
      </c>
      <c r="J147">
        <f>'Frese Valve Selection'!B147</f>
        <v>0</v>
      </c>
      <c r="K147" s="47" t="str">
        <f>IF(ISBLANK('Frese Valve Selection'!E147),"",'Frese Valve Selection'!E147)</f>
        <v/>
      </c>
    </row>
    <row r="148" spans="1:11">
      <c r="A148" s="46">
        <f>'Frese Valve Selection'!AF148</f>
        <v>0</v>
      </c>
      <c r="B148">
        <f>'Frese Valve Selection'!C148</f>
        <v>0</v>
      </c>
      <c r="C148">
        <f>'Frese Valve Selection'!AA148</f>
        <v>0</v>
      </c>
      <c r="F148">
        <f>'Frese Valve Selection'!D148</f>
        <v>0</v>
      </c>
      <c r="G148">
        <f t="shared" si="2"/>
        <v>1</v>
      </c>
      <c r="H148" t="e">
        <f>'Frese Valve Selection'!AB148</f>
        <v>#N/A</v>
      </c>
      <c r="I148" t="e">
        <f>'Frese Valve Selection'!AC148&amp;" kPa"</f>
        <v>#N/A</v>
      </c>
      <c r="J148">
        <f>'Frese Valve Selection'!B148</f>
        <v>0</v>
      </c>
      <c r="K148" s="47" t="str">
        <f>IF(ISBLANK('Frese Valve Selection'!E148),"",'Frese Valve Selection'!E148)</f>
        <v/>
      </c>
    </row>
    <row r="149" spans="1:11">
      <c r="A149" s="46">
        <f>'Frese Valve Selection'!AF149</f>
        <v>0</v>
      </c>
      <c r="B149">
        <f>'Frese Valve Selection'!C149</f>
        <v>0</v>
      </c>
      <c r="C149">
        <f>'Frese Valve Selection'!AA149</f>
        <v>0</v>
      </c>
      <c r="F149">
        <f>'Frese Valve Selection'!D149</f>
        <v>0</v>
      </c>
      <c r="G149">
        <f t="shared" si="2"/>
        <v>1</v>
      </c>
      <c r="H149" t="e">
        <f>'Frese Valve Selection'!AB149</f>
        <v>#N/A</v>
      </c>
      <c r="I149" t="e">
        <f>'Frese Valve Selection'!AC149&amp;" kPa"</f>
        <v>#N/A</v>
      </c>
      <c r="J149">
        <f>'Frese Valve Selection'!B149</f>
        <v>0</v>
      </c>
      <c r="K149" s="47" t="str">
        <f>IF(ISBLANK('Frese Valve Selection'!E149),"",'Frese Valve Selection'!E149)</f>
        <v/>
      </c>
    </row>
    <row r="150" spans="1:11">
      <c r="A150" s="46">
        <f>'Frese Valve Selection'!AF150</f>
        <v>0</v>
      </c>
      <c r="B150">
        <f>'Frese Valve Selection'!C150</f>
        <v>0</v>
      </c>
      <c r="C150">
        <f>'Frese Valve Selection'!AA150</f>
        <v>0</v>
      </c>
      <c r="F150">
        <f>'Frese Valve Selection'!D150</f>
        <v>0</v>
      </c>
      <c r="G150">
        <f t="shared" si="2"/>
        <v>1</v>
      </c>
      <c r="H150" t="e">
        <f>'Frese Valve Selection'!AB150</f>
        <v>#N/A</v>
      </c>
      <c r="I150" t="e">
        <f>'Frese Valve Selection'!AC150&amp;" kPa"</f>
        <v>#N/A</v>
      </c>
      <c r="J150">
        <f>'Frese Valve Selection'!B150</f>
        <v>0</v>
      </c>
      <c r="K150" s="47" t="str">
        <f>IF(ISBLANK('Frese Valve Selection'!E150),"",'Frese Valve Selection'!E150)</f>
        <v/>
      </c>
    </row>
    <row r="151" spans="1:11">
      <c r="A151" s="46">
        <f>'Frese Valve Selection'!AF151</f>
        <v>0</v>
      </c>
      <c r="B151">
        <f>'Frese Valve Selection'!C151</f>
        <v>0</v>
      </c>
      <c r="C151">
        <f>'Frese Valve Selection'!AA151</f>
        <v>0</v>
      </c>
      <c r="F151">
        <f>'Frese Valve Selection'!D151</f>
        <v>0</v>
      </c>
      <c r="G151">
        <f t="shared" si="2"/>
        <v>1</v>
      </c>
      <c r="H151" t="e">
        <f>'Frese Valve Selection'!AB151</f>
        <v>#N/A</v>
      </c>
      <c r="I151" t="e">
        <f>'Frese Valve Selection'!AC151&amp;" kPa"</f>
        <v>#N/A</v>
      </c>
      <c r="J151">
        <f>'Frese Valve Selection'!B151</f>
        <v>0</v>
      </c>
      <c r="K151" s="47" t="str">
        <f>IF(ISBLANK('Frese Valve Selection'!E151),"",'Frese Valve Selection'!E151)</f>
        <v/>
      </c>
    </row>
    <row r="152" spans="1:11">
      <c r="A152" s="46">
        <f>'Frese Valve Selection'!AF152</f>
        <v>0</v>
      </c>
      <c r="B152">
        <f>'Frese Valve Selection'!C152</f>
        <v>0</v>
      </c>
      <c r="C152">
        <f>'Frese Valve Selection'!AA152</f>
        <v>0</v>
      </c>
      <c r="F152">
        <f>'Frese Valve Selection'!D152</f>
        <v>0</v>
      </c>
      <c r="G152">
        <f t="shared" si="2"/>
        <v>1</v>
      </c>
      <c r="H152" t="e">
        <f>'Frese Valve Selection'!AB152</f>
        <v>#N/A</v>
      </c>
      <c r="I152" t="e">
        <f>'Frese Valve Selection'!AC152&amp;" kPa"</f>
        <v>#N/A</v>
      </c>
      <c r="J152">
        <f>'Frese Valve Selection'!B152</f>
        <v>0</v>
      </c>
      <c r="K152" s="47" t="str">
        <f>IF(ISBLANK('Frese Valve Selection'!E152),"",'Frese Valve Selection'!E152)</f>
        <v/>
      </c>
    </row>
    <row r="153" spans="1:11">
      <c r="A153" s="46">
        <f>'Frese Valve Selection'!AF153</f>
        <v>0</v>
      </c>
      <c r="B153">
        <f>'Frese Valve Selection'!C153</f>
        <v>0</v>
      </c>
      <c r="C153">
        <f>'Frese Valve Selection'!AA153</f>
        <v>0</v>
      </c>
      <c r="F153">
        <f>'Frese Valve Selection'!D153</f>
        <v>0</v>
      </c>
      <c r="G153">
        <f t="shared" si="2"/>
        <v>1</v>
      </c>
      <c r="H153" t="e">
        <f>'Frese Valve Selection'!AB153</f>
        <v>#N/A</v>
      </c>
      <c r="I153" t="e">
        <f>'Frese Valve Selection'!AC153&amp;" kPa"</f>
        <v>#N/A</v>
      </c>
      <c r="J153">
        <f>'Frese Valve Selection'!B153</f>
        <v>0</v>
      </c>
      <c r="K153" s="47" t="str">
        <f>IF(ISBLANK('Frese Valve Selection'!E153),"",'Frese Valve Selection'!E153)</f>
        <v/>
      </c>
    </row>
    <row r="154" spans="1:11">
      <c r="A154" s="46">
        <f>'Frese Valve Selection'!AF154</f>
        <v>0</v>
      </c>
      <c r="B154">
        <f>'Frese Valve Selection'!C154</f>
        <v>0</v>
      </c>
      <c r="C154">
        <f>'Frese Valve Selection'!AA154</f>
        <v>0</v>
      </c>
      <c r="F154">
        <f>'Frese Valve Selection'!D154</f>
        <v>0</v>
      </c>
      <c r="G154">
        <f t="shared" si="2"/>
        <v>1</v>
      </c>
      <c r="H154" t="e">
        <f>'Frese Valve Selection'!AB154</f>
        <v>#N/A</v>
      </c>
      <c r="I154" t="e">
        <f>'Frese Valve Selection'!AC154&amp;" kPa"</f>
        <v>#N/A</v>
      </c>
      <c r="J154">
        <f>'Frese Valve Selection'!B154</f>
        <v>0</v>
      </c>
      <c r="K154" s="47" t="str">
        <f>IF(ISBLANK('Frese Valve Selection'!E154),"",'Frese Valve Selection'!E154)</f>
        <v/>
      </c>
    </row>
    <row r="155" spans="1:11">
      <c r="A155" s="46">
        <f>'Frese Valve Selection'!AF155</f>
        <v>0</v>
      </c>
      <c r="B155">
        <f>'Frese Valve Selection'!C155</f>
        <v>0</v>
      </c>
      <c r="C155">
        <f>'Frese Valve Selection'!AA155</f>
        <v>0</v>
      </c>
      <c r="F155">
        <f>'Frese Valve Selection'!D155</f>
        <v>0</v>
      </c>
      <c r="G155">
        <f t="shared" si="2"/>
        <v>1</v>
      </c>
      <c r="H155" t="e">
        <f>'Frese Valve Selection'!AB155</f>
        <v>#N/A</v>
      </c>
      <c r="I155" t="e">
        <f>'Frese Valve Selection'!AC155&amp;" kPa"</f>
        <v>#N/A</v>
      </c>
      <c r="J155">
        <f>'Frese Valve Selection'!B155</f>
        <v>0</v>
      </c>
      <c r="K155" s="47" t="str">
        <f>IF(ISBLANK('Frese Valve Selection'!E155),"",'Frese Valve Selection'!E155)</f>
        <v/>
      </c>
    </row>
    <row r="156" spans="1:11">
      <c r="A156" s="46">
        <f>'Frese Valve Selection'!AF156</f>
        <v>0</v>
      </c>
      <c r="B156">
        <f>'Frese Valve Selection'!C156</f>
        <v>0</v>
      </c>
      <c r="C156">
        <f>'Frese Valve Selection'!AA156</f>
        <v>0</v>
      </c>
      <c r="F156">
        <f>'Frese Valve Selection'!D156</f>
        <v>0</v>
      </c>
      <c r="G156">
        <f t="shared" si="2"/>
        <v>1</v>
      </c>
      <c r="H156" t="e">
        <f>'Frese Valve Selection'!AB156</f>
        <v>#N/A</v>
      </c>
      <c r="I156" t="e">
        <f>'Frese Valve Selection'!AC156&amp;" kPa"</f>
        <v>#N/A</v>
      </c>
      <c r="J156">
        <f>'Frese Valve Selection'!B156</f>
        <v>0</v>
      </c>
      <c r="K156" s="47" t="str">
        <f>IF(ISBLANK('Frese Valve Selection'!E156),"",'Frese Valve Selection'!E156)</f>
        <v/>
      </c>
    </row>
    <row r="157" spans="1:11">
      <c r="A157" s="46">
        <f>'Frese Valve Selection'!AF157</f>
        <v>0</v>
      </c>
      <c r="B157">
        <f>'Frese Valve Selection'!C157</f>
        <v>0</v>
      </c>
      <c r="C157">
        <f>'Frese Valve Selection'!AA157</f>
        <v>0</v>
      </c>
      <c r="F157">
        <f>'Frese Valve Selection'!D157</f>
        <v>0</v>
      </c>
      <c r="G157">
        <f t="shared" si="2"/>
        <v>1</v>
      </c>
      <c r="H157" t="e">
        <f>'Frese Valve Selection'!AB157</f>
        <v>#N/A</v>
      </c>
      <c r="I157" t="e">
        <f>'Frese Valve Selection'!AC157&amp;" kPa"</f>
        <v>#N/A</v>
      </c>
      <c r="J157">
        <f>'Frese Valve Selection'!B157</f>
        <v>0</v>
      </c>
      <c r="K157" s="47" t="str">
        <f>IF(ISBLANK('Frese Valve Selection'!E157),"",'Frese Valve Selection'!E157)</f>
        <v/>
      </c>
    </row>
    <row r="158" spans="1:11">
      <c r="A158" s="46">
        <f>'Frese Valve Selection'!AF158</f>
        <v>0</v>
      </c>
      <c r="B158">
        <f>'Frese Valve Selection'!C158</f>
        <v>0</v>
      </c>
      <c r="C158">
        <f>'Frese Valve Selection'!AA158</f>
        <v>0</v>
      </c>
      <c r="F158">
        <f>'Frese Valve Selection'!D158</f>
        <v>0</v>
      </c>
      <c r="G158">
        <f t="shared" si="2"/>
        <v>1</v>
      </c>
      <c r="H158" t="e">
        <f>'Frese Valve Selection'!AB158</f>
        <v>#N/A</v>
      </c>
      <c r="I158" t="e">
        <f>'Frese Valve Selection'!AC158&amp;" kPa"</f>
        <v>#N/A</v>
      </c>
      <c r="J158">
        <f>'Frese Valve Selection'!B158</f>
        <v>0</v>
      </c>
      <c r="K158" s="47" t="str">
        <f>IF(ISBLANK('Frese Valve Selection'!E158),"",'Frese Valve Selection'!E158)</f>
        <v/>
      </c>
    </row>
    <row r="159" spans="1:11">
      <c r="A159" s="46">
        <f>'Frese Valve Selection'!AF159</f>
        <v>0</v>
      </c>
      <c r="B159">
        <f>'Frese Valve Selection'!C159</f>
        <v>0</v>
      </c>
      <c r="C159">
        <f>'Frese Valve Selection'!AA159</f>
        <v>0</v>
      </c>
      <c r="F159">
        <f>'Frese Valve Selection'!D159</f>
        <v>0</v>
      </c>
      <c r="G159">
        <f t="shared" si="2"/>
        <v>1</v>
      </c>
      <c r="H159" t="e">
        <f>'Frese Valve Selection'!AB159</f>
        <v>#N/A</v>
      </c>
      <c r="I159" t="e">
        <f>'Frese Valve Selection'!AC159&amp;" kPa"</f>
        <v>#N/A</v>
      </c>
      <c r="J159">
        <f>'Frese Valve Selection'!B159</f>
        <v>0</v>
      </c>
      <c r="K159" s="47" t="str">
        <f>IF(ISBLANK('Frese Valve Selection'!E159),"",'Frese Valve Selection'!E159)</f>
        <v/>
      </c>
    </row>
    <row r="160" spans="1:11">
      <c r="A160" s="46">
        <f>'Frese Valve Selection'!AF160</f>
        <v>0</v>
      </c>
      <c r="B160">
        <f>'Frese Valve Selection'!C160</f>
        <v>0</v>
      </c>
      <c r="C160">
        <f>'Frese Valve Selection'!AA160</f>
        <v>0</v>
      </c>
      <c r="F160">
        <f>'Frese Valve Selection'!D160</f>
        <v>0</v>
      </c>
      <c r="G160">
        <f t="shared" si="2"/>
        <v>1</v>
      </c>
      <c r="H160" t="e">
        <f>'Frese Valve Selection'!AB160</f>
        <v>#N/A</v>
      </c>
      <c r="I160" t="e">
        <f>'Frese Valve Selection'!AC160&amp;" kPa"</f>
        <v>#N/A</v>
      </c>
      <c r="J160">
        <f>'Frese Valve Selection'!B160</f>
        <v>0</v>
      </c>
      <c r="K160" s="47" t="str">
        <f>IF(ISBLANK('Frese Valve Selection'!E160),"",'Frese Valve Selection'!E160)</f>
        <v/>
      </c>
    </row>
    <row r="161" spans="1:11">
      <c r="A161" s="46">
        <f>'Frese Valve Selection'!AF161</f>
        <v>0</v>
      </c>
      <c r="B161">
        <f>'Frese Valve Selection'!C161</f>
        <v>0</v>
      </c>
      <c r="C161">
        <f>'Frese Valve Selection'!AA161</f>
        <v>0</v>
      </c>
      <c r="F161">
        <f>'Frese Valve Selection'!D161</f>
        <v>0</v>
      </c>
      <c r="G161">
        <f t="shared" si="2"/>
        <v>1</v>
      </c>
      <c r="H161" t="e">
        <f>'Frese Valve Selection'!AB161</f>
        <v>#N/A</v>
      </c>
      <c r="I161" t="e">
        <f>'Frese Valve Selection'!AC161&amp;" kPa"</f>
        <v>#N/A</v>
      </c>
      <c r="J161">
        <f>'Frese Valve Selection'!B161</f>
        <v>0</v>
      </c>
      <c r="K161" s="47" t="str">
        <f>IF(ISBLANK('Frese Valve Selection'!E161),"",'Frese Valve Selection'!E161)</f>
        <v/>
      </c>
    </row>
    <row r="162" spans="1:11">
      <c r="A162" s="46">
        <f>'Frese Valve Selection'!AF162</f>
        <v>0</v>
      </c>
      <c r="B162">
        <f>'Frese Valve Selection'!C162</f>
        <v>0</v>
      </c>
      <c r="C162">
        <f>'Frese Valve Selection'!AA162</f>
        <v>0</v>
      </c>
      <c r="F162">
        <f>'Frese Valve Selection'!D162</f>
        <v>0</v>
      </c>
      <c r="G162">
        <f t="shared" si="2"/>
        <v>1</v>
      </c>
      <c r="H162" t="e">
        <f>'Frese Valve Selection'!AB162</f>
        <v>#N/A</v>
      </c>
      <c r="I162" t="e">
        <f>'Frese Valve Selection'!AC162&amp;" kPa"</f>
        <v>#N/A</v>
      </c>
      <c r="J162">
        <f>'Frese Valve Selection'!B162</f>
        <v>0</v>
      </c>
      <c r="K162" s="47" t="str">
        <f>IF(ISBLANK('Frese Valve Selection'!E162),"",'Frese Valve Selection'!E162)</f>
        <v/>
      </c>
    </row>
    <row r="163" spans="1:11">
      <c r="A163" s="46">
        <f>'Frese Valve Selection'!AF163</f>
        <v>0</v>
      </c>
      <c r="B163">
        <f>'Frese Valve Selection'!C163</f>
        <v>0</v>
      </c>
      <c r="C163">
        <f>'Frese Valve Selection'!AA163</f>
        <v>0</v>
      </c>
      <c r="F163">
        <f>'Frese Valve Selection'!D163</f>
        <v>0</v>
      </c>
      <c r="G163">
        <f t="shared" si="2"/>
        <v>1</v>
      </c>
      <c r="H163" t="e">
        <f>'Frese Valve Selection'!AB163</f>
        <v>#N/A</v>
      </c>
      <c r="I163" t="e">
        <f>'Frese Valve Selection'!AC163&amp;" kPa"</f>
        <v>#N/A</v>
      </c>
      <c r="J163">
        <f>'Frese Valve Selection'!B163</f>
        <v>0</v>
      </c>
      <c r="K163" s="47" t="str">
        <f>IF(ISBLANK('Frese Valve Selection'!E163),"",'Frese Valve Selection'!E163)</f>
        <v/>
      </c>
    </row>
    <row r="164" spans="1:11">
      <c r="A164" s="46">
        <f>'Frese Valve Selection'!AF164</f>
        <v>0</v>
      </c>
      <c r="B164">
        <f>'Frese Valve Selection'!C164</f>
        <v>0</v>
      </c>
      <c r="C164">
        <f>'Frese Valve Selection'!AA164</f>
        <v>0</v>
      </c>
      <c r="F164">
        <f>'Frese Valve Selection'!D164</f>
        <v>0</v>
      </c>
      <c r="G164">
        <f t="shared" si="2"/>
        <v>1</v>
      </c>
      <c r="H164" t="e">
        <f>'Frese Valve Selection'!AB164</f>
        <v>#N/A</v>
      </c>
      <c r="I164" t="e">
        <f>'Frese Valve Selection'!AC164&amp;" kPa"</f>
        <v>#N/A</v>
      </c>
      <c r="J164">
        <f>'Frese Valve Selection'!B164</f>
        <v>0</v>
      </c>
      <c r="K164" s="47" t="str">
        <f>IF(ISBLANK('Frese Valve Selection'!E164),"",'Frese Valve Selection'!E164)</f>
        <v/>
      </c>
    </row>
    <row r="165" spans="1:11">
      <c r="A165" s="46">
        <f>'Frese Valve Selection'!AF165</f>
        <v>0</v>
      </c>
      <c r="B165">
        <f>'Frese Valve Selection'!C165</f>
        <v>0</v>
      </c>
      <c r="C165">
        <f>'Frese Valve Selection'!AA165</f>
        <v>0</v>
      </c>
      <c r="F165">
        <f>'Frese Valve Selection'!D165</f>
        <v>0</v>
      </c>
      <c r="G165">
        <f t="shared" si="2"/>
        <v>1</v>
      </c>
      <c r="H165" t="e">
        <f>'Frese Valve Selection'!AB165</f>
        <v>#N/A</v>
      </c>
      <c r="I165" t="e">
        <f>'Frese Valve Selection'!AC165&amp;" kPa"</f>
        <v>#N/A</v>
      </c>
      <c r="J165">
        <f>'Frese Valve Selection'!B165</f>
        <v>0</v>
      </c>
      <c r="K165" s="47" t="str">
        <f>IF(ISBLANK('Frese Valve Selection'!E165),"",'Frese Valve Selection'!E165)</f>
        <v/>
      </c>
    </row>
    <row r="166" spans="1:11">
      <c r="A166" s="46">
        <f>'Frese Valve Selection'!AF166</f>
        <v>0</v>
      </c>
      <c r="B166">
        <f>'Frese Valve Selection'!C166</f>
        <v>0</v>
      </c>
      <c r="C166">
        <f>'Frese Valve Selection'!AA166</f>
        <v>0</v>
      </c>
      <c r="F166">
        <f>'Frese Valve Selection'!D166</f>
        <v>0</v>
      </c>
      <c r="G166">
        <f t="shared" si="2"/>
        <v>1</v>
      </c>
      <c r="H166" t="e">
        <f>'Frese Valve Selection'!AB166</f>
        <v>#N/A</v>
      </c>
      <c r="I166" t="e">
        <f>'Frese Valve Selection'!AC166&amp;" kPa"</f>
        <v>#N/A</v>
      </c>
      <c r="J166">
        <f>'Frese Valve Selection'!B166</f>
        <v>0</v>
      </c>
      <c r="K166" s="47" t="str">
        <f>IF(ISBLANK('Frese Valve Selection'!E166),"",'Frese Valve Selection'!E166)</f>
        <v/>
      </c>
    </row>
    <row r="167" spans="1:11">
      <c r="A167" s="46">
        <f>'Frese Valve Selection'!AF167</f>
        <v>0</v>
      </c>
      <c r="B167">
        <f>'Frese Valve Selection'!C167</f>
        <v>0</v>
      </c>
      <c r="C167">
        <f>'Frese Valve Selection'!AA167</f>
        <v>0</v>
      </c>
      <c r="F167">
        <f>'Frese Valve Selection'!D167</f>
        <v>0</v>
      </c>
      <c r="G167">
        <f t="shared" si="2"/>
        <v>1</v>
      </c>
      <c r="H167" t="e">
        <f>'Frese Valve Selection'!AB167</f>
        <v>#N/A</v>
      </c>
      <c r="I167" t="e">
        <f>'Frese Valve Selection'!AC167&amp;" kPa"</f>
        <v>#N/A</v>
      </c>
      <c r="J167">
        <f>'Frese Valve Selection'!B167</f>
        <v>0</v>
      </c>
      <c r="K167" s="47" t="str">
        <f>IF(ISBLANK('Frese Valve Selection'!E167),"",'Frese Valve Selection'!E167)</f>
        <v/>
      </c>
    </row>
    <row r="168" spans="1:11">
      <c r="A168" s="46">
        <f>'Frese Valve Selection'!AF168</f>
        <v>0</v>
      </c>
      <c r="B168">
        <f>'Frese Valve Selection'!C168</f>
        <v>0</v>
      </c>
      <c r="C168">
        <f>'Frese Valve Selection'!AA168</f>
        <v>0</v>
      </c>
      <c r="F168">
        <f>'Frese Valve Selection'!D168</f>
        <v>0</v>
      </c>
      <c r="G168">
        <f t="shared" si="2"/>
        <v>1</v>
      </c>
      <c r="H168" t="e">
        <f>'Frese Valve Selection'!AB168</f>
        <v>#N/A</v>
      </c>
      <c r="I168" t="e">
        <f>'Frese Valve Selection'!AC168&amp;" kPa"</f>
        <v>#N/A</v>
      </c>
      <c r="J168">
        <f>'Frese Valve Selection'!B168</f>
        <v>0</v>
      </c>
      <c r="K168" s="47" t="str">
        <f>IF(ISBLANK('Frese Valve Selection'!E168),"",'Frese Valve Selection'!E168)</f>
        <v/>
      </c>
    </row>
    <row r="169" spans="1:11">
      <c r="A169" s="46">
        <f>'Frese Valve Selection'!AF169</f>
        <v>0</v>
      </c>
      <c r="B169">
        <f>'Frese Valve Selection'!C169</f>
        <v>0</v>
      </c>
      <c r="C169">
        <f>'Frese Valve Selection'!AA169</f>
        <v>0</v>
      </c>
      <c r="F169">
        <f>'Frese Valve Selection'!D169</f>
        <v>0</v>
      </c>
      <c r="G169">
        <f t="shared" si="2"/>
        <v>1</v>
      </c>
      <c r="H169" t="e">
        <f>'Frese Valve Selection'!AB169</f>
        <v>#N/A</v>
      </c>
      <c r="I169" t="e">
        <f>'Frese Valve Selection'!AC169&amp;" kPa"</f>
        <v>#N/A</v>
      </c>
      <c r="J169">
        <f>'Frese Valve Selection'!B169</f>
        <v>0</v>
      </c>
      <c r="K169" s="47" t="str">
        <f>IF(ISBLANK('Frese Valve Selection'!E169),"",'Frese Valve Selection'!E169)</f>
        <v/>
      </c>
    </row>
    <row r="170" spans="1:11">
      <c r="A170" s="46">
        <f>'Frese Valve Selection'!AF170</f>
        <v>0</v>
      </c>
      <c r="B170">
        <f>'Frese Valve Selection'!C170</f>
        <v>0</v>
      </c>
      <c r="C170">
        <f>'Frese Valve Selection'!AA170</f>
        <v>0</v>
      </c>
      <c r="F170">
        <f>'Frese Valve Selection'!D170</f>
        <v>0</v>
      </c>
      <c r="G170">
        <f t="shared" si="2"/>
        <v>1</v>
      </c>
      <c r="H170" t="e">
        <f>'Frese Valve Selection'!AB170</f>
        <v>#N/A</v>
      </c>
      <c r="I170" t="e">
        <f>'Frese Valve Selection'!AC170&amp;" kPa"</f>
        <v>#N/A</v>
      </c>
      <c r="J170">
        <f>'Frese Valve Selection'!B170</f>
        <v>0</v>
      </c>
      <c r="K170" s="47" t="str">
        <f>IF(ISBLANK('Frese Valve Selection'!E170),"",'Frese Valve Selection'!E170)</f>
        <v/>
      </c>
    </row>
    <row r="171" spans="1:11">
      <c r="A171" s="46">
        <f>'Frese Valve Selection'!AF171</f>
        <v>0</v>
      </c>
      <c r="B171">
        <f>'Frese Valve Selection'!C171</f>
        <v>0</v>
      </c>
      <c r="C171">
        <f>'Frese Valve Selection'!AA171</f>
        <v>0</v>
      </c>
      <c r="F171">
        <f>'Frese Valve Selection'!D171</f>
        <v>0</v>
      </c>
      <c r="G171">
        <f t="shared" si="2"/>
        <v>1</v>
      </c>
      <c r="H171" t="e">
        <f>'Frese Valve Selection'!AB171</f>
        <v>#N/A</v>
      </c>
      <c r="I171" t="e">
        <f>'Frese Valve Selection'!AC171&amp;" kPa"</f>
        <v>#N/A</v>
      </c>
      <c r="J171">
        <f>'Frese Valve Selection'!B171</f>
        <v>0</v>
      </c>
      <c r="K171" s="47" t="str">
        <f>IF(ISBLANK('Frese Valve Selection'!E171),"",'Frese Valve Selection'!E171)</f>
        <v/>
      </c>
    </row>
    <row r="172" spans="1:11">
      <c r="A172" s="46">
        <f>'Frese Valve Selection'!AF172</f>
        <v>0</v>
      </c>
      <c r="B172">
        <f>'Frese Valve Selection'!C172</f>
        <v>0</v>
      </c>
      <c r="C172">
        <f>'Frese Valve Selection'!AA172</f>
        <v>0</v>
      </c>
      <c r="F172">
        <f>'Frese Valve Selection'!D172</f>
        <v>0</v>
      </c>
      <c r="G172">
        <f t="shared" si="2"/>
        <v>1</v>
      </c>
      <c r="H172" t="e">
        <f>'Frese Valve Selection'!AB172</f>
        <v>#N/A</v>
      </c>
      <c r="I172" t="e">
        <f>'Frese Valve Selection'!AC172&amp;" kPa"</f>
        <v>#N/A</v>
      </c>
      <c r="J172">
        <f>'Frese Valve Selection'!B172</f>
        <v>0</v>
      </c>
      <c r="K172" s="47" t="str">
        <f>IF(ISBLANK('Frese Valve Selection'!E172),"",'Frese Valve Selection'!E172)</f>
        <v/>
      </c>
    </row>
    <row r="173" spans="1:11">
      <c r="A173" s="46">
        <f>'Frese Valve Selection'!AF173</f>
        <v>0</v>
      </c>
      <c r="B173">
        <f>'Frese Valve Selection'!C173</f>
        <v>0</v>
      </c>
      <c r="C173">
        <f>'Frese Valve Selection'!AA173</f>
        <v>0</v>
      </c>
      <c r="F173">
        <f>'Frese Valve Selection'!D173</f>
        <v>0</v>
      </c>
      <c r="G173">
        <f t="shared" si="2"/>
        <v>1</v>
      </c>
      <c r="H173" t="e">
        <f>'Frese Valve Selection'!AB173</f>
        <v>#N/A</v>
      </c>
      <c r="I173" t="e">
        <f>'Frese Valve Selection'!AC173&amp;" kPa"</f>
        <v>#N/A</v>
      </c>
      <c r="J173">
        <f>'Frese Valve Selection'!B173</f>
        <v>0</v>
      </c>
      <c r="K173" s="47" t="str">
        <f>IF(ISBLANK('Frese Valve Selection'!E173),"",'Frese Valve Selection'!E173)</f>
        <v/>
      </c>
    </row>
    <row r="174" spans="1:11">
      <c r="A174" s="46">
        <f>'Frese Valve Selection'!AF174</f>
        <v>0</v>
      </c>
      <c r="B174">
        <f>'Frese Valve Selection'!C174</f>
        <v>0</v>
      </c>
      <c r="C174">
        <f>'Frese Valve Selection'!AA174</f>
        <v>0</v>
      </c>
      <c r="F174">
        <f>'Frese Valve Selection'!D174</f>
        <v>0</v>
      </c>
      <c r="G174">
        <f t="shared" si="2"/>
        <v>1</v>
      </c>
      <c r="H174" t="e">
        <f>'Frese Valve Selection'!AB174</f>
        <v>#N/A</v>
      </c>
      <c r="I174" t="e">
        <f>'Frese Valve Selection'!AC174&amp;" kPa"</f>
        <v>#N/A</v>
      </c>
      <c r="J174">
        <f>'Frese Valve Selection'!B174</f>
        <v>0</v>
      </c>
      <c r="K174" s="47" t="str">
        <f>IF(ISBLANK('Frese Valve Selection'!E174),"",'Frese Valve Selection'!E174)</f>
        <v/>
      </c>
    </row>
    <row r="175" spans="1:11">
      <c r="A175" s="46">
        <f>'Frese Valve Selection'!AF175</f>
        <v>0</v>
      </c>
      <c r="B175">
        <f>'Frese Valve Selection'!C175</f>
        <v>0</v>
      </c>
      <c r="C175">
        <f>'Frese Valve Selection'!AA175</f>
        <v>0</v>
      </c>
      <c r="F175">
        <f>'Frese Valve Selection'!D175</f>
        <v>0</v>
      </c>
      <c r="G175">
        <f t="shared" si="2"/>
        <v>1</v>
      </c>
      <c r="H175" t="e">
        <f>'Frese Valve Selection'!AB175</f>
        <v>#N/A</v>
      </c>
      <c r="I175" t="e">
        <f>'Frese Valve Selection'!AC175&amp;" kPa"</f>
        <v>#N/A</v>
      </c>
      <c r="J175">
        <f>'Frese Valve Selection'!B175</f>
        <v>0</v>
      </c>
      <c r="K175" s="47" t="str">
        <f>IF(ISBLANK('Frese Valve Selection'!E175),"",'Frese Valve Selection'!E175)</f>
        <v/>
      </c>
    </row>
    <row r="176" spans="1:11">
      <c r="A176" s="46">
        <f>'Frese Valve Selection'!AF176</f>
        <v>0</v>
      </c>
      <c r="B176">
        <f>'Frese Valve Selection'!C176</f>
        <v>0</v>
      </c>
      <c r="C176">
        <f>'Frese Valve Selection'!AA176</f>
        <v>0</v>
      </c>
      <c r="F176">
        <f>'Frese Valve Selection'!D176</f>
        <v>0</v>
      </c>
      <c r="G176">
        <f t="shared" si="2"/>
        <v>1</v>
      </c>
      <c r="H176" t="e">
        <f>'Frese Valve Selection'!AB176</f>
        <v>#N/A</v>
      </c>
      <c r="I176" t="e">
        <f>'Frese Valve Selection'!AC176&amp;" kPa"</f>
        <v>#N/A</v>
      </c>
      <c r="J176">
        <f>'Frese Valve Selection'!B176</f>
        <v>0</v>
      </c>
      <c r="K176" s="47" t="str">
        <f>IF(ISBLANK('Frese Valve Selection'!E176),"",'Frese Valve Selection'!E176)</f>
        <v/>
      </c>
    </row>
    <row r="177" spans="1:11">
      <c r="A177" s="46">
        <f>'Frese Valve Selection'!AF177</f>
        <v>0</v>
      </c>
      <c r="B177">
        <f>'Frese Valve Selection'!C177</f>
        <v>0</v>
      </c>
      <c r="C177">
        <f>'Frese Valve Selection'!AA177</f>
        <v>0</v>
      </c>
      <c r="F177">
        <f>'Frese Valve Selection'!D177</f>
        <v>0</v>
      </c>
      <c r="G177">
        <f t="shared" si="2"/>
        <v>1</v>
      </c>
      <c r="H177" t="e">
        <f>'Frese Valve Selection'!AB177</f>
        <v>#N/A</v>
      </c>
      <c r="I177" t="e">
        <f>'Frese Valve Selection'!AC177&amp;" kPa"</f>
        <v>#N/A</v>
      </c>
      <c r="J177">
        <f>'Frese Valve Selection'!B177</f>
        <v>0</v>
      </c>
      <c r="K177" s="47" t="str">
        <f>IF(ISBLANK('Frese Valve Selection'!E177),"",'Frese Valve Selection'!E177)</f>
        <v/>
      </c>
    </row>
    <row r="178" spans="1:11">
      <c r="A178" s="46">
        <f>'Frese Valve Selection'!AF178</f>
        <v>0</v>
      </c>
      <c r="B178">
        <f>'Frese Valve Selection'!C178</f>
        <v>0</v>
      </c>
      <c r="C178">
        <f>'Frese Valve Selection'!AA178</f>
        <v>0</v>
      </c>
      <c r="F178">
        <f>'Frese Valve Selection'!D178</f>
        <v>0</v>
      </c>
      <c r="G178">
        <f t="shared" si="2"/>
        <v>1</v>
      </c>
      <c r="H178" t="e">
        <f>'Frese Valve Selection'!AB178</f>
        <v>#N/A</v>
      </c>
      <c r="I178" t="e">
        <f>'Frese Valve Selection'!AC178&amp;" kPa"</f>
        <v>#N/A</v>
      </c>
      <c r="J178">
        <f>'Frese Valve Selection'!B178</f>
        <v>0</v>
      </c>
      <c r="K178" s="47" t="str">
        <f>IF(ISBLANK('Frese Valve Selection'!E178),"",'Frese Valve Selection'!E178)</f>
        <v/>
      </c>
    </row>
    <row r="179" spans="1:11">
      <c r="A179" s="46">
        <f>'Frese Valve Selection'!AF179</f>
        <v>0</v>
      </c>
      <c r="B179">
        <f>'Frese Valve Selection'!C179</f>
        <v>0</v>
      </c>
      <c r="C179">
        <f>'Frese Valve Selection'!AA179</f>
        <v>0</v>
      </c>
      <c r="F179">
        <f>'Frese Valve Selection'!D179</f>
        <v>0</v>
      </c>
      <c r="G179">
        <f t="shared" si="2"/>
        <v>1</v>
      </c>
      <c r="H179" t="e">
        <f>'Frese Valve Selection'!AB179</f>
        <v>#N/A</v>
      </c>
      <c r="I179" t="e">
        <f>'Frese Valve Selection'!AC179&amp;" kPa"</f>
        <v>#N/A</v>
      </c>
      <c r="J179">
        <f>'Frese Valve Selection'!B179</f>
        <v>0</v>
      </c>
      <c r="K179" s="47" t="str">
        <f>IF(ISBLANK('Frese Valve Selection'!E179),"",'Frese Valve Selection'!E179)</f>
        <v/>
      </c>
    </row>
    <row r="180" spans="1:11">
      <c r="A180" s="46">
        <f>'Frese Valve Selection'!AF180</f>
        <v>0</v>
      </c>
      <c r="B180">
        <f>'Frese Valve Selection'!C180</f>
        <v>0</v>
      </c>
      <c r="C180">
        <f>'Frese Valve Selection'!AA180</f>
        <v>0</v>
      </c>
      <c r="F180">
        <f>'Frese Valve Selection'!D180</f>
        <v>0</v>
      </c>
      <c r="G180">
        <f t="shared" si="2"/>
        <v>1</v>
      </c>
      <c r="H180" t="e">
        <f>'Frese Valve Selection'!AB180</f>
        <v>#N/A</v>
      </c>
      <c r="I180" t="e">
        <f>'Frese Valve Selection'!AC180&amp;" kPa"</f>
        <v>#N/A</v>
      </c>
      <c r="J180">
        <f>'Frese Valve Selection'!B180</f>
        <v>0</v>
      </c>
      <c r="K180" s="47" t="str">
        <f>IF(ISBLANK('Frese Valve Selection'!E180),"",'Frese Valve Selection'!E180)</f>
        <v/>
      </c>
    </row>
    <row r="181" spans="1:11">
      <c r="A181" s="46">
        <f>'Frese Valve Selection'!AF181</f>
        <v>0</v>
      </c>
      <c r="B181">
        <f>'Frese Valve Selection'!C181</f>
        <v>0</v>
      </c>
      <c r="C181">
        <f>'Frese Valve Selection'!AA181</f>
        <v>0</v>
      </c>
      <c r="F181">
        <f>'Frese Valve Selection'!D181</f>
        <v>0</v>
      </c>
      <c r="G181">
        <f t="shared" si="2"/>
        <v>1</v>
      </c>
      <c r="H181" t="e">
        <f>'Frese Valve Selection'!AB181</f>
        <v>#N/A</v>
      </c>
      <c r="I181" t="e">
        <f>'Frese Valve Selection'!AC181&amp;" kPa"</f>
        <v>#N/A</v>
      </c>
      <c r="J181">
        <f>'Frese Valve Selection'!B181</f>
        <v>0</v>
      </c>
      <c r="K181" s="47" t="str">
        <f>IF(ISBLANK('Frese Valve Selection'!E181),"",'Frese Valve Selection'!E181)</f>
        <v/>
      </c>
    </row>
    <row r="182" spans="1:11">
      <c r="A182" s="46">
        <f>'Frese Valve Selection'!AF182</f>
        <v>0</v>
      </c>
      <c r="B182">
        <f>'Frese Valve Selection'!C182</f>
        <v>0</v>
      </c>
      <c r="C182">
        <f>'Frese Valve Selection'!AA182</f>
        <v>0</v>
      </c>
      <c r="F182">
        <f>'Frese Valve Selection'!D182</f>
        <v>0</v>
      </c>
      <c r="G182">
        <f t="shared" si="2"/>
        <v>1</v>
      </c>
      <c r="H182" t="e">
        <f>'Frese Valve Selection'!AB182</f>
        <v>#N/A</v>
      </c>
      <c r="I182" t="e">
        <f>'Frese Valve Selection'!AC182&amp;" kPa"</f>
        <v>#N/A</v>
      </c>
      <c r="J182">
        <f>'Frese Valve Selection'!B182</f>
        <v>0</v>
      </c>
      <c r="K182" s="47" t="str">
        <f>IF(ISBLANK('Frese Valve Selection'!E182),"",'Frese Valve Selection'!E182)</f>
        <v/>
      </c>
    </row>
    <row r="183" spans="1:11">
      <c r="A183" s="46">
        <f>'Frese Valve Selection'!AF183</f>
        <v>0</v>
      </c>
      <c r="B183">
        <f>'Frese Valve Selection'!C183</f>
        <v>0</v>
      </c>
      <c r="C183">
        <f>'Frese Valve Selection'!AA183</f>
        <v>0</v>
      </c>
      <c r="F183">
        <f>'Frese Valve Selection'!D183</f>
        <v>0</v>
      </c>
      <c r="G183">
        <f t="shared" si="2"/>
        <v>1</v>
      </c>
      <c r="H183" t="e">
        <f>'Frese Valve Selection'!AB183</f>
        <v>#N/A</v>
      </c>
      <c r="I183" t="e">
        <f>'Frese Valve Selection'!AC183&amp;" kPa"</f>
        <v>#N/A</v>
      </c>
      <c r="J183">
        <f>'Frese Valve Selection'!B183</f>
        <v>0</v>
      </c>
      <c r="K183" s="47" t="str">
        <f>IF(ISBLANK('Frese Valve Selection'!E183),"",'Frese Valve Selection'!E183)</f>
        <v/>
      </c>
    </row>
    <row r="184" spans="1:11">
      <c r="A184" s="46">
        <f>'Frese Valve Selection'!AF184</f>
        <v>0</v>
      </c>
      <c r="B184">
        <f>'Frese Valve Selection'!C184</f>
        <v>0</v>
      </c>
      <c r="C184">
        <f>'Frese Valve Selection'!AA184</f>
        <v>0</v>
      </c>
      <c r="F184">
        <f>'Frese Valve Selection'!D184</f>
        <v>0</v>
      </c>
      <c r="G184">
        <f t="shared" si="2"/>
        <v>1</v>
      </c>
      <c r="H184" t="e">
        <f>'Frese Valve Selection'!AB184</f>
        <v>#N/A</v>
      </c>
      <c r="I184" t="e">
        <f>'Frese Valve Selection'!AC184&amp;" kPa"</f>
        <v>#N/A</v>
      </c>
      <c r="J184">
        <f>'Frese Valve Selection'!B184</f>
        <v>0</v>
      </c>
      <c r="K184" s="47" t="str">
        <f>IF(ISBLANK('Frese Valve Selection'!E184),"",'Frese Valve Selection'!E184)</f>
        <v/>
      </c>
    </row>
    <row r="185" spans="1:11">
      <c r="A185" s="46">
        <f>'Frese Valve Selection'!AF185</f>
        <v>0</v>
      </c>
      <c r="B185">
        <f>'Frese Valve Selection'!C185</f>
        <v>0</v>
      </c>
      <c r="C185">
        <f>'Frese Valve Selection'!AA185</f>
        <v>0</v>
      </c>
      <c r="F185">
        <f>'Frese Valve Selection'!D185</f>
        <v>0</v>
      </c>
      <c r="G185">
        <f t="shared" si="2"/>
        <v>1</v>
      </c>
      <c r="H185" t="e">
        <f>'Frese Valve Selection'!AB185</f>
        <v>#N/A</v>
      </c>
      <c r="I185" t="e">
        <f>'Frese Valve Selection'!AC185&amp;" kPa"</f>
        <v>#N/A</v>
      </c>
      <c r="J185">
        <f>'Frese Valve Selection'!B185</f>
        <v>0</v>
      </c>
      <c r="K185" s="47" t="str">
        <f>IF(ISBLANK('Frese Valve Selection'!E185),"",'Frese Valve Selection'!E185)</f>
        <v/>
      </c>
    </row>
    <row r="186" spans="1:11">
      <c r="A186" s="46">
        <f>'Frese Valve Selection'!AF186</f>
        <v>0</v>
      </c>
      <c r="B186">
        <f>'Frese Valve Selection'!C186</f>
        <v>0</v>
      </c>
      <c r="C186">
        <f>'Frese Valve Selection'!AA186</f>
        <v>0</v>
      </c>
      <c r="F186">
        <f>'Frese Valve Selection'!D186</f>
        <v>0</v>
      </c>
      <c r="G186">
        <f t="shared" si="2"/>
        <v>1</v>
      </c>
      <c r="H186" t="e">
        <f>'Frese Valve Selection'!AB186</f>
        <v>#N/A</v>
      </c>
      <c r="I186" t="e">
        <f>'Frese Valve Selection'!AC186&amp;" kPa"</f>
        <v>#N/A</v>
      </c>
      <c r="J186">
        <f>'Frese Valve Selection'!B186</f>
        <v>0</v>
      </c>
      <c r="K186" s="47" t="str">
        <f>IF(ISBLANK('Frese Valve Selection'!E186),"",'Frese Valve Selection'!E186)</f>
        <v/>
      </c>
    </row>
    <row r="187" spans="1:11">
      <c r="A187" s="46">
        <f>'Frese Valve Selection'!AF187</f>
        <v>0</v>
      </c>
      <c r="B187">
        <f>'Frese Valve Selection'!C187</f>
        <v>0</v>
      </c>
      <c r="C187">
        <f>'Frese Valve Selection'!AA187</f>
        <v>0</v>
      </c>
      <c r="F187">
        <f>'Frese Valve Selection'!D187</f>
        <v>0</v>
      </c>
      <c r="G187">
        <f t="shared" si="2"/>
        <v>1</v>
      </c>
      <c r="H187" t="e">
        <f>'Frese Valve Selection'!AB187</f>
        <v>#N/A</v>
      </c>
      <c r="I187" t="e">
        <f>'Frese Valve Selection'!AC187&amp;" kPa"</f>
        <v>#N/A</v>
      </c>
      <c r="J187">
        <f>'Frese Valve Selection'!B187</f>
        <v>0</v>
      </c>
      <c r="K187" s="47" t="str">
        <f>IF(ISBLANK('Frese Valve Selection'!E187),"",'Frese Valve Selection'!E187)</f>
        <v/>
      </c>
    </row>
    <row r="188" spans="1:11">
      <c r="A188" s="46">
        <f>'Frese Valve Selection'!AF188</f>
        <v>0</v>
      </c>
      <c r="B188">
        <f>'Frese Valve Selection'!C188</f>
        <v>0</v>
      </c>
      <c r="C188">
        <f>'Frese Valve Selection'!AA188</f>
        <v>0</v>
      </c>
      <c r="F188">
        <f>'Frese Valve Selection'!D188</f>
        <v>0</v>
      </c>
      <c r="G188">
        <f t="shared" si="2"/>
        <v>1</v>
      </c>
      <c r="H188" t="e">
        <f>'Frese Valve Selection'!AB188</f>
        <v>#N/A</v>
      </c>
      <c r="I188" t="e">
        <f>'Frese Valve Selection'!AC188&amp;" kPa"</f>
        <v>#N/A</v>
      </c>
      <c r="J188">
        <f>'Frese Valve Selection'!B188</f>
        <v>0</v>
      </c>
      <c r="K188" s="47" t="str">
        <f>IF(ISBLANK('Frese Valve Selection'!E188),"",'Frese Valve Selection'!E188)</f>
        <v/>
      </c>
    </row>
    <row r="189" spans="1:11">
      <c r="A189" s="46">
        <f>'Frese Valve Selection'!AF189</f>
        <v>0</v>
      </c>
      <c r="B189">
        <f>'Frese Valve Selection'!C189</f>
        <v>0</v>
      </c>
      <c r="C189">
        <f>'Frese Valve Selection'!AA189</f>
        <v>0</v>
      </c>
      <c r="F189">
        <f>'Frese Valve Selection'!D189</f>
        <v>0</v>
      </c>
      <c r="G189">
        <f t="shared" si="2"/>
        <v>1</v>
      </c>
      <c r="H189" t="e">
        <f>'Frese Valve Selection'!AB189</f>
        <v>#N/A</v>
      </c>
      <c r="I189" t="e">
        <f>'Frese Valve Selection'!AC189&amp;" kPa"</f>
        <v>#N/A</v>
      </c>
      <c r="J189">
        <f>'Frese Valve Selection'!B189</f>
        <v>0</v>
      </c>
      <c r="K189" s="47" t="str">
        <f>IF(ISBLANK('Frese Valve Selection'!E189),"",'Frese Valve Selection'!E189)</f>
        <v/>
      </c>
    </row>
    <row r="190" spans="1:11">
      <c r="A190" s="46">
        <f>'Frese Valve Selection'!AF190</f>
        <v>0</v>
      </c>
      <c r="B190">
        <f>'Frese Valve Selection'!C190</f>
        <v>0</v>
      </c>
      <c r="C190">
        <f>'Frese Valve Selection'!AA190</f>
        <v>0</v>
      </c>
      <c r="F190">
        <f>'Frese Valve Selection'!D190</f>
        <v>0</v>
      </c>
      <c r="G190">
        <f t="shared" si="2"/>
        <v>1</v>
      </c>
      <c r="H190" t="e">
        <f>'Frese Valve Selection'!AB190</f>
        <v>#N/A</v>
      </c>
      <c r="I190" t="e">
        <f>'Frese Valve Selection'!AC190&amp;" kPa"</f>
        <v>#N/A</v>
      </c>
      <c r="J190">
        <f>'Frese Valve Selection'!B190</f>
        <v>0</v>
      </c>
      <c r="K190" s="47" t="str">
        <f>IF(ISBLANK('Frese Valve Selection'!E190),"",'Frese Valve Selection'!E190)</f>
        <v/>
      </c>
    </row>
    <row r="191" spans="1:11">
      <c r="A191" s="46">
        <f>'Frese Valve Selection'!AF191</f>
        <v>0</v>
      </c>
      <c r="B191">
        <f>'Frese Valve Selection'!C191</f>
        <v>0</v>
      </c>
      <c r="C191">
        <f>'Frese Valve Selection'!AA191</f>
        <v>0</v>
      </c>
      <c r="F191">
        <f>'Frese Valve Selection'!D191</f>
        <v>0</v>
      </c>
      <c r="G191">
        <f t="shared" si="2"/>
        <v>1</v>
      </c>
      <c r="H191" t="e">
        <f>'Frese Valve Selection'!AB191</f>
        <v>#N/A</v>
      </c>
      <c r="I191" t="e">
        <f>'Frese Valve Selection'!AC191&amp;" kPa"</f>
        <v>#N/A</v>
      </c>
      <c r="J191">
        <f>'Frese Valve Selection'!B191</f>
        <v>0</v>
      </c>
      <c r="K191" s="47" t="str">
        <f>IF(ISBLANK('Frese Valve Selection'!E191),"",'Frese Valve Selection'!E191)</f>
        <v/>
      </c>
    </row>
    <row r="192" spans="1:11">
      <c r="A192" s="46">
        <f>'Frese Valve Selection'!AF192</f>
        <v>0</v>
      </c>
      <c r="B192">
        <f>'Frese Valve Selection'!C192</f>
        <v>0</v>
      </c>
      <c r="C192">
        <f>'Frese Valve Selection'!AA192</f>
        <v>0</v>
      </c>
      <c r="F192">
        <f>'Frese Valve Selection'!D192</f>
        <v>0</v>
      </c>
      <c r="G192">
        <f t="shared" si="2"/>
        <v>1</v>
      </c>
      <c r="H192" t="e">
        <f>'Frese Valve Selection'!AB192</f>
        <v>#N/A</v>
      </c>
      <c r="I192" t="e">
        <f>'Frese Valve Selection'!AC192&amp;" kPa"</f>
        <v>#N/A</v>
      </c>
      <c r="J192">
        <f>'Frese Valve Selection'!B192</f>
        <v>0</v>
      </c>
      <c r="K192" s="47" t="str">
        <f>IF(ISBLANK('Frese Valve Selection'!E192),"",'Frese Valve Selection'!E192)</f>
        <v/>
      </c>
    </row>
    <row r="193" spans="1:11">
      <c r="A193" s="46">
        <f>'Frese Valve Selection'!AF193</f>
        <v>0</v>
      </c>
      <c r="B193">
        <f>'Frese Valve Selection'!C193</f>
        <v>0</v>
      </c>
      <c r="C193">
        <f>'Frese Valve Selection'!AA193</f>
        <v>0</v>
      </c>
      <c r="F193">
        <f>'Frese Valve Selection'!D193</f>
        <v>0</v>
      </c>
      <c r="G193">
        <f t="shared" si="2"/>
        <v>1</v>
      </c>
      <c r="H193" t="e">
        <f>'Frese Valve Selection'!AB193</f>
        <v>#N/A</v>
      </c>
      <c r="I193" t="e">
        <f>'Frese Valve Selection'!AC193&amp;" kPa"</f>
        <v>#N/A</v>
      </c>
      <c r="J193">
        <f>'Frese Valve Selection'!B193</f>
        <v>0</v>
      </c>
      <c r="K193" s="47" t="str">
        <f>IF(ISBLANK('Frese Valve Selection'!E193),"",'Frese Valve Selection'!E193)</f>
        <v/>
      </c>
    </row>
    <row r="194" spans="1:11">
      <c r="A194" s="46">
        <f>'Frese Valve Selection'!AF194</f>
        <v>0</v>
      </c>
      <c r="B194">
        <f>'Frese Valve Selection'!C194</f>
        <v>0</v>
      </c>
      <c r="C194">
        <f>'Frese Valve Selection'!AA194</f>
        <v>0</v>
      </c>
      <c r="F194">
        <f>'Frese Valve Selection'!D194</f>
        <v>0</v>
      </c>
      <c r="G194">
        <f t="shared" si="2"/>
        <v>1</v>
      </c>
      <c r="H194" t="e">
        <f>'Frese Valve Selection'!AB194</f>
        <v>#N/A</v>
      </c>
      <c r="I194" t="e">
        <f>'Frese Valve Selection'!AC194&amp;" kPa"</f>
        <v>#N/A</v>
      </c>
      <c r="J194">
        <f>'Frese Valve Selection'!B194</f>
        <v>0</v>
      </c>
      <c r="K194" s="47" t="str">
        <f>IF(ISBLANK('Frese Valve Selection'!E194),"",'Frese Valve Selection'!E194)</f>
        <v/>
      </c>
    </row>
    <row r="195" spans="1:11">
      <c r="A195" s="46">
        <f>'Frese Valve Selection'!AF195</f>
        <v>0</v>
      </c>
      <c r="B195">
        <f>'Frese Valve Selection'!C195</f>
        <v>0</v>
      </c>
      <c r="C195">
        <f>'Frese Valve Selection'!AA195</f>
        <v>0</v>
      </c>
      <c r="F195">
        <f>'Frese Valve Selection'!D195</f>
        <v>0</v>
      </c>
      <c r="G195">
        <f t="shared" si="2"/>
        <v>1</v>
      </c>
      <c r="H195" t="e">
        <f>'Frese Valve Selection'!AB195</f>
        <v>#N/A</v>
      </c>
      <c r="I195" t="e">
        <f>'Frese Valve Selection'!AC195&amp;" kPa"</f>
        <v>#N/A</v>
      </c>
      <c r="J195">
        <f>'Frese Valve Selection'!B195</f>
        <v>0</v>
      </c>
      <c r="K195" s="47" t="str">
        <f>IF(ISBLANK('Frese Valve Selection'!E195),"",'Frese Valve Selection'!E195)</f>
        <v/>
      </c>
    </row>
    <row r="196" spans="1:11">
      <c r="A196" s="46">
        <f>'Frese Valve Selection'!AF196</f>
        <v>0</v>
      </c>
      <c r="B196">
        <f>'Frese Valve Selection'!C196</f>
        <v>0</v>
      </c>
      <c r="C196">
        <f>'Frese Valve Selection'!AA196</f>
        <v>0</v>
      </c>
      <c r="F196">
        <f>'Frese Valve Selection'!D196</f>
        <v>0</v>
      </c>
      <c r="G196">
        <f t="shared" si="2"/>
        <v>1</v>
      </c>
      <c r="H196" t="e">
        <f>'Frese Valve Selection'!AB196</f>
        <v>#N/A</v>
      </c>
      <c r="I196" t="e">
        <f>'Frese Valve Selection'!AC196&amp;" kPa"</f>
        <v>#N/A</v>
      </c>
      <c r="J196">
        <f>'Frese Valve Selection'!B196</f>
        <v>0</v>
      </c>
      <c r="K196" s="47" t="str">
        <f>IF(ISBLANK('Frese Valve Selection'!E196),"",'Frese Valve Selection'!E196)</f>
        <v/>
      </c>
    </row>
    <row r="197" spans="1:11">
      <c r="A197" s="46">
        <f>'Frese Valve Selection'!AF197</f>
        <v>0</v>
      </c>
      <c r="B197">
        <f>'Frese Valve Selection'!C197</f>
        <v>0</v>
      </c>
      <c r="C197">
        <f>'Frese Valve Selection'!AA197</f>
        <v>0</v>
      </c>
      <c r="F197">
        <f>'Frese Valve Selection'!D197</f>
        <v>0</v>
      </c>
      <c r="G197">
        <f t="shared" si="2"/>
        <v>1</v>
      </c>
      <c r="H197" t="e">
        <f>'Frese Valve Selection'!AB197</f>
        <v>#N/A</v>
      </c>
      <c r="I197" t="e">
        <f>'Frese Valve Selection'!AC197&amp;" kPa"</f>
        <v>#N/A</v>
      </c>
      <c r="J197">
        <f>'Frese Valve Selection'!B197</f>
        <v>0</v>
      </c>
      <c r="K197" s="47" t="str">
        <f>IF(ISBLANK('Frese Valve Selection'!E197),"",'Frese Valve Selection'!E197)</f>
        <v/>
      </c>
    </row>
    <row r="198" spans="1:11">
      <c r="A198" s="46">
        <f>'Frese Valve Selection'!AF198</f>
        <v>0</v>
      </c>
      <c r="B198">
        <f>'Frese Valve Selection'!C198</f>
        <v>0</v>
      </c>
      <c r="C198">
        <f>'Frese Valve Selection'!AA198</f>
        <v>0</v>
      </c>
      <c r="F198">
        <f>'Frese Valve Selection'!D198</f>
        <v>0</v>
      </c>
      <c r="G198">
        <f t="shared" si="2"/>
        <v>1</v>
      </c>
      <c r="H198" t="e">
        <f>'Frese Valve Selection'!AB198</f>
        <v>#N/A</v>
      </c>
      <c r="I198" t="e">
        <f>'Frese Valve Selection'!AC198&amp;" kPa"</f>
        <v>#N/A</v>
      </c>
      <c r="J198">
        <f>'Frese Valve Selection'!B198</f>
        <v>0</v>
      </c>
      <c r="K198" s="47" t="str">
        <f>IF(ISBLANK('Frese Valve Selection'!E198),"",'Frese Valve Selection'!E198)</f>
        <v/>
      </c>
    </row>
    <row r="199" spans="1:11">
      <c r="A199" s="46">
        <f>'Frese Valve Selection'!AF199</f>
        <v>0</v>
      </c>
      <c r="B199">
        <f>'Frese Valve Selection'!C199</f>
        <v>0</v>
      </c>
      <c r="C199">
        <f>'Frese Valve Selection'!AA199</f>
        <v>0</v>
      </c>
      <c r="F199">
        <f>'Frese Valve Selection'!D199</f>
        <v>0</v>
      </c>
      <c r="G199">
        <f t="shared" ref="G199:G262" si="3">IF(ISBLANK(A199),"",1)</f>
        <v>1</v>
      </c>
      <c r="H199" t="e">
        <f>'Frese Valve Selection'!AB199</f>
        <v>#N/A</v>
      </c>
      <c r="I199" t="e">
        <f>'Frese Valve Selection'!AC199&amp;" kPa"</f>
        <v>#N/A</v>
      </c>
      <c r="J199">
        <f>'Frese Valve Selection'!B199</f>
        <v>0</v>
      </c>
      <c r="K199" s="47" t="str">
        <f>IF(ISBLANK('Frese Valve Selection'!E199),"",'Frese Valve Selection'!E199)</f>
        <v/>
      </c>
    </row>
    <row r="200" spans="1:11">
      <c r="A200" s="46">
        <f>'Frese Valve Selection'!AF200</f>
        <v>0</v>
      </c>
      <c r="B200">
        <f>'Frese Valve Selection'!C200</f>
        <v>0</v>
      </c>
      <c r="C200">
        <f>'Frese Valve Selection'!AA200</f>
        <v>0</v>
      </c>
      <c r="F200">
        <f>'Frese Valve Selection'!D200</f>
        <v>0</v>
      </c>
      <c r="G200">
        <f t="shared" si="3"/>
        <v>1</v>
      </c>
      <c r="H200" t="e">
        <f>'Frese Valve Selection'!AB200</f>
        <v>#N/A</v>
      </c>
      <c r="I200" t="e">
        <f>'Frese Valve Selection'!AC200&amp;" kPa"</f>
        <v>#N/A</v>
      </c>
      <c r="J200">
        <f>'Frese Valve Selection'!B200</f>
        <v>0</v>
      </c>
      <c r="K200" s="47" t="str">
        <f>IF(ISBLANK('Frese Valve Selection'!E200),"",'Frese Valve Selection'!E200)</f>
        <v/>
      </c>
    </row>
    <row r="201" spans="1:11">
      <c r="A201" s="46">
        <f>'Frese Valve Selection'!AF201</f>
        <v>0</v>
      </c>
      <c r="B201">
        <f>'Frese Valve Selection'!C201</f>
        <v>0</v>
      </c>
      <c r="C201">
        <f>'Frese Valve Selection'!AA201</f>
        <v>0</v>
      </c>
      <c r="F201">
        <f>'Frese Valve Selection'!D201</f>
        <v>0</v>
      </c>
      <c r="G201">
        <f t="shared" si="3"/>
        <v>1</v>
      </c>
      <c r="H201" t="e">
        <f>'Frese Valve Selection'!AB201</f>
        <v>#N/A</v>
      </c>
      <c r="I201" t="e">
        <f>'Frese Valve Selection'!AC201&amp;" kPa"</f>
        <v>#N/A</v>
      </c>
      <c r="J201">
        <f>'Frese Valve Selection'!B201</f>
        <v>0</v>
      </c>
      <c r="K201" s="47" t="str">
        <f>IF(ISBLANK('Frese Valve Selection'!E201),"",'Frese Valve Selection'!E201)</f>
        <v/>
      </c>
    </row>
    <row r="202" spans="1:11">
      <c r="A202" s="46">
        <f>'Frese Valve Selection'!AF202</f>
        <v>0</v>
      </c>
      <c r="B202">
        <f>'Frese Valve Selection'!C202</f>
        <v>0</v>
      </c>
      <c r="C202">
        <f>'Frese Valve Selection'!AA202</f>
        <v>0</v>
      </c>
      <c r="F202">
        <f>'Frese Valve Selection'!D202</f>
        <v>0</v>
      </c>
      <c r="G202">
        <f t="shared" si="3"/>
        <v>1</v>
      </c>
      <c r="H202" t="e">
        <f>'Frese Valve Selection'!AB202</f>
        <v>#N/A</v>
      </c>
      <c r="I202" t="e">
        <f>'Frese Valve Selection'!AC202&amp;" kPa"</f>
        <v>#N/A</v>
      </c>
      <c r="J202">
        <f>'Frese Valve Selection'!B202</f>
        <v>0</v>
      </c>
      <c r="K202" s="47" t="str">
        <f>IF(ISBLANK('Frese Valve Selection'!E202),"",'Frese Valve Selection'!E202)</f>
        <v/>
      </c>
    </row>
    <row r="203" spans="1:11">
      <c r="A203" s="46">
        <f>'Frese Valve Selection'!AF203</f>
        <v>0</v>
      </c>
      <c r="B203">
        <f>'Frese Valve Selection'!C203</f>
        <v>0</v>
      </c>
      <c r="C203">
        <f>'Frese Valve Selection'!AA203</f>
        <v>0</v>
      </c>
      <c r="F203">
        <f>'Frese Valve Selection'!D203</f>
        <v>0</v>
      </c>
      <c r="G203">
        <f t="shared" si="3"/>
        <v>1</v>
      </c>
      <c r="H203" t="e">
        <f>'Frese Valve Selection'!AB203</f>
        <v>#N/A</v>
      </c>
      <c r="I203" t="e">
        <f>'Frese Valve Selection'!AC203&amp;" kPa"</f>
        <v>#N/A</v>
      </c>
      <c r="J203">
        <f>'Frese Valve Selection'!B203</f>
        <v>0</v>
      </c>
      <c r="K203" s="47" t="str">
        <f>IF(ISBLANK('Frese Valve Selection'!E203),"",'Frese Valve Selection'!E203)</f>
        <v/>
      </c>
    </row>
    <row r="204" spans="1:11">
      <c r="A204" s="46">
        <f>'Frese Valve Selection'!AF204</f>
        <v>0</v>
      </c>
      <c r="B204">
        <f>'Frese Valve Selection'!C204</f>
        <v>0</v>
      </c>
      <c r="C204">
        <f>'Frese Valve Selection'!AA204</f>
        <v>0</v>
      </c>
      <c r="F204">
        <f>'Frese Valve Selection'!D204</f>
        <v>0</v>
      </c>
      <c r="G204">
        <f t="shared" si="3"/>
        <v>1</v>
      </c>
      <c r="H204" t="e">
        <f>'Frese Valve Selection'!AB204</f>
        <v>#N/A</v>
      </c>
      <c r="I204" t="e">
        <f>'Frese Valve Selection'!AC204&amp;" kPa"</f>
        <v>#N/A</v>
      </c>
      <c r="J204">
        <f>'Frese Valve Selection'!B204</f>
        <v>0</v>
      </c>
      <c r="K204" s="47" t="str">
        <f>IF(ISBLANK('Frese Valve Selection'!E204),"",'Frese Valve Selection'!E204)</f>
        <v/>
      </c>
    </row>
    <row r="205" spans="1:11">
      <c r="A205" s="46">
        <f>'Frese Valve Selection'!AF205</f>
        <v>0</v>
      </c>
      <c r="B205">
        <f>'Frese Valve Selection'!C205</f>
        <v>0</v>
      </c>
      <c r="C205">
        <f>'Frese Valve Selection'!AA205</f>
        <v>0</v>
      </c>
      <c r="F205">
        <f>'Frese Valve Selection'!D205</f>
        <v>0</v>
      </c>
      <c r="G205">
        <f t="shared" si="3"/>
        <v>1</v>
      </c>
      <c r="H205" t="e">
        <f>'Frese Valve Selection'!AB205</f>
        <v>#N/A</v>
      </c>
      <c r="I205" t="e">
        <f>'Frese Valve Selection'!AC205&amp;" kPa"</f>
        <v>#N/A</v>
      </c>
      <c r="J205">
        <f>'Frese Valve Selection'!B205</f>
        <v>0</v>
      </c>
      <c r="K205" s="47" t="str">
        <f>IF(ISBLANK('Frese Valve Selection'!E205),"",'Frese Valve Selection'!E205)</f>
        <v/>
      </c>
    </row>
    <row r="206" spans="1:11">
      <c r="A206" s="46">
        <f>'Frese Valve Selection'!AF206</f>
        <v>0</v>
      </c>
      <c r="B206">
        <f>'Frese Valve Selection'!C206</f>
        <v>0</v>
      </c>
      <c r="C206">
        <f>'Frese Valve Selection'!AA206</f>
        <v>0</v>
      </c>
      <c r="F206">
        <f>'Frese Valve Selection'!D206</f>
        <v>0</v>
      </c>
      <c r="G206">
        <f t="shared" si="3"/>
        <v>1</v>
      </c>
      <c r="H206" t="e">
        <f>'Frese Valve Selection'!AB206</f>
        <v>#N/A</v>
      </c>
      <c r="I206" t="e">
        <f>'Frese Valve Selection'!AC206&amp;" kPa"</f>
        <v>#N/A</v>
      </c>
      <c r="J206">
        <f>'Frese Valve Selection'!B206</f>
        <v>0</v>
      </c>
      <c r="K206" s="47" t="str">
        <f>IF(ISBLANK('Frese Valve Selection'!E206),"",'Frese Valve Selection'!E206)</f>
        <v/>
      </c>
    </row>
    <row r="207" spans="1:11">
      <c r="A207" s="46">
        <f>'Frese Valve Selection'!AF207</f>
        <v>0</v>
      </c>
      <c r="B207">
        <f>'Frese Valve Selection'!C207</f>
        <v>0</v>
      </c>
      <c r="C207">
        <f>'Frese Valve Selection'!AA207</f>
        <v>0</v>
      </c>
      <c r="F207">
        <f>'Frese Valve Selection'!D207</f>
        <v>0</v>
      </c>
      <c r="G207">
        <f t="shared" si="3"/>
        <v>1</v>
      </c>
      <c r="H207" t="e">
        <f>'Frese Valve Selection'!AB207</f>
        <v>#N/A</v>
      </c>
      <c r="I207" t="e">
        <f>'Frese Valve Selection'!AC207&amp;" kPa"</f>
        <v>#N/A</v>
      </c>
      <c r="J207">
        <f>'Frese Valve Selection'!B207</f>
        <v>0</v>
      </c>
      <c r="K207" s="47" t="str">
        <f>IF(ISBLANK('Frese Valve Selection'!E207),"",'Frese Valve Selection'!E207)</f>
        <v/>
      </c>
    </row>
    <row r="208" spans="1:11">
      <c r="A208" s="46">
        <f>'Frese Valve Selection'!AF208</f>
        <v>0</v>
      </c>
      <c r="B208">
        <f>'Frese Valve Selection'!C208</f>
        <v>0</v>
      </c>
      <c r="C208">
        <f>'Frese Valve Selection'!AA208</f>
        <v>0</v>
      </c>
      <c r="F208">
        <f>'Frese Valve Selection'!D208</f>
        <v>0</v>
      </c>
      <c r="G208">
        <f t="shared" si="3"/>
        <v>1</v>
      </c>
      <c r="H208" t="e">
        <f>'Frese Valve Selection'!AB208</f>
        <v>#N/A</v>
      </c>
      <c r="I208" t="e">
        <f>'Frese Valve Selection'!AC208&amp;" kPa"</f>
        <v>#N/A</v>
      </c>
      <c r="J208">
        <f>'Frese Valve Selection'!B208</f>
        <v>0</v>
      </c>
      <c r="K208" s="47" t="str">
        <f>IF(ISBLANK('Frese Valve Selection'!E208),"",'Frese Valve Selection'!E208)</f>
        <v/>
      </c>
    </row>
    <row r="209" spans="1:11">
      <c r="A209" s="46">
        <f>'Frese Valve Selection'!AF209</f>
        <v>0</v>
      </c>
      <c r="B209">
        <f>'Frese Valve Selection'!C209</f>
        <v>0</v>
      </c>
      <c r="C209">
        <f>'Frese Valve Selection'!AA209</f>
        <v>0</v>
      </c>
      <c r="F209">
        <f>'Frese Valve Selection'!D209</f>
        <v>0</v>
      </c>
      <c r="G209">
        <f t="shared" si="3"/>
        <v>1</v>
      </c>
      <c r="H209" t="e">
        <f>'Frese Valve Selection'!AB209</f>
        <v>#N/A</v>
      </c>
      <c r="I209" t="e">
        <f>'Frese Valve Selection'!AC209&amp;" kPa"</f>
        <v>#N/A</v>
      </c>
      <c r="J209">
        <f>'Frese Valve Selection'!B209</f>
        <v>0</v>
      </c>
      <c r="K209" s="47" t="str">
        <f>IF(ISBLANK('Frese Valve Selection'!E209),"",'Frese Valve Selection'!E209)</f>
        <v/>
      </c>
    </row>
    <row r="210" spans="1:11">
      <c r="A210" s="46">
        <f>'Frese Valve Selection'!AF210</f>
        <v>0</v>
      </c>
      <c r="B210">
        <f>'Frese Valve Selection'!C210</f>
        <v>0</v>
      </c>
      <c r="C210">
        <f>'Frese Valve Selection'!AA210</f>
        <v>0</v>
      </c>
      <c r="F210">
        <f>'Frese Valve Selection'!D210</f>
        <v>0</v>
      </c>
      <c r="G210">
        <f t="shared" si="3"/>
        <v>1</v>
      </c>
      <c r="H210" t="e">
        <f>'Frese Valve Selection'!AB210</f>
        <v>#N/A</v>
      </c>
      <c r="I210" t="e">
        <f>'Frese Valve Selection'!AC210&amp;" kPa"</f>
        <v>#N/A</v>
      </c>
      <c r="J210">
        <f>'Frese Valve Selection'!B210</f>
        <v>0</v>
      </c>
      <c r="K210" s="47" t="str">
        <f>IF(ISBLANK('Frese Valve Selection'!E210),"",'Frese Valve Selection'!E210)</f>
        <v/>
      </c>
    </row>
    <row r="211" spans="1:11">
      <c r="A211" s="46">
        <f>'Frese Valve Selection'!AF211</f>
        <v>0</v>
      </c>
      <c r="B211">
        <f>'Frese Valve Selection'!C211</f>
        <v>0</v>
      </c>
      <c r="C211">
        <f>'Frese Valve Selection'!AA211</f>
        <v>0</v>
      </c>
      <c r="F211">
        <f>'Frese Valve Selection'!D211</f>
        <v>0</v>
      </c>
      <c r="G211">
        <f t="shared" si="3"/>
        <v>1</v>
      </c>
      <c r="H211" t="e">
        <f>'Frese Valve Selection'!AB211</f>
        <v>#N/A</v>
      </c>
      <c r="I211" t="e">
        <f>'Frese Valve Selection'!AC211&amp;" kPa"</f>
        <v>#N/A</v>
      </c>
      <c r="J211">
        <f>'Frese Valve Selection'!B211</f>
        <v>0</v>
      </c>
      <c r="K211" s="47" t="str">
        <f>IF(ISBLANK('Frese Valve Selection'!E211),"",'Frese Valve Selection'!E211)</f>
        <v/>
      </c>
    </row>
    <row r="212" spans="1:11">
      <c r="A212" s="46">
        <f>'Frese Valve Selection'!AF212</f>
        <v>0</v>
      </c>
      <c r="B212">
        <f>'Frese Valve Selection'!C212</f>
        <v>0</v>
      </c>
      <c r="C212">
        <f>'Frese Valve Selection'!AA212</f>
        <v>0</v>
      </c>
      <c r="F212">
        <f>'Frese Valve Selection'!D212</f>
        <v>0</v>
      </c>
      <c r="G212">
        <f t="shared" si="3"/>
        <v>1</v>
      </c>
      <c r="H212" t="e">
        <f>'Frese Valve Selection'!AB212</f>
        <v>#N/A</v>
      </c>
      <c r="I212" t="e">
        <f>'Frese Valve Selection'!AC212&amp;" kPa"</f>
        <v>#N/A</v>
      </c>
      <c r="J212">
        <f>'Frese Valve Selection'!B212</f>
        <v>0</v>
      </c>
      <c r="K212" s="47" t="str">
        <f>IF(ISBLANK('Frese Valve Selection'!E212),"",'Frese Valve Selection'!E212)</f>
        <v/>
      </c>
    </row>
    <row r="213" spans="1:11">
      <c r="A213" s="46">
        <f>'Frese Valve Selection'!AF213</f>
        <v>0</v>
      </c>
      <c r="B213">
        <f>'Frese Valve Selection'!C213</f>
        <v>0</v>
      </c>
      <c r="C213">
        <f>'Frese Valve Selection'!AA213</f>
        <v>0</v>
      </c>
      <c r="F213">
        <f>'Frese Valve Selection'!D213</f>
        <v>0</v>
      </c>
      <c r="G213">
        <f t="shared" si="3"/>
        <v>1</v>
      </c>
      <c r="H213" t="e">
        <f>'Frese Valve Selection'!AB213</f>
        <v>#N/A</v>
      </c>
      <c r="I213" t="e">
        <f>'Frese Valve Selection'!AC213&amp;" kPa"</f>
        <v>#N/A</v>
      </c>
      <c r="J213">
        <f>'Frese Valve Selection'!B213</f>
        <v>0</v>
      </c>
      <c r="K213" s="47" t="str">
        <f>IF(ISBLANK('Frese Valve Selection'!E213),"",'Frese Valve Selection'!E213)</f>
        <v/>
      </c>
    </row>
    <row r="214" spans="1:11">
      <c r="A214" s="46">
        <f>'Frese Valve Selection'!AF214</f>
        <v>0</v>
      </c>
      <c r="B214">
        <f>'Frese Valve Selection'!C214</f>
        <v>0</v>
      </c>
      <c r="C214">
        <f>'Frese Valve Selection'!AA214</f>
        <v>0</v>
      </c>
      <c r="F214">
        <f>'Frese Valve Selection'!D214</f>
        <v>0</v>
      </c>
      <c r="G214">
        <f t="shared" si="3"/>
        <v>1</v>
      </c>
      <c r="H214" t="e">
        <f>'Frese Valve Selection'!AB214</f>
        <v>#N/A</v>
      </c>
      <c r="I214" t="e">
        <f>'Frese Valve Selection'!AC214&amp;" kPa"</f>
        <v>#N/A</v>
      </c>
      <c r="J214">
        <f>'Frese Valve Selection'!B214</f>
        <v>0</v>
      </c>
      <c r="K214" s="47" t="str">
        <f>IF(ISBLANK('Frese Valve Selection'!E214),"",'Frese Valve Selection'!E214)</f>
        <v/>
      </c>
    </row>
    <row r="215" spans="1:11">
      <c r="A215" s="46">
        <f>'Frese Valve Selection'!AF215</f>
        <v>0</v>
      </c>
      <c r="B215">
        <f>'Frese Valve Selection'!C215</f>
        <v>0</v>
      </c>
      <c r="C215">
        <f>'Frese Valve Selection'!AA215</f>
        <v>0</v>
      </c>
      <c r="F215">
        <f>'Frese Valve Selection'!D215</f>
        <v>0</v>
      </c>
      <c r="G215">
        <f t="shared" si="3"/>
        <v>1</v>
      </c>
      <c r="H215" t="e">
        <f>'Frese Valve Selection'!AB215</f>
        <v>#N/A</v>
      </c>
      <c r="I215" t="e">
        <f>'Frese Valve Selection'!AC215&amp;" kPa"</f>
        <v>#N/A</v>
      </c>
      <c r="J215">
        <f>'Frese Valve Selection'!B215</f>
        <v>0</v>
      </c>
      <c r="K215" s="47" t="str">
        <f>IF(ISBLANK('Frese Valve Selection'!E215),"",'Frese Valve Selection'!E215)</f>
        <v/>
      </c>
    </row>
    <row r="216" spans="1:11">
      <c r="A216" s="46">
        <f>'Frese Valve Selection'!AF216</f>
        <v>0</v>
      </c>
      <c r="B216">
        <f>'Frese Valve Selection'!C216</f>
        <v>0</v>
      </c>
      <c r="C216">
        <f>'Frese Valve Selection'!AA216</f>
        <v>0</v>
      </c>
      <c r="F216">
        <f>'Frese Valve Selection'!D216</f>
        <v>0</v>
      </c>
      <c r="G216">
        <f t="shared" si="3"/>
        <v>1</v>
      </c>
      <c r="H216" t="e">
        <f>'Frese Valve Selection'!AB216</f>
        <v>#N/A</v>
      </c>
      <c r="I216" t="e">
        <f>'Frese Valve Selection'!AC216&amp;" kPa"</f>
        <v>#N/A</v>
      </c>
      <c r="J216">
        <f>'Frese Valve Selection'!B216</f>
        <v>0</v>
      </c>
      <c r="K216" s="47" t="str">
        <f>IF(ISBLANK('Frese Valve Selection'!E216),"",'Frese Valve Selection'!E216)</f>
        <v/>
      </c>
    </row>
    <row r="217" spans="1:11">
      <c r="A217" s="46">
        <f>'Frese Valve Selection'!AF217</f>
        <v>0</v>
      </c>
      <c r="B217">
        <f>'Frese Valve Selection'!C217</f>
        <v>0</v>
      </c>
      <c r="C217">
        <f>'Frese Valve Selection'!AA217</f>
        <v>0</v>
      </c>
      <c r="F217">
        <f>'Frese Valve Selection'!D217</f>
        <v>0</v>
      </c>
      <c r="G217">
        <f t="shared" si="3"/>
        <v>1</v>
      </c>
      <c r="H217" t="e">
        <f>'Frese Valve Selection'!AB217</f>
        <v>#N/A</v>
      </c>
      <c r="I217" t="e">
        <f>'Frese Valve Selection'!AC217&amp;" kPa"</f>
        <v>#N/A</v>
      </c>
      <c r="J217">
        <f>'Frese Valve Selection'!B217</f>
        <v>0</v>
      </c>
      <c r="K217" s="47" t="str">
        <f>IF(ISBLANK('Frese Valve Selection'!E217),"",'Frese Valve Selection'!E217)</f>
        <v/>
      </c>
    </row>
    <row r="218" spans="1:11">
      <c r="A218" s="46">
        <f>'Frese Valve Selection'!AF218</f>
        <v>0</v>
      </c>
      <c r="B218">
        <f>'Frese Valve Selection'!C218</f>
        <v>0</v>
      </c>
      <c r="C218">
        <f>'Frese Valve Selection'!AA218</f>
        <v>0</v>
      </c>
      <c r="F218">
        <f>'Frese Valve Selection'!D218</f>
        <v>0</v>
      </c>
      <c r="G218">
        <f t="shared" si="3"/>
        <v>1</v>
      </c>
      <c r="H218" t="e">
        <f>'Frese Valve Selection'!AB218</f>
        <v>#N/A</v>
      </c>
      <c r="I218" t="e">
        <f>'Frese Valve Selection'!AC218&amp;" kPa"</f>
        <v>#N/A</v>
      </c>
      <c r="J218">
        <f>'Frese Valve Selection'!B218</f>
        <v>0</v>
      </c>
      <c r="K218" s="47" t="str">
        <f>IF(ISBLANK('Frese Valve Selection'!E218),"",'Frese Valve Selection'!E218)</f>
        <v/>
      </c>
    </row>
    <row r="219" spans="1:11">
      <c r="A219" s="46">
        <f>'Frese Valve Selection'!AF219</f>
        <v>0</v>
      </c>
      <c r="B219">
        <f>'Frese Valve Selection'!C219</f>
        <v>0</v>
      </c>
      <c r="C219">
        <f>'Frese Valve Selection'!AA219</f>
        <v>0</v>
      </c>
      <c r="F219">
        <f>'Frese Valve Selection'!D219</f>
        <v>0</v>
      </c>
      <c r="G219">
        <f t="shared" si="3"/>
        <v>1</v>
      </c>
      <c r="H219" t="e">
        <f>'Frese Valve Selection'!AB219</f>
        <v>#N/A</v>
      </c>
      <c r="I219" t="e">
        <f>'Frese Valve Selection'!AC219&amp;" kPa"</f>
        <v>#N/A</v>
      </c>
      <c r="J219">
        <f>'Frese Valve Selection'!B219</f>
        <v>0</v>
      </c>
      <c r="K219" s="47" t="str">
        <f>IF(ISBLANK('Frese Valve Selection'!E219),"",'Frese Valve Selection'!E219)</f>
        <v/>
      </c>
    </row>
    <row r="220" spans="1:11">
      <c r="A220" s="46">
        <f>'Frese Valve Selection'!AF220</f>
        <v>0</v>
      </c>
      <c r="B220">
        <f>'Frese Valve Selection'!C220</f>
        <v>0</v>
      </c>
      <c r="C220">
        <f>'Frese Valve Selection'!AA220</f>
        <v>0</v>
      </c>
      <c r="F220">
        <f>'Frese Valve Selection'!D220</f>
        <v>0</v>
      </c>
      <c r="G220">
        <f t="shared" si="3"/>
        <v>1</v>
      </c>
      <c r="H220" t="e">
        <f>'Frese Valve Selection'!AB220</f>
        <v>#N/A</v>
      </c>
      <c r="I220" t="e">
        <f>'Frese Valve Selection'!AC220&amp;" kPa"</f>
        <v>#N/A</v>
      </c>
      <c r="J220">
        <f>'Frese Valve Selection'!B220</f>
        <v>0</v>
      </c>
      <c r="K220" s="47" t="str">
        <f>IF(ISBLANK('Frese Valve Selection'!E220),"",'Frese Valve Selection'!E220)</f>
        <v/>
      </c>
    </row>
    <row r="221" spans="1:11">
      <c r="A221" s="46">
        <f>'Frese Valve Selection'!AF221</f>
        <v>0</v>
      </c>
      <c r="B221">
        <f>'Frese Valve Selection'!C221</f>
        <v>0</v>
      </c>
      <c r="C221">
        <f>'Frese Valve Selection'!AA221</f>
        <v>0</v>
      </c>
      <c r="F221">
        <f>'Frese Valve Selection'!D221</f>
        <v>0</v>
      </c>
      <c r="G221">
        <f t="shared" si="3"/>
        <v>1</v>
      </c>
      <c r="H221" t="e">
        <f>'Frese Valve Selection'!AB221</f>
        <v>#N/A</v>
      </c>
      <c r="I221" t="e">
        <f>'Frese Valve Selection'!AC221&amp;" kPa"</f>
        <v>#N/A</v>
      </c>
      <c r="J221">
        <f>'Frese Valve Selection'!B221</f>
        <v>0</v>
      </c>
      <c r="K221" s="47" t="str">
        <f>IF(ISBLANK('Frese Valve Selection'!E221),"",'Frese Valve Selection'!E221)</f>
        <v/>
      </c>
    </row>
    <row r="222" spans="1:11">
      <c r="A222" s="46">
        <f>'Frese Valve Selection'!AF222</f>
        <v>0</v>
      </c>
      <c r="B222">
        <f>'Frese Valve Selection'!C222</f>
        <v>0</v>
      </c>
      <c r="C222">
        <f>'Frese Valve Selection'!AA222</f>
        <v>0</v>
      </c>
      <c r="F222">
        <f>'Frese Valve Selection'!D222</f>
        <v>0</v>
      </c>
      <c r="G222">
        <f t="shared" si="3"/>
        <v>1</v>
      </c>
      <c r="H222" t="e">
        <f>'Frese Valve Selection'!AB222</f>
        <v>#N/A</v>
      </c>
      <c r="I222" t="e">
        <f>'Frese Valve Selection'!AC222&amp;" kPa"</f>
        <v>#N/A</v>
      </c>
      <c r="J222">
        <f>'Frese Valve Selection'!B222</f>
        <v>0</v>
      </c>
      <c r="K222" s="47" t="str">
        <f>IF(ISBLANK('Frese Valve Selection'!E222),"",'Frese Valve Selection'!E222)</f>
        <v/>
      </c>
    </row>
    <row r="223" spans="1:11">
      <c r="A223" s="46">
        <f>'Frese Valve Selection'!AF223</f>
        <v>0</v>
      </c>
      <c r="B223">
        <f>'Frese Valve Selection'!C223</f>
        <v>0</v>
      </c>
      <c r="C223">
        <f>'Frese Valve Selection'!AA223</f>
        <v>0</v>
      </c>
      <c r="F223">
        <f>'Frese Valve Selection'!D223</f>
        <v>0</v>
      </c>
      <c r="G223">
        <f t="shared" si="3"/>
        <v>1</v>
      </c>
      <c r="H223" t="e">
        <f>'Frese Valve Selection'!AB223</f>
        <v>#N/A</v>
      </c>
      <c r="I223" t="e">
        <f>'Frese Valve Selection'!AC223&amp;" kPa"</f>
        <v>#N/A</v>
      </c>
      <c r="J223">
        <f>'Frese Valve Selection'!B223</f>
        <v>0</v>
      </c>
      <c r="K223" s="47" t="str">
        <f>IF(ISBLANK('Frese Valve Selection'!E223),"",'Frese Valve Selection'!E223)</f>
        <v/>
      </c>
    </row>
    <row r="224" spans="1:11">
      <c r="A224" s="46">
        <f>'Frese Valve Selection'!AF224</f>
        <v>0</v>
      </c>
      <c r="B224">
        <f>'Frese Valve Selection'!C224</f>
        <v>0</v>
      </c>
      <c r="C224">
        <f>'Frese Valve Selection'!AA224</f>
        <v>0</v>
      </c>
      <c r="F224">
        <f>'Frese Valve Selection'!D224</f>
        <v>0</v>
      </c>
      <c r="G224">
        <f t="shared" si="3"/>
        <v>1</v>
      </c>
      <c r="H224" t="e">
        <f>'Frese Valve Selection'!AB224</f>
        <v>#N/A</v>
      </c>
      <c r="I224" t="e">
        <f>'Frese Valve Selection'!AC224&amp;" kPa"</f>
        <v>#N/A</v>
      </c>
      <c r="J224">
        <f>'Frese Valve Selection'!B224</f>
        <v>0</v>
      </c>
      <c r="K224" s="47" t="str">
        <f>IF(ISBLANK('Frese Valve Selection'!E224),"",'Frese Valve Selection'!E224)</f>
        <v/>
      </c>
    </row>
    <row r="225" spans="1:11">
      <c r="A225" s="46">
        <f>'Frese Valve Selection'!AF225</f>
        <v>0</v>
      </c>
      <c r="B225">
        <f>'Frese Valve Selection'!C225</f>
        <v>0</v>
      </c>
      <c r="C225">
        <f>'Frese Valve Selection'!AA225</f>
        <v>0</v>
      </c>
      <c r="F225">
        <f>'Frese Valve Selection'!D225</f>
        <v>0</v>
      </c>
      <c r="G225">
        <f t="shared" si="3"/>
        <v>1</v>
      </c>
      <c r="H225" t="e">
        <f>'Frese Valve Selection'!AB225</f>
        <v>#N/A</v>
      </c>
      <c r="I225" t="e">
        <f>'Frese Valve Selection'!AC225&amp;" kPa"</f>
        <v>#N/A</v>
      </c>
      <c r="J225">
        <f>'Frese Valve Selection'!B225</f>
        <v>0</v>
      </c>
      <c r="K225" s="47" t="str">
        <f>IF(ISBLANK('Frese Valve Selection'!E225),"",'Frese Valve Selection'!E225)</f>
        <v/>
      </c>
    </row>
    <row r="226" spans="1:11">
      <c r="A226" s="46">
        <f>'Frese Valve Selection'!AF226</f>
        <v>0</v>
      </c>
      <c r="B226">
        <f>'Frese Valve Selection'!C226</f>
        <v>0</v>
      </c>
      <c r="C226">
        <f>'Frese Valve Selection'!AA226</f>
        <v>0</v>
      </c>
      <c r="F226">
        <f>'Frese Valve Selection'!D226</f>
        <v>0</v>
      </c>
      <c r="G226">
        <f t="shared" si="3"/>
        <v>1</v>
      </c>
      <c r="H226" t="e">
        <f>'Frese Valve Selection'!AB226</f>
        <v>#N/A</v>
      </c>
      <c r="I226" t="e">
        <f>'Frese Valve Selection'!AC226&amp;" kPa"</f>
        <v>#N/A</v>
      </c>
      <c r="J226">
        <f>'Frese Valve Selection'!B226</f>
        <v>0</v>
      </c>
      <c r="K226" s="47" t="str">
        <f>IF(ISBLANK('Frese Valve Selection'!E226),"",'Frese Valve Selection'!E226)</f>
        <v/>
      </c>
    </row>
    <row r="227" spans="1:11">
      <c r="A227" s="46">
        <f>'Frese Valve Selection'!AF227</f>
        <v>0</v>
      </c>
      <c r="B227">
        <f>'Frese Valve Selection'!C227</f>
        <v>0</v>
      </c>
      <c r="C227">
        <f>'Frese Valve Selection'!AA227</f>
        <v>0</v>
      </c>
      <c r="F227">
        <f>'Frese Valve Selection'!D227</f>
        <v>0</v>
      </c>
      <c r="G227">
        <f t="shared" si="3"/>
        <v>1</v>
      </c>
      <c r="H227" t="e">
        <f>'Frese Valve Selection'!AB227</f>
        <v>#N/A</v>
      </c>
      <c r="I227" t="e">
        <f>'Frese Valve Selection'!AC227&amp;" kPa"</f>
        <v>#N/A</v>
      </c>
      <c r="J227">
        <f>'Frese Valve Selection'!B227</f>
        <v>0</v>
      </c>
      <c r="K227" s="47" t="str">
        <f>IF(ISBLANK('Frese Valve Selection'!E227),"",'Frese Valve Selection'!E227)</f>
        <v/>
      </c>
    </row>
    <row r="228" spans="1:11">
      <c r="A228" s="46">
        <f>'Frese Valve Selection'!AF228</f>
        <v>0</v>
      </c>
      <c r="B228">
        <f>'Frese Valve Selection'!C228</f>
        <v>0</v>
      </c>
      <c r="C228">
        <f>'Frese Valve Selection'!AA228</f>
        <v>0</v>
      </c>
      <c r="F228">
        <f>'Frese Valve Selection'!D228</f>
        <v>0</v>
      </c>
      <c r="G228">
        <f t="shared" si="3"/>
        <v>1</v>
      </c>
      <c r="H228" t="e">
        <f>'Frese Valve Selection'!AB228</f>
        <v>#N/A</v>
      </c>
      <c r="I228" t="e">
        <f>'Frese Valve Selection'!AC228&amp;" kPa"</f>
        <v>#N/A</v>
      </c>
      <c r="J228">
        <f>'Frese Valve Selection'!B228</f>
        <v>0</v>
      </c>
      <c r="K228" s="47" t="str">
        <f>IF(ISBLANK('Frese Valve Selection'!E228),"",'Frese Valve Selection'!E228)</f>
        <v/>
      </c>
    </row>
    <row r="229" spans="1:11">
      <c r="A229" s="46">
        <f>'Frese Valve Selection'!AF229</f>
        <v>0</v>
      </c>
      <c r="B229">
        <f>'Frese Valve Selection'!C229</f>
        <v>0</v>
      </c>
      <c r="C229">
        <f>'Frese Valve Selection'!AA229</f>
        <v>0</v>
      </c>
      <c r="F229">
        <f>'Frese Valve Selection'!D229</f>
        <v>0</v>
      </c>
      <c r="G229">
        <f t="shared" si="3"/>
        <v>1</v>
      </c>
      <c r="H229" t="e">
        <f>'Frese Valve Selection'!AB229</f>
        <v>#N/A</v>
      </c>
      <c r="I229" t="e">
        <f>'Frese Valve Selection'!AC229&amp;" kPa"</f>
        <v>#N/A</v>
      </c>
      <c r="J229">
        <f>'Frese Valve Selection'!B229</f>
        <v>0</v>
      </c>
      <c r="K229" s="47" t="str">
        <f>IF(ISBLANK('Frese Valve Selection'!E229),"",'Frese Valve Selection'!E229)</f>
        <v/>
      </c>
    </row>
    <row r="230" spans="1:11">
      <c r="A230" s="46">
        <f>'Frese Valve Selection'!AF230</f>
        <v>0</v>
      </c>
      <c r="B230">
        <f>'Frese Valve Selection'!C230</f>
        <v>0</v>
      </c>
      <c r="C230">
        <f>'Frese Valve Selection'!AA230</f>
        <v>0</v>
      </c>
      <c r="F230">
        <f>'Frese Valve Selection'!D230</f>
        <v>0</v>
      </c>
      <c r="G230">
        <f t="shared" si="3"/>
        <v>1</v>
      </c>
      <c r="H230" t="e">
        <f>'Frese Valve Selection'!AB230</f>
        <v>#N/A</v>
      </c>
      <c r="I230" t="e">
        <f>'Frese Valve Selection'!AC230&amp;" kPa"</f>
        <v>#N/A</v>
      </c>
      <c r="J230">
        <f>'Frese Valve Selection'!B230</f>
        <v>0</v>
      </c>
      <c r="K230" s="47" t="str">
        <f>IF(ISBLANK('Frese Valve Selection'!E230),"",'Frese Valve Selection'!E230)</f>
        <v/>
      </c>
    </row>
    <row r="231" spans="1:11">
      <c r="A231" s="46">
        <f>'Frese Valve Selection'!AF231</f>
        <v>0</v>
      </c>
      <c r="B231">
        <f>'Frese Valve Selection'!C231</f>
        <v>0</v>
      </c>
      <c r="C231">
        <f>'Frese Valve Selection'!AA231</f>
        <v>0</v>
      </c>
      <c r="F231">
        <f>'Frese Valve Selection'!D231</f>
        <v>0</v>
      </c>
      <c r="G231">
        <f t="shared" si="3"/>
        <v>1</v>
      </c>
      <c r="H231" t="e">
        <f>'Frese Valve Selection'!AB231</f>
        <v>#N/A</v>
      </c>
      <c r="I231" t="e">
        <f>'Frese Valve Selection'!AC231&amp;" kPa"</f>
        <v>#N/A</v>
      </c>
      <c r="J231">
        <f>'Frese Valve Selection'!B231</f>
        <v>0</v>
      </c>
      <c r="K231" s="47" t="str">
        <f>IF(ISBLANK('Frese Valve Selection'!E231),"",'Frese Valve Selection'!E231)</f>
        <v/>
      </c>
    </row>
    <row r="232" spans="1:11">
      <c r="A232" s="46">
        <f>'Frese Valve Selection'!AF232</f>
        <v>0</v>
      </c>
      <c r="B232">
        <f>'Frese Valve Selection'!C232</f>
        <v>0</v>
      </c>
      <c r="C232">
        <f>'Frese Valve Selection'!AA232</f>
        <v>0</v>
      </c>
      <c r="F232">
        <f>'Frese Valve Selection'!D232</f>
        <v>0</v>
      </c>
      <c r="G232">
        <f t="shared" si="3"/>
        <v>1</v>
      </c>
      <c r="H232" t="e">
        <f>'Frese Valve Selection'!AB232</f>
        <v>#N/A</v>
      </c>
      <c r="I232" t="e">
        <f>'Frese Valve Selection'!AC232&amp;" kPa"</f>
        <v>#N/A</v>
      </c>
      <c r="J232">
        <f>'Frese Valve Selection'!B232</f>
        <v>0</v>
      </c>
      <c r="K232" s="47" t="str">
        <f>IF(ISBLANK('Frese Valve Selection'!E232),"",'Frese Valve Selection'!E232)</f>
        <v/>
      </c>
    </row>
    <row r="233" spans="1:11">
      <c r="A233" s="46">
        <f>'Frese Valve Selection'!AF233</f>
        <v>0</v>
      </c>
      <c r="B233">
        <f>'Frese Valve Selection'!C233</f>
        <v>0</v>
      </c>
      <c r="C233">
        <f>'Frese Valve Selection'!AA233</f>
        <v>0</v>
      </c>
      <c r="F233">
        <f>'Frese Valve Selection'!D233</f>
        <v>0</v>
      </c>
      <c r="G233">
        <f t="shared" si="3"/>
        <v>1</v>
      </c>
      <c r="H233" t="e">
        <f>'Frese Valve Selection'!AB233</f>
        <v>#N/A</v>
      </c>
      <c r="I233" t="e">
        <f>'Frese Valve Selection'!AC233&amp;" kPa"</f>
        <v>#N/A</v>
      </c>
      <c r="J233">
        <f>'Frese Valve Selection'!B233</f>
        <v>0</v>
      </c>
      <c r="K233" s="47" t="str">
        <f>IF(ISBLANK('Frese Valve Selection'!E233),"",'Frese Valve Selection'!E233)</f>
        <v/>
      </c>
    </row>
    <row r="234" spans="1:11">
      <c r="A234" s="46">
        <f>'Frese Valve Selection'!AF234</f>
        <v>0</v>
      </c>
      <c r="B234">
        <f>'Frese Valve Selection'!C234</f>
        <v>0</v>
      </c>
      <c r="C234">
        <f>'Frese Valve Selection'!AA234</f>
        <v>0</v>
      </c>
      <c r="F234">
        <f>'Frese Valve Selection'!D234</f>
        <v>0</v>
      </c>
      <c r="G234">
        <f t="shared" si="3"/>
        <v>1</v>
      </c>
      <c r="H234" t="e">
        <f>'Frese Valve Selection'!AB234</f>
        <v>#N/A</v>
      </c>
      <c r="I234" t="e">
        <f>'Frese Valve Selection'!AC234&amp;" kPa"</f>
        <v>#N/A</v>
      </c>
      <c r="J234">
        <f>'Frese Valve Selection'!B234</f>
        <v>0</v>
      </c>
      <c r="K234" s="47" t="str">
        <f>IF(ISBLANK('Frese Valve Selection'!E234),"",'Frese Valve Selection'!E234)</f>
        <v/>
      </c>
    </row>
    <row r="235" spans="1:11">
      <c r="A235" s="46">
        <f>'Frese Valve Selection'!AF235</f>
        <v>0</v>
      </c>
      <c r="B235">
        <f>'Frese Valve Selection'!C235</f>
        <v>0</v>
      </c>
      <c r="C235">
        <f>'Frese Valve Selection'!AA235</f>
        <v>0</v>
      </c>
      <c r="F235">
        <f>'Frese Valve Selection'!D235</f>
        <v>0</v>
      </c>
      <c r="G235">
        <f t="shared" si="3"/>
        <v>1</v>
      </c>
      <c r="H235" t="e">
        <f>'Frese Valve Selection'!AB235</f>
        <v>#N/A</v>
      </c>
      <c r="I235" t="e">
        <f>'Frese Valve Selection'!AC235&amp;" kPa"</f>
        <v>#N/A</v>
      </c>
      <c r="J235">
        <f>'Frese Valve Selection'!B235</f>
        <v>0</v>
      </c>
      <c r="K235" s="47" t="str">
        <f>IF(ISBLANK('Frese Valve Selection'!E235),"",'Frese Valve Selection'!E235)</f>
        <v/>
      </c>
    </row>
    <row r="236" spans="1:11">
      <c r="A236" s="46">
        <f>'Frese Valve Selection'!AF236</f>
        <v>0</v>
      </c>
      <c r="B236">
        <f>'Frese Valve Selection'!C236</f>
        <v>0</v>
      </c>
      <c r="C236">
        <f>'Frese Valve Selection'!AA236</f>
        <v>0</v>
      </c>
      <c r="F236">
        <f>'Frese Valve Selection'!D236</f>
        <v>0</v>
      </c>
      <c r="G236">
        <f t="shared" si="3"/>
        <v>1</v>
      </c>
      <c r="H236" t="e">
        <f>'Frese Valve Selection'!AB236</f>
        <v>#N/A</v>
      </c>
      <c r="I236" t="e">
        <f>'Frese Valve Selection'!AC236&amp;" kPa"</f>
        <v>#N/A</v>
      </c>
      <c r="J236">
        <f>'Frese Valve Selection'!B236</f>
        <v>0</v>
      </c>
      <c r="K236" s="47" t="str">
        <f>IF(ISBLANK('Frese Valve Selection'!E236),"",'Frese Valve Selection'!E236)</f>
        <v/>
      </c>
    </row>
    <row r="237" spans="1:11">
      <c r="A237" s="46">
        <f>'Frese Valve Selection'!AF237</f>
        <v>0</v>
      </c>
      <c r="B237">
        <f>'Frese Valve Selection'!C237</f>
        <v>0</v>
      </c>
      <c r="C237">
        <f>'Frese Valve Selection'!AA237</f>
        <v>0</v>
      </c>
      <c r="F237">
        <f>'Frese Valve Selection'!D237</f>
        <v>0</v>
      </c>
      <c r="G237">
        <f t="shared" si="3"/>
        <v>1</v>
      </c>
      <c r="H237" t="e">
        <f>'Frese Valve Selection'!AB237</f>
        <v>#N/A</v>
      </c>
      <c r="I237" t="e">
        <f>'Frese Valve Selection'!AC237&amp;" kPa"</f>
        <v>#N/A</v>
      </c>
      <c r="J237">
        <f>'Frese Valve Selection'!B237</f>
        <v>0</v>
      </c>
      <c r="K237" s="47" t="str">
        <f>IF(ISBLANK('Frese Valve Selection'!E237),"",'Frese Valve Selection'!E237)</f>
        <v/>
      </c>
    </row>
    <row r="238" spans="1:11">
      <c r="A238" s="46">
        <f>'Frese Valve Selection'!AF238</f>
        <v>0</v>
      </c>
      <c r="B238">
        <f>'Frese Valve Selection'!C238</f>
        <v>0</v>
      </c>
      <c r="C238">
        <f>'Frese Valve Selection'!AA238</f>
        <v>0</v>
      </c>
      <c r="F238">
        <f>'Frese Valve Selection'!D238</f>
        <v>0</v>
      </c>
      <c r="G238">
        <f t="shared" si="3"/>
        <v>1</v>
      </c>
      <c r="H238" t="e">
        <f>'Frese Valve Selection'!AB238</f>
        <v>#N/A</v>
      </c>
      <c r="I238" t="e">
        <f>'Frese Valve Selection'!AC238&amp;" kPa"</f>
        <v>#N/A</v>
      </c>
      <c r="J238">
        <f>'Frese Valve Selection'!B238</f>
        <v>0</v>
      </c>
      <c r="K238" s="47" t="str">
        <f>IF(ISBLANK('Frese Valve Selection'!E238),"",'Frese Valve Selection'!E238)</f>
        <v/>
      </c>
    </row>
    <row r="239" spans="1:11">
      <c r="A239" s="46">
        <f>'Frese Valve Selection'!AF239</f>
        <v>0</v>
      </c>
      <c r="B239">
        <f>'Frese Valve Selection'!C239</f>
        <v>0</v>
      </c>
      <c r="C239">
        <f>'Frese Valve Selection'!AA239</f>
        <v>0</v>
      </c>
      <c r="F239">
        <f>'Frese Valve Selection'!D239</f>
        <v>0</v>
      </c>
      <c r="G239">
        <f t="shared" si="3"/>
        <v>1</v>
      </c>
      <c r="H239" t="e">
        <f>'Frese Valve Selection'!AB239</f>
        <v>#N/A</v>
      </c>
      <c r="I239" t="e">
        <f>'Frese Valve Selection'!AC239&amp;" kPa"</f>
        <v>#N/A</v>
      </c>
      <c r="J239">
        <f>'Frese Valve Selection'!B239</f>
        <v>0</v>
      </c>
      <c r="K239" s="47" t="str">
        <f>IF(ISBLANK('Frese Valve Selection'!E239),"",'Frese Valve Selection'!E239)</f>
        <v/>
      </c>
    </row>
    <row r="240" spans="1:11">
      <c r="A240" s="46">
        <f>'Frese Valve Selection'!AF240</f>
        <v>0</v>
      </c>
      <c r="B240">
        <f>'Frese Valve Selection'!C240</f>
        <v>0</v>
      </c>
      <c r="C240">
        <f>'Frese Valve Selection'!AA240</f>
        <v>0</v>
      </c>
      <c r="F240">
        <f>'Frese Valve Selection'!D240</f>
        <v>0</v>
      </c>
      <c r="G240">
        <f t="shared" si="3"/>
        <v>1</v>
      </c>
      <c r="H240" t="e">
        <f>'Frese Valve Selection'!AB240</f>
        <v>#N/A</v>
      </c>
      <c r="I240" t="e">
        <f>'Frese Valve Selection'!AC240&amp;" kPa"</f>
        <v>#N/A</v>
      </c>
      <c r="J240">
        <f>'Frese Valve Selection'!B240</f>
        <v>0</v>
      </c>
      <c r="K240" s="47" t="str">
        <f>IF(ISBLANK('Frese Valve Selection'!E240),"",'Frese Valve Selection'!E240)</f>
        <v/>
      </c>
    </row>
    <row r="241" spans="1:11">
      <c r="A241" s="46">
        <f>'Frese Valve Selection'!AF241</f>
        <v>0</v>
      </c>
      <c r="B241">
        <f>'Frese Valve Selection'!C241</f>
        <v>0</v>
      </c>
      <c r="C241">
        <f>'Frese Valve Selection'!AA241</f>
        <v>0</v>
      </c>
      <c r="F241">
        <f>'Frese Valve Selection'!D241</f>
        <v>0</v>
      </c>
      <c r="G241">
        <f t="shared" si="3"/>
        <v>1</v>
      </c>
      <c r="H241" t="e">
        <f>'Frese Valve Selection'!AB241</f>
        <v>#N/A</v>
      </c>
      <c r="I241" t="e">
        <f>'Frese Valve Selection'!AC241&amp;" kPa"</f>
        <v>#N/A</v>
      </c>
      <c r="J241">
        <f>'Frese Valve Selection'!B241</f>
        <v>0</v>
      </c>
      <c r="K241" s="47" t="str">
        <f>IF(ISBLANK('Frese Valve Selection'!E241),"",'Frese Valve Selection'!E241)</f>
        <v/>
      </c>
    </row>
    <row r="242" spans="1:11">
      <c r="A242" s="46">
        <f>'Frese Valve Selection'!AF242</f>
        <v>0</v>
      </c>
      <c r="B242">
        <f>'Frese Valve Selection'!C242</f>
        <v>0</v>
      </c>
      <c r="C242">
        <f>'Frese Valve Selection'!AA242</f>
        <v>0</v>
      </c>
      <c r="F242">
        <f>'Frese Valve Selection'!D242</f>
        <v>0</v>
      </c>
      <c r="G242">
        <f t="shared" si="3"/>
        <v>1</v>
      </c>
      <c r="H242" t="e">
        <f>'Frese Valve Selection'!AB242</f>
        <v>#N/A</v>
      </c>
      <c r="I242" t="e">
        <f>'Frese Valve Selection'!AC242&amp;" kPa"</f>
        <v>#N/A</v>
      </c>
      <c r="J242">
        <f>'Frese Valve Selection'!B242</f>
        <v>0</v>
      </c>
      <c r="K242" s="47" t="str">
        <f>IF(ISBLANK('Frese Valve Selection'!E242),"",'Frese Valve Selection'!E242)</f>
        <v/>
      </c>
    </row>
    <row r="243" spans="1:11">
      <c r="A243" s="46">
        <f>'Frese Valve Selection'!AF243</f>
        <v>0</v>
      </c>
      <c r="B243">
        <f>'Frese Valve Selection'!C243</f>
        <v>0</v>
      </c>
      <c r="C243">
        <f>'Frese Valve Selection'!AA243</f>
        <v>0</v>
      </c>
      <c r="F243">
        <f>'Frese Valve Selection'!D243</f>
        <v>0</v>
      </c>
      <c r="G243">
        <f t="shared" si="3"/>
        <v>1</v>
      </c>
      <c r="H243" t="e">
        <f>'Frese Valve Selection'!AB243</f>
        <v>#N/A</v>
      </c>
      <c r="I243" t="e">
        <f>'Frese Valve Selection'!AC243&amp;" kPa"</f>
        <v>#N/A</v>
      </c>
      <c r="J243">
        <f>'Frese Valve Selection'!B243</f>
        <v>0</v>
      </c>
      <c r="K243" s="47" t="str">
        <f>IF(ISBLANK('Frese Valve Selection'!E243),"",'Frese Valve Selection'!E243)</f>
        <v/>
      </c>
    </row>
    <row r="244" spans="1:11">
      <c r="A244" s="46">
        <f>'Frese Valve Selection'!AF244</f>
        <v>0</v>
      </c>
      <c r="B244">
        <f>'Frese Valve Selection'!C244</f>
        <v>0</v>
      </c>
      <c r="C244">
        <f>'Frese Valve Selection'!AA244</f>
        <v>0</v>
      </c>
      <c r="F244">
        <f>'Frese Valve Selection'!D244</f>
        <v>0</v>
      </c>
      <c r="G244">
        <f t="shared" si="3"/>
        <v>1</v>
      </c>
      <c r="H244" t="e">
        <f>'Frese Valve Selection'!AB244</f>
        <v>#N/A</v>
      </c>
      <c r="I244" t="e">
        <f>'Frese Valve Selection'!AC244&amp;" kPa"</f>
        <v>#N/A</v>
      </c>
      <c r="J244">
        <f>'Frese Valve Selection'!B244</f>
        <v>0</v>
      </c>
      <c r="K244" s="47" t="str">
        <f>IF(ISBLANK('Frese Valve Selection'!E244),"",'Frese Valve Selection'!E244)</f>
        <v/>
      </c>
    </row>
    <row r="245" spans="1:11">
      <c r="A245" s="46">
        <f>'Frese Valve Selection'!AF245</f>
        <v>0</v>
      </c>
      <c r="B245">
        <f>'Frese Valve Selection'!C245</f>
        <v>0</v>
      </c>
      <c r="C245">
        <f>'Frese Valve Selection'!AA245</f>
        <v>0</v>
      </c>
      <c r="F245">
        <f>'Frese Valve Selection'!D245</f>
        <v>0</v>
      </c>
      <c r="G245">
        <f t="shared" si="3"/>
        <v>1</v>
      </c>
      <c r="H245" t="e">
        <f>'Frese Valve Selection'!AB245</f>
        <v>#N/A</v>
      </c>
      <c r="I245" t="e">
        <f>'Frese Valve Selection'!AC245&amp;" kPa"</f>
        <v>#N/A</v>
      </c>
      <c r="J245">
        <f>'Frese Valve Selection'!B245</f>
        <v>0</v>
      </c>
      <c r="K245" s="47" t="str">
        <f>IF(ISBLANK('Frese Valve Selection'!E245),"",'Frese Valve Selection'!E245)</f>
        <v/>
      </c>
    </row>
    <row r="246" spans="1:11">
      <c r="A246" s="46">
        <f>'Frese Valve Selection'!AF246</f>
        <v>0</v>
      </c>
      <c r="B246">
        <f>'Frese Valve Selection'!C246</f>
        <v>0</v>
      </c>
      <c r="C246">
        <f>'Frese Valve Selection'!AA246</f>
        <v>0</v>
      </c>
      <c r="F246">
        <f>'Frese Valve Selection'!D246</f>
        <v>0</v>
      </c>
      <c r="G246">
        <f t="shared" si="3"/>
        <v>1</v>
      </c>
      <c r="H246" t="e">
        <f>'Frese Valve Selection'!AB246</f>
        <v>#N/A</v>
      </c>
      <c r="I246" t="e">
        <f>'Frese Valve Selection'!AC246&amp;" kPa"</f>
        <v>#N/A</v>
      </c>
      <c r="J246">
        <f>'Frese Valve Selection'!B246</f>
        <v>0</v>
      </c>
      <c r="K246" s="47" t="str">
        <f>IF(ISBLANK('Frese Valve Selection'!E246),"",'Frese Valve Selection'!E246)</f>
        <v/>
      </c>
    </row>
    <row r="247" spans="1:11">
      <c r="A247" s="46">
        <f>'Frese Valve Selection'!AF247</f>
        <v>0</v>
      </c>
      <c r="B247">
        <f>'Frese Valve Selection'!C247</f>
        <v>0</v>
      </c>
      <c r="C247">
        <f>'Frese Valve Selection'!AA247</f>
        <v>0</v>
      </c>
      <c r="F247">
        <f>'Frese Valve Selection'!D247</f>
        <v>0</v>
      </c>
      <c r="G247">
        <f t="shared" si="3"/>
        <v>1</v>
      </c>
      <c r="H247" t="e">
        <f>'Frese Valve Selection'!AB247</f>
        <v>#N/A</v>
      </c>
      <c r="I247" t="e">
        <f>'Frese Valve Selection'!AC247&amp;" kPa"</f>
        <v>#N/A</v>
      </c>
      <c r="J247">
        <f>'Frese Valve Selection'!B247</f>
        <v>0</v>
      </c>
      <c r="K247" s="47" t="str">
        <f>IF(ISBLANK('Frese Valve Selection'!E247),"",'Frese Valve Selection'!E247)</f>
        <v/>
      </c>
    </row>
    <row r="248" spans="1:11">
      <c r="A248" s="46">
        <f>'Frese Valve Selection'!AF248</f>
        <v>0</v>
      </c>
      <c r="B248">
        <f>'Frese Valve Selection'!C248</f>
        <v>0</v>
      </c>
      <c r="C248">
        <f>'Frese Valve Selection'!AA248</f>
        <v>0</v>
      </c>
      <c r="F248">
        <f>'Frese Valve Selection'!D248</f>
        <v>0</v>
      </c>
      <c r="G248">
        <f t="shared" si="3"/>
        <v>1</v>
      </c>
      <c r="H248" t="e">
        <f>'Frese Valve Selection'!AB248</f>
        <v>#N/A</v>
      </c>
      <c r="I248" t="e">
        <f>'Frese Valve Selection'!AC248&amp;" kPa"</f>
        <v>#N/A</v>
      </c>
      <c r="J248">
        <f>'Frese Valve Selection'!B248</f>
        <v>0</v>
      </c>
      <c r="K248" s="47" t="str">
        <f>IF(ISBLANK('Frese Valve Selection'!E248),"",'Frese Valve Selection'!E248)</f>
        <v/>
      </c>
    </row>
    <row r="249" spans="1:11">
      <c r="A249" s="46">
        <f>'Frese Valve Selection'!AF249</f>
        <v>0</v>
      </c>
      <c r="B249">
        <f>'Frese Valve Selection'!C249</f>
        <v>0</v>
      </c>
      <c r="C249">
        <f>'Frese Valve Selection'!AA249</f>
        <v>0</v>
      </c>
      <c r="F249">
        <f>'Frese Valve Selection'!D249</f>
        <v>0</v>
      </c>
      <c r="G249">
        <f t="shared" si="3"/>
        <v>1</v>
      </c>
      <c r="H249" t="e">
        <f>'Frese Valve Selection'!AB249</f>
        <v>#N/A</v>
      </c>
      <c r="I249" t="e">
        <f>'Frese Valve Selection'!AC249&amp;" kPa"</f>
        <v>#N/A</v>
      </c>
      <c r="J249">
        <f>'Frese Valve Selection'!B249</f>
        <v>0</v>
      </c>
      <c r="K249" s="47" t="str">
        <f>IF(ISBLANK('Frese Valve Selection'!E249),"",'Frese Valve Selection'!E249)</f>
        <v/>
      </c>
    </row>
    <row r="250" spans="1:11">
      <c r="A250" s="46">
        <f>'Frese Valve Selection'!AF250</f>
        <v>0</v>
      </c>
      <c r="B250">
        <f>'Frese Valve Selection'!C250</f>
        <v>0</v>
      </c>
      <c r="C250">
        <f>'Frese Valve Selection'!AA250</f>
        <v>0</v>
      </c>
      <c r="F250">
        <f>'Frese Valve Selection'!D250</f>
        <v>0</v>
      </c>
      <c r="G250">
        <f t="shared" si="3"/>
        <v>1</v>
      </c>
      <c r="H250" t="e">
        <f>'Frese Valve Selection'!AB250</f>
        <v>#N/A</v>
      </c>
      <c r="I250" t="e">
        <f>'Frese Valve Selection'!AC250&amp;" kPa"</f>
        <v>#N/A</v>
      </c>
      <c r="J250">
        <f>'Frese Valve Selection'!B250</f>
        <v>0</v>
      </c>
      <c r="K250" s="47" t="str">
        <f>IF(ISBLANK('Frese Valve Selection'!E250),"",'Frese Valve Selection'!E250)</f>
        <v/>
      </c>
    </row>
    <row r="251" spans="1:11">
      <c r="A251" s="46">
        <f>'Frese Valve Selection'!AF251</f>
        <v>0</v>
      </c>
      <c r="B251">
        <f>'Frese Valve Selection'!C251</f>
        <v>0</v>
      </c>
      <c r="C251">
        <f>'Frese Valve Selection'!AA251</f>
        <v>0</v>
      </c>
      <c r="F251">
        <f>'Frese Valve Selection'!D251</f>
        <v>0</v>
      </c>
      <c r="G251">
        <f t="shared" si="3"/>
        <v>1</v>
      </c>
      <c r="H251" t="e">
        <f>'Frese Valve Selection'!AB251</f>
        <v>#N/A</v>
      </c>
      <c r="I251" t="e">
        <f>'Frese Valve Selection'!AC251&amp;" kPa"</f>
        <v>#N/A</v>
      </c>
      <c r="J251">
        <f>'Frese Valve Selection'!B251</f>
        <v>0</v>
      </c>
      <c r="K251" s="47" t="str">
        <f>IF(ISBLANK('Frese Valve Selection'!E251),"",'Frese Valve Selection'!E251)</f>
        <v/>
      </c>
    </row>
    <row r="252" spans="1:11">
      <c r="A252" s="46">
        <f>'Frese Valve Selection'!AF252</f>
        <v>0</v>
      </c>
      <c r="B252">
        <f>'Frese Valve Selection'!C252</f>
        <v>0</v>
      </c>
      <c r="C252">
        <f>'Frese Valve Selection'!AA252</f>
        <v>0</v>
      </c>
      <c r="F252">
        <f>'Frese Valve Selection'!D252</f>
        <v>0</v>
      </c>
      <c r="G252">
        <f t="shared" si="3"/>
        <v>1</v>
      </c>
      <c r="H252" t="e">
        <f>'Frese Valve Selection'!AB252</f>
        <v>#N/A</v>
      </c>
      <c r="I252" t="e">
        <f>'Frese Valve Selection'!AC252&amp;" kPa"</f>
        <v>#N/A</v>
      </c>
      <c r="J252">
        <f>'Frese Valve Selection'!B252</f>
        <v>0</v>
      </c>
      <c r="K252" s="47" t="str">
        <f>IF(ISBLANK('Frese Valve Selection'!E252),"",'Frese Valve Selection'!E252)</f>
        <v/>
      </c>
    </row>
    <row r="253" spans="1:11">
      <c r="A253" s="46">
        <f>'Frese Valve Selection'!AF253</f>
        <v>0</v>
      </c>
      <c r="B253">
        <f>'Frese Valve Selection'!C253</f>
        <v>0</v>
      </c>
      <c r="C253">
        <f>'Frese Valve Selection'!AA253</f>
        <v>0</v>
      </c>
      <c r="F253">
        <f>'Frese Valve Selection'!D253</f>
        <v>0</v>
      </c>
      <c r="G253">
        <f t="shared" si="3"/>
        <v>1</v>
      </c>
      <c r="H253" t="e">
        <f>'Frese Valve Selection'!AB253</f>
        <v>#N/A</v>
      </c>
      <c r="I253" t="e">
        <f>'Frese Valve Selection'!AC253&amp;" kPa"</f>
        <v>#N/A</v>
      </c>
      <c r="J253">
        <f>'Frese Valve Selection'!B253</f>
        <v>0</v>
      </c>
      <c r="K253" s="47" t="str">
        <f>IF(ISBLANK('Frese Valve Selection'!E253),"",'Frese Valve Selection'!E253)</f>
        <v/>
      </c>
    </row>
    <row r="254" spans="1:11">
      <c r="A254" s="46">
        <f>'Frese Valve Selection'!AF254</f>
        <v>0</v>
      </c>
      <c r="B254">
        <f>'Frese Valve Selection'!C254</f>
        <v>0</v>
      </c>
      <c r="C254">
        <f>'Frese Valve Selection'!AA254</f>
        <v>0</v>
      </c>
      <c r="F254">
        <f>'Frese Valve Selection'!D254</f>
        <v>0</v>
      </c>
      <c r="G254">
        <f t="shared" si="3"/>
        <v>1</v>
      </c>
      <c r="H254" t="e">
        <f>'Frese Valve Selection'!AB254</f>
        <v>#N/A</v>
      </c>
      <c r="I254" t="e">
        <f>'Frese Valve Selection'!AC254&amp;" kPa"</f>
        <v>#N/A</v>
      </c>
      <c r="J254">
        <f>'Frese Valve Selection'!B254</f>
        <v>0</v>
      </c>
      <c r="K254" s="47" t="str">
        <f>IF(ISBLANK('Frese Valve Selection'!E254),"",'Frese Valve Selection'!E254)</f>
        <v/>
      </c>
    </row>
    <row r="255" spans="1:11">
      <c r="A255" s="46">
        <f>'Frese Valve Selection'!AF255</f>
        <v>0</v>
      </c>
      <c r="B255">
        <f>'Frese Valve Selection'!C255</f>
        <v>0</v>
      </c>
      <c r="C255">
        <f>'Frese Valve Selection'!AA255</f>
        <v>0</v>
      </c>
      <c r="F255">
        <f>'Frese Valve Selection'!D255</f>
        <v>0</v>
      </c>
      <c r="G255">
        <f t="shared" si="3"/>
        <v>1</v>
      </c>
      <c r="H255" t="e">
        <f>'Frese Valve Selection'!AB255</f>
        <v>#N/A</v>
      </c>
      <c r="I255" t="e">
        <f>'Frese Valve Selection'!AC255&amp;" kPa"</f>
        <v>#N/A</v>
      </c>
      <c r="J255">
        <f>'Frese Valve Selection'!B255</f>
        <v>0</v>
      </c>
      <c r="K255" s="47" t="str">
        <f>IF(ISBLANK('Frese Valve Selection'!E255),"",'Frese Valve Selection'!E255)</f>
        <v/>
      </c>
    </row>
    <row r="256" spans="1:11">
      <c r="A256" s="46">
        <f>'Frese Valve Selection'!AF256</f>
        <v>0</v>
      </c>
      <c r="B256">
        <f>'Frese Valve Selection'!C256</f>
        <v>0</v>
      </c>
      <c r="C256">
        <f>'Frese Valve Selection'!AA256</f>
        <v>0</v>
      </c>
      <c r="F256">
        <f>'Frese Valve Selection'!D256</f>
        <v>0</v>
      </c>
      <c r="G256">
        <f t="shared" si="3"/>
        <v>1</v>
      </c>
      <c r="H256" t="e">
        <f>'Frese Valve Selection'!AB256</f>
        <v>#N/A</v>
      </c>
      <c r="I256" t="e">
        <f>'Frese Valve Selection'!AC256&amp;" kPa"</f>
        <v>#N/A</v>
      </c>
      <c r="J256">
        <f>'Frese Valve Selection'!B256</f>
        <v>0</v>
      </c>
      <c r="K256" s="47" t="str">
        <f>IF(ISBLANK('Frese Valve Selection'!E256),"",'Frese Valve Selection'!E256)</f>
        <v/>
      </c>
    </row>
    <row r="257" spans="1:11">
      <c r="A257" s="46">
        <f>'Frese Valve Selection'!AF257</f>
        <v>0</v>
      </c>
      <c r="B257">
        <f>'Frese Valve Selection'!C257</f>
        <v>0</v>
      </c>
      <c r="C257">
        <f>'Frese Valve Selection'!AA257</f>
        <v>0</v>
      </c>
      <c r="F257">
        <f>'Frese Valve Selection'!D257</f>
        <v>0</v>
      </c>
      <c r="G257">
        <f t="shared" si="3"/>
        <v>1</v>
      </c>
      <c r="H257" t="e">
        <f>'Frese Valve Selection'!AB257</f>
        <v>#N/A</v>
      </c>
      <c r="I257" t="e">
        <f>'Frese Valve Selection'!AC257&amp;" kPa"</f>
        <v>#N/A</v>
      </c>
      <c r="J257">
        <f>'Frese Valve Selection'!B257</f>
        <v>0</v>
      </c>
      <c r="K257" s="47" t="str">
        <f>IF(ISBLANK('Frese Valve Selection'!E257),"",'Frese Valve Selection'!E257)</f>
        <v/>
      </c>
    </row>
    <row r="258" spans="1:11">
      <c r="A258" s="46">
        <f>'Frese Valve Selection'!AF258</f>
        <v>0</v>
      </c>
      <c r="B258">
        <f>'Frese Valve Selection'!C258</f>
        <v>0</v>
      </c>
      <c r="C258">
        <f>'Frese Valve Selection'!AA258</f>
        <v>0</v>
      </c>
      <c r="F258">
        <f>'Frese Valve Selection'!D258</f>
        <v>0</v>
      </c>
      <c r="G258">
        <f t="shared" si="3"/>
        <v>1</v>
      </c>
      <c r="H258" t="e">
        <f>'Frese Valve Selection'!AB258</f>
        <v>#N/A</v>
      </c>
      <c r="I258" t="e">
        <f>'Frese Valve Selection'!AC258&amp;" kPa"</f>
        <v>#N/A</v>
      </c>
      <c r="J258">
        <f>'Frese Valve Selection'!B258</f>
        <v>0</v>
      </c>
      <c r="K258" s="47" t="str">
        <f>IF(ISBLANK('Frese Valve Selection'!E258),"",'Frese Valve Selection'!E258)</f>
        <v/>
      </c>
    </row>
    <row r="259" spans="1:11">
      <c r="A259" s="46">
        <f>'Frese Valve Selection'!AF259</f>
        <v>0</v>
      </c>
      <c r="B259">
        <f>'Frese Valve Selection'!C259</f>
        <v>0</v>
      </c>
      <c r="C259">
        <f>'Frese Valve Selection'!AA259</f>
        <v>0</v>
      </c>
      <c r="F259">
        <f>'Frese Valve Selection'!D259</f>
        <v>0</v>
      </c>
      <c r="G259">
        <f t="shared" si="3"/>
        <v>1</v>
      </c>
      <c r="H259" t="e">
        <f>'Frese Valve Selection'!AB259</f>
        <v>#N/A</v>
      </c>
      <c r="I259" t="e">
        <f>'Frese Valve Selection'!AC259&amp;" kPa"</f>
        <v>#N/A</v>
      </c>
      <c r="J259">
        <f>'Frese Valve Selection'!B259</f>
        <v>0</v>
      </c>
      <c r="K259" s="47" t="str">
        <f>IF(ISBLANK('Frese Valve Selection'!E259),"",'Frese Valve Selection'!E259)</f>
        <v/>
      </c>
    </row>
    <row r="260" spans="1:11">
      <c r="A260" s="46">
        <f>'Frese Valve Selection'!AF260</f>
        <v>0</v>
      </c>
      <c r="B260">
        <f>'Frese Valve Selection'!C260</f>
        <v>0</v>
      </c>
      <c r="C260">
        <f>'Frese Valve Selection'!AA260</f>
        <v>0</v>
      </c>
      <c r="F260">
        <f>'Frese Valve Selection'!D260</f>
        <v>0</v>
      </c>
      <c r="G260">
        <f t="shared" si="3"/>
        <v>1</v>
      </c>
      <c r="H260" t="e">
        <f>'Frese Valve Selection'!AB260</f>
        <v>#N/A</v>
      </c>
      <c r="I260" t="e">
        <f>'Frese Valve Selection'!AC260&amp;" kPa"</f>
        <v>#N/A</v>
      </c>
      <c r="J260">
        <f>'Frese Valve Selection'!B260</f>
        <v>0</v>
      </c>
      <c r="K260" s="47" t="str">
        <f>IF(ISBLANK('Frese Valve Selection'!E260),"",'Frese Valve Selection'!E260)</f>
        <v/>
      </c>
    </row>
    <row r="261" spans="1:11">
      <c r="A261" s="46">
        <f>'Frese Valve Selection'!AF261</f>
        <v>0</v>
      </c>
      <c r="B261">
        <f>'Frese Valve Selection'!C261</f>
        <v>0</v>
      </c>
      <c r="C261">
        <f>'Frese Valve Selection'!AA261</f>
        <v>0</v>
      </c>
      <c r="F261">
        <f>'Frese Valve Selection'!D261</f>
        <v>0</v>
      </c>
      <c r="G261">
        <f t="shared" si="3"/>
        <v>1</v>
      </c>
      <c r="H261" t="e">
        <f>'Frese Valve Selection'!AB261</f>
        <v>#N/A</v>
      </c>
      <c r="I261" t="e">
        <f>'Frese Valve Selection'!AC261&amp;" kPa"</f>
        <v>#N/A</v>
      </c>
      <c r="J261">
        <f>'Frese Valve Selection'!B261</f>
        <v>0</v>
      </c>
      <c r="K261" s="47" t="str">
        <f>IF(ISBLANK('Frese Valve Selection'!E261),"",'Frese Valve Selection'!E261)</f>
        <v/>
      </c>
    </row>
    <row r="262" spans="1:11">
      <c r="A262" s="46">
        <f>'Frese Valve Selection'!AF262</f>
        <v>0</v>
      </c>
      <c r="B262">
        <f>'Frese Valve Selection'!C262</f>
        <v>0</v>
      </c>
      <c r="C262">
        <f>'Frese Valve Selection'!AA262</f>
        <v>0</v>
      </c>
      <c r="F262">
        <f>'Frese Valve Selection'!D262</f>
        <v>0</v>
      </c>
      <c r="G262">
        <f t="shared" si="3"/>
        <v>1</v>
      </c>
      <c r="H262" t="e">
        <f>'Frese Valve Selection'!AB262</f>
        <v>#N/A</v>
      </c>
      <c r="I262" t="e">
        <f>'Frese Valve Selection'!AC262&amp;" kPa"</f>
        <v>#N/A</v>
      </c>
      <c r="J262">
        <f>'Frese Valve Selection'!B262</f>
        <v>0</v>
      </c>
      <c r="K262" s="47" t="str">
        <f>IF(ISBLANK('Frese Valve Selection'!E262),"",'Frese Valve Selection'!E262)</f>
        <v/>
      </c>
    </row>
    <row r="263" spans="1:11">
      <c r="A263" s="46">
        <f>'Frese Valve Selection'!AF263</f>
        <v>0</v>
      </c>
      <c r="B263">
        <f>'Frese Valve Selection'!C263</f>
        <v>0</v>
      </c>
      <c r="C263">
        <f>'Frese Valve Selection'!AA263</f>
        <v>0</v>
      </c>
      <c r="F263">
        <f>'Frese Valve Selection'!D263</f>
        <v>0</v>
      </c>
      <c r="G263">
        <f t="shared" ref="G263:G326" si="4">IF(ISBLANK(A263),"",1)</f>
        <v>1</v>
      </c>
      <c r="H263" t="e">
        <f>'Frese Valve Selection'!AB263</f>
        <v>#N/A</v>
      </c>
      <c r="I263" t="e">
        <f>'Frese Valve Selection'!AC263&amp;" kPa"</f>
        <v>#N/A</v>
      </c>
      <c r="J263">
        <f>'Frese Valve Selection'!B263</f>
        <v>0</v>
      </c>
      <c r="K263" s="47" t="str">
        <f>IF(ISBLANK('Frese Valve Selection'!E263),"",'Frese Valve Selection'!E263)</f>
        <v/>
      </c>
    </row>
    <row r="264" spans="1:11">
      <c r="A264" s="46">
        <f>'Frese Valve Selection'!AF264</f>
        <v>0</v>
      </c>
      <c r="B264">
        <f>'Frese Valve Selection'!C264</f>
        <v>0</v>
      </c>
      <c r="C264">
        <f>'Frese Valve Selection'!AA264</f>
        <v>0</v>
      </c>
      <c r="F264">
        <f>'Frese Valve Selection'!D264</f>
        <v>0</v>
      </c>
      <c r="G264">
        <f t="shared" si="4"/>
        <v>1</v>
      </c>
      <c r="H264" t="e">
        <f>'Frese Valve Selection'!AB264</f>
        <v>#N/A</v>
      </c>
      <c r="I264" t="e">
        <f>'Frese Valve Selection'!AC264&amp;" kPa"</f>
        <v>#N/A</v>
      </c>
      <c r="J264">
        <f>'Frese Valve Selection'!B264</f>
        <v>0</v>
      </c>
      <c r="K264" s="47" t="str">
        <f>IF(ISBLANK('Frese Valve Selection'!E264),"",'Frese Valve Selection'!E264)</f>
        <v/>
      </c>
    </row>
    <row r="265" spans="1:11">
      <c r="A265" s="46">
        <f>'Frese Valve Selection'!AF265</f>
        <v>0</v>
      </c>
      <c r="B265">
        <f>'Frese Valve Selection'!C265</f>
        <v>0</v>
      </c>
      <c r="C265">
        <f>'Frese Valve Selection'!AA265</f>
        <v>0</v>
      </c>
      <c r="F265">
        <f>'Frese Valve Selection'!D265</f>
        <v>0</v>
      </c>
      <c r="G265">
        <f t="shared" si="4"/>
        <v>1</v>
      </c>
      <c r="H265" t="e">
        <f>'Frese Valve Selection'!AB265</f>
        <v>#N/A</v>
      </c>
      <c r="I265" t="e">
        <f>'Frese Valve Selection'!AC265&amp;" kPa"</f>
        <v>#N/A</v>
      </c>
      <c r="J265">
        <f>'Frese Valve Selection'!B265</f>
        <v>0</v>
      </c>
      <c r="K265" s="47" t="str">
        <f>IF(ISBLANK('Frese Valve Selection'!E265),"",'Frese Valve Selection'!E265)</f>
        <v/>
      </c>
    </row>
    <row r="266" spans="1:11">
      <c r="A266" s="46">
        <f>'Frese Valve Selection'!AF266</f>
        <v>0</v>
      </c>
      <c r="B266">
        <f>'Frese Valve Selection'!C266</f>
        <v>0</v>
      </c>
      <c r="C266">
        <f>'Frese Valve Selection'!AA266</f>
        <v>0</v>
      </c>
      <c r="F266">
        <f>'Frese Valve Selection'!D266</f>
        <v>0</v>
      </c>
      <c r="G266">
        <f t="shared" si="4"/>
        <v>1</v>
      </c>
      <c r="H266" t="e">
        <f>'Frese Valve Selection'!AB266</f>
        <v>#N/A</v>
      </c>
      <c r="I266" t="e">
        <f>'Frese Valve Selection'!AC266&amp;" kPa"</f>
        <v>#N/A</v>
      </c>
      <c r="J266">
        <f>'Frese Valve Selection'!B266</f>
        <v>0</v>
      </c>
      <c r="K266" s="47" t="str">
        <f>IF(ISBLANK('Frese Valve Selection'!E266),"",'Frese Valve Selection'!E266)</f>
        <v/>
      </c>
    </row>
    <row r="267" spans="1:11">
      <c r="A267" s="46">
        <f>'Frese Valve Selection'!AF267</f>
        <v>0</v>
      </c>
      <c r="B267">
        <f>'Frese Valve Selection'!C267</f>
        <v>0</v>
      </c>
      <c r="C267">
        <f>'Frese Valve Selection'!AA267</f>
        <v>0</v>
      </c>
      <c r="F267">
        <f>'Frese Valve Selection'!D267</f>
        <v>0</v>
      </c>
      <c r="G267">
        <f t="shared" si="4"/>
        <v>1</v>
      </c>
      <c r="H267" t="e">
        <f>'Frese Valve Selection'!AB267</f>
        <v>#N/A</v>
      </c>
      <c r="I267" t="e">
        <f>'Frese Valve Selection'!AC267&amp;" kPa"</f>
        <v>#N/A</v>
      </c>
      <c r="J267">
        <f>'Frese Valve Selection'!B267</f>
        <v>0</v>
      </c>
      <c r="K267" s="47" t="str">
        <f>IF(ISBLANK('Frese Valve Selection'!E267),"",'Frese Valve Selection'!E267)</f>
        <v/>
      </c>
    </row>
    <row r="268" spans="1:11">
      <c r="A268" s="46">
        <f>'Frese Valve Selection'!AF268</f>
        <v>0</v>
      </c>
      <c r="B268">
        <f>'Frese Valve Selection'!C268</f>
        <v>0</v>
      </c>
      <c r="C268">
        <f>'Frese Valve Selection'!AA268</f>
        <v>0</v>
      </c>
      <c r="F268">
        <f>'Frese Valve Selection'!D268</f>
        <v>0</v>
      </c>
      <c r="G268">
        <f t="shared" si="4"/>
        <v>1</v>
      </c>
      <c r="H268" t="e">
        <f>'Frese Valve Selection'!AB268</f>
        <v>#N/A</v>
      </c>
      <c r="I268" t="e">
        <f>'Frese Valve Selection'!AC268&amp;" kPa"</f>
        <v>#N/A</v>
      </c>
      <c r="J268">
        <f>'Frese Valve Selection'!B268</f>
        <v>0</v>
      </c>
      <c r="K268" s="47" t="str">
        <f>IF(ISBLANK('Frese Valve Selection'!E268),"",'Frese Valve Selection'!E268)</f>
        <v/>
      </c>
    </row>
    <row r="269" spans="1:11">
      <c r="A269" s="46">
        <f>'Frese Valve Selection'!AF269</f>
        <v>0</v>
      </c>
      <c r="B269">
        <f>'Frese Valve Selection'!C269</f>
        <v>0</v>
      </c>
      <c r="C269">
        <f>'Frese Valve Selection'!AA269</f>
        <v>0</v>
      </c>
      <c r="F269">
        <f>'Frese Valve Selection'!D269</f>
        <v>0</v>
      </c>
      <c r="G269">
        <f t="shared" si="4"/>
        <v>1</v>
      </c>
      <c r="H269" t="e">
        <f>'Frese Valve Selection'!AB269</f>
        <v>#N/A</v>
      </c>
      <c r="I269" t="e">
        <f>'Frese Valve Selection'!AC269&amp;" kPa"</f>
        <v>#N/A</v>
      </c>
      <c r="J269">
        <f>'Frese Valve Selection'!B269</f>
        <v>0</v>
      </c>
      <c r="K269" s="47" t="str">
        <f>IF(ISBLANK('Frese Valve Selection'!E269),"",'Frese Valve Selection'!E269)</f>
        <v/>
      </c>
    </row>
    <row r="270" spans="1:11">
      <c r="A270" s="46">
        <f>'Frese Valve Selection'!AF270</f>
        <v>0</v>
      </c>
      <c r="B270">
        <f>'Frese Valve Selection'!C270</f>
        <v>0</v>
      </c>
      <c r="C270">
        <f>'Frese Valve Selection'!AA270</f>
        <v>0</v>
      </c>
      <c r="F270">
        <f>'Frese Valve Selection'!D270</f>
        <v>0</v>
      </c>
      <c r="G270">
        <f t="shared" si="4"/>
        <v>1</v>
      </c>
      <c r="H270" t="e">
        <f>'Frese Valve Selection'!AB270</f>
        <v>#N/A</v>
      </c>
      <c r="I270" t="e">
        <f>'Frese Valve Selection'!AC270&amp;" kPa"</f>
        <v>#N/A</v>
      </c>
      <c r="J270">
        <f>'Frese Valve Selection'!B270</f>
        <v>0</v>
      </c>
      <c r="K270" s="47" t="str">
        <f>IF(ISBLANK('Frese Valve Selection'!E270),"",'Frese Valve Selection'!E270)</f>
        <v/>
      </c>
    </row>
    <row r="271" spans="1:11">
      <c r="A271" s="46">
        <f>'Frese Valve Selection'!AF271</f>
        <v>0</v>
      </c>
      <c r="B271">
        <f>'Frese Valve Selection'!C271</f>
        <v>0</v>
      </c>
      <c r="C271">
        <f>'Frese Valve Selection'!AA271</f>
        <v>0</v>
      </c>
      <c r="F271">
        <f>'Frese Valve Selection'!D271</f>
        <v>0</v>
      </c>
      <c r="G271">
        <f t="shared" si="4"/>
        <v>1</v>
      </c>
      <c r="H271" t="e">
        <f>'Frese Valve Selection'!AB271</f>
        <v>#N/A</v>
      </c>
      <c r="I271" t="e">
        <f>'Frese Valve Selection'!AC271&amp;" kPa"</f>
        <v>#N/A</v>
      </c>
      <c r="J271">
        <f>'Frese Valve Selection'!B271</f>
        <v>0</v>
      </c>
      <c r="K271" s="47" t="str">
        <f>IF(ISBLANK('Frese Valve Selection'!E271),"",'Frese Valve Selection'!E271)</f>
        <v/>
      </c>
    </row>
    <row r="272" spans="1:11">
      <c r="A272" s="46">
        <f>'Frese Valve Selection'!AF272</f>
        <v>0</v>
      </c>
      <c r="B272">
        <f>'Frese Valve Selection'!C272</f>
        <v>0</v>
      </c>
      <c r="C272">
        <f>'Frese Valve Selection'!AA272</f>
        <v>0</v>
      </c>
      <c r="F272">
        <f>'Frese Valve Selection'!D272</f>
        <v>0</v>
      </c>
      <c r="G272">
        <f t="shared" si="4"/>
        <v>1</v>
      </c>
      <c r="H272" t="e">
        <f>'Frese Valve Selection'!AB272</f>
        <v>#N/A</v>
      </c>
      <c r="I272" t="e">
        <f>'Frese Valve Selection'!AC272&amp;" kPa"</f>
        <v>#N/A</v>
      </c>
      <c r="J272">
        <f>'Frese Valve Selection'!B272</f>
        <v>0</v>
      </c>
      <c r="K272" s="47" t="str">
        <f>IF(ISBLANK('Frese Valve Selection'!E272),"",'Frese Valve Selection'!E272)</f>
        <v/>
      </c>
    </row>
    <row r="273" spans="1:11">
      <c r="A273" s="46">
        <f>'Frese Valve Selection'!AF273</f>
        <v>0</v>
      </c>
      <c r="B273">
        <f>'Frese Valve Selection'!C273</f>
        <v>0</v>
      </c>
      <c r="C273">
        <f>'Frese Valve Selection'!AA273</f>
        <v>0</v>
      </c>
      <c r="F273">
        <f>'Frese Valve Selection'!D273</f>
        <v>0</v>
      </c>
      <c r="G273">
        <f t="shared" si="4"/>
        <v>1</v>
      </c>
      <c r="H273" t="e">
        <f>'Frese Valve Selection'!AB273</f>
        <v>#N/A</v>
      </c>
      <c r="I273" t="e">
        <f>'Frese Valve Selection'!AC273&amp;" kPa"</f>
        <v>#N/A</v>
      </c>
      <c r="J273">
        <f>'Frese Valve Selection'!B273</f>
        <v>0</v>
      </c>
      <c r="K273" s="47" t="str">
        <f>IF(ISBLANK('Frese Valve Selection'!E273),"",'Frese Valve Selection'!E273)</f>
        <v/>
      </c>
    </row>
    <row r="274" spans="1:11">
      <c r="A274" s="46">
        <f>'Frese Valve Selection'!AF274</f>
        <v>0</v>
      </c>
      <c r="B274">
        <f>'Frese Valve Selection'!C274</f>
        <v>0</v>
      </c>
      <c r="C274">
        <f>'Frese Valve Selection'!AA274</f>
        <v>0</v>
      </c>
      <c r="F274">
        <f>'Frese Valve Selection'!D274</f>
        <v>0</v>
      </c>
      <c r="G274">
        <f t="shared" si="4"/>
        <v>1</v>
      </c>
      <c r="H274" t="e">
        <f>'Frese Valve Selection'!AB274</f>
        <v>#N/A</v>
      </c>
      <c r="I274" t="e">
        <f>'Frese Valve Selection'!AC274&amp;" kPa"</f>
        <v>#N/A</v>
      </c>
      <c r="J274">
        <f>'Frese Valve Selection'!B274</f>
        <v>0</v>
      </c>
      <c r="K274" s="47" t="str">
        <f>IF(ISBLANK('Frese Valve Selection'!E274),"",'Frese Valve Selection'!E274)</f>
        <v/>
      </c>
    </row>
    <row r="275" spans="1:11">
      <c r="A275" s="46">
        <f>'Frese Valve Selection'!AF275</f>
        <v>0</v>
      </c>
      <c r="B275">
        <f>'Frese Valve Selection'!C275</f>
        <v>0</v>
      </c>
      <c r="C275">
        <f>'Frese Valve Selection'!AA275</f>
        <v>0</v>
      </c>
      <c r="F275">
        <f>'Frese Valve Selection'!D275</f>
        <v>0</v>
      </c>
      <c r="G275">
        <f t="shared" si="4"/>
        <v>1</v>
      </c>
      <c r="H275" t="e">
        <f>'Frese Valve Selection'!AB275</f>
        <v>#N/A</v>
      </c>
      <c r="I275" t="e">
        <f>'Frese Valve Selection'!AC275&amp;" kPa"</f>
        <v>#N/A</v>
      </c>
      <c r="J275">
        <f>'Frese Valve Selection'!B275</f>
        <v>0</v>
      </c>
      <c r="K275" s="47" t="str">
        <f>IF(ISBLANK('Frese Valve Selection'!E275),"",'Frese Valve Selection'!E275)</f>
        <v/>
      </c>
    </row>
    <row r="276" spans="1:11">
      <c r="A276" s="46">
        <f>'Frese Valve Selection'!AF276</f>
        <v>0</v>
      </c>
      <c r="B276">
        <f>'Frese Valve Selection'!C276</f>
        <v>0</v>
      </c>
      <c r="C276">
        <f>'Frese Valve Selection'!AA276</f>
        <v>0</v>
      </c>
      <c r="F276">
        <f>'Frese Valve Selection'!D276</f>
        <v>0</v>
      </c>
      <c r="G276">
        <f t="shared" si="4"/>
        <v>1</v>
      </c>
      <c r="H276" t="e">
        <f>'Frese Valve Selection'!AB276</f>
        <v>#N/A</v>
      </c>
      <c r="I276" t="e">
        <f>'Frese Valve Selection'!AC276&amp;" kPa"</f>
        <v>#N/A</v>
      </c>
      <c r="J276">
        <f>'Frese Valve Selection'!B276</f>
        <v>0</v>
      </c>
      <c r="K276" s="47" t="str">
        <f>IF(ISBLANK('Frese Valve Selection'!E276),"",'Frese Valve Selection'!E276)</f>
        <v/>
      </c>
    </row>
    <row r="277" spans="1:11">
      <c r="A277" s="46">
        <f>'Frese Valve Selection'!AF277</f>
        <v>0</v>
      </c>
      <c r="B277">
        <f>'Frese Valve Selection'!C277</f>
        <v>0</v>
      </c>
      <c r="C277">
        <f>'Frese Valve Selection'!AA277</f>
        <v>0</v>
      </c>
      <c r="F277">
        <f>'Frese Valve Selection'!D277</f>
        <v>0</v>
      </c>
      <c r="G277">
        <f t="shared" si="4"/>
        <v>1</v>
      </c>
      <c r="H277" t="e">
        <f>'Frese Valve Selection'!AB277</f>
        <v>#N/A</v>
      </c>
      <c r="I277" t="e">
        <f>'Frese Valve Selection'!AC277&amp;" kPa"</f>
        <v>#N/A</v>
      </c>
      <c r="J277">
        <f>'Frese Valve Selection'!B277</f>
        <v>0</v>
      </c>
      <c r="K277" s="47" t="str">
        <f>IF(ISBLANK('Frese Valve Selection'!E277),"",'Frese Valve Selection'!E277)</f>
        <v/>
      </c>
    </row>
    <row r="278" spans="1:11">
      <c r="A278" s="46">
        <f>'Frese Valve Selection'!AF278</f>
        <v>0</v>
      </c>
      <c r="B278">
        <f>'Frese Valve Selection'!C278</f>
        <v>0</v>
      </c>
      <c r="C278">
        <f>'Frese Valve Selection'!AA278</f>
        <v>0</v>
      </c>
      <c r="F278">
        <f>'Frese Valve Selection'!D278</f>
        <v>0</v>
      </c>
      <c r="G278">
        <f t="shared" si="4"/>
        <v>1</v>
      </c>
      <c r="H278" t="e">
        <f>'Frese Valve Selection'!AB278</f>
        <v>#N/A</v>
      </c>
      <c r="I278" t="e">
        <f>'Frese Valve Selection'!AC278&amp;" kPa"</f>
        <v>#N/A</v>
      </c>
      <c r="J278">
        <f>'Frese Valve Selection'!B278</f>
        <v>0</v>
      </c>
      <c r="K278" s="47" t="str">
        <f>IF(ISBLANK('Frese Valve Selection'!E278),"",'Frese Valve Selection'!E278)</f>
        <v/>
      </c>
    </row>
    <row r="279" spans="1:11">
      <c r="A279" s="46">
        <f>'Frese Valve Selection'!AF279</f>
        <v>0</v>
      </c>
      <c r="B279">
        <f>'Frese Valve Selection'!C279</f>
        <v>0</v>
      </c>
      <c r="C279">
        <f>'Frese Valve Selection'!AA279</f>
        <v>0</v>
      </c>
      <c r="F279">
        <f>'Frese Valve Selection'!D279</f>
        <v>0</v>
      </c>
      <c r="G279">
        <f t="shared" si="4"/>
        <v>1</v>
      </c>
      <c r="H279" t="e">
        <f>'Frese Valve Selection'!AB279</f>
        <v>#N/A</v>
      </c>
      <c r="I279" t="e">
        <f>'Frese Valve Selection'!AC279&amp;" kPa"</f>
        <v>#N/A</v>
      </c>
      <c r="J279">
        <f>'Frese Valve Selection'!B279</f>
        <v>0</v>
      </c>
      <c r="K279" s="47" t="str">
        <f>IF(ISBLANK('Frese Valve Selection'!E279),"",'Frese Valve Selection'!E279)</f>
        <v/>
      </c>
    </row>
    <row r="280" spans="1:11">
      <c r="A280" s="46">
        <f>'Frese Valve Selection'!AF280</f>
        <v>0</v>
      </c>
      <c r="B280">
        <f>'Frese Valve Selection'!C280</f>
        <v>0</v>
      </c>
      <c r="C280">
        <f>'Frese Valve Selection'!AA280</f>
        <v>0</v>
      </c>
      <c r="F280">
        <f>'Frese Valve Selection'!D280</f>
        <v>0</v>
      </c>
      <c r="G280">
        <f t="shared" si="4"/>
        <v>1</v>
      </c>
      <c r="H280" t="e">
        <f>'Frese Valve Selection'!AB280</f>
        <v>#N/A</v>
      </c>
      <c r="I280" t="e">
        <f>'Frese Valve Selection'!AC280&amp;" kPa"</f>
        <v>#N/A</v>
      </c>
      <c r="J280">
        <f>'Frese Valve Selection'!B280</f>
        <v>0</v>
      </c>
      <c r="K280" s="47" t="str">
        <f>IF(ISBLANK('Frese Valve Selection'!E280),"",'Frese Valve Selection'!E280)</f>
        <v/>
      </c>
    </row>
    <row r="281" spans="1:11">
      <c r="A281" s="46">
        <f>'Frese Valve Selection'!AF281</f>
        <v>0</v>
      </c>
      <c r="B281">
        <f>'Frese Valve Selection'!C281</f>
        <v>0</v>
      </c>
      <c r="C281">
        <f>'Frese Valve Selection'!AA281</f>
        <v>0</v>
      </c>
      <c r="F281">
        <f>'Frese Valve Selection'!D281</f>
        <v>0</v>
      </c>
      <c r="G281">
        <f t="shared" si="4"/>
        <v>1</v>
      </c>
      <c r="H281" t="e">
        <f>'Frese Valve Selection'!AB281</f>
        <v>#N/A</v>
      </c>
      <c r="I281" t="e">
        <f>'Frese Valve Selection'!AC281&amp;" kPa"</f>
        <v>#N/A</v>
      </c>
      <c r="J281">
        <f>'Frese Valve Selection'!B281</f>
        <v>0</v>
      </c>
      <c r="K281" s="47" t="str">
        <f>IF(ISBLANK('Frese Valve Selection'!E281),"",'Frese Valve Selection'!E281)</f>
        <v/>
      </c>
    </row>
    <row r="282" spans="1:11">
      <c r="A282" s="46">
        <f>'Frese Valve Selection'!AF282</f>
        <v>0</v>
      </c>
      <c r="B282">
        <f>'Frese Valve Selection'!C282</f>
        <v>0</v>
      </c>
      <c r="C282">
        <f>'Frese Valve Selection'!AA282</f>
        <v>0</v>
      </c>
      <c r="F282">
        <f>'Frese Valve Selection'!D282</f>
        <v>0</v>
      </c>
      <c r="G282">
        <f t="shared" si="4"/>
        <v>1</v>
      </c>
      <c r="H282" t="e">
        <f>'Frese Valve Selection'!AB282</f>
        <v>#N/A</v>
      </c>
      <c r="I282" t="e">
        <f>'Frese Valve Selection'!AC282&amp;" kPa"</f>
        <v>#N/A</v>
      </c>
      <c r="J282">
        <f>'Frese Valve Selection'!B282</f>
        <v>0</v>
      </c>
      <c r="K282" s="47" t="str">
        <f>IF(ISBLANK('Frese Valve Selection'!E282),"",'Frese Valve Selection'!E282)</f>
        <v/>
      </c>
    </row>
    <row r="283" spans="1:11">
      <c r="A283" s="46">
        <f>'Frese Valve Selection'!AF283</f>
        <v>0</v>
      </c>
      <c r="B283">
        <f>'Frese Valve Selection'!C283</f>
        <v>0</v>
      </c>
      <c r="C283">
        <f>'Frese Valve Selection'!AA283</f>
        <v>0</v>
      </c>
      <c r="F283">
        <f>'Frese Valve Selection'!D283</f>
        <v>0</v>
      </c>
      <c r="G283">
        <f t="shared" si="4"/>
        <v>1</v>
      </c>
      <c r="H283" t="e">
        <f>'Frese Valve Selection'!AB283</f>
        <v>#N/A</v>
      </c>
      <c r="I283" t="e">
        <f>'Frese Valve Selection'!AC283&amp;" kPa"</f>
        <v>#N/A</v>
      </c>
      <c r="J283">
        <f>'Frese Valve Selection'!B283</f>
        <v>0</v>
      </c>
      <c r="K283" s="47" t="str">
        <f>IF(ISBLANK('Frese Valve Selection'!E283),"",'Frese Valve Selection'!E283)</f>
        <v/>
      </c>
    </row>
    <row r="284" spans="1:11">
      <c r="A284" s="46">
        <f>'Frese Valve Selection'!AF284</f>
        <v>0</v>
      </c>
      <c r="B284">
        <f>'Frese Valve Selection'!C284</f>
        <v>0</v>
      </c>
      <c r="C284">
        <f>'Frese Valve Selection'!AA284</f>
        <v>0</v>
      </c>
      <c r="F284">
        <f>'Frese Valve Selection'!D284</f>
        <v>0</v>
      </c>
      <c r="G284">
        <f t="shared" si="4"/>
        <v>1</v>
      </c>
      <c r="H284" t="e">
        <f>'Frese Valve Selection'!AB284</f>
        <v>#N/A</v>
      </c>
      <c r="I284" t="e">
        <f>'Frese Valve Selection'!AC284&amp;" kPa"</f>
        <v>#N/A</v>
      </c>
      <c r="J284">
        <f>'Frese Valve Selection'!B284</f>
        <v>0</v>
      </c>
      <c r="K284" s="47" t="str">
        <f>IF(ISBLANK('Frese Valve Selection'!E284),"",'Frese Valve Selection'!E284)</f>
        <v/>
      </c>
    </row>
    <row r="285" spans="1:11">
      <c r="A285" s="46">
        <f>'Frese Valve Selection'!AF285</f>
        <v>0</v>
      </c>
      <c r="B285">
        <f>'Frese Valve Selection'!C285</f>
        <v>0</v>
      </c>
      <c r="C285">
        <f>'Frese Valve Selection'!AA285</f>
        <v>0</v>
      </c>
      <c r="F285">
        <f>'Frese Valve Selection'!D285</f>
        <v>0</v>
      </c>
      <c r="G285">
        <f t="shared" si="4"/>
        <v>1</v>
      </c>
      <c r="H285" t="e">
        <f>'Frese Valve Selection'!AB285</f>
        <v>#N/A</v>
      </c>
      <c r="I285" t="e">
        <f>'Frese Valve Selection'!AC285&amp;" kPa"</f>
        <v>#N/A</v>
      </c>
      <c r="J285">
        <f>'Frese Valve Selection'!B285</f>
        <v>0</v>
      </c>
      <c r="K285" s="47" t="str">
        <f>IF(ISBLANK('Frese Valve Selection'!E285),"",'Frese Valve Selection'!E285)</f>
        <v/>
      </c>
    </row>
    <row r="286" spans="1:11">
      <c r="A286" s="46">
        <f>'Frese Valve Selection'!AF286</f>
        <v>0</v>
      </c>
      <c r="B286">
        <f>'Frese Valve Selection'!C286</f>
        <v>0</v>
      </c>
      <c r="C286">
        <f>'Frese Valve Selection'!AA286</f>
        <v>0</v>
      </c>
      <c r="F286">
        <f>'Frese Valve Selection'!D286</f>
        <v>0</v>
      </c>
      <c r="G286">
        <f t="shared" si="4"/>
        <v>1</v>
      </c>
      <c r="H286" t="e">
        <f>'Frese Valve Selection'!AB286</f>
        <v>#N/A</v>
      </c>
      <c r="I286" t="e">
        <f>'Frese Valve Selection'!AC286&amp;" kPa"</f>
        <v>#N/A</v>
      </c>
      <c r="J286">
        <f>'Frese Valve Selection'!B286</f>
        <v>0</v>
      </c>
      <c r="K286" s="47" t="str">
        <f>IF(ISBLANK('Frese Valve Selection'!E286),"",'Frese Valve Selection'!E286)</f>
        <v/>
      </c>
    </row>
    <row r="287" spans="1:11">
      <c r="A287" s="46">
        <f>'Frese Valve Selection'!AF287</f>
        <v>0</v>
      </c>
      <c r="B287">
        <f>'Frese Valve Selection'!C287</f>
        <v>0</v>
      </c>
      <c r="C287">
        <f>'Frese Valve Selection'!AA287</f>
        <v>0</v>
      </c>
      <c r="F287">
        <f>'Frese Valve Selection'!D287</f>
        <v>0</v>
      </c>
      <c r="G287">
        <f t="shared" si="4"/>
        <v>1</v>
      </c>
      <c r="H287" t="e">
        <f>'Frese Valve Selection'!AB287</f>
        <v>#N/A</v>
      </c>
      <c r="I287" t="e">
        <f>'Frese Valve Selection'!AC287&amp;" kPa"</f>
        <v>#N/A</v>
      </c>
      <c r="J287">
        <f>'Frese Valve Selection'!B287</f>
        <v>0</v>
      </c>
      <c r="K287" s="47" t="str">
        <f>IF(ISBLANK('Frese Valve Selection'!E287),"",'Frese Valve Selection'!E287)</f>
        <v/>
      </c>
    </row>
    <row r="288" spans="1:11">
      <c r="A288" s="46">
        <f>'Frese Valve Selection'!AF288</f>
        <v>0</v>
      </c>
      <c r="B288">
        <f>'Frese Valve Selection'!C288</f>
        <v>0</v>
      </c>
      <c r="C288">
        <f>'Frese Valve Selection'!AA288</f>
        <v>0</v>
      </c>
      <c r="F288">
        <f>'Frese Valve Selection'!D288</f>
        <v>0</v>
      </c>
      <c r="G288">
        <f t="shared" si="4"/>
        <v>1</v>
      </c>
      <c r="H288" t="e">
        <f>'Frese Valve Selection'!AB288</f>
        <v>#N/A</v>
      </c>
      <c r="I288" t="e">
        <f>'Frese Valve Selection'!AC288&amp;" kPa"</f>
        <v>#N/A</v>
      </c>
      <c r="J288">
        <f>'Frese Valve Selection'!B288</f>
        <v>0</v>
      </c>
      <c r="K288" s="47" t="str">
        <f>IF(ISBLANK('Frese Valve Selection'!E288),"",'Frese Valve Selection'!E288)</f>
        <v/>
      </c>
    </row>
    <row r="289" spans="1:11">
      <c r="A289" s="46">
        <f>'Frese Valve Selection'!AF289</f>
        <v>0</v>
      </c>
      <c r="B289">
        <f>'Frese Valve Selection'!C289</f>
        <v>0</v>
      </c>
      <c r="C289">
        <f>'Frese Valve Selection'!AA289</f>
        <v>0</v>
      </c>
      <c r="F289">
        <f>'Frese Valve Selection'!D289</f>
        <v>0</v>
      </c>
      <c r="G289">
        <f t="shared" si="4"/>
        <v>1</v>
      </c>
      <c r="H289" t="e">
        <f>'Frese Valve Selection'!AB289</f>
        <v>#N/A</v>
      </c>
      <c r="I289" t="e">
        <f>'Frese Valve Selection'!AC289&amp;" kPa"</f>
        <v>#N/A</v>
      </c>
      <c r="J289">
        <f>'Frese Valve Selection'!B289</f>
        <v>0</v>
      </c>
      <c r="K289" s="47" t="str">
        <f>IF(ISBLANK('Frese Valve Selection'!E289),"",'Frese Valve Selection'!E289)</f>
        <v/>
      </c>
    </row>
    <row r="290" spans="1:11">
      <c r="A290" s="46">
        <f>'Frese Valve Selection'!AF290</f>
        <v>0</v>
      </c>
      <c r="B290">
        <f>'Frese Valve Selection'!C290</f>
        <v>0</v>
      </c>
      <c r="C290">
        <f>'Frese Valve Selection'!AA290</f>
        <v>0</v>
      </c>
      <c r="F290">
        <f>'Frese Valve Selection'!D290</f>
        <v>0</v>
      </c>
      <c r="G290">
        <f t="shared" si="4"/>
        <v>1</v>
      </c>
      <c r="H290" t="e">
        <f>'Frese Valve Selection'!AB290</f>
        <v>#N/A</v>
      </c>
      <c r="I290" t="e">
        <f>'Frese Valve Selection'!AC290&amp;" kPa"</f>
        <v>#N/A</v>
      </c>
      <c r="J290">
        <f>'Frese Valve Selection'!B290</f>
        <v>0</v>
      </c>
      <c r="K290" s="47" t="str">
        <f>IF(ISBLANK('Frese Valve Selection'!E290),"",'Frese Valve Selection'!E290)</f>
        <v/>
      </c>
    </row>
    <row r="291" spans="1:11">
      <c r="A291" s="46">
        <f>'Frese Valve Selection'!AF291</f>
        <v>0</v>
      </c>
      <c r="B291">
        <f>'Frese Valve Selection'!C291</f>
        <v>0</v>
      </c>
      <c r="C291">
        <f>'Frese Valve Selection'!AA291</f>
        <v>0</v>
      </c>
      <c r="F291">
        <f>'Frese Valve Selection'!D291</f>
        <v>0</v>
      </c>
      <c r="G291">
        <f t="shared" si="4"/>
        <v>1</v>
      </c>
      <c r="H291" t="e">
        <f>'Frese Valve Selection'!AB291</f>
        <v>#N/A</v>
      </c>
      <c r="I291" t="e">
        <f>'Frese Valve Selection'!AC291&amp;" kPa"</f>
        <v>#N/A</v>
      </c>
      <c r="J291">
        <f>'Frese Valve Selection'!B291</f>
        <v>0</v>
      </c>
      <c r="K291" s="47" t="str">
        <f>IF(ISBLANK('Frese Valve Selection'!E291),"",'Frese Valve Selection'!E291)</f>
        <v/>
      </c>
    </row>
    <row r="292" spans="1:11">
      <c r="A292" s="46">
        <f>'Frese Valve Selection'!AF292</f>
        <v>0</v>
      </c>
      <c r="B292">
        <f>'Frese Valve Selection'!C292</f>
        <v>0</v>
      </c>
      <c r="C292">
        <f>'Frese Valve Selection'!AA292</f>
        <v>0</v>
      </c>
      <c r="F292">
        <f>'Frese Valve Selection'!D292</f>
        <v>0</v>
      </c>
      <c r="G292">
        <f t="shared" si="4"/>
        <v>1</v>
      </c>
      <c r="H292" t="e">
        <f>'Frese Valve Selection'!AB292</f>
        <v>#N/A</v>
      </c>
      <c r="I292" t="e">
        <f>'Frese Valve Selection'!AC292&amp;" kPa"</f>
        <v>#N/A</v>
      </c>
      <c r="J292">
        <f>'Frese Valve Selection'!B292</f>
        <v>0</v>
      </c>
      <c r="K292" s="47" t="str">
        <f>IF(ISBLANK('Frese Valve Selection'!E292),"",'Frese Valve Selection'!E292)</f>
        <v/>
      </c>
    </row>
    <row r="293" spans="1:11">
      <c r="A293" s="46">
        <f>'Frese Valve Selection'!AF293</f>
        <v>0</v>
      </c>
      <c r="B293">
        <f>'Frese Valve Selection'!C293</f>
        <v>0</v>
      </c>
      <c r="C293">
        <f>'Frese Valve Selection'!AA293</f>
        <v>0</v>
      </c>
      <c r="F293">
        <f>'Frese Valve Selection'!D293</f>
        <v>0</v>
      </c>
      <c r="G293">
        <f t="shared" si="4"/>
        <v>1</v>
      </c>
      <c r="H293" t="e">
        <f>'Frese Valve Selection'!AB293</f>
        <v>#N/A</v>
      </c>
      <c r="I293" t="e">
        <f>'Frese Valve Selection'!AC293&amp;" kPa"</f>
        <v>#N/A</v>
      </c>
      <c r="J293">
        <f>'Frese Valve Selection'!B293</f>
        <v>0</v>
      </c>
      <c r="K293" s="47" t="str">
        <f>IF(ISBLANK('Frese Valve Selection'!E293),"",'Frese Valve Selection'!E293)</f>
        <v/>
      </c>
    </row>
    <row r="294" spans="1:11">
      <c r="A294" s="46">
        <f>'Frese Valve Selection'!AF294</f>
        <v>0</v>
      </c>
      <c r="B294">
        <f>'Frese Valve Selection'!C294</f>
        <v>0</v>
      </c>
      <c r="C294">
        <f>'Frese Valve Selection'!AA294</f>
        <v>0</v>
      </c>
      <c r="F294">
        <f>'Frese Valve Selection'!D294</f>
        <v>0</v>
      </c>
      <c r="G294">
        <f t="shared" si="4"/>
        <v>1</v>
      </c>
      <c r="H294" t="e">
        <f>'Frese Valve Selection'!AB294</f>
        <v>#N/A</v>
      </c>
      <c r="I294" t="e">
        <f>'Frese Valve Selection'!AC294&amp;" kPa"</f>
        <v>#N/A</v>
      </c>
      <c r="J294">
        <f>'Frese Valve Selection'!B294</f>
        <v>0</v>
      </c>
      <c r="K294" s="47" t="str">
        <f>IF(ISBLANK('Frese Valve Selection'!E294),"",'Frese Valve Selection'!E294)</f>
        <v/>
      </c>
    </row>
    <row r="295" spans="1:11">
      <c r="A295" s="46">
        <f>'Frese Valve Selection'!AF295</f>
        <v>0</v>
      </c>
      <c r="B295">
        <f>'Frese Valve Selection'!C295</f>
        <v>0</v>
      </c>
      <c r="C295">
        <f>'Frese Valve Selection'!AA295</f>
        <v>0</v>
      </c>
      <c r="F295">
        <f>'Frese Valve Selection'!D295</f>
        <v>0</v>
      </c>
      <c r="G295">
        <f t="shared" si="4"/>
        <v>1</v>
      </c>
      <c r="H295" t="e">
        <f>'Frese Valve Selection'!AB295</f>
        <v>#N/A</v>
      </c>
      <c r="I295" t="e">
        <f>'Frese Valve Selection'!AC295&amp;" kPa"</f>
        <v>#N/A</v>
      </c>
      <c r="J295">
        <f>'Frese Valve Selection'!B295</f>
        <v>0</v>
      </c>
      <c r="K295" s="47" t="str">
        <f>IF(ISBLANK('Frese Valve Selection'!E295),"",'Frese Valve Selection'!E295)</f>
        <v/>
      </c>
    </row>
    <row r="296" spans="1:11">
      <c r="A296" s="46">
        <f>'Frese Valve Selection'!AF296</f>
        <v>0</v>
      </c>
      <c r="B296">
        <f>'Frese Valve Selection'!C296</f>
        <v>0</v>
      </c>
      <c r="C296">
        <f>'Frese Valve Selection'!AA296</f>
        <v>0</v>
      </c>
      <c r="F296">
        <f>'Frese Valve Selection'!D296</f>
        <v>0</v>
      </c>
      <c r="G296">
        <f t="shared" si="4"/>
        <v>1</v>
      </c>
      <c r="H296" t="e">
        <f>'Frese Valve Selection'!AB296</f>
        <v>#N/A</v>
      </c>
      <c r="I296" t="e">
        <f>'Frese Valve Selection'!AC296&amp;" kPa"</f>
        <v>#N/A</v>
      </c>
      <c r="J296">
        <f>'Frese Valve Selection'!B296</f>
        <v>0</v>
      </c>
      <c r="K296" s="47" t="str">
        <f>IF(ISBLANK('Frese Valve Selection'!E296),"",'Frese Valve Selection'!E296)</f>
        <v/>
      </c>
    </row>
    <row r="297" spans="1:11">
      <c r="A297" s="46">
        <f>'Frese Valve Selection'!AF297</f>
        <v>0</v>
      </c>
      <c r="B297">
        <f>'Frese Valve Selection'!C297</f>
        <v>0</v>
      </c>
      <c r="C297">
        <f>'Frese Valve Selection'!AA297</f>
        <v>0</v>
      </c>
      <c r="F297">
        <f>'Frese Valve Selection'!D297</f>
        <v>0</v>
      </c>
      <c r="G297">
        <f t="shared" si="4"/>
        <v>1</v>
      </c>
      <c r="H297" t="e">
        <f>'Frese Valve Selection'!AB297</f>
        <v>#N/A</v>
      </c>
      <c r="I297" t="e">
        <f>'Frese Valve Selection'!AC297&amp;" kPa"</f>
        <v>#N/A</v>
      </c>
      <c r="J297">
        <f>'Frese Valve Selection'!B297</f>
        <v>0</v>
      </c>
      <c r="K297" s="47" t="str">
        <f>IF(ISBLANK('Frese Valve Selection'!E297),"",'Frese Valve Selection'!E297)</f>
        <v/>
      </c>
    </row>
    <row r="298" spans="1:11">
      <c r="A298" s="46">
        <f>'Frese Valve Selection'!AF298</f>
        <v>0</v>
      </c>
      <c r="B298">
        <f>'Frese Valve Selection'!C298</f>
        <v>0</v>
      </c>
      <c r="C298">
        <f>'Frese Valve Selection'!AA298</f>
        <v>0</v>
      </c>
      <c r="F298">
        <f>'Frese Valve Selection'!D298</f>
        <v>0</v>
      </c>
      <c r="G298">
        <f t="shared" si="4"/>
        <v>1</v>
      </c>
      <c r="H298" t="e">
        <f>'Frese Valve Selection'!AB298</f>
        <v>#N/A</v>
      </c>
      <c r="I298" t="e">
        <f>'Frese Valve Selection'!AC298&amp;" kPa"</f>
        <v>#N/A</v>
      </c>
      <c r="J298">
        <f>'Frese Valve Selection'!B298</f>
        <v>0</v>
      </c>
      <c r="K298" s="47" t="str">
        <f>IF(ISBLANK('Frese Valve Selection'!E298),"",'Frese Valve Selection'!E298)</f>
        <v/>
      </c>
    </row>
    <row r="299" spans="1:11">
      <c r="A299" s="46">
        <f>'Frese Valve Selection'!AF299</f>
        <v>0</v>
      </c>
      <c r="B299">
        <f>'Frese Valve Selection'!C299</f>
        <v>0</v>
      </c>
      <c r="C299">
        <f>'Frese Valve Selection'!AA299</f>
        <v>0</v>
      </c>
      <c r="F299">
        <f>'Frese Valve Selection'!D299</f>
        <v>0</v>
      </c>
      <c r="G299">
        <f t="shared" si="4"/>
        <v>1</v>
      </c>
      <c r="H299" t="e">
        <f>'Frese Valve Selection'!AB299</f>
        <v>#N/A</v>
      </c>
      <c r="I299" t="e">
        <f>'Frese Valve Selection'!AC299&amp;" kPa"</f>
        <v>#N/A</v>
      </c>
      <c r="J299">
        <f>'Frese Valve Selection'!B299</f>
        <v>0</v>
      </c>
      <c r="K299" s="47" t="str">
        <f>IF(ISBLANK('Frese Valve Selection'!E299),"",'Frese Valve Selection'!E299)</f>
        <v/>
      </c>
    </row>
    <row r="300" spans="1:11">
      <c r="A300" s="46">
        <f>'Frese Valve Selection'!AF300</f>
        <v>0</v>
      </c>
      <c r="B300">
        <f>'Frese Valve Selection'!C300</f>
        <v>0</v>
      </c>
      <c r="C300">
        <f>'Frese Valve Selection'!AA300</f>
        <v>0</v>
      </c>
      <c r="F300">
        <f>'Frese Valve Selection'!D300</f>
        <v>0</v>
      </c>
      <c r="G300">
        <f t="shared" si="4"/>
        <v>1</v>
      </c>
      <c r="H300" t="e">
        <f>'Frese Valve Selection'!AB300</f>
        <v>#N/A</v>
      </c>
      <c r="I300" t="e">
        <f>'Frese Valve Selection'!AC300&amp;" kPa"</f>
        <v>#N/A</v>
      </c>
      <c r="J300">
        <f>'Frese Valve Selection'!B300</f>
        <v>0</v>
      </c>
      <c r="K300" s="47" t="str">
        <f>IF(ISBLANK('Frese Valve Selection'!E300),"",'Frese Valve Selection'!E300)</f>
        <v/>
      </c>
    </row>
    <row r="301" spans="1:11">
      <c r="A301" s="46">
        <f>'Frese Valve Selection'!AF301</f>
        <v>0</v>
      </c>
      <c r="B301">
        <f>'Frese Valve Selection'!C301</f>
        <v>0</v>
      </c>
      <c r="C301">
        <f>'Frese Valve Selection'!AA301</f>
        <v>0</v>
      </c>
      <c r="F301">
        <f>'Frese Valve Selection'!D301</f>
        <v>0</v>
      </c>
      <c r="G301">
        <f t="shared" si="4"/>
        <v>1</v>
      </c>
      <c r="H301" t="e">
        <f>'Frese Valve Selection'!AB301</f>
        <v>#N/A</v>
      </c>
      <c r="I301" t="e">
        <f>'Frese Valve Selection'!AC301&amp;" kPa"</f>
        <v>#N/A</v>
      </c>
      <c r="J301">
        <f>'Frese Valve Selection'!B301</f>
        <v>0</v>
      </c>
      <c r="K301" s="47" t="str">
        <f>IF(ISBLANK('Frese Valve Selection'!E301),"",'Frese Valve Selection'!E301)</f>
        <v/>
      </c>
    </row>
    <row r="302" spans="1:11">
      <c r="A302" s="46">
        <f>'Frese Valve Selection'!AF302</f>
        <v>0</v>
      </c>
      <c r="B302">
        <f>'Frese Valve Selection'!C302</f>
        <v>0</v>
      </c>
      <c r="C302">
        <f>'Frese Valve Selection'!AA302</f>
        <v>0</v>
      </c>
      <c r="F302">
        <f>'Frese Valve Selection'!D302</f>
        <v>0</v>
      </c>
      <c r="G302">
        <f t="shared" si="4"/>
        <v>1</v>
      </c>
      <c r="H302" t="e">
        <f>'Frese Valve Selection'!AB302</f>
        <v>#N/A</v>
      </c>
      <c r="I302" t="e">
        <f>'Frese Valve Selection'!AC302&amp;" kPa"</f>
        <v>#N/A</v>
      </c>
      <c r="J302">
        <f>'Frese Valve Selection'!B302</f>
        <v>0</v>
      </c>
      <c r="K302" s="47" t="str">
        <f>IF(ISBLANK('Frese Valve Selection'!E302),"",'Frese Valve Selection'!E302)</f>
        <v/>
      </c>
    </row>
    <row r="303" spans="1:11">
      <c r="A303" s="46">
        <f>'Frese Valve Selection'!AF303</f>
        <v>0</v>
      </c>
      <c r="B303">
        <f>'Frese Valve Selection'!C303</f>
        <v>0</v>
      </c>
      <c r="C303">
        <f>'Frese Valve Selection'!AA303</f>
        <v>0</v>
      </c>
      <c r="F303">
        <f>'Frese Valve Selection'!D303</f>
        <v>0</v>
      </c>
      <c r="G303">
        <f t="shared" si="4"/>
        <v>1</v>
      </c>
      <c r="H303" t="e">
        <f>'Frese Valve Selection'!AB303</f>
        <v>#N/A</v>
      </c>
      <c r="I303" t="e">
        <f>'Frese Valve Selection'!AC303&amp;" kPa"</f>
        <v>#N/A</v>
      </c>
      <c r="J303">
        <f>'Frese Valve Selection'!B303</f>
        <v>0</v>
      </c>
      <c r="K303" s="47" t="str">
        <f>IF(ISBLANK('Frese Valve Selection'!E303),"",'Frese Valve Selection'!E303)</f>
        <v/>
      </c>
    </row>
    <row r="304" spans="1:11">
      <c r="A304" s="46">
        <f>'Frese Valve Selection'!AF304</f>
        <v>0</v>
      </c>
      <c r="B304">
        <f>'Frese Valve Selection'!C304</f>
        <v>0</v>
      </c>
      <c r="C304">
        <f>'Frese Valve Selection'!AA304</f>
        <v>0</v>
      </c>
      <c r="F304">
        <f>'Frese Valve Selection'!D304</f>
        <v>0</v>
      </c>
      <c r="G304">
        <f t="shared" si="4"/>
        <v>1</v>
      </c>
      <c r="H304" t="e">
        <f>'Frese Valve Selection'!AB304</f>
        <v>#N/A</v>
      </c>
      <c r="I304" t="e">
        <f>'Frese Valve Selection'!AC304&amp;" kPa"</f>
        <v>#N/A</v>
      </c>
      <c r="J304">
        <f>'Frese Valve Selection'!B304</f>
        <v>0</v>
      </c>
      <c r="K304" s="47" t="str">
        <f>IF(ISBLANK('Frese Valve Selection'!E304),"",'Frese Valve Selection'!E304)</f>
        <v/>
      </c>
    </row>
    <row r="305" spans="1:11">
      <c r="A305" s="46">
        <f>'Frese Valve Selection'!AF305</f>
        <v>0</v>
      </c>
      <c r="B305">
        <f>'Frese Valve Selection'!C305</f>
        <v>0</v>
      </c>
      <c r="C305">
        <f>'Frese Valve Selection'!AA305</f>
        <v>0</v>
      </c>
      <c r="F305">
        <f>'Frese Valve Selection'!D305</f>
        <v>0</v>
      </c>
      <c r="G305">
        <f t="shared" si="4"/>
        <v>1</v>
      </c>
      <c r="H305" t="e">
        <f>'Frese Valve Selection'!AB305</f>
        <v>#N/A</v>
      </c>
      <c r="I305" t="e">
        <f>'Frese Valve Selection'!AC305&amp;" kPa"</f>
        <v>#N/A</v>
      </c>
      <c r="J305">
        <f>'Frese Valve Selection'!B305</f>
        <v>0</v>
      </c>
      <c r="K305" s="47" t="str">
        <f>IF(ISBLANK('Frese Valve Selection'!E305),"",'Frese Valve Selection'!E305)</f>
        <v/>
      </c>
    </row>
    <row r="306" spans="1:11">
      <c r="A306" s="46">
        <f>'Frese Valve Selection'!AF306</f>
        <v>0</v>
      </c>
      <c r="B306">
        <f>'Frese Valve Selection'!C306</f>
        <v>0</v>
      </c>
      <c r="C306">
        <f>'Frese Valve Selection'!AA306</f>
        <v>0</v>
      </c>
      <c r="F306">
        <f>'Frese Valve Selection'!D306</f>
        <v>0</v>
      </c>
      <c r="G306">
        <f t="shared" si="4"/>
        <v>1</v>
      </c>
      <c r="H306" t="e">
        <f>'Frese Valve Selection'!AB306</f>
        <v>#N/A</v>
      </c>
      <c r="I306" t="e">
        <f>'Frese Valve Selection'!AC306&amp;" kPa"</f>
        <v>#N/A</v>
      </c>
      <c r="J306">
        <f>'Frese Valve Selection'!B306</f>
        <v>0</v>
      </c>
      <c r="K306" s="47" t="str">
        <f>IF(ISBLANK('Frese Valve Selection'!E306),"",'Frese Valve Selection'!E306)</f>
        <v/>
      </c>
    </row>
    <row r="307" spans="1:11">
      <c r="A307" s="46">
        <f>'Frese Valve Selection'!AF307</f>
        <v>0</v>
      </c>
      <c r="B307">
        <f>'Frese Valve Selection'!C307</f>
        <v>0</v>
      </c>
      <c r="C307">
        <f>'Frese Valve Selection'!AA307</f>
        <v>0</v>
      </c>
      <c r="F307">
        <f>'Frese Valve Selection'!D307</f>
        <v>0</v>
      </c>
      <c r="G307">
        <f t="shared" si="4"/>
        <v>1</v>
      </c>
      <c r="H307" t="e">
        <f>'Frese Valve Selection'!AB307</f>
        <v>#N/A</v>
      </c>
      <c r="I307" t="e">
        <f>'Frese Valve Selection'!AC307&amp;" kPa"</f>
        <v>#N/A</v>
      </c>
      <c r="J307">
        <f>'Frese Valve Selection'!B307</f>
        <v>0</v>
      </c>
      <c r="K307" s="47" t="str">
        <f>IF(ISBLANK('Frese Valve Selection'!E307),"",'Frese Valve Selection'!E307)</f>
        <v/>
      </c>
    </row>
    <row r="308" spans="1:11">
      <c r="A308" s="46">
        <f>'Frese Valve Selection'!AF308</f>
        <v>0</v>
      </c>
      <c r="B308">
        <f>'Frese Valve Selection'!C308</f>
        <v>0</v>
      </c>
      <c r="C308">
        <f>'Frese Valve Selection'!AA308</f>
        <v>0</v>
      </c>
      <c r="F308">
        <f>'Frese Valve Selection'!D308</f>
        <v>0</v>
      </c>
      <c r="G308">
        <f t="shared" si="4"/>
        <v>1</v>
      </c>
      <c r="H308" t="e">
        <f>'Frese Valve Selection'!AB308</f>
        <v>#N/A</v>
      </c>
      <c r="I308" t="e">
        <f>'Frese Valve Selection'!AC308&amp;" kPa"</f>
        <v>#N/A</v>
      </c>
      <c r="J308">
        <f>'Frese Valve Selection'!B308</f>
        <v>0</v>
      </c>
      <c r="K308" s="47" t="str">
        <f>IF(ISBLANK('Frese Valve Selection'!E308),"",'Frese Valve Selection'!E308)</f>
        <v/>
      </c>
    </row>
    <row r="309" spans="1:11">
      <c r="A309" s="46">
        <f>'Frese Valve Selection'!AF309</f>
        <v>0</v>
      </c>
      <c r="B309">
        <f>'Frese Valve Selection'!C309</f>
        <v>0</v>
      </c>
      <c r="C309">
        <f>'Frese Valve Selection'!AA309</f>
        <v>0</v>
      </c>
      <c r="F309">
        <f>'Frese Valve Selection'!D309</f>
        <v>0</v>
      </c>
      <c r="G309">
        <f t="shared" si="4"/>
        <v>1</v>
      </c>
      <c r="H309" t="e">
        <f>'Frese Valve Selection'!AB309</f>
        <v>#N/A</v>
      </c>
      <c r="I309" t="e">
        <f>'Frese Valve Selection'!AC309&amp;" kPa"</f>
        <v>#N/A</v>
      </c>
      <c r="J309">
        <f>'Frese Valve Selection'!B309</f>
        <v>0</v>
      </c>
      <c r="K309" s="47" t="str">
        <f>IF(ISBLANK('Frese Valve Selection'!E309),"",'Frese Valve Selection'!E309)</f>
        <v/>
      </c>
    </row>
    <row r="310" spans="1:11">
      <c r="A310" s="46">
        <f>'Frese Valve Selection'!AF310</f>
        <v>0</v>
      </c>
      <c r="B310">
        <f>'Frese Valve Selection'!C310</f>
        <v>0</v>
      </c>
      <c r="C310">
        <f>'Frese Valve Selection'!AA310</f>
        <v>0</v>
      </c>
      <c r="F310">
        <f>'Frese Valve Selection'!D310</f>
        <v>0</v>
      </c>
      <c r="G310">
        <f t="shared" si="4"/>
        <v>1</v>
      </c>
      <c r="H310" t="e">
        <f>'Frese Valve Selection'!AB310</f>
        <v>#N/A</v>
      </c>
      <c r="I310" t="e">
        <f>'Frese Valve Selection'!AC310&amp;" kPa"</f>
        <v>#N/A</v>
      </c>
      <c r="J310">
        <f>'Frese Valve Selection'!B310</f>
        <v>0</v>
      </c>
      <c r="K310" s="47" t="str">
        <f>IF(ISBLANK('Frese Valve Selection'!E310),"",'Frese Valve Selection'!E310)</f>
        <v/>
      </c>
    </row>
    <row r="311" spans="1:11">
      <c r="A311" s="46">
        <f>'Frese Valve Selection'!AF311</f>
        <v>0</v>
      </c>
      <c r="B311">
        <f>'Frese Valve Selection'!C311</f>
        <v>0</v>
      </c>
      <c r="C311">
        <f>'Frese Valve Selection'!AA311</f>
        <v>0</v>
      </c>
      <c r="F311">
        <f>'Frese Valve Selection'!D311</f>
        <v>0</v>
      </c>
      <c r="G311">
        <f t="shared" si="4"/>
        <v>1</v>
      </c>
      <c r="H311" t="e">
        <f>'Frese Valve Selection'!AB311</f>
        <v>#N/A</v>
      </c>
      <c r="I311" t="e">
        <f>'Frese Valve Selection'!AC311&amp;" kPa"</f>
        <v>#N/A</v>
      </c>
      <c r="J311">
        <f>'Frese Valve Selection'!B311</f>
        <v>0</v>
      </c>
      <c r="K311" s="47" t="str">
        <f>IF(ISBLANK('Frese Valve Selection'!E311),"",'Frese Valve Selection'!E311)</f>
        <v/>
      </c>
    </row>
    <row r="312" spans="1:11">
      <c r="A312" s="46">
        <f>'Frese Valve Selection'!AF312</f>
        <v>0</v>
      </c>
      <c r="B312">
        <f>'Frese Valve Selection'!C312</f>
        <v>0</v>
      </c>
      <c r="C312">
        <f>'Frese Valve Selection'!AA312</f>
        <v>0</v>
      </c>
      <c r="F312">
        <f>'Frese Valve Selection'!D312</f>
        <v>0</v>
      </c>
      <c r="G312">
        <f t="shared" si="4"/>
        <v>1</v>
      </c>
      <c r="H312" t="e">
        <f>'Frese Valve Selection'!AB312</f>
        <v>#N/A</v>
      </c>
      <c r="I312" t="e">
        <f>'Frese Valve Selection'!AC312&amp;" kPa"</f>
        <v>#N/A</v>
      </c>
      <c r="J312">
        <f>'Frese Valve Selection'!B312</f>
        <v>0</v>
      </c>
      <c r="K312" s="47" t="str">
        <f>IF(ISBLANK('Frese Valve Selection'!E312),"",'Frese Valve Selection'!E312)</f>
        <v/>
      </c>
    </row>
    <row r="313" spans="1:11">
      <c r="A313" s="46">
        <f>'Frese Valve Selection'!AF313</f>
        <v>0</v>
      </c>
      <c r="B313">
        <f>'Frese Valve Selection'!C313</f>
        <v>0</v>
      </c>
      <c r="C313">
        <f>'Frese Valve Selection'!AA313</f>
        <v>0</v>
      </c>
      <c r="F313">
        <f>'Frese Valve Selection'!D313</f>
        <v>0</v>
      </c>
      <c r="G313">
        <f t="shared" si="4"/>
        <v>1</v>
      </c>
      <c r="H313" t="e">
        <f>'Frese Valve Selection'!AB313</f>
        <v>#N/A</v>
      </c>
      <c r="I313" t="e">
        <f>'Frese Valve Selection'!AC313&amp;" kPa"</f>
        <v>#N/A</v>
      </c>
      <c r="J313">
        <f>'Frese Valve Selection'!B313</f>
        <v>0</v>
      </c>
      <c r="K313" s="47" t="str">
        <f>IF(ISBLANK('Frese Valve Selection'!E313),"",'Frese Valve Selection'!E313)</f>
        <v/>
      </c>
    </row>
    <row r="314" spans="1:11">
      <c r="A314" s="46">
        <f>'Frese Valve Selection'!AF314</f>
        <v>0</v>
      </c>
      <c r="B314">
        <f>'Frese Valve Selection'!C314</f>
        <v>0</v>
      </c>
      <c r="C314">
        <f>'Frese Valve Selection'!AA314</f>
        <v>0</v>
      </c>
      <c r="F314">
        <f>'Frese Valve Selection'!D314</f>
        <v>0</v>
      </c>
      <c r="G314">
        <f t="shared" si="4"/>
        <v>1</v>
      </c>
      <c r="H314" t="e">
        <f>'Frese Valve Selection'!AB314</f>
        <v>#N/A</v>
      </c>
      <c r="I314" t="e">
        <f>'Frese Valve Selection'!AC314&amp;" kPa"</f>
        <v>#N/A</v>
      </c>
      <c r="J314">
        <f>'Frese Valve Selection'!B314</f>
        <v>0</v>
      </c>
      <c r="K314" s="47" t="str">
        <f>IF(ISBLANK('Frese Valve Selection'!E314),"",'Frese Valve Selection'!E314)</f>
        <v/>
      </c>
    </row>
    <row r="315" spans="1:11">
      <c r="A315" s="46">
        <f>'Frese Valve Selection'!AF315</f>
        <v>0</v>
      </c>
      <c r="B315">
        <f>'Frese Valve Selection'!C315</f>
        <v>0</v>
      </c>
      <c r="C315">
        <f>'Frese Valve Selection'!AA315</f>
        <v>0</v>
      </c>
      <c r="F315">
        <f>'Frese Valve Selection'!D315</f>
        <v>0</v>
      </c>
      <c r="G315">
        <f t="shared" si="4"/>
        <v>1</v>
      </c>
      <c r="H315" t="e">
        <f>'Frese Valve Selection'!AB315</f>
        <v>#N/A</v>
      </c>
      <c r="I315" t="e">
        <f>'Frese Valve Selection'!AC315&amp;" kPa"</f>
        <v>#N/A</v>
      </c>
      <c r="J315">
        <f>'Frese Valve Selection'!B315</f>
        <v>0</v>
      </c>
      <c r="K315" s="47" t="str">
        <f>IF(ISBLANK('Frese Valve Selection'!E315),"",'Frese Valve Selection'!E315)</f>
        <v/>
      </c>
    </row>
    <row r="316" spans="1:11">
      <c r="A316" s="46">
        <f>'Frese Valve Selection'!AF316</f>
        <v>0</v>
      </c>
      <c r="B316">
        <f>'Frese Valve Selection'!C316</f>
        <v>0</v>
      </c>
      <c r="C316">
        <f>'Frese Valve Selection'!AA316</f>
        <v>0</v>
      </c>
      <c r="F316">
        <f>'Frese Valve Selection'!D316</f>
        <v>0</v>
      </c>
      <c r="G316">
        <f t="shared" si="4"/>
        <v>1</v>
      </c>
      <c r="H316" t="e">
        <f>'Frese Valve Selection'!AB316</f>
        <v>#N/A</v>
      </c>
      <c r="I316" t="e">
        <f>'Frese Valve Selection'!AC316&amp;" kPa"</f>
        <v>#N/A</v>
      </c>
      <c r="J316">
        <f>'Frese Valve Selection'!B316</f>
        <v>0</v>
      </c>
      <c r="K316" s="47" t="str">
        <f>IF(ISBLANK('Frese Valve Selection'!E316),"",'Frese Valve Selection'!E316)</f>
        <v/>
      </c>
    </row>
    <row r="317" spans="1:11">
      <c r="A317" s="46">
        <f>'Frese Valve Selection'!AF317</f>
        <v>0</v>
      </c>
      <c r="B317">
        <f>'Frese Valve Selection'!C317</f>
        <v>0</v>
      </c>
      <c r="C317">
        <f>'Frese Valve Selection'!AA317</f>
        <v>0</v>
      </c>
      <c r="F317">
        <f>'Frese Valve Selection'!D317</f>
        <v>0</v>
      </c>
      <c r="G317">
        <f t="shared" si="4"/>
        <v>1</v>
      </c>
      <c r="H317" t="e">
        <f>'Frese Valve Selection'!AB317</f>
        <v>#N/A</v>
      </c>
      <c r="I317" t="e">
        <f>'Frese Valve Selection'!AC317&amp;" kPa"</f>
        <v>#N/A</v>
      </c>
      <c r="J317">
        <f>'Frese Valve Selection'!B317</f>
        <v>0</v>
      </c>
      <c r="K317" s="47" t="str">
        <f>IF(ISBLANK('Frese Valve Selection'!E317),"",'Frese Valve Selection'!E317)</f>
        <v/>
      </c>
    </row>
    <row r="318" spans="1:11">
      <c r="A318" s="46">
        <f>'Frese Valve Selection'!AF318</f>
        <v>0</v>
      </c>
      <c r="B318">
        <f>'Frese Valve Selection'!C318</f>
        <v>0</v>
      </c>
      <c r="C318">
        <f>'Frese Valve Selection'!AA318</f>
        <v>0</v>
      </c>
      <c r="F318">
        <f>'Frese Valve Selection'!D318</f>
        <v>0</v>
      </c>
      <c r="G318">
        <f t="shared" si="4"/>
        <v>1</v>
      </c>
      <c r="H318" t="e">
        <f>'Frese Valve Selection'!AB318</f>
        <v>#N/A</v>
      </c>
      <c r="I318" t="e">
        <f>'Frese Valve Selection'!AC318&amp;" kPa"</f>
        <v>#N/A</v>
      </c>
      <c r="J318">
        <f>'Frese Valve Selection'!B318</f>
        <v>0</v>
      </c>
      <c r="K318" s="47" t="str">
        <f>IF(ISBLANK('Frese Valve Selection'!E318),"",'Frese Valve Selection'!E318)</f>
        <v/>
      </c>
    </row>
    <row r="319" spans="1:11">
      <c r="A319" s="46">
        <f>'Frese Valve Selection'!AF319</f>
        <v>0</v>
      </c>
      <c r="B319">
        <f>'Frese Valve Selection'!C319</f>
        <v>0</v>
      </c>
      <c r="C319">
        <f>'Frese Valve Selection'!AA319</f>
        <v>0</v>
      </c>
      <c r="F319">
        <f>'Frese Valve Selection'!D319</f>
        <v>0</v>
      </c>
      <c r="G319">
        <f t="shared" si="4"/>
        <v>1</v>
      </c>
      <c r="H319" t="e">
        <f>'Frese Valve Selection'!AB319</f>
        <v>#N/A</v>
      </c>
      <c r="I319" t="e">
        <f>'Frese Valve Selection'!AC319&amp;" kPa"</f>
        <v>#N/A</v>
      </c>
      <c r="J319">
        <f>'Frese Valve Selection'!B319</f>
        <v>0</v>
      </c>
      <c r="K319" s="47" t="str">
        <f>IF(ISBLANK('Frese Valve Selection'!E319),"",'Frese Valve Selection'!E319)</f>
        <v/>
      </c>
    </row>
    <row r="320" spans="1:11">
      <c r="A320" s="46">
        <f>'Frese Valve Selection'!AF320</f>
        <v>0</v>
      </c>
      <c r="B320">
        <f>'Frese Valve Selection'!C320</f>
        <v>0</v>
      </c>
      <c r="C320">
        <f>'Frese Valve Selection'!AA320</f>
        <v>0</v>
      </c>
      <c r="F320">
        <f>'Frese Valve Selection'!D320</f>
        <v>0</v>
      </c>
      <c r="G320">
        <f t="shared" si="4"/>
        <v>1</v>
      </c>
      <c r="H320" t="e">
        <f>'Frese Valve Selection'!AB320</f>
        <v>#N/A</v>
      </c>
      <c r="I320" t="e">
        <f>'Frese Valve Selection'!AC320&amp;" kPa"</f>
        <v>#N/A</v>
      </c>
      <c r="J320">
        <f>'Frese Valve Selection'!B320</f>
        <v>0</v>
      </c>
      <c r="K320" s="47" t="str">
        <f>IF(ISBLANK('Frese Valve Selection'!E320),"",'Frese Valve Selection'!E320)</f>
        <v/>
      </c>
    </row>
    <row r="321" spans="1:11">
      <c r="A321" s="46">
        <f>'Frese Valve Selection'!AF321</f>
        <v>0</v>
      </c>
      <c r="B321">
        <f>'Frese Valve Selection'!C321</f>
        <v>0</v>
      </c>
      <c r="C321">
        <f>'Frese Valve Selection'!AA321</f>
        <v>0</v>
      </c>
      <c r="F321">
        <f>'Frese Valve Selection'!D321</f>
        <v>0</v>
      </c>
      <c r="G321">
        <f t="shared" si="4"/>
        <v>1</v>
      </c>
      <c r="H321" t="e">
        <f>'Frese Valve Selection'!AB321</f>
        <v>#N/A</v>
      </c>
      <c r="I321" t="e">
        <f>'Frese Valve Selection'!AC321&amp;" kPa"</f>
        <v>#N/A</v>
      </c>
      <c r="J321">
        <f>'Frese Valve Selection'!B321</f>
        <v>0</v>
      </c>
      <c r="K321" s="47" t="str">
        <f>IF(ISBLANK('Frese Valve Selection'!E321),"",'Frese Valve Selection'!E321)</f>
        <v/>
      </c>
    </row>
    <row r="322" spans="1:11">
      <c r="A322" s="46">
        <f>'Frese Valve Selection'!AF322</f>
        <v>0</v>
      </c>
      <c r="B322">
        <f>'Frese Valve Selection'!C322</f>
        <v>0</v>
      </c>
      <c r="C322">
        <f>'Frese Valve Selection'!AA322</f>
        <v>0</v>
      </c>
      <c r="F322">
        <f>'Frese Valve Selection'!D322</f>
        <v>0</v>
      </c>
      <c r="G322">
        <f t="shared" si="4"/>
        <v>1</v>
      </c>
      <c r="H322" t="e">
        <f>'Frese Valve Selection'!AB322</f>
        <v>#N/A</v>
      </c>
      <c r="I322" t="e">
        <f>'Frese Valve Selection'!AC322&amp;" kPa"</f>
        <v>#N/A</v>
      </c>
      <c r="J322">
        <f>'Frese Valve Selection'!B322</f>
        <v>0</v>
      </c>
      <c r="K322" s="47" t="str">
        <f>IF(ISBLANK('Frese Valve Selection'!E322),"",'Frese Valve Selection'!E322)</f>
        <v/>
      </c>
    </row>
    <row r="323" spans="1:11">
      <c r="A323" s="46">
        <f>'Frese Valve Selection'!AF323</f>
        <v>0</v>
      </c>
      <c r="B323">
        <f>'Frese Valve Selection'!C323</f>
        <v>0</v>
      </c>
      <c r="C323">
        <f>'Frese Valve Selection'!AA323</f>
        <v>0</v>
      </c>
      <c r="F323">
        <f>'Frese Valve Selection'!D323</f>
        <v>0</v>
      </c>
      <c r="G323">
        <f t="shared" si="4"/>
        <v>1</v>
      </c>
      <c r="H323" t="e">
        <f>'Frese Valve Selection'!AB323</f>
        <v>#N/A</v>
      </c>
      <c r="I323" t="e">
        <f>'Frese Valve Selection'!AC323&amp;" kPa"</f>
        <v>#N/A</v>
      </c>
      <c r="J323">
        <f>'Frese Valve Selection'!B323</f>
        <v>0</v>
      </c>
      <c r="K323" s="47" t="str">
        <f>IF(ISBLANK('Frese Valve Selection'!E323),"",'Frese Valve Selection'!E323)</f>
        <v/>
      </c>
    </row>
    <row r="324" spans="1:11">
      <c r="A324" s="46">
        <f>'Frese Valve Selection'!AF324</f>
        <v>0</v>
      </c>
      <c r="B324">
        <f>'Frese Valve Selection'!C324</f>
        <v>0</v>
      </c>
      <c r="C324">
        <f>'Frese Valve Selection'!AA324</f>
        <v>0</v>
      </c>
      <c r="F324">
        <f>'Frese Valve Selection'!D324</f>
        <v>0</v>
      </c>
      <c r="G324">
        <f t="shared" si="4"/>
        <v>1</v>
      </c>
      <c r="H324" t="e">
        <f>'Frese Valve Selection'!AB324</f>
        <v>#N/A</v>
      </c>
      <c r="I324" t="e">
        <f>'Frese Valve Selection'!AC324&amp;" kPa"</f>
        <v>#N/A</v>
      </c>
      <c r="J324">
        <f>'Frese Valve Selection'!B324</f>
        <v>0</v>
      </c>
      <c r="K324" s="47" t="str">
        <f>IF(ISBLANK('Frese Valve Selection'!E324),"",'Frese Valve Selection'!E324)</f>
        <v/>
      </c>
    </row>
    <row r="325" spans="1:11">
      <c r="A325" s="46">
        <f>'Frese Valve Selection'!AF325</f>
        <v>0</v>
      </c>
      <c r="B325">
        <f>'Frese Valve Selection'!C325</f>
        <v>0</v>
      </c>
      <c r="C325">
        <f>'Frese Valve Selection'!AA325</f>
        <v>0</v>
      </c>
      <c r="F325">
        <f>'Frese Valve Selection'!D325</f>
        <v>0</v>
      </c>
      <c r="G325">
        <f t="shared" si="4"/>
        <v>1</v>
      </c>
      <c r="H325" t="e">
        <f>'Frese Valve Selection'!AB325</f>
        <v>#N/A</v>
      </c>
      <c r="I325" t="e">
        <f>'Frese Valve Selection'!AC325&amp;" kPa"</f>
        <v>#N/A</v>
      </c>
      <c r="J325">
        <f>'Frese Valve Selection'!B325</f>
        <v>0</v>
      </c>
      <c r="K325" s="47" t="str">
        <f>IF(ISBLANK('Frese Valve Selection'!E325),"",'Frese Valve Selection'!E325)</f>
        <v/>
      </c>
    </row>
    <row r="326" spans="1:11">
      <c r="A326" s="46">
        <f>'Frese Valve Selection'!AF326</f>
        <v>0</v>
      </c>
      <c r="B326">
        <f>'Frese Valve Selection'!C326</f>
        <v>0</v>
      </c>
      <c r="C326">
        <f>'Frese Valve Selection'!AA326</f>
        <v>0</v>
      </c>
      <c r="F326">
        <f>'Frese Valve Selection'!D326</f>
        <v>0</v>
      </c>
      <c r="G326">
        <f t="shared" si="4"/>
        <v>1</v>
      </c>
      <c r="H326" t="e">
        <f>'Frese Valve Selection'!AB326</f>
        <v>#N/A</v>
      </c>
      <c r="I326" t="e">
        <f>'Frese Valve Selection'!AC326&amp;" kPa"</f>
        <v>#N/A</v>
      </c>
      <c r="J326">
        <f>'Frese Valve Selection'!B326</f>
        <v>0</v>
      </c>
      <c r="K326" s="47" t="str">
        <f>IF(ISBLANK('Frese Valve Selection'!E326),"",'Frese Valve Selection'!E326)</f>
        <v/>
      </c>
    </row>
    <row r="327" spans="1:11">
      <c r="A327" s="46">
        <f>'Frese Valve Selection'!AF327</f>
        <v>0</v>
      </c>
      <c r="B327">
        <f>'Frese Valve Selection'!C327</f>
        <v>0</v>
      </c>
      <c r="C327">
        <f>'Frese Valve Selection'!AA327</f>
        <v>0</v>
      </c>
      <c r="F327">
        <f>'Frese Valve Selection'!D327</f>
        <v>0</v>
      </c>
      <c r="G327">
        <f t="shared" ref="G327:G390" si="5">IF(ISBLANK(A327),"",1)</f>
        <v>1</v>
      </c>
      <c r="H327" t="e">
        <f>'Frese Valve Selection'!AB327</f>
        <v>#N/A</v>
      </c>
      <c r="I327" t="e">
        <f>'Frese Valve Selection'!AC327&amp;" kPa"</f>
        <v>#N/A</v>
      </c>
      <c r="J327">
        <f>'Frese Valve Selection'!B327</f>
        <v>0</v>
      </c>
      <c r="K327" s="47" t="str">
        <f>IF(ISBLANK('Frese Valve Selection'!E327),"",'Frese Valve Selection'!E327)</f>
        <v/>
      </c>
    </row>
    <row r="328" spans="1:11">
      <c r="A328" s="46">
        <f>'Frese Valve Selection'!AF328</f>
        <v>0</v>
      </c>
      <c r="B328">
        <f>'Frese Valve Selection'!C328</f>
        <v>0</v>
      </c>
      <c r="C328">
        <f>'Frese Valve Selection'!AA328</f>
        <v>0</v>
      </c>
      <c r="F328">
        <f>'Frese Valve Selection'!D328</f>
        <v>0</v>
      </c>
      <c r="G328">
        <f t="shared" si="5"/>
        <v>1</v>
      </c>
      <c r="H328" t="e">
        <f>'Frese Valve Selection'!AB328</f>
        <v>#N/A</v>
      </c>
      <c r="I328" t="e">
        <f>'Frese Valve Selection'!AC328&amp;" kPa"</f>
        <v>#N/A</v>
      </c>
      <c r="J328">
        <f>'Frese Valve Selection'!B328</f>
        <v>0</v>
      </c>
      <c r="K328" s="47" t="str">
        <f>IF(ISBLANK('Frese Valve Selection'!E328),"",'Frese Valve Selection'!E328)</f>
        <v/>
      </c>
    </row>
    <row r="329" spans="1:11">
      <c r="A329" s="46">
        <f>'Frese Valve Selection'!AF329</f>
        <v>0</v>
      </c>
      <c r="B329">
        <f>'Frese Valve Selection'!C329</f>
        <v>0</v>
      </c>
      <c r="C329">
        <f>'Frese Valve Selection'!AA329</f>
        <v>0</v>
      </c>
      <c r="F329">
        <f>'Frese Valve Selection'!D329</f>
        <v>0</v>
      </c>
      <c r="G329">
        <f t="shared" si="5"/>
        <v>1</v>
      </c>
      <c r="H329" t="e">
        <f>'Frese Valve Selection'!AB329</f>
        <v>#N/A</v>
      </c>
      <c r="I329" t="e">
        <f>'Frese Valve Selection'!AC329&amp;" kPa"</f>
        <v>#N/A</v>
      </c>
      <c r="J329">
        <f>'Frese Valve Selection'!B329</f>
        <v>0</v>
      </c>
      <c r="K329" s="47" t="str">
        <f>IF(ISBLANK('Frese Valve Selection'!E329),"",'Frese Valve Selection'!E329)</f>
        <v/>
      </c>
    </row>
    <row r="330" spans="1:11">
      <c r="A330" s="46">
        <f>'Frese Valve Selection'!AF330</f>
        <v>0</v>
      </c>
      <c r="B330">
        <f>'Frese Valve Selection'!C330</f>
        <v>0</v>
      </c>
      <c r="C330">
        <f>'Frese Valve Selection'!AA330</f>
        <v>0</v>
      </c>
      <c r="F330">
        <f>'Frese Valve Selection'!D330</f>
        <v>0</v>
      </c>
      <c r="G330">
        <f t="shared" si="5"/>
        <v>1</v>
      </c>
      <c r="H330" t="e">
        <f>'Frese Valve Selection'!AB330</f>
        <v>#N/A</v>
      </c>
      <c r="I330" t="e">
        <f>'Frese Valve Selection'!AC330&amp;" kPa"</f>
        <v>#N/A</v>
      </c>
      <c r="J330">
        <f>'Frese Valve Selection'!B330</f>
        <v>0</v>
      </c>
      <c r="K330" s="47" t="str">
        <f>IF(ISBLANK('Frese Valve Selection'!E330),"",'Frese Valve Selection'!E330)</f>
        <v/>
      </c>
    </row>
    <row r="331" spans="1:11">
      <c r="A331" s="46">
        <f>'Frese Valve Selection'!AF331</f>
        <v>0</v>
      </c>
      <c r="B331">
        <f>'Frese Valve Selection'!C331</f>
        <v>0</v>
      </c>
      <c r="C331">
        <f>'Frese Valve Selection'!AA331</f>
        <v>0</v>
      </c>
      <c r="F331">
        <f>'Frese Valve Selection'!D331</f>
        <v>0</v>
      </c>
      <c r="G331">
        <f t="shared" si="5"/>
        <v>1</v>
      </c>
      <c r="H331" t="e">
        <f>'Frese Valve Selection'!AB331</f>
        <v>#N/A</v>
      </c>
      <c r="I331" t="e">
        <f>'Frese Valve Selection'!AC331&amp;" kPa"</f>
        <v>#N/A</v>
      </c>
      <c r="J331">
        <f>'Frese Valve Selection'!B331</f>
        <v>0</v>
      </c>
      <c r="K331" s="47" t="str">
        <f>IF(ISBLANK('Frese Valve Selection'!E331),"",'Frese Valve Selection'!E331)</f>
        <v/>
      </c>
    </row>
    <row r="332" spans="1:11">
      <c r="A332" s="46">
        <f>'Frese Valve Selection'!AF332</f>
        <v>0</v>
      </c>
      <c r="B332">
        <f>'Frese Valve Selection'!C332</f>
        <v>0</v>
      </c>
      <c r="C332">
        <f>'Frese Valve Selection'!AA332</f>
        <v>0</v>
      </c>
      <c r="F332">
        <f>'Frese Valve Selection'!D332</f>
        <v>0</v>
      </c>
      <c r="G332">
        <f t="shared" si="5"/>
        <v>1</v>
      </c>
      <c r="H332" t="e">
        <f>'Frese Valve Selection'!AB332</f>
        <v>#N/A</v>
      </c>
      <c r="I332" t="e">
        <f>'Frese Valve Selection'!AC332&amp;" kPa"</f>
        <v>#N/A</v>
      </c>
      <c r="J332">
        <f>'Frese Valve Selection'!B332</f>
        <v>0</v>
      </c>
      <c r="K332" s="47" t="str">
        <f>IF(ISBLANK('Frese Valve Selection'!E332),"",'Frese Valve Selection'!E332)</f>
        <v/>
      </c>
    </row>
    <row r="333" spans="1:11">
      <c r="A333" s="46">
        <f>'Frese Valve Selection'!AF333</f>
        <v>0</v>
      </c>
      <c r="B333">
        <f>'Frese Valve Selection'!C333</f>
        <v>0</v>
      </c>
      <c r="C333">
        <f>'Frese Valve Selection'!AA333</f>
        <v>0</v>
      </c>
      <c r="F333">
        <f>'Frese Valve Selection'!D333</f>
        <v>0</v>
      </c>
      <c r="G333">
        <f t="shared" si="5"/>
        <v>1</v>
      </c>
      <c r="H333" t="e">
        <f>'Frese Valve Selection'!AB333</f>
        <v>#N/A</v>
      </c>
      <c r="I333" t="e">
        <f>'Frese Valve Selection'!AC333&amp;" kPa"</f>
        <v>#N/A</v>
      </c>
      <c r="J333">
        <f>'Frese Valve Selection'!B333</f>
        <v>0</v>
      </c>
      <c r="K333" s="47" t="str">
        <f>IF(ISBLANK('Frese Valve Selection'!E333),"",'Frese Valve Selection'!E333)</f>
        <v/>
      </c>
    </row>
    <row r="334" spans="1:11">
      <c r="A334" s="46">
        <f>'Frese Valve Selection'!AF334</f>
        <v>0</v>
      </c>
      <c r="B334">
        <f>'Frese Valve Selection'!C334</f>
        <v>0</v>
      </c>
      <c r="C334">
        <f>'Frese Valve Selection'!AA334</f>
        <v>0</v>
      </c>
      <c r="F334">
        <f>'Frese Valve Selection'!D334</f>
        <v>0</v>
      </c>
      <c r="G334">
        <f t="shared" si="5"/>
        <v>1</v>
      </c>
      <c r="H334" t="e">
        <f>'Frese Valve Selection'!AB334</f>
        <v>#N/A</v>
      </c>
      <c r="I334" t="e">
        <f>'Frese Valve Selection'!AC334&amp;" kPa"</f>
        <v>#N/A</v>
      </c>
      <c r="J334">
        <f>'Frese Valve Selection'!B334</f>
        <v>0</v>
      </c>
      <c r="K334" s="47" t="str">
        <f>IF(ISBLANK('Frese Valve Selection'!E334),"",'Frese Valve Selection'!E334)</f>
        <v/>
      </c>
    </row>
    <row r="335" spans="1:11">
      <c r="A335" s="46">
        <f>'Frese Valve Selection'!AF335</f>
        <v>0</v>
      </c>
      <c r="B335">
        <f>'Frese Valve Selection'!C335</f>
        <v>0</v>
      </c>
      <c r="C335">
        <f>'Frese Valve Selection'!AA335</f>
        <v>0</v>
      </c>
      <c r="F335">
        <f>'Frese Valve Selection'!D335</f>
        <v>0</v>
      </c>
      <c r="G335">
        <f t="shared" si="5"/>
        <v>1</v>
      </c>
      <c r="H335" t="e">
        <f>'Frese Valve Selection'!AB335</f>
        <v>#N/A</v>
      </c>
      <c r="I335" t="e">
        <f>'Frese Valve Selection'!AC335&amp;" kPa"</f>
        <v>#N/A</v>
      </c>
      <c r="J335">
        <f>'Frese Valve Selection'!B335</f>
        <v>0</v>
      </c>
      <c r="K335" s="47" t="str">
        <f>IF(ISBLANK('Frese Valve Selection'!E335),"",'Frese Valve Selection'!E335)</f>
        <v/>
      </c>
    </row>
    <row r="336" spans="1:11">
      <c r="A336" s="46">
        <f>'Frese Valve Selection'!AF336</f>
        <v>0</v>
      </c>
      <c r="B336">
        <f>'Frese Valve Selection'!C336</f>
        <v>0</v>
      </c>
      <c r="C336">
        <f>'Frese Valve Selection'!AA336</f>
        <v>0</v>
      </c>
      <c r="F336">
        <f>'Frese Valve Selection'!D336</f>
        <v>0</v>
      </c>
      <c r="G336">
        <f t="shared" si="5"/>
        <v>1</v>
      </c>
      <c r="H336" t="e">
        <f>'Frese Valve Selection'!AB336</f>
        <v>#N/A</v>
      </c>
      <c r="I336" t="e">
        <f>'Frese Valve Selection'!AC336&amp;" kPa"</f>
        <v>#N/A</v>
      </c>
      <c r="J336">
        <f>'Frese Valve Selection'!B336</f>
        <v>0</v>
      </c>
      <c r="K336" s="47" t="str">
        <f>IF(ISBLANK('Frese Valve Selection'!E336),"",'Frese Valve Selection'!E336)</f>
        <v/>
      </c>
    </row>
    <row r="337" spans="1:11">
      <c r="A337" s="46">
        <f>'Frese Valve Selection'!AF337</f>
        <v>0</v>
      </c>
      <c r="B337">
        <f>'Frese Valve Selection'!C337</f>
        <v>0</v>
      </c>
      <c r="C337">
        <f>'Frese Valve Selection'!AA337</f>
        <v>0</v>
      </c>
      <c r="F337">
        <f>'Frese Valve Selection'!D337</f>
        <v>0</v>
      </c>
      <c r="G337">
        <f t="shared" si="5"/>
        <v>1</v>
      </c>
      <c r="H337" t="e">
        <f>'Frese Valve Selection'!AB337</f>
        <v>#N/A</v>
      </c>
      <c r="I337" t="e">
        <f>'Frese Valve Selection'!AC337&amp;" kPa"</f>
        <v>#N/A</v>
      </c>
      <c r="J337">
        <f>'Frese Valve Selection'!B337</f>
        <v>0</v>
      </c>
      <c r="K337" s="47" t="str">
        <f>IF(ISBLANK('Frese Valve Selection'!E337),"",'Frese Valve Selection'!E337)</f>
        <v/>
      </c>
    </row>
    <row r="338" spans="1:11">
      <c r="A338" s="46">
        <f>'Frese Valve Selection'!AF338</f>
        <v>0</v>
      </c>
      <c r="B338">
        <f>'Frese Valve Selection'!C338</f>
        <v>0</v>
      </c>
      <c r="C338">
        <f>'Frese Valve Selection'!AA338</f>
        <v>0</v>
      </c>
      <c r="F338">
        <f>'Frese Valve Selection'!D338</f>
        <v>0</v>
      </c>
      <c r="G338">
        <f t="shared" si="5"/>
        <v>1</v>
      </c>
      <c r="H338" t="e">
        <f>'Frese Valve Selection'!AB338</f>
        <v>#N/A</v>
      </c>
      <c r="I338" t="e">
        <f>'Frese Valve Selection'!AC338&amp;" kPa"</f>
        <v>#N/A</v>
      </c>
      <c r="J338">
        <f>'Frese Valve Selection'!B338</f>
        <v>0</v>
      </c>
      <c r="K338" s="47" t="str">
        <f>IF(ISBLANK('Frese Valve Selection'!E338),"",'Frese Valve Selection'!E338)</f>
        <v/>
      </c>
    </row>
    <row r="339" spans="1:11">
      <c r="A339" s="46">
        <f>'Frese Valve Selection'!AF339</f>
        <v>0</v>
      </c>
      <c r="B339">
        <f>'Frese Valve Selection'!C339</f>
        <v>0</v>
      </c>
      <c r="C339">
        <f>'Frese Valve Selection'!AA339</f>
        <v>0</v>
      </c>
      <c r="F339">
        <f>'Frese Valve Selection'!D339</f>
        <v>0</v>
      </c>
      <c r="G339">
        <f t="shared" si="5"/>
        <v>1</v>
      </c>
      <c r="H339" t="e">
        <f>'Frese Valve Selection'!AB339</f>
        <v>#N/A</v>
      </c>
      <c r="I339" t="e">
        <f>'Frese Valve Selection'!AC339&amp;" kPa"</f>
        <v>#N/A</v>
      </c>
      <c r="J339">
        <f>'Frese Valve Selection'!B339</f>
        <v>0</v>
      </c>
      <c r="K339" s="47" t="str">
        <f>IF(ISBLANK('Frese Valve Selection'!E339),"",'Frese Valve Selection'!E339)</f>
        <v/>
      </c>
    </row>
    <row r="340" spans="1:11">
      <c r="A340" s="46">
        <f>'Frese Valve Selection'!AF340</f>
        <v>0</v>
      </c>
      <c r="B340">
        <f>'Frese Valve Selection'!C340</f>
        <v>0</v>
      </c>
      <c r="C340">
        <f>'Frese Valve Selection'!AA340</f>
        <v>0</v>
      </c>
      <c r="F340">
        <f>'Frese Valve Selection'!D340</f>
        <v>0</v>
      </c>
      <c r="G340">
        <f t="shared" si="5"/>
        <v>1</v>
      </c>
      <c r="H340" t="e">
        <f>'Frese Valve Selection'!AB340</f>
        <v>#N/A</v>
      </c>
      <c r="I340" t="e">
        <f>'Frese Valve Selection'!AC340&amp;" kPa"</f>
        <v>#N/A</v>
      </c>
      <c r="J340">
        <f>'Frese Valve Selection'!B340</f>
        <v>0</v>
      </c>
      <c r="K340" s="47" t="str">
        <f>IF(ISBLANK('Frese Valve Selection'!E340),"",'Frese Valve Selection'!E340)</f>
        <v/>
      </c>
    </row>
    <row r="341" spans="1:11">
      <c r="A341" s="46">
        <f>'Frese Valve Selection'!AF341</f>
        <v>0</v>
      </c>
      <c r="B341">
        <f>'Frese Valve Selection'!C341</f>
        <v>0</v>
      </c>
      <c r="C341">
        <f>'Frese Valve Selection'!AA341</f>
        <v>0</v>
      </c>
      <c r="F341">
        <f>'Frese Valve Selection'!D341</f>
        <v>0</v>
      </c>
      <c r="G341">
        <f t="shared" si="5"/>
        <v>1</v>
      </c>
      <c r="H341" t="e">
        <f>'Frese Valve Selection'!AB341</f>
        <v>#N/A</v>
      </c>
      <c r="I341" t="e">
        <f>'Frese Valve Selection'!AC341&amp;" kPa"</f>
        <v>#N/A</v>
      </c>
      <c r="J341">
        <f>'Frese Valve Selection'!B341</f>
        <v>0</v>
      </c>
      <c r="K341" s="47" t="str">
        <f>IF(ISBLANK('Frese Valve Selection'!E341),"",'Frese Valve Selection'!E341)</f>
        <v/>
      </c>
    </row>
    <row r="342" spans="1:11">
      <c r="A342" s="46">
        <f>'Frese Valve Selection'!AF342</f>
        <v>0</v>
      </c>
      <c r="B342">
        <f>'Frese Valve Selection'!C342</f>
        <v>0</v>
      </c>
      <c r="C342">
        <f>'Frese Valve Selection'!AA342</f>
        <v>0</v>
      </c>
      <c r="F342">
        <f>'Frese Valve Selection'!D342</f>
        <v>0</v>
      </c>
      <c r="G342">
        <f t="shared" si="5"/>
        <v>1</v>
      </c>
      <c r="H342" t="e">
        <f>'Frese Valve Selection'!AB342</f>
        <v>#N/A</v>
      </c>
      <c r="I342" t="e">
        <f>'Frese Valve Selection'!AC342&amp;" kPa"</f>
        <v>#N/A</v>
      </c>
      <c r="J342">
        <f>'Frese Valve Selection'!B342</f>
        <v>0</v>
      </c>
      <c r="K342" s="47" t="str">
        <f>IF(ISBLANK('Frese Valve Selection'!E342),"",'Frese Valve Selection'!E342)</f>
        <v/>
      </c>
    </row>
    <row r="343" spans="1:11">
      <c r="A343" s="46">
        <f>'Frese Valve Selection'!AF343</f>
        <v>0</v>
      </c>
      <c r="B343">
        <f>'Frese Valve Selection'!C343</f>
        <v>0</v>
      </c>
      <c r="C343">
        <f>'Frese Valve Selection'!AA343</f>
        <v>0</v>
      </c>
      <c r="F343">
        <f>'Frese Valve Selection'!D343</f>
        <v>0</v>
      </c>
      <c r="G343">
        <f t="shared" si="5"/>
        <v>1</v>
      </c>
      <c r="H343" t="e">
        <f>'Frese Valve Selection'!AB343</f>
        <v>#N/A</v>
      </c>
      <c r="I343" t="e">
        <f>'Frese Valve Selection'!AC343&amp;" kPa"</f>
        <v>#N/A</v>
      </c>
      <c r="J343">
        <f>'Frese Valve Selection'!B343</f>
        <v>0</v>
      </c>
      <c r="K343" s="47" t="str">
        <f>IF(ISBLANK('Frese Valve Selection'!E343),"",'Frese Valve Selection'!E343)</f>
        <v/>
      </c>
    </row>
    <row r="344" spans="1:11">
      <c r="A344" s="46">
        <f>'Frese Valve Selection'!AF344</f>
        <v>0</v>
      </c>
      <c r="B344">
        <f>'Frese Valve Selection'!C344</f>
        <v>0</v>
      </c>
      <c r="C344">
        <f>'Frese Valve Selection'!AA344</f>
        <v>0</v>
      </c>
      <c r="F344">
        <f>'Frese Valve Selection'!D344</f>
        <v>0</v>
      </c>
      <c r="G344">
        <f t="shared" si="5"/>
        <v>1</v>
      </c>
      <c r="H344" t="e">
        <f>'Frese Valve Selection'!AB344</f>
        <v>#N/A</v>
      </c>
      <c r="I344" t="e">
        <f>'Frese Valve Selection'!AC344&amp;" kPa"</f>
        <v>#N/A</v>
      </c>
      <c r="J344">
        <f>'Frese Valve Selection'!B344</f>
        <v>0</v>
      </c>
      <c r="K344" s="47" t="str">
        <f>IF(ISBLANK('Frese Valve Selection'!E344),"",'Frese Valve Selection'!E344)</f>
        <v/>
      </c>
    </row>
    <row r="345" spans="1:11">
      <c r="A345" s="46">
        <f>'Frese Valve Selection'!AF345</f>
        <v>0</v>
      </c>
      <c r="B345">
        <f>'Frese Valve Selection'!C345</f>
        <v>0</v>
      </c>
      <c r="C345">
        <f>'Frese Valve Selection'!AA345</f>
        <v>0</v>
      </c>
      <c r="F345">
        <f>'Frese Valve Selection'!D345</f>
        <v>0</v>
      </c>
      <c r="G345">
        <f t="shared" si="5"/>
        <v>1</v>
      </c>
      <c r="H345" t="e">
        <f>'Frese Valve Selection'!AB345</f>
        <v>#N/A</v>
      </c>
      <c r="I345" t="e">
        <f>'Frese Valve Selection'!AC345&amp;" kPa"</f>
        <v>#N/A</v>
      </c>
      <c r="J345">
        <f>'Frese Valve Selection'!B345</f>
        <v>0</v>
      </c>
      <c r="K345" s="47" t="str">
        <f>IF(ISBLANK('Frese Valve Selection'!E345),"",'Frese Valve Selection'!E345)</f>
        <v/>
      </c>
    </row>
    <row r="346" spans="1:11">
      <c r="A346" s="46">
        <f>'Frese Valve Selection'!AF346</f>
        <v>0</v>
      </c>
      <c r="B346">
        <f>'Frese Valve Selection'!C346</f>
        <v>0</v>
      </c>
      <c r="C346">
        <f>'Frese Valve Selection'!AA346</f>
        <v>0</v>
      </c>
      <c r="F346">
        <f>'Frese Valve Selection'!D346</f>
        <v>0</v>
      </c>
      <c r="G346">
        <f t="shared" si="5"/>
        <v>1</v>
      </c>
      <c r="H346" t="e">
        <f>'Frese Valve Selection'!AB346</f>
        <v>#N/A</v>
      </c>
      <c r="I346" t="e">
        <f>'Frese Valve Selection'!AC346&amp;" kPa"</f>
        <v>#N/A</v>
      </c>
      <c r="J346">
        <f>'Frese Valve Selection'!B346</f>
        <v>0</v>
      </c>
      <c r="K346" s="47" t="str">
        <f>IF(ISBLANK('Frese Valve Selection'!E346),"",'Frese Valve Selection'!E346)</f>
        <v/>
      </c>
    </row>
    <row r="347" spans="1:11">
      <c r="A347" s="46">
        <f>'Frese Valve Selection'!AF347</f>
        <v>0</v>
      </c>
      <c r="B347">
        <f>'Frese Valve Selection'!C347</f>
        <v>0</v>
      </c>
      <c r="C347">
        <f>'Frese Valve Selection'!AA347</f>
        <v>0</v>
      </c>
      <c r="F347">
        <f>'Frese Valve Selection'!D347</f>
        <v>0</v>
      </c>
      <c r="G347">
        <f t="shared" si="5"/>
        <v>1</v>
      </c>
      <c r="H347" t="e">
        <f>'Frese Valve Selection'!AB347</f>
        <v>#N/A</v>
      </c>
      <c r="I347" t="e">
        <f>'Frese Valve Selection'!AC347&amp;" kPa"</f>
        <v>#N/A</v>
      </c>
      <c r="J347">
        <f>'Frese Valve Selection'!B347</f>
        <v>0</v>
      </c>
      <c r="K347" s="47" t="str">
        <f>IF(ISBLANK('Frese Valve Selection'!E347),"",'Frese Valve Selection'!E347)</f>
        <v/>
      </c>
    </row>
    <row r="348" spans="1:11">
      <c r="A348" s="46">
        <f>'Frese Valve Selection'!AF348</f>
        <v>0</v>
      </c>
      <c r="B348">
        <f>'Frese Valve Selection'!C348</f>
        <v>0</v>
      </c>
      <c r="C348">
        <f>'Frese Valve Selection'!AA348</f>
        <v>0</v>
      </c>
      <c r="F348">
        <f>'Frese Valve Selection'!D348</f>
        <v>0</v>
      </c>
      <c r="G348">
        <f t="shared" si="5"/>
        <v>1</v>
      </c>
      <c r="H348" t="e">
        <f>'Frese Valve Selection'!AB348</f>
        <v>#N/A</v>
      </c>
      <c r="I348" t="e">
        <f>'Frese Valve Selection'!AC348&amp;" kPa"</f>
        <v>#N/A</v>
      </c>
      <c r="J348">
        <f>'Frese Valve Selection'!B348</f>
        <v>0</v>
      </c>
      <c r="K348" s="47" t="str">
        <f>IF(ISBLANK('Frese Valve Selection'!E348),"",'Frese Valve Selection'!E348)</f>
        <v/>
      </c>
    </row>
    <row r="349" spans="1:11">
      <c r="A349" s="46">
        <f>'Frese Valve Selection'!AF349</f>
        <v>0</v>
      </c>
      <c r="B349">
        <f>'Frese Valve Selection'!C349</f>
        <v>0</v>
      </c>
      <c r="C349">
        <f>'Frese Valve Selection'!AA349</f>
        <v>0</v>
      </c>
      <c r="F349">
        <f>'Frese Valve Selection'!D349</f>
        <v>0</v>
      </c>
      <c r="G349">
        <f t="shared" si="5"/>
        <v>1</v>
      </c>
      <c r="H349" t="e">
        <f>'Frese Valve Selection'!AB349</f>
        <v>#N/A</v>
      </c>
      <c r="I349" t="e">
        <f>'Frese Valve Selection'!AC349&amp;" kPa"</f>
        <v>#N/A</v>
      </c>
      <c r="J349">
        <f>'Frese Valve Selection'!B349</f>
        <v>0</v>
      </c>
      <c r="K349" s="47" t="str">
        <f>IF(ISBLANK('Frese Valve Selection'!E349),"",'Frese Valve Selection'!E349)</f>
        <v/>
      </c>
    </row>
    <row r="350" spans="1:11">
      <c r="A350" s="46">
        <f>'Frese Valve Selection'!AF350</f>
        <v>0</v>
      </c>
      <c r="B350">
        <f>'Frese Valve Selection'!C350</f>
        <v>0</v>
      </c>
      <c r="C350">
        <f>'Frese Valve Selection'!AA350</f>
        <v>0</v>
      </c>
      <c r="F350">
        <f>'Frese Valve Selection'!D350</f>
        <v>0</v>
      </c>
      <c r="G350">
        <f t="shared" si="5"/>
        <v>1</v>
      </c>
      <c r="H350" t="e">
        <f>'Frese Valve Selection'!AB350</f>
        <v>#N/A</v>
      </c>
      <c r="I350" t="e">
        <f>'Frese Valve Selection'!AC350&amp;" kPa"</f>
        <v>#N/A</v>
      </c>
      <c r="J350">
        <f>'Frese Valve Selection'!B350</f>
        <v>0</v>
      </c>
      <c r="K350" s="47" t="str">
        <f>IF(ISBLANK('Frese Valve Selection'!E350),"",'Frese Valve Selection'!E350)</f>
        <v/>
      </c>
    </row>
    <row r="351" spans="1:11">
      <c r="A351" s="46">
        <f>'Frese Valve Selection'!AF351</f>
        <v>0</v>
      </c>
      <c r="B351">
        <f>'Frese Valve Selection'!C351</f>
        <v>0</v>
      </c>
      <c r="C351">
        <f>'Frese Valve Selection'!AA351</f>
        <v>0</v>
      </c>
      <c r="F351">
        <f>'Frese Valve Selection'!D351</f>
        <v>0</v>
      </c>
      <c r="G351">
        <f t="shared" si="5"/>
        <v>1</v>
      </c>
      <c r="H351" t="e">
        <f>'Frese Valve Selection'!AB351</f>
        <v>#N/A</v>
      </c>
      <c r="I351" t="e">
        <f>'Frese Valve Selection'!AC351&amp;" kPa"</f>
        <v>#N/A</v>
      </c>
      <c r="J351">
        <f>'Frese Valve Selection'!B351</f>
        <v>0</v>
      </c>
      <c r="K351" s="47" t="str">
        <f>IF(ISBLANK('Frese Valve Selection'!E351),"",'Frese Valve Selection'!E351)</f>
        <v/>
      </c>
    </row>
    <row r="352" spans="1:11">
      <c r="A352" s="46">
        <f>'Frese Valve Selection'!AF352</f>
        <v>0</v>
      </c>
      <c r="B352">
        <f>'Frese Valve Selection'!C352</f>
        <v>0</v>
      </c>
      <c r="C352">
        <f>'Frese Valve Selection'!AA352</f>
        <v>0</v>
      </c>
      <c r="F352">
        <f>'Frese Valve Selection'!D352</f>
        <v>0</v>
      </c>
      <c r="G352">
        <f t="shared" si="5"/>
        <v>1</v>
      </c>
      <c r="H352" t="e">
        <f>'Frese Valve Selection'!AB352</f>
        <v>#N/A</v>
      </c>
      <c r="I352" t="e">
        <f>'Frese Valve Selection'!AC352&amp;" kPa"</f>
        <v>#N/A</v>
      </c>
      <c r="J352">
        <f>'Frese Valve Selection'!B352</f>
        <v>0</v>
      </c>
      <c r="K352" s="47" t="str">
        <f>IF(ISBLANK('Frese Valve Selection'!E352),"",'Frese Valve Selection'!E352)</f>
        <v/>
      </c>
    </row>
    <row r="353" spans="1:11">
      <c r="A353" s="46">
        <f>'Frese Valve Selection'!AF353</f>
        <v>0</v>
      </c>
      <c r="B353">
        <f>'Frese Valve Selection'!C353</f>
        <v>0</v>
      </c>
      <c r="C353">
        <f>'Frese Valve Selection'!AA353</f>
        <v>0</v>
      </c>
      <c r="F353">
        <f>'Frese Valve Selection'!D353</f>
        <v>0</v>
      </c>
      <c r="G353">
        <f t="shared" si="5"/>
        <v>1</v>
      </c>
      <c r="H353" t="e">
        <f>'Frese Valve Selection'!AB353</f>
        <v>#N/A</v>
      </c>
      <c r="I353" t="e">
        <f>'Frese Valve Selection'!AC353&amp;" kPa"</f>
        <v>#N/A</v>
      </c>
      <c r="J353">
        <f>'Frese Valve Selection'!B353</f>
        <v>0</v>
      </c>
      <c r="K353" s="47" t="str">
        <f>IF(ISBLANK('Frese Valve Selection'!E353),"",'Frese Valve Selection'!E353)</f>
        <v/>
      </c>
    </row>
    <row r="354" spans="1:11">
      <c r="A354" s="46">
        <f>'Frese Valve Selection'!AF354</f>
        <v>0</v>
      </c>
      <c r="B354">
        <f>'Frese Valve Selection'!C354</f>
        <v>0</v>
      </c>
      <c r="C354">
        <f>'Frese Valve Selection'!AA354</f>
        <v>0</v>
      </c>
      <c r="F354">
        <f>'Frese Valve Selection'!D354</f>
        <v>0</v>
      </c>
      <c r="G354">
        <f t="shared" si="5"/>
        <v>1</v>
      </c>
      <c r="H354" t="e">
        <f>'Frese Valve Selection'!AB354</f>
        <v>#N/A</v>
      </c>
      <c r="I354" t="e">
        <f>'Frese Valve Selection'!AC354&amp;" kPa"</f>
        <v>#N/A</v>
      </c>
      <c r="J354">
        <f>'Frese Valve Selection'!B354</f>
        <v>0</v>
      </c>
      <c r="K354" s="47" t="str">
        <f>IF(ISBLANK('Frese Valve Selection'!E354),"",'Frese Valve Selection'!E354)</f>
        <v/>
      </c>
    </row>
    <row r="355" spans="1:11">
      <c r="A355" s="46">
        <f>'Frese Valve Selection'!AF355</f>
        <v>0</v>
      </c>
      <c r="B355">
        <f>'Frese Valve Selection'!C355</f>
        <v>0</v>
      </c>
      <c r="C355">
        <f>'Frese Valve Selection'!AA355</f>
        <v>0</v>
      </c>
      <c r="F355">
        <f>'Frese Valve Selection'!D355</f>
        <v>0</v>
      </c>
      <c r="G355">
        <f t="shared" si="5"/>
        <v>1</v>
      </c>
      <c r="H355" t="e">
        <f>'Frese Valve Selection'!AB355</f>
        <v>#N/A</v>
      </c>
      <c r="I355" t="e">
        <f>'Frese Valve Selection'!AC355&amp;" kPa"</f>
        <v>#N/A</v>
      </c>
      <c r="J355">
        <f>'Frese Valve Selection'!B355</f>
        <v>0</v>
      </c>
      <c r="K355" s="47" t="str">
        <f>IF(ISBLANK('Frese Valve Selection'!E355),"",'Frese Valve Selection'!E355)</f>
        <v/>
      </c>
    </row>
    <row r="356" spans="1:11">
      <c r="A356" s="46">
        <f>'Frese Valve Selection'!AF356</f>
        <v>0</v>
      </c>
      <c r="B356">
        <f>'Frese Valve Selection'!C356</f>
        <v>0</v>
      </c>
      <c r="C356">
        <f>'Frese Valve Selection'!AA356</f>
        <v>0</v>
      </c>
      <c r="F356">
        <f>'Frese Valve Selection'!D356</f>
        <v>0</v>
      </c>
      <c r="G356">
        <f t="shared" si="5"/>
        <v>1</v>
      </c>
      <c r="H356" t="e">
        <f>'Frese Valve Selection'!AB356</f>
        <v>#N/A</v>
      </c>
      <c r="I356" t="e">
        <f>'Frese Valve Selection'!AC356&amp;" kPa"</f>
        <v>#N/A</v>
      </c>
      <c r="J356">
        <f>'Frese Valve Selection'!B356</f>
        <v>0</v>
      </c>
      <c r="K356" s="47" t="str">
        <f>IF(ISBLANK('Frese Valve Selection'!E356),"",'Frese Valve Selection'!E356)</f>
        <v/>
      </c>
    </row>
    <row r="357" spans="1:11">
      <c r="A357" s="46">
        <f>'Frese Valve Selection'!AF357</f>
        <v>0</v>
      </c>
      <c r="B357">
        <f>'Frese Valve Selection'!C357</f>
        <v>0</v>
      </c>
      <c r="C357">
        <f>'Frese Valve Selection'!AA357</f>
        <v>0</v>
      </c>
      <c r="F357">
        <f>'Frese Valve Selection'!D357</f>
        <v>0</v>
      </c>
      <c r="G357">
        <f t="shared" si="5"/>
        <v>1</v>
      </c>
      <c r="H357" t="e">
        <f>'Frese Valve Selection'!AB357</f>
        <v>#N/A</v>
      </c>
      <c r="I357" t="e">
        <f>'Frese Valve Selection'!AC357&amp;" kPa"</f>
        <v>#N/A</v>
      </c>
      <c r="J357">
        <f>'Frese Valve Selection'!B357</f>
        <v>0</v>
      </c>
      <c r="K357" s="47" t="str">
        <f>IF(ISBLANK('Frese Valve Selection'!E357),"",'Frese Valve Selection'!E357)</f>
        <v/>
      </c>
    </row>
    <row r="358" spans="1:11">
      <c r="A358" s="46">
        <f>'Frese Valve Selection'!AF358</f>
        <v>0</v>
      </c>
      <c r="B358">
        <f>'Frese Valve Selection'!C358</f>
        <v>0</v>
      </c>
      <c r="C358">
        <f>'Frese Valve Selection'!AA358</f>
        <v>0</v>
      </c>
      <c r="F358">
        <f>'Frese Valve Selection'!D358</f>
        <v>0</v>
      </c>
      <c r="G358">
        <f t="shared" si="5"/>
        <v>1</v>
      </c>
      <c r="H358" t="e">
        <f>'Frese Valve Selection'!AB358</f>
        <v>#N/A</v>
      </c>
      <c r="I358" t="e">
        <f>'Frese Valve Selection'!AC358&amp;" kPa"</f>
        <v>#N/A</v>
      </c>
      <c r="J358">
        <f>'Frese Valve Selection'!B358</f>
        <v>0</v>
      </c>
      <c r="K358" s="47" t="str">
        <f>IF(ISBLANK('Frese Valve Selection'!E358),"",'Frese Valve Selection'!E358)</f>
        <v/>
      </c>
    </row>
    <row r="359" spans="1:11">
      <c r="A359" s="46">
        <f>'Frese Valve Selection'!AF359</f>
        <v>0</v>
      </c>
      <c r="B359">
        <f>'Frese Valve Selection'!C359</f>
        <v>0</v>
      </c>
      <c r="C359">
        <f>'Frese Valve Selection'!AA359</f>
        <v>0</v>
      </c>
      <c r="F359">
        <f>'Frese Valve Selection'!D359</f>
        <v>0</v>
      </c>
      <c r="G359">
        <f t="shared" si="5"/>
        <v>1</v>
      </c>
      <c r="H359" t="e">
        <f>'Frese Valve Selection'!AB359</f>
        <v>#N/A</v>
      </c>
      <c r="I359" t="e">
        <f>'Frese Valve Selection'!AC359&amp;" kPa"</f>
        <v>#N/A</v>
      </c>
      <c r="J359">
        <f>'Frese Valve Selection'!B359</f>
        <v>0</v>
      </c>
      <c r="K359" s="47" t="str">
        <f>IF(ISBLANK('Frese Valve Selection'!E359),"",'Frese Valve Selection'!E359)</f>
        <v/>
      </c>
    </row>
    <row r="360" spans="1:11">
      <c r="A360" s="46">
        <f>'Frese Valve Selection'!AF360</f>
        <v>0</v>
      </c>
      <c r="B360">
        <f>'Frese Valve Selection'!C360</f>
        <v>0</v>
      </c>
      <c r="C360">
        <f>'Frese Valve Selection'!AA360</f>
        <v>0</v>
      </c>
      <c r="F360">
        <f>'Frese Valve Selection'!D360</f>
        <v>0</v>
      </c>
      <c r="G360">
        <f t="shared" si="5"/>
        <v>1</v>
      </c>
      <c r="H360" t="e">
        <f>'Frese Valve Selection'!AB360</f>
        <v>#N/A</v>
      </c>
      <c r="I360" t="e">
        <f>'Frese Valve Selection'!AC360&amp;" kPa"</f>
        <v>#N/A</v>
      </c>
      <c r="J360">
        <f>'Frese Valve Selection'!B360</f>
        <v>0</v>
      </c>
      <c r="K360" s="47" t="str">
        <f>IF(ISBLANK('Frese Valve Selection'!E360),"",'Frese Valve Selection'!E360)</f>
        <v/>
      </c>
    </row>
    <row r="361" spans="1:11">
      <c r="A361" s="46">
        <f>'Frese Valve Selection'!AF361</f>
        <v>0</v>
      </c>
      <c r="B361">
        <f>'Frese Valve Selection'!C361</f>
        <v>0</v>
      </c>
      <c r="C361">
        <f>'Frese Valve Selection'!AA361</f>
        <v>0</v>
      </c>
      <c r="F361">
        <f>'Frese Valve Selection'!D361</f>
        <v>0</v>
      </c>
      <c r="G361">
        <f t="shared" si="5"/>
        <v>1</v>
      </c>
      <c r="H361" t="e">
        <f>'Frese Valve Selection'!AB361</f>
        <v>#N/A</v>
      </c>
      <c r="I361" t="e">
        <f>'Frese Valve Selection'!AC361&amp;" kPa"</f>
        <v>#N/A</v>
      </c>
      <c r="J361">
        <f>'Frese Valve Selection'!B361</f>
        <v>0</v>
      </c>
      <c r="K361" s="47" t="str">
        <f>IF(ISBLANK('Frese Valve Selection'!E361),"",'Frese Valve Selection'!E361)</f>
        <v/>
      </c>
    </row>
    <row r="362" spans="1:11">
      <c r="A362" s="46">
        <f>'Frese Valve Selection'!AF362</f>
        <v>0</v>
      </c>
      <c r="B362">
        <f>'Frese Valve Selection'!C362</f>
        <v>0</v>
      </c>
      <c r="C362">
        <f>'Frese Valve Selection'!AA362</f>
        <v>0</v>
      </c>
      <c r="F362">
        <f>'Frese Valve Selection'!D362</f>
        <v>0</v>
      </c>
      <c r="G362">
        <f t="shared" si="5"/>
        <v>1</v>
      </c>
      <c r="H362" t="e">
        <f>'Frese Valve Selection'!AB362</f>
        <v>#N/A</v>
      </c>
      <c r="I362" t="e">
        <f>'Frese Valve Selection'!AC362&amp;" kPa"</f>
        <v>#N/A</v>
      </c>
      <c r="J362">
        <f>'Frese Valve Selection'!B362</f>
        <v>0</v>
      </c>
      <c r="K362" s="47" t="str">
        <f>IF(ISBLANK('Frese Valve Selection'!E362),"",'Frese Valve Selection'!E362)</f>
        <v/>
      </c>
    </row>
    <row r="363" spans="1:11">
      <c r="A363" s="46">
        <f>'Frese Valve Selection'!AF363</f>
        <v>0</v>
      </c>
      <c r="B363">
        <f>'Frese Valve Selection'!C363</f>
        <v>0</v>
      </c>
      <c r="C363">
        <f>'Frese Valve Selection'!AA363</f>
        <v>0</v>
      </c>
      <c r="F363">
        <f>'Frese Valve Selection'!D363</f>
        <v>0</v>
      </c>
      <c r="G363">
        <f t="shared" si="5"/>
        <v>1</v>
      </c>
      <c r="H363" t="e">
        <f>'Frese Valve Selection'!AB363</f>
        <v>#N/A</v>
      </c>
      <c r="I363" t="e">
        <f>'Frese Valve Selection'!AC363&amp;" kPa"</f>
        <v>#N/A</v>
      </c>
      <c r="J363">
        <f>'Frese Valve Selection'!B363</f>
        <v>0</v>
      </c>
      <c r="K363" s="47" t="str">
        <f>IF(ISBLANK('Frese Valve Selection'!E363),"",'Frese Valve Selection'!E363)</f>
        <v/>
      </c>
    </row>
    <row r="364" spans="1:11">
      <c r="A364" s="46">
        <f>'Frese Valve Selection'!AF364</f>
        <v>0</v>
      </c>
      <c r="B364">
        <f>'Frese Valve Selection'!C364</f>
        <v>0</v>
      </c>
      <c r="C364">
        <f>'Frese Valve Selection'!AA364</f>
        <v>0</v>
      </c>
      <c r="F364">
        <f>'Frese Valve Selection'!D364</f>
        <v>0</v>
      </c>
      <c r="G364">
        <f t="shared" si="5"/>
        <v>1</v>
      </c>
      <c r="H364" t="e">
        <f>'Frese Valve Selection'!AB364</f>
        <v>#N/A</v>
      </c>
      <c r="I364" t="e">
        <f>'Frese Valve Selection'!AC364&amp;" kPa"</f>
        <v>#N/A</v>
      </c>
      <c r="J364">
        <f>'Frese Valve Selection'!B364</f>
        <v>0</v>
      </c>
      <c r="K364" s="47" t="str">
        <f>IF(ISBLANK('Frese Valve Selection'!E364),"",'Frese Valve Selection'!E364)</f>
        <v/>
      </c>
    </row>
    <row r="365" spans="1:11">
      <c r="A365" s="46">
        <f>'Frese Valve Selection'!AF365</f>
        <v>0</v>
      </c>
      <c r="B365">
        <f>'Frese Valve Selection'!C365</f>
        <v>0</v>
      </c>
      <c r="C365">
        <f>'Frese Valve Selection'!AA365</f>
        <v>0</v>
      </c>
      <c r="F365">
        <f>'Frese Valve Selection'!D365</f>
        <v>0</v>
      </c>
      <c r="G365">
        <f t="shared" si="5"/>
        <v>1</v>
      </c>
      <c r="H365" t="e">
        <f>'Frese Valve Selection'!AB365</f>
        <v>#N/A</v>
      </c>
      <c r="I365" t="e">
        <f>'Frese Valve Selection'!AC365&amp;" kPa"</f>
        <v>#N/A</v>
      </c>
      <c r="J365">
        <f>'Frese Valve Selection'!B365</f>
        <v>0</v>
      </c>
      <c r="K365" s="47" t="str">
        <f>IF(ISBLANK('Frese Valve Selection'!E365),"",'Frese Valve Selection'!E365)</f>
        <v/>
      </c>
    </row>
    <row r="366" spans="1:11">
      <c r="A366" s="46">
        <f>'Frese Valve Selection'!AF366</f>
        <v>0</v>
      </c>
      <c r="B366">
        <f>'Frese Valve Selection'!C366</f>
        <v>0</v>
      </c>
      <c r="C366">
        <f>'Frese Valve Selection'!AA366</f>
        <v>0</v>
      </c>
      <c r="F366">
        <f>'Frese Valve Selection'!D366</f>
        <v>0</v>
      </c>
      <c r="G366">
        <f t="shared" si="5"/>
        <v>1</v>
      </c>
      <c r="H366" t="e">
        <f>'Frese Valve Selection'!AB366</f>
        <v>#N/A</v>
      </c>
      <c r="I366" t="e">
        <f>'Frese Valve Selection'!AC366&amp;" kPa"</f>
        <v>#N/A</v>
      </c>
      <c r="J366">
        <f>'Frese Valve Selection'!B366</f>
        <v>0</v>
      </c>
      <c r="K366" s="47" t="str">
        <f>IF(ISBLANK('Frese Valve Selection'!E366),"",'Frese Valve Selection'!E366)</f>
        <v/>
      </c>
    </row>
    <row r="367" spans="1:11">
      <c r="A367" s="46">
        <f>'Frese Valve Selection'!AF367</f>
        <v>0</v>
      </c>
      <c r="B367">
        <f>'Frese Valve Selection'!C367</f>
        <v>0</v>
      </c>
      <c r="C367">
        <f>'Frese Valve Selection'!AA367</f>
        <v>0</v>
      </c>
      <c r="F367">
        <f>'Frese Valve Selection'!D367</f>
        <v>0</v>
      </c>
      <c r="G367">
        <f t="shared" si="5"/>
        <v>1</v>
      </c>
      <c r="H367" t="e">
        <f>'Frese Valve Selection'!AB367</f>
        <v>#N/A</v>
      </c>
      <c r="I367" t="e">
        <f>'Frese Valve Selection'!AC367&amp;" kPa"</f>
        <v>#N/A</v>
      </c>
      <c r="J367">
        <f>'Frese Valve Selection'!B367</f>
        <v>0</v>
      </c>
      <c r="K367" s="47" t="str">
        <f>IF(ISBLANK('Frese Valve Selection'!E367),"",'Frese Valve Selection'!E367)</f>
        <v/>
      </c>
    </row>
    <row r="368" spans="1:11">
      <c r="A368" s="46">
        <f>'Frese Valve Selection'!AF368</f>
        <v>0</v>
      </c>
      <c r="B368">
        <f>'Frese Valve Selection'!C368</f>
        <v>0</v>
      </c>
      <c r="C368">
        <f>'Frese Valve Selection'!AA368</f>
        <v>0</v>
      </c>
      <c r="F368">
        <f>'Frese Valve Selection'!D368</f>
        <v>0</v>
      </c>
      <c r="G368">
        <f t="shared" si="5"/>
        <v>1</v>
      </c>
      <c r="H368" t="e">
        <f>'Frese Valve Selection'!AB368</f>
        <v>#N/A</v>
      </c>
      <c r="I368" t="e">
        <f>'Frese Valve Selection'!AC368&amp;" kPa"</f>
        <v>#N/A</v>
      </c>
      <c r="J368">
        <f>'Frese Valve Selection'!B368</f>
        <v>0</v>
      </c>
      <c r="K368" s="47" t="str">
        <f>IF(ISBLANK('Frese Valve Selection'!E368),"",'Frese Valve Selection'!E368)</f>
        <v/>
      </c>
    </row>
    <row r="369" spans="1:11">
      <c r="A369" s="46">
        <f>'Frese Valve Selection'!AF369</f>
        <v>0</v>
      </c>
      <c r="B369">
        <f>'Frese Valve Selection'!C369</f>
        <v>0</v>
      </c>
      <c r="C369">
        <f>'Frese Valve Selection'!AA369</f>
        <v>0</v>
      </c>
      <c r="F369">
        <f>'Frese Valve Selection'!D369</f>
        <v>0</v>
      </c>
      <c r="G369">
        <f t="shared" si="5"/>
        <v>1</v>
      </c>
      <c r="H369" t="e">
        <f>'Frese Valve Selection'!AB369</f>
        <v>#N/A</v>
      </c>
      <c r="I369" t="e">
        <f>'Frese Valve Selection'!AC369&amp;" kPa"</f>
        <v>#N/A</v>
      </c>
      <c r="J369">
        <f>'Frese Valve Selection'!B369</f>
        <v>0</v>
      </c>
      <c r="K369" s="47" t="str">
        <f>IF(ISBLANK('Frese Valve Selection'!E369),"",'Frese Valve Selection'!E369)</f>
        <v/>
      </c>
    </row>
    <row r="370" spans="1:11">
      <c r="A370" s="46">
        <f>'Frese Valve Selection'!AF370</f>
        <v>0</v>
      </c>
      <c r="B370">
        <f>'Frese Valve Selection'!C370</f>
        <v>0</v>
      </c>
      <c r="C370">
        <f>'Frese Valve Selection'!AA370</f>
        <v>0</v>
      </c>
      <c r="F370">
        <f>'Frese Valve Selection'!D370</f>
        <v>0</v>
      </c>
      <c r="G370">
        <f t="shared" si="5"/>
        <v>1</v>
      </c>
      <c r="H370" t="e">
        <f>'Frese Valve Selection'!AB370</f>
        <v>#N/A</v>
      </c>
      <c r="I370" t="e">
        <f>'Frese Valve Selection'!AC370&amp;" kPa"</f>
        <v>#N/A</v>
      </c>
      <c r="J370">
        <f>'Frese Valve Selection'!B370</f>
        <v>0</v>
      </c>
      <c r="K370" s="47" t="str">
        <f>IF(ISBLANK('Frese Valve Selection'!E370),"",'Frese Valve Selection'!E370)</f>
        <v/>
      </c>
    </row>
    <row r="371" spans="1:11">
      <c r="A371" s="46">
        <f>'Frese Valve Selection'!AF371</f>
        <v>0</v>
      </c>
      <c r="B371">
        <f>'Frese Valve Selection'!C371</f>
        <v>0</v>
      </c>
      <c r="C371">
        <f>'Frese Valve Selection'!AA371</f>
        <v>0</v>
      </c>
      <c r="F371">
        <f>'Frese Valve Selection'!D371</f>
        <v>0</v>
      </c>
      <c r="G371">
        <f t="shared" si="5"/>
        <v>1</v>
      </c>
      <c r="H371" t="e">
        <f>'Frese Valve Selection'!AB371</f>
        <v>#N/A</v>
      </c>
      <c r="I371" t="e">
        <f>'Frese Valve Selection'!AC371&amp;" kPa"</f>
        <v>#N/A</v>
      </c>
      <c r="J371">
        <f>'Frese Valve Selection'!B371</f>
        <v>0</v>
      </c>
      <c r="K371" s="47" t="str">
        <f>IF(ISBLANK('Frese Valve Selection'!E371),"",'Frese Valve Selection'!E371)</f>
        <v/>
      </c>
    </row>
    <row r="372" spans="1:11">
      <c r="A372" s="46">
        <f>'Frese Valve Selection'!AF372</f>
        <v>0</v>
      </c>
      <c r="B372">
        <f>'Frese Valve Selection'!C372</f>
        <v>0</v>
      </c>
      <c r="C372">
        <f>'Frese Valve Selection'!AA372</f>
        <v>0</v>
      </c>
      <c r="F372">
        <f>'Frese Valve Selection'!D372</f>
        <v>0</v>
      </c>
      <c r="G372">
        <f t="shared" si="5"/>
        <v>1</v>
      </c>
      <c r="H372" t="e">
        <f>'Frese Valve Selection'!AB372</f>
        <v>#N/A</v>
      </c>
      <c r="I372" t="e">
        <f>'Frese Valve Selection'!AC372&amp;" kPa"</f>
        <v>#N/A</v>
      </c>
      <c r="J372">
        <f>'Frese Valve Selection'!B372</f>
        <v>0</v>
      </c>
      <c r="K372" s="47" t="str">
        <f>IF(ISBLANK('Frese Valve Selection'!E372),"",'Frese Valve Selection'!E372)</f>
        <v/>
      </c>
    </row>
    <row r="373" spans="1:11">
      <c r="A373" s="46">
        <f>'Frese Valve Selection'!AF373</f>
        <v>0</v>
      </c>
      <c r="B373">
        <f>'Frese Valve Selection'!C373</f>
        <v>0</v>
      </c>
      <c r="C373">
        <f>'Frese Valve Selection'!AA373</f>
        <v>0</v>
      </c>
      <c r="F373">
        <f>'Frese Valve Selection'!D373</f>
        <v>0</v>
      </c>
      <c r="G373">
        <f t="shared" si="5"/>
        <v>1</v>
      </c>
      <c r="H373" t="e">
        <f>'Frese Valve Selection'!AB373</f>
        <v>#N/A</v>
      </c>
      <c r="I373" t="e">
        <f>'Frese Valve Selection'!AC373&amp;" kPa"</f>
        <v>#N/A</v>
      </c>
      <c r="J373">
        <f>'Frese Valve Selection'!B373</f>
        <v>0</v>
      </c>
      <c r="K373" s="47" t="str">
        <f>IF(ISBLANK('Frese Valve Selection'!E373),"",'Frese Valve Selection'!E373)</f>
        <v/>
      </c>
    </row>
    <row r="374" spans="1:11">
      <c r="A374" s="46">
        <f>'Frese Valve Selection'!AF374</f>
        <v>0</v>
      </c>
      <c r="B374">
        <f>'Frese Valve Selection'!C374</f>
        <v>0</v>
      </c>
      <c r="C374">
        <f>'Frese Valve Selection'!AA374</f>
        <v>0</v>
      </c>
      <c r="F374">
        <f>'Frese Valve Selection'!D374</f>
        <v>0</v>
      </c>
      <c r="G374">
        <f t="shared" si="5"/>
        <v>1</v>
      </c>
      <c r="H374" t="e">
        <f>'Frese Valve Selection'!AB374</f>
        <v>#N/A</v>
      </c>
      <c r="I374" t="e">
        <f>'Frese Valve Selection'!AC374&amp;" kPa"</f>
        <v>#N/A</v>
      </c>
      <c r="J374">
        <f>'Frese Valve Selection'!B374</f>
        <v>0</v>
      </c>
      <c r="K374" s="47" t="str">
        <f>IF(ISBLANK('Frese Valve Selection'!E374),"",'Frese Valve Selection'!E374)</f>
        <v/>
      </c>
    </row>
    <row r="375" spans="1:11">
      <c r="A375" s="46">
        <f>'Frese Valve Selection'!AF375</f>
        <v>0</v>
      </c>
      <c r="B375">
        <f>'Frese Valve Selection'!C375</f>
        <v>0</v>
      </c>
      <c r="C375">
        <f>'Frese Valve Selection'!AA375</f>
        <v>0</v>
      </c>
      <c r="F375">
        <f>'Frese Valve Selection'!D375</f>
        <v>0</v>
      </c>
      <c r="G375">
        <f t="shared" si="5"/>
        <v>1</v>
      </c>
      <c r="H375" t="e">
        <f>'Frese Valve Selection'!AB375</f>
        <v>#N/A</v>
      </c>
      <c r="I375" t="e">
        <f>'Frese Valve Selection'!AC375&amp;" kPa"</f>
        <v>#N/A</v>
      </c>
      <c r="J375">
        <f>'Frese Valve Selection'!B375</f>
        <v>0</v>
      </c>
      <c r="K375" s="47" t="str">
        <f>IF(ISBLANK('Frese Valve Selection'!E375),"",'Frese Valve Selection'!E375)</f>
        <v/>
      </c>
    </row>
    <row r="376" spans="1:11">
      <c r="A376" s="46">
        <f>'Frese Valve Selection'!AF376</f>
        <v>0</v>
      </c>
      <c r="B376">
        <f>'Frese Valve Selection'!C376</f>
        <v>0</v>
      </c>
      <c r="C376">
        <f>'Frese Valve Selection'!AA376</f>
        <v>0</v>
      </c>
      <c r="F376">
        <f>'Frese Valve Selection'!D376</f>
        <v>0</v>
      </c>
      <c r="G376">
        <f t="shared" si="5"/>
        <v>1</v>
      </c>
      <c r="H376" t="e">
        <f>'Frese Valve Selection'!AB376</f>
        <v>#N/A</v>
      </c>
      <c r="I376" t="e">
        <f>'Frese Valve Selection'!AC376&amp;" kPa"</f>
        <v>#N/A</v>
      </c>
      <c r="J376">
        <f>'Frese Valve Selection'!B376</f>
        <v>0</v>
      </c>
      <c r="K376" s="47" t="str">
        <f>IF(ISBLANK('Frese Valve Selection'!E376),"",'Frese Valve Selection'!E376)</f>
        <v/>
      </c>
    </row>
    <row r="377" spans="1:11">
      <c r="A377" s="46">
        <f>'Frese Valve Selection'!AF377</f>
        <v>0</v>
      </c>
      <c r="B377">
        <f>'Frese Valve Selection'!C377</f>
        <v>0</v>
      </c>
      <c r="C377">
        <f>'Frese Valve Selection'!AA377</f>
        <v>0</v>
      </c>
      <c r="F377">
        <f>'Frese Valve Selection'!D377</f>
        <v>0</v>
      </c>
      <c r="G377">
        <f t="shared" si="5"/>
        <v>1</v>
      </c>
      <c r="H377" t="e">
        <f>'Frese Valve Selection'!AB377</f>
        <v>#N/A</v>
      </c>
      <c r="I377" t="e">
        <f>'Frese Valve Selection'!AC377&amp;" kPa"</f>
        <v>#N/A</v>
      </c>
      <c r="J377">
        <f>'Frese Valve Selection'!B377</f>
        <v>0</v>
      </c>
      <c r="K377" s="47" t="str">
        <f>IF(ISBLANK('Frese Valve Selection'!E377),"",'Frese Valve Selection'!E377)</f>
        <v/>
      </c>
    </row>
    <row r="378" spans="1:11">
      <c r="A378" s="46">
        <f>'Frese Valve Selection'!AF378</f>
        <v>0</v>
      </c>
      <c r="B378">
        <f>'Frese Valve Selection'!C378</f>
        <v>0</v>
      </c>
      <c r="C378">
        <f>'Frese Valve Selection'!AA378</f>
        <v>0</v>
      </c>
      <c r="F378">
        <f>'Frese Valve Selection'!D378</f>
        <v>0</v>
      </c>
      <c r="G378">
        <f t="shared" si="5"/>
        <v>1</v>
      </c>
      <c r="H378" t="e">
        <f>'Frese Valve Selection'!AB378</f>
        <v>#N/A</v>
      </c>
      <c r="I378" t="e">
        <f>'Frese Valve Selection'!AC378&amp;" kPa"</f>
        <v>#N/A</v>
      </c>
      <c r="J378">
        <f>'Frese Valve Selection'!B378</f>
        <v>0</v>
      </c>
      <c r="K378" s="47" t="str">
        <f>IF(ISBLANK('Frese Valve Selection'!E378),"",'Frese Valve Selection'!E378)</f>
        <v/>
      </c>
    </row>
    <row r="379" spans="1:11">
      <c r="A379" s="46">
        <f>'Frese Valve Selection'!AF379</f>
        <v>0</v>
      </c>
      <c r="B379">
        <f>'Frese Valve Selection'!C379</f>
        <v>0</v>
      </c>
      <c r="C379">
        <f>'Frese Valve Selection'!AA379</f>
        <v>0</v>
      </c>
      <c r="F379">
        <f>'Frese Valve Selection'!D379</f>
        <v>0</v>
      </c>
      <c r="G379">
        <f t="shared" si="5"/>
        <v>1</v>
      </c>
      <c r="H379" t="e">
        <f>'Frese Valve Selection'!AB379</f>
        <v>#N/A</v>
      </c>
      <c r="I379" t="e">
        <f>'Frese Valve Selection'!AC379&amp;" kPa"</f>
        <v>#N/A</v>
      </c>
      <c r="J379">
        <f>'Frese Valve Selection'!B379</f>
        <v>0</v>
      </c>
      <c r="K379" s="47" t="str">
        <f>IF(ISBLANK('Frese Valve Selection'!E379),"",'Frese Valve Selection'!E379)</f>
        <v/>
      </c>
    </row>
    <row r="380" spans="1:11">
      <c r="A380" s="46">
        <f>'Frese Valve Selection'!AF380</f>
        <v>0</v>
      </c>
      <c r="B380">
        <f>'Frese Valve Selection'!C380</f>
        <v>0</v>
      </c>
      <c r="C380">
        <f>'Frese Valve Selection'!AA380</f>
        <v>0</v>
      </c>
      <c r="F380">
        <f>'Frese Valve Selection'!D380</f>
        <v>0</v>
      </c>
      <c r="G380">
        <f t="shared" si="5"/>
        <v>1</v>
      </c>
      <c r="H380" t="e">
        <f>'Frese Valve Selection'!AB380</f>
        <v>#N/A</v>
      </c>
      <c r="I380" t="e">
        <f>'Frese Valve Selection'!AC380&amp;" kPa"</f>
        <v>#N/A</v>
      </c>
      <c r="J380">
        <f>'Frese Valve Selection'!B380</f>
        <v>0</v>
      </c>
      <c r="K380" s="47" t="str">
        <f>IF(ISBLANK('Frese Valve Selection'!E380),"",'Frese Valve Selection'!E380)</f>
        <v/>
      </c>
    </row>
    <row r="381" spans="1:11">
      <c r="A381" s="46">
        <f>'Frese Valve Selection'!AF381</f>
        <v>0</v>
      </c>
      <c r="B381">
        <f>'Frese Valve Selection'!C381</f>
        <v>0</v>
      </c>
      <c r="C381">
        <f>'Frese Valve Selection'!AA381</f>
        <v>0</v>
      </c>
      <c r="F381">
        <f>'Frese Valve Selection'!D381</f>
        <v>0</v>
      </c>
      <c r="G381">
        <f t="shared" si="5"/>
        <v>1</v>
      </c>
      <c r="H381" t="e">
        <f>'Frese Valve Selection'!AB381</f>
        <v>#N/A</v>
      </c>
      <c r="I381" t="e">
        <f>'Frese Valve Selection'!AC381&amp;" kPa"</f>
        <v>#N/A</v>
      </c>
      <c r="J381">
        <f>'Frese Valve Selection'!B381</f>
        <v>0</v>
      </c>
      <c r="K381" s="47" t="str">
        <f>IF(ISBLANK('Frese Valve Selection'!E381),"",'Frese Valve Selection'!E381)</f>
        <v/>
      </c>
    </row>
    <row r="382" spans="1:11">
      <c r="A382" s="46">
        <f>'Frese Valve Selection'!AF382</f>
        <v>0</v>
      </c>
      <c r="B382">
        <f>'Frese Valve Selection'!C382</f>
        <v>0</v>
      </c>
      <c r="C382">
        <f>'Frese Valve Selection'!AA382</f>
        <v>0</v>
      </c>
      <c r="F382">
        <f>'Frese Valve Selection'!D382</f>
        <v>0</v>
      </c>
      <c r="G382">
        <f t="shared" si="5"/>
        <v>1</v>
      </c>
      <c r="H382" t="e">
        <f>'Frese Valve Selection'!AB382</f>
        <v>#N/A</v>
      </c>
      <c r="I382" t="e">
        <f>'Frese Valve Selection'!AC382&amp;" kPa"</f>
        <v>#N/A</v>
      </c>
      <c r="J382">
        <f>'Frese Valve Selection'!B382</f>
        <v>0</v>
      </c>
      <c r="K382" s="47" t="str">
        <f>IF(ISBLANK('Frese Valve Selection'!E382),"",'Frese Valve Selection'!E382)</f>
        <v/>
      </c>
    </row>
    <row r="383" spans="1:11">
      <c r="A383" s="46">
        <f>'Frese Valve Selection'!AF383</f>
        <v>0</v>
      </c>
      <c r="B383">
        <f>'Frese Valve Selection'!C383</f>
        <v>0</v>
      </c>
      <c r="C383">
        <f>'Frese Valve Selection'!AA383</f>
        <v>0</v>
      </c>
      <c r="F383">
        <f>'Frese Valve Selection'!D383</f>
        <v>0</v>
      </c>
      <c r="G383">
        <f t="shared" si="5"/>
        <v>1</v>
      </c>
      <c r="H383" t="e">
        <f>'Frese Valve Selection'!AB383</f>
        <v>#N/A</v>
      </c>
      <c r="I383" t="e">
        <f>'Frese Valve Selection'!AC383&amp;" kPa"</f>
        <v>#N/A</v>
      </c>
      <c r="J383">
        <f>'Frese Valve Selection'!B383</f>
        <v>0</v>
      </c>
      <c r="K383" s="47" t="str">
        <f>IF(ISBLANK('Frese Valve Selection'!E383),"",'Frese Valve Selection'!E383)</f>
        <v/>
      </c>
    </row>
    <row r="384" spans="1:11">
      <c r="A384" s="46">
        <f>'Frese Valve Selection'!AF384</f>
        <v>0</v>
      </c>
      <c r="B384">
        <f>'Frese Valve Selection'!C384</f>
        <v>0</v>
      </c>
      <c r="C384">
        <f>'Frese Valve Selection'!AA384</f>
        <v>0</v>
      </c>
      <c r="F384">
        <f>'Frese Valve Selection'!D384</f>
        <v>0</v>
      </c>
      <c r="G384">
        <f t="shared" si="5"/>
        <v>1</v>
      </c>
      <c r="H384" t="e">
        <f>'Frese Valve Selection'!AB384</f>
        <v>#N/A</v>
      </c>
      <c r="I384" t="e">
        <f>'Frese Valve Selection'!AC384&amp;" kPa"</f>
        <v>#N/A</v>
      </c>
      <c r="J384">
        <f>'Frese Valve Selection'!B384</f>
        <v>0</v>
      </c>
      <c r="K384" s="47" t="str">
        <f>IF(ISBLANK('Frese Valve Selection'!E384),"",'Frese Valve Selection'!E384)</f>
        <v/>
      </c>
    </row>
    <row r="385" spans="1:11">
      <c r="A385" s="46">
        <f>'Frese Valve Selection'!AF385</f>
        <v>0</v>
      </c>
      <c r="B385">
        <f>'Frese Valve Selection'!C385</f>
        <v>0</v>
      </c>
      <c r="C385">
        <f>'Frese Valve Selection'!AA385</f>
        <v>0</v>
      </c>
      <c r="F385">
        <f>'Frese Valve Selection'!D385</f>
        <v>0</v>
      </c>
      <c r="G385">
        <f t="shared" si="5"/>
        <v>1</v>
      </c>
      <c r="H385" t="e">
        <f>'Frese Valve Selection'!AB385</f>
        <v>#N/A</v>
      </c>
      <c r="I385" t="e">
        <f>'Frese Valve Selection'!AC385&amp;" kPa"</f>
        <v>#N/A</v>
      </c>
      <c r="J385">
        <f>'Frese Valve Selection'!B385</f>
        <v>0</v>
      </c>
      <c r="K385" s="47" t="str">
        <f>IF(ISBLANK('Frese Valve Selection'!E385),"",'Frese Valve Selection'!E385)</f>
        <v/>
      </c>
    </row>
    <row r="386" spans="1:11">
      <c r="A386" s="46">
        <f>'Frese Valve Selection'!AF386</f>
        <v>0</v>
      </c>
      <c r="B386">
        <f>'Frese Valve Selection'!C386</f>
        <v>0</v>
      </c>
      <c r="C386">
        <f>'Frese Valve Selection'!AA386</f>
        <v>0</v>
      </c>
      <c r="F386">
        <f>'Frese Valve Selection'!D386</f>
        <v>0</v>
      </c>
      <c r="G386">
        <f t="shared" si="5"/>
        <v>1</v>
      </c>
      <c r="H386" t="e">
        <f>'Frese Valve Selection'!AB386</f>
        <v>#N/A</v>
      </c>
      <c r="I386" t="e">
        <f>'Frese Valve Selection'!AC386&amp;" kPa"</f>
        <v>#N/A</v>
      </c>
      <c r="J386">
        <f>'Frese Valve Selection'!B386</f>
        <v>0</v>
      </c>
      <c r="K386" s="47" t="str">
        <f>IF(ISBLANK('Frese Valve Selection'!E386),"",'Frese Valve Selection'!E386)</f>
        <v/>
      </c>
    </row>
    <row r="387" spans="1:11">
      <c r="A387" s="46">
        <f>'Frese Valve Selection'!AF387</f>
        <v>0</v>
      </c>
      <c r="B387">
        <f>'Frese Valve Selection'!C387</f>
        <v>0</v>
      </c>
      <c r="C387">
        <f>'Frese Valve Selection'!AA387</f>
        <v>0</v>
      </c>
      <c r="F387">
        <f>'Frese Valve Selection'!D387</f>
        <v>0</v>
      </c>
      <c r="G387">
        <f t="shared" si="5"/>
        <v>1</v>
      </c>
      <c r="H387" t="e">
        <f>'Frese Valve Selection'!AB387</f>
        <v>#N/A</v>
      </c>
      <c r="I387" t="e">
        <f>'Frese Valve Selection'!AC387&amp;" kPa"</f>
        <v>#N/A</v>
      </c>
      <c r="J387">
        <f>'Frese Valve Selection'!B387</f>
        <v>0</v>
      </c>
      <c r="K387" s="47" t="str">
        <f>IF(ISBLANK('Frese Valve Selection'!E387),"",'Frese Valve Selection'!E387)</f>
        <v/>
      </c>
    </row>
    <row r="388" spans="1:11">
      <c r="A388" s="46">
        <f>'Frese Valve Selection'!AF388</f>
        <v>0</v>
      </c>
      <c r="B388">
        <f>'Frese Valve Selection'!C388</f>
        <v>0</v>
      </c>
      <c r="C388">
        <f>'Frese Valve Selection'!AA388</f>
        <v>0</v>
      </c>
      <c r="F388">
        <f>'Frese Valve Selection'!D388</f>
        <v>0</v>
      </c>
      <c r="G388">
        <f t="shared" si="5"/>
        <v>1</v>
      </c>
      <c r="H388" t="e">
        <f>'Frese Valve Selection'!AB388</f>
        <v>#N/A</v>
      </c>
      <c r="I388" t="e">
        <f>'Frese Valve Selection'!AC388&amp;" kPa"</f>
        <v>#N/A</v>
      </c>
      <c r="J388">
        <f>'Frese Valve Selection'!B388</f>
        <v>0</v>
      </c>
      <c r="K388" s="47" t="str">
        <f>IF(ISBLANK('Frese Valve Selection'!E388),"",'Frese Valve Selection'!E388)</f>
        <v/>
      </c>
    </row>
    <row r="389" spans="1:11">
      <c r="A389" s="46">
        <f>'Frese Valve Selection'!AF389</f>
        <v>0</v>
      </c>
      <c r="B389">
        <f>'Frese Valve Selection'!C389</f>
        <v>0</v>
      </c>
      <c r="C389">
        <f>'Frese Valve Selection'!AA389</f>
        <v>0</v>
      </c>
      <c r="F389">
        <f>'Frese Valve Selection'!D389</f>
        <v>0</v>
      </c>
      <c r="G389">
        <f t="shared" si="5"/>
        <v>1</v>
      </c>
      <c r="H389" t="e">
        <f>'Frese Valve Selection'!AB389</f>
        <v>#N/A</v>
      </c>
      <c r="I389" t="e">
        <f>'Frese Valve Selection'!AC389&amp;" kPa"</f>
        <v>#N/A</v>
      </c>
      <c r="J389">
        <f>'Frese Valve Selection'!B389</f>
        <v>0</v>
      </c>
      <c r="K389" s="47" t="str">
        <f>IF(ISBLANK('Frese Valve Selection'!E389),"",'Frese Valve Selection'!E389)</f>
        <v/>
      </c>
    </row>
    <row r="390" spans="1:11">
      <c r="A390" s="46">
        <f>'Frese Valve Selection'!AF390</f>
        <v>0</v>
      </c>
      <c r="B390">
        <f>'Frese Valve Selection'!C390</f>
        <v>0</v>
      </c>
      <c r="C390">
        <f>'Frese Valve Selection'!AA390</f>
        <v>0</v>
      </c>
      <c r="F390">
        <f>'Frese Valve Selection'!D390</f>
        <v>0</v>
      </c>
      <c r="G390">
        <f t="shared" si="5"/>
        <v>1</v>
      </c>
      <c r="H390" t="e">
        <f>'Frese Valve Selection'!AB390</f>
        <v>#N/A</v>
      </c>
      <c r="I390" t="e">
        <f>'Frese Valve Selection'!AC390&amp;" kPa"</f>
        <v>#N/A</v>
      </c>
      <c r="J390">
        <f>'Frese Valve Selection'!B390</f>
        <v>0</v>
      </c>
      <c r="K390" s="47" t="str">
        <f>IF(ISBLANK('Frese Valve Selection'!E390),"",'Frese Valve Selection'!E390)</f>
        <v/>
      </c>
    </row>
    <row r="391" spans="1:11">
      <c r="A391" s="46">
        <f>'Frese Valve Selection'!AF391</f>
        <v>0</v>
      </c>
      <c r="B391">
        <f>'Frese Valve Selection'!C391</f>
        <v>0</v>
      </c>
      <c r="C391">
        <f>'Frese Valve Selection'!AA391</f>
        <v>0</v>
      </c>
      <c r="F391">
        <f>'Frese Valve Selection'!D391</f>
        <v>0</v>
      </c>
      <c r="G391">
        <f t="shared" ref="G391:G454" si="6">IF(ISBLANK(A391),"",1)</f>
        <v>1</v>
      </c>
      <c r="H391" t="e">
        <f>'Frese Valve Selection'!AB391</f>
        <v>#N/A</v>
      </c>
      <c r="I391" t="e">
        <f>'Frese Valve Selection'!AC391&amp;" kPa"</f>
        <v>#N/A</v>
      </c>
      <c r="J391">
        <f>'Frese Valve Selection'!B391</f>
        <v>0</v>
      </c>
      <c r="K391" s="47" t="str">
        <f>IF(ISBLANK('Frese Valve Selection'!E391),"",'Frese Valve Selection'!E391)</f>
        <v/>
      </c>
    </row>
    <row r="392" spans="1:11">
      <c r="A392" s="46">
        <f>'Frese Valve Selection'!AF392</f>
        <v>0</v>
      </c>
      <c r="B392">
        <f>'Frese Valve Selection'!C392</f>
        <v>0</v>
      </c>
      <c r="C392">
        <f>'Frese Valve Selection'!AA392</f>
        <v>0</v>
      </c>
      <c r="F392">
        <f>'Frese Valve Selection'!D392</f>
        <v>0</v>
      </c>
      <c r="G392">
        <f t="shared" si="6"/>
        <v>1</v>
      </c>
      <c r="H392" t="e">
        <f>'Frese Valve Selection'!AB392</f>
        <v>#N/A</v>
      </c>
      <c r="I392" t="e">
        <f>'Frese Valve Selection'!AC392&amp;" kPa"</f>
        <v>#N/A</v>
      </c>
      <c r="J392">
        <f>'Frese Valve Selection'!B392</f>
        <v>0</v>
      </c>
      <c r="K392" s="47" t="str">
        <f>IF(ISBLANK('Frese Valve Selection'!E392),"",'Frese Valve Selection'!E392)</f>
        <v/>
      </c>
    </row>
    <row r="393" spans="1:11">
      <c r="A393" s="46">
        <f>'Frese Valve Selection'!AF393</f>
        <v>0</v>
      </c>
      <c r="B393">
        <f>'Frese Valve Selection'!C393</f>
        <v>0</v>
      </c>
      <c r="C393">
        <f>'Frese Valve Selection'!AA393</f>
        <v>0</v>
      </c>
      <c r="F393">
        <f>'Frese Valve Selection'!D393</f>
        <v>0</v>
      </c>
      <c r="G393">
        <f t="shared" si="6"/>
        <v>1</v>
      </c>
      <c r="H393" t="e">
        <f>'Frese Valve Selection'!AB393</f>
        <v>#N/A</v>
      </c>
      <c r="I393" t="e">
        <f>'Frese Valve Selection'!AC393&amp;" kPa"</f>
        <v>#N/A</v>
      </c>
      <c r="J393">
        <f>'Frese Valve Selection'!B393</f>
        <v>0</v>
      </c>
      <c r="K393" s="47" t="str">
        <f>IF(ISBLANK('Frese Valve Selection'!E393),"",'Frese Valve Selection'!E393)</f>
        <v/>
      </c>
    </row>
    <row r="394" spans="1:11">
      <c r="A394" s="46">
        <f>'Frese Valve Selection'!AF394</f>
        <v>0</v>
      </c>
      <c r="B394">
        <f>'Frese Valve Selection'!C394</f>
        <v>0</v>
      </c>
      <c r="C394">
        <f>'Frese Valve Selection'!AA394</f>
        <v>0</v>
      </c>
      <c r="F394">
        <f>'Frese Valve Selection'!D394</f>
        <v>0</v>
      </c>
      <c r="G394">
        <f t="shared" si="6"/>
        <v>1</v>
      </c>
      <c r="H394" t="e">
        <f>'Frese Valve Selection'!AB394</f>
        <v>#N/A</v>
      </c>
      <c r="I394" t="e">
        <f>'Frese Valve Selection'!AC394&amp;" kPa"</f>
        <v>#N/A</v>
      </c>
      <c r="J394">
        <f>'Frese Valve Selection'!B394</f>
        <v>0</v>
      </c>
      <c r="K394" s="47" t="str">
        <f>IF(ISBLANK('Frese Valve Selection'!E394),"",'Frese Valve Selection'!E394)</f>
        <v/>
      </c>
    </row>
    <row r="395" spans="1:11">
      <c r="A395" s="46">
        <f>'Frese Valve Selection'!AF395</f>
        <v>0</v>
      </c>
      <c r="B395">
        <f>'Frese Valve Selection'!C395</f>
        <v>0</v>
      </c>
      <c r="C395">
        <f>'Frese Valve Selection'!AA395</f>
        <v>0</v>
      </c>
      <c r="F395">
        <f>'Frese Valve Selection'!D395</f>
        <v>0</v>
      </c>
      <c r="G395">
        <f t="shared" si="6"/>
        <v>1</v>
      </c>
      <c r="H395" t="e">
        <f>'Frese Valve Selection'!AB395</f>
        <v>#N/A</v>
      </c>
      <c r="I395" t="e">
        <f>'Frese Valve Selection'!AC395&amp;" kPa"</f>
        <v>#N/A</v>
      </c>
      <c r="J395">
        <f>'Frese Valve Selection'!B395</f>
        <v>0</v>
      </c>
      <c r="K395" s="47" t="str">
        <f>IF(ISBLANK('Frese Valve Selection'!E395),"",'Frese Valve Selection'!E395)</f>
        <v/>
      </c>
    </row>
    <row r="396" spans="1:11">
      <c r="A396" s="46">
        <f>'Frese Valve Selection'!AF396</f>
        <v>0</v>
      </c>
      <c r="B396">
        <f>'Frese Valve Selection'!C396</f>
        <v>0</v>
      </c>
      <c r="C396">
        <f>'Frese Valve Selection'!AA396</f>
        <v>0</v>
      </c>
      <c r="F396">
        <f>'Frese Valve Selection'!D396</f>
        <v>0</v>
      </c>
      <c r="G396">
        <f t="shared" si="6"/>
        <v>1</v>
      </c>
      <c r="H396" t="e">
        <f>'Frese Valve Selection'!AB396</f>
        <v>#N/A</v>
      </c>
      <c r="I396" t="e">
        <f>'Frese Valve Selection'!AC396&amp;" kPa"</f>
        <v>#N/A</v>
      </c>
      <c r="J396">
        <f>'Frese Valve Selection'!B396</f>
        <v>0</v>
      </c>
      <c r="K396" s="47" t="str">
        <f>IF(ISBLANK('Frese Valve Selection'!E396),"",'Frese Valve Selection'!E396)</f>
        <v/>
      </c>
    </row>
    <row r="397" spans="1:11">
      <c r="A397" s="46">
        <f>'Frese Valve Selection'!AF397</f>
        <v>0</v>
      </c>
      <c r="B397">
        <f>'Frese Valve Selection'!C397</f>
        <v>0</v>
      </c>
      <c r="C397">
        <f>'Frese Valve Selection'!AA397</f>
        <v>0</v>
      </c>
      <c r="F397">
        <f>'Frese Valve Selection'!D397</f>
        <v>0</v>
      </c>
      <c r="G397">
        <f t="shared" si="6"/>
        <v>1</v>
      </c>
      <c r="H397" t="e">
        <f>'Frese Valve Selection'!AB397</f>
        <v>#N/A</v>
      </c>
      <c r="I397" t="e">
        <f>'Frese Valve Selection'!AC397&amp;" kPa"</f>
        <v>#N/A</v>
      </c>
      <c r="J397">
        <f>'Frese Valve Selection'!B397</f>
        <v>0</v>
      </c>
      <c r="K397" s="47" t="str">
        <f>IF(ISBLANK('Frese Valve Selection'!E397),"",'Frese Valve Selection'!E397)</f>
        <v/>
      </c>
    </row>
    <row r="398" spans="1:11">
      <c r="A398" s="46">
        <f>'Frese Valve Selection'!AF398</f>
        <v>0</v>
      </c>
      <c r="B398">
        <f>'Frese Valve Selection'!C398</f>
        <v>0</v>
      </c>
      <c r="C398">
        <f>'Frese Valve Selection'!AA398</f>
        <v>0</v>
      </c>
      <c r="F398">
        <f>'Frese Valve Selection'!D398</f>
        <v>0</v>
      </c>
      <c r="G398">
        <f t="shared" si="6"/>
        <v>1</v>
      </c>
      <c r="H398" t="e">
        <f>'Frese Valve Selection'!AB398</f>
        <v>#N/A</v>
      </c>
      <c r="I398" t="e">
        <f>'Frese Valve Selection'!AC398&amp;" kPa"</f>
        <v>#N/A</v>
      </c>
      <c r="J398">
        <f>'Frese Valve Selection'!B398</f>
        <v>0</v>
      </c>
      <c r="K398" s="47" t="str">
        <f>IF(ISBLANK('Frese Valve Selection'!E398),"",'Frese Valve Selection'!E398)</f>
        <v/>
      </c>
    </row>
    <row r="399" spans="1:11">
      <c r="A399" s="46">
        <f>'Frese Valve Selection'!AF399</f>
        <v>0</v>
      </c>
      <c r="B399">
        <f>'Frese Valve Selection'!C399</f>
        <v>0</v>
      </c>
      <c r="C399">
        <f>'Frese Valve Selection'!AA399</f>
        <v>0</v>
      </c>
      <c r="F399">
        <f>'Frese Valve Selection'!D399</f>
        <v>0</v>
      </c>
      <c r="G399">
        <f t="shared" si="6"/>
        <v>1</v>
      </c>
      <c r="H399" t="e">
        <f>'Frese Valve Selection'!AB399</f>
        <v>#N/A</v>
      </c>
      <c r="I399" t="e">
        <f>'Frese Valve Selection'!AC399&amp;" kPa"</f>
        <v>#N/A</v>
      </c>
      <c r="J399">
        <f>'Frese Valve Selection'!B399</f>
        <v>0</v>
      </c>
      <c r="K399" s="47" t="str">
        <f>IF(ISBLANK('Frese Valve Selection'!E399),"",'Frese Valve Selection'!E399)</f>
        <v/>
      </c>
    </row>
    <row r="400" spans="1:11">
      <c r="A400" s="46">
        <f>'Frese Valve Selection'!AF400</f>
        <v>0</v>
      </c>
      <c r="B400">
        <f>'Frese Valve Selection'!C400</f>
        <v>0</v>
      </c>
      <c r="C400">
        <f>'Frese Valve Selection'!AA400</f>
        <v>0</v>
      </c>
      <c r="F400">
        <f>'Frese Valve Selection'!D400</f>
        <v>0</v>
      </c>
      <c r="G400">
        <f t="shared" si="6"/>
        <v>1</v>
      </c>
      <c r="H400" t="e">
        <f>'Frese Valve Selection'!AB400</f>
        <v>#N/A</v>
      </c>
      <c r="I400" t="e">
        <f>'Frese Valve Selection'!AC400&amp;" kPa"</f>
        <v>#N/A</v>
      </c>
      <c r="J400">
        <f>'Frese Valve Selection'!B400</f>
        <v>0</v>
      </c>
      <c r="K400" s="47" t="str">
        <f>IF(ISBLANK('Frese Valve Selection'!E400),"",'Frese Valve Selection'!E400)</f>
        <v/>
      </c>
    </row>
    <row r="401" spans="1:11">
      <c r="A401" s="46">
        <f>'Frese Valve Selection'!AF401</f>
        <v>0</v>
      </c>
      <c r="B401">
        <f>'Frese Valve Selection'!C401</f>
        <v>0</v>
      </c>
      <c r="C401">
        <f>'Frese Valve Selection'!AA401</f>
        <v>0</v>
      </c>
      <c r="F401">
        <f>'Frese Valve Selection'!D401</f>
        <v>0</v>
      </c>
      <c r="G401">
        <f t="shared" si="6"/>
        <v>1</v>
      </c>
      <c r="H401" t="e">
        <f>'Frese Valve Selection'!AB401</f>
        <v>#N/A</v>
      </c>
      <c r="I401" t="e">
        <f>'Frese Valve Selection'!AC401&amp;" kPa"</f>
        <v>#N/A</v>
      </c>
      <c r="J401">
        <f>'Frese Valve Selection'!B401</f>
        <v>0</v>
      </c>
      <c r="K401" s="47" t="str">
        <f>IF(ISBLANK('Frese Valve Selection'!E401),"",'Frese Valve Selection'!E401)</f>
        <v/>
      </c>
    </row>
    <row r="402" spans="1:11">
      <c r="A402" s="46">
        <f>'Frese Valve Selection'!AF402</f>
        <v>0</v>
      </c>
      <c r="B402">
        <f>'Frese Valve Selection'!C402</f>
        <v>0</v>
      </c>
      <c r="C402">
        <f>'Frese Valve Selection'!AA402</f>
        <v>0</v>
      </c>
      <c r="F402">
        <f>'Frese Valve Selection'!D402</f>
        <v>0</v>
      </c>
      <c r="G402">
        <f t="shared" si="6"/>
        <v>1</v>
      </c>
      <c r="H402" t="e">
        <f>'Frese Valve Selection'!AB402</f>
        <v>#N/A</v>
      </c>
      <c r="I402" t="e">
        <f>'Frese Valve Selection'!AC402&amp;" kPa"</f>
        <v>#N/A</v>
      </c>
      <c r="J402">
        <f>'Frese Valve Selection'!B402</f>
        <v>0</v>
      </c>
      <c r="K402" s="47" t="str">
        <f>IF(ISBLANK('Frese Valve Selection'!E402),"",'Frese Valve Selection'!E402)</f>
        <v/>
      </c>
    </row>
    <row r="403" spans="1:11">
      <c r="A403" s="46">
        <f>'Frese Valve Selection'!AF403</f>
        <v>0</v>
      </c>
      <c r="B403">
        <f>'Frese Valve Selection'!C403</f>
        <v>0</v>
      </c>
      <c r="C403">
        <f>'Frese Valve Selection'!AA403</f>
        <v>0</v>
      </c>
      <c r="F403">
        <f>'Frese Valve Selection'!D403</f>
        <v>0</v>
      </c>
      <c r="G403">
        <f t="shared" si="6"/>
        <v>1</v>
      </c>
      <c r="H403" t="e">
        <f>'Frese Valve Selection'!AB403</f>
        <v>#N/A</v>
      </c>
      <c r="I403" t="e">
        <f>'Frese Valve Selection'!AC403&amp;" kPa"</f>
        <v>#N/A</v>
      </c>
      <c r="J403">
        <f>'Frese Valve Selection'!B403</f>
        <v>0</v>
      </c>
      <c r="K403" s="47" t="str">
        <f>IF(ISBLANK('Frese Valve Selection'!E403),"",'Frese Valve Selection'!E403)</f>
        <v/>
      </c>
    </row>
    <row r="404" spans="1:11">
      <c r="A404" s="46">
        <f>'Frese Valve Selection'!AF404</f>
        <v>0</v>
      </c>
      <c r="B404">
        <f>'Frese Valve Selection'!C404</f>
        <v>0</v>
      </c>
      <c r="C404">
        <f>'Frese Valve Selection'!AA404</f>
        <v>0</v>
      </c>
      <c r="F404">
        <f>'Frese Valve Selection'!D404</f>
        <v>0</v>
      </c>
      <c r="G404">
        <f t="shared" si="6"/>
        <v>1</v>
      </c>
      <c r="H404" t="e">
        <f>'Frese Valve Selection'!AB404</f>
        <v>#N/A</v>
      </c>
      <c r="I404" t="e">
        <f>'Frese Valve Selection'!AC404&amp;" kPa"</f>
        <v>#N/A</v>
      </c>
      <c r="J404">
        <f>'Frese Valve Selection'!B404</f>
        <v>0</v>
      </c>
      <c r="K404" s="47" t="str">
        <f>IF(ISBLANK('Frese Valve Selection'!E404),"",'Frese Valve Selection'!E404)</f>
        <v/>
      </c>
    </row>
    <row r="405" spans="1:11">
      <c r="A405" s="46">
        <f>'Frese Valve Selection'!AF405</f>
        <v>0</v>
      </c>
      <c r="B405">
        <f>'Frese Valve Selection'!C405</f>
        <v>0</v>
      </c>
      <c r="C405">
        <f>'Frese Valve Selection'!AA405</f>
        <v>0</v>
      </c>
      <c r="F405">
        <f>'Frese Valve Selection'!D405</f>
        <v>0</v>
      </c>
      <c r="G405">
        <f t="shared" si="6"/>
        <v>1</v>
      </c>
      <c r="H405" t="e">
        <f>'Frese Valve Selection'!AB405</f>
        <v>#N/A</v>
      </c>
      <c r="I405" t="e">
        <f>'Frese Valve Selection'!AC405&amp;" kPa"</f>
        <v>#N/A</v>
      </c>
      <c r="J405">
        <f>'Frese Valve Selection'!B405</f>
        <v>0</v>
      </c>
      <c r="K405" s="47" t="str">
        <f>IF(ISBLANK('Frese Valve Selection'!E405),"",'Frese Valve Selection'!E405)</f>
        <v/>
      </c>
    </row>
    <row r="406" spans="1:11">
      <c r="A406" s="46">
        <f>'Frese Valve Selection'!AF406</f>
        <v>0</v>
      </c>
      <c r="B406">
        <f>'Frese Valve Selection'!C406</f>
        <v>0</v>
      </c>
      <c r="C406">
        <f>'Frese Valve Selection'!AA406</f>
        <v>0</v>
      </c>
      <c r="F406">
        <f>'Frese Valve Selection'!D406</f>
        <v>0</v>
      </c>
      <c r="G406">
        <f t="shared" si="6"/>
        <v>1</v>
      </c>
      <c r="H406" t="e">
        <f>'Frese Valve Selection'!AB406</f>
        <v>#N/A</v>
      </c>
      <c r="I406" t="e">
        <f>'Frese Valve Selection'!AC406&amp;" kPa"</f>
        <v>#N/A</v>
      </c>
      <c r="J406">
        <f>'Frese Valve Selection'!B406</f>
        <v>0</v>
      </c>
      <c r="K406" s="47" t="str">
        <f>IF(ISBLANK('Frese Valve Selection'!E406),"",'Frese Valve Selection'!E406)</f>
        <v/>
      </c>
    </row>
    <row r="407" spans="1:11">
      <c r="A407" s="46">
        <f>'Frese Valve Selection'!AF407</f>
        <v>0</v>
      </c>
      <c r="B407">
        <f>'Frese Valve Selection'!C407</f>
        <v>0</v>
      </c>
      <c r="C407">
        <f>'Frese Valve Selection'!AA407</f>
        <v>0</v>
      </c>
      <c r="F407">
        <f>'Frese Valve Selection'!D407</f>
        <v>0</v>
      </c>
      <c r="G407">
        <f t="shared" si="6"/>
        <v>1</v>
      </c>
      <c r="H407" t="e">
        <f>'Frese Valve Selection'!AB407</f>
        <v>#N/A</v>
      </c>
      <c r="I407" t="e">
        <f>'Frese Valve Selection'!AC407&amp;" kPa"</f>
        <v>#N/A</v>
      </c>
      <c r="J407">
        <f>'Frese Valve Selection'!B407</f>
        <v>0</v>
      </c>
      <c r="K407" s="47" t="str">
        <f>IF(ISBLANK('Frese Valve Selection'!E407),"",'Frese Valve Selection'!E407)</f>
        <v/>
      </c>
    </row>
    <row r="408" spans="1:11">
      <c r="A408" s="46">
        <f>'Frese Valve Selection'!AF408</f>
        <v>0</v>
      </c>
      <c r="B408">
        <f>'Frese Valve Selection'!C408</f>
        <v>0</v>
      </c>
      <c r="C408">
        <f>'Frese Valve Selection'!AA408</f>
        <v>0</v>
      </c>
      <c r="F408">
        <f>'Frese Valve Selection'!D408</f>
        <v>0</v>
      </c>
      <c r="G408">
        <f t="shared" si="6"/>
        <v>1</v>
      </c>
      <c r="H408" t="e">
        <f>'Frese Valve Selection'!AB408</f>
        <v>#N/A</v>
      </c>
      <c r="I408" t="e">
        <f>'Frese Valve Selection'!AC408&amp;" kPa"</f>
        <v>#N/A</v>
      </c>
      <c r="J408">
        <f>'Frese Valve Selection'!B408</f>
        <v>0</v>
      </c>
      <c r="K408" s="47" t="str">
        <f>IF(ISBLANK('Frese Valve Selection'!E408),"",'Frese Valve Selection'!E408)</f>
        <v/>
      </c>
    </row>
    <row r="409" spans="1:11">
      <c r="A409" s="46">
        <f>'Frese Valve Selection'!AF409</f>
        <v>0</v>
      </c>
      <c r="B409">
        <f>'Frese Valve Selection'!C409</f>
        <v>0</v>
      </c>
      <c r="C409">
        <f>'Frese Valve Selection'!AA409</f>
        <v>0</v>
      </c>
      <c r="F409">
        <f>'Frese Valve Selection'!D409</f>
        <v>0</v>
      </c>
      <c r="G409">
        <f t="shared" si="6"/>
        <v>1</v>
      </c>
      <c r="H409" t="e">
        <f>'Frese Valve Selection'!AB409</f>
        <v>#N/A</v>
      </c>
      <c r="I409" t="e">
        <f>'Frese Valve Selection'!AC409&amp;" kPa"</f>
        <v>#N/A</v>
      </c>
      <c r="J409">
        <f>'Frese Valve Selection'!B409</f>
        <v>0</v>
      </c>
      <c r="K409" s="47" t="str">
        <f>IF(ISBLANK('Frese Valve Selection'!E409),"",'Frese Valve Selection'!E409)</f>
        <v/>
      </c>
    </row>
    <row r="410" spans="1:11">
      <c r="A410" s="46">
        <f>'Frese Valve Selection'!AF410</f>
        <v>0</v>
      </c>
      <c r="B410">
        <f>'Frese Valve Selection'!C410</f>
        <v>0</v>
      </c>
      <c r="C410">
        <f>'Frese Valve Selection'!AA410</f>
        <v>0</v>
      </c>
      <c r="F410">
        <f>'Frese Valve Selection'!D410</f>
        <v>0</v>
      </c>
      <c r="G410">
        <f t="shared" si="6"/>
        <v>1</v>
      </c>
      <c r="H410" t="e">
        <f>'Frese Valve Selection'!AB410</f>
        <v>#N/A</v>
      </c>
      <c r="I410" t="e">
        <f>'Frese Valve Selection'!AC410&amp;" kPa"</f>
        <v>#N/A</v>
      </c>
      <c r="J410">
        <f>'Frese Valve Selection'!B410</f>
        <v>0</v>
      </c>
      <c r="K410" s="47" t="str">
        <f>IF(ISBLANK('Frese Valve Selection'!E410),"",'Frese Valve Selection'!E410)</f>
        <v/>
      </c>
    </row>
    <row r="411" spans="1:11">
      <c r="A411" s="46">
        <f>'Frese Valve Selection'!AF411</f>
        <v>0</v>
      </c>
      <c r="B411">
        <f>'Frese Valve Selection'!C411</f>
        <v>0</v>
      </c>
      <c r="C411">
        <f>'Frese Valve Selection'!AA411</f>
        <v>0</v>
      </c>
      <c r="F411">
        <f>'Frese Valve Selection'!D411</f>
        <v>0</v>
      </c>
      <c r="G411">
        <f t="shared" si="6"/>
        <v>1</v>
      </c>
      <c r="H411" t="e">
        <f>'Frese Valve Selection'!AB411</f>
        <v>#N/A</v>
      </c>
      <c r="I411" t="e">
        <f>'Frese Valve Selection'!AC411&amp;" kPa"</f>
        <v>#N/A</v>
      </c>
      <c r="J411">
        <f>'Frese Valve Selection'!B411</f>
        <v>0</v>
      </c>
      <c r="K411" s="47" t="str">
        <f>IF(ISBLANK('Frese Valve Selection'!E411),"",'Frese Valve Selection'!E411)</f>
        <v/>
      </c>
    </row>
    <row r="412" spans="1:11">
      <c r="A412" s="46">
        <f>'Frese Valve Selection'!AF412</f>
        <v>0</v>
      </c>
      <c r="B412">
        <f>'Frese Valve Selection'!C412</f>
        <v>0</v>
      </c>
      <c r="C412">
        <f>'Frese Valve Selection'!AA412</f>
        <v>0</v>
      </c>
      <c r="F412">
        <f>'Frese Valve Selection'!D412</f>
        <v>0</v>
      </c>
      <c r="G412">
        <f t="shared" si="6"/>
        <v>1</v>
      </c>
      <c r="H412" t="e">
        <f>'Frese Valve Selection'!AB412</f>
        <v>#N/A</v>
      </c>
      <c r="I412" t="e">
        <f>'Frese Valve Selection'!AC412&amp;" kPa"</f>
        <v>#N/A</v>
      </c>
      <c r="J412">
        <f>'Frese Valve Selection'!B412</f>
        <v>0</v>
      </c>
      <c r="K412" s="47" t="str">
        <f>IF(ISBLANK('Frese Valve Selection'!E412),"",'Frese Valve Selection'!E412)</f>
        <v/>
      </c>
    </row>
    <row r="413" spans="1:11">
      <c r="A413" s="46">
        <f>'Frese Valve Selection'!AF413</f>
        <v>0</v>
      </c>
      <c r="B413">
        <f>'Frese Valve Selection'!C413</f>
        <v>0</v>
      </c>
      <c r="C413">
        <f>'Frese Valve Selection'!AA413</f>
        <v>0</v>
      </c>
      <c r="F413">
        <f>'Frese Valve Selection'!D413</f>
        <v>0</v>
      </c>
      <c r="G413">
        <f t="shared" si="6"/>
        <v>1</v>
      </c>
      <c r="H413" t="e">
        <f>'Frese Valve Selection'!AB413</f>
        <v>#N/A</v>
      </c>
      <c r="I413" t="e">
        <f>'Frese Valve Selection'!AC413&amp;" kPa"</f>
        <v>#N/A</v>
      </c>
      <c r="J413">
        <f>'Frese Valve Selection'!B413</f>
        <v>0</v>
      </c>
      <c r="K413" s="47" t="str">
        <f>IF(ISBLANK('Frese Valve Selection'!E413),"",'Frese Valve Selection'!E413)</f>
        <v/>
      </c>
    </row>
    <row r="414" spans="1:11">
      <c r="A414" s="46">
        <f>'Frese Valve Selection'!AF414</f>
        <v>0</v>
      </c>
      <c r="B414">
        <f>'Frese Valve Selection'!C414</f>
        <v>0</v>
      </c>
      <c r="C414">
        <f>'Frese Valve Selection'!AA414</f>
        <v>0</v>
      </c>
      <c r="F414">
        <f>'Frese Valve Selection'!D414</f>
        <v>0</v>
      </c>
      <c r="G414">
        <f t="shared" si="6"/>
        <v>1</v>
      </c>
      <c r="H414" t="e">
        <f>'Frese Valve Selection'!AB414</f>
        <v>#N/A</v>
      </c>
      <c r="I414" t="e">
        <f>'Frese Valve Selection'!AC414&amp;" kPa"</f>
        <v>#N/A</v>
      </c>
      <c r="J414">
        <f>'Frese Valve Selection'!B414</f>
        <v>0</v>
      </c>
      <c r="K414" s="47" t="str">
        <f>IF(ISBLANK('Frese Valve Selection'!E414),"",'Frese Valve Selection'!E414)</f>
        <v/>
      </c>
    </row>
    <row r="415" spans="1:11">
      <c r="A415" s="46">
        <f>'Frese Valve Selection'!AF415</f>
        <v>0</v>
      </c>
      <c r="B415">
        <f>'Frese Valve Selection'!C415</f>
        <v>0</v>
      </c>
      <c r="C415">
        <f>'Frese Valve Selection'!AA415</f>
        <v>0</v>
      </c>
      <c r="F415">
        <f>'Frese Valve Selection'!D415</f>
        <v>0</v>
      </c>
      <c r="G415">
        <f t="shared" si="6"/>
        <v>1</v>
      </c>
      <c r="H415" t="e">
        <f>'Frese Valve Selection'!AB415</f>
        <v>#N/A</v>
      </c>
      <c r="I415" t="e">
        <f>'Frese Valve Selection'!AC415&amp;" kPa"</f>
        <v>#N/A</v>
      </c>
      <c r="J415">
        <f>'Frese Valve Selection'!B415</f>
        <v>0</v>
      </c>
      <c r="K415" s="47" t="str">
        <f>IF(ISBLANK('Frese Valve Selection'!E415),"",'Frese Valve Selection'!E415)</f>
        <v/>
      </c>
    </row>
    <row r="416" spans="1:11">
      <c r="A416" s="46">
        <f>'Frese Valve Selection'!AF416</f>
        <v>0</v>
      </c>
      <c r="B416">
        <f>'Frese Valve Selection'!C416</f>
        <v>0</v>
      </c>
      <c r="C416">
        <f>'Frese Valve Selection'!AA416</f>
        <v>0</v>
      </c>
      <c r="F416">
        <f>'Frese Valve Selection'!D416</f>
        <v>0</v>
      </c>
      <c r="G416">
        <f t="shared" si="6"/>
        <v>1</v>
      </c>
      <c r="H416" t="e">
        <f>'Frese Valve Selection'!AB416</f>
        <v>#N/A</v>
      </c>
      <c r="I416" t="e">
        <f>'Frese Valve Selection'!AC416&amp;" kPa"</f>
        <v>#N/A</v>
      </c>
      <c r="J416">
        <f>'Frese Valve Selection'!B416</f>
        <v>0</v>
      </c>
      <c r="K416" s="47" t="str">
        <f>IF(ISBLANK('Frese Valve Selection'!E416),"",'Frese Valve Selection'!E416)</f>
        <v/>
      </c>
    </row>
    <row r="417" spans="1:11">
      <c r="A417" s="46">
        <f>'Frese Valve Selection'!AF417</f>
        <v>0</v>
      </c>
      <c r="B417">
        <f>'Frese Valve Selection'!C417</f>
        <v>0</v>
      </c>
      <c r="C417">
        <f>'Frese Valve Selection'!AA417</f>
        <v>0</v>
      </c>
      <c r="F417">
        <f>'Frese Valve Selection'!D417</f>
        <v>0</v>
      </c>
      <c r="G417">
        <f t="shared" si="6"/>
        <v>1</v>
      </c>
      <c r="H417" t="e">
        <f>'Frese Valve Selection'!AB417</f>
        <v>#N/A</v>
      </c>
      <c r="I417" t="e">
        <f>'Frese Valve Selection'!AC417&amp;" kPa"</f>
        <v>#N/A</v>
      </c>
      <c r="J417">
        <f>'Frese Valve Selection'!B417</f>
        <v>0</v>
      </c>
      <c r="K417" s="47" t="str">
        <f>IF(ISBLANK('Frese Valve Selection'!E417),"",'Frese Valve Selection'!E417)</f>
        <v/>
      </c>
    </row>
    <row r="418" spans="1:11">
      <c r="A418" s="46">
        <f>'Frese Valve Selection'!AF418</f>
        <v>0</v>
      </c>
      <c r="B418">
        <f>'Frese Valve Selection'!C418</f>
        <v>0</v>
      </c>
      <c r="C418">
        <f>'Frese Valve Selection'!AA418</f>
        <v>0</v>
      </c>
      <c r="F418">
        <f>'Frese Valve Selection'!D418</f>
        <v>0</v>
      </c>
      <c r="G418">
        <f t="shared" si="6"/>
        <v>1</v>
      </c>
      <c r="H418" t="e">
        <f>'Frese Valve Selection'!AB418</f>
        <v>#N/A</v>
      </c>
      <c r="I418" t="e">
        <f>'Frese Valve Selection'!AC418&amp;" kPa"</f>
        <v>#N/A</v>
      </c>
      <c r="J418">
        <f>'Frese Valve Selection'!B418</f>
        <v>0</v>
      </c>
      <c r="K418" s="47" t="str">
        <f>IF(ISBLANK('Frese Valve Selection'!E418),"",'Frese Valve Selection'!E418)</f>
        <v/>
      </c>
    </row>
    <row r="419" spans="1:11">
      <c r="A419" s="46">
        <f>'Frese Valve Selection'!AF419</f>
        <v>0</v>
      </c>
      <c r="B419">
        <f>'Frese Valve Selection'!C419</f>
        <v>0</v>
      </c>
      <c r="C419">
        <f>'Frese Valve Selection'!AA419</f>
        <v>0</v>
      </c>
      <c r="F419">
        <f>'Frese Valve Selection'!D419</f>
        <v>0</v>
      </c>
      <c r="G419">
        <f t="shared" si="6"/>
        <v>1</v>
      </c>
      <c r="H419" t="e">
        <f>'Frese Valve Selection'!AB419</f>
        <v>#N/A</v>
      </c>
      <c r="I419" t="e">
        <f>'Frese Valve Selection'!AC419&amp;" kPa"</f>
        <v>#N/A</v>
      </c>
      <c r="J419">
        <f>'Frese Valve Selection'!B419</f>
        <v>0</v>
      </c>
      <c r="K419" s="47" t="str">
        <f>IF(ISBLANK('Frese Valve Selection'!E419),"",'Frese Valve Selection'!E419)</f>
        <v/>
      </c>
    </row>
    <row r="420" spans="1:11">
      <c r="A420" s="46">
        <f>'Frese Valve Selection'!AF420</f>
        <v>0</v>
      </c>
      <c r="B420">
        <f>'Frese Valve Selection'!C420</f>
        <v>0</v>
      </c>
      <c r="C420">
        <f>'Frese Valve Selection'!AA420</f>
        <v>0</v>
      </c>
      <c r="F420">
        <f>'Frese Valve Selection'!D420</f>
        <v>0</v>
      </c>
      <c r="G420">
        <f t="shared" si="6"/>
        <v>1</v>
      </c>
      <c r="H420" t="e">
        <f>'Frese Valve Selection'!AB420</f>
        <v>#N/A</v>
      </c>
      <c r="I420" t="e">
        <f>'Frese Valve Selection'!AC420&amp;" kPa"</f>
        <v>#N/A</v>
      </c>
      <c r="J420">
        <f>'Frese Valve Selection'!B420</f>
        <v>0</v>
      </c>
      <c r="K420" s="47" t="str">
        <f>IF(ISBLANK('Frese Valve Selection'!E420),"",'Frese Valve Selection'!E420)</f>
        <v/>
      </c>
    </row>
    <row r="421" spans="1:11">
      <c r="A421" s="46">
        <f>'Frese Valve Selection'!AF421</f>
        <v>0</v>
      </c>
      <c r="B421">
        <f>'Frese Valve Selection'!C421</f>
        <v>0</v>
      </c>
      <c r="C421">
        <f>'Frese Valve Selection'!AA421</f>
        <v>0</v>
      </c>
      <c r="F421">
        <f>'Frese Valve Selection'!D421</f>
        <v>0</v>
      </c>
      <c r="G421">
        <f t="shared" si="6"/>
        <v>1</v>
      </c>
      <c r="H421" t="e">
        <f>'Frese Valve Selection'!AB421</f>
        <v>#N/A</v>
      </c>
      <c r="I421" t="e">
        <f>'Frese Valve Selection'!AC421&amp;" kPa"</f>
        <v>#N/A</v>
      </c>
      <c r="J421">
        <f>'Frese Valve Selection'!B421</f>
        <v>0</v>
      </c>
      <c r="K421" s="47" t="str">
        <f>IF(ISBLANK('Frese Valve Selection'!E421),"",'Frese Valve Selection'!E421)</f>
        <v/>
      </c>
    </row>
    <row r="422" spans="1:11">
      <c r="A422" s="46">
        <f>'Frese Valve Selection'!AF422</f>
        <v>0</v>
      </c>
      <c r="B422">
        <f>'Frese Valve Selection'!C422</f>
        <v>0</v>
      </c>
      <c r="C422">
        <f>'Frese Valve Selection'!AA422</f>
        <v>0</v>
      </c>
      <c r="F422">
        <f>'Frese Valve Selection'!D422</f>
        <v>0</v>
      </c>
      <c r="G422">
        <f t="shared" si="6"/>
        <v>1</v>
      </c>
      <c r="H422" t="e">
        <f>'Frese Valve Selection'!AB422</f>
        <v>#N/A</v>
      </c>
      <c r="I422" t="e">
        <f>'Frese Valve Selection'!AC422&amp;" kPa"</f>
        <v>#N/A</v>
      </c>
      <c r="J422">
        <f>'Frese Valve Selection'!B422</f>
        <v>0</v>
      </c>
      <c r="K422" s="47" t="str">
        <f>IF(ISBLANK('Frese Valve Selection'!E422),"",'Frese Valve Selection'!E422)</f>
        <v/>
      </c>
    </row>
    <row r="423" spans="1:11">
      <c r="A423" s="46">
        <f>'Frese Valve Selection'!AF423</f>
        <v>0</v>
      </c>
      <c r="B423">
        <f>'Frese Valve Selection'!C423</f>
        <v>0</v>
      </c>
      <c r="C423">
        <f>'Frese Valve Selection'!AA423</f>
        <v>0</v>
      </c>
      <c r="F423">
        <f>'Frese Valve Selection'!D423</f>
        <v>0</v>
      </c>
      <c r="G423">
        <f t="shared" si="6"/>
        <v>1</v>
      </c>
      <c r="H423" t="e">
        <f>'Frese Valve Selection'!AB423</f>
        <v>#N/A</v>
      </c>
      <c r="I423" t="e">
        <f>'Frese Valve Selection'!AC423&amp;" kPa"</f>
        <v>#N/A</v>
      </c>
      <c r="J423">
        <f>'Frese Valve Selection'!B423</f>
        <v>0</v>
      </c>
      <c r="K423" s="47" t="str">
        <f>IF(ISBLANK('Frese Valve Selection'!E423),"",'Frese Valve Selection'!E423)</f>
        <v/>
      </c>
    </row>
    <row r="424" spans="1:11">
      <c r="A424" s="46">
        <f>'Frese Valve Selection'!AF424</f>
        <v>0</v>
      </c>
      <c r="B424">
        <f>'Frese Valve Selection'!C424</f>
        <v>0</v>
      </c>
      <c r="C424">
        <f>'Frese Valve Selection'!AA424</f>
        <v>0</v>
      </c>
      <c r="F424">
        <f>'Frese Valve Selection'!D424</f>
        <v>0</v>
      </c>
      <c r="G424">
        <f t="shared" si="6"/>
        <v>1</v>
      </c>
      <c r="H424" t="e">
        <f>'Frese Valve Selection'!AB424</f>
        <v>#N/A</v>
      </c>
      <c r="I424" t="e">
        <f>'Frese Valve Selection'!AC424&amp;" kPa"</f>
        <v>#N/A</v>
      </c>
      <c r="J424">
        <f>'Frese Valve Selection'!B424</f>
        <v>0</v>
      </c>
      <c r="K424" s="47" t="str">
        <f>IF(ISBLANK('Frese Valve Selection'!E424),"",'Frese Valve Selection'!E424)</f>
        <v/>
      </c>
    </row>
    <row r="425" spans="1:11">
      <c r="A425" s="46">
        <f>'Frese Valve Selection'!AF425</f>
        <v>0</v>
      </c>
      <c r="B425">
        <f>'Frese Valve Selection'!C425</f>
        <v>0</v>
      </c>
      <c r="C425">
        <f>'Frese Valve Selection'!AA425</f>
        <v>0</v>
      </c>
      <c r="F425">
        <f>'Frese Valve Selection'!D425</f>
        <v>0</v>
      </c>
      <c r="G425">
        <f t="shared" si="6"/>
        <v>1</v>
      </c>
      <c r="H425" t="e">
        <f>'Frese Valve Selection'!AB425</f>
        <v>#N/A</v>
      </c>
      <c r="I425" t="e">
        <f>'Frese Valve Selection'!AC425&amp;" kPa"</f>
        <v>#N/A</v>
      </c>
      <c r="J425">
        <f>'Frese Valve Selection'!B425</f>
        <v>0</v>
      </c>
      <c r="K425" s="47" t="str">
        <f>IF(ISBLANK('Frese Valve Selection'!E425),"",'Frese Valve Selection'!E425)</f>
        <v/>
      </c>
    </row>
    <row r="426" spans="1:11">
      <c r="A426" s="46">
        <f>'Frese Valve Selection'!AF426</f>
        <v>0</v>
      </c>
      <c r="B426">
        <f>'Frese Valve Selection'!C426</f>
        <v>0</v>
      </c>
      <c r="C426">
        <f>'Frese Valve Selection'!AA426</f>
        <v>0</v>
      </c>
      <c r="F426">
        <f>'Frese Valve Selection'!D426</f>
        <v>0</v>
      </c>
      <c r="G426">
        <f t="shared" si="6"/>
        <v>1</v>
      </c>
      <c r="H426" t="e">
        <f>'Frese Valve Selection'!AB426</f>
        <v>#N/A</v>
      </c>
      <c r="I426" t="e">
        <f>'Frese Valve Selection'!AC426&amp;" kPa"</f>
        <v>#N/A</v>
      </c>
      <c r="J426">
        <f>'Frese Valve Selection'!B426</f>
        <v>0</v>
      </c>
      <c r="K426" s="47" t="str">
        <f>IF(ISBLANK('Frese Valve Selection'!E426),"",'Frese Valve Selection'!E426)</f>
        <v/>
      </c>
    </row>
    <row r="427" spans="1:11">
      <c r="A427" s="46">
        <f>'Frese Valve Selection'!AF427</f>
        <v>0</v>
      </c>
      <c r="B427">
        <f>'Frese Valve Selection'!C427</f>
        <v>0</v>
      </c>
      <c r="C427">
        <f>'Frese Valve Selection'!AA427</f>
        <v>0</v>
      </c>
      <c r="F427">
        <f>'Frese Valve Selection'!D427</f>
        <v>0</v>
      </c>
      <c r="G427">
        <f t="shared" si="6"/>
        <v>1</v>
      </c>
      <c r="H427" t="e">
        <f>'Frese Valve Selection'!AB427</f>
        <v>#N/A</v>
      </c>
      <c r="I427" t="e">
        <f>'Frese Valve Selection'!AC427&amp;" kPa"</f>
        <v>#N/A</v>
      </c>
      <c r="J427">
        <f>'Frese Valve Selection'!B427</f>
        <v>0</v>
      </c>
      <c r="K427" s="47" t="str">
        <f>IF(ISBLANK('Frese Valve Selection'!E427),"",'Frese Valve Selection'!E427)</f>
        <v/>
      </c>
    </row>
    <row r="428" spans="1:11">
      <c r="A428" s="46">
        <f>'Frese Valve Selection'!AF428</f>
        <v>0</v>
      </c>
      <c r="B428">
        <f>'Frese Valve Selection'!C428</f>
        <v>0</v>
      </c>
      <c r="C428">
        <f>'Frese Valve Selection'!AA428</f>
        <v>0</v>
      </c>
      <c r="F428">
        <f>'Frese Valve Selection'!D428</f>
        <v>0</v>
      </c>
      <c r="G428">
        <f t="shared" si="6"/>
        <v>1</v>
      </c>
      <c r="H428" t="e">
        <f>'Frese Valve Selection'!AB428</f>
        <v>#N/A</v>
      </c>
      <c r="I428" t="e">
        <f>'Frese Valve Selection'!AC428&amp;" kPa"</f>
        <v>#N/A</v>
      </c>
      <c r="J428">
        <f>'Frese Valve Selection'!B428</f>
        <v>0</v>
      </c>
      <c r="K428" s="47" t="str">
        <f>IF(ISBLANK('Frese Valve Selection'!E428),"",'Frese Valve Selection'!E428)</f>
        <v/>
      </c>
    </row>
    <row r="429" spans="1:11">
      <c r="A429" s="46">
        <f>'Frese Valve Selection'!AF429</f>
        <v>0</v>
      </c>
      <c r="B429">
        <f>'Frese Valve Selection'!C429</f>
        <v>0</v>
      </c>
      <c r="C429">
        <f>'Frese Valve Selection'!AA429</f>
        <v>0</v>
      </c>
      <c r="F429">
        <f>'Frese Valve Selection'!D429</f>
        <v>0</v>
      </c>
      <c r="G429">
        <f t="shared" si="6"/>
        <v>1</v>
      </c>
      <c r="H429" t="e">
        <f>'Frese Valve Selection'!AB429</f>
        <v>#N/A</v>
      </c>
      <c r="I429" t="e">
        <f>'Frese Valve Selection'!AC429&amp;" kPa"</f>
        <v>#N/A</v>
      </c>
      <c r="J429">
        <f>'Frese Valve Selection'!B429</f>
        <v>0</v>
      </c>
      <c r="K429" s="47" t="str">
        <f>IF(ISBLANK('Frese Valve Selection'!E429),"",'Frese Valve Selection'!E429)</f>
        <v/>
      </c>
    </row>
    <row r="430" spans="1:11">
      <c r="A430" s="46">
        <f>'Frese Valve Selection'!AF430</f>
        <v>0</v>
      </c>
      <c r="B430">
        <f>'Frese Valve Selection'!C430</f>
        <v>0</v>
      </c>
      <c r="C430">
        <f>'Frese Valve Selection'!AA430</f>
        <v>0</v>
      </c>
      <c r="F430">
        <f>'Frese Valve Selection'!D430</f>
        <v>0</v>
      </c>
      <c r="G430">
        <f t="shared" si="6"/>
        <v>1</v>
      </c>
      <c r="H430" t="e">
        <f>'Frese Valve Selection'!AB430</f>
        <v>#N/A</v>
      </c>
      <c r="I430" t="e">
        <f>'Frese Valve Selection'!AC430&amp;" kPa"</f>
        <v>#N/A</v>
      </c>
      <c r="J430">
        <f>'Frese Valve Selection'!B430</f>
        <v>0</v>
      </c>
      <c r="K430" s="47" t="str">
        <f>IF(ISBLANK('Frese Valve Selection'!E430),"",'Frese Valve Selection'!E430)</f>
        <v/>
      </c>
    </row>
    <row r="431" spans="1:11">
      <c r="A431" s="46">
        <f>'Frese Valve Selection'!AF431</f>
        <v>0</v>
      </c>
      <c r="B431">
        <f>'Frese Valve Selection'!C431</f>
        <v>0</v>
      </c>
      <c r="C431">
        <f>'Frese Valve Selection'!AA431</f>
        <v>0</v>
      </c>
      <c r="F431">
        <f>'Frese Valve Selection'!D431</f>
        <v>0</v>
      </c>
      <c r="G431">
        <f t="shared" si="6"/>
        <v>1</v>
      </c>
      <c r="H431" t="e">
        <f>'Frese Valve Selection'!AB431</f>
        <v>#N/A</v>
      </c>
      <c r="I431" t="e">
        <f>'Frese Valve Selection'!AC431&amp;" kPa"</f>
        <v>#N/A</v>
      </c>
      <c r="J431">
        <f>'Frese Valve Selection'!B431</f>
        <v>0</v>
      </c>
      <c r="K431" s="47" t="str">
        <f>IF(ISBLANK('Frese Valve Selection'!E431),"",'Frese Valve Selection'!E431)</f>
        <v/>
      </c>
    </row>
    <row r="432" spans="1:11">
      <c r="A432" s="46">
        <f>'Frese Valve Selection'!AF432</f>
        <v>0</v>
      </c>
      <c r="B432">
        <f>'Frese Valve Selection'!C432</f>
        <v>0</v>
      </c>
      <c r="C432">
        <f>'Frese Valve Selection'!AA432</f>
        <v>0</v>
      </c>
      <c r="F432">
        <f>'Frese Valve Selection'!D432</f>
        <v>0</v>
      </c>
      <c r="G432">
        <f t="shared" si="6"/>
        <v>1</v>
      </c>
      <c r="H432" t="e">
        <f>'Frese Valve Selection'!AB432</f>
        <v>#N/A</v>
      </c>
      <c r="I432" t="e">
        <f>'Frese Valve Selection'!AC432&amp;" kPa"</f>
        <v>#N/A</v>
      </c>
      <c r="J432">
        <f>'Frese Valve Selection'!B432</f>
        <v>0</v>
      </c>
      <c r="K432" s="47" t="str">
        <f>IF(ISBLANK('Frese Valve Selection'!E432),"",'Frese Valve Selection'!E432)</f>
        <v/>
      </c>
    </row>
    <row r="433" spans="1:11">
      <c r="A433" s="46">
        <f>'Frese Valve Selection'!AF433</f>
        <v>0</v>
      </c>
      <c r="B433">
        <f>'Frese Valve Selection'!C433</f>
        <v>0</v>
      </c>
      <c r="C433">
        <f>'Frese Valve Selection'!AA433</f>
        <v>0</v>
      </c>
      <c r="F433">
        <f>'Frese Valve Selection'!D433</f>
        <v>0</v>
      </c>
      <c r="G433">
        <f t="shared" si="6"/>
        <v>1</v>
      </c>
      <c r="H433" t="e">
        <f>'Frese Valve Selection'!AB433</f>
        <v>#N/A</v>
      </c>
      <c r="I433" t="e">
        <f>'Frese Valve Selection'!AC433&amp;" kPa"</f>
        <v>#N/A</v>
      </c>
      <c r="J433">
        <f>'Frese Valve Selection'!B433</f>
        <v>0</v>
      </c>
      <c r="K433" s="47" t="str">
        <f>IF(ISBLANK('Frese Valve Selection'!E433),"",'Frese Valve Selection'!E433)</f>
        <v/>
      </c>
    </row>
    <row r="434" spans="1:11">
      <c r="A434" s="46">
        <f>'Frese Valve Selection'!AF434</f>
        <v>0</v>
      </c>
      <c r="B434">
        <f>'Frese Valve Selection'!C434</f>
        <v>0</v>
      </c>
      <c r="C434">
        <f>'Frese Valve Selection'!AA434</f>
        <v>0</v>
      </c>
      <c r="F434">
        <f>'Frese Valve Selection'!D434</f>
        <v>0</v>
      </c>
      <c r="G434">
        <f t="shared" si="6"/>
        <v>1</v>
      </c>
      <c r="H434" t="e">
        <f>'Frese Valve Selection'!AB434</f>
        <v>#N/A</v>
      </c>
      <c r="I434" t="e">
        <f>'Frese Valve Selection'!AC434&amp;" kPa"</f>
        <v>#N/A</v>
      </c>
      <c r="J434">
        <f>'Frese Valve Selection'!B434</f>
        <v>0</v>
      </c>
      <c r="K434" s="47" t="str">
        <f>IF(ISBLANK('Frese Valve Selection'!E434),"",'Frese Valve Selection'!E434)</f>
        <v/>
      </c>
    </row>
    <row r="435" spans="1:11">
      <c r="A435" s="46">
        <f>'Frese Valve Selection'!AF435</f>
        <v>0</v>
      </c>
      <c r="B435">
        <f>'Frese Valve Selection'!C435</f>
        <v>0</v>
      </c>
      <c r="C435">
        <f>'Frese Valve Selection'!AA435</f>
        <v>0</v>
      </c>
      <c r="F435">
        <f>'Frese Valve Selection'!D435</f>
        <v>0</v>
      </c>
      <c r="G435">
        <f t="shared" si="6"/>
        <v>1</v>
      </c>
      <c r="H435" t="e">
        <f>'Frese Valve Selection'!AB435</f>
        <v>#N/A</v>
      </c>
      <c r="I435" t="e">
        <f>'Frese Valve Selection'!AC435&amp;" kPa"</f>
        <v>#N/A</v>
      </c>
      <c r="J435">
        <f>'Frese Valve Selection'!B435</f>
        <v>0</v>
      </c>
      <c r="K435" s="47" t="str">
        <f>IF(ISBLANK('Frese Valve Selection'!E435),"",'Frese Valve Selection'!E435)</f>
        <v/>
      </c>
    </row>
    <row r="436" spans="1:11">
      <c r="A436" s="46">
        <f>'Frese Valve Selection'!AF436</f>
        <v>0</v>
      </c>
      <c r="B436">
        <f>'Frese Valve Selection'!C436</f>
        <v>0</v>
      </c>
      <c r="C436">
        <f>'Frese Valve Selection'!AA436</f>
        <v>0</v>
      </c>
      <c r="F436">
        <f>'Frese Valve Selection'!D436</f>
        <v>0</v>
      </c>
      <c r="G436">
        <f t="shared" si="6"/>
        <v>1</v>
      </c>
      <c r="H436" t="e">
        <f>'Frese Valve Selection'!AB436</f>
        <v>#N/A</v>
      </c>
      <c r="I436" t="e">
        <f>'Frese Valve Selection'!AC436&amp;" kPa"</f>
        <v>#N/A</v>
      </c>
      <c r="J436">
        <f>'Frese Valve Selection'!B436</f>
        <v>0</v>
      </c>
      <c r="K436" s="47" t="str">
        <f>IF(ISBLANK('Frese Valve Selection'!E436),"",'Frese Valve Selection'!E436)</f>
        <v/>
      </c>
    </row>
    <row r="437" spans="1:11">
      <c r="A437" s="46">
        <f>'Frese Valve Selection'!AF437</f>
        <v>0</v>
      </c>
      <c r="B437">
        <f>'Frese Valve Selection'!C437</f>
        <v>0</v>
      </c>
      <c r="C437">
        <f>'Frese Valve Selection'!AA437</f>
        <v>0</v>
      </c>
      <c r="F437">
        <f>'Frese Valve Selection'!D437</f>
        <v>0</v>
      </c>
      <c r="G437">
        <f t="shared" si="6"/>
        <v>1</v>
      </c>
      <c r="H437" t="e">
        <f>'Frese Valve Selection'!AB437</f>
        <v>#N/A</v>
      </c>
      <c r="I437" t="e">
        <f>'Frese Valve Selection'!AC437&amp;" kPa"</f>
        <v>#N/A</v>
      </c>
      <c r="J437">
        <f>'Frese Valve Selection'!B437</f>
        <v>0</v>
      </c>
      <c r="K437" s="47" t="str">
        <f>IF(ISBLANK('Frese Valve Selection'!E437),"",'Frese Valve Selection'!E437)</f>
        <v/>
      </c>
    </row>
    <row r="438" spans="1:11">
      <c r="A438" s="46">
        <f>'Frese Valve Selection'!AF438</f>
        <v>0</v>
      </c>
      <c r="B438">
        <f>'Frese Valve Selection'!C438</f>
        <v>0</v>
      </c>
      <c r="C438">
        <f>'Frese Valve Selection'!AA438</f>
        <v>0</v>
      </c>
      <c r="F438">
        <f>'Frese Valve Selection'!D438</f>
        <v>0</v>
      </c>
      <c r="G438">
        <f t="shared" si="6"/>
        <v>1</v>
      </c>
      <c r="H438" t="e">
        <f>'Frese Valve Selection'!AB438</f>
        <v>#N/A</v>
      </c>
      <c r="I438" t="e">
        <f>'Frese Valve Selection'!AC438&amp;" kPa"</f>
        <v>#N/A</v>
      </c>
      <c r="J438">
        <f>'Frese Valve Selection'!B438</f>
        <v>0</v>
      </c>
      <c r="K438" s="47" t="str">
        <f>IF(ISBLANK('Frese Valve Selection'!E438),"",'Frese Valve Selection'!E438)</f>
        <v/>
      </c>
    </row>
    <row r="439" spans="1:11">
      <c r="A439" s="46">
        <f>'Frese Valve Selection'!AF439</f>
        <v>0</v>
      </c>
      <c r="B439">
        <f>'Frese Valve Selection'!C439</f>
        <v>0</v>
      </c>
      <c r="C439">
        <f>'Frese Valve Selection'!AA439</f>
        <v>0</v>
      </c>
      <c r="F439">
        <f>'Frese Valve Selection'!D439</f>
        <v>0</v>
      </c>
      <c r="G439">
        <f t="shared" si="6"/>
        <v>1</v>
      </c>
      <c r="H439" t="e">
        <f>'Frese Valve Selection'!AB439</f>
        <v>#N/A</v>
      </c>
      <c r="I439" t="e">
        <f>'Frese Valve Selection'!AC439&amp;" kPa"</f>
        <v>#N/A</v>
      </c>
      <c r="J439">
        <f>'Frese Valve Selection'!B439</f>
        <v>0</v>
      </c>
      <c r="K439" s="47" t="str">
        <f>IF(ISBLANK('Frese Valve Selection'!E439),"",'Frese Valve Selection'!E439)</f>
        <v/>
      </c>
    </row>
    <row r="440" spans="1:11">
      <c r="A440" s="46">
        <f>'Frese Valve Selection'!AF440</f>
        <v>0</v>
      </c>
      <c r="B440">
        <f>'Frese Valve Selection'!C440</f>
        <v>0</v>
      </c>
      <c r="C440">
        <f>'Frese Valve Selection'!AA440</f>
        <v>0</v>
      </c>
      <c r="F440">
        <f>'Frese Valve Selection'!D440</f>
        <v>0</v>
      </c>
      <c r="G440">
        <f t="shared" si="6"/>
        <v>1</v>
      </c>
      <c r="H440" t="e">
        <f>'Frese Valve Selection'!AB440</f>
        <v>#N/A</v>
      </c>
      <c r="I440" t="e">
        <f>'Frese Valve Selection'!AC440&amp;" kPa"</f>
        <v>#N/A</v>
      </c>
      <c r="J440">
        <f>'Frese Valve Selection'!B440</f>
        <v>0</v>
      </c>
      <c r="K440" s="47" t="str">
        <f>IF(ISBLANK('Frese Valve Selection'!E440),"",'Frese Valve Selection'!E440)</f>
        <v/>
      </c>
    </row>
    <row r="441" spans="1:11">
      <c r="A441" s="46">
        <f>'Frese Valve Selection'!AF441</f>
        <v>0</v>
      </c>
      <c r="B441">
        <f>'Frese Valve Selection'!C441</f>
        <v>0</v>
      </c>
      <c r="C441">
        <f>'Frese Valve Selection'!AA441</f>
        <v>0</v>
      </c>
      <c r="F441">
        <f>'Frese Valve Selection'!D441</f>
        <v>0</v>
      </c>
      <c r="G441">
        <f t="shared" si="6"/>
        <v>1</v>
      </c>
      <c r="H441" t="e">
        <f>'Frese Valve Selection'!AB441</f>
        <v>#N/A</v>
      </c>
      <c r="I441" t="e">
        <f>'Frese Valve Selection'!AC441&amp;" kPa"</f>
        <v>#N/A</v>
      </c>
      <c r="J441">
        <f>'Frese Valve Selection'!B441</f>
        <v>0</v>
      </c>
      <c r="K441" s="47" t="str">
        <f>IF(ISBLANK('Frese Valve Selection'!E441),"",'Frese Valve Selection'!E441)</f>
        <v/>
      </c>
    </row>
    <row r="442" spans="1:11">
      <c r="A442" s="46">
        <f>'Frese Valve Selection'!AF442</f>
        <v>0</v>
      </c>
      <c r="B442">
        <f>'Frese Valve Selection'!C442</f>
        <v>0</v>
      </c>
      <c r="C442">
        <f>'Frese Valve Selection'!AA442</f>
        <v>0</v>
      </c>
      <c r="F442">
        <f>'Frese Valve Selection'!D442</f>
        <v>0</v>
      </c>
      <c r="G442">
        <f t="shared" si="6"/>
        <v>1</v>
      </c>
      <c r="H442" t="e">
        <f>'Frese Valve Selection'!AB442</f>
        <v>#N/A</v>
      </c>
      <c r="I442" t="e">
        <f>'Frese Valve Selection'!AC442&amp;" kPa"</f>
        <v>#N/A</v>
      </c>
      <c r="J442">
        <f>'Frese Valve Selection'!B442</f>
        <v>0</v>
      </c>
      <c r="K442" s="47" t="str">
        <f>IF(ISBLANK('Frese Valve Selection'!E442),"",'Frese Valve Selection'!E442)</f>
        <v/>
      </c>
    </row>
    <row r="443" spans="1:11">
      <c r="A443" s="46">
        <f>'Frese Valve Selection'!AF443</f>
        <v>0</v>
      </c>
      <c r="B443">
        <f>'Frese Valve Selection'!C443</f>
        <v>0</v>
      </c>
      <c r="C443">
        <f>'Frese Valve Selection'!AA443</f>
        <v>0</v>
      </c>
      <c r="F443">
        <f>'Frese Valve Selection'!D443</f>
        <v>0</v>
      </c>
      <c r="G443">
        <f t="shared" si="6"/>
        <v>1</v>
      </c>
      <c r="H443" t="e">
        <f>'Frese Valve Selection'!AB443</f>
        <v>#N/A</v>
      </c>
      <c r="I443" t="e">
        <f>'Frese Valve Selection'!AC443&amp;" kPa"</f>
        <v>#N/A</v>
      </c>
      <c r="J443">
        <f>'Frese Valve Selection'!B443</f>
        <v>0</v>
      </c>
      <c r="K443" s="47" t="str">
        <f>IF(ISBLANK('Frese Valve Selection'!E443),"",'Frese Valve Selection'!E443)</f>
        <v/>
      </c>
    </row>
    <row r="444" spans="1:11">
      <c r="A444" s="46">
        <f>'Frese Valve Selection'!AF444</f>
        <v>0</v>
      </c>
      <c r="B444">
        <f>'Frese Valve Selection'!C444</f>
        <v>0</v>
      </c>
      <c r="C444">
        <f>'Frese Valve Selection'!AA444</f>
        <v>0</v>
      </c>
      <c r="F444">
        <f>'Frese Valve Selection'!D444</f>
        <v>0</v>
      </c>
      <c r="G444">
        <f t="shared" si="6"/>
        <v>1</v>
      </c>
      <c r="H444" t="e">
        <f>'Frese Valve Selection'!AB444</f>
        <v>#N/A</v>
      </c>
      <c r="I444" t="e">
        <f>'Frese Valve Selection'!AC444&amp;" kPa"</f>
        <v>#N/A</v>
      </c>
      <c r="J444">
        <f>'Frese Valve Selection'!B444</f>
        <v>0</v>
      </c>
      <c r="K444" s="47" t="str">
        <f>IF(ISBLANK('Frese Valve Selection'!E444),"",'Frese Valve Selection'!E444)</f>
        <v/>
      </c>
    </row>
    <row r="445" spans="1:11">
      <c r="A445" s="46">
        <f>'Frese Valve Selection'!AF445</f>
        <v>0</v>
      </c>
      <c r="B445">
        <f>'Frese Valve Selection'!C445</f>
        <v>0</v>
      </c>
      <c r="C445">
        <f>'Frese Valve Selection'!AA445</f>
        <v>0</v>
      </c>
      <c r="F445">
        <f>'Frese Valve Selection'!D445</f>
        <v>0</v>
      </c>
      <c r="G445">
        <f t="shared" si="6"/>
        <v>1</v>
      </c>
      <c r="H445" t="e">
        <f>'Frese Valve Selection'!AB445</f>
        <v>#N/A</v>
      </c>
      <c r="I445" t="e">
        <f>'Frese Valve Selection'!AC445&amp;" kPa"</f>
        <v>#N/A</v>
      </c>
      <c r="J445">
        <f>'Frese Valve Selection'!B445</f>
        <v>0</v>
      </c>
      <c r="K445" s="47" t="str">
        <f>IF(ISBLANK('Frese Valve Selection'!E445),"",'Frese Valve Selection'!E445)</f>
        <v/>
      </c>
    </row>
    <row r="446" spans="1:11">
      <c r="A446" s="46">
        <f>'Frese Valve Selection'!AF446</f>
        <v>0</v>
      </c>
      <c r="B446">
        <f>'Frese Valve Selection'!C446</f>
        <v>0</v>
      </c>
      <c r="C446">
        <f>'Frese Valve Selection'!AA446</f>
        <v>0</v>
      </c>
      <c r="F446">
        <f>'Frese Valve Selection'!D446</f>
        <v>0</v>
      </c>
      <c r="G446">
        <f t="shared" si="6"/>
        <v>1</v>
      </c>
      <c r="H446" t="e">
        <f>'Frese Valve Selection'!AB446</f>
        <v>#N/A</v>
      </c>
      <c r="I446" t="e">
        <f>'Frese Valve Selection'!AC446&amp;" kPa"</f>
        <v>#N/A</v>
      </c>
      <c r="J446">
        <f>'Frese Valve Selection'!B446</f>
        <v>0</v>
      </c>
      <c r="K446" s="47" t="str">
        <f>IF(ISBLANK('Frese Valve Selection'!E446),"",'Frese Valve Selection'!E446)</f>
        <v/>
      </c>
    </row>
    <row r="447" spans="1:11">
      <c r="A447" s="46">
        <f>'Frese Valve Selection'!AF447</f>
        <v>0</v>
      </c>
      <c r="B447">
        <f>'Frese Valve Selection'!C447</f>
        <v>0</v>
      </c>
      <c r="C447">
        <f>'Frese Valve Selection'!AA447</f>
        <v>0</v>
      </c>
      <c r="F447">
        <f>'Frese Valve Selection'!D447</f>
        <v>0</v>
      </c>
      <c r="G447">
        <f t="shared" si="6"/>
        <v>1</v>
      </c>
      <c r="H447" t="e">
        <f>'Frese Valve Selection'!AB447</f>
        <v>#N/A</v>
      </c>
      <c r="I447" t="e">
        <f>'Frese Valve Selection'!AC447&amp;" kPa"</f>
        <v>#N/A</v>
      </c>
      <c r="J447">
        <f>'Frese Valve Selection'!B447</f>
        <v>0</v>
      </c>
      <c r="K447" s="47" t="str">
        <f>IF(ISBLANK('Frese Valve Selection'!E447),"",'Frese Valve Selection'!E447)</f>
        <v/>
      </c>
    </row>
    <row r="448" spans="1:11">
      <c r="A448" s="46">
        <f>'Frese Valve Selection'!AF448</f>
        <v>0</v>
      </c>
      <c r="B448">
        <f>'Frese Valve Selection'!C448</f>
        <v>0</v>
      </c>
      <c r="C448">
        <f>'Frese Valve Selection'!AA448</f>
        <v>0</v>
      </c>
      <c r="F448">
        <f>'Frese Valve Selection'!D448</f>
        <v>0</v>
      </c>
      <c r="G448">
        <f t="shared" si="6"/>
        <v>1</v>
      </c>
      <c r="H448" t="e">
        <f>'Frese Valve Selection'!AB448</f>
        <v>#N/A</v>
      </c>
      <c r="I448" t="e">
        <f>'Frese Valve Selection'!AC448&amp;" kPa"</f>
        <v>#N/A</v>
      </c>
      <c r="J448">
        <f>'Frese Valve Selection'!B448</f>
        <v>0</v>
      </c>
      <c r="K448" s="47" t="str">
        <f>IF(ISBLANK('Frese Valve Selection'!E448),"",'Frese Valve Selection'!E448)</f>
        <v/>
      </c>
    </row>
    <row r="449" spans="1:11">
      <c r="A449" s="46">
        <f>'Frese Valve Selection'!AF449</f>
        <v>0</v>
      </c>
      <c r="B449">
        <f>'Frese Valve Selection'!C449</f>
        <v>0</v>
      </c>
      <c r="C449">
        <f>'Frese Valve Selection'!AA449</f>
        <v>0</v>
      </c>
      <c r="F449">
        <f>'Frese Valve Selection'!D449</f>
        <v>0</v>
      </c>
      <c r="G449">
        <f t="shared" si="6"/>
        <v>1</v>
      </c>
      <c r="H449" t="e">
        <f>'Frese Valve Selection'!AB449</f>
        <v>#N/A</v>
      </c>
      <c r="I449" t="e">
        <f>'Frese Valve Selection'!AC449&amp;" kPa"</f>
        <v>#N/A</v>
      </c>
      <c r="J449">
        <f>'Frese Valve Selection'!B449</f>
        <v>0</v>
      </c>
      <c r="K449" s="47" t="str">
        <f>IF(ISBLANK('Frese Valve Selection'!E449),"",'Frese Valve Selection'!E449)</f>
        <v/>
      </c>
    </row>
    <row r="450" spans="1:11">
      <c r="A450" s="46">
        <f>'Frese Valve Selection'!AF450</f>
        <v>0</v>
      </c>
      <c r="B450">
        <f>'Frese Valve Selection'!C450</f>
        <v>0</v>
      </c>
      <c r="C450">
        <f>'Frese Valve Selection'!AA450</f>
        <v>0</v>
      </c>
      <c r="F450">
        <f>'Frese Valve Selection'!D450</f>
        <v>0</v>
      </c>
      <c r="G450">
        <f t="shared" si="6"/>
        <v>1</v>
      </c>
      <c r="H450" t="e">
        <f>'Frese Valve Selection'!AB450</f>
        <v>#N/A</v>
      </c>
      <c r="I450" t="e">
        <f>'Frese Valve Selection'!AC450&amp;" kPa"</f>
        <v>#N/A</v>
      </c>
      <c r="J450">
        <f>'Frese Valve Selection'!B450</f>
        <v>0</v>
      </c>
      <c r="K450" s="47" t="str">
        <f>IF(ISBLANK('Frese Valve Selection'!E450),"",'Frese Valve Selection'!E450)</f>
        <v/>
      </c>
    </row>
    <row r="451" spans="1:11">
      <c r="A451" s="46">
        <f>'Frese Valve Selection'!AF451</f>
        <v>0</v>
      </c>
      <c r="B451">
        <f>'Frese Valve Selection'!C451</f>
        <v>0</v>
      </c>
      <c r="C451">
        <f>'Frese Valve Selection'!AA451</f>
        <v>0</v>
      </c>
      <c r="F451">
        <f>'Frese Valve Selection'!D451</f>
        <v>0</v>
      </c>
      <c r="G451">
        <f t="shared" si="6"/>
        <v>1</v>
      </c>
      <c r="H451" t="e">
        <f>'Frese Valve Selection'!AB451</f>
        <v>#N/A</v>
      </c>
      <c r="I451" t="e">
        <f>'Frese Valve Selection'!AC451&amp;" kPa"</f>
        <v>#N/A</v>
      </c>
      <c r="J451">
        <f>'Frese Valve Selection'!B451</f>
        <v>0</v>
      </c>
      <c r="K451" s="47" t="str">
        <f>IF(ISBLANK('Frese Valve Selection'!E451),"",'Frese Valve Selection'!E451)</f>
        <v/>
      </c>
    </row>
    <row r="452" spans="1:11">
      <c r="A452" s="46">
        <f>'Frese Valve Selection'!AF452</f>
        <v>0</v>
      </c>
      <c r="B452">
        <f>'Frese Valve Selection'!C452</f>
        <v>0</v>
      </c>
      <c r="C452">
        <f>'Frese Valve Selection'!AA452</f>
        <v>0</v>
      </c>
      <c r="F452">
        <f>'Frese Valve Selection'!D452</f>
        <v>0</v>
      </c>
      <c r="G452">
        <f t="shared" si="6"/>
        <v>1</v>
      </c>
      <c r="H452" t="e">
        <f>'Frese Valve Selection'!AB452</f>
        <v>#N/A</v>
      </c>
      <c r="I452" t="e">
        <f>'Frese Valve Selection'!AC452&amp;" kPa"</f>
        <v>#N/A</v>
      </c>
      <c r="J452">
        <f>'Frese Valve Selection'!B452</f>
        <v>0</v>
      </c>
      <c r="K452" s="47" t="str">
        <f>IF(ISBLANK('Frese Valve Selection'!E452),"",'Frese Valve Selection'!E452)</f>
        <v/>
      </c>
    </row>
    <row r="453" spans="1:11">
      <c r="A453" s="46">
        <f>'Frese Valve Selection'!AF453</f>
        <v>0</v>
      </c>
      <c r="B453">
        <f>'Frese Valve Selection'!C453</f>
        <v>0</v>
      </c>
      <c r="C453">
        <f>'Frese Valve Selection'!AA453</f>
        <v>0</v>
      </c>
      <c r="F453">
        <f>'Frese Valve Selection'!D453</f>
        <v>0</v>
      </c>
      <c r="G453">
        <f t="shared" si="6"/>
        <v>1</v>
      </c>
      <c r="H453" t="e">
        <f>'Frese Valve Selection'!AB453</f>
        <v>#N/A</v>
      </c>
      <c r="I453" t="e">
        <f>'Frese Valve Selection'!AC453&amp;" kPa"</f>
        <v>#N/A</v>
      </c>
      <c r="J453">
        <f>'Frese Valve Selection'!B453</f>
        <v>0</v>
      </c>
      <c r="K453" s="47" t="str">
        <f>IF(ISBLANK('Frese Valve Selection'!E453),"",'Frese Valve Selection'!E453)</f>
        <v/>
      </c>
    </row>
    <row r="454" spans="1:11">
      <c r="A454" s="46">
        <f>'Frese Valve Selection'!AF454</f>
        <v>0</v>
      </c>
      <c r="B454">
        <f>'Frese Valve Selection'!C454</f>
        <v>0</v>
      </c>
      <c r="C454">
        <f>'Frese Valve Selection'!AA454</f>
        <v>0</v>
      </c>
      <c r="F454">
        <f>'Frese Valve Selection'!D454</f>
        <v>0</v>
      </c>
      <c r="G454">
        <f t="shared" si="6"/>
        <v>1</v>
      </c>
      <c r="H454" t="e">
        <f>'Frese Valve Selection'!AB454</f>
        <v>#N/A</v>
      </c>
      <c r="I454" t="e">
        <f>'Frese Valve Selection'!AC454&amp;" kPa"</f>
        <v>#N/A</v>
      </c>
      <c r="J454">
        <f>'Frese Valve Selection'!B454</f>
        <v>0</v>
      </c>
      <c r="K454" s="47" t="str">
        <f>IF(ISBLANK('Frese Valve Selection'!E454),"",'Frese Valve Selection'!E454)</f>
        <v/>
      </c>
    </row>
    <row r="455" spans="1:11">
      <c r="A455" s="46">
        <f>'Frese Valve Selection'!AF455</f>
        <v>0</v>
      </c>
      <c r="B455">
        <f>'Frese Valve Selection'!C455</f>
        <v>0</v>
      </c>
      <c r="C455">
        <f>'Frese Valve Selection'!AA455</f>
        <v>0</v>
      </c>
      <c r="F455">
        <f>'Frese Valve Selection'!D455</f>
        <v>0</v>
      </c>
      <c r="G455">
        <f t="shared" ref="G455:G518" si="7">IF(ISBLANK(A455),"",1)</f>
        <v>1</v>
      </c>
      <c r="H455" t="e">
        <f>'Frese Valve Selection'!AB455</f>
        <v>#N/A</v>
      </c>
      <c r="I455" t="e">
        <f>'Frese Valve Selection'!AC455&amp;" kPa"</f>
        <v>#N/A</v>
      </c>
      <c r="J455">
        <f>'Frese Valve Selection'!B455</f>
        <v>0</v>
      </c>
      <c r="K455" s="47" t="str">
        <f>IF(ISBLANK('Frese Valve Selection'!E455),"",'Frese Valve Selection'!E455)</f>
        <v/>
      </c>
    </row>
    <row r="456" spans="1:11">
      <c r="A456" s="46">
        <f>'Frese Valve Selection'!AF456</f>
        <v>0</v>
      </c>
      <c r="B456">
        <f>'Frese Valve Selection'!C456</f>
        <v>0</v>
      </c>
      <c r="C456">
        <f>'Frese Valve Selection'!AA456</f>
        <v>0</v>
      </c>
      <c r="F456">
        <f>'Frese Valve Selection'!D456</f>
        <v>0</v>
      </c>
      <c r="G456">
        <f t="shared" si="7"/>
        <v>1</v>
      </c>
      <c r="H456" t="e">
        <f>'Frese Valve Selection'!AB456</f>
        <v>#N/A</v>
      </c>
      <c r="I456" t="e">
        <f>'Frese Valve Selection'!AC456&amp;" kPa"</f>
        <v>#N/A</v>
      </c>
      <c r="J456">
        <f>'Frese Valve Selection'!B456</f>
        <v>0</v>
      </c>
      <c r="K456" s="47" t="str">
        <f>IF(ISBLANK('Frese Valve Selection'!E456),"",'Frese Valve Selection'!E456)</f>
        <v/>
      </c>
    </row>
    <row r="457" spans="1:11">
      <c r="A457" s="46">
        <f>'Frese Valve Selection'!AF457</f>
        <v>0</v>
      </c>
      <c r="B457">
        <f>'Frese Valve Selection'!C457</f>
        <v>0</v>
      </c>
      <c r="C457">
        <f>'Frese Valve Selection'!AA457</f>
        <v>0</v>
      </c>
      <c r="F457">
        <f>'Frese Valve Selection'!D457</f>
        <v>0</v>
      </c>
      <c r="G457">
        <f t="shared" si="7"/>
        <v>1</v>
      </c>
      <c r="H457" t="e">
        <f>'Frese Valve Selection'!AB457</f>
        <v>#N/A</v>
      </c>
      <c r="I457" t="e">
        <f>'Frese Valve Selection'!AC457&amp;" kPa"</f>
        <v>#N/A</v>
      </c>
      <c r="J457">
        <f>'Frese Valve Selection'!B457</f>
        <v>0</v>
      </c>
      <c r="K457" s="47" t="str">
        <f>IF(ISBLANK('Frese Valve Selection'!E457),"",'Frese Valve Selection'!E457)</f>
        <v/>
      </c>
    </row>
    <row r="458" spans="1:11">
      <c r="A458" s="46">
        <f>'Frese Valve Selection'!AF458</f>
        <v>0</v>
      </c>
      <c r="B458">
        <f>'Frese Valve Selection'!C458</f>
        <v>0</v>
      </c>
      <c r="C458">
        <f>'Frese Valve Selection'!AA458</f>
        <v>0</v>
      </c>
      <c r="F458">
        <f>'Frese Valve Selection'!D458</f>
        <v>0</v>
      </c>
      <c r="G458">
        <f t="shared" si="7"/>
        <v>1</v>
      </c>
      <c r="H458" t="e">
        <f>'Frese Valve Selection'!AB458</f>
        <v>#N/A</v>
      </c>
      <c r="I458" t="e">
        <f>'Frese Valve Selection'!AC458&amp;" kPa"</f>
        <v>#N/A</v>
      </c>
      <c r="J458">
        <f>'Frese Valve Selection'!B458</f>
        <v>0</v>
      </c>
      <c r="K458" s="47" t="str">
        <f>IF(ISBLANK('Frese Valve Selection'!E458),"",'Frese Valve Selection'!E458)</f>
        <v/>
      </c>
    </row>
    <row r="459" spans="1:11">
      <c r="A459" s="46">
        <f>'Frese Valve Selection'!AF459</f>
        <v>0</v>
      </c>
      <c r="B459">
        <f>'Frese Valve Selection'!C459</f>
        <v>0</v>
      </c>
      <c r="C459">
        <f>'Frese Valve Selection'!AA459</f>
        <v>0</v>
      </c>
      <c r="F459">
        <f>'Frese Valve Selection'!D459</f>
        <v>0</v>
      </c>
      <c r="G459">
        <f t="shared" si="7"/>
        <v>1</v>
      </c>
      <c r="H459" t="e">
        <f>'Frese Valve Selection'!AB459</f>
        <v>#N/A</v>
      </c>
      <c r="I459" t="e">
        <f>'Frese Valve Selection'!AC459&amp;" kPa"</f>
        <v>#N/A</v>
      </c>
      <c r="J459">
        <f>'Frese Valve Selection'!B459</f>
        <v>0</v>
      </c>
      <c r="K459" s="47" t="str">
        <f>IF(ISBLANK('Frese Valve Selection'!E459),"",'Frese Valve Selection'!E459)</f>
        <v/>
      </c>
    </row>
    <row r="460" spans="1:11">
      <c r="A460" s="46">
        <f>'Frese Valve Selection'!AF460</f>
        <v>0</v>
      </c>
      <c r="B460">
        <f>'Frese Valve Selection'!C460</f>
        <v>0</v>
      </c>
      <c r="C460">
        <f>'Frese Valve Selection'!AA460</f>
        <v>0</v>
      </c>
      <c r="F460">
        <f>'Frese Valve Selection'!D460</f>
        <v>0</v>
      </c>
      <c r="G460">
        <f t="shared" si="7"/>
        <v>1</v>
      </c>
      <c r="H460" t="e">
        <f>'Frese Valve Selection'!AB460</f>
        <v>#N/A</v>
      </c>
      <c r="I460" t="e">
        <f>'Frese Valve Selection'!AC460&amp;" kPa"</f>
        <v>#N/A</v>
      </c>
      <c r="J460">
        <f>'Frese Valve Selection'!B460</f>
        <v>0</v>
      </c>
      <c r="K460" s="47" t="str">
        <f>IF(ISBLANK('Frese Valve Selection'!E460),"",'Frese Valve Selection'!E460)</f>
        <v/>
      </c>
    </row>
    <row r="461" spans="1:11">
      <c r="A461" s="46">
        <f>'Frese Valve Selection'!AF461</f>
        <v>0</v>
      </c>
      <c r="B461">
        <f>'Frese Valve Selection'!C461</f>
        <v>0</v>
      </c>
      <c r="C461">
        <f>'Frese Valve Selection'!AA461</f>
        <v>0</v>
      </c>
      <c r="F461">
        <f>'Frese Valve Selection'!D461</f>
        <v>0</v>
      </c>
      <c r="G461">
        <f t="shared" si="7"/>
        <v>1</v>
      </c>
      <c r="H461" t="e">
        <f>'Frese Valve Selection'!AB461</f>
        <v>#N/A</v>
      </c>
      <c r="I461" t="e">
        <f>'Frese Valve Selection'!AC461&amp;" kPa"</f>
        <v>#N/A</v>
      </c>
      <c r="J461">
        <f>'Frese Valve Selection'!B461</f>
        <v>0</v>
      </c>
      <c r="K461" s="47" t="str">
        <f>IF(ISBLANK('Frese Valve Selection'!E461),"",'Frese Valve Selection'!E461)</f>
        <v/>
      </c>
    </row>
    <row r="462" spans="1:11">
      <c r="A462" s="46">
        <f>'Frese Valve Selection'!AF462</f>
        <v>0</v>
      </c>
      <c r="B462">
        <f>'Frese Valve Selection'!C462</f>
        <v>0</v>
      </c>
      <c r="C462">
        <f>'Frese Valve Selection'!AA462</f>
        <v>0</v>
      </c>
      <c r="F462">
        <f>'Frese Valve Selection'!D462</f>
        <v>0</v>
      </c>
      <c r="G462">
        <f t="shared" si="7"/>
        <v>1</v>
      </c>
      <c r="H462" t="e">
        <f>'Frese Valve Selection'!AB462</f>
        <v>#N/A</v>
      </c>
      <c r="I462" t="e">
        <f>'Frese Valve Selection'!AC462&amp;" kPa"</f>
        <v>#N/A</v>
      </c>
      <c r="J462">
        <f>'Frese Valve Selection'!B462</f>
        <v>0</v>
      </c>
      <c r="K462" s="47" t="str">
        <f>IF(ISBLANK('Frese Valve Selection'!E462),"",'Frese Valve Selection'!E462)</f>
        <v/>
      </c>
    </row>
    <row r="463" spans="1:11">
      <c r="A463" s="46">
        <f>'Frese Valve Selection'!AF463</f>
        <v>0</v>
      </c>
      <c r="B463">
        <f>'Frese Valve Selection'!C463</f>
        <v>0</v>
      </c>
      <c r="C463">
        <f>'Frese Valve Selection'!AA463</f>
        <v>0</v>
      </c>
      <c r="F463">
        <f>'Frese Valve Selection'!D463</f>
        <v>0</v>
      </c>
      <c r="G463">
        <f t="shared" si="7"/>
        <v>1</v>
      </c>
      <c r="H463" t="e">
        <f>'Frese Valve Selection'!AB463</f>
        <v>#N/A</v>
      </c>
      <c r="I463" t="e">
        <f>'Frese Valve Selection'!AC463&amp;" kPa"</f>
        <v>#N/A</v>
      </c>
      <c r="J463">
        <f>'Frese Valve Selection'!B463</f>
        <v>0</v>
      </c>
      <c r="K463" s="47" t="str">
        <f>IF(ISBLANK('Frese Valve Selection'!E463),"",'Frese Valve Selection'!E463)</f>
        <v/>
      </c>
    </row>
    <row r="464" spans="1:11">
      <c r="A464" s="46">
        <f>'Frese Valve Selection'!AF464</f>
        <v>0</v>
      </c>
      <c r="B464">
        <f>'Frese Valve Selection'!C464</f>
        <v>0</v>
      </c>
      <c r="C464">
        <f>'Frese Valve Selection'!AA464</f>
        <v>0</v>
      </c>
      <c r="F464">
        <f>'Frese Valve Selection'!D464</f>
        <v>0</v>
      </c>
      <c r="G464">
        <f t="shared" si="7"/>
        <v>1</v>
      </c>
      <c r="H464" t="e">
        <f>'Frese Valve Selection'!AB464</f>
        <v>#N/A</v>
      </c>
      <c r="I464" t="e">
        <f>'Frese Valve Selection'!AC464&amp;" kPa"</f>
        <v>#N/A</v>
      </c>
      <c r="J464">
        <f>'Frese Valve Selection'!B464</f>
        <v>0</v>
      </c>
      <c r="K464" s="47" t="str">
        <f>IF(ISBLANK('Frese Valve Selection'!E464),"",'Frese Valve Selection'!E464)</f>
        <v/>
      </c>
    </row>
    <row r="465" spans="1:11">
      <c r="A465" s="46">
        <f>'Frese Valve Selection'!AF465</f>
        <v>0</v>
      </c>
      <c r="B465">
        <f>'Frese Valve Selection'!C465</f>
        <v>0</v>
      </c>
      <c r="C465">
        <f>'Frese Valve Selection'!AA465</f>
        <v>0</v>
      </c>
      <c r="F465">
        <f>'Frese Valve Selection'!D465</f>
        <v>0</v>
      </c>
      <c r="G465">
        <f t="shared" si="7"/>
        <v>1</v>
      </c>
      <c r="H465" t="e">
        <f>'Frese Valve Selection'!AB465</f>
        <v>#N/A</v>
      </c>
      <c r="I465" t="e">
        <f>'Frese Valve Selection'!AC465&amp;" kPa"</f>
        <v>#N/A</v>
      </c>
      <c r="J465">
        <f>'Frese Valve Selection'!B465</f>
        <v>0</v>
      </c>
      <c r="K465" s="47" t="str">
        <f>IF(ISBLANK('Frese Valve Selection'!E465),"",'Frese Valve Selection'!E465)</f>
        <v/>
      </c>
    </row>
    <row r="466" spans="1:11">
      <c r="A466" s="46">
        <f>'Frese Valve Selection'!AF466</f>
        <v>0</v>
      </c>
      <c r="B466">
        <f>'Frese Valve Selection'!C466</f>
        <v>0</v>
      </c>
      <c r="C466">
        <f>'Frese Valve Selection'!AA466</f>
        <v>0</v>
      </c>
      <c r="F466">
        <f>'Frese Valve Selection'!D466</f>
        <v>0</v>
      </c>
      <c r="G466">
        <f t="shared" si="7"/>
        <v>1</v>
      </c>
      <c r="H466" t="e">
        <f>'Frese Valve Selection'!AB466</f>
        <v>#N/A</v>
      </c>
      <c r="I466" t="e">
        <f>'Frese Valve Selection'!AC466&amp;" kPa"</f>
        <v>#N/A</v>
      </c>
      <c r="J466">
        <f>'Frese Valve Selection'!B466</f>
        <v>0</v>
      </c>
      <c r="K466" s="47" t="str">
        <f>IF(ISBLANK('Frese Valve Selection'!E466),"",'Frese Valve Selection'!E466)</f>
        <v/>
      </c>
    </row>
    <row r="467" spans="1:11">
      <c r="A467" s="46">
        <f>'Frese Valve Selection'!AF467</f>
        <v>0</v>
      </c>
      <c r="B467">
        <f>'Frese Valve Selection'!C467</f>
        <v>0</v>
      </c>
      <c r="C467">
        <f>'Frese Valve Selection'!AA467</f>
        <v>0</v>
      </c>
      <c r="F467">
        <f>'Frese Valve Selection'!D467</f>
        <v>0</v>
      </c>
      <c r="G467">
        <f t="shared" si="7"/>
        <v>1</v>
      </c>
      <c r="H467" t="e">
        <f>'Frese Valve Selection'!AB467</f>
        <v>#N/A</v>
      </c>
      <c r="I467" t="e">
        <f>'Frese Valve Selection'!AC467&amp;" kPa"</f>
        <v>#N/A</v>
      </c>
      <c r="J467">
        <f>'Frese Valve Selection'!B467</f>
        <v>0</v>
      </c>
      <c r="K467" s="47" t="str">
        <f>IF(ISBLANK('Frese Valve Selection'!E467),"",'Frese Valve Selection'!E467)</f>
        <v/>
      </c>
    </row>
    <row r="468" spans="1:11">
      <c r="A468" s="46">
        <f>'Frese Valve Selection'!AF468</f>
        <v>0</v>
      </c>
      <c r="B468">
        <f>'Frese Valve Selection'!C468</f>
        <v>0</v>
      </c>
      <c r="C468">
        <f>'Frese Valve Selection'!AA468</f>
        <v>0</v>
      </c>
      <c r="F468">
        <f>'Frese Valve Selection'!D468</f>
        <v>0</v>
      </c>
      <c r="G468">
        <f t="shared" si="7"/>
        <v>1</v>
      </c>
      <c r="H468" t="e">
        <f>'Frese Valve Selection'!AB468</f>
        <v>#N/A</v>
      </c>
      <c r="I468" t="e">
        <f>'Frese Valve Selection'!AC468&amp;" kPa"</f>
        <v>#N/A</v>
      </c>
      <c r="J468">
        <f>'Frese Valve Selection'!B468</f>
        <v>0</v>
      </c>
      <c r="K468" s="47" t="str">
        <f>IF(ISBLANK('Frese Valve Selection'!E468),"",'Frese Valve Selection'!E468)</f>
        <v/>
      </c>
    </row>
    <row r="469" spans="1:11">
      <c r="A469" s="46">
        <f>'Frese Valve Selection'!AF469</f>
        <v>0</v>
      </c>
      <c r="B469">
        <f>'Frese Valve Selection'!C469</f>
        <v>0</v>
      </c>
      <c r="C469">
        <f>'Frese Valve Selection'!AA469</f>
        <v>0</v>
      </c>
      <c r="F469">
        <f>'Frese Valve Selection'!D469</f>
        <v>0</v>
      </c>
      <c r="G469">
        <f t="shared" si="7"/>
        <v>1</v>
      </c>
      <c r="H469" t="e">
        <f>'Frese Valve Selection'!AB469</f>
        <v>#N/A</v>
      </c>
      <c r="I469" t="e">
        <f>'Frese Valve Selection'!AC469&amp;" kPa"</f>
        <v>#N/A</v>
      </c>
      <c r="J469">
        <f>'Frese Valve Selection'!B469</f>
        <v>0</v>
      </c>
      <c r="K469" s="47" t="str">
        <f>IF(ISBLANK('Frese Valve Selection'!E469),"",'Frese Valve Selection'!E469)</f>
        <v/>
      </c>
    </row>
    <row r="470" spans="1:11">
      <c r="A470" s="46">
        <f>'Frese Valve Selection'!AF470</f>
        <v>0</v>
      </c>
      <c r="B470">
        <f>'Frese Valve Selection'!C470</f>
        <v>0</v>
      </c>
      <c r="C470">
        <f>'Frese Valve Selection'!AA470</f>
        <v>0</v>
      </c>
      <c r="F470">
        <f>'Frese Valve Selection'!D470</f>
        <v>0</v>
      </c>
      <c r="G470">
        <f t="shared" si="7"/>
        <v>1</v>
      </c>
      <c r="H470" t="e">
        <f>'Frese Valve Selection'!AB470</f>
        <v>#N/A</v>
      </c>
      <c r="I470" t="e">
        <f>'Frese Valve Selection'!AC470&amp;" kPa"</f>
        <v>#N/A</v>
      </c>
      <c r="J470">
        <f>'Frese Valve Selection'!B470</f>
        <v>0</v>
      </c>
      <c r="K470" s="47" t="str">
        <f>IF(ISBLANK('Frese Valve Selection'!E470),"",'Frese Valve Selection'!E470)</f>
        <v/>
      </c>
    </row>
    <row r="471" spans="1:11">
      <c r="A471" s="46">
        <f>'Frese Valve Selection'!AF471</f>
        <v>0</v>
      </c>
      <c r="B471">
        <f>'Frese Valve Selection'!C471</f>
        <v>0</v>
      </c>
      <c r="C471">
        <f>'Frese Valve Selection'!AA471</f>
        <v>0</v>
      </c>
      <c r="F471">
        <f>'Frese Valve Selection'!D471</f>
        <v>0</v>
      </c>
      <c r="G471">
        <f t="shared" si="7"/>
        <v>1</v>
      </c>
      <c r="H471" t="e">
        <f>'Frese Valve Selection'!AB471</f>
        <v>#N/A</v>
      </c>
      <c r="I471" t="e">
        <f>'Frese Valve Selection'!AC471&amp;" kPa"</f>
        <v>#N/A</v>
      </c>
      <c r="J471">
        <f>'Frese Valve Selection'!B471</f>
        <v>0</v>
      </c>
      <c r="K471" s="47" t="str">
        <f>IF(ISBLANK('Frese Valve Selection'!E471),"",'Frese Valve Selection'!E471)</f>
        <v/>
      </c>
    </row>
    <row r="472" spans="1:11">
      <c r="A472" s="46">
        <f>'Frese Valve Selection'!AF472</f>
        <v>0</v>
      </c>
      <c r="B472">
        <f>'Frese Valve Selection'!C472</f>
        <v>0</v>
      </c>
      <c r="C472">
        <f>'Frese Valve Selection'!AA472</f>
        <v>0</v>
      </c>
      <c r="F472">
        <f>'Frese Valve Selection'!D472</f>
        <v>0</v>
      </c>
      <c r="G472">
        <f t="shared" si="7"/>
        <v>1</v>
      </c>
      <c r="H472" t="e">
        <f>'Frese Valve Selection'!AB472</f>
        <v>#N/A</v>
      </c>
      <c r="I472" t="e">
        <f>'Frese Valve Selection'!AC472&amp;" kPa"</f>
        <v>#N/A</v>
      </c>
      <c r="J472">
        <f>'Frese Valve Selection'!B472</f>
        <v>0</v>
      </c>
      <c r="K472" s="47" t="str">
        <f>IF(ISBLANK('Frese Valve Selection'!E472),"",'Frese Valve Selection'!E472)</f>
        <v/>
      </c>
    </row>
    <row r="473" spans="1:11">
      <c r="A473" s="46">
        <f>'Frese Valve Selection'!AF473</f>
        <v>0</v>
      </c>
      <c r="B473">
        <f>'Frese Valve Selection'!C473</f>
        <v>0</v>
      </c>
      <c r="C473">
        <f>'Frese Valve Selection'!AA473</f>
        <v>0</v>
      </c>
      <c r="F473">
        <f>'Frese Valve Selection'!D473</f>
        <v>0</v>
      </c>
      <c r="G473">
        <f t="shared" si="7"/>
        <v>1</v>
      </c>
      <c r="H473" t="e">
        <f>'Frese Valve Selection'!AB473</f>
        <v>#N/A</v>
      </c>
      <c r="I473" t="e">
        <f>'Frese Valve Selection'!AC473&amp;" kPa"</f>
        <v>#N/A</v>
      </c>
      <c r="J473">
        <f>'Frese Valve Selection'!B473</f>
        <v>0</v>
      </c>
      <c r="K473" s="47" t="str">
        <f>IF(ISBLANK('Frese Valve Selection'!E473),"",'Frese Valve Selection'!E473)</f>
        <v/>
      </c>
    </row>
    <row r="474" spans="1:11">
      <c r="A474" s="46">
        <f>'Frese Valve Selection'!AF474</f>
        <v>0</v>
      </c>
      <c r="B474">
        <f>'Frese Valve Selection'!C474</f>
        <v>0</v>
      </c>
      <c r="C474">
        <f>'Frese Valve Selection'!AA474</f>
        <v>0</v>
      </c>
      <c r="F474">
        <f>'Frese Valve Selection'!D474</f>
        <v>0</v>
      </c>
      <c r="G474">
        <f t="shared" si="7"/>
        <v>1</v>
      </c>
      <c r="H474" t="e">
        <f>'Frese Valve Selection'!AB474</f>
        <v>#N/A</v>
      </c>
      <c r="I474" t="e">
        <f>'Frese Valve Selection'!AC474&amp;" kPa"</f>
        <v>#N/A</v>
      </c>
      <c r="J474">
        <f>'Frese Valve Selection'!B474</f>
        <v>0</v>
      </c>
      <c r="K474" s="47" t="str">
        <f>IF(ISBLANK('Frese Valve Selection'!E474),"",'Frese Valve Selection'!E474)</f>
        <v/>
      </c>
    </row>
    <row r="475" spans="1:11">
      <c r="A475" s="46">
        <f>'Frese Valve Selection'!AF475</f>
        <v>0</v>
      </c>
      <c r="B475">
        <f>'Frese Valve Selection'!C475</f>
        <v>0</v>
      </c>
      <c r="C475">
        <f>'Frese Valve Selection'!AA475</f>
        <v>0</v>
      </c>
      <c r="F475">
        <f>'Frese Valve Selection'!D475</f>
        <v>0</v>
      </c>
      <c r="G475">
        <f t="shared" si="7"/>
        <v>1</v>
      </c>
      <c r="H475" t="e">
        <f>'Frese Valve Selection'!AB475</f>
        <v>#N/A</v>
      </c>
      <c r="I475" t="e">
        <f>'Frese Valve Selection'!AC475&amp;" kPa"</f>
        <v>#N/A</v>
      </c>
      <c r="J475">
        <f>'Frese Valve Selection'!B475</f>
        <v>0</v>
      </c>
      <c r="K475" s="47" t="str">
        <f>IF(ISBLANK('Frese Valve Selection'!E475),"",'Frese Valve Selection'!E475)</f>
        <v/>
      </c>
    </row>
    <row r="476" spans="1:11">
      <c r="A476" s="46">
        <f>'Frese Valve Selection'!AF476</f>
        <v>0</v>
      </c>
      <c r="B476">
        <f>'Frese Valve Selection'!C476</f>
        <v>0</v>
      </c>
      <c r="C476">
        <f>'Frese Valve Selection'!AA476</f>
        <v>0</v>
      </c>
      <c r="F476">
        <f>'Frese Valve Selection'!D476</f>
        <v>0</v>
      </c>
      <c r="G476">
        <f t="shared" si="7"/>
        <v>1</v>
      </c>
      <c r="H476" t="e">
        <f>'Frese Valve Selection'!AB476</f>
        <v>#N/A</v>
      </c>
      <c r="I476" t="e">
        <f>'Frese Valve Selection'!AC476&amp;" kPa"</f>
        <v>#N/A</v>
      </c>
      <c r="J476">
        <f>'Frese Valve Selection'!B476</f>
        <v>0</v>
      </c>
      <c r="K476" s="47" t="str">
        <f>IF(ISBLANK('Frese Valve Selection'!E476),"",'Frese Valve Selection'!E476)</f>
        <v/>
      </c>
    </row>
    <row r="477" spans="1:11">
      <c r="A477" s="46">
        <f>'Frese Valve Selection'!AF477</f>
        <v>0</v>
      </c>
      <c r="B477">
        <f>'Frese Valve Selection'!C477</f>
        <v>0</v>
      </c>
      <c r="C477">
        <f>'Frese Valve Selection'!AA477</f>
        <v>0</v>
      </c>
      <c r="F477">
        <f>'Frese Valve Selection'!D477</f>
        <v>0</v>
      </c>
      <c r="G477">
        <f t="shared" si="7"/>
        <v>1</v>
      </c>
      <c r="H477" t="e">
        <f>'Frese Valve Selection'!AB477</f>
        <v>#N/A</v>
      </c>
      <c r="I477" t="e">
        <f>'Frese Valve Selection'!AC477&amp;" kPa"</f>
        <v>#N/A</v>
      </c>
      <c r="J477">
        <f>'Frese Valve Selection'!B477</f>
        <v>0</v>
      </c>
      <c r="K477" s="47" t="str">
        <f>IF(ISBLANK('Frese Valve Selection'!E477),"",'Frese Valve Selection'!E477)</f>
        <v/>
      </c>
    </row>
    <row r="478" spans="1:11">
      <c r="A478" s="46">
        <f>'Frese Valve Selection'!AF478</f>
        <v>0</v>
      </c>
      <c r="B478">
        <f>'Frese Valve Selection'!C478</f>
        <v>0</v>
      </c>
      <c r="C478">
        <f>'Frese Valve Selection'!AA478</f>
        <v>0</v>
      </c>
      <c r="F478">
        <f>'Frese Valve Selection'!D478</f>
        <v>0</v>
      </c>
      <c r="G478">
        <f t="shared" si="7"/>
        <v>1</v>
      </c>
      <c r="H478" t="e">
        <f>'Frese Valve Selection'!AB478</f>
        <v>#N/A</v>
      </c>
      <c r="I478" t="e">
        <f>'Frese Valve Selection'!AC478&amp;" kPa"</f>
        <v>#N/A</v>
      </c>
      <c r="J478">
        <f>'Frese Valve Selection'!B478</f>
        <v>0</v>
      </c>
      <c r="K478" s="47" t="str">
        <f>IF(ISBLANK('Frese Valve Selection'!E478),"",'Frese Valve Selection'!E478)</f>
        <v/>
      </c>
    </row>
    <row r="479" spans="1:11">
      <c r="A479" s="46">
        <f>'Frese Valve Selection'!AF479</f>
        <v>0</v>
      </c>
      <c r="B479">
        <f>'Frese Valve Selection'!C479</f>
        <v>0</v>
      </c>
      <c r="C479">
        <f>'Frese Valve Selection'!AA479</f>
        <v>0</v>
      </c>
      <c r="F479">
        <f>'Frese Valve Selection'!D479</f>
        <v>0</v>
      </c>
      <c r="G479">
        <f t="shared" si="7"/>
        <v>1</v>
      </c>
      <c r="H479" t="e">
        <f>'Frese Valve Selection'!AB479</f>
        <v>#N/A</v>
      </c>
      <c r="I479" t="e">
        <f>'Frese Valve Selection'!AC479&amp;" kPa"</f>
        <v>#N/A</v>
      </c>
      <c r="J479">
        <f>'Frese Valve Selection'!B479</f>
        <v>0</v>
      </c>
      <c r="K479" s="47" t="str">
        <f>IF(ISBLANK('Frese Valve Selection'!E479),"",'Frese Valve Selection'!E479)</f>
        <v/>
      </c>
    </row>
    <row r="480" spans="1:11">
      <c r="A480" s="46">
        <f>'Frese Valve Selection'!AF480</f>
        <v>0</v>
      </c>
      <c r="B480">
        <f>'Frese Valve Selection'!C480</f>
        <v>0</v>
      </c>
      <c r="C480">
        <f>'Frese Valve Selection'!AA480</f>
        <v>0</v>
      </c>
      <c r="F480">
        <f>'Frese Valve Selection'!D480</f>
        <v>0</v>
      </c>
      <c r="G480">
        <f t="shared" si="7"/>
        <v>1</v>
      </c>
      <c r="H480" t="e">
        <f>'Frese Valve Selection'!AB480</f>
        <v>#N/A</v>
      </c>
      <c r="I480" t="e">
        <f>'Frese Valve Selection'!AC480&amp;" kPa"</f>
        <v>#N/A</v>
      </c>
      <c r="J480">
        <f>'Frese Valve Selection'!B480</f>
        <v>0</v>
      </c>
      <c r="K480" s="47" t="str">
        <f>IF(ISBLANK('Frese Valve Selection'!E480),"",'Frese Valve Selection'!E480)</f>
        <v/>
      </c>
    </row>
    <row r="481" spans="1:11">
      <c r="A481" s="46">
        <f>'Frese Valve Selection'!AF481</f>
        <v>0</v>
      </c>
      <c r="B481">
        <f>'Frese Valve Selection'!C481</f>
        <v>0</v>
      </c>
      <c r="C481">
        <f>'Frese Valve Selection'!AA481</f>
        <v>0</v>
      </c>
      <c r="F481">
        <f>'Frese Valve Selection'!D481</f>
        <v>0</v>
      </c>
      <c r="G481">
        <f t="shared" si="7"/>
        <v>1</v>
      </c>
      <c r="H481" t="e">
        <f>'Frese Valve Selection'!AB481</f>
        <v>#N/A</v>
      </c>
      <c r="I481" t="e">
        <f>'Frese Valve Selection'!AC481&amp;" kPa"</f>
        <v>#N/A</v>
      </c>
      <c r="J481">
        <f>'Frese Valve Selection'!B481</f>
        <v>0</v>
      </c>
      <c r="K481" s="47" t="str">
        <f>IF(ISBLANK('Frese Valve Selection'!E481),"",'Frese Valve Selection'!E481)</f>
        <v/>
      </c>
    </row>
    <row r="482" spans="1:11">
      <c r="A482" s="46">
        <f>'Frese Valve Selection'!AF482</f>
        <v>0</v>
      </c>
      <c r="B482">
        <f>'Frese Valve Selection'!C482</f>
        <v>0</v>
      </c>
      <c r="C482">
        <f>'Frese Valve Selection'!AA482</f>
        <v>0</v>
      </c>
      <c r="F482">
        <f>'Frese Valve Selection'!D482</f>
        <v>0</v>
      </c>
      <c r="G482">
        <f t="shared" si="7"/>
        <v>1</v>
      </c>
      <c r="H482" t="e">
        <f>'Frese Valve Selection'!AB482</f>
        <v>#N/A</v>
      </c>
      <c r="I482" t="e">
        <f>'Frese Valve Selection'!AC482&amp;" kPa"</f>
        <v>#N/A</v>
      </c>
      <c r="J482">
        <f>'Frese Valve Selection'!B482</f>
        <v>0</v>
      </c>
      <c r="K482" s="47" t="str">
        <f>IF(ISBLANK('Frese Valve Selection'!E482),"",'Frese Valve Selection'!E482)</f>
        <v/>
      </c>
    </row>
    <row r="483" spans="1:11">
      <c r="A483" s="46">
        <f>'Frese Valve Selection'!AF483</f>
        <v>0</v>
      </c>
      <c r="B483">
        <f>'Frese Valve Selection'!C483</f>
        <v>0</v>
      </c>
      <c r="C483">
        <f>'Frese Valve Selection'!AA483</f>
        <v>0</v>
      </c>
      <c r="F483">
        <f>'Frese Valve Selection'!D483</f>
        <v>0</v>
      </c>
      <c r="G483">
        <f t="shared" si="7"/>
        <v>1</v>
      </c>
      <c r="H483" t="e">
        <f>'Frese Valve Selection'!AB483</f>
        <v>#N/A</v>
      </c>
      <c r="I483" t="e">
        <f>'Frese Valve Selection'!AC483&amp;" kPa"</f>
        <v>#N/A</v>
      </c>
      <c r="J483">
        <f>'Frese Valve Selection'!B483</f>
        <v>0</v>
      </c>
      <c r="K483" s="47" t="str">
        <f>IF(ISBLANK('Frese Valve Selection'!E483),"",'Frese Valve Selection'!E483)</f>
        <v/>
      </c>
    </row>
    <row r="484" spans="1:11">
      <c r="A484" s="46">
        <f>'Frese Valve Selection'!AF484</f>
        <v>0</v>
      </c>
      <c r="B484">
        <f>'Frese Valve Selection'!C484</f>
        <v>0</v>
      </c>
      <c r="C484">
        <f>'Frese Valve Selection'!AA484</f>
        <v>0</v>
      </c>
      <c r="F484">
        <f>'Frese Valve Selection'!D484</f>
        <v>0</v>
      </c>
      <c r="G484">
        <f t="shared" si="7"/>
        <v>1</v>
      </c>
      <c r="H484" t="e">
        <f>'Frese Valve Selection'!AB484</f>
        <v>#N/A</v>
      </c>
      <c r="I484" t="e">
        <f>'Frese Valve Selection'!AC484&amp;" kPa"</f>
        <v>#N/A</v>
      </c>
      <c r="J484">
        <f>'Frese Valve Selection'!B484</f>
        <v>0</v>
      </c>
      <c r="K484" s="47" t="str">
        <f>IF(ISBLANK('Frese Valve Selection'!E484),"",'Frese Valve Selection'!E484)</f>
        <v/>
      </c>
    </row>
    <row r="485" spans="1:11">
      <c r="A485" s="46">
        <f>'Frese Valve Selection'!AF485</f>
        <v>0</v>
      </c>
      <c r="B485">
        <f>'Frese Valve Selection'!C485</f>
        <v>0</v>
      </c>
      <c r="C485">
        <f>'Frese Valve Selection'!AA485</f>
        <v>0</v>
      </c>
      <c r="F485">
        <f>'Frese Valve Selection'!D485</f>
        <v>0</v>
      </c>
      <c r="G485">
        <f t="shared" si="7"/>
        <v>1</v>
      </c>
      <c r="H485" t="e">
        <f>'Frese Valve Selection'!AB485</f>
        <v>#N/A</v>
      </c>
      <c r="I485" t="e">
        <f>'Frese Valve Selection'!AC485&amp;" kPa"</f>
        <v>#N/A</v>
      </c>
      <c r="J485">
        <f>'Frese Valve Selection'!B485</f>
        <v>0</v>
      </c>
      <c r="K485" s="47" t="str">
        <f>IF(ISBLANK('Frese Valve Selection'!E485),"",'Frese Valve Selection'!E485)</f>
        <v/>
      </c>
    </row>
    <row r="486" spans="1:11">
      <c r="A486" s="46">
        <f>'Frese Valve Selection'!AF486</f>
        <v>0</v>
      </c>
      <c r="B486">
        <f>'Frese Valve Selection'!C486</f>
        <v>0</v>
      </c>
      <c r="C486">
        <f>'Frese Valve Selection'!AA486</f>
        <v>0</v>
      </c>
      <c r="F486">
        <f>'Frese Valve Selection'!D486</f>
        <v>0</v>
      </c>
      <c r="G486">
        <f t="shared" si="7"/>
        <v>1</v>
      </c>
      <c r="H486" t="e">
        <f>'Frese Valve Selection'!AB486</f>
        <v>#N/A</v>
      </c>
      <c r="I486" t="e">
        <f>'Frese Valve Selection'!AC486&amp;" kPa"</f>
        <v>#N/A</v>
      </c>
      <c r="J486">
        <f>'Frese Valve Selection'!B486</f>
        <v>0</v>
      </c>
      <c r="K486" s="47" t="str">
        <f>IF(ISBLANK('Frese Valve Selection'!E486),"",'Frese Valve Selection'!E486)</f>
        <v/>
      </c>
    </row>
    <row r="487" spans="1:11">
      <c r="A487" s="46">
        <f>'Frese Valve Selection'!AF487</f>
        <v>0</v>
      </c>
      <c r="B487">
        <f>'Frese Valve Selection'!C487</f>
        <v>0</v>
      </c>
      <c r="C487">
        <f>'Frese Valve Selection'!AA487</f>
        <v>0</v>
      </c>
      <c r="F487">
        <f>'Frese Valve Selection'!D487</f>
        <v>0</v>
      </c>
      <c r="G487">
        <f t="shared" si="7"/>
        <v>1</v>
      </c>
      <c r="H487" t="e">
        <f>'Frese Valve Selection'!AB487</f>
        <v>#N/A</v>
      </c>
      <c r="I487" t="e">
        <f>'Frese Valve Selection'!AC487&amp;" kPa"</f>
        <v>#N/A</v>
      </c>
      <c r="J487">
        <f>'Frese Valve Selection'!B487</f>
        <v>0</v>
      </c>
      <c r="K487" s="47" t="str">
        <f>IF(ISBLANK('Frese Valve Selection'!E487),"",'Frese Valve Selection'!E487)</f>
        <v/>
      </c>
    </row>
    <row r="488" spans="1:11">
      <c r="A488" s="46">
        <f>'Frese Valve Selection'!AF488</f>
        <v>0</v>
      </c>
      <c r="B488">
        <f>'Frese Valve Selection'!C488</f>
        <v>0</v>
      </c>
      <c r="C488">
        <f>'Frese Valve Selection'!AA488</f>
        <v>0</v>
      </c>
      <c r="F488">
        <f>'Frese Valve Selection'!D488</f>
        <v>0</v>
      </c>
      <c r="G488">
        <f t="shared" si="7"/>
        <v>1</v>
      </c>
      <c r="H488" t="e">
        <f>'Frese Valve Selection'!AB488</f>
        <v>#N/A</v>
      </c>
      <c r="I488" t="e">
        <f>'Frese Valve Selection'!AC488&amp;" kPa"</f>
        <v>#N/A</v>
      </c>
      <c r="J488">
        <f>'Frese Valve Selection'!B488</f>
        <v>0</v>
      </c>
      <c r="K488" s="47" t="str">
        <f>IF(ISBLANK('Frese Valve Selection'!E488),"",'Frese Valve Selection'!E488)</f>
        <v/>
      </c>
    </row>
    <row r="489" spans="1:11">
      <c r="A489" s="46">
        <f>'Frese Valve Selection'!AF489</f>
        <v>0</v>
      </c>
      <c r="B489">
        <f>'Frese Valve Selection'!C489</f>
        <v>0</v>
      </c>
      <c r="C489">
        <f>'Frese Valve Selection'!AA489</f>
        <v>0</v>
      </c>
      <c r="F489">
        <f>'Frese Valve Selection'!D489</f>
        <v>0</v>
      </c>
      <c r="G489">
        <f t="shared" si="7"/>
        <v>1</v>
      </c>
      <c r="H489" t="e">
        <f>'Frese Valve Selection'!AB489</f>
        <v>#N/A</v>
      </c>
      <c r="I489" t="e">
        <f>'Frese Valve Selection'!AC489&amp;" kPa"</f>
        <v>#N/A</v>
      </c>
      <c r="J489">
        <f>'Frese Valve Selection'!B489</f>
        <v>0</v>
      </c>
      <c r="K489" s="47" t="str">
        <f>IF(ISBLANK('Frese Valve Selection'!E489),"",'Frese Valve Selection'!E489)</f>
        <v/>
      </c>
    </row>
    <row r="490" spans="1:11">
      <c r="A490" s="46">
        <f>'Frese Valve Selection'!AF490</f>
        <v>0</v>
      </c>
      <c r="B490">
        <f>'Frese Valve Selection'!C490</f>
        <v>0</v>
      </c>
      <c r="C490">
        <f>'Frese Valve Selection'!AA490</f>
        <v>0</v>
      </c>
      <c r="F490">
        <f>'Frese Valve Selection'!D490</f>
        <v>0</v>
      </c>
      <c r="G490">
        <f t="shared" si="7"/>
        <v>1</v>
      </c>
      <c r="H490" t="e">
        <f>'Frese Valve Selection'!AB490</f>
        <v>#N/A</v>
      </c>
      <c r="I490" t="e">
        <f>'Frese Valve Selection'!AC490&amp;" kPa"</f>
        <v>#N/A</v>
      </c>
      <c r="J490">
        <f>'Frese Valve Selection'!B490</f>
        <v>0</v>
      </c>
      <c r="K490" s="47" t="str">
        <f>IF(ISBLANK('Frese Valve Selection'!E490),"",'Frese Valve Selection'!E490)</f>
        <v/>
      </c>
    </row>
    <row r="491" spans="1:11">
      <c r="A491" s="46">
        <f>'Frese Valve Selection'!AF491</f>
        <v>0</v>
      </c>
      <c r="B491">
        <f>'Frese Valve Selection'!C491</f>
        <v>0</v>
      </c>
      <c r="C491">
        <f>'Frese Valve Selection'!AA491</f>
        <v>0</v>
      </c>
      <c r="F491">
        <f>'Frese Valve Selection'!D491</f>
        <v>0</v>
      </c>
      <c r="G491">
        <f t="shared" si="7"/>
        <v>1</v>
      </c>
      <c r="H491" t="e">
        <f>'Frese Valve Selection'!AB491</f>
        <v>#N/A</v>
      </c>
      <c r="I491" t="e">
        <f>'Frese Valve Selection'!AC491&amp;" kPa"</f>
        <v>#N/A</v>
      </c>
      <c r="J491">
        <f>'Frese Valve Selection'!B491</f>
        <v>0</v>
      </c>
      <c r="K491" s="47" t="str">
        <f>IF(ISBLANK('Frese Valve Selection'!E491),"",'Frese Valve Selection'!E491)</f>
        <v/>
      </c>
    </row>
    <row r="492" spans="1:11">
      <c r="A492" s="46">
        <f>'Frese Valve Selection'!AF492</f>
        <v>0</v>
      </c>
      <c r="B492">
        <f>'Frese Valve Selection'!C492</f>
        <v>0</v>
      </c>
      <c r="C492">
        <f>'Frese Valve Selection'!AA492</f>
        <v>0</v>
      </c>
      <c r="F492">
        <f>'Frese Valve Selection'!D492</f>
        <v>0</v>
      </c>
      <c r="G492">
        <f t="shared" si="7"/>
        <v>1</v>
      </c>
      <c r="H492" t="e">
        <f>'Frese Valve Selection'!AB492</f>
        <v>#N/A</v>
      </c>
      <c r="I492" t="e">
        <f>'Frese Valve Selection'!AC492&amp;" kPa"</f>
        <v>#N/A</v>
      </c>
      <c r="J492">
        <f>'Frese Valve Selection'!B492</f>
        <v>0</v>
      </c>
      <c r="K492" s="47" t="str">
        <f>IF(ISBLANK('Frese Valve Selection'!E492),"",'Frese Valve Selection'!E492)</f>
        <v/>
      </c>
    </row>
    <row r="493" spans="1:11">
      <c r="A493" s="46">
        <f>'Frese Valve Selection'!AF493</f>
        <v>0</v>
      </c>
      <c r="B493">
        <f>'Frese Valve Selection'!C493</f>
        <v>0</v>
      </c>
      <c r="C493">
        <f>'Frese Valve Selection'!AA493</f>
        <v>0</v>
      </c>
      <c r="F493">
        <f>'Frese Valve Selection'!D493</f>
        <v>0</v>
      </c>
      <c r="G493">
        <f t="shared" si="7"/>
        <v>1</v>
      </c>
      <c r="H493" t="e">
        <f>'Frese Valve Selection'!AB493</f>
        <v>#N/A</v>
      </c>
      <c r="I493" t="e">
        <f>'Frese Valve Selection'!AC493&amp;" kPa"</f>
        <v>#N/A</v>
      </c>
      <c r="J493">
        <f>'Frese Valve Selection'!B493</f>
        <v>0</v>
      </c>
      <c r="K493" s="47" t="str">
        <f>IF(ISBLANK('Frese Valve Selection'!E493),"",'Frese Valve Selection'!E493)</f>
        <v/>
      </c>
    </row>
    <row r="494" spans="1:11">
      <c r="A494" s="46">
        <f>'Frese Valve Selection'!AF494</f>
        <v>0</v>
      </c>
      <c r="B494">
        <f>'Frese Valve Selection'!C494</f>
        <v>0</v>
      </c>
      <c r="C494">
        <f>'Frese Valve Selection'!AA494</f>
        <v>0</v>
      </c>
      <c r="F494">
        <f>'Frese Valve Selection'!D494</f>
        <v>0</v>
      </c>
      <c r="G494">
        <f t="shared" si="7"/>
        <v>1</v>
      </c>
      <c r="H494" t="e">
        <f>'Frese Valve Selection'!AB494</f>
        <v>#N/A</v>
      </c>
      <c r="I494" t="e">
        <f>'Frese Valve Selection'!AC494&amp;" kPa"</f>
        <v>#N/A</v>
      </c>
      <c r="J494">
        <f>'Frese Valve Selection'!B494</f>
        <v>0</v>
      </c>
      <c r="K494" s="47" t="str">
        <f>IF(ISBLANK('Frese Valve Selection'!E494),"",'Frese Valve Selection'!E494)</f>
        <v/>
      </c>
    </row>
    <row r="495" spans="1:11">
      <c r="A495" s="46">
        <f>'Frese Valve Selection'!AF495</f>
        <v>0</v>
      </c>
      <c r="B495">
        <f>'Frese Valve Selection'!C495</f>
        <v>0</v>
      </c>
      <c r="C495">
        <f>'Frese Valve Selection'!AA495</f>
        <v>0</v>
      </c>
      <c r="F495">
        <f>'Frese Valve Selection'!D495</f>
        <v>0</v>
      </c>
      <c r="G495">
        <f t="shared" si="7"/>
        <v>1</v>
      </c>
      <c r="H495" t="e">
        <f>'Frese Valve Selection'!AB495</f>
        <v>#N/A</v>
      </c>
      <c r="I495" t="e">
        <f>'Frese Valve Selection'!AC495&amp;" kPa"</f>
        <v>#N/A</v>
      </c>
      <c r="J495">
        <f>'Frese Valve Selection'!B495</f>
        <v>0</v>
      </c>
      <c r="K495" s="47" t="str">
        <f>IF(ISBLANK('Frese Valve Selection'!E495),"",'Frese Valve Selection'!E495)</f>
        <v/>
      </c>
    </row>
    <row r="496" spans="1:11">
      <c r="A496" s="46">
        <f>'Frese Valve Selection'!AF496</f>
        <v>0</v>
      </c>
      <c r="B496">
        <f>'Frese Valve Selection'!C496</f>
        <v>0</v>
      </c>
      <c r="C496">
        <f>'Frese Valve Selection'!AA496</f>
        <v>0</v>
      </c>
      <c r="F496">
        <f>'Frese Valve Selection'!D496</f>
        <v>0</v>
      </c>
      <c r="G496">
        <f t="shared" si="7"/>
        <v>1</v>
      </c>
      <c r="H496" t="e">
        <f>'Frese Valve Selection'!AB496</f>
        <v>#N/A</v>
      </c>
      <c r="I496" t="e">
        <f>'Frese Valve Selection'!AC496&amp;" kPa"</f>
        <v>#N/A</v>
      </c>
      <c r="J496">
        <f>'Frese Valve Selection'!B496</f>
        <v>0</v>
      </c>
      <c r="K496" s="47" t="str">
        <f>IF(ISBLANK('Frese Valve Selection'!E496),"",'Frese Valve Selection'!E496)</f>
        <v/>
      </c>
    </row>
    <row r="497" spans="1:11">
      <c r="A497" s="46">
        <f>'Frese Valve Selection'!AF497</f>
        <v>0</v>
      </c>
      <c r="B497">
        <f>'Frese Valve Selection'!C497</f>
        <v>0</v>
      </c>
      <c r="C497">
        <f>'Frese Valve Selection'!AA497</f>
        <v>0</v>
      </c>
      <c r="F497">
        <f>'Frese Valve Selection'!D497</f>
        <v>0</v>
      </c>
      <c r="G497">
        <f t="shared" si="7"/>
        <v>1</v>
      </c>
      <c r="H497" t="e">
        <f>'Frese Valve Selection'!AB497</f>
        <v>#N/A</v>
      </c>
      <c r="I497" t="e">
        <f>'Frese Valve Selection'!AC497&amp;" kPa"</f>
        <v>#N/A</v>
      </c>
      <c r="J497">
        <f>'Frese Valve Selection'!B497</f>
        <v>0</v>
      </c>
      <c r="K497" s="47" t="str">
        <f>IF(ISBLANK('Frese Valve Selection'!E497),"",'Frese Valve Selection'!E497)</f>
        <v/>
      </c>
    </row>
    <row r="498" spans="1:11">
      <c r="A498" s="46">
        <f>'Frese Valve Selection'!AF498</f>
        <v>0</v>
      </c>
      <c r="B498">
        <f>'Frese Valve Selection'!C498</f>
        <v>0</v>
      </c>
      <c r="C498">
        <f>'Frese Valve Selection'!AA498</f>
        <v>0</v>
      </c>
      <c r="F498">
        <f>'Frese Valve Selection'!D498</f>
        <v>0</v>
      </c>
      <c r="G498">
        <f t="shared" si="7"/>
        <v>1</v>
      </c>
      <c r="H498" t="e">
        <f>'Frese Valve Selection'!AB498</f>
        <v>#N/A</v>
      </c>
      <c r="I498" t="e">
        <f>'Frese Valve Selection'!AC498&amp;" kPa"</f>
        <v>#N/A</v>
      </c>
      <c r="J498">
        <f>'Frese Valve Selection'!B498</f>
        <v>0</v>
      </c>
      <c r="K498" s="47" t="str">
        <f>IF(ISBLANK('Frese Valve Selection'!E498),"",'Frese Valve Selection'!E498)</f>
        <v/>
      </c>
    </row>
    <row r="499" spans="1:11">
      <c r="A499" s="46">
        <f>'Frese Valve Selection'!AF499</f>
        <v>0</v>
      </c>
      <c r="B499">
        <f>'Frese Valve Selection'!C499</f>
        <v>0</v>
      </c>
      <c r="C499">
        <f>'Frese Valve Selection'!AA499</f>
        <v>0</v>
      </c>
      <c r="F499">
        <f>'Frese Valve Selection'!D499</f>
        <v>0</v>
      </c>
      <c r="G499">
        <f t="shared" si="7"/>
        <v>1</v>
      </c>
      <c r="H499" t="e">
        <f>'Frese Valve Selection'!AB499</f>
        <v>#N/A</v>
      </c>
      <c r="I499" t="e">
        <f>'Frese Valve Selection'!AC499&amp;" kPa"</f>
        <v>#N/A</v>
      </c>
      <c r="J499">
        <f>'Frese Valve Selection'!B499</f>
        <v>0</v>
      </c>
      <c r="K499" s="47" t="str">
        <f>IF(ISBLANK('Frese Valve Selection'!E499),"",'Frese Valve Selection'!E499)</f>
        <v/>
      </c>
    </row>
    <row r="500" spans="1:11">
      <c r="A500" s="46">
        <f>'Frese Valve Selection'!AF500</f>
        <v>0</v>
      </c>
      <c r="B500">
        <f>'Frese Valve Selection'!C500</f>
        <v>0</v>
      </c>
      <c r="C500">
        <f>'Frese Valve Selection'!AA500</f>
        <v>0</v>
      </c>
      <c r="F500">
        <f>'Frese Valve Selection'!D500</f>
        <v>0</v>
      </c>
      <c r="G500">
        <f t="shared" si="7"/>
        <v>1</v>
      </c>
      <c r="H500" t="e">
        <f>'Frese Valve Selection'!AB500</f>
        <v>#N/A</v>
      </c>
      <c r="I500" t="e">
        <f>'Frese Valve Selection'!AC500&amp;" kPa"</f>
        <v>#N/A</v>
      </c>
      <c r="J500">
        <f>'Frese Valve Selection'!B500</f>
        <v>0</v>
      </c>
      <c r="K500" s="47" t="str">
        <f>IF(ISBLANK('Frese Valve Selection'!E500),"",'Frese Valve Selection'!E500)</f>
        <v/>
      </c>
    </row>
    <row r="501" spans="1:11">
      <c r="A501" s="46">
        <f>'Frese Valve Selection'!AF501</f>
        <v>0</v>
      </c>
      <c r="B501">
        <f>'Frese Valve Selection'!C501</f>
        <v>0</v>
      </c>
      <c r="C501">
        <f>'Frese Valve Selection'!AA501</f>
        <v>0</v>
      </c>
      <c r="F501">
        <f>'Frese Valve Selection'!D501</f>
        <v>0</v>
      </c>
      <c r="G501">
        <f t="shared" si="7"/>
        <v>1</v>
      </c>
      <c r="H501" t="e">
        <f>'Frese Valve Selection'!AB501</f>
        <v>#N/A</v>
      </c>
      <c r="I501" t="e">
        <f>'Frese Valve Selection'!AC501&amp;" kPa"</f>
        <v>#N/A</v>
      </c>
      <c r="J501">
        <f>'Frese Valve Selection'!B501</f>
        <v>0</v>
      </c>
      <c r="K501" s="47" t="str">
        <f>IF(ISBLANK('Frese Valve Selection'!E501),"",'Frese Valve Selection'!E501)</f>
        <v/>
      </c>
    </row>
    <row r="502" spans="1:11">
      <c r="A502" s="46">
        <f>'Frese Valve Selection'!AF502</f>
        <v>0</v>
      </c>
      <c r="B502">
        <f>'Frese Valve Selection'!C502</f>
        <v>0</v>
      </c>
      <c r="C502">
        <f>'Frese Valve Selection'!AA502</f>
        <v>0</v>
      </c>
      <c r="F502">
        <f>'Frese Valve Selection'!D502</f>
        <v>0</v>
      </c>
      <c r="G502">
        <f t="shared" si="7"/>
        <v>1</v>
      </c>
      <c r="H502" t="e">
        <f>'Frese Valve Selection'!AB502</f>
        <v>#N/A</v>
      </c>
      <c r="I502" t="e">
        <f>'Frese Valve Selection'!AC502&amp;" kPa"</f>
        <v>#N/A</v>
      </c>
      <c r="J502">
        <f>'Frese Valve Selection'!B502</f>
        <v>0</v>
      </c>
      <c r="K502" s="47" t="str">
        <f>IF(ISBLANK('Frese Valve Selection'!E502),"",'Frese Valve Selection'!E502)</f>
        <v/>
      </c>
    </row>
    <row r="503" spans="1:11">
      <c r="A503" s="46">
        <f>'Frese Valve Selection'!AF503</f>
        <v>0</v>
      </c>
      <c r="B503">
        <f>'Frese Valve Selection'!C503</f>
        <v>0</v>
      </c>
      <c r="C503">
        <f>'Frese Valve Selection'!AA503</f>
        <v>0</v>
      </c>
      <c r="F503">
        <f>'Frese Valve Selection'!D503</f>
        <v>0</v>
      </c>
      <c r="G503">
        <f t="shared" si="7"/>
        <v>1</v>
      </c>
      <c r="H503" t="e">
        <f>'Frese Valve Selection'!AB503</f>
        <v>#N/A</v>
      </c>
      <c r="I503" t="e">
        <f>'Frese Valve Selection'!AC503&amp;" kPa"</f>
        <v>#N/A</v>
      </c>
      <c r="J503">
        <f>'Frese Valve Selection'!B503</f>
        <v>0</v>
      </c>
      <c r="K503" s="47" t="str">
        <f>IF(ISBLANK('Frese Valve Selection'!E503),"",'Frese Valve Selection'!E503)</f>
        <v/>
      </c>
    </row>
    <row r="504" spans="1:11">
      <c r="A504" s="46">
        <f>'Frese Valve Selection'!AF504</f>
        <v>0</v>
      </c>
      <c r="B504">
        <f>'Frese Valve Selection'!C504</f>
        <v>0</v>
      </c>
      <c r="C504">
        <f>'Frese Valve Selection'!AA504</f>
        <v>0</v>
      </c>
      <c r="F504">
        <f>'Frese Valve Selection'!D504</f>
        <v>0</v>
      </c>
      <c r="G504">
        <f t="shared" si="7"/>
        <v>1</v>
      </c>
      <c r="H504" t="e">
        <f>'Frese Valve Selection'!AB504</f>
        <v>#N/A</v>
      </c>
      <c r="I504" t="e">
        <f>'Frese Valve Selection'!AC504&amp;" kPa"</f>
        <v>#N/A</v>
      </c>
      <c r="J504">
        <f>'Frese Valve Selection'!B504</f>
        <v>0</v>
      </c>
      <c r="K504" s="47" t="str">
        <f>IF(ISBLANK('Frese Valve Selection'!E504),"",'Frese Valve Selection'!E504)</f>
        <v/>
      </c>
    </row>
    <row r="505" spans="1:11">
      <c r="A505" s="46">
        <f>'Frese Valve Selection'!AF505</f>
        <v>0</v>
      </c>
      <c r="B505">
        <f>'Frese Valve Selection'!C505</f>
        <v>0</v>
      </c>
      <c r="C505">
        <f>'Frese Valve Selection'!AA505</f>
        <v>0</v>
      </c>
      <c r="F505">
        <f>'Frese Valve Selection'!D505</f>
        <v>0</v>
      </c>
      <c r="G505">
        <f t="shared" si="7"/>
        <v>1</v>
      </c>
      <c r="H505" t="e">
        <f>'Frese Valve Selection'!AB505</f>
        <v>#N/A</v>
      </c>
      <c r="I505" t="e">
        <f>'Frese Valve Selection'!AC505&amp;" kPa"</f>
        <v>#N/A</v>
      </c>
      <c r="J505">
        <f>'Frese Valve Selection'!B505</f>
        <v>0</v>
      </c>
      <c r="K505" s="47" t="str">
        <f>IF(ISBLANK('Frese Valve Selection'!E505),"",'Frese Valve Selection'!E505)</f>
        <v/>
      </c>
    </row>
    <row r="506" spans="1:11">
      <c r="A506" s="46">
        <f>'Frese Valve Selection'!AF506</f>
        <v>0</v>
      </c>
      <c r="B506">
        <f>'Frese Valve Selection'!C506</f>
        <v>0</v>
      </c>
      <c r="C506">
        <f>'Frese Valve Selection'!AA506</f>
        <v>0</v>
      </c>
      <c r="F506">
        <f>'Frese Valve Selection'!D506</f>
        <v>0</v>
      </c>
      <c r="G506">
        <f t="shared" si="7"/>
        <v>1</v>
      </c>
      <c r="H506" t="e">
        <f>'Frese Valve Selection'!AB506</f>
        <v>#N/A</v>
      </c>
      <c r="I506" t="e">
        <f>'Frese Valve Selection'!AC506&amp;" kPa"</f>
        <v>#N/A</v>
      </c>
      <c r="J506">
        <f>'Frese Valve Selection'!B506</f>
        <v>0</v>
      </c>
      <c r="K506" s="47" t="str">
        <f>IF(ISBLANK('Frese Valve Selection'!E506),"",'Frese Valve Selection'!E506)</f>
        <v/>
      </c>
    </row>
    <row r="507" spans="1:11">
      <c r="A507" s="46">
        <f>'Frese Valve Selection'!AF507</f>
        <v>0</v>
      </c>
      <c r="B507">
        <f>'Frese Valve Selection'!C507</f>
        <v>0</v>
      </c>
      <c r="C507">
        <f>'Frese Valve Selection'!AA507</f>
        <v>0</v>
      </c>
      <c r="F507">
        <f>'Frese Valve Selection'!D507</f>
        <v>0</v>
      </c>
      <c r="G507">
        <f t="shared" si="7"/>
        <v>1</v>
      </c>
      <c r="H507" t="e">
        <f>'Frese Valve Selection'!AB507</f>
        <v>#N/A</v>
      </c>
      <c r="I507" t="e">
        <f>'Frese Valve Selection'!AC507&amp;" kPa"</f>
        <v>#N/A</v>
      </c>
      <c r="J507">
        <f>'Frese Valve Selection'!B507</f>
        <v>0</v>
      </c>
      <c r="K507" s="47" t="str">
        <f>IF(ISBLANK('Frese Valve Selection'!E507),"",'Frese Valve Selection'!E507)</f>
        <v/>
      </c>
    </row>
    <row r="508" spans="1:11">
      <c r="A508" s="46">
        <f>'Frese Valve Selection'!AF508</f>
        <v>0</v>
      </c>
      <c r="B508">
        <f>'Frese Valve Selection'!C508</f>
        <v>0</v>
      </c>
      <c r="C508">
        <f>'Frese Valve Selection'!AA508</f>
        <v>0</v>
      </c>
      <c r="F508">
        <f>'Frese Valve Selection'!D508</f>
        <v>0</v>
      </c>
      <c r="G508">
        <f t="shared" si="7"/>
        <v>1</v>
      </c>
      <c r="H508" t="e">
        <f>'Frese Valve Selection'!AB508</f>
        <v>#N/A</v>
      </c>
      <c r="I508" t="e">
        <f>'Frese Valve Selection'!AC508&amp;" kPa"</f>
        <v>#N/A</v>
      </c>
      <c r="J508">
        <f>'Frese Valve Selection'!B508</f>
        <v>0</v>
      </c>
      <c r="K508" s="47" t="str">
        <f>IF(ISBLANK('Frese Valve Selection'!E508),"",'Frese Valve Selection'!E508)</f>
        <v/>
      </c>
    </row>
    <row r="509" spans="1:11">
      <c r="A509" s="46">
        <f>'Frese Valve Selection'!AF509</f>
        <v>0</v>
      </c>
      <c r="B509">
        <f>'Frese Valve Selection'!C509</f>
        <v>0</v>
      </c>
      <c r="C509">
        <f>'Frese Valve Selection'!AA509</f>
        <v>0</v>
      </c>
      <c r="F509">
        <f>'Frese Valve Selection'!D509</f>
        <v>0</v>
      </c>
      <c r="G509">
        <f t="shared" si="7"/>
        <v>1</v>
      </c>
      <c r="H509" t="e">
        <f>'Frese Valve Selection'!AB509</f>
        <v>#N/A</v>
      </c>
      <c r="I509" t="e">
        <f>'Frese Valve Selection'!AC509&amp;" kPa"</f>
        <v>#N/A</v>
      </c>
      <c r="J509">
        <f>'Frese Valve Selection'!B509</f>
        <v>0</v>
      </c>
      <c r="K509" s="47" t="str">
        <f>IF(ISBLANK('Frese Valve Selection'!E509),"",'Frese Valve Selection'!E509)</f>
        <v/>
      </c>
    </row>
    <row r="510" spans="1:11">
      <c r="A510" s="46">
        <f>'Frese Valve Selection'!AF510</f>
        <v>0</v>
      </c>
      <c r="B510">
        <f>'Frese Valve Selection'!C510</f>
        <v>0</v>
      </c>
      <c r="C510">
        <f>'Frese Valve Selection'!AA510</f>
        <v>0</v>
      </c>
      <c r="F510">
        <f>'Frese Valve Selection'!D510</f>
        <v>0</v>
      </c>
      <c r="G510">
        <f t="shared" si="7"/>
        <v>1</v>
      </c>
      <c r="H510" t="e">
        <f>'Frese Valve Selection'!AB510</f>
        <v>#N/A</v>
      </c>
      <c r="I510" t="e">
        <f>'Frese Valve Selection'!AC510&amp;" kPa"</f>
        <v>#N/A</v>
      </c>
      <c r="J510">
        <f>'Frese Valve Selection'!B510</f>
        <v>0</v>
      </c>
      <c r="K510" s="47" t="str">
        <f>IF(ISBLANK('Frese Valve Selection'!E510),"",'Frese Valve Selection'!E510)</f>
        <v/>
      </c>
    </row>
    <row r="511" spans="1:11">
      <c r="A511" s="46">
        <f>'Frese Valve Selection'!AF511</f>
        <v>0</v>
      </c>
      <c r="B511">
        <f>'Frese Valve Selection'!C511</f>
        <v>0</v>
      </c>
      <c r="C511">
        <f>'Frese Valve Selection'!AA511</f>
        <v>0</v>
      </c>
      <c r="F511">
        <f>'Frese Valve Selection'!D511</f>
        <v>0</v>
      </c>
      <c r="G511">
        <f t="shared" si="7"/>
        <v>1</v>
      </c>
      <c r="H511" t="e">
        <f>'Frese Valve Selection'!AB511</f>
        <v>#N/A</v>
      </c>
      <c r="I511" t="e">
        <f>'Frese Valve Selection'!AC511&amp;" kPa"</f>
        <v>#N/A</v>
      </c>
      <c r="J511">
        <f>'Frese Valve Selection'!B511</f>
        <v>0</v>
      </c>
      <c r="K511" s="47" t="str">
        <f>IF(ISBLANK('Frese Valve Selection'!E511),"",'Frese Valve Selection'!E511)</f>
        <v/>
      </c>
    </row>
    <row r="512" spans="1:11">
      <c r="A512" s="46">
        <f>'Frese Valve Selection'!AF512</f>
        <v>0</v>
      </c>
      <c r="B512">
        <f>'Frese Valve Selection'!C512</f>
        <v>0</v>
      </c>
      <c r="C512">
        <f>'Frese Valve Selection'!AA512</f>
        <v>0</v>
      </c>
      <c r="F512">
        <f>'Frese Valve Selection'!D512</f>
        <v>0</v>
      </c>
      <c r="G512">
        <f t="shared" si="7"/>
        <v>1</v>
      </c>
      <c r="H512" t="e">
        <f>'Frese Valve Selection'!AB512</f>
        <v>#N/A</v>
      </c>
      <c r="I512" t="e">
        <f>'Frese Valve Selection'!AC512&amp;" kPa"</f>
        <v>#N/A</v>
      </c>
      <c r="J512">
        <f>'Frese Valve Selection'!B512</f>
        <v>0</v>
      </c>
      <c r="K512" s="47" t="str">
        <f>IF(ISBLANK('Frese Valve Selection'!E512),"",'Frese Valve Selection'!E512)</f>
        <v/>
      </c>
    </row>
    <row r="513" spans="1:11">
      <c r="A513" s="46">
        <f>'Frese Valve Selection'!AF513</f>
        <v>0</v>
      </c>
      <c r="B513">
        <f>'Frese Valve Selection'!C513</f>
        <v>0</v>
      </c>
      <c r="C513">
        <f>'Frese Valve Selection'!AA513</f>
        <v>0</v>
      </c>
      <c r="F513">
        <f>'Frese Valve Selection'!D513</f>
        <v>0</v>
      </c>
      <c r="G513">
        <f t="shared" si="7"/>
        <v>1</v>
      </c>
      <c r="H513" t="e">
        <f>'Frese Valve Selection'!AB513</f>
        <v>#N/A</v>
      </c>
      <c r="I513" t="e">
        <f>'Frese Valve Selection'!AC513&amp;" kPa"</f>
        <v>#N/A</v>
      </c>
      <c r="J513">
        <f>'Frese Valve Selection'!B513</f>
        <v>0</v>
      </c>
      <c r="K513" s="47" t="str">
        <f>IF(ISBLANK('Frese Valve Selection'!E513),"",'Frese Valve Selection'!E513)</f>
        <v/>
      </c>
    </row>
    <row r="514" spans="1:11">
      <c r="A514" s="46">
        <f>'Frese Valve Selection'!AF514</f>
        <v>0</v>
      </c>
      <c r="B514">
        <f>'Frese Valve Selection'!C514</f>
        <v>0</v>
      </c>
      <c r="C514">
        <f>'Frese Valve Selection'!AA514</f>
        <v>0</v>
      </c>
      <c r="F514">
        <f>'Frese Valve Selection'!D514</f>
        <v>0</v>
      </c>
      <c r="G514">
        <f t="shared" si="7"/>
        <v>1</v>
      </c>
      <c r="H514" t="e">
        <f>'Frese Valve Selection'!AB514</f>
        <v>#N/A</v>
      </c>
      <c r="I514" t="e">
        <f>'Frese Valve Selection'!AC514&amp;" kPa"</f>
        <v>#N/A</v>
      </c>
      <c r="J514">
        <f>'Frese Valve Selection'!B514</f>
        <v>0</v>
      </c>
      <c r="K514" s="47" t="str">
        <f>IF(ISBLANK('Frese Valve Selection'!E514),"",'Frese Valve Selection'!E514)</f>
        <v/>
      </c>
    </row>
    <row r="515" spans="1:11">
      <c r="A515" s="46">
        <f>'Frese Valve Selection'!AF515</f>
        <v>0</v>
      </c>
      <c r="B515">
        <f>'Frese Valve Selection'!C515</f>
        <v>0</v>
      </c>
      <c r="C515">
        <f>'Frese Valve Selection'!AA515</f>
        <v>0</v>
      </c>
      <c r="F515">
        <f>'Frese Valve Selection'!D515</f>
        <v>0</v>
      </c>
      <c r="G515">
        <f t="shared" si="7"/>
        <v>1</v>
      </c>
      <c r="H515" t="e">
        <f>'Frese Valve Selection'!AB515</f>
        <v>#N/A</v>
      </c>
      <c r="I515" t="e">
        <f>'Frese Valve Selection'!AC515&amp;" kPa"</f>
        <v>#N/A</v>
      </c>
      <c r="J515">
        <f>'Frese Valve Selection'!B515</f>
        <v>0</v>
      </c>
      <c r="K515" s="47" t="str">
        <f>IF(ISBLANK('Frese Valve Selection'!E515),"",'Frese Valve Selection'!E515)</f>
        <v/>
      </c>
    </row>
    <row r="516" spans="1:11">
      <c r="A516" s="46">
        <f>'Frese Valve Selection'!AF516</f>
        <v>0</v>
      </c>
      <c r="B516">
        <f>'Frese Valve Selection'!C516</f>
        <v>0</v>
      </c>
      <c r="C516">
        <f>'Frese Valve Selection'!AA516</f>
        <v>0</v>
      </c>
      <c r="F516">
        <f>'Frese Valve Selection'!D516</f>
        <v>0</v>
      </c>
      <c r="G516">
        <f t="shared" si="7"/>
        <v>1</v>
      </c>
      <c r="H516" t="e">
        <f>'Frese Valve Selection'!AB516</f>
        <v>#N/A</v>
      </c>
      <c r="I516" t="e">
        <f>'Frese Valve Selection'!AC516&amp;" kPa"</f>
        <v>#N/A</v>
      </c>
      <c r="J516">
        <f>'Frese Valve Selection'!B516</f>
        <v>0</v>
      </c>
      <c r="K516" s="47" t="str">
        <f>IF(ISBLANK('Frese Valve Selection'!E516),"",'Frese Valve Selection'!E516)</f>
        <v/>
      </c>
    </row>
    <row r="517" spans="1:11">
      <c r="A517" s="46">
        <f>'Frese Valve Selection'!AF517</f>
        <v>0</v>
      </c>
      <c r="B517">
        <f>'Frese Valve Selection'!C517</f>
        <v>0</v>
      </c>
      <c r="C517">
        <f>'Frese Valve Selection'!AA517</f>
        <v>0</v>
      </c>
      <c r="F517">
        <f>'Frese Valve Selection'!D517</f>
        <v>0</v>
      </c>
      <c r="G517">
        <f t="shared" si="7"/>
        <v>1</v>
      </c>
      <c r="H517" t="e">
        <f>'Frese Valve Selection'!AB517</f>
        <v>#N/A</v>
      </c>
      <c r="I517" t="e">
        <f>'Frese Valve Selection'!AC517&amp;" kPa"</f>
        <v>#N/A</v>
      </c>
      <c r="J517">
        <f>'Frese Valve Selection'!B517</f>
        <v>0</v>
      </c>
      <c r="K517" s="47" t="str">
        <f>IF(ISBLANK('Frese Valve Selection'!E517),"",'Frese Valve Selection'!E517)</f>
        <v/>
      </c>
    </row>
    <row r="518" spans="1:11">
      <c r="A518" s="46">
        <f>'Frese Valve Selection'!AF518</f>
        <v>0</v>
      </c>
      <c r="B518">
        <f>'Frese Valve Selection'!C518</f>
        <v>0</v>
      </c>
      <c r="C518">
        <f>'Frese Valve Selection'!AA518</f>
        <v>0</v>
      </c>
      <c r="F518">
        <f>'Frese Valve Selection'!D518</f>
        <v>0</v>
      </c>
      <c r="G518">
        <f t="shared" si="7"/>
        <v>1</v>
      </c>
      <c r="H518" t="e">
        <f>'Frese Valve Selection'!AB518</f>
        <v>#N/A</v>
      </c>
      <c r="I518" t="e">
        <f>'Frese Valve Selection'!AC518&amp;" kPa"</f>
        <v>#N/A</v>
      </c>
      <c r="J518">
        <f>'Frese Valve Selection'!B518</f>
        <v>0</v>
      </c>
      <c r="K518" s="47" t="str">
        <f>IF(ISBLANK('Frese Valve Selection'!E518),"",'Frese Valve Selection'!E518)</f>
        <v/>
      </c>
    </row>
    <row r="519" spans="1:11">
      <c r="A519" s="46">
        <f>'Frese Valve Selection'!AF519</f>
        <v>0</v>
      </c>
      <c r="B519">
        <f>'Frese Valve Selection'!C519</f>
        <v>0</v>
      </c>
      <c r="C519">
        <f>'Frese Valve Selection'!AA519</f>
        <v>0</v>
      </c>
      <c r="F519">
        <f>'Frese Valve Selection'!D519</f>
        <v>0</v>
      </c>
      <c r="G519">
        <f t="shared" ref="G519:G582" si="8">IF(ISBLANK(A519),"",1)</f>
        <v>1</v>
      </c>
      <c r="H519" t="e">
        <f>'Frese Valve Selection'!AB519</f>
        <v>#N/A</v>
      </c>
      <c r="I519" t="e">
        <f>'Frese Valve Selection'!AC519&amp;" kPa"</f>
        <v>#N/A</v>
      </c>
      <c r="J519">
        <f>'Frese Valve Selection'!B519</f>
        <v>0</v>
      </c>
      <c r="K519" s="47" t="str">
        <f>IF(ISBLANK('Frese Valve Selection'!E519),"",'Frese Valve Selection'!E519)</f>
        <v/>
      </c>
    </row>
    <row r="520" spans="1:11">
      <c r="A520" s="46">
        <f>'Frese Valve Selection'!AF520</f>
        <v>0</v>
      </c>
      <c r="B520">
        <f>'Frese Valve Selection'!C520</f>
        <v>0</v>
      </c>
      <c r="C520">
        <f>'Frese Valve Selection'!AA520</f>
        <v>0</v>
      </c>
      <c r="F520">
        <f>'Frese Valve Selection'!D520</f>
        <v>0</v>
      </c>
      <c r="G520">
        <f t="shared" si="8"/>
        <v>1</v>
      </c>
      <c r="H520" t="e">
        <f>'Frese Valve Selection'!AB520</f>
        <v>#N/A</v>
      </c>
      <c r="I520" t="e">
        <f>'Frese Valve Selection'!AC520&amp;" kPa"</f>
        <v>#N/A</v>
      </c>
      <c r="J520">
        <f>'Frese Valve Selection'!B520</f>
        <v>0</v>
      </c>
      <c r="K520" s="47" t="str">
        <f>IF(ISBLANK('Frese Valve Selection'!E520),"",'Frese Valve Selection'!E520)</f>
        <v/>
      </c>
    </row>
    <row r="521" spans="1:11">
      <c r="A521" s="46">
        <f>'Frese Valve Selection'!AF521</f>
        <v>0</v>
      </c>
      <c r="B521">
        <f>'Frese Valve Selection'!C521</f>
        <v>0</v>
      </c>
      <c r="C521">
        <f>'Frese Valve Selection'!AA521</f>
        <v>0</v>
      </c>
      <c r="F521">
        <f>'Frese Valve Selection'!D521</f>
        <v>0</v>
      </c>
      <c r="G521">
        <f t="shared" si="8"/>
        <v>1</v>
      </c>
      <c r="H521" t="e">
        <f>'Frese Valve Selection'!AB521</f>
        <v>#N/A</v>
      </c>
      <c r="I521" t="e">
        <f>'Frese Valve Selection'!AC521&amp;" kPa"</f>
        <v>#N/A</v>
      </c>
      <c r="J521">
        <f>'Frese Valve Selection'!B521</f>
        <v>0</v>
      </c>
      <c r="K521" s="47" t="str">
        <f>IF(ISBLANK('Frese Valve Selection'!E521),"",'Frese Valve Selection'!E521)</f>
        <v/>
      </c>
    </row>
    <row r="522" spans="1:11">
      <c r="A522" s="46">
        <f>'Frese Valve Selection'!AF522</f>
        <v>0</v>
      </c>
      <c r="B522">
        <f>'Frese Valve Selection'!C522</f>
        <v>0</v>
      </c>
      <c r="C522">
        <f>'Frese Valve Selection'!AA522</f>
        <v>0</v>
      </c>
      <c r="F522">
        <f>'Frese Valve Selection'!D522</f>
        <v>0</v>
      </c>
      <c r="G522">
        <f t="shared" si="8"/>
        <v>1</v>
      </c>
      <c r="H522" t="e">
        <f>'Frese Valve Selection'!AB522</f>
        <v>#N/A</v>
      </c>
      <c r="I522" t="e">
        <f>'Frese Valve Selection'!AC522&amp;" kPa"</f>
        <v>#N/A</v>
      </c>
      <c r="J522">
        <f>'Frese Valve Selection'!B522</f>
        <v>0</v>
      </c>
      <c r="K522" s="47" t="str">
        <f>IF(ISBLANK('Frese Valve Selection'!E522),"",'Frese Valve Selection'!E522)</f>
        <v/>
      </c>
    </row>
    <row r="523" spans="1:11">
      <c r="A523" s="46">
        <f>'Frese Valve Selection'!AF523</f>
        <v>0</v>
      </c>
      <c r="B523">
        <f>'Frese Valve Selection'!C523</f>
        <v>0</v>
      </c>
      <c r="C523">
        <f>'Frese Valve Selection'!AA523</f>
        <v>0</v>
      </c>
      <c r="F523">
        <f>'Frese Valve Selection'!D523</f>
        <v>0</v>
      </c>
      <c r="G523">
        <f t="shared" si="8"/>
        <v>1</v>
      </c>
      <c r="H523" t="e">
        <f>'Frese Valve Selection'!AB523</f>
        <v>#N/A</v>
      </c>
      <c r="I523" t="e">
        <f>'Frese Valve Selection'!AC523&amp;" kPa"</f>
        <v>#N/A</v>
      </c>
      <c r="J523">
        <f>'Frese Valve Selection'!B523</f>
        <v>0</v>
      </c>
      <c r="K523" s="47" t="str">
        <f>IF(ISBLANK('Frese Valve Selection'!E523),"",'Frese Valve Selection'!E523)</f>
        <v/>
      </c>
    </row>
    <row r="524" spans="1:11">
      <c r="A524" s="46">
        <f>'Frese Valve Selection'!AF524</f>
        <v>0</v>
      </c>
      <c r="B524">
        <f>'Frese Valve Selection'!C524</f>
        <v>0</v>
      </c>
      <c r="C524">
        <f>'Frese Valve Selection'!AA524</f>
        <v>0</v>
      </c>
      <c r="F524">
        <f>'Frese Valve Selection'!D524</f>
        <v>0</v>
      </c>
      <c r="G524">
        <f t="shared" si="8"/>
        <v>1</v>
      </c>
      <c r="H524" t="e">
        <f>'Frese Valve Selection'!AB524</f>
        <v>#N/A</v>
      </c>
      <c r="I524" t="e">
        <f>'Frese Valve Selection'!AC524&amp;" kPa"</f>
        <v>#N/A</v>
      </c>
      <c r="J524">
        <f>'Frese Valve Selection'!B524</f>
        <v>0</v>
      </c>
      <c r="K524" s="47" t="str">
        <f>IF(ISBLANK('Frese Valve Selection'!E524),"",'Frese Valve Selection'!E524)</f>
        <v/>
      </c>
    </row>
    <row r="525" spans="1:11">
      <c r="A525" s="46">
        <f>'Frese Valve Selection'!AF525</f>
        <v>0</v>
      </c>
      <c r="B525">
        <f>'Frese Valve Selection'!C525</f>
        <v>0</v>
      </c>
      <c r="C525">
        <f>'Frese Valve Selection'!AA525</f>
        <v>0</v>
      </c>
      <c r="F525">
        <f>'Frese Valve Selection'!D525</f>
        <v>0</v>
      </c>
      <c r="G525">
        <f t="shared" si="8"/>
        <v>1</v>
      </c>
      <c r="H525" t="e">
        <f>'Frese Valve Selection'!AB525</f>
        <v>#N/A</v>
      </c>
      <c r="I525" t="e">
        <f>'Frese Valve Selection'!AC525&amp;" kPa"</f>
        <v>#N/A</v>
      </c>
      <c r="J525">
        <f>'Frese Valve Selection'!B525</f>
        <v>0</v>
      </c>
      <c r="K525" s="47" t="str">
        <f>IF(ISBLANK('Frese Valve Selection'!E525),"",'Frese Valve Selection'!E525)</f>
        <v/>
      </c>
    </row>
    <row r="526" spans="1:11">
      <c r="A526" s="46">
        <f>'Frese Valve Selection'!AF526</f>
        <v>0</v>
      </c>
      <c r="B526">
        <f>'Frese Valve Selection'!C526</f>
        <v>0</v>
      </c>
      <c r="C526">
        <f>'Frese Valve Selection'!AA526</f>
        <v>0</v>
      </c>
      <c r="F526">
        <f>'Frese Valve Selection'!D526</f>
        <v>0</v>
      </c>
      <c r="G526">
        <f t="shared" si="8"/>
        <v>1</v>
      </c>
      <c r="H526" t="e">
        <f>'Frese Valve Selection'!AB526</f>
        <v>#N/A</v>
      </c>
      <c r="I526" t="e">
        <f>'Frese Valve Selection'!AC526&amp;" kPa"</f>
        <v>#N/A</v>
      </c>
      <c r="J526">
        <f>'Frese Valve Selection'!B526</f>
        <v>0</v>
      </c>
      <c r="K526" s="47" t="str">
        <f>IF(ISBLANK('Frese Valve Selection'!E526),"",'Frese Valve Selection'!E526)</f>
        <v/>
      </c>
    </row>
    <row r="527" spans="1:11">
      <c r="A527" s="46">
        <f>'Frese Valve Selection'!AF527</f>
        <v>0</v>
      </c>
      <c r="B527">
        <f>'Frese Valve Selection'!C527</f>
        <v>0</v>
      </c>
      <c r="C527">
        <f>'Frese Valve Selection'!AA527</f>
        <v>0</v>
      </c>
      <c r="F527">
        <f>'Frese Valve Selection'!D527</f>
        <v>0</v>
      </c>
      <c r="G527">
        <f t="shared" si="8"/>
        <v>1</v>
      </c>
      <c r="H527" t="e">
        <f>'Frese Valve Selection'!AB527</f>
        <v>#N/A</v>
      </c>
      <c r="I527" t="e">
        <f>'Frese Valve Selection'!AC527&amp;" kPa"</f>
        <v>#N/A</v>
      </c>
      <c r="J527">
        <f>'Frese Valve Selection'!B527</f>
        <v>0</v>
      </c>
      <c r="K527" s="47" t="str">
        <f>IF(ISBLANK('Frese Valve Selection'!E527),"",'Frese Valve Selection'!E527)</f>
        <v/>
      </c>
    </row>
    <row r="528" spans="1:11">
      <c r="A528" s="46">
        <f>'Frese Valve Selection'!AF528</f>
        <v>0</v>
      </c>
      <c r="B528">
        <f>'Frese Valve Selection'!C528</f>
        <v>0</v>
      </c>
      <c r="C528">
        <f>'Frese Valve Selection'!AA528</f>
        <v>0</v>
      </c>
      <c r="F528">
        <f>'Frese Valve Selection'!D528</f>
        <v>0</v>
      </c>
      <c r="G528">
        <f t="shared" si="8"/>
        <v>1</v>
      </c>
      <c r="H528" t="e">
        <f>'Frese Valve Selection'!AB528</f>
        <v>#N/A</v>
      </c>
      <c r="I528" t="e">
        <f>'Frese Valve Selection'!AC528&amp;" kPa"</f>
        <v>#N/A</v>
      </c>
      <c r="J528">
        <f>'Frese Valve Selection'!B528</f>
        <v>0</v>
      </c>
      <c r="K528" s="47" t="str">
        <f>IF(ISBLANK('Frese Valve Selection'!E528),"",'Frese Valve Selection'!E528)</f>
        <v/>
      </c>
    </row>
    <row r="529" spans="1:11">
      <c r="A529" s="46">
        <f>'Frese Valve Selection'!AF529</f>
        <v>0</v>
      </c>
      <c r="B529">
        <f>'Frese Valve Selection'!C529</f>
        <v>0</v>
      </c>
      <c r="C529">
        <f>'Frese Valve Selection'!AA529</f>
        <v>0</v>
      </c>
      <c r="F529">
        <f>'Frese Valve Selection'!D529</f>
        <v>0</v>
      </c>
      <c r="G529">
        <f t="shared" si="8"/>
        <v>1</v>
      </c>
      <c r="H529" t="e">
        <f>'Frese Valve Selection'!AB529</f>
        <v>#N/A</v>
      </c>
      <c r="I529" t="e">
        <f>'Frese Valve Selection'!AC529&amp;" kPa"</f>
        <v>#N/A</v>
      </c>
      <c r="J529">
        <f>'Frese Valve Selection'!B529</f>
        <v>0</v>
      </c>
      <c r="K529" s="47" t="str">
        <f>IF(ISBLANK('Frese Valve Selection'!E529),"",'Frese Valve Selection'!E529)</f>
        <v/>
      </c>
    </row>
    <row r="530" spans="1:11">
      <c r="A530" s="46">
        <f>'Frese Valve Selection'!AF530</f>
        <v>0</v>
      </c>
      <c r="B530">
        <f>'Frese Valve Selection'!C530</f>
        <v>0</v>
      </c>
      <c r="C530">
        <f>'Frese Valve Selection'!AA530</f>
        <v>0</v>
      </c>
      <c r="F530">
        <f>'Frese Valve Selection'!D530</f>
        <v>0</v>
      </c>
      <c r="G530">
        <f t="shared" si="8"/>
        <v>1</v>
      </c>
      <c r="H530" t="e">
        <f>'Frese Valve Selection'!AB530</f>
        <v>#N/A</v>
      </c>
      <c r="I530" t="e">
        <f>'Frese Valve Selection'!AC530&amp;" kPa"</f>
        <v>#N/A</v>
      </c>
      <c r="J530">
        <f>'Frese Valve Selection'!B530</f>
        <v>0</v>
      </c>
      <c r="K530" s="47" t="str">
        <f>IF(ISBLANK('Frese Valve Selection'!E530),"",'Frese Valve Selection'!E530)</f>
        <v/>
      </c>
    </row>
    <row r="531" spans="1:11">
      <c r="A531" s="46">
        <f>'Frese Valve Selection'!AF531</f>
        <v>0</v>
      </c>
      <c r="B531">
        <f>'Frese Valve Selection'!C531</f>
        <v>0</v>
      </c>
      <c r="C531">
        <f>'Frese Valve Selection'!AA531</f>
        <v>0</v>
      </c>
      <c r="F531">
        <f>'Frese Valve Selection'!D531</f>
        <v>0</v>
      </c>
      <c r="G531">
        <f t="shared" si="8"/>
        <v>1</v>
      </c>
      <c r="H531" t="e">
        <f>'Frese Valve Selection'!AB531</f>
        <v>#N/A</v>
      </c>
      <c r="I531" t="e">
        <f>'Frese Valve Selection'!AC531&amp;" kPa"</f>
        <v>#N/A</v>
      </c>
      <c r="J531">
        <f>'Frese Valve Selection'!B531</f>
        <v>0</v>
      </c>
      <c r="K531" s="47" t="str">
        <f>IF(ISBLANK('Frese Valve Selection'!E531),"",'Frese Valve Selection'!E531)</f>
        <v/>
      </c>
    </row>
    <row r="532" spans="1:11">
      <c r="A532" s="46">
        <f>'Frese Valve Selection'!AF532</f>
        <v>0</v>
      </c>
      <c r="B532">
        <f>'Frese Valve Selection'!C532</f>
        <v>0</v>
      </c>
      <c r="C532">
        <f>'Frese Valve Selection'!AA532</f>
        <v>0</v>
      </c>
      <c r="F532">
        <f>'Frese Valve Selection'!D532</f>
        <v>0</v>
      </c>
      <c r="G532">
        <f t="shared" si="8"/>
        <v>1</v>
      </c>
      <c r="H532" t="e">
        <f>'Frese Valve Selection'!AB532</f>
        <v>#N/A</v>
      </c>
      <c r="I532" t="e">
        <f>'Frese Valve Selection'!AC532&amp;" kPa"</f>
        <v>#N/A</v>
      </c>
      <c r="J532">
        <f>'Frese Valve Selection'!B532</f>
        <v>0</v>
      </c>
      <c r="K532" s="47" t="str">
        <f>IF(ISBLANK('Frese Valve Selection'!E532),"",'Frese Valve Selection'!E532)</f>
        <v/>
      </c>
    </row>
    <row r="533" spans="1:11">
      <c r="A533" s="46">
        <f>'Frese Valve Selection'!AF533</f>
        <v>0</v>
      </c>
      <c r="B533">
        <f>'Frese Valve Selection'!C533</f>
        <v>0</v>
      </c>
      <c r="C533">
        <f>'Frese Valve Selection'!AA533</f>
        <v>0</v>
      </c>
      <c r="F533">
        <f>'Frese Valve Selection'!D533</f>
        <v>0</v>
      </c>
      <c r="G533">
        <f t="shared" si="8"/>
        <v>1</v>
      </c>
      <c r="H533" t="e">
        <f>'Frese Valve Selection'!AB533</f>
        <v>#N/A</v>
      </c>
      <c r="I533" t="e">
        <f>'Frese Valve Selection'!AC533&amp;" kPa"</f>
        <v>#N/A</v>
      </c>
      <c r="J533">
        <f>'Frese Valve Selection'!B533</f>
        <v>0</v>
      </c>
      <c r="K533" s="47" t="str">
        <f>IF(ISBLANK('Frese Valve Selection'!E533),"",'Frese Valve Selection'!E533)</f>
        <v/>
      </c>
    </row>
    <row r="534" spans="1:11">
      <c r="A534" s="46">
        <f>'Frese Valve Selection'!AF534</f>
        <v>0</v>
      </c>
      <c r="B534">
        <f>'Frese Valve Selection'!C534</f>
        <v>0</v>
      </c>
      <c r="C534">
        <f>'Frese Valve Selection'!AA534</f>
        <v>0</v>
      </c>
      <c r="F534">
        <f>'Frese Valve Selection'!D534</f>
        <v>0</v>
      </c>
      <c r="G534">
        <f t="shared" si="8"/>
        <v>1</v>
      </c>
      <c r="H534" t="e">
        <f>'Frese Valve Selection'!AB534</f>
        <v>#N/A</v>
      </c>
      <c r="I534" t="e">
        <f>'Frese Valve Selection'!AC534&amp;" kPa"</f>
        <v>#N/A</v>
      </c>
      <c r="J534">
        <f>'Frese Valve Selection'!B534</f>
        <v>0</v>
      </c>
      <c r="K534" s="47" t="str">
        <f>IF(ISBLANK('Frese Valve Selection'!E534),"",'Frese Valve Selection'!E534)</f>
        <v/>
      </c>
    </row>
    <row r="535" spans="1:11">
      <c r="A535" s="46">
        <f>'Frese Valve Selection'!AF535</f>
        <v>0</v>
      </c>
      <c r="B535">
        <f>'Frese Valve Selection'!C535</f>
        <v>0</v>
      </c>
      <c r="C535">
        <f>'Frese Valve Selection'!AA535</f>
        <v>0</v>
      </c>
      <c r="F535">
        <f>'Frese Valve Selection'!D535</f>
        <v>0</v>
      </c>
      <c r="G535">
        <f t="shared" si="8"/>
        <v>1</v>
      </c>
      <c r="H535" t="e">
        <f>'Frese Valve Selection'!AB535</f>
        <v>#N/A</v>
      </c>
      <c r="I535" t="e">
        <f>'Frese Valve Selection'!AC535&amp;" kPa"</f>
        <v>#N/A</v>
      </c>
      <c r="J535">
        <f>'Frese Valve Selection'!B535</f>
        <v>0</v>
      </c>
      <c r="K535" s="47" t="str">
        <f>IF(ISBLANK('Frese Valve Selection'!E535),"",'Frese Valve Selection'!E535)</f>
        <v/>
      </c>
    </row>
    <row r="536" spans="1:11">
      <c r="A536" s="46">
        <f>'Frese Valve Selection'!AF536</f>
        <v>0</v>
      </c>
      <c r="B536">
        <f>'Frese Valve Selection'!C536</f>
        <v>0</v>
      </c>
      <c r="C536">
        <f>'Frese Valve Selection'!AA536</f>
        <v>0</v>
      </c>
      <c r="F536">
        <f>'Frese Valve Selection'!D536</f>
        <v>0</v>
      </c>
      <c r="G536">
        <f t="shared" si="8"/>
        <v>1</v>
      </c>
      <c r="H536" t="e">
        <f>'Frese Valve Selection'!AB536</f>
        <v>#N/A</v>
      </c>
      <c r="I536" t="e">
        <f>'Frese Valve Selection'!AC536&amp;" kPa"</f>
        <v>#N/A</v>
      </c>
      <c r="J536">
        <f>'Frese Valve Selection'!B536</f>
        <v>0</v>
      </c>
      <c r="K536" s="47" t="str">
        <f>IF(ISBLANK('Frese Valve Selection'!E536),"",'Frese Valve Selection'!E536)</f>
        <v/>
      </c>
    </row>
    <row r="537" spans="1:11">
      <c r="A537" s="46">
        <f>'Frese Valve Selection'!AF537</f>
        <v>0</v>
      </c>
      <c r="B537">
        <f>'Frese Valve Selection'!C537</f>
        <v>0</v>
      </c>
      <c r="C537">
        <f>'Frese Valve Selection'!AA537</f>
        <v>0</v>
      </c>
      <c r="F537">
        <f>'Frese Valve Selection'!D537</f>
        <v>0</v>
      </c>
      <c r="G537">
        <f t="shared" si="8"/>
        <v>1</v>
      </c>
      <c r="H537" t="e">
        <f>'Frese Valve Selection'!AB537</f>
        <v>#N/A</v>
      </c>
      <c r="I537" t="e">
        <f>'Frese Valve Selection'!AC537&amp;" kPa"</f>
        <v>#N/A</v>
      </c>
      <c r="J537">
        <f>'Frese Valve Selection'!B537</f>
        <v>0</v>
      </c>
      <c r="K537" s="47" t="str">
        <f>IF(ISBLANK('Frese Valve Selection'!E537),"",'Frese Valve Selection'!E537)</f>
        <v/>
      </c>
    </row>
    <row r="538" spans="1:11">
      <c r="A538" s="46">
        <f>'Frese Valve Selection'!AF538</f>
        <v>0</v>
      </c>
      <c r="B538">
        <f>'Frese Valve Selection'!C538</f>
        <v>0</v>
      </c>
      <c r="C538">
        <f>'Frese Valve Selection'!AA538</f>
        <v>0</v>
      </c>
      <c r="F538">
        <f>'Frese Valve Selection'!D538</f>
        <v>0</v>
      </c>
      <c r="G538">
        <f t="shared" si="8"/>
        <v>1</v>
      </c>
      <c r="H538" t="e">
        <f>'Frese Valve Selection'!AB538</f>
        <v>#N/A</v>
      </c>
      <c r="I538" t="e">
        <f>'Frese Valve Selection'!AC538&amp;" kPa"</f>
        <v>#N/A</v>
      </c>
      <c r="J538">
        <f>'Frese Valve Selection'!B538</f>
        <v>0</v>
      </c>
      <c r="K538" s="47" t="str">
        <f>IF(ISBLANK('Frese Valve Selection'!E538),"",'Frese Valve Selection'!E538)</f>
        <v/>
      </c>
    </row>
    <row r="539" spans="1:11">
      <c r="A539" s="46">
        <f>'Frese Valve Selection'!AF539</f>
        <v>0</v>
      </c>
      <c r="B539">
        <f>'Frese Valve Selection'!C539</f>
        <v>0</v>
      </c>
      <c r="C539">
        <f>'Frese Valve Selection'!AA539</f>
        <v>0</v>
      </c>
      <c r="F539">
        <f>'Frese Valve Selection'!D539</f>
        <v>0</v>
      </c>
      <c r="G539">
        <f t="shared" si="8"/>
        <v>1</v>
      </c>
      <c r="H539" t="e">
        <f>'Frese Valve Selection'!AB539</f>
        <v>#N/A</v>
      </c>
      <c r="I539" t="e">
        <f>'Frese Valve Selection'!AC539&amp;" kPa"</f>
        <v>#N/A</v>
      </c>
      <c r="J539">
        <f>'Frese Valve Selection'!B539</f>
        <v>0</v>
      </c>
      <c r="K539" s="47" t="str">
        <f>IF(ISBLANK('Frese Valve Selection'!E539),"",'Frese Valve Selection'!E539)</f>
        <v/>
      </c>
    </row>
    <row r="540" spans="1:11">
      <c r="A540" s="46">
        <f>'Frese Valve Selection'!AF540</f>
        <v>0</v>
      </c>
      <c r="B540">
        <f>'Frese Valve Selection'!C540</f>
        <v>0</v>
      </c>
      <c r="C540">
        <f>'Frese Valve Selection'!AA540</f>
        <v>0</v>
      </c>
      <c r="F540">
        <f>'Frese Valve Selection'!D540</f>
        <v>0</v>
      </c>
      <c r="G540">
        <f t="shared" si="8"/>
        <v>1</v>
      </c>
      <c r="H540" t="e">
        <f>'Frese Valve Selection'!AB540</f>
        <v>#N/A</v>
      </c>
      <c r="I540" t="e">
        <f>'Frese Valve Selection'!AC540&amp;" kPa"</f>
        <v>#N/A</v>
      </c>
      <c r="J540">
        <f>'Frese Valve Selection'!B540</f>
        <v>0</v>
      </c>
      <c r="K540" s="47" t="str">
        <f>IF(ISBLANK('Frese Valve Selection'!E540),"",'Frese Valve Selection'!E540)</f>
        <v/>
      </c>
    </row>
    <row r="541" spans="1:11">
      <c r="A541" s="46">
        <f>'Frese Valve Selection'!AF541</f>
        <v>0</v>
      </c>
      <c r="B541">
        <f>'Frese Valve Selection'!C541</f>
        <v>0</v>
      </c>
      <c r="C541">
        <f>'Frese Valve Selection'!AA541</f>
        <v>0</v>
      </c>
      <c r="F541">
        <f>'Frese Valve Selection'!D541</f>
        <v>0</v>
      </c>
      <c r="G541">
        <f t="shared" si="8"/>
        <v>1</v>
      </c>
      <c r="H541" t="e">
        <f>'Frese Valve Selection'!AB541</f>
        <v>#N/A</v>
      </c>
      <c r="I541" t="e">
        <f>'Frese Valve Selection'!AC541&amp;" kPa"</f>
        <v>#N/A</v>
      </c>
      <c r="J541">
        <f>'Frese Valve Selection'!B541</f>
        <v>0</v>
      </c>
      <c r="K541" s="47" t="str">
        <f>IF(ISBLANK('Frese Valve Selection'!E541),"",'Frese Valve Selection'!E541)</f>
        <v/>
      </c>
    </row>
    <row r="542" spans="1:11">
      <c r="A542" s="46">
        <f>'Frese Valve Selection'!AF542</f>
        <v>0</v>
      </c>
      <c r="B542">
        <f>'Frese Valve Selection'!C542</f>
        <v>0</v>
      </c>
      <c r="C542">
        <f>'Frese Valve Selection'!AA542</f>
        <v>0</v>
      </c>
      <c r="F542">
        <f>'Frese Valve Selection'!D542</f>
        <v>0</v>
      </c>
      <c r="G542">
        <f t="shared" si="8"/>
        <v>1</v>
      </c>
      <c r="H542" t="e">
        <f>'Frese Valve Selection'!AB542</f>
        <v>#N/A</v>
      </c>
      <c r="I542" t="e">
        <f>'Frese Valve Selection'!AC542&amp;" kPa"</f>
        <v>#N/A</v>
      </c>
      <c r="J542">
        <f>'Frese Valve Selection'!B542</f>
        <v>0</v>
      </c>
      <c r="K542" s="47" t="str">
        <f>IF(ISBLANK('Frese Valve Selection'!E542),"",'Frese Valve Selection'!E542)</f>
        <v/>
      </c>
    </row>
    <row r="543" spans="1:11">
      <c r="A543" s="46">
        <f>'Frese Valve Selection'!AF543</f>
        <v>0</v>
      </c>
      <c r="B543">
        <f>'Frese Valve Selection'!C543</f>
        <v>0</v>
      </c>
      <c r="C543">
        <f>'Frese Valve Selection'!AA543</f>
        <v>0</v>
      </c>
      <c r="F543">
        <f>'Frese Valve Selection'!D543</f>
        <v>0</v>
      </c>
      <c r="G543">
        <f t="shared" si="8"/>
        <v>1</v>
      </c>
      <c r="H543" t="e">
        <f>'Frese Valve Selection'!AB543</f>
        <v>#N/A</v>
      </c>
      <c r="I543" t="e">
        <f>'Frese Valve Selection'!AC543&amp;" kPa"</f>
        <v>#N/A</v>
      </c>
      <c r="J543">
        <f>'Frese Valve Selection'!B543</f>
        <v>0</v>
      </c>
      <c r="K543" s="47" t="str">
        <f>IF(ISBLANK('Frese Valve Selection'!E543),"",'Frese Valve Selection'!E543)</f>
        <v/>
      </c>
    </row>
    <row r="544" spans="1:11">
      <c r="A544" s="46">
        <f>'Frese Valve Selection'!AF544</f>
        <v>0</v>
      </c>
      <c r="B544">
        <f>'Frese Valve Selection'!C544</f>
        <v>0</v>
      </c>
      <c r="C544">
        <f>'Frese Valve Selection'!AA544</f>
        <v>0</v>
      </c>
      <c r="F544">
        <f>'Frese Valve Selection'!D544</f>
        <v>0</v>
      </c>
      <c r="G544">
        <f t="shared" si="8"/>
        <v>1</v>
      </c>
      <c r="H544" t="e">
        <f>'Frese Valve Selection'!AB544</f>
        <v>#N/A</v>
      </c>
      <c r="I544" t="e">
        <f>'Frese Valve Selection'!AC544&amp;" kPa"</f>
        <v>#N/A</v>
      </c>
      <c r="J544">
        <f>'Frese Valve Selection'!B544</f>
        <v>0</v>
      </c>
      <c r="K544" s="47" t="str">
        <f>IF(ISBLANK('Frese Valve Selection'!E544),"",'Frese Valve Selection'!E544)</f>
        <v/>
      </c>
    </row>
    <row r="545" spans="1:11">
      <c r="A545" s="46">
        <f>'Frese Valve Selection'!AF545</f>
        <v>0</v>
      </c>
      <c r="B545">
        <f>'Frese Valve Selection'!C545</f>
        <v>0</v>
      </c>
      <c r="C545">
        <f>'Frese Valve Selection'!AA545</f>
        <v>0</v>
      </c>
      <c r="F545">
        <f>'Frese Valve Selection'!D545</f>
        <v>0</v>
      </c>
      <c r="G545">
        <f t="shared" si="8"/>
        <v>1</v>
      </c>
      <c r="H545" t="e">
        <f>'Frese Valve Selection'!AB545</f>
        <v>#N/A</v>
      </c>
      <c r="I545" t="e">
        <f>'Frese Valve Selection'!AC545&amp;" kPa"</f>
        <v>#N/A</v>
      </c>
      <c r="J545">
        <f>'Frese Valve Selection'!B545</f>
        <v>0</v>
      </c>
      <c r="K545" s="47" t="str">
        <f>IF(ISBLANK('Frese Valve Selection'!E545),"",'Frese Valve Selection'!E545)</f>
        <v/>
      </c>
    </row>
    <row r="546" spans="1:11">
      <c r="A546" s="46">
        <f>'Frese Valve Selection'!AF546</f>
        <v>0</v>
      </c>
      <c r="B546">
        <f>'Frese Valve Selection'!C546</f>
        <v>0</v>
      </c>
      <c r="C546">
        <f>'Frese Valve Selection'!AA546</f>
        <v>0</v>
      </c>
      <c r="F546">
        <f>'Frese Valve Selection'!D546</f>
        <v>0</v>
      </c>
      <c r="G546">
        <f t="shared" si="8"/>
        <v>1</v>
      </c>
      <c r="H546" t="e">
        <f>'Frese Valve Selection'!AB546</f>
        <v>#N/A</v>
      </c>
      <c r="I546" t="e">
        <f>'Frese Valve Selection'!AC546&amp;" kPa"</f>
        <v>#N/A</v>
      </c>
      <c r="J546">
        <f>'Frese Valve Selection'!B546</f>
        <v>0</v>
      </c>
      <c r="K546" s="47" t="str">
        <f>IF(ISBLANK('Frese Valve Selection'!E546),"",'Frese Valve Selection'!E546)</f>
        <v/>
      </c>
    </row>
    <row r="547" spans="1:11">
      <c r="A547" s="46">
        <f>'Frese Valve Selection'!AF547</f>
        <v>0</v>
      </c>
      <c r="B547">
        <f>'Frese Valve Selection'!C547</f>
        <v>0</v>
      </c>
      <c r="C547">
        <f>'Frese Valve Selection'!AA547</f>
        <v>0</v>
      </c>
      <c r="F547">
        <f>'Frese Valve Selection'!D547</f>
        <v>0</v>
      </c>
      <c r="G547">
        <f t="shared" si="8"/>
        <v>1</v>
      </c>
      <c r="H547" t="e">
        <f>'Frese Valve Selection'!AB547</f>
        <v>#N/A</v>
      </c>
      <c r="I547" t="e">
        <f>'Frese Valve Selection'!AC547&amp;" kPa"</f>
        <v>#N/A</v>
      </c>
      <c r="J547">
        <f>'Frese Valve Selection'!B547</f>
        <v>0</v>
      </c>
      <c r="K547" s="47" t="str">
        <f>IF(ISBLANK('Frese Valve Selection'!E547),"",'Frese Valve Selection'!E547)</f>
        <v/>
      </c>
    </row>
    <row r="548" spans="1:11">
      <c r="A548" s="46">
        <f>'Frese Valve Selection'!AF548</f>
        <v>0</v>
      </c>
      <c r="B548">
        <f>'Frese Valve Selection'!C548</f>
        <v>0</v>
      </c>
      <c r="C548">
        <f>'Frese Valve Selection'!AA548</f>
        <v>0</v>
      </c>
      <c r="F548">
        <f>'Frese Valve Selection'!D548</f>
        <v>0</v>
      </c>
      <c r="G548">
        <f t="shared" si="8"/>
        <v>1</v>
      </c>
      <c r="H548" t="e">
        <f>'Frese Valve Selection'!AB548</f>
        <v>#N/A</v>
      </c>
      <c r="I548" t="e">
        <f>'Frese Valve Selection'!AC548&amp;" kPa"</f>
        <v>#N/A</v>
      </c>
      <c r="J548">
        <f>'Frese Valve Selection'!B548</f>
        <v>0</v>
      </c>
      <c r="K548" s="47" t="str">
        <f>IF(ISBLANK('Frese Valve Selection'!E548),"",'Frese Valve Selection'!E548)</f>
        <v/>
      </c>
    </row>
    <row r="549" spans="1:11">
      <c r="A549" s="46">
        <f>'Frese Valve Selection'!AF549</f>
        <v>0</v>
      </c>
      <c r="B549">
        <f>'Frese Valve Selection'!C549</f>
        <v>0</v>
      </c>
      <c r="C549">
        <f>'Frese Valve Selection'!AA549</f>
        <v>0</v>
      </c>
      <c r="F549">
        <f>'Frese Valve Selection'!D549</f>
        <v>0</v>
      </c>
      <c r="G549">
        <f t="shared" si="8"/>
        <v>1</v>
      </c>
      <c r="H549" t="e">
        <f>'Frese Valve Selection'!AB549</f>
        <v>#N/A</v>
      </c>
      <c r="I549" t="e">
        <f>'Frese Valve Selection'!AC549&amp;" kPa"</f>
        <v>#N/A</v>
      </c>
      <c r="J549">
        <f>'Frese Valve Selection'!B549</f>
        <v>0</v>
      </c>
      <c r="K549" s="47" t="str">
        <f>IF(ISBLANK('Frese Valve Selection'!E549),"",'Frese Valve Selection'!E549)</f>
        <v/>
      </c>
    </row>
    <row r="550" spans="1:11">
      <c r="A550" s="46">
        <f>'Frese Valve Selection'!AF550</f>
        <v>0</v>
      </c>
      <c r="B550">
        <f>'Frese Valve Selection'!C550</f>
        <v>0</v>
      </c>
      <c r="C550">
        <f>'Frese Valve Selection'!AA550</f>
        <v>0</v>
      </c>
      <c r="F550">
        <f>'Frese Valve Selection'!D550</f>
        <v>0</v>
      </c>
      <c r="G550">
        <f t="shared" si="8"/>
        <v>1</v>
      </c>
      <c r="H550" t="e">
        <f>'Frese Valve Selection'!AB550</f>
        <v>#N/A</v>
      </c>
      <c r="I550" t="e">
        <f>'Frese Valve Selection'!AC550&amp;" kPa"</f>
        <v>#N/A</v>
      </c>
      <c r="J550">
        <f>'Frese Valve Selection'!B550</f>
        <v>0</v>
      </c>
      <c r="K550" s="47" t="str">
        <f>IF(ISBLANK('Frese Valve Selection'!E550),"",'Frese Valve Selection'!E550)</f>
        <v/>
      </c>
    </row>
    <row r="551" spans="1:11">
      <c r="A551" s="46">
        <f>'Frese Valve Selection'!AF551</f>
        <v>0</v>
      </c>
      <c r="B551">
        <f>'Frese Valve Selection'!C551</f>
        <v>0</v>
      </c>
      <c r="C551">
        <f>'Frese Valve Selection'!AA551</f>
        <v>0</v>
      </c>
      <c r="F551">
        <f>'Frese Valve Selection'!D551</f>
        <v>0</v>
      </c>
      <c r="G551">
        <f t="shared" si="8"/>
        <v>1</v>
      </c>
      <c r="H551" t="e">
        <f>'Frese Valve Selection'!AB551</f>
        <v>#N/A</v>
      </c>
      <c r="I551" t="e">
        <f>'Frese Valve Selection'!AC551&amp;" kPa"</f>
        <v>#N/A</v>
      </c>
      <c r="J551">
        <f>'Frese Valve Selection'!B551</f>
        <v>0</v>
      </c>
      <c r="K551" s="47" t="str">
        <f>IF(ISBLANK('Frese Valve Selection'!E551),"",'Frese Valve Selection'!E551)</f>
        <v/>
      </c>
    </row>
    <row r="552" spans="1:11">
      <c r="A552" s="46">
        <f>'Frese Valve Selection'!AF552</f>
        <v>0</v>
      </c>
      <c r="B552">
        <f>'Frese Valve Selection'!C552</f>
        <v>0</v>
      </c>
      <c r="C552">
        <f>'Frese Valve Selection'!AA552</f>
        <v>0</v>
      </c>
      <c r="F552">
        <f>'Frese Valve Selection'!D552</f>
        <v>0</v>
      </c>
      <c r="G552">
        <f t="shared" si="8"/>
        <v>1</v>
      </c>
      <c r="H552" t="e">
        <f>'Frese Valve Selection'!AB552</f>
        <v>#N/A</v>
      </c>
      <c r="I552" t="e">
        <f>'Frese Valve Selection'!AC552&amp;" kPa"</f>
        <v>#N/A</v>
      </c>
      <c r="J552">
        <f>'Frese Valve Selection'!B552</f>
        <v>0</v>
      </c>
      <c r="K552" s="47" t="str">
        <f>IF(ISBLANK('Frese Valve Selection'!E552),"",'Frese Valve Selection'!E552)</f>
        <v/>
      </c>
    </row>
    <row r="553" spans="1:11">
      <c r="A553" s="46">
        <f>'Frese Valve Selection'!AF553</f>
        <v>0</v>
      </c>
      <c r="B553">
        <f>'Frese Valve Selection'!C553</f>
        <v>0</v>
      </c>
      <c r="C553">
        <f>'Frese Valve Selection'!AA553</f>
        <v>0</v>
      </c>
      <c r="F553">
        <f>'Frese Valve Selection'!D553</f>
        <v>0</v>
      </c>
      <c r="G553">
        <f t="shared" si="8"/>
        <v>1</v>
      </c>
      <c r="H553" t="e">
        <f>'Frese Valve Selection'!AB553</f>
        <v>#N/A</v>
      </c>
      <c r="I553" t="e">
        <f>'Frese Valve Selection'!AC553&amp;" kPa"</f>
        <v>#N/A</v>
      </c>
      <c r="J553">
        <f>'Frese Valve Selection'!B553</f>
        <v>0</v>
      </c>
      <c r="K553" s="47" t="str">
        <f>IF(ISBLANK('Frese Valve Selection'!E553),"",'Frese Valve Selection'!E553)</f>
        <v/>
      </c>
    </row>
    <row r="554" spans="1:11">
      <c r="A554" s="46">
        <f>'Frese Valve Selection'!AF554</f>
        <v>0</v>
      </c>
      <c r="B554">
        <f>'Frese Valve Selection'!C554</f>
        <v>0</v>
      </c>
      <c r="C554">
        <f>'Frese Valve Selection'!AA554</f>
        <v>0</v>
      </c>
      <c r="F554">
        <f>'Frese Valve Selection'!D554</f>
        <v>0</v>
      </c>
      <c r="G554">
        <f t="shared" si="8"/>
        <v>1</v>
      </c>
      <c r="H554" t="e">
        <f>'Frese Valve Selection'!AB554</f>
        <v>#N/A</v>
      </c>
      <c r="I554" t="e">
        <f>'Frese Valve Selection'!AC554&amp;" kPa"</f>
        <v>#N/A</v>
      </c>
      <c r="J554">
        <f>'Frese Valve Selection'!B554</f>
        <v>0</v>
      </c>
      <c r="K554" s="47" t="str">
        <f>IF(ISBLANK('Frese Valve Selection'!E554),"",'Frese Valve Selection'!E554)</f>
        <v/>
      </c>
    </row>
    <row r="555" spans="1:11">
      <c r="A555" s="46">
        <f>'Frese Valve Selection'!AF555</f>
        <v>0</v>
      </c>
      <c r="B555">
        <f>'Frese Valve Selection'!C555</f>
        <v>0</v>
      </c>
      <c r="C555">
        <f>'Frese Valve Selection'!AA555</f>
        <v>0</v>
      </c>
      <c r="F555">
        <f>'Frese Valve Selection'!D555</f>
        <v>0</v>
      </c>
      <c r="G555">
        <f t="shared" si="8"/>
        <v>1</v>
      </c>
      <c r="H555" t="e">
        <f>'Frese Valve Selection'!AB555</f>
        <v>#N/A</v>
      </c>
      <c r="I555" t="e">
        <f>'Frese Valve Selection'!AC555&amp;" kPa"</f>
        <v>#N/A</v>
      </c>
      <c r="J555">
        <f>'Frese Valve Selection'!B555</f>
        <v>0</v>
      </c>
      <c r="K555" s="47" t="str">
        <f>IF(ISBLANK('Frese Valve Selection'!E555),"",'Frese Valve Selection'!E555)</f>
        <v/>
      </c>
    </row>
    <row r="556" spans="1:11">
      <c r="A556" s="46">
        <f>'Frese Valve Selection'!AF556</f>
        <v>0</v>
      </c>
      <c r="B556">
        <f>'Frese Valve Selection'!C556</f>
        <v>0</v>
      </c>
      <c r="C556">
        <f>'Frese Valve Selection'!AA556</f>
        <v>0</v>
      </c>
      <c r="F556">
        <f>'Frese Valve Selection'!D556</f>
        <v>0</v>
      </c>
      <c r="G556">
        <f t="shared" si="8"/>
        <v>1</v>
      </c>
      <c r="H556" t="e">
        <f>'Frese Valve Selection'!AB556</f>
        <v>#N/A</v>
      </c>
      <c r="I556" t="e">
        <f>'Frese Valve Selection'!AC556&amp;" kPa"</f>
        <v>#N/A</v>
      </c>
      <c r="J556">
        <f>'Frese Valve Selection'!B556</f>
        <v>0</v>
      </c>
      <c r="K556" s="47" t="str">
        <f>IF(ISBLANK('Frese Valve Selection'!E556),"",'Frese Valve Selection'!E556)</f>
        <v/>
      </c>
    </row>
    <row r="557" spans="1:11">
      <c r="A557" s="46">
        <f>'Frese Valve Selection'!AF557</f>
        <v>0</v>
      </c>
      <c r="B557">
        <f>'Frese Valve Selection'!C557</f>
        <v>0</v>
      </c>
      <c r="C557">
        <f>'Frese Valve Selection'!AA557</f>
        <v>0</v>
      </c>
      <c r="F557">
        <f>'Frese Valve Selection'!D557</f>
        <v>0</v>
      </c>
      <c r="G557">
        <f t="shared" si="8"/>
        <v>1</v>
      </c>
      <c r="H557" t="e">
        <f>'Frese Valve Selection'!AB557</f>
        <v>#N/A</v>
      </c>
      <c r="I557" t="e">
        <f>'Frese Valve Selection'!AC557&amp;" kPa"</f>
        <v>#N/A</v>
      </c>
      <c r="J557">
        <f>'Frese Valve Selection'!B557</f>
        <v>0</v>
      </c>
      <c r="K557" s="47" t="str">
        <f>IF(ISBLANK('Frese Valve Selection'!E557),"",'Frese Valve Selection'!E557)</f>
        <v/>
      </c>
    </row>
    <row r="558" spans="1:11">
      <c r="A558" s="46">
        <f>'Frese Valve Selection'!AF558</f>
        <v>0</v>
      </c>
      <c r="B558">
        <f>'Frese Valve Selection'!C558</f>
        <v>0</v>
      </c>
      <c r="C558">
        <f>'Frese Valve Selection'!AA558</f>
        <v>0</v>
      </c>
      <c r="F558">
        <f>'Frese Valve Selection'!D558</f>
        <v>0</v>
      </c>
      <c r="G558">
        <f t="shared" si="8"/>
        <v>1</v>
      </c>
      <c r="H558" t="e">
        <f>'Frese Valve Selection'!AB558</f>
        <v>#N/A</v>
      </c>
      <c r="I558" t="e">
        <f>'Frese Valve Selection'!AC558&amp;" kPa"</f>
        <v>#N/A</v>
      </c>
      <c r="J558">
        <f>'Frese Valve Selection'!B558</f>
        <v>0</v>
      </c>
      <c r="K558" s="47" t="str">
        <f>IF(ISBLANK('Frese Valve Selection'!E558),"",'Frese Valve Selection'!E558)</f>
        <v/>
      </c>
    </row>
    <row r="559" spans="1:11">
      <c r="A559" s="46">
        <f>'Frese Valve Selection'!AF559</f>
        <v>0</v>
      </c>
      <c r="B559">
        <f>'Frese Valve Selection'!C559</f>
        <v>0</v>
      </c>
      <c r="C559">
        <f>'Frese Valve Selection'!AA559</f>
        <v>0</v>
      </c>
      <c r="F559">
        <f>'Frese Valve Selection'!D559</f>
        <v>0</v>
      </c>
      <c r="G559">
        <f t="shared" si="8"/>
        <v>1</v>
      </c>
      <c r="H559" t="e">
        <f>'Frese Valve Selection'!AB559</f>
        <v>#N/A</v>
      </c>
      <c r="I559" t="e">
        <f>'Frese Valve Selection'!AC559&amp;" kPa"</f>
        <v>#N/A</v>
      </c>
      <c r="J559">
        <f>'Frese Valve Selection'!B559</f>
        <v>0</v>
      </c>
      <c r="K559" s="47" t="str">
        <f>IF(ISBLANK('Frese Valve Selection'!E559),"",'Frese Valve Selection'!E559)</f>
        <v/>
      </c>
    </row>
    <row r="560" spans="1:11">
      <c r="A560" s="46">
        <f>'Frese Valve Selection'!AF560</f>
        <v>0</v>
      </c>
      <c r="B560">
        <f>'Frese Valve Selection'!C560</f>
        <v>0</v>
      </c>
      <c r="C560">
        <f>'Frese Valve Selection'!AA560</f>
        <v>0</v>
      </c>
      <c r="F560">
        <f>'Frese Valve Selection'!D560</f>
        <v>0</v>
      </c>
      <c r="G560">
        <f t="shared" si="8"/>
        <v>1</v>
      </c>
      <c r="H560" t="e">
        <f>'Frese Valve Selection'!AB560</f>
        <v>#N/A</v>
      </c>
      <c r="I560" t="e">
        <f>'Frese Valve Selection'!AC560&amp;" kPa"</f>
        <v>#N/A</v>
      </c>
      <c r="J560">
        <f>'Frese Valve Selection'!B560</f>
        <v>0</v>
      </c>
      <c r="K560" s="47" t="str">
        <f>IF(ISBLANK('Frese Valve Selection'!E560),"",'Frese Valve Selection'!E560)</f>
        <v/>
      </c>
    </row>
    <row r="561" spans="1:11">
      <c r="A561" s="46">
        <f>'Frese Valve Selection'!AF561</f>
        <v>0</v>
      </c>
      <c r="B561">
        <f>'Frese Valve Selection'!C561</f>
        <v>0</v>
      </c>
      <c r="C561">
        <f>'Frese Valve Selection'!AA561</f>
        <v>0</v>
      </c>
      <c r="F561">
        <f>'Frese Valve Selection'!D561</f>
        <v>0</v>
      </c>
      <c r="G561">
        <f t="shared" si="8"/>
        <v>1</v>
      </c>
      <c r="H561" t="e">
        <f>'Frese Valve Selection'!AB561</f>
        <v>#N/A</v>
      </c>
      <c r="I561" t="e">
        <f>'Frese Valve Selection'!AC561&amp;" kPa"</f>
        <v>#N/A</v>
      </c>
      <c r="J561">
        <f>'Frese Valve Selection'!B561</f>
        <v>0</v>
      </c>
      <c r="K561" s="47" t="str">
        <f>IF(ISBLANK('Frese Valve Selection'!E561),"",'Frese Valve Selection'!E561)</f>
        <v/>
      </c>
    </row>
    <row r="562" spans="1:11">
      <c r="A562" s="46">
        <f>'Frese Valve Selection'!AF562</f>
        <v>0</v>
      </c>
      <c r="B562">
        <f>'Frese Valve Selection'!C562</f>
        <v>0</v>
      </c>
      <c r="C562">
        <f>'Frese Valve Selection'!AA562</f>
        <v>0</v>
      </c>
      <c r="F562">
        <f>'Frese Valve Selection'!D562</f>
        <v>0</v>
      </c>
      <c r="G562">
        <f t="shared" si="8"/>
        <v>1</v>
      </c>
      <c r="H562" t="e">
        <f>'Frese Valve Selection'!AB562</f>
        <v>#N/A</v>
      </c>
      <c r="I562" t="e">
        <f>'Frese Valve Selection'!AC562&amp;" kPa"</f>
        <v>#N/A</v>
      </c>
      <c r="J562">
        <f>'Frese Valve Selection'!B562</f>
        <v>0</v>
      </c>
      <c r="K562" s="47" t="str">
        <f>IF(ISBLANK('Frese Valve Selection'!E562),"",'Frese Valve Selection'!E562)</f>
        <v/>
      </c>
    </row>
    <row r="563" spans="1:11">
      <c r="A563" s="46">
        <f>'Frese Valve Selection'!AF563</f>
        <v>0</v>
      </c>
      <c r="B563">
        <f>'Frese Valve Selection'!C563</f>
        <v>0</v>
      </c>
      <c r="C563">
        <f>'Frese Valve Selection'!AA563</f>
        <v>0</v>
      </c>
      <c r="F563">
        <f>'Frese Valve Selection'!D563</f>
        <v>0</v>
      </c>
      <c r="G563">
        <f t="shared" si="8"/>
        <v>1</v>
      </c>
      <c r="H563" t="e">
        <f>'Frese Valve Selection'!AB563</f>
        <v>#N/A</v>
      </c>
      <c r="I563" t="e">
        <f>'Frese Valve Selection'!AC563&amp;" kPa"</f>
        <v>#N/A</v>
      </c>
      <c r="J563">
        <f>'Frese Valve Selection'!B563</f>
        <v>0</v>
      </c>
      <c r="K563" s="47" t="str">
        <f>IF(ISBLANK('Frese Valve Selection'!E563),"",'Frese Valve Selection'!E563)</f>
        <v/>
      </c>
    </row>
    <row r="564" spans="1:11">
      <c r="A564" s="46">
        <f>'Frese Valve Selection'!AF564</f>
        <v>0</v>
      </c>
      <c r="B564">
        <f>'Frese Valve Selection'!C564</f>
        <v>0</v>
      </c>
      <c r="C564">
        <f>'Frese Valve Selection'!AA564</f>
        <v>0</v>
      </c>
      <c r="F564">
        <f>'Frese Valve Selection'!D564</f>
        <v>0</v>
      </c>
      <c r="G564">
        <f t="shared" si="8"/>
        <v>1</v>
      </c>
      <c r="H564" t="e">
        <f>'Frese Valve Selection'!AB564</f>
        <v>#N/A</v>
      </c>
      <c r="I564" t="e">
        <f>'Frese Valve Selection'!AC564&amp;" kPa"</f>
        <v>#N/A</v>
      </c>
      <c r="J564">
        <f>'Frese Valve Selection'!B564</f>
        <v>0</v>
      </c>
      <c r="K564" s="47" t="str">
        <f>IF(ISBLANK('Frese Valve Selection'!E564),"",'Frese Valve Selection'!E564)</f>
        <v/>
      </c>
    </row>
    <row r="565" spans="1:11">
      <c r="A565" s="46">
        <f>'Frese Valve Selection'!AF565</f>
        <v>0</v>
      </c>
      <c r="B565">
        <f>'Frese Valve Selection'!C565</f>
        <v>0</v>
      </c>
      <c r="C565">
        <f>'Frese Valve Selection'!AA565</f>
        <v>0</v>
      </c>
      <c r="F565">
        <f>'Frese Valve Selection'!D565</f>
        <v>0</v>
      </c>
      <c r="G565">
        <f t="shared" si="8"/>
        <v>1</v>
      </c>
      <c r="H565" t="e">
        <f>'Frese Valve Selection'!AB565</f>
        <v>#N/A</v>
      </c>
      <c r="I565" t="e">
        <f>'Frese Valve Selection'!AC565&amp;" kPa"</f>
        <v>#N/A</v>
      </c>
      <c r="J565">
        <f>'Frese Valve Selection'!B565</f>
        <v>0</v>
      </c>
      <c r="K565" s="47" t="str">
        <f>IF(ISBLANK('Frese Valve Selection'!E565),"",'Frese Valve Selection'!E565)</f>
        <v/>
      </c>
    </row>
    <row r="566" spans="1:11">
      <c r="A566" s="46">
        <f>'Frese Valve Selection'!AF566</f>
        <v>0</v>
      </c>
      <c r="B566">
        <f>'Frese Valve Selection'!C566</f>
        <v>0</v>
      </c>
      <c r="C566">
        <f>'Frese Valve Selection'!AA566</f>
        <v>0</v>
      </c>
      <c r="F566">
        <f>'Frese Valve Selection'!D566</f>
        <v>0</v>
      </c>
      <c r="G566">
        <f t="shared" si="8"/>
        <v>1</v>
      </c>
      <c r="H566" t="e">
        <f>'Frese Valve Selection'!AB566</f>
        <v>#N/A</v>
      </c>
      <c r="I566" t="e">
        <f>'Frese Valve Selection'!AC566&amp;" kPa"</f>
        <v>#N/A</v>
      </c>
      <c r="J566">
        <f>'Frese Valve Selection'!B566</f>
        <v>0</v>
      </c>
      <c r="K566" s="47" t="str">
        <f>IF(ISBLANK('Frese Valve Selection'!E566),"",'Frese Valve Selection'!E566)</f>
        <v/>
      </c>
    </row>
    <row r="567" spans="1:11">
      <c r="A567" s="46">
        <f>'Frese Valve Selection'!AF567</f>
        <v>0</v>
      </c>
      <c r="B567">
        <f>'Frese Valve Selection'!C567</f>
        <v>0</v>
      </c>
      <c r="C567">
        <f>'Frese Valve Selection'!AA567</f>
        <v>0</v>
      </c>
      <c r="F567">
        <f>'Frese Valve Selection'!D567</f>
        <v>0</v>
      </c>
      <c r="G567">
        <f t="shared" si="8"/>
        <v>1</v>
      </c>
      <c r="H567" t="e">
        <f>'Frese Valve Selection'!AB567</f>
        <v>#N/A</v>
      </c>
      <c r="I567" t="e">
        <f>'Frese Valve Selection'!AC567&amp;" kPa"</f>
        <v>#N/A</v>
      </c>
      <c r="J567">
        <f>'Frese Valve Selection'!B567</f>
        <v>0</v>
      </c>
      <c r="K567" s="47" t="str">
        <f>IF(ISBLANK('Frese Valve Selection'!E567),"",'Frese Valve Selection'!E567)</f>
        <v/>
      </c>
    </row>
    <row r="568" spans="1:11">
      <c r="A568" s="46">
        <f>'Frese Valve Selection'!AF568</f>
        <v>0</v>
      </c>
      <c r="B568">
        <f>'Frese Valve Selection'!C568</f>
        <v>0</v>
      </c>
      <c r="C568">
        <f>'Frese Valve Selection'!AA568</f>
        <v>0</v>
      </c>
      <c r="F568">
        <f>'Frese Valve Selection'!D568</f>
        <v>0</v>
      </c>
      <c r="G568">
        <f t="shared" si="8"/>
        <v>1</v>
      </c>
      <c r="H568" t="e">
        <f>'Frese Valve Selection'!AB568</f>
        <v>#N/A</v>
      </c>
      <c r="I568" t="e">
        <f>'Frese Valve Selection'!AC568&amp;" kPa"</f>
        <v>#N/A</v>
      </c>
      <c r="J568">
        <f>'Frese Valve Selection'!B568</f>
        <v>0</v>
      </c>
      <c r="K568" s="47" t="str">
        <f>IF(ISBLANK('Frese Valve Selection'!E568),"",'Frese Valve Selection'!E568)</f>
        <v/>
      </c>
    </row>
    <row r="569" spans="1:11">
      <c r="A569" s="46">
        <f>'Frese Valve Selection'!AF569</f>
        <v>0</v>
      </c>
      <c r="B569">
        <f>'Frese Valve Selection'!C569</f>
        <v>0</v>
      </c>
      <c r="C569">
        <f>'Frese Valve Selection'!AA569</f>
        <v>0</v>
      </c>
      <c r="F569">
        <f>'Frese Valve Selection'!D569</f>
        <v>0</v>
      </c>
      <c r="G569">
        <f t="shared" si="8"/>
        <v>1</v>
      </c>
      <c r="H569" t="e">
        <f>'Frese Valve Selection'!AB569</f>
        <v>#N/A</v>
      </c>
      <c r="I569" t="e">
        <f>'Frese Valve Selection'!AC569&amp;" kPa"</f>
        <v>#N/A</v>
      </c>
      <c r="J569">
        <f>'Frese Valve Selection'!B569</f>
        <v>0</v>
      </c>
      <c r="K569" s="47" t="str">
        <f>IF(ISBLANK('Frese Valve Selection'!E569),"",'Frese Valve Selection'!E569)</f>
        <v/>
      </c>
    </row>
    <row r="570" spans="1:11">
      <c r="A570" s="46">
        <f>'Frese Valve Selection'!AF570</f>
        <v>0</v>
      </c>
      <c r="B570">
        <f>'Frese Valve Selection'!C570</f>
        <v>0</v>
      </c>
      <c r="C570">
        <f>'Frese Valve Selection'!AA570</f>
        <v>0</v>
      </c>
      <c r="F570">
        <f>'Frese Valve Selection'!D570</f>
        <v>0</v>
      </c>
      <c r="G570">
        <f t="shared" si="8"/>
        <v>1</v>
      </c>
      <c r="H570" t="e">
        <f>'Frese Valve Selection'!AB570</f>
        <v>#N/A</v>
      </c>
      <c r="I570" t="e">
        <f>'Frese Valve Selection'!AC570&amp;" kPa"</f>
        <v>#N/A</v>
      </c>
      <c r="J570">
        <f>'Frese Valve Selection'!B570</f>
        <v>0</v>
      </c>
      <c r="K570" s="47" t="str">
        <f>IF(ISBLANK('Frese Valve Selection'!E570),"",'Frese Valve Selection'!E570)</f>
        <v/>
      </c>
    </row>
    <row r="571" spans="1:11">
      <c r="A571" s="46">
        <f>'Frese Valve Selection'!AF571</f>
        <v>0</v>
      </c>
      <c r="B571">
        <f>'Frese Valve Selection'!C571</f>
        <v>0</v>
      </c>
      <c r="C571">
        <f>'Frese Valve Selection'!AA571</f>
        <v>0</v>
      </c>
      <c r="F571">
        <f>'Frese Valve Selection'!D571</f>
        <v>0</v>
      </c>
      <c r="G571">
        <f t="shared" si="8"/>
        <v>1</v>
      </c>
      <c r="H571" t="e">
        <f>'Frese Valve Selection'!AB571</f>
        <v>#N/A</v>
      </c>
      <c r="I571" t="e">
        <f>'Frese Valve Selection'!AC571&amp;" kPa"</f>
        <v>#N/A</v>
      </c>
      <c r="J571">
        <f>'Frese Valve Selection'!B571</f>
        <v>0</v>
      </c>
      <c r="K571" s="47" t="str">
        <f>IF(ISBLANK('Frese Valve Selection'!E571),"",'Frese Valve Selection'!E571)</f>
        <v/>
      </c>
    </row>
    <row r="572" spans="1:11">
      <c r="A572" s="46">
        <f>'Frese Valve Selection'!AF572</f>
        <v>0</v>
      </c>
      <c r="B572">
        <f>'Frese Valve Selection'!C572</f>
        <v>0</v>
      </c>
      <c r="C572">
        <f>'Frese Valve Selection'!AA572</f>
        <v>0</v>
      </c>
      <c r="F572">
        <f>'Frese Valve Selection'!D572</f>
        <v>0</v>
      </c>
      <c r="G572">
        <f t="shared" si="8"/>
        <v>1</v>
      </c>
      <c r="H572" t="e">
        <f>'Frese Valve Selection'!AB572</f>
        <v>#N/A</v>
      </c>
      <c r="I572" t="e">
        <f>'Frese Valve Selection'!AC572&amp;" kPa"</f>
        <v>#N/A</v>
      </c>
      <c r="J572">
        <f>'Frese Valve Selection'!B572</f>
        <v>0</v>
      </c>
      <c r="K572" s="47" t="str">
        <f>IF(ISBLANK('Frese Valve Selection'!E572),"",'Frese Valve Selection'!E572)</f>
        <v/>
      </c>
    </row>
    <row r="573" spans="1:11">
      <c r="A573" s="46">
        <f>'Frese Valve Selection'!AF573</f>
        <v>0</v>
      </c>
      <c r="B573">
        <f>'Frese Valve Selection'!C573</f>
        <v>0</v>
      </c>
      <c r="C573">
        <f>'Frese Valve Selection'!AA573</f>
        <v>0</v>
      </c>
      <c r="F573">
        <f>'Frese Valve Selection'!D573</f>
        <v>0</v>
      </c>
      <c r="G573">
        <f t="shared" si="8"/>
        <v>1</v>
      </c>
      <c r="H573" t="e">
        <f>'Frese Valve Selection'!AB573</f>
        <v>#N/A</v>
      </c>
      <c r="I573" t="e">
        <f>'Frese Valve Selection'!AC573&amp;" kPa"</f>
        <v>#N/A</v>
      </c>
      <c r="J573">
        <f>'Frese Valve Selection'!B573</f>
        <v>0</v>
      </c>
      <c r="K573" s="47" t="str">
        <f>IF(ISBLANK('Frese Valve Selection'!E573),"",'Frese Valve Selection'!E573)</f>
        <v/>
      </c>
    </row>
    <row r="574" spans="1:11">
      <c r="A574" s="46">
        <f>'Frese Valve Selection'!AF574</f>
        <v>0</v>
      </c>
      <c r="B574">
        <f>'Frese Valve Selection'!C574</f>
        <v>0</v>
      </c>
      <c r="C574">
        <f>'Frese Valve Selection'!AA574</f>
        <v>0</v>
      </c>
      <c r="F574">
        <f>'Frese Valve Selection'!D574</f>
        <v>0</v>
      </c>
      <c r="G574">
        <f t="shared" si="8"/>
        <v>1</v>
      </c>
      <c r="H574" t="e">
        <f>'Frese Valve Selection'!AB574</f>
        <v>#N/A</v>
      </c>
      <c r="I574" t="e">
        <f>'Frese Valve Selection'!AC574&amp;" kPa"</f>
        <v>#N/A</v>
      </c>
      <c r="J574">
        <f>'Frese Valve Selection'!B574</f>
        <v>0</v>
      </c>
      <c r="K574" s="47" t="str">
        <f>IF(ISBLANK('Frese Valve Selection'!E574),"",'Frese Valve Selection'!E574)</f>
        <v/>
      </c>
    </row>
    <row r="575" spans="1:11">
      <c r="A575" s="46">
        <f>'Frese Valve Selection'!AF575</f>
        <v>0</v>
      </c>
      <c r="B575">
        <f>'Frese Valve Selection'!C575</f>
        <v>0</v>
      </c>
      <c r="C575">
        <f>'Frese Valve Selection'!AA575</f>
        <v>0</v>
      </c>
      <c r="F575">
        <f>'Frese Valve Selection'!D575</f>
        <v>0</v>
      </c>
      <c r="G575">
        <f t="shared" si="8"/>
        <v>1</v>
      </c>
      <c r="H575" t="e">
        <f>'Frese Valve Selection'!AB575</f>
        <v>#N/A</v>
      </c>
      <c r="I575" t="e">
        <f>'Frese Valve Selection'!AC575&amp;" kPa"</f>
        <v>#N/A</v>
      </c>
      <c r="J575">
        <f>'Frese Valve Selection'!B575</f>
        <v>0</v>
      </c>
      <c r="K575" s="47" t="str">
        <f>IF(ISBLANK('Frese Valve Selection'!E575),"",'Frese Valve Selection'!E575)</f>
        <v/>
      </c>
    </row>
    <row r="576" spans="1:11">
      <c r="A576" s="46">
        <f>'Frese Valve Selection'!AF576</f>
        <v>0</v>
      </c>
      <c r="B576">
        <f>'Frese Valve Selection'!C576</f>
        <v>0</v>
      </c>
      <c r="C576">
        <f>'Frese Valve Selection'!AA576</f>
        <v>0</v>
      </c>
      <c r="F576">
        <f>'Frese Valve Selection'!D576</f>
        <v>0</v>
      </c>
      <c r="G576">
        <f t="shared" si="8"/>
        <v>1</v>
      </c>
      <c r="H576" t="e">
        <f>'Frese Valve Selection'!AB576</f>
        <v>#N/A</v>
      </c>
      <c r="I576" t="e">
        <f>'Frese Valve Selection'!AC576&amp;" kPa"</f>
        <v>#N/A</v>
      </c>
      <c r="J576">
        <f>'Frese Valve Selection'!B576</f>
        <v>0</v>
      </c>
      <c r="K576" s="47" t="str">
        <f>IF(ISBLANK('Frese Valve Selection'!E576),"",'Frese Valve Selection'!E576)</f>
        <v/>
      </c>
    </row>
    <row r="577" spans="1:11">
      <c r="A577" s="46">
        <f>'Frese Valve Selection'!AF577</f>
        <v>0</v>
      </c>
      <c r="B577">
        <f>'Frese Valve Selection'!C577</f>
        <v>0</v>
      </c>
      <c r="C577">
        <f>'Frese Valve Selection'!AA577</f>
        <v>0</v>
      </c>
      <c r="F577">
        <f>'Frese Valve Selection'!D577</f>
        <v>0</v>
      </c>
      <c r="G577">
        <f t="shared" si="8"/>
        <v>1</v>
      </c>
      <c r="H577" t="e">
        <f>'Frese Valve Selection'!AB577</f>
        <v>#N/A</v>
      </c>
      <c r="I577" t="e">
        <f>'Frese Valve Selection'!AC577&amp;" kPa"</f>
        <v>#N/A</v>
      </c>
      <c r="J577">
        <f>'Frese Valve Selection'!B577</f>
        <v>0</v>
      </c>
      <c r="K577" s="47" t="str">
        <f>IF(ISBLANK('Frese Valve Selection'!E577),"",'Frese Valve Selection'!E577)</f>
        <v/>
      </c>
    </row>
    <row r="578" spans="1:11">
      <c r="A578" s="46">
        <f>'Frese Valve Selection'!AF578</f>
        <v>0</v>
      </c>
      <c r="B578">
        <f>'Frese Valve Selection'!C578</f>
        <v>0</v>
      </c>
      <c r="C578">
        <f>'Frese Valve Selection'!AA578</f>
        <v>0</v>
      </c>
      <c r="F578">
        <f>'Frese Valve Selection'!D578</f>
        <v>0</v>
      </c>
      <c r="G578">
        <f t="shared" si="8"/>
        <v>1</v>
      </c>
      <c r="H578" t="e">
        <f>'Frese Valve Selection'!AB578</f>
        <v>#N/A</v>
      </c>
      <c r="I578" t="e">
        <f>'Frese Valve Selection'!AC578&amp;" kPa"</f>
        <v>#N/A</v>
      </c>
      <c r="J578">
        <f>'Frese Valve Selection'!B578</f>
        <v>0</v>
      </c>
      <c r="K578" s="47" t="str">
        <f>IF(ISBLANK('Frese Valve Selection'!E578),"",'Frese Valve Selection'!E578)</f>
        <v/>
      </c>
    </row>
    <row r="579" spans="1:11">
      <c r="A579" s="46">
        <f>'Frese Valve Selection'!AF579</f>
        <v>0</v>
      </c>
      <c r="B579">
        <f>'Frese Valve Selection'!C579</f>
        <v>0</v>
      </c>
      <c r="C579">
        <f>'Frese Valve Selection'!AA579</f>
        <v>0</v>
      </c>
      <c r="F579">
        <f>'Frese Valve Selection'!D579</f>
        <v>0</v>
      </c>
      <c r="G579">
        <f t="shared" si="8"/>
        <v>1</v>
      </c>
      <c r="H579" t="e">
        <f>'Frese Valve Selection'!AB579</f>
        <v>#N/A</v>
      </c>
      <c r="I579" t="e">
        <f>'Frese Valve Selection'!AC579&amp;" kPa"</f>
        <v>#N/A</v>
      </c>
      <c r="J579">
        <f>'Frese Valve Selection'!B579</f>
        <v>0</v>
      </c>
      <c r="K579" s="47" t="str">
        <f>IF(ISBLANK('Frese Valve Selection'!E579),"",'Frese Valve Selection'!E579)</f>
        <v/>
      </c>
    </row>
    <row r="580" spans="1:11">
      <c r="A580" s="46">
        <f>'Frese Valve Selection'!AF580</f>
        <v>0</v>
      </c>
      <c r="B580">
        <f>'Frese Valve Selection'!C580</f>
        <v>0</v>
      </c>
      <c r="C580">
        <f>'Frese Valve Selection'!AA580</f>
        <v>0</v>
      </c>
      <c r="F580">
        <f>'Frese Valve Selection'!D580</f>
        <v>0</v>
      </c>
      <c r="G580">
        <f t="shared" si="8"/>
        <v>1</v>
      </c>
      <c r="H580" t="e">
        <f>'Frese Valve Selection'!AB580</f>
        <v>#N/A</v>
      </c>
      <c r="I580" t="e">
        <f>'Frese Valve Selection'!AC580&amp;" kPa"</f>
        <v>#N/A</v>
      </c>
      <c r="J580">
        <f>'Frese Valve Selection'!B580</f>
        <v>0</v>
      </c>
      <c r="K580" s="47" t="str">
        <f>IF(ISBLANK('Frese Valve Selection'!E580),"",'Frese Valve Selection'!E580)</f>
        <v/>
      </c>
    </row>
    <row r="581" spans="1:11">
      <c r="A581" s="46">
        <f>'Frese Valve Selection'!AF581</f>
        <v>0</v>
      </c>
      <c r="B581">
        <f>'Frese Valve Selection'!C581</f>
        <v>0</v>
      </c>
      <c r="C581">
        <f>'Frese Valve Selection'!AA581</f>
        <v>0</v>
      </c>
      <c r="F581">
        <f>'Frese Valve Selection'!D581</f>
        <v>0</v>
      </c>
      <c r="G581">
        <f t="shared" si="8"/>
        <v>1</v>
      </c>
      <c r="H581" t="e">
        <f>'Frese Valve Selection'!AB581</f>
        <v>#N/A</v>
      </c>
      <c r="I581" t="e">
        <f>'Frese Valve Selection'!AC581&amp;" kPa"</f>
        <v>#N/A</v>
      </c>
      <c r="J581">
        <f>'Frese Valve Selection'!B581</f>
        <v>0</v>
      </c>
      <c r="K581" s="47" t="str">
        <f>IF(ISBLANK('Frese Valve Selection'!E581),"",'Frese Valve Selection'!E581)</f>
        <v/>
      </c>
    </row>
    <row r="582" spans="1:11">
      <c r="A582" s="46">
        <f>'Frese Valve Selection'!AF582</f>
        <v>0</v>
      </c>
      <c r="B582">
        <f>'Frese Valve Selection'!C582</f>
        <v>0</v>
      </c>
      <c r="C582">
        <f>'Frese Valve Selection'!AA582</f>
        <v>0</v>
      </c>
      <c r="F582">
        <f>'Frese Valve Selection'!D582</f>
        <v>0</v>
      </c>
      <c r="G582">
        <f t="shared" si="8"/>
        <v>1</v>
      </c>
      <c r="H582" t="e">
        <f>'Frese Valve Selection'!AB582</f>
        <v>#N/A</v>
      </c>
      <c r="I582" t="e">
        <f>'Frese Valve Selection'!AC582&amp;" kPa"</f>
        <v>#N/A</v>
      </c>
      <c r="J582">
        <f>'Frese Valve Selection'!B582</f>
        <v>0</v>
      </c>
      <c r="K582" s="47" t="str">
        <f>IF(ISBLANK('Frese Valve Selection'!E582),"",'Frese Valve Selection'!E582)</f>
        <v/>
      </c>
    </row>
    <row r="583" spans="1:11">
      <c r="A583" s="46">
        <f>'Frese Valve Selection'!AF583</f>
        <v>0</v>
      </c>
      <c r="B583">
        <f>'Frese Valve Selection'!C583</f>
        <v>0</v>
      </c>
      <c r="C583">
        <f>'Frese Valve Selection'!AA583</f>
        <v>0</v>
      </c>
      <c r="F583">
        <f>'Frese Valve Selection'!D583</f>
        <v>0</v>
      </c>
      <c r="G583">
        <f t="shared" ref="G583:G646" si="9">IF(ISBLANK(A583),"",1)</f>
        <v>1</v>
      </c>
      <c r="H583" t="e">
        <f>'Frese Valve Selection'!AB583</f>
        <v>#N/A</v>
      </c>
      <c r="I583" t="e">
        <f>'Frese Valve Selection'!AC583&amp;" kPa"</f>
        <v>#N/A</v>
      </c>
      <c r="J583">
        <f>'Frese Valve Selection'!B583</f>
        <v>0</v>
      </c>
      <c r="K583" s="47" t="str">
        <f>IF(ISBLANK('Frese Valve Selection'!E583),"",'Frese Valve Selection'!E583)</f>
        <v/>
      </c>
    </row>
    <row r="584" spans="1:11">
      <c r="A584" s="46">
        <f>'Frese Valve Selection'!AF584</f>
        <v>0</v>
      </c>
      <c r="B584">
        <f>'Frese Valve Selection'!C584</f>
        <v>0</v>
      </c>
      <c r="C584">
        <f>'Frese Valve Selection'!AA584</f>
        <v>0</v>
      </c>
      <c r="F584">
        <f>'Frese Valve Selection'!D584</f>
        <v>0</v>
      </c>
      <c r="G584">
        <f t="shared" si="9"/>
        <v>1</v>
      </c>
      <c r="H584" t="e">
        <f>'Frese Valve Selection'!AB584</f>
        <v>#N/A</v>
      </c>
      <c r="I584" t="e">
        <f>'Frese Valve Selection'!AC584&amp;" kPa"</f>
        <v>#N/A</v>
      </c>
      <c r="J584">
        <f>'Frese Valve Selection'!B584</f>
        <v>0</v>
      </c>
      <c r="K584" s="47" t="str">
        <f>IF(ISBLANK('Frese Valve Selection'!E584),"",'Frese Valve Selection'!E584)</f>
        <v/>
      </c>
    </row>
    <row r="585" spans="1:11">
      <c r="A585" s="46">
        <f>'Frese Valve Selection'!AF585</f>
        <v>0</v>
      </c>
      <c r="B585">
        <f>'Frese Valve Selection'!C585</f>
        <v>0</v>
      </c>
      <c r="C585">
        <f>'Frese Valve Selection'!AA585</f>
        <v>0</v>
      </c>
      <c r="F585">
        <f>'Frese Valve Selection'!D585</f>
        <v>0</v>
      </c>
      <c r="G585">
        <f t="shared" si="9"/>
        <v>1</v>
      </c>
      <c r="H585" t="e">
        <f>'Frese Valve Selection'!AB585</f>
        <v>#N/A</v>
      </c>
      <c r="I585" t="e">
        <f>'Frese Valve Selection'!AC585&amp;" kPa"</f>
        <v>#N/A</v>
      </c>
      <c r="J585">
        <f>'Frese Valve Selection'!B585</f>
        <v>0</v>
      </c>
      <c r="K585" s="47" t="str">
        <f>IF(ISBLANK('Frese Valve Selection'!E585),"",'Frese Valve Selection'!E585)</f>
        <v/>
      </c>
    </row>
    <row r="586" spans="1:11">
      <c r="A586" s="46">
        <f>'Frese Valve Selection'!AF586</f>
        <v>0</v>
      </c>
      <c r="B586">
        <f>'Frese Valve Selection'!C586</f>
        <v>0</v>
      </c>
      <c r="C586">
        <f>'Frese Valve Selection'!AA586</f>
        <v>0</v>
      </c>
      <c r="F586">
        <f>'Frese Valve Selection'!D586</f>
        <v>0</v>
      </c>
      <c r="G586">
        <f t="shared" si="9"/>
        <v>1</v>
      </c>
      <c r="H586" t="e">
        <f>'Frese Valve Selection'!AB586</f>
        <v>#N/A</v>
      </c>
      <c r="I586" t="e">
        <f>'Frese Valve Selection'!AC586&amp;" kPa"</f>
        <v>#N/A</v>
      </c>
      <c r="J586">
        <f>'Frese Valve Selection'!B586</f>
        <v>0</v>
      </c>
      <c r="K586" s="47" t="str">
        <f>IF(ISBLANK('Frese Valve Selection'!E586),"",'Frese Valve Selection'!E586)</f>
        <v/>
      </c>
    </row>
    <row r="587" spans="1:11">
      <c r="A587" s="46">
        <f>'Frese Valve Selection'!AF587</f>
        <v>0</v>
      </c>
      <c r="B587">
        <f>'Frese Valve Selection'!C587</f>
        <v>0</v>
      </c>
      <c r="C587">
        <f>'Frese Valve Selection'!AA587</f>
        <v>0</v>
      </c>
      <c r="F587">
        <f>'Frese Valve Selection'!D587</f>
        <v>0</v>
      </c>
      <c r="G587">
        <f t="shared" si="9"/>
        <v>1</v>
      </c>
      <c r="H587" t="e">
        <f>'Frese Valve Selection'!AB587</f>
        <v>#N/A</v>
      </c>
      <c r="I587" t="e">
        <f>'Frese Valve Selection'!AC587&amp;" kPa"</f>
        <v>#N/A</v>
      </c>
      <c r="J587">
        <f>'Frese Valve Selection'!B587</f>
        <v>0</v>
      </c>
      <c r="K587" s="47" t="str">
        <f>IF(ISBLANK('Frese Valve Selection'!E587),"",'Frese Valve Selection'!E587)</f>
        <v/>
      </c>
    </row>
    <row r="588" spans="1:11">
      <c r="A588" s="46">
        <f>'Frese Valve Selection'!AF588</f>
        <v>0</v>
      </c>
      <c r="B588">
        <f>'Frese Valve Selection'!C588</f>
        <v>0</v>
      </c>
      <c r="C588">
        <f>'Frese Valve Selection'!AA588</f>
        <v>0</v>
      </c>
      <c r="F588">
        <f>'Frese Valve Selection'!D588</f>
        <v>0</v>
      </c>
      <c r="G588">
        <f t="shared" si="9"/>
        <v>1</v>
      </c>
      <c r="H588" t="e">
        <f>'Frese Valve Selection'!AB588</f>
        <v>#N/A</v>
      </c>
      <c r="I588" t="e">
        <f>'Frese Valve Selection'!AC588&amp;" kPa"</f>
        <v>#N/A</v>
      </c>
      <c r="J588">
        <f>'Frese Valve Selection'!B588</f>
        <v>0</v>
      </c>
      <c r="K588" s="47" t="str">
        <f>IF(ISBLANK('Frese Valve Selection'!E588),"",'Frese Valve Selection'!E588)</f>
        <v/>
      </c>
    </row>
    <row r="589" spans="1:11">
      <c r="A589" s="46">
        <f>'Frese Valve Selection'!AF589</f>
        <v>0</v>
      </c>
      <c r="B589">
        <f>'Frese Valve Selection'!C589</f>
        <v>0</v>
      </c>
      <c r="C589">
        <f>'Frese Valve Selection'!AA589</f>
        <v>0</v>
      </c>
      <c r="F589">
        <f>'Frese Valve Selection'!D589</f>
        <v>0</v>
      </c>
      <c r="G589">
        <f t="shared" si="9"/>
        <v>1</v>
      </c>
      <c r="H589" t="e">
        <f>'Frese Valve Selection'!AB589</f>
        <v>#N/A</v>
      </c>
      <c r="I589" t="e">
        <f>'Frese Valve Selection'!AC589&amp;" kPa"</f>
        <v>#N/A</v>
      </c>
      <c r="J589">
        <f>'Frese Valve Selection'!B589</f>
        <v>0</v>
      </c>
      <c r="K589" s="47" t="str">
        <f>IF(ISBLANK('Frese Valve Selection'!E589),"",'Frese Valve Selection'!E589)</f>
        <v/>
      </c>
    </row>
    <row r="590" spans="1:11">
      <c r="A590" s="46">
        <f>'Frese Valve Selection'!AF590</f>
        <v>0</v>
      </c>
      <c r="B590">
        <f>'Frese Valve Selection'!C590</f>
        <v>0</v>
      </c>
      <c r="C590">
        <f>'Frese Valve Selection'!AA590</f>
        <v>0</v>
      </c>
      <c r="F590">
        <f>'Frese Valve Selection'!D590</f>
        <v>0</v>
      </c>
      <c r="G590">
        <f t="shared" si="9"/>
        <v>1</v>
      </c>
      <c r="H590" t="e">
        <f>'Frese Valve Selection'!AB590</f>
        <v>#N/A</v>
      </c>
      <c r="I590" t="e">
        <f>'Frese Valve Selection'!AC590&amp;" kPa"</f>
        <v>#N/A</v>
      </c>
      <c r="J590">
        <f>'Frese Valve Selection'!B590</f>
        <v>0</v>
      </c>
      <c r="K590" s="47" t="str">
        <f>IF(ISBLANK('Frese Valve Selection'!E590),"",'Frese Valve Selection'!E590)</f>
        <v/>
      </c>
    </row>
    <row r="591" spans="1:11">
      <c r="A591" s="46">
        <f>'Frese Valve Selection'!AF591</f>
        <v>0</v>
      </c>
      <c r="B591">
        <f>'Frese Valve Selection'!C591</f>
        <v>0</v>
      </c>
      <c r="C591">
        <f>'Frese Valve Selection'!AA591</f>
        <v>0</v>
      </c>
      <c r="F591">
        <f>'Frese Valve Selection'!D591</f>
        <v>0</v>
      </c>
      <c r="G591">
        <f t="shared" si="9"/>
        <v>1</v>
      </c>
      <c r="H591" t="e">
        <f>'Frese Valve Selection'!AB591</f>
        <v>#N/A</v>
      </c>
      <c r="I591" t="e">
        <f>'Frese Valve Selection'!AC591&amp;" kPa"</f>
        <v>#N/A</v>
      </c>
      <c r="J591">
        <f>'Frese Valve Selection'!B591</f>
        <v>0</v>
      </c>
      <c r="K591" s="47" t="str">
        <f>IF(ISBLANK('Frese Valve Selection'!E591),"",'Frese Valve Selection'!E591)</f>
        <v/>
      </c>
    </row>
    <row r="592" spans="1:11">
      <c r="A592" s="46">
        <f>'Frese Valve Selection'!AF592</f>
        <v>0</v>
      </c>
      <c r="B592">
        <f>'Frese Valve Selection'!C592</f>
        <v>0</v>
      </c>
      <c r="C592">
        <f>'Frese Valve Selection'!AA592</f>
        <v>0</v>
      </c>
      <c r="F592">
        <f>'Frese Valve Selection'!D592</f>
        <v>0</v>
      </c>
      <c r="G592">
        <f t="shared" si="9"/>
        <v>1</v>
      </c>
      <c r="H592" t="e">
        <f>'Frese Valve Selection'!AB592</f>
        <v>#N/A</v>
      </c>
      <c r="I592" t="e">
        <f>'Frese Valve Selection'!AC592&amp;" kPa"</f>
        <v>#N/A</v>
      </c>
      <c r="J592">
        <f>'Frese Valve Selection'!B592</f>
        <v>0</v>
      </c>
      <c r="K592" s="47" t="str">
        <f>IF(ISBLANK('Frese Valve Selection'!E592),"",'Frese Valve Selection'!E592)</f>
        <v/>
      </c>
    </row>
    <row r="593" spans="1:11">
      <c r="A593" s="46">
        <f>'Frese Valve Selection'!AF593</f>
        <v>0</v>
      </c>
      <c r="B593">
        <f>'Frese Valve Selection'!C593</f>
        <v>0</v>
      </c>
      <c r="C593">
        <f>'Frese Valve Selection'!AA593</f>
        <v>0</v>
      </c>
      <c r="F593">
        <f>'Frese Valve Selection'!D593</f>
        <v>0</v>
      </c>
      <c r="G593">
        <f t="shared" si="9"/>
        <v>1</v>
      </c>
      <c r="H593" t="e">
        <f>'Frese Valve Selection'!AB593</f>
        <v>#N/A</v>
      </c>
      <c r="I593" t="e">
        <f>'Frese Valve Selection'!AC593&amp;" kPa"</f>
        <v>#N/A</v>
      </c>
      <c r="J593">
        <f>'Frese Valve Selection'!B593</f>
        <v>0</v>
      </c>
      <c r="K593" s="47" t="str">
        <f>IF(ISBLANK('Frese Valve Selection'!E593),"",'Frese Valve Selection'!E593)</f>
        <v/>
      </c>
    </row>
    <row r="594" spans="1:11">
      <c r="A594" s="46">
        <f>'Frese Valve Selection'!AF594</f>
        <v>0</v>
      </c>
      <c r="B594">
        <f>'Frese Valve Selection'!C594</f>
        <v>0</v>
      </c>
      <c r="C594">
        <f>'Frese Valve Selection'!AA594</f>
        <v>0</v>
      </c>
      <c r="F594">
        <f>'Frese Valve Selection'!D594</f>
        <v>0</v>
      </c>
      <c r="G594">
        <f t="shared" si="9"/>
        <v>1</v>
      </c>
      <c r="H594" t="e">
        <f>'Frese Valve Selection'!AB594</f>
        <v>#N/A</v>
      </c>
      <c r="I594" t="e">
        <f>'Frese Valve Selection'!AC594&amp;" kPa"</f>
        <v>#N/A</v>
      </c>
      <c r="J594">
        <f>'Frese Valve Selection'!B594</f>
        <v>0</v>
      </c>
      <c r="K594" s="47" t="str">
        <f>IF(ISBLANK('Frese Valve Selection'!E594),"",'Frese Valve Selection'!E594)</f>
        <v/>
      </c>
    </row>
    <row r="595" spans="1:11">
      <c r="A595" s="46">
        <f>'Frese Valve Selection'!AF595</f>
        <v>0</v>
      </c>
      <c r="B595">
        <f>'Frese Valve Selection'!C595</f>
        <v>0</v>
      </c>
      <c r="C595">
        <f>'Frese Valve Selection'!AA595</f>
        <v>0</v>
      </c>
      <c r="F595">
        <f>'Frese Valve Selection'!D595</f>
        <v>0</v>
      </c>
      <c r="G595">
        <f t="shared" si="9"/>
        <v>1</v>
      </c>
      <c r="H595" t="e">
        <f>'Frese Valve Selection'!AB595</f>
        <v>#N/A</v>
      </c>
      <c r="I595" t="e">
        <f>'Frese Valve Selection'!AC595&amp;" kPa"</f>
        <v>#N/A</v>
      </c>
      <c r="J595">
        <f>'Frese Valve Selection'!B595</f>
        <v>0</v>
      </c>
      <c r="K595" s="47" t="str">
        <f>IF(ISBLANK('Frese Valve Selection'!E595),"",'Frese Valve Selection'!E595)</f>
        <v/>
      </c>
    </row>
    <row r="596" spans="1:11">
      <c r="A596" s="46">
        <f>'Frese Valve Selection'!AF596</f>
        <v>0</v>
      </c>
      <c r="B596">
        <f>'Frese Valve Selection'!C596</f>
        <v>0</v>
      </c>
      <c r="C596">
        <f>'Frese Valve Selection'!AA596</f>
        <v>0</v>
      </c>
      <c r="F596">
        <f>'Frese Valve Selection'!D596</f>
        <v>0</v>
      </c>
      <c r="G596">
        <f t="shared" si="9"/>
        <v>1</v>
      </c>
      <c r="H596" t="e">
        <f>'Frese Valve Selection'!AB596</f>
        <v>#N/A</v>
      </c>
      <c r="I596" t="e">
        <f>'Frese Valve Selection'!AC596&amp;" kPa"</f>
        <v>#N/A</v>
      </c>
      <c r="J596">
        <f>'Frese Valve Selection'!B596</f>
        <v>0</v>
      </c>
      <c r="K596" s="47" t="str">
        <f>IF(ISBLANK('Frese Valve Selection'!E596),"",'Frese Valve Selection'!E596)</f>
        <v/>
      </c>
    </row>
    <row r="597" spans="1:11">
      <c r="A597" s="46">
        <f>'Frese Valve Selection'!AF597</f>
        <v>0</v>
      </c>
      <c r="B597">
        <f>'Frese Valve Selection'!C597</f>
        <v>0</v>
      </c>
      <c r="C597">
        <f>'Frese Valve Selection'!AA597</f>
        <v>0</v>
      </c>
      <c r="F597">
        <f>'Frese Valve Selection'!D597</f>
        <v>0</v>
      </c>
      <c r="G597">
        <f t="shared" si="9"/>
        <v>1</v>
      </c>
      <c r="H597" t="e">
        <f>'Frese Valve Selection'!AB597</f>
        <v>#N/A</v>
      </c>
      <c r="I597" t="e">
        <f>'Frese Valve Selection'!AC597&amp;" kPa"</f>
        <v>#N/A</v>
      </c>
      <c r="J597">
        <f>'Frese Valve Selection'!B597</f>
        <v>0</v>
      </c>
      <c r="K597" s="47" t="str">
        <f>IF(ISBLANK('Frese Valve Selection'!E597),"",'Frese Valve Selection'!E597)</f>
        <v/>
      </c>
    </row>
    <row r="598" spans="1:11">
      <c r="A598" s="46">
        <f>'Frese Valve Selection'!AF598</f>
        <v>0</v>
      </c>
      <c r="B598">
        <f>'Frese Valve Selection'!C598</f>
        <v>0</v>
      </c>
      <c r="C598">
        <f>'Frese Valve Selection'!AA598</f>
        <v>0</v>
      </c>
      <c r="F598">
        <f>'Frese Valve Selection'!D598</f>
        <v>0</v>
      </c>
      <c r="G598">
        <f t="shared" si="9"/>
        <v>1</v>
      </c>
      <c r="H598" t="e">
        <f>'Frese Valve Selection'!AB598</f>
        <v>#N/A</v>
      </c>
      <c r="I598" t="e">
        <f>'Frese Valve Selection'!AC598&amp;" kPa"</f>
        <v>#N/A</v>
      </c>
      <c r="J598">
        <f>'Frese Valve Selection'!B598</f>
        <v>0</v>
      </c>
      <c r="K598" s="47" t="str">
        <f>IF(ISBLANK('Frese Valve Selection'!E598),"",'Frese Valve Selection'!E598)</f>
        <v/>
      </c>
    </row>
    <row r="599" spans="1:11">
      <c r="A599" s="46">
        <f>'Frese Valve Selection'!AF599</f>
        <v>0</v>
      </c>
      <c r="B599">
        <f>'Frese Valve Selection'!C599</f>
        <v>0</v>
      </c>
      <c r="C599">
        <f>'Frese Valve Selection'!AA599</f>
        <v>0</v>
      </c>
      <c r="F599">
        <f>'Frese Valve Selection'!D599</f>
        <v>0</v>
      </c>
      <c r="G599">
        <f t="shared" si="9"/>
        <v>1</v>
      </c>
      <c r="H599" t="e">
        <f>'Frese Valve Selection'!AB599</f>
        <v>#N/A</v>
      </c>
      <c r="I599" t="e">
        <f>'Frese Valve Selection'!AC599&amp;" kPa"</f>
        <v>#N/A</v>
      </c>
      <c r="J599">
        <f>'Frese Valve Selection'!B599</f>
        <v>0</v>
      </c>
      <c r="K599" s="47" t="str">
        <f>IF(ISBLANK('Frese Valve Selection'!E599),"",'Frese Valve Selection'!E599)</f>
        <v/>
      </c>
    </row>
    <row r="600" spans="1:11">
      <c r="A600" s="46">
        <f>'Frese Valve Selection'!AF600</f>
        <v>0</v>
      </c>
      <c r="B600">
        <f>'Frese Valve Selection'!C600</f>
        <v>0</v>
      </c>
      <c r="C600">
        <f>'Frese Valve Selection'!AA600</f>
        <v>0</v>
      </c>
      <c r="F600">
        <f>'Frese Valve Selection'!D600</f>
        <v>0</v>
      </c>
      <c r="G600">
        <f t="shared" si="9"/>
        <v>1</v>
      </c>
      <c r="H600" t="e">
        <f>'Frese Valve Selection'!AB600</f>
        <v>#N/A</v>
      </c>
      <c r="I600" t="e">
        <f>'Frese Valve Selection'!AC600&amp;" kPa"</f>
        <v>#N/A</v>
      </c>
      <c r="J600">
        <f>'Frese Valve Selection'!B600</f>
        <v>0</v>
      </c>
      <c r="K600" s="47" t="str">
        <f>IF(ISBLANK('Frese Valve Selection'!E600),"",'Frese Valve Selection'!E600)</f>
        <v/>
      </c>
    </row>
    <row r="601" spans="1:11">
      <c r="A601" s="46">
        <f>'Frese Valve Selection'!AF601</f>
        <v>0</v>
      </c>
      <c r="B601">
        <f>'Frese Valve Selection'!C601</f>
        <v>0</v>
      </c>
      <c r="C601">
        <f>'Frese Valve Selection'!AA601</f>
        <v>0</v>
      </c>
      <c r="F601">
        <f>'Frese Valve Selection'!D601</f>
        <v>0</v>
      </c>
      <c r="G601">
        <f t="shared" si="9"/>
        <v>1</v>
      </c>
      <c r="H601" t="e">
        <f>'Frese Valve Selection'!AB601</f>
        <v>#N/A</v>
      </c>
      <c r="I601" t="e">
        <f>'Frese Valve Selection'!AC601&amp;" kPa"</f>
        <v>#N/A</v>
      </c>
      <c r="J601">
        <f>'Frese Valve Selection'!B601</f>
        <v>0</v>
      </c>
      <c r="K601" s="47" t="str">
        <f>IF(ISBLANK('Frese Valve Selection'!E601),"",'Frese Valve Selection'!E601)</f>
        <v/>
      </c>
    </row>
    <row r="602" spans="1:11">
      <c r="A602" s="46">
        <f>'Frese Valve Selection'!AF602</f>
        <v>0</v>
      </c>
      <c r="B602">
        <f>'Frese Valve Selection'!C602</f>
        <v>0</v>
      </c>
      <c r="C602">
        <f>'Frese Valve Selection'!AA602</f>
        <v>0</v>
      </c>
      <c r="F602">
        <f>'Frese Valve Selection'!D602</f>
        <v>0</v>
      </c>
      <c r="G602">
        <f t="shared" si="9"/>
        <v>1</v>
      </c>
      <c r="H602" t="e">
        <f>'Frese Valve Selection'!AB602</f>
        <v>#N/A</v>
      </c>
      <c r="I602" t="e">
        <f>'Frese Valve Selection'!AC602&amp;" kPa"</f>
        <v>#N/A</v>
      </c>
      <c r="J602">
        <f>'Frese Valve Selection'!B602</f>
        <v>0</v>
      </c>
      <c r="K602" s="47" t="str">
        <f>IF(ISBLANK('Frese Valve Selection'!E602),"",'Frese Valve Selection'!E602)</f>
        <v/>
      </c>
    </row>
    <row r="603" spans="1:11">
      <c r="A603" s="46">
        <f>'Frese Valve Selection'!AF603</f>
        <v>0</v>
      </c>
      <c r="B603">
        <f>'Frese Valve Selection'!C603</f>
        <v>0</v>
      </c>
      <c r="C603">
        <f>'Frese Valve Selection'!AA603</f>
        <v>0</v>
      </c>
      <c r="F603">
        <f>'Frese Valve Selection'!D603</f>
        <v>0</v>
      </c>
      <c r="G603">
        <f t="shared" si="9"/>
        <v>1</v>
      </c>
      <c r="H603" t="e">
        <f>'Frese Valve Selection'!AB603</f>
        <v>#N/A</v>
      </c>
      <c r="I603" t="e">
        <f>'Frese Valve Selection'!AC603&amp;" kPa"</f>
        <v>#N/A</v>
      </c>
      <c r="J603">
        <f>'Frese Valve Selection'!B603</f>
        <v>0</v>
      </c>
      <c r="K603" s="47" t="str">
        <f>IF(ISBLANK('Frese Valve Selection'!E603),"",'Frese Valve Selection'!E603)</f>
        <v/>
      </c>
    </row>
    <row r="604" spans="1:11">
      <c r="A604" s="46">
        <f>'Frese Valve Selection'!AF604</f>
        <v>0</v>
      </c>
      <c r="B604">
        <f>'Frese Valve Selection'!C604</f>
        <v>0</v>
      </c>
      <c r="C604">
        <f>'Frese Valve Selection'!AA604</f>
        <v>0</v>
      </c>
      <c r="F604">
        <f>'Frese Valve Selection'!D604</f>
        <v>0</v>
      </c>
      <c r="G604">
        <f t="shared" si="9"/>
        <v>1</v>
      </c>
      <c r="H604" t="e">
        <f>'Frese Valve Selection'!AB604</f>
        <v>#N/A</v>
      </c>
      <c r="I604" t="e">
        <f>'Frese Valve Selection'!AC604&amp;" kPa"</f>
        <v>#N/A</v>
      </c>
      <c r="J604">
        <f>'Frese Valve Selection'!B604</f>
        <v>0</v>
      </c>
      <c r="K604" s="47" t="str">
        <f>IF(ISBLANK('Frese Valve Selection'!E604),"",'Frese Valve Selection'!E604)</f>
        <v/>
      </c>
    </row>
    <row r="605" spans="1:11">
      <c r="A605" s="46">
        <f>'Frese Valve Selection'!AF605</f>
        <v>0</v>
      </c>
      <c r="B605">
        <f>'Frese Valve Selection'!C605</f>
        <v>0</v>
      </c>
      <c r="C605">
        <f>'Frese Valve Selection'!AA605</f>
        <v>0</v>
      </c>
      <c r="F605">
        <f>'Frese Valve Selection'!D605</f>
        <v>0</v>
      </c>
      <c r="G605">
        <f t="shared" si="9"/>
        <v>1</v>
      </c>
      <c r="H605" t="e">
        <f>'Frese Valve Selection'!AB605</f>
        <v>#N/A</v>
      </c>
      <c r="I605" t="e">
        <f>'Frese Valve Selection'!AC605&amp;" kPa"</f>
        <v>#N/A</v>
      </c>
      <c r="J605">
        <f>'Frese Valve Selection'!B605</f>
        <v>0</v>
      </c>
      <c r="K605" s="47" t="str">
        <f>IF(ISBLANK('Frese Valve Selection'!E605),"",'Frese Valve Selection'!E605)</f>
        <v/>
      </c>
    </row>
    <row r="606" spans="1:11">
      <c r="A606" s="46">
        <f>'Frese Valve Selection'!AF606</f>
        <v>0</v>
      </c>
      <c r="B606">
        <f>'Frese Valve Selection'!C606</f>
        <v>0</v>
      </c>
      <c r="C606">
        <f>'Frese Valve Selection'!AA606</f>
        <v>0</v>
      </c>
      <c r="F606">
        <f>'Frese Valve Selection'!D606</f>
        <v>0</v>
      </c>
      <c r="G606">
        <f t="shared" si="9"/>
        <v>1</v>
      </c>
      <c r="H606" t="e">
        <f>'Frese Valve Selection'!AB606</f>
        <v>#N/A</v>
      </c>
      <c r="I606" t="e">
        <f>'Frese Valve Selection'!AC606&amp;" kPa"</f>
        <v>#N/A</v>
      </c>
      <c r="J606">
        <f>'Frese Valve Selection'!B606</f>
        <v>0</v>
      </c>
      <c r="K606" s="47" t="str">
        <f>IF(ISBLANK('Frese Valve Selection'!E606),"",'Frese Valve Selection'!E606)</f>
        <v/>
      </c>
    </row>
    <row r="607" spans="1:11">
      <c r="A607" s="46">
        <f>'Frese Valve Selection'!AF607</f>
        <v>0</v>
      </c>
      <c r="B607">
        <f>'Frese Valve Selection'!C607</f>
        <v>0</v>
      </c>
      <c r="C607">
        <f>'Frese Valve Selection'!AA607</f>
        <v>0</v>
      </c>
      <c r="F607">
        <f>'Frese Valve Selection'!D607</f>
        <v>0</v>
      </c>
      <c r="G607">
        <f t="shared" si="9"/>
        <v>1</v>
      </c>
      <c r="H607" t="e">
        <f>'Frese Valve Selection'!AB607</f>
        <v>#N/A</v>
      </c>
      <c r="I607" t="e">
        <f>'Frese Valve Selection'!AC607&amp;" kPa"</f>
        <v>#N/A</v>
      </c>
      <c r="J607">
        <f>'Frese Valve Selection'!B607</f>
        <v>0</v>
      </c>
      <c r="K607" s="47" t="str">
        <f>IF(ISBLANK('Frese Valve Selection'!E607),"",'Frese Valve Selection'!E607)</f>
        <v/>
      </c>
    </row>
    <row r="608" spans="1:11">
      <c r="A608" s="46">
        <f>'Frese Valve Selection'!AF608</f>
        <v>0</v>
      </c>
      <c r="B608">
        <f>'Frese Valve Selection'!C608</f>
        <v>0</v>
      </c>
      <c r="C608">
        <f>'Frese Valve Selection'!AA608</f>
        <v>0</v>
      </c>
      <c r="F608">
        <f>'Frese Valve Selection'!D608</f>
        <v>0</v>
      </c>
      <c r="G608">
        <f t="shared" si="9"/>
        <v>1</v>
      </c>
      <c r="H608" t="e">
        <f>'Frese Valve Selection'!AB608</f>
        <v>#N/A</v>
      </c>
      <c r="I608" t="e">
        <f>'Frese Valve Selection'!AC608&amp;" kPa"</f>
        <v>#N/A</v>
      </c>
      <c r="J608">
        <f>'Frese Valve Selection'!B608</f>
        <v>0</v>
      </c>
      <c r="K608" s="47" t="str">
        <f>IF(ISBLANK('Frese Valve Selection'!E608),"",'Frese Valve Selection'!E608)</f>
        <v/>
      </c>
    </row>
    <row r="609" spans="1:11">
      <c r="A609" s="46">
        <f>'Frese Valve Selection'!AF609</f>
        <v>0</v>
      </c>
      <c r="B609">
        <f>'Frese Valve Selection'!C609</f>
        <v>0</v>
      </c>
      <c r="C609">
        <f>'Frese Valve Selection'!AA609</f>
        <v>0</v>
      </c>
      <c r="F609">
        <f>'Frese Valve Selection'!D609</f>
        <v>0</v>
      </c>
      <c r="G609">
        <f t="shared" si="9"/>
        <v>1</v>
      </c>
      <c r="H609" t="e">
        <f>'Frese Valve Selection'!AB609</f>
        <v>#N/A</v>
      </c>
      <c r="I609" t="e">
        <f>'Frese Valve Selection'!AC609&amp;" kPa"</f>
        <v>#N/A</v>
      </c>
      <c r="J609">
        <f>'Frese Valve Selection'!B609</f>
        <v>0</v>
      </c>
      <c r="K609" s="47" t="str">
        <f>IF(ISBLANK('Frese Valve Selection'!E609),"",'Frese Valve Selection'!E609)</f>
        <v/>
      </c>
    </row>
    <row r="610" spans="1:11">
      <c r="A610" s="46">
        <f>'Frese Valve Selection'!AF610</f>
        <v>0</v>
      </c>
      <c r="B610">
        <f>'Frese Valve Selection'!C610</f>
        <v>0</v>
      </c>
      <c r="C610">
        <f>'Frese Valve Selection'!AA610</f>
        <v>0</v>
      </c>
      <c r="F610">
        <f>'Frese Valve Selection'!D610</f>
        <v>0</v>
      </c>
      <c r="G610">
        <f t="shared" si="9"/>
        <v>1</v>
      </c>
      <c r="H610" t="e">
        <f>'Frese Valve Selection'!AB610</f>
        <v>#N/A</v>
      </c>
      <c r="I610" t="e">
        <f>'Frese Valve Selection'!AC610&amp;" kPa"</f>
        <v>#N/A</v>
      </c>
      <c r="J610">
        <f>'Frese Valve Selection'!B610</f>
        <v>0</v>
      </c>
      <c r="K610" s="47" t="str">
        <f>IF(ISBLANK('Frese Valve Selection'!E610),"",'Frese Valve Selection'!E610)</f>
        <v/>
      </c>
    </row>
    <row r="611" spans="1:11">
      <c r="A611" s="46">
        <f>'Frese Valve Selection'!AF611</f>
        <v>0</v>
      </c>
      <c r="B611">
        <f>'Frese Valve Selection'!C611</f>
        <v>0</v>
      </c>
      <c r="C611">
        <f>'Frese Valve Selection'!AA611</f>
        <v>0</v>
      </c>
      <c r="F611">
        <f>'Frese Valve Selection'!D611</f>
        <v>0</v>
      </c>
      <c r="G611">
        <f t="shared" si="9"/>
        <v>1</v>
      </c>
      <c r="H611" t="e">
        <f>'Frese Valve Selection'!AB611</f>
        <v>#N/A</v>
      </c>
      <c r="I611" t="e">
        <f>'Frese Valve Selection'!AC611&amp;" kPa"</f>
        <v>#N/A</v>
      </c>
      <c r="J611">
        <f>'Frese Valve Selection'!B611</f>
        <v>0</v>
      </c>
      <c r="K611" s="47" t="str">
        <f>IF(ISBLANK('Frese Valve Selection'!E611),"",'Frese Valve Selection'!E611)</f>
        <v/>
      </c>
    </row>
    <row r="612" spans="1:11">
      <c r="A612" s="46">
        <f>'Frese Valve Selection'!AF612</f>
        <v>0</v>
      </c>
      <c r="B612">
        <f>'Frese Valve Selection'!C612</f>
        <v>0</v>
      </c>
      <c r="C612">
        <f>'Frese Valve Selection'!AA612</f>
        <v>0</v>
      </c>
      <c r="F612">
        <f>'Frese Valve Selection'!D612</f>
        <v>0</v>
      </c>
      <c r="G612">
        <f t="shared" si="9"/>
        <v>1</v>
      </c>
      <c r="H612" t="e">
        <f>'Frese Valve Selection'!AB612</f>
        <v>#N/A</v>
      </c>
      <c r="I612" t="e">
        <f>'Frese Valve Selection'!AC612&amp;" kPa"</f>
        <v>#N/A</v>
      </c>
      <c r="J612">
        <f>'Frese Valve Selection'!B612</f>
        <v>0</v>
      </c>
      <c r="K612" s="47" t="str">
        <f>IF(ISBLANK('Frese Valve Selection'!E612),"",'Frese Valve Selection'!E612)</f>
        <v/>
      </c>
    </row>
    <row r="613" spans="1:11">
      <c r="A613" s="46">
        <f>'Frese Valve Selection'!AF613</f>
        <v>0</v>
      </c>
      <c r="B613">
        <f>'Frese Valve Selection'!C613</f>
        <v>0</v>
      </c>
      <c r="C613">
        <f>'Frese Valve Selection'!AA613</f>
        <v>0</v>
      </c>
      <c r="F613">
        <f>'Frese Valve Selection'!D613</f>
        <v>0</v>
      </c>
      <c r="G613">
        <f t="shared" si="9"/>
        <v>1</v>
      </c>
      <c r="H613" t="e">
        <f>'Frese Valve Selection'!AB613</f>
        <v>#N/A</v>
      </c>
      <c r="I613" t="e">
        <f>'Frese Valve Selection'!AC613&amp;" kPa"</f>
        <v>#N/A</v>
      </c>
      <c r="J613">
        <f>'Frese Valve Selection'!B613</f>
        <v>0</v>
      </c>
      <c r="K613" s="47" t="str">
        <f>IF(ISBLANK('Frese Valve Selection'!E613),"",'Frese Valve Selection'!E613)</f>
        <v/>
      </c>
    </row>
    <row r="614" spans="1:11">
      <c r="A614" s="46">
        <f>'Frese Valve Selection'!AF614</f>
        <v>0</v>
      </c>
      <c r="B614">
        <f>'Frese Valve Selection'!C614</f>
        <v>0</v>
      </c>
      <c r="C614">
        <f>'Frese Valve Selection'!AA614</f>
        <v>0</v>
      </c>
      <c r="F614">
        <f>'Frese Valve Selection'!D614</f>
        <v>0</v>
      </c>
      <c r="G614">
        <f t="shared" si="9"/>
        <v>1</v>
      </c>
      <c r="H614" t="e">
        <f>'Frese Valve Selection'!AB614</f>
        <v>#N/A</v>
      </c>
      <c r="I614" t="e">
        <f>'Frese Valve Selection'!AC614&amp;" kPa"</f>
        <v>#N/A</v>
      </c>
      <c r="J614">
        <f>'Frese Valve Selection'!B614</f>
        <v>0</v>
      </c>
      <c r="K614" s="47" t="str">
        <f>IF(ISBLANK('Frese Valve Selection'!E614),"",'Frese Valve Selection'!E614)</f>
        <v/>
      </c>
    </row>
    <row r="615" spans="1:11">
      <c r="A615" s="46">
        <f>'Frese Valve Selection'!AF615</f>
        <v>0</v>
      </c>
      <c r="B615">
        <f>'Frese Valve Selection'!C615</f>
        <v>0</v>
      </c>
      <c r="C615">
        <f>'Frese Valve Selection'!AA615</f>
        <v>0</v>
      </c>
      <c r="F615">
        <f>'Frese Valve Selection'!D615</f>
        <v>0</v>
      </c>
      <c r="G615">
        <f t="shared" si="9"/>
        <v>1</v>
      </c>
      <c r="H615" t="e">
        <f>'Frese Valve Selection'!AB615</f>
        <v>#N/A</v>
      </c>
      <c r="I615" t="e">
        <f>'Frese Valve Selection'!AC615&amp;" kPa"</f>
        <v>#N/A</v>
      </c>
      <c r="J615">
        <f>'Frese Valve Selection'!B615</f>
        <v>0</v>
      </c>
      <c r="K615" s="47" t="str">
        <f>IF(ISBLANK('Frese Valve Selection'!E615),"",'Frese Valve Selection'!E615)</f>
        <v/>
      </c>
    </row>
    <row r="616" spans="1:11">
      <c r="A616" s="46">
        <f>'Frese Valve Selection'!AF616</f>
        <v>0</v>
      </c>
      <c r="B616">
        <f>'Frese Valve Selection'!C616</f>
        <v>0</v>
      </c>
      <c r="C616">
        <f>'Frese Valve Selection'!AA616</f>
        <v>0</v>
      </c>
      <c r="F616">
        <f>'Frese Valve Selection'!D616</f>
        <v>0</v>
      </c>
      <c r="G616">
        <f t="shared" si="9"/>
        <v>1</v>
      </c>
      <c r="H616" t="e">
        <f>'Frese Valve Selection'!AB616</f>
        <v>#N/A</v>
      </c>
      <c r="I616" t="e">
        <f>'Frese Valve Selection'!AC616&amp;" kPa"</f>
        <v>#N/A</v>
      </c>
      <c r="J616">
        <f>'Frese Valve Selection'!B616</f>
        <v>0</v>
      </c>
      <c r="K616" s="47" t="str">
        <f>IF(ISBLANK('Frese Valve Selection'!E616),"",'Frese Valve Selection'!E616)</f>
        <v/>
      </c>
    </row>
    <row r="617" spans="1:11">
      <c r="A617" s="46">
        <f>'Frese Valve Selection'!AF617</f>
        <v>0</v>
      </c>
      <c r="B617">
        <f>'Frese Valve Selection'!C617</f>
        <v>0</v>
      </c>
      <c r="C617">
        <f>'Frese Valve Selection'!AA617</f>
        <v>0</v>
      </c>
      <c r="F617">
        <f>'Frese Valve Selection'!D617</f>
        <v>0</v>
      </c>
      <c r="G617">
        <f t="shared" si="9"/>
        <v>1</v>
      </c>
      <c r="H617" t="e">
        <f>'Frese Valve Selection'!AB617</f>
        <v>#N/A</v>
      </c>
      <c r="I617" t="e">
        <f>'Frese Valve Selection'!AC617&amp;" kPa"</f>
        <v>#N/A</v>
      </c>
      <c r="J617">
        <f>'Frese Valve Selection'!B617</f>
        <v>0</v>
      </c>
      <c r="K617" s="47" t="str">
        <f>IF(ISBLANK('Frese Valve Selection'!E617),"",'Frese Valve Selection'!E617)</f>
        <v/>
      </c>
    </row>
    <row r="618" spans="1:11">
      <c r="A618" s="46">
        <f>'Frese Valve Selection'!AF618</f>
        <v>0</v>
      </c>
      <c r="B618">
        <f>'Frese Valve Selection'!C618</f>
        <v>0</v>
      </c>
      <c r="C618">
        <f>'Frese Valve Selection'!AA618</f>
        <v>0</v>
      </c>
      <c r="F618">
        <f>'Frese Valve Selection'!D618</f>
        <v>0</v>
      </c>
      <c r="G618">
        <f t="shared" si="9"/>
        <v>1</v>
      </c>
      <c r="H618" t="e">
        <f>'Frese Valve Selection'!AB618</f>
        <v>#N/A</v>
      </c>
      <c r="I618" t="e">
        <f>'Frese Valve Selection'!AC618&amp;" kPa"</f>
        <v>#N/A</v>
      </c>
      <c r="J618">
        <f>'Frese Valve Selection'!B618</f>
        <v>0</v>
      </c>
      <c r="K618" s="47" t="str">
        <f>IF(ISBLANK('Frese Valve Selection'!E618),"",'Frese Valve Selection'!E618)</f>
        <v/>
      </c>
    </row>
    <row r="619" spans="1:11">
      <c r="A619" s="46">
        <f>'Frese Valve Selection'!AF619</f>
        <v>0</v>
      </c>
      <c r="B619">
        <f>'Frese Valve Selection'!C619</f>
        <v>0</v>
      </c>
      <c r="C619">
        <f>'Frese Valve Selection'!AA619</f>
        <v>0</v>
      </c>
      <c r="F619">
        <f>'Frese Valve Selection'!D619</f>
        <v>0</v>
      </c>
      <c r="G619">
        <f t="shared" si="9"/>
        <v>1</v>
      </c>
      <c r="H619" t="e">
        <f>'Frese Valve Selection'!AB619</f>
        <v>#N/A</v>
      </c>
      <c r="I619" t="e">
        <f>'Frese Valve Selection'!AC619&amp;" kPa"</f>
        <v>#N/A</v>
      </c>
      <c r="J619">
        <f>'Frese Valve Selection'!B619</f>
        <v>0</v>
      </c>
      <c r="K619" s="47" t="str">
        <f>IF(ISBLANK('Frese Valve Selection'!E619),"",'Frese Valve Selection'!E619)</f>
        <v/>
      </c>
    </row>
    <row r="620" spans="1:11">
      <c r="A620" s="46">
        <f>'Frese Valve Selection'!AF620</f>
        <v>0</v>
      </c>
      <c r="B620">
        <f>'Frese Valve Selection'!C620</f>
        <v>0</v>
      </c>
      <c r="C620">
        <f>'Frese Valve Selection'!AA620</f>
        <v>0</v>
      </c>
      <c r="F620">
        <f>'Frese Valve Selection'!D620</f>
        <v>0</v>
      </c>
      <c r="G620">
        <f t="shared" si="9"/>
        <v>1</v>
      </c>
      <c r="H620" t="e">
        <f>'Frese Valve Selection'!AB620</f>
        <v>#N/A</v>
      </c>
      <c r="I620" t="e">
        <f>'Frese Valve Selection'!AC620&amp;" kPa"</f>
        <v>#N/A</v>
      </c>
      <c r="J620">
        <f>'Frese Valve Selection'!B620</f>
        <v>0</v>
      </c>
      <c r="K620" s="47" t="str">
        <f>IF(ISBLANK('Frese Valve Selection'!E620),"",'Frese Valve Selection'!E620)</f>
        <v/>
      </c>
    </row>
    <row r="621" spans="1:11">
      <c r="A621" s="46">
        <f>'Frese Valve Selection'!AF621</f>
        <v>0</v>
      </c>
      <c r="B621">
        <f>'Frese Valve Selection'!C621</f>
        <v>0</v>
      </c>
      <c r="C621">
        <f>'Frese Valve Selection'!AA621</f>
        <v>0</v>
      </c>
      <c r="F621">
        <f>'Frese Valve Selection'!D621</f>
        <v>0</v>
      </c>
      <c r="G621">
        <f t="shared" si="9"/>
        <v>1</v>
      </c>
      <c r="H621" t="e">
        <f>'Frese Valve Selection'!AB621</f>
        <v>#N/A</v>
      </c>
      <c r="I621" t="e">
        <f>'Frese Valve Selection'!AC621&amp;" kPa"</f>
        <v>#N/A</v>
      </c>
      <c r="J621">
        <f>'Frese Valve Selection'!B621</f>
        <v>0</v>
      </c>
      <c r="K621" s="47" t="str">
        <f>IF(ISBLANK('Frese Valve Selection'!E621),"",'Frese Valve Selection'!E621)</f>
        <v/>
      </c>
    </row>
    <row r="622" spans="1:11">
      <c r="A622" s="46">
        <f>'Frese Valve Selection'!AF622</f>
        <v>0</v>
      </c>
      <c r="B622">
        <f>'Frese Valve Selection'!C622</f>
        <v>0</v>
      </c>
      <c r="C622">
        <f>'Frese Valve Selection'!AA622</f>
        <v>0</v>
      </c>
      <c r="F622">
        <f>'Frese Valve Selection'!D622</f>
        <v>0</v>
      </c>
      <c r="G622">
        <f t="shared" si="9"/>
        <v>1</v>
      </c>
      <c r="H622" t="e">
        <f>'Frese Valve Selection'!AB622</f>
        <v>#N/A</v>
      </c>
      <c r="I622" t="e">
        <f>'Frese Valve Selection'!AC622&amp;" kPa"</f>
        <v>#N/A</v>
      </c>
      <c r="J622">
        <f>'Frese Valve Selection'!B622</f>
        <v>0</v>
      </c>
      <c r="K622" s="47" t="str">
        <f>IF(ISBLANK('Frese Valve Selection'!E622),"",'Frese Valve Selection'!E622)</f>
        <v/>
      </c>
    </row>
    <row r="623" spans="1:11">
      <c r="A623" s="46">
        <f>'Frese Valve Selection'!AF623</f>
        <v>0</v>
      </c>
      <c r="B623">
        <f>'Frese Valve Selection'!C623</f>
        <v>0</v>
      </c>
      <c r="C623">
        <f>'Frese Valve Selection'!AA623</f>
        <v>0</v>
      </c>
      <c r="F623">
        <f>'Frese Valve Selection'!D623</f>
        <v>0</v>
      </c>
      <c r="G623">
        <f t="shared" si="9"/>
        <v>1</v>
      </c>
      <c r="H623" t="e">
        <f>'Frese Valve Selection'!AB623</f>
        <v>#N/A</v>
      </c>
      <c r="I623" t="e">
        <f>'Frese Valve Selection'!AC623&amp;" kPa"</f>
        <v>#N/A</v>
      </c>
      <c r="J623">
        <f>'Frese Valve Selection'!B623</f>
        <v>0</v>
      </c>
      <c r="K623" s="47" t="str">
        <f>IF(ISBLANK('Frese Valve Selection'!E623),"",'Frese Valve Selection'!E623)</f>
        <v/>
      </c>
    </row>
    <row r="624" spans="1:11">
      <c r="A624" s="46">
        <f>'Frese Valve Selection'!AF624</f>
        <v>0</v>
      </c>
      <c r="B624">
        <f>'Frese Valve Selection'!C624</f>
        <v>0</v>
      </c>
      <c r="C624">
        <f>'Frese Valve Selection'!AA624</f>
        <v>0</v>
      </c>
      <c r="F624">
        <f>'Frese Valve Selection'!D624</f>
        <v>0</v>
      </c>
      <c r="G624">
        <f t="shared" si="9"/>
        <v>1</v>
      </c>
      <c r="H624" t="e">
        <f>'Frese Valve Selection'!AB624</f>
        <v>#N/A</v>
      </c>
      <c r="I624" t="e">
        <f>'Frese Valve Selection'!AC624&amp;" kPa"</f>
        <v>#N/A</v>
      </c>
      <c r="J624">
        <f>'Frese Valve Selection'!B624</f>
        <v>0</v>
      </c>
      <c r="K624" s="47" t="str">
        <f>IF(ISBLANK('Frese Valve Selection'!E624),"",'Frese Valve Selection'!E624)</f>
        <v/>
      </c>
    </row>
    <row r="625" spans="1:11">
      <c r="A625" s="46">
        <f>'Frese Valve Selection'!AF625</f>
        <v>0</v>
      </c>
      <c r="B625">
        <f>'Frese Valve Selection'!C625</f>
        <v>0</v>
      </c>
      <c r="C625">
        <f>'Frese Valve Selection'!AA625</f>
        <v>0</v>
      </c>
      <c r="F625">
        <f>'Frese Valve Selection'!D625</f>
        <v>0</v>
      </c>
      <c r="G625">
        <f t="shared" si="9"/>
        <v>1</v>
      </c>
      <c r="H625" t="e">
        <f>'Frese Valve Selection'!AB625</f>
        <v>#N/A</v>
      </c>
      <c r="I625" t="e">
        <f>'Frese Valve Selection'!AC625&amp;" kPa"</f>
        <v>#N/A</v>
      </c>
      <c r="J625">
        <f>'Frese Valve Selection'!B625</f>
        <v>0</v>
      </c>
      <c r="K625" s="47" t="str">
        <f>IF(ISBLANK('Frese Valve Selection'!E625),"",'Frese Valve Selection'!E625)</f>
        <v/>
      </c>
    </row>
    <row r="626" spans="1:11">
      <c r="A626" s="46">
        <f>'Frese Valve Selection'!AF626</f>
        <v>0</v>
      </c>
      <c r="B626">
        <f>'Frese Valve Selection'!C626</f>
        <v>0</v>
      </c>
      <c r="C626">
        <f>'Frese Valve Selection'!AA626</f>
        <v>0</v>
      </c>
      <c r="F626">
        <f>'Frese Valve Selection'!D626</f>
        <v>0</v>
      </c>
      <c r="G626">
        <f t="shared" si="9"/>
        <v>1</v>
      </c>
      <c r="H626" t="e">
        <f>'Frese Valve Selection'!AB626</f>
        <v>#N/A</v>
      </c>
      <c r="I626" t="e">
        <f>'Frese Valve Selection'!AC626&amp;" kPa"</f>
        <v>#N/A</v>
      </c>
      <c r="J626">
        <f>'Frese Valve Selection'!B626</f>
        <v>0</v>
      </c>
      <c r="K626" s="47" t="str">
        <f>IF(ISBLANK('Frese Valve Selection'!E626),"",'Frese Valve Selection'!E626)</f>
        <v/>
      </c>
    </row>
    <row r="627" spans="1:11">
      <c r="A627" s="46">
        <f>'Frese Valve Selection'!AF627</f>
        <v>0</v>
      </c>
      <c r="B627">
        <f>'Frese Valve Selection'!C627</f>
        <v>0</v>
      </c>
      <c r="C627">
        <f>'Frese Valve Selection'!AA627</f>
        <v>0</v>
      </c>
      <c r="F627">
        <f>'Frese Valve Selection'!D627</f>
        <v>0</v>
      </c>
      <c r="G627">
        <f t="shared" si="9"/>
        <v>1</v>
      </c>
      <c r="H627" t="e">
        <f>'Frese Valve Selection'!AB627</f>
        <v>#N/A</v>
      </c>
      <c r="I627" t="e">
        <f>'Frese Valve Selection'!AC627&amp;" kPa"</f>
        <v>#N/A</v>
      </c>
      <c r="J627">
        <f>'Frese Valve Selection'!B627</f>
        <v>0</v>
      </c>
      <c r="K627" s="47" t="str">
        <f>IF(ISBLANK('Frese Valve Selection'!E627),"",'Frese Valve Selection'!E627)</f>
        <v/>
      </c>
    </row>
    <row r="628" spans="1:11">
      <c r="A628" s="46">
        <f>'Frese Valve Selection'!AF628</f>
        <v>0</v>
      </c>
      <c r="B628">
        <f>'Frese Valve Selection'!C628</f>
        <v>0</v>
      </c>
      <c r="C628">
        <f>'Frese Valve Selection'!AA628</f>
        <v>0</v>
      </c>
      <c r="F628">
        <f>'Frese Valve Selection'!D628</f>
        <v>0</v>
      </c>
      <c r="G628">
        <f t="shared" si="9"/>
        <v>1</v>
      </c>
      <c r="H628" t="e">
        <f>'Frese Valve Selection'!AB628</f>
        <v>#N/A</v>
      </c>
      <c r="I628" t="e">
        <f>'Frese Valve Selection'!AC628&amp;" kPa"</f>
        <v>#N/A</v>
      </c>
      <c r="J628">
        <f>'Frese Valve Selection'!B628</f>
        <v>0</v>
      </c>
      <c r="K628" s="47" t="str">
        <f>IF(ISBLANK('Frese Valve Selection'!E628),"",'Frese Valve Selection'!E628)</f>
        <v/>
      </c>
    </row>
    <row r="629" spans="1:11">
      <c r="A629" s="46">
        <f>'Frese Valve Selection'!AF629</f>
        <v>0</v>
      </c>
      <c r="B629">
        <f>'Frese Valve Selection'!C629</f>
        <v>0</v>
      </c>
      <c r="C629">
        <f>'Frese Valve Selection'!AA629</f>
        <v>0</v>
      </c>
      <c r="F629">
        <f>'Frese Valve Selection'!D629</f>
        <v>0</v>
      </c>
      <c r="G629">
        <f t="shared" si="9"/>
        <v>1</v>
      </c>
      <c r="H629" t="e">
        <f>'Frese Valve Selection'!AB629</f>
        <v>#N/A</v>
      </c>
      <c r="I629" t="e">
        <f>'Frese Valve Selection'!AC629&amp;" kPa"</f>
        <v>#N/A</v>
      </c>
      <c r="J629">
        <f>'Frese Valve Selection'!B629</f>
        <v>0</v>
      </c>
      <c r="K629" s="47" t="str">
        <f>IF(ISBLANK('Frese Valve Selection'!E629),"",'Frese Valve Selection'!E629)</f>
        <v/>
      </c>
    </row>
    <row r="630" spans="1:11">
      <c r="A630" s="46">
        <f>'Frese Valve Selection'!AF630</f>
        <v>0</v>
      </c>
      <c r="B630">
        <f>'Frese Valve Selection'!C630</f>
        <v>0</v>
      </c>
      <c r="C630">
        <f>'Frese Valve Selection'!AA630</f>
        <v>0</v>
      </c>
      <c r="F630">
        <f>'Frese Valve Selection'!D630</f>
        <v>0</v>
      </c>
      <c r="G630">
        <f t="shared" si="9"/>
        <v>1</v>
      </c>
      <c r="H630" t="e">
        <f>'Frese Valve Selection'!AB630</f>
        <v>#N/A</v>
      </c>
      <c r="I630" t="e">
        <f>'Frese Valve Selection'!AC630&amp;" kPa"</f>
        <v>#N/A</v>
      </c>
      <c r="J630">
        <f>'Frese Valve Selection'!B630</f>
        <v>0</v>
      </c>
      <c r="K630" s="47" t="str">
        <f>IF(ISBLANK('Frese Valve Selection'!E630),"",'Frese Valve Selection'!E630)</f>
        <v/>
      </c>
    </row>
    <row r="631" spans="1:11">
      <c r="A631" s="46">
        <f>'Frese Valve Selection'!AF631</f>
        <v>0</v>
      </c>
      <c r="B631">
        <f>'Frese Valve Selection'!C631</f>
        <v>0</v>
      </c>
      <c r="C631">
        <f>'Frese Valve Selection'!AA631</f>
        <v>0</v>
      </c>
      <c r="F631">
        <f>'Frese Valve Selection'!D631</f>
        <v>0</v>
      </c>
      <c r="G631">
        <f t="shared" si="9"/>
        <v>1</v>
      </c>
      <c r="H631" t="e">
        <f>'Frese Valve Selection'!AB631</f>
        <v>#N/A</v>
      </c>
      <c r="I631" t="e">
        <f>'Frese Valve Selection'!AC631&amp;" kPa"</f>
        <v>#N/A</v>
      </c>
      <c r="J631">
        <f>'Frese Valve Selection'!B631</f>
        <v>0</v>
      </c>
      <c r="K631" s="47" t="str">
        <f>IF(ISBLANK('Frese Valve Selection'!E631),"",'Frese Valve Selection'!E631)</f>
        <v/>
      </c>
    </row>
    <row r="632" spans="1:11">
      <c r="A632" s="46">
        <f>'Frese Valve Selection'!AF632</f>
        <v>0</v>
      </c>
      <c r="B632">
        <f>'Frese Valve Selection'!C632</f>
        <v>0</v>
      </c>
      <c r="C632">
        <f>'Frese Valve Selection'!AA632</f>
        <v>0</v>
      </c>
      <c r="F632">
        <f>'Frese Valve Selection'!D632</f>
        <v>0</v>
      </c>
      <c r="G632">
        <f t="shared" si="9"/>
        <v>1</v>
      </c>
      <c r="H632" t="e">
        <f>'Frese Valve Selection'!AB632</f>
        <v>#N/A</v>
      </c>
      <c r="I632" t="e">
        <f>'Frese Valve Selection'!AC632&amp;" kPa"</f>
        <v>#N/A</v>
      </c>
      <c r="J632">
        <f>'Frese Valve Selection'!B632</f>
        <v>0</v>
      </c>
      <c r="K632" s="47" t="str">
        <f>IF(ISBLANK('Frese Valve Selection'!E632),"",'Frese Valve Selection'!E632)</f>
        <v/>
      </c>
    </row>
    <row r="633" spans="1:11">
      <c r="A633" s="46">
        <f>'Frese Valve Selection'!AF633</f>
        <v>0</v>
      </c>
      <c r="B633">
        <f>'Frese Valve Selection'!C633</f>
        <v>0</v>
      </c>
      <c r="C633">
        <f>'Frese Valve Selection'!AA633</f>
        <v>0</v>
      </c>
      <c r="F633">
        <f>'Frese Valve Selection'!D633</f>
        <v>0</v>
      </c>
      <c r="G633">
        <f t="shared" si="9"/>
        <v>1</v>
      </c>
      <c r="H633" t="e">
        <f>'Frese Valve Selection'!AB633</f>
        <v>#N/A</v>
      </c>
      <c r="I633" t="e">
        <f>'Frese Valve Selection'!AC633&amp;" kPa"</f>
        <v>#N/A</v>
      </c>
      <c r="J633">
        <f>'Frese Valve Selection'!B633</f>
        <v>0</v>
      </c>
      <c r="K633" s="47" t="str">
        <f>IF(ISBLANK('Frese Valve Selection'!E633),"",'Frese Valve Selection'!E633)</f>
        <v/>
      </c>
    </row>
    <row r="634" spans="1:11">
      <c r="A634" s="46">
        <f>'Frese Valve Selection'!AF634</f>
        <v>0</v>
      </c>
      <c r="B634">
        <f>'Frese Valve Selection'!C634</f>
        <v>0</v>
      </c>
      <c r="C634">
        <f>'Frese Valve Selection'!AA634</f>
        <v>0</v>
      </c>
      <c r="F634">
        <f>'Frese Valve Selection'!D634</f>
        <v>0</v>
      </c>
      <c r="G634">
        <f t="shared" si="9"/>
        <v>1</v>
      </c>
      <c r="H634" t="e">
        <f>'Frese Valve Selection'!AB634</f>
        <v>#N/A</v>
      </c>
      <c r="I634" t="e">
        <f>'Frese Valve Selection'!AC634&amp;" kPa"</f>
        <v>#N/A</v>
      </c>
      <c r="J634">
        <f>'Frese Valve Selection'!B634</f>
        <v>0</v>
      </c>
      <c r="K634" s="47" t="str">
        <f>IF(ISBLANK('Frese Valve Selection'!E634),"",'Frese Valve Selection'!E634)</f>
        <v/>
      </c>
    </row>
    <row r="635" spans="1:11">
      <c r="A635" s="46">
        <f>'Frese Valve Selection'!AF635</f>
        <v>0</v>
      </c>
      <c r="B635">
        <f>'Frese Valve Selection'!C635</f>
        <v>0</v>
      </c>
      <c r="C635">
        <f>'Frese Valve Selection'!AA635</f>
        <v>0</v>
      </c>
      <c r="F635">
        <f>'Frese Valve Selection'!D635</f>
        <v>0</v>
      </c>
      <c r="G635">
        <f t="shared" si="9"/>
        <v>1</v>
      </c>
      <c r="H635" t="e">
        <f>'Frese Valve Selection'!AB635</f>
        <v>#N/A</v>
      </c>
      <c r="I635" t="e">
        <f>'Frese Valve Selection'!AC635&amp;" kPa"</f>
        <v>#N/A</v>
      </c>
      <c r="J635">
        <f>'Frese Valve Selection'!B635</f>
        <v>0</v>
      </c>
      <c r="K635" s="47" t="str">
        <f>IF(ISBLANK('Frese Valve Selection'!E635),"",'Frese Valve Selection'!E635)</f>
        <v/>
      </c>
    </row>
    <row r="636" spans="1:11">
      <c r="A636" s="46">
        <f>'Frese Valve Selection'!AF636</f>
        <v>0</v>
      </c>
      <c r="B636">
        <f>'Frese Valve Selection'!C636</f>
        <v>0</v>
      </c>
      <c r="C636">
        <f>'Frese Valve Selection'!AA636</f>
        <v>0</v>
      </c>
      <c r="F636">
        <f>'Frese Valve Selection'!D636</f>
        <v>0</v>
      </c>
      <c r="G636">
        <f t="shared" si="9"/>
        <v>1</v>
      </c>
      <c r="H636" t="e">
        <f>'Frese Valve Selection'!AB636</f>
        <v>#N/A</v>
      </c>
      <c r="I636" t="e">
        <f>'Frese Valve Selection'!AC636&amp;" kPa"</f>
        <v>#N/A</v>
      </c>
      <c r="J636">
        <f>'Frese Valve Selection'!B636</f>
        <v>0</v>
      </c>
      <c r="K636" s="47" t="str">
        <f>IF(ISBLANK('Frese Valve Selection'!E636),"",'Frese Valve Selection'!E636)</f>
        <v/>
      </c>
    </row>
    <row r="637" spans="1:11">
      <c r="A637" s="46">
        <f>'Frese Valve Selection'!AF637</f>
        <v>0</v>
      </c>
      <c r="B637">
        <f>'Frese Valve Selection'!C637</f>
        <v>0</v>
      </c>
      <c r="C637">
        <f>'Frese Valve Selection'!AA637</f>
        <v>0</v>
      </c>
      <c r="F637">
        <f>'Frese Valve Selection'!D637</f>
        <v>0</v>
      </c>
      <c r="G637">
        <f t="shared" si="9"/>
        <v>1</v>
      </c>
      <c r="H637" t="e">
        <f>'Frese Valve Selection'!AB637</f>
        <v>#N/A</v>
      </c>
      <c r="I637" t="e">
        <f>'Frese Valve Selection'!AC637&amp;" kPa"</f>
        <v>#N/A</v>
      </c>
      <c r="J637">
        <f>'Frese Valve Selection'!B637</f>
        <v>0</v>
      </c>
      <c r="K637" s="47" t="str">
        <f>IF(ISBLANK('Frese Valve Selection'!E637),"",'Frese Valve Selection'!E637)</f>
        <v/>
      </c>
    </row>
    <row r="638" spans="1:11">
      <c r="A638" s="46">
        <f>'Frese Valve Selection'!AF638</f>
        <v>0</v>
      </c>
      <c r="B638">
        <f>'Frese Valve Selection'!C638</f>
        <v>0</v>
      </c>
      <c r="C638">
        <f>'Frese Valve Selection'!AA638</f>
        <v>0</v>
      </c>
      <c r="F638">
        <f>'Frese Valve Selection'!D638</f>
        <v>0</v>
      </c>
      <c r="G638">
        <f t="shared" si="9"/>
        <v>1</v>
      </c>
      <c r="H638" t="e">
        <f>'Frese Valve Selection'!AB638</f>
        <v>#N/A</v>
      </c>
      <c r="I638" t="e">
        <f>'Frese Valve Selection'!AC638&amp;" kPa"</f>
        <v>#N/A</v>
      </c>
      <c r="J638">
        <f>'Frese Valve Selection'!B638</f>
        <v>0</v>
      </c>
      <c r="K638" s="47" t="str">
        <f>IF(ISBLANK('Frese Valve Selection'!E638),"",'Frese Valve Selection'!E638)</f>
        <v/>
      </c>
    </row>
    <row r="639" spans="1:11">
      <c r="A639" s="46">
        <f>'Frese Valve Selection'!AF639</f>
        <v>0</v>
      </c>
      <c r="B639">
        <f>'Frese Valve Selection'!C639</f>
        <v>0</v>
      </c>
      <c r="C639">
        <f>'Frese Valve Selection'!AA639</f>
        <v>0</v>
      </c>
      <c r="F639">
        <f>'Frese Valve Selection'!D639</f>
        <v>0</v>
      </c>
      <c r="G639">
        <f t="shared" si="9"/>
        <v>1</v>
      </c>
      <c r="H639" t="e">
        <f>'Frese Valve Selection'!AB639</f>
        <v>#N/A</v>
      </c>
      <c r="I639" t="e">
        <f>'Frese Valve Selection'!AC639&amp;" kPa"</f>
        <v>#N/A</v>
      </c>
      <c r="J639">
        <f>'Frese Valve Selection'!B639</f>
        <v>0</v>
      </c>
      <c r="K639" s="47" t="str">
        <f>IF(ISBLANK('Frese Valve Selection'!E639),"",'Frese Valve Selection'!E639)</f>
        <v/>
      </c>
    </row>
    <row r="640" spans="1:11">
      <c r="A640" s="46">
        <f>'Frese Valve Selection'!AF640</f>
        <v>0</v>
      </c>
      <c r="B640">
        <f>'Frese Valve Selection'!C640</f>
        <v>0</v>
      </c>
      <c r="C640">
        <f>'Frese Valve Selection'!AA640</f>
        <v>0</v>
      </c>
      <c r="F640">
        <f>'Frese Valve Selection'!D640</f>
        <v>0</v>
      </c>
      <c r="G640">
        <f t="shared" si="9"/>
        <v>1</v>
      </c>
      <c r="H640" t="e">
        <f>'Frese Valve Selection'!AB640</f>
        <v>#N/A</v>
      </c>
      <c r="I640" t="e">
        <f>'Frese Valve Selection'!AC640&amp;" kPa"</f>
        <v>#N/A</v>
      </c>
      <c r="J640">
        <f>'Frese Valve Selection'!B640</f>
        <v>0</v>
      </c>
      <c r="K640" s="47" t="str">
        <f>IF(ISBLANK('Frese Valve Selection'!E640),"",'Frese Valve Selection'!E640)</f>
        <v/>
      </c>
    </row>
    <row r="641" spans="1:11">
      <c r="A641" s="46">
        <f>'Frese Valve Selection'!AF641</f>
        <v>0</v>
      </c>
      <c r="B641">
        <f>'Frese Valve Selection'!C641</f>
        <v>0</v>
      </c>
      <c r="C641">
        <f>'Frese Valve Selection'!AA641</f>
        <v>0</v>
      </c>
      <c r="F641">
        <f>'Frese Valve Selection'!D641</f>
        <v>0</v>
      </c>
      <c r="G641">
        <f t="shared" si="9"/>
        <v>1</v>
      </c>
      <c r="H641" t="e">
        <f>'Frese Valve Selection'!AB641</f>
        <v>#N/A</v>
      </c>
      <c r="I641" t="e">
        <f>'Frese Valve Selection'!AC641&amp;" kPa"</f>
        <v>#N/A</v>
      </c>
      <c r="J641">
        <f>'Frese Valve Selection'!B641</f>
        <v>0</v>
      </c>
      <c r="K641" s="47" t="str">
        <f>IF(ISBLANK('Frese Valve Selection'!E641),"",'Frese Valve Selection'!E641)</f>
        <v/>
      </c>
    </row>
    <row r="642" spans="1:11">
      <c r="A642" s="46">
        <f>'Frese Valve Selection'!AF642</f>
        <v>0</v>
      </c>
      <c r="B642">
        <f>'Frese Valve Selection'!C642</f>
        <v>0</v>
      </c>
      <c r="C642">
        <f>'Frese Valve Selection'!AA642</f>
        <v>0</v>
      </c>
      <c r="F642">
        <f>'Frese Valve Selection'!D642</f>
        <v>0</v>
      </c>
      <c r="G642">
        <f t="shared" si="9"/>
        <v>1</v>
      </c>
      <c r="H642" t="e">
        <f>'Frese Valve Selection'!AB642</f>
        <v>#N/A</v>
      </c>
      <c r="I642" t="e">
        <f>'Frese Valve Selection'!AC642&amp;" kPa"</f>
        <v>#N/A</v>
      </c>
      <c r="J642">
        <f>'Frese Valve Selection'!B642</f>
        <v>0</v>
      </c>
      <c r="K642" s="47" t="str">
        <f>IF(ISBLANK('Frese Valve Selection'!E642),"",'Frese Valve Selection'!E642)</f>
        <v/>
      </c>
    </row>
    <row r="643" spans="1:11">
      <c r="A643" s="46">
        <f>'Frese Valve Selection'!AF643</f>
        <v>0</v>
      </c>
      <c r="B643">
        <f>'Frese Valve Selection'!C643</f>
        <v>0</v>
      </c>
      <c r="C643">
        <f>'Frese Valve Selection'!AA643</f>
        <v>0</v>
      </c>
      <c r="F643">
        <f>'Frese Valve Selection'!D643</f>
        <v>0</v>
      </c>
      <c r="G643">
        <f t="shared" si="9"/>
        <v>1</v>
      </c>
      <c r="H643" t="e">
        <f>'Frese Valve Selection'!AB643</f>
        <v>#N/A</v>
      </c>
      <c r="I643" t="e">
        <f>'Frese Valve Selection'!AC643&amp;" kPa"</f>
        <v>#N/A</v>
      </c>
      <c r="J643">
        <f>'Frese Valve Selection'!B643</f>
        <v>0</v>
      </c>
      <c r="K643" s="47" t="str">
        <f>IF(ISBLANK('Frese Valve Selection'!E643),"",'Frese Valve Selection'!E643)</f>
        <v/>
      </c>
    </row>
    <row r="644" spans="1:11">
      <c r="A644" s="46">
        <f>'Frese Valve Selection'!AF644</f>
        <v>0</v>
      </c>
      <c r="B644">
        <f>'Frese Valve Selection'!C644</f>
        <v>0</v>
      </c>
      <c r="C644">
        <f>'Frese Valve Selection'!AA644</f>
        <v>0</v>
      </c>
      <c r="F644">
        <f>'Frese Valve Selection'!D644</f>
        <v>0</v>
      </c>
      <c r="G644">
        <f t="shared" si="9"/>
        <v>1</v>
      </c>
      <c r="H644" t="e">
        <f>'Frese Valve Selection'!AB644</f>
        <v>#N/A</v>
      </c>
      <c r="I644" t="e">
        <f>'Frese Valve Selection'!AC644&amp;" kPa"</f>
        <v>#N/A</v>
      </c>
      <c r="J644">
        <f>'Frese Valve Selection'!B644</f>
        <v>0</v>
      </c>
      <c r="K644" s="47" t="str">
        <f>IF(ISBLANK('Frese Valve Selection'!E644),"",'Frese Valve Selection'!E644)</f>
        <v/>
      </c>
    </row>
    <row r="645" spans="1:11">
      <c r="A645" s="46">
        <f>'Frese Valve Selection'!AF645</f>
        <v>0</v>
      </c>
      <c r="B645">
        <f>'Frese Valve Selection'!C645</f>
        <v>0</v>
      </c>
      <c r="C645">
        <f>'Frese Valve Selection'!AA645</f>
        <v>0</v>
      </c>
      <c r="F645">
        <f>'Frese Valve Selection'!D645</f>
        <v>0</v>
      </c>
      <c r="G645">
        <f t="shared" si="9"/>
        <v>1</v>
      </c>
      <c r="H645" t="e">
        <f>'Frese Valve Selection'!AB645</f>
        <v>#N/A</v>
      </c>
      <c r="I645" t="e">
        <f>'Frese Valve Selection'!AC645&amp;" kPa"</f>
        <v>#N/A</v>
      </c>
      <c r="J645">
        <f>'Frese Valve Selection'!B645</f>
        <v>0</v>
      </c>
      <c r="K645" s="47" t="str">
        <f>IF(ISBLANK('Frese Valve Selection'!E645),"",'Frese Valve Selection'!E645)</f>
        <v/>
      </c>
    </row>
    <row r="646" spans="1:11">
      <c r="A646" s="46">
        <f>'Frese Valve Selection'!AF646</f>
        <v>0</v>
      </c>
      <c r="B646">
        <f>'Frese Valve Selection'!C646</f>
        <v>0</v>
      </c>
      <c r="C646">
        <f>'Frese Valve Selection'!AA646</f>
        <v>0</v>
      </c>
      <c r="F646">
        <f>'Frese Valve Selection'!D646</f>
        <v>0</v>
      </c>
      <c r="G646">
        <f t="shared" si="9"/>
        <v>1</v>
      </c>
      <c r="H646" t="e">
        <f>'Frese Valve Selection'!AB646</f>
        <v>#N/A</v>
      </c>
      <c r="I646" t="e">
        <f>'Frese Valve Selection'!AC646&amp;" kPa"</f>
        <v>#N/A</v>
      </c>
      <c r="J646">
        <f>'Frese Valve Selection'!B646</f>
        <v>0</v>
      </c>
      <c r="K646" s="47" t="str">
        <f>IF(ISBLANK('Frese Valve Selection'!E646),"",'Frese Valve Selection'!E646)</f>
        <v/>
      </c>
    </row>
    <row r="647" spans="1:11">
      <c r="A647" s="46">
        <f>'Frese Valve Selection'!AF647</f>
        <v>0</v>
      </c>
      <c r="B647">
        <f>'Frese Valve Selection'!C647</f>
        <v>0</v>
      </c>
      <c r="C647">
        <f>'Frese Valve Selection'!AA647</f>
        <v>0</v>
      </c>
      <c r="F647">
        <f>'Frese Valve Selection'!D647</f>
        <v>0</v>
      </c>
      <c r="G647">
        <f t="shared" ref="G647:G710" si="10">IF(ISBLANK(A647),"",1)</f>
        <v>1</v>
      </c>
      <c r="H647" t="e">
        <f>'Frese Valve Selection'!AB647</f>
        <v>#N/A</v>
      </c>
      <c r="I647" t="e">
        <f>'Frese Valve Selection'!AC647&amp;" kPa"</f>
        <v>#N/A</v>
      </c>
      <c r="J647">
        <f>'Frese Valve Selection'!B647</f>
        <v>0</v>
      </c>
      <c r="K647" s="47" t="str">
        <f>IF(ISBLANK('Frese Valve Selection'!E647),"",'Frese Valve Selection'!E647)</f>
        <v/>
      </c>
    </row>
    <row r="648" spans="1:11">
      <c r="A648" s="46">
        <f>'Frese Valve Selection'!AF648</f>
        <v>0</v>
      </c>
      <c r="B648">
        <f>'Frese Valve Selection'!C648</f>
        <v>0</v>
      </c>
      <c r="C648">
        <f>'Frese Valve Selection'!AA648</f>
        <v>0</v>
      </c>
      <c r="F648">
        <f>'Frese Valve Selection'!D648</f>
        <v>0</v>
      </c>
      <c r="G648">
        <f t="shared" si="10"/>
        <v>1</v>
      </c>
      <c r="H648" t="e">
        <f>'Frese Valve Selection'!AB648</f>
        <v>#N/A</v>
      </c>
      <c r="I648" t="e">
        <f>'Frese Valve Selection'!AC648&amp;" kPa"</f>
        <v>#N/A</v>
      </c>
      <c r="J648">
        <f>'Frese Valve Selection'!B648</f>
        <v>0</v>
      </c>
      <c r="K648" s="47" t="str">
        <f>IF(ISBLANK('Frese Valve Selection'!E648),"",'Frese Valve Selection'!E648)</f>
        <v/>
      </c>
    </row>
    <row r="649" spans="1:11">
      <c r="A649" s="46">
        <f>'Frese Valve Selection'!AF649</f>
        <v>0</v>
      </c>
      <c r="B649">
        <f>'Frese Valve Selection'!C649</f>
        <v>0</v>
      </c>
      <c r="C649">
        <f>'Frese Valve Selection'!AA649</f>
        <v>0</v>
      </c>
      <c r="F649">
        <f>'Frese Valve Selection'!D649</f>
        <v>0</v>
      </c>
      <c r="G649">
        <f t="shared" si="10"/>
        <v>1</v>
      </c>
      <c r="H649" t="e">
        <f>'Frese Valve Selection'!AB649</f>
        <v>#N/A</v>
      </c>
      <c r="I649" t="e">
        <f>'Frese Valve Selection'!AC649&amp;" kPa"</f>
        <v>#N/A</v>
      </c>
      <c r="J649">
        <f>'Frese Valve Selection'!B649</f>
        <v>0</v>
      </c>
      <c r="K649" s="47" t="str">
        <f>IF(ISBLANK('Frese Valve Selection'!E649),"",'Frese Valve Selection'!E649)</f>
        <v/>
      </c>
    </row>
    <row r="650" spans="1:11">
      <c r="A650" s="46">
        <f>'Frese Valve Selection'!AF650</f>
        <v>0</v>
      </c>
      <c r="B650">
        <f>'Frese Valve Selection'!C650</f>
        <v>0</v>
      </c>
      <c r="C650">
        <f>'Frese Valve Selection'!AA650</f>
        <v>0</v>
      </c>
      <c r="F650">
        <f>'Frese Valve Selection'!D650</f>
        <v>0</v>
      </c>
      <c r="G650">
        <f t="shared" si="10"/>
        <v>1</v>
      </c>
      <c r="H650" t="e">
        <f>'Frese Valve Selection'!AB650</f>
        <v>#N/A</v>
      </c>
      <c r="I650" t="e">
        <f>'Frese Valve Selection'!AC650&amp;" kPa"</f>
        <v>#N/A</v>
      </c>
      <c r="J650">
        <f>'Frese Valve Selection'!B650</f>
        <v>0</v>
      </c>
      <c r="K650" s="47" t="str">
        <f>IF(ISBLANK('Frese Valve Selection'!E650),"",'Frese Valve Selection'!E650)</f>
        <v/>
      </c>
    </row>
    <row r="651" spans="1:11">
      <c r="A651" s="46">
        <f>'Frese Valve Selection'!AF651</f>
        <v>0</v>
      </c>
      <c r="B651">
        <f>'Frese Valve Selection'!C651</f>
        <v>0</v>
      </c>
      <c r="C651">
        <f>'Frese Valve Selection'!AA651</f>
        <v>0</v>
      </c>
      <c r="F651">
        <f>'Frese Valve Selection'!D651</f>
        <v>0</v>
      </c>
      <c r="G651">
        <f t="shared" si="10"/>
        <v>1</v>
      </c>
      <c r="H651" t="e">
        <f>'Frese Valve Selection'!AB651</f>
        <v>#N/A</v>
      </c>
      <c r="I651" t="e">
        <f>'Frese Valve Selection'!AC651&amp;" kPa"</f>
        <v>#N/A</v>
      </c>
      <c r="J651">
        <f>'Frese Valve Selection'!B651</f>
        <v>0</v>
      </c>
      <c r="K651" s="47" t="str">
        <f>IF(ISBLANK('Frese Valve Selection'!E651),"",'Frese Valve Selection'!E651)</f>
        <v/>
      </c>
    </row>
    <row r="652" spans="1:11">
      <c r="A652" s="46">
        <f>'Frese Valve Selection'!AF652</f>
        <v>0</v>
      </c>
      <c r="B652">
        <f>'Frese Valve Selection'!C652</f>
        <v>0</v>
      </c>
      <c r="C652">
        <f>'Frese Valve Selection'!AA652</f>
        <v>0</v>
      </c>
      <c r="F652">
        <f>'Frese Valve Selection'!D652</f>
        <v>0</v>
      </c>
      <c r="G652">
        <f t="shared" si="10"/>
        <v>1</v>
      </c>
      <c r="H652" t="e">
        <f>'Frese Valve Selection'!AB652</f>
        <v>#N/A</v>
      </c>
      <c r="I652" t="e">
        <f>'Frese Valve Selection'!AC652&amp;" kPa"</f>
        <v>#N/A</v>
      </c>
      <c r="J652">
        <f>'Frese Valve Selection'!B652</f>
        <v>0</v>
      </c>
      <c r="K652" s="47" t="str">
        <f>IF(ISBLANK('Frese Valve Selection'!E652),"",'Frese Valve Selection'!E652)</f>
        <v/>
      </c>
    </row>
    <row r="653" spans="1:11">
      <c r="A653" s="46">
        <f>'Frese Valve Selection'!AF653</f>
        <v>0</v>
      </c>
      <c r="B653">
        <f>'Frese Valve Selection'!C653</f>
        <v>0</v>
      </c>
      <c r="C653">
        <f>'Frese Valve Selection'!AA653</f>
        <v>0</v>
      </c>
      <c r="F653">
        <f>'Frese Valve Selection'!D653</f>
        <v>0</v>
      </c>
      <c r="G653">
        <f t="shared" si="10"/>
        <v>1</v>
      </c>
      <c r="H653" t="e">
        <f>'Frese Valve Selection'!AB653</f>
        <v>#N/A</v>
      </c>
      <c r="I653" t="e">
        <f>'Frese Valve Selection'!AC653&amp;" kPa"</f>
        <v>#N/A</v>
      </c>
      <c r="J653">
        <f>'Frese Valve Selection'!B653</f>
        <v>0</v>
      </c>
      <c r="K653" s="47" t="str">
        <f>IF(ISBLANK('Frese Valve Selection'!E653),"",'Frese Valve Selection'!E653)</f>
        <v/>
      </c>
    </row>
    <row r="654" spans="1:11">
      <c r="A654" s="46">
        <f>'Frese Valve Selection'!AF654</f>
        <v>0</v>
      </c>
      <c r="B654">
        <f>'Frese Valve Selection'!C654</f>
        <v>0</v>
      </c>
      <c r="C654">
        <f>'Frese Valve Selection'!AA654</f>
        <v>0</v>
      </c>
      <c r="F654">
        <f>'Frese Valve Selection'!D654</f>
        <v>0</v>
      </c>
      <c r="G654">
        <f t="shared" si="10"/>
        <v>1</v>
      </c>
      <c r="H654" t="e">
        <f>'Frese Valve Selection'!AB654</f>
        <v>#N/A</v>
      </c>
      <c r="I654" t="e">
        <f>'Frese Valve Selection'!AC654&amp;" kPa"</f>
        <v>#N/A</v>
      </c>
      <c r="J654">
        <f>'Frese Valve Selection'!B654</f>
        <v>0</v>
      </c>
      <c r="K654" s="47" t="str">
        <f>IF(ISBLANK('Frese Valve Selection'!E654),"",'Frese Valve Selection'!E654)</f>
        <v/>
      </c>
    </row>
    <row r="655" spans="1:11">
      <c r="A655" s="46">
        <f>'Frese Valve Selection'!AF655</f>
        <v>0</v>
      </c>
      <c r="B655">
        <f>'Frese Valve Selection'!C655</f>
        <v>0</v>
      </c>
      <c r="C655">
        <f>'Frese Valve Selection'!AA655</f>
        <v>0</v>
      </c>
      <c r="F655">
        <f>'Frese Valve Selection'!D655</f>
        <v>0</v>
      </c>
      <c r="G655">
        <f t="shared" si="10"/>
        <v>1</v>
      </c>
      <c r="H655" t="e">
        <f>'Frese Valve Selection'!AB655</f>
        <v>#N/A</v>
      </c>
      <c r="I655" t="e">
        <f>'Frese Valve Selection'!AC655&amp;" kPa"</f>
        <v>#N/A</v>
      </c>
      <c r="J655">
        <f>'Frese Valve Selection'!B655</f>
        <v>0</v>
      </c>
      <c r="K655" s="47" t="str">
        <f>IF(ISBLANK('Frese Valve Selection'!E655),"",'Frese Valve Selection'!E655)</f>
        <v/>
      </c>
    </row>
    <row r="656" spans="1:11">
      <c r="A656" s="46">
        <f>'Frese Valve Selection'!AF656</f>
        <v>0</v>
      </c>
      <c r="B656">
        <f>'Frese Valve Selection'!C656</f>
        <v>0</v>
      </c>
      <c r="C656">
        <f>'Frese Valve Selection'!AA656</f>
        <v>0</v>
      </c>
      <c r="F656">
        <f>'Frese Valve Selection'!D656</f>
        <v>0</v>
      </c>
      <c r="G656">
        <f t="shared" si="10"/>
        <v>1</v>
      </c>
      <c r="H656" t="e">
        <f>'Frese Valve Selection'!AB656</f>
        <v>#N/A</v>
      </c>
      <c r="I656" t="e">
        <f>'Frese Valve Selection'!AC656&amp;" kPa"</f>
        <v>#N/A</v>
      </c>
      <c r="J656">
        <f>'Frese Valve Selection'!B656</f>
        <v>0</v>
      </c>
      <c r="K656" s="47" t="str">
        <f>IF(ISBLANK('Frese Valve Selection'!E656),"",'Frese Valve Selection'!E656)</f>
        <v/>
      </c>
    </row>
    <row r="657" spans="1:11">
      <c r="A657" s="46">
        <f>'Frese Valve Selection'!AF657</f>
        <v>0</v>
      </c>
      <c r="B657">
        <f>'Frese Valve Selection'!C657</f>
        <v>0</v>
      </c>
      <c r="C657">
        <f>'Frese Valve Selection'!AA657</f>
        <v>0</v>
      </c>
      <c r="F657">
        <f>'Frese Valve Selection'!D657</f>
        <v>0</v>
      </c>
      <c r="G657">
        <f t="shared" si="10"/>
        <v>1</v>
      </c>
      <c r="H657" t="e">
        <f>'Frese Valve Selection'!AB657</f>
        <v>#N/A</v>
      </c>
      <c r="I657" t="e">
        <f>'Frese Valve Selection'!AC657&amp;" kPa"</f>
        <v>#N/A</v>
      </c>
      <c r="J657">
        <f>'Frese Valve Selection'!B657</f>
        <v>0</v>
      </c>
      <c r="K657" s="47" t="str">
        <f>IF(ISBLANK('Frese Valve Selection'!E657),"",'Frese Valve Selection'!E657)</f>
        <v/>
      </c>
    </row>
    <row r="658" spans="1:11">
      <c r="A658" s="46">
        <f>'Frese Valve Selection'!AF658</f>
        <v>0</v>
      </c>
      <c r="B658">
        <f>'Frese Valve Selection'!C658</f>
        <v>0</v>
      </c>
      <c r="C658">
        <f>'Frese Valve Selection'!AA658</f>
        <v>0</v>
      </c>
      <c r="F658">
        <f>'Frese Valve Selection'!D658</f>
        <v>0</v>
      </c>
      <c r="G658">
        <f t="shared" si="10"/>
        <v>1</v>
      </c>
      <c r="H658" t="e">
        <f>'Frese Valve Selection'!AB658</f>
        <v>#N/A</v>
      </c>
      <c r="I658" t="e">
        <f>'Frese Valve Selection'!AC658&amp;" kPa"</f>
        <v>#N/A</v>
      </c>
      <c r="J658">
        <f>'Frese Valve Selection'!B658</f>
        <v>0</v>
      </c>
      <c r="K658" s="47" t="str">
        <f>IF(ISBLANK('Frese Valve Selection'!E658),"",'Frese Valve Selection'!E658)</f>
        <v/>
      </c>
    </row>
    <row r="659" spans="1:11">
      <c r="A659" s="46">
        <f>'Frese Valve Selection'!AF659</f>
        <v>0</v>
      </c>
      <c r="B659">
        <f>'Frese Valve Selection'!C659</f>
        <v>0</v>
      </c>
      <c r="C659">
        <f>'Frese Valve Selection'!AA659</f>
        <v>0</v>
      </c>
      <c r="F659">
        <f>'Frese Valve Selection'!D659</f>
        <v>0</v>
      </c>
      <c r="G659">
        <f t="shared" si="10"/>
        <v>1</v>
      </c>
      <c r="H659" t="e">
        <f>'Frese Valve Selection'!AB659</f>
        <v>#N/A</v>
      </c>
      <c r="I659" t="e">
        <f>'Frese Valve Selection'!AC659&amp;" kPa"</f>
        <v>#N/A</v>
      </c>
      <c r="J659">
        <f>'Frese Valve Selection'!B659</f>
        <v>0</v>
      </c>
      <c r="K659" s="47" t="str">
        <f>IF(ISBLANK('Frese Valve Selection'!E659),"",'Frese Valve Selection'!E659)</f>
        <v/>
      </c>
    </row>
    <row r="660" spans="1:11">
      <c r="A660" s="46">
        <f>'Frese Valve Selection'!AF660</f>
        <v>0</v>
      </c>
      <c r="B660">
        <f>'Frese Valve Selection'!C660</f>
        <v>0</v>
      </c>
      <c r="C660">
        <f>'Frese Valve Selection'!AA660</f>
        <v>0</v>
      </c>
      <c r="F660">
        <f>'Frese Valve Selection'!D660</f>
        <v>0</v>
      </c>
      <c r="G660">
        <f t="shared" si="10"/>
        <v>1</v>
      </c>
      <c r="H660" t="e">
        <f>'Frese Valve Selection'!AB660</f>
        <v>#N/A</v>
      </c>
      <c r="I660" t="e">
        <f>'Frese Valve Selection'!AC660&amp;" kPa"</f>
        <v>#N/A</v>
      </c>
      <c r="J660">
        <f>'Frese Valve Selection'!B660</f>
        <v>0</v>
      </c>
      <c r="K660" s="47" t="str">
        <f>IF(ISBLANK('Frese Valve Selection'!E660),"",'Frese Valve Selection'!E660)</f>
        <v/>
      </c>
    </row>
    <row r="661" spans="1:11">
      <c r="A661" s="46">
        <f>'Frese Valve Selection'!AF661</f>
        <v>0</v>
      </c>
      <c r="B661">
        <f>'Frese Valve Selection'!C661</f>
        <v>0</v>
      </c>
      <c r="C661">
        <f>'Frese Valve Selection'!AA661</f>
        <v>0</v>
      </c>
      <c r="F661">
        <f>'Frese Valve Selection'!D661</f>
        <v>0</v>
      </c>
      <c r="G661">
        <f t="shared" si="10"/>
        <v>1</v>
      </c>
      <c r="H661" t="e">
        <f>'Frese Valve Selection'!AB661</f>
        <v>#N/A</v>
      </c>
      <c r="I661" t="e">
        <f>'Frese Valve Selection'!AC661&amp;" kPa"</f>
        <v>#N/A</v>
      </c>
      <c r="J661">
        <f>'Frese Valve Selection'!B661</f>
        <v>0</v>
      </c>
      <c r="K661" s="47" t="str">
        <f>IF(ISBLANK('Frese Valve Selection'!E661),"",'Frese Valve Selection'!E661)</f>
        <v/>
      </c>
    </row>
    <row r="662" spans="1:11">
      <c r="A662" s="46">
        <f>'Frese Valve Selection'!AF662</f>
        <v>0</v>
      </c>
      <c r="B662">
        <f>'Frese Valve Selection'!C662</f>
        <v>0</v>
      </c>
      <c r="C662">
        <f>'Frese Valve Selection'!AA662</f>
        <v>0</v>
      </c>
      <c r="F662">
        <f>'Frese Valve Selection'!D662</f>
        <v>0</v>
      </c>
      <c r="G662">
        <f t="shared" si="10"/>
        <v>1</v>
      </c>
      <c r="H662" t="e">
        <f>'Frese Valve Selection'!AB662</f>
        <v>#N/A</v>
      </c>
      <c r="I662" t="e">
        <f>'Frese Valve Selection'!AC662&amp;" kPa"</f>
        <v>#N/A</v>
      </c>
      <c r="J662">
        <f>'Frese Valve Selection'!B662</f>
        <v>0</v>
      </c>
      <c r="K662" s="47" t="str">
        <f>IF(ISBLANK('Frese Valve Selection'!E662),"",'Frese Valve Selection'!E662)</f>
        <v/>
      </c>
    </row>
    <row r="663" spans="1:11">
      <c r="A663" s="46">
        <f>'Frese Valve Selection'!AF663</f>
        <v>0</v>
      </c>
      <c r="B663">
        <f>'Frese Valve Selection'!C663</f>
        <v>0</v>
      </c>
      <c r="C663">
        <f>'Frese Valve Selection'!AA663</f>
        <v>0</v>
      </c>
      <c r="F663">
        <f>'Frese Valve Selection'!D663</f>
        <v>0</v>
      </c>
      <c r="G663">
        <f t="shared" si="10"/>
        <v>1</v>
      </c>
      <c r="H663" t="e">
        <f>'Frese Valve Selection'!AB663</f>
        <v>#N/A</v>
      </c>
      <c r="I663" t="e">
        <f>'Frese Valve Selection'!AC663&amp;" kPa"</f>
        <v>#N/A</v>
      </c>
      <c r="J663">
        <f>'Frese Valve Selection'!B663</f>
        <v>0</v>
      </c>
      <c r="K663" s="47" t="str">
        <f>IF(ISBLANK('Frese Valve Selection'!E663),"",'Frese Valve Selection'!E663)</f>
        <v/>
      </c>
    </row>
    <row r="664" spans="1:11">
      <c r="A664" s="46">
        <f>'Frese Valve Selection'!AF664</f>
        <v>0</v>
      </c>
      <c r="B664">
        <f>'Frese Valve Selection'!C664</f>
        <v>0</v>
      </c>
      <c r="C664">
        <f>'Frese Valve Selection'!AA664</f>
        <v>0</v>
      </c>
      <c r="F664">
        <f>'Frese Valve Selection'!D664</f>
        <v>0</v>
      </c>
      <c r="G664">
        <f t="shared" si="10"/>
        <v>1</v>
      </c>
      <c r="H664" t="e">
        <f>'Frese Valve Selection'!AB664</f>
        <v>#N/A</v>
      </c>
      <c r="I664" t="e">
        <f>'Frese Valve Selection'!AC664&amp;" kPa"</f>
        <v>#N/A</v>
      </c>
      <c r="J664">
        <f>'Frese Valve Selection'!B664</f>
        <v>0</v>
      </c>
      <c r="K664" s="47" t="str">
        <f>IF(ISBLANK('Frese Valve Selection'!E664),"",'Frese Valve Selection'!E664)</f>
        <v/>
      </c>
    </row>
    <row r="665" spans="1:11">
      <c r="A665" s="46">
        <f>'Frese Valve Selection'!AF665</f>
        <v>0</v>
      </c>
      <c r="B665">
        <f>'Frese Valve Selection'!C665</f>
        <v>0</v>
      </c>
      <c r="C665">
        <f>'Frese Valve Selection'!AA665</f>
        <v>0</v>
      </c>
      <c r="F665">
        <f>'Frese Valve Selection'!D665</f>
        <v>0</v>
      </c>
      <c r="G665">
        <f t="shared" si="10"/>
        <v>1</v>
      </c>
      <c r="H665" t="e">
        <f>'Frese Valve Selection'!AB665</f>
        <v>#N/A</v>
      </c>
      <c r="I665" t="e">
        <f>'Frese Valve Selection'!AC665&amp;" kPa"</f>
        <v>#N/A</v>
      </c>
      <c r="J665">
        <f>'Frese Valve Selection'!B665</f>
        <v>0</v>
      </c>
      <c r="K665" s="47" t="str">
        <f>IF(ISBLANK('Frese Valve Selection'!E665),"",'Frese Valve Selection'!E665)</f>
        <v/>
      </c>
    </row>
    <row r="666" spans="1:11">
      <c r="A666" s="46">
        <f>'Frese Valve Selection'!AF666</f>
        <v>0</v>
      </c>
      <c r="B666">
        <f>'Frese Valve Selection'!C666</f>
        <v>0</v>
      </c>
      <c r="C666">
        <f>'Frese Valve Selection'!AA666</f>
        <v>0</v>
      </c>
      <c r="F666">
        <f>'Frese Valve Selection'!D666</f>
        <v>0</v>
      </c>
      <c r="G666">
        <f t="shared" si="10"/>
        <v>1</v>
      </c>
      <c r="H666" t="e">
        <f>'Frese Valve Selection'!AB666</f>
        <v>#N/A</v>
      </c>
      <c r="I666" t="e">
        <f>'Frese Valve Selection'!AC666&amp;" kPa"</f>
        <v>#N/A</v>
      </c>
      <c r="J666">
        <f>'Frese Valve Selection'!B666</f>
        <v>0</v>
      </c>
      <c r="K666" s="47" t="str">
        <f>IF(ISBLANK('Frese Valve Selection'!E666),"",'Frese Valve Selection'!E666)</f>
        <v/>
      </c>
    </row>
    <row r="667" spans="1:11">
      <c r="A667" s="46">
        <f>'Frese Valve Selection'!AF667</f>
        <v>0</v>
      </c>
      <c r="B667">
        <f>'Frese Valve Selection'!C667</f>
        <v>0</v>
      </c>
      <c r="C667">
        <f>'Frese Valve Selection'!AA667</f>
        <v>0</v>
      </c>
      <c r="F667">
        <f>'Frese Valve Selection'!D667</f>
        <v>0</v>
      </c>
      <c r="G667">
        <f t="shared" si="10"/>
        <v>1</v>
      </c>
      <c r="H667" t="e">
        <f>'Frese Valve Selection'!AB667</f>
        <v>#N/A</v>
      </c>
      <c r="I667" t="e">
        <f>'Frese Valve Selection'!AC667&amp;" kPa"</f>
        <v>#N/A</v>
      </c>
      <c r="J667">
        <f>'Frese Valve Selection'!B667</f>
        <v>0</v>
      </c>
      <c r="K667" s="47" t="str">
        <f>IF(ISBLANK('Frese Valve Selection'!E667),"",'Frese Valve Selection'!E667)</f>
        <v/>
      </c>
    </row>
    <row r="668" spans="1:11">
      <c r="A668" s="46">
        <f>'Frese Valve Selection'!AF668</f>
        <v>0</v>
      </c>
      <c r="B668">
        <f>'Frese Valve Selection'!C668</f>
        <v>0</v>
      </c>
      <c r="C668">
        <f>'Frese Valve Selection'!AA668</f>
        <v>0</v>
      </c>
      <c r="F668">
        <f>'Frese Valve Selection'!D668</f>
        <v>0</v>
      </c>
      <c r="G668">
        <f t="shared" si="10"/>
        <v>1</v>
      </c>
      <c r="H668" t="e">
        <f>'Frese Valve Selection'!AB668</f>
        <v>#N/A</v>
      </c>
      <c r="I668" t="e">
        <f>'Frese Valve Selection'!AC668&amp;" kPa"</f>
        <v>#N/A</v>
      </c>
      <c r="J668">
        <f>'Frese Valve Selection'!B668</f>
        <v>0</v>
      </c>
      <c r="K668" s="47" t="str">
        <f>IF(ISBLANK('Frese Valve Selection'!E668),"",'Frese Valve Selection'!E668)</f>
        <v/>
      </c>
    </row>
    <row r="669" spans="1:11">
      <c r="A669" s="46">
        <f>'Frese Valve Selection'!AF669</f>
        <v>0</v>
      </c>
      <c r="B669">
        <f>'Frese Valve Selection'!C669</f>
        <v>0</v>
      </c>
      <c r="C669">
        <f>'Frese Valve Selection'!AA669</f>
        <v>0</v>
      </c>
      <c r="F669">
        <f>'Frese Valve Selection'!D669</f>
        <v>0</v>
      </c>
      <c r="G669">
        <f t="shared" si="10"/>
        <v>1</v>
      </c>
      <c r="H669" t="e">
        <f>'Frese Valve Selection'!AB669</f>
        <v>#N/A</v>
      </c>
      <c r="I669" t="e">
        <f>'Frese Valve Selection'!AC669&amp;" kPa"</f>
        <v>#N/A</v>
      </c>
      <c r="J669">
        <f>'Frese Valve Selection'!B669</f>
        <v>0</v>
      </c>
      <c r="K669" s="47" t="str">
        <f>IF(ISBLANK('Frese Valve Selection'!E669),"",'Frese Valve Selection'!E669)</f>
        <v/>
      </c>
    </row>
    <row r="670" spans="1:11">
      <c r="A670" s="46">
        <f>'Frese Valve Selection'!AF670</f>
        <v>0</v>
      </c>
      <c r="B670">
        <f>'Frese Valve Selection'!C670</f>
        <v>0</v>
      </c>
      <c r="C670">
        <f>'Frese Valve Selection'!AA670</f>
        <v>0</v>
      </c>
      <c r="F670">
        <f>'Frese Valve Selection'!D670</f>
        <v>0</v>
      </c>
      <c r="G670">
        <f t="shared" si="10"/>
        <v>1</v>
      </c>
      <c r="H670" t="e">
        <f>'Frese Valve Selection'!AB670</f>
        <v>#N/A</v>
      </c>
      <c r="I670" t="e">
        <f>'Frese Valve Selection'!AC670&amp;" kPa"</f>
        <v>#N/A</v>
      </c>
      <c r="J670">
        <f>'Frese Valve Selection'!B670</f>
        <v>0</v>
      </c>
      <c r="K670" s="47" t="str">
        <f>IF(ISBLANK('Frese Valve Selection'!E670),"",'Frese Valve Selection'!E670)</f>
        <v/>
      </c>
    </row>
    <row r="671" spans="1:11">
      <c r="A671" s="46">
        <f>'Frese Valve Selection'!AF671</f>
        <v>0</v>
      </c>
      <c r="B671">
        <f>'Frese Valve Selection'!C671</f>
        <v>0</v>
      </c>
      <c r="C671">
        <f>'Frese Valve Selection'!AA671</f>
        <v>0</v>
      </c>
      <c r="F671">
        <f>'Frese Valve Selection'!D671</f>
        <v>0</v>
      </c>
      <c r="G671">
        <f t="shared" si="10"/>
        <v>1</v>
      </c>
      <c r="H671" t="e">
        <f>'Frese Valve Selection'!AB671</f>
        <v>#N/A</v>
      </c>
      <c r="I671" t="e">
        <f>'Frese Valve Selection'!AC671&amp;" kPa"</f>
        <v>#N/A</v>
      </c>
      <c r="J671">
        <f>'Frese Valve Selection'!B671</f>
        <v>0</v>
      </c>
      <c r="K671" s="47" t="str">
        <f>IF(ISBLANK('Frese Valve Selection'!E671),"",'Frese Valve Selection'!E671)</f>
        <v/>
      </c>
    </row>
    <row r="672" spans="1:11">
      <c r="A672" s="46">
        <f>'Frese Valve Selection'!AF672</f>
        <v>0</v>
      </c>
      <c r="B672">
        <f>'Frese Valve Selection'!C672</f>
        <v>0</v>
      </c>
      <c r="C672">
        <f>'Frese Valve Selection'!AA672</f>
        <v>0</v>
      </c>
      <c r="F672">
        <f>'Frese Valve Selection'!D672</f>
        <v>0</v>
      </c>
      <c r="G672">
        <f t="shared" si="10"/>
        <v>1</v>
      </c>
      <c r="H672" t="e">
        <f>'Frese Valve Selection'!AB672</f>
        <v>#N/A</v>
      </c>
      <c r="I672" t="e">
        <f>'Frese Valve Selection'!AC672&amp;" kPa"</f>
        <v>#N/A</v>
      </c>
      <c r="J672">
        <f>'Frese Valve Selection'!B672</f>
        <v>0</v>
      </c>
      <c r="K672" s="47" t="str">
        <f>IF(ISBLANK('Frese Valve Selection'!E672),"",'Frese Valve Selection'!E672)</f>
        <v/>
      </c>
    </row>
    <row r="673" spans="1:11">
      <c r="A673" s="46">
        <f>'Frese Valve Selection'!AF673</f>
        <v>0</v>
      </c>
      <c r="B673">
        <f>'Frese Valve Selection'!C673</f>
        <v>0</v>
      </c>
      <c r="C673">
        <f>'Frese Valve Selection'!AA673</f>
        <v>0</v>
      </c>
      <c r="F673">
        <f>'Frese Valve Selection'!D673</f>
        <v>0</v>
      </c>
      <c r="G673">
        <f t="shared" si="10"/>
        <v>1</v>
      </c>
      <c r="H673" t="e">
        <f>'Frese Valve Selection'!AB673</f>
        <v>#N/A</v>
      </c>
      <c r="I673" t="e">
        <f>'Frese Valve Selection'!AC673&amp;" kPa"</f>
        <v>#N/A</v>
      </c>
      <c r="J673">
        <f>'Frese Valve Selection'!B673</f>
        <v>0</v>
      </c>
      <c r="K673" s="47" t="str">
        <f>IF(ISBLANK('Frese Valve Selection'!E673),"",'Frese Valve Selection'!E673)</f>
        <v/>
      </c>
    </row>
    <row r="674" spans="1:11">
      <c r="A674" s="46">
        <f>'Frese Valve Selection'!AF674</f>
        <v>0</v>
      </c>
      <c r="B674">
        <f>'Frese Valve Selection'!C674</f>
        <v>0</v>
      </c>
      <c r="C674">
        <f>'Frese Valve Selection'!AA674</f>
        <v>0</v>
      </c>
      <c r="F674">
        <f>'Frese Valve Selection'!D674</f>
        <v>0</v>
      </c>
      <c r="G674">
        <f t="shared" si="10"/>
        <v>1</v>
      </c>
      <c r="H674" t="e">
        <f>'Frese Valve Selection'!AB674</f>
        <v>#N/A</v>
      </c>
      <c r="I674" t="e">
        <f>'Frese Valve Selection'!AC674&amp;" kPa"</f>
        <v>#N/A</v>
      </c>
      <c r="J674">
        <f>'Frese Valve Selection'!B674</f>
        <v>0</v>
      </c>
      <c r="K674" s="47" t="str">
        <f>IF(ISBLANK('Frese Valve Selection'!E674),"",'Frese Valve Selection'!E674)</f>
        <v/>
      </c>
    </row>
    <row r="675" spans="1:11">
      <c r="A675" s="46">
        <f>'Frese Valve Selection'!AF675</f>
        <v>0</v>
      </c>
      <c r="B675">
        <f>'Frese Valve Selection'!C675</f>
        <v>0</v>
      </c>
      <c r="C675">
        <f>'Frese Valve Selection'!AA675</f>
        <v>0</v>
      </c>
      <c r="F675">
        <f>'Frese Valve Selection'!D675</f>
        <v>0</v>
      </c>
      <c r="G675">
        <f t="shared" si="10"/>
        <v>1</v>
      </c>
      <c r="H675" t="e">
        <f>'Frese Valve Selection'!AB675</f>
        <v>#N/A</v>
      </c>
      <c r="I675" t="e">
        <f>'Frese Valve Selection'!AC675&amp;" kPa"</f>
        <v>#N/A</v>
      </c>
      <c r="J675">
        <f>'Frese Valve Selection'!B675</f>
        <v>0</v>
      </c>
      <c r="K675" s="47" t="str">
        <f>IF(ISBLANK('Frese Valve Selection'!E675),"",'Frese Valve Selection'!E675)</f>
        <v/>
      </c>
    </row>
    <row r="676" spans="1:11">
      <c r="A676" s="46">
        <f>'Frese Valve Selection'!AF676</f>
        <v>0</v>
      </c>
      <c r="B676">
        <f>'Frese Valve Selection'!C676</f>
        <v>0</v>
      </c>
      <c r="C676">
        <f>'Frese Valve Selection'!AA676</f>
        <v>0</v>
      </c>
      <c r="F676">
        <f>'Frese Valve Selection'!D676</f>
        <v>0</v>
      </c>
      <c r="G676">
        <f t="shared" si="10"/>
        <v>1</v>
      </c>
      <c r="H676" t="e">
        <f>'Frese Valve Selection'!AB676</f>
        <v>#N/A</v>
      </c>
      <c r="I676" t="e">
        <f>'Frese Valve Selection'!AC676&amp;" kPa"</f>
        <v>#N/A</v>
      </c>
      <c r="J676">
        <f>'Frese Valve Selection'!B676</f>
        <v>0</v>
      </c>
      <c r="K676" s="47" t="str">
        <f>IF(ISBLANK('Frese Valve Selection'!E676),"",'Frese Valve Selection'!E676)</f>
        <v/>
      </c>
    </row>
    <row r="677" spans="1:11">
      <c r="A677" s="46">
        <f>'Frese Valve Selection'!AF677</f>
        <v>0</v>
      </c>
      <c r="B677">
        <f>'Frese Valve Selection'!C677</f>
        <v>0</v>
      </c>
      <c r="C677">
        <f>'Frese Valve Selection'!AA677</f>
        <v>0</v>
      </c>
      <c r="F677">
        <f>'Frese Valve Selection'!D677</f>
        <v>0</v>
      </c>
      <c r="G677">
        <f t="shared" si="10"/>
        <v>1</v>
      </c>
      <c r="H677" t="e">
        <f>'Frese Valve Selection'!AB677</f>
        <v>#N/A</v>
      </c>
      <c r="I677" t="e">
        <f>'Frese Valve Selection'!AC677&amp;" kPa"</f>
        <v>#N/A</v>
      </c>
      <c r="J677">
        <f>'Frese Valve Selection'!B677</f>
        <v>0</v>
      </c>
      <c r="K677" s="47" t="str">
        <f>IF(ISBLANK('Frese Valve Selection'!E677),"",'Frese Valve Selection'!E677)</f>
        <v/>
      </c>
    </row>
    <row r="678" spans="1:11">
      <c r="A678" s="46">
        <f>'Frese Valve Selection'!AF678</f>
        <v>0</v>
      </c>
      <c r="B678">
        <f>'Frese Valve Selection'!C678</f>
        <v>0</v>
      </c>
      <c r="C678">
        <f>'Frese Valve Selection'!AA678</f>
        <v>0</v>
      </c>
      <c r="F678">
        <f>'Frese Valve Selection'!D678</f>
        <v>0</v>
      </c>
      <c r="G678">
        <f t="shared" si="10"/>
        <v>1</v>
      </c>
      <c r="H678" t="e">
        <f>'Frese Valve Selection'!AB678</f>
        <v>#N/A</v>
      </c>
      <c r="I678" t="e">
        <f>'Frese Valve Selection'!AC678&amp;" kPa"</f>
        <v>#N/A</v>
      </c>
      <c r="J678">
        <f>'Frese Valve Selection'!B678</f>
        <v>0</v>
      </c>
      <c r="K678" s="47" t="str">
        <f>IF(ISBLANK('Frese Valve Selection'!E678),"",'Frese Valve Selection'!E678)</f>
        <v/>
      </c>
    </row>
    <row r="679" spans="1:11">
      <c r="A679" s="46">
        <f>'Frese Valve Selection'!AF679</f>
        <v>0</v>
      </c>
      <c r="B679">
        <f>'Frese Valve Selection'!C679</f>
        <v>0</v>
      </c>
      <c r="C679">
        <f>'Frese Valve Selection'!AA679</f>
        <v>0</v>
      </c>
      <c r="F679">
        <f>'Frese Valve Selection'!D679</f>
        <v>0</v>
      </c>
      <c r="G679">
        <f t="shared" si="10"/>
        <v>1</v>
      </c>
      <c r="H679" t="e">
        <f>'Frese Valve Selection'!AB679</f>
        <v>#N/A</v>
      </c>
      <c r="I679" t="e">
        <f>'Frese Valve Selection'!AC679&amp;" kPa"</f>
        <v>#N/A</v>
      </c>
      <c r="J679">
        <f>'Frese Valve Selection'!B679</f>
        <v>0</v>
      </c>
      <c r="K679" s="47" t="str">
        <f>IF(ISBLANK('Frese Valve Selection'!E679),"",'Frese Valve Selection'!E679)</f>
        <v/>
      </c>
    </row>
    <row r="680" spans="1:11">
      <c r="A680" s="46">
        <f>'Frese Valve Selection'!AF680</f>
        <v>0</v>
      </c>
      <c r="B680">
        <f>'Frese Valve Selection'!C680</f>
        <v>0</v>
      </c>
      <c r="C680">
        <f>'Frese Valve Selection'!AA680</f>
        <v>0</v>
      </c>
      <c r="F680">
        <f>'Frese Valve Selection'!D680</f>
        <v>0</v>
      </c>
      <c r="G680">
        <f t="shared" si="10"/>
        <v>1</v>
      </c>
      <c r="H680" t="e">
        <f>'Frese Valve Selection'!AB680</f>
        <v>#N/A</v>
      </c>
      <c r="I680" t="e">
        <f>'Frese Valve Selection'!AC680&amp;" kPa"</f>
        <v>#N/A</v>
      </c>
      <c r="J680">
        <f>'Frese Valve Selection'!B680</f>
        <v>0</v>
      </c>
      <c r="K680" s="47" t="str">
        <f>IF(ISBLANK('Frese Valve Selection'!E680),"",'Frese Valve Selection'!E680)</f>
        <v/>
      </c>
    </row>
    <row r="681" spans="1:11">
      <c r="A681" s="46">
        <f>'Frese Valve Selection'!AF681</f>
        <v>0</v>
      </c>
      <c r="B681">
        <f>'Frese Valve Selection'!C681</f>
        <v>0</v>
      </c>
      <c r="C681">
        <f>'Frese Valve Selection'!AA681</f>
        <v>0</v>
      </c>
      <c r="F681">
        <f>'Frese Valve Selection'!D681</f>
        <v>0</v>
      </c>
      <c r="G681">
        <f t="shared" si="10"/>
        <v>1</v>
      </c>
      <c r="H681" t="e">
        <f>'Frese Valve Selection'!AB681</f>
        <v>#N/A</v>
      </c>
      <c r="I681" t="e">
        <f>'Frese Valve Selection'!AC681&amp;" kPa"</f>
        <v>#N/A</v>
      </c>
      <c r="J681">
        <f>'Frese Valve Selection'!B681</f>
        <v>0</v>
      </c>
      <c r="K681" s="47" t="str">
        <f>IF(ISBLANK('Frese Valve Selection'!E681),"",'Frese Valve Selection'!E681)</f>
        <v/>
      </c>
    </row>
    <row r="682" spans="1:11">
      <c r="A682" s="46">
        <f>'Frese Valve Selection'!AF682</f>
        <v>0</v>
      </c>
      <c r="B682">
        <f>'Frese Valve Selection'!C682</f>
        <v>0</v>
      </c>
      <c r="C682">
        <f>'Frese Valve Selection'!AA682</f>
        <v>0</v>
      </c>
      <c r="F682">
        <f>'Frese Valve Selection'!D682</f>
        <v>0</v>
      </c>
      <c r="G682">
        <f t="shared" si="10"/>
        <v>1</v>
      </c>
      <c r="H682" t="e">
        <f>'Frese Valve Selection'!AB682</f>
        <v>#N/A</v>
      </c>
      <c r="I682" t="e">
        <f>'Frese Valve Selection'!AC682&amp;" kPa"</f>
        <v>#N/A</v>
      </c>
      <c r="J682">
        <f>'Frese Valve Selection'!B682</f>
        <v>0</v>
      </c>
      <c r="K682" s="47" t="str">
        <f>IF(ISBLANK('Frese Valve Selection'!E682),"",'Frese Valve Selection'!E682)</f>
        <v/>
      </c>
    </row>
    <row r="683" spans="1:11">
      <c r="A683" s="46">
        <f>'Frese Valve Selection'!AF683</f>
        <v>0</v>
      </c>
      <c r="B683">
        <f>'Frese Valve Selection'!C683</f>
        <v>0</v>
      </c>
      <c r="C683">
        <f>'Frese Valve Selection'!AA683</f>
        <v>0</v>
      </c>
      <c r="F683">
        <f>'Frese Valve Selection'!D683</f>
        <v>0</v>
      </c>
      <c r="G683">
        <f t="shared" si="10"/>
        <v>1</v>
      </c>
      <c r="H683" t="e">
        <f>'Frese Valve Selection'!AB683</f>
        <v>#N/A</v>
      </c>
      <c r="I683" t="e">
        <f>'Frese Valve Selection'!AC683&amp;" kPa"</f>
        <v>#N/A</v>
      </c>
      <c r="J683">
        <f>'Frese Valve Selection'!B683</f>
        <v>0</v>
      </c>
      <c r="K683" s="47" t="str">
        <f>IF(ISBLANK('Frese Valve Selection'!E683),"",'Frese Valve Selection'!E683)</f>
        <v/>
      </c>
    </row>
    <row r="684" spans="1:11">
      <c r="A684" s="46">
        <f>'Frese Valve Selection'!AF684</f>
        <v>0</v>
      </c>
      <c r="B684">
        <f>'Frese Valve Selection'!C684</f>
        <v>0</v>
      </c>
      <c r="C684">
        <f>'Frese Valve Selection'!AA684</f>
        <v>0</v>
      </c>
      <c r="F684">
        <f>'Frese Valve Selection'!D684</f>
        <v>0</v>
      </c>
      <c r="G684">
        <f t="shared" si="10"/>
        <v>1</v>
      </c>
      <c r="H684" t="e">
        <f>'Frese Valve Selection'!AB684</f>
        <v>#N/A</v>
      </c>
      <c r="I684" t="e">
        <f>'Frese Valve Selection'!AC684&amp;" kPa"</f>
        <v>#N/A</v>
      </c>
      <c r="J684">
        <f>'Frese Valve Selection'!B684</f>
        <v>0</v>
      </c>
      <c r="K684" s="47" t="str">
        <f>IF(ISBLANK('Frese Valve Selection'!E684),"",'Frese Valve Selection'!E684)</f>
        <v/>
      </c>
    </row>
    <row r="685" spans="1:11">
      <c r="A685" s="46">
        <f>'Frese Valve Selection'!AF685</f>
        <v>0</v>
      </c>
      <c r="B685">
        <f>'Frese Valve Selection'!C685</f>
        <v>0</v>
      </c>
      <c r="C685">
        <f>'Frese Valve Selection'!AA685</f>
        <v>0</v>
      </c>
      <c r="F685">
        <f>'Frese Valve Selection'!D685</f>
        <v>0</v>
      </c>
      <c r="G685">
        <f t="shared" si="10"/>
        <v>1</v>
      </c>
      <c r="H685" t="e">
        <f>'Frese Valve Selection'!AB685</f>
        <v>#N/A</v>
      </c>
      <c r="I685" t="e">
        <f>'Frese Valve Selection'!AC685&amp;" kPa"</f>
        <v>#N/A</v>
      </c>
      <c r="J685">
        <f>'Frese Valve Selection'!B685</f>
        <v>0</v>
      </c>
      <c r="K685" s="47" t="str">
        <f>IF(ISBLANK('Frese Valve Selection'!E685),"",'Frese Valve Selection'!E685)</f>
        <v/>
      </c>
    </row>
    <row r="686" spans="1:11">
      <c r="A686" s="46">
        <f>'Frese Valve Selection'!AF686</f>
        <v>0</v>
      </c>
      <c r="B686">
        <f>'Frese Valve Selection'!C686</f>
        <v>0</v>
      </c>
      <c r="C686">
        <f>'Frese Valve Selection'!AA686</f>
        <v>0</v>
      </c>
      <c r="F686">
        <f>'Frese Valve Selection'!D686</f>
        <v>0</v>
      </c>
      <c r="G686">
        <f t="shared" si="10"/>
        <v>1</v>
      </c>
      <c r="H686" t="e">
        <f>'Frese Valve Selection'!AB686</f>
        <v>#N/A</v>
      </c>
      <c r="I686" t="e">
        <f>'Frese Valve Selection'!AC686&amp;" kPa"</f>
        <v>#N/A</v>
      </c>
      <c r="J686">
        <f>'Frese Valve Selection'!B686</f>
        <v>0</v>
      </c>
      <c r="K686" s="47" t="str">
        <f>IF(ISBLANK('Frese Valve Selection'!E686),"",'Frese Valve Selection'!E686)</f>
        <v/>
      </c>
    </row>
    <row r="687" spans="1:11">
      <c r="A687" s="46">
        <f>'Frese Valve Selection'!AF687</f>
        <v>0</v>
      </c>
      <c r="B687">
        <f>'Frese Valve Selection'!C687</f>
        <v>0</v>
      </c>
      <c r="C687">
        <f>'Frese Valve Selection'!AA687</f>
        <v>0</v>
      </c>
      <c r="F687">
        <f>'Frese Valve Selection'!D687</f>
        <v>0</v>
      </c>
      <c r="G687">
        <f t="shared" si="10"/>
        <v>1</v>
      </c>
      <c r="H687" t="e">
        <f>'Frese Valve Selection'!AB687</f>
        <v>#N/A</v>
      </c>
      <c r="I687" t="e">
        <f>'Frese Valve Selection'!AC687&amp;" kPa"</f>
        <v>#N/A</v>
      </c>
      <c r="J687">
        <f>'Frese Valve Selection'!B687</f>
        <v>0</v>
      </c>
      <c r="K687" s="47" t="str">
        <f>IF(ISBLANK('Frese Valve Selection'!E687),"",'Frese Valve Selection'!E687)</f>
        <v/>
      </c>
    </row>
    <row r="688" spans="1:11">
      <c r="A688" s="46">
        <f>'Frese Valve Selection'!AF688</f>
        <v>0</v>
      </c>
      <c r="B688">
        <f>'Frese Valve Selection'!C688</f>
        <v>0</v>
      </c>
      <c r="C688">
        <f>'Frese Valve Selection'!AA688</f>
        <v>0</v>
      </c>
      <c r="F688">
        <f>'Frese Valve Selection'!D688</f>
        <v>0</v>
      </c>
      <c r="G688">
        <f t="shared" si="10"/>
        <v>1</v>
      </c>
      <c r="H688" t="e">
        <f>'Frese Valve Selection'!AB688</f>
        <v>#N/A</v>
      </c>
      <c r="I688" t="e">
        <f>'Frese Valve Selection'!AC688&amp;" kPa"</f>
        <v>#N/A</v>
      </c>
      <c r="J688">
        <f>'Frese Valve Selection'!B688</f>
        <v>0</v>
      </c>
      <c r="K688" s="47" t="str">
        <f>IF(ISBLANK('Frese Valve Selection'!E688),"",'Frese Valve Selection'!E688)</f>
        <v/>
      </c>
    </row>
    <row r="689" spans="1:11">
      <c r="A689" s="46">
        <f>'Frese Valve Selection'!AF689</f>
        <v>0</v>
      </c>
      <c r="B689">
        <f>'Frese Valve Selection'!C689</f>
        <v>0</v>
      </c>
      <c r="C689">
        <f>'Frese Valve Selection'!AA689</f>
        <v>0</v>
      </c>
      <c r="F689">
        <f>'Frese Valve Selection'!D689</f>
        <v>0</v>
      </c>
      <c r="G689">
        <f t="shared" si="10"/>
        <v>1</v>
      </c>
      <c r="H689" t="e">
        <f>'Frese Valve Selection'!AB689</f>
        <v>#N/A</v>
      </c>
      <c r="I689" t="e">
        <f>'Frese Valve Selection'!AC689&amp;" kPa"</f>
        <v>#N/A</v>
      </c>
      <c r="J689">
        <f>'Frese Valve Selection'!B689</f>
        <v>0</v>
      </c>
      <c r="K689" s="47" t="str">
        <f>IF(ISBLANK('Frese Valve Selection'!E689),"",'Frese Valve Selection'!E689)</f>
        <v/>
      </c>
    </row>
    <row r="690" spans="1:11">
      <c r="A690" s="46">
        <f>'Frese Valve Selection'!AF690</f>
        <v>0</v>
      </c>
      <c r="B690">
        <f>'Frese Valve Selection'!C690</f>
        <v>0</v>
      </c>
      <c r="C690">
        <f>'Frese Valve Selection'!AA690</f>
        <v>0</v>
      </c>
      <c r="F690">
        <f>'Frese Valve Selection'!D690</f>
        <v>0</v>
      </c>
      <c r="G690">
        <f t="shared" si="10"/>
        <v>1</v>
      </c>
      <c r="H690" t="e">
        <f>'Frese Valve Selection'!AB690</f>
        <v>#N/A</v>
      </c>
      <c r="I690" t="e">
        <f>'Frese Valve Selection'!AC690&amp;" kPa"</f>
        <v>#N/A</v>
      </c>
      <c r="J690">
        <f>'Frese Valve Selection'!B690</f>
        <v>0</v>
      </c>
      <c r="K690" s="47" t="str">
        <f>IF(ISBLANK('Frese Valve Selection'!E690),"",'Frese Valve Selection'!E690)</f>
        <v/>
      </c>
    </row>
    <row r="691" spans="1:11">
      <c r="A691" s="46">
        <f>'Frese Valve Selection'!AF691</f>
        <v>0</v>
      </c>
      <c r="B691">
        <f>'Frese Valve Selection'!C691</f>
        <v>0</v>
      </c>
      <c r="C691">
        <f>'Frese Valve Selection'!AA691</f>
        <v>0</v>
      </c>
      <c r="F691">
        <f>'Frese Valve Selection'!D691</f>
        <v>0</v>
      </c>
      <c r="G691">
        <f t="shared" si="10"/>
        <v>1</v>
      </c>
      <c r="H691" t="e">
        <f>'Frese Valve Selection'!AB691</f>
        <v>#N/A</v>
      </c>
      <c r="I691" t="e">
        <f>'Frese Valve Selection'!AC691&amp;" kPa"</f>
        <v>#N/A</v>
      </c>
      <c r="J691">
        <f>'Frese Valve Selection'!B691</f>
        <v>0</v>
      </c>
      <c r="K691" s="47" t="str">
        <f>IF(ISBLANK('Frese Valve Selection'!E691),"",'Frese Valve Selection'!E691)</f>
        <v/>
      </c>
    </row>
    <row r="692" spans="1:11">
      <c r="A692" s="46">
        <f>'Frese Valve Selection'!AF692</f>
        <v>0</v>
      </c>
      <c r="B692">
        <f>'Frese Valve Selection'!C692</f>
        <v>0</v>
      </c>
      <c r="C692">
        <f>'Frese Valve Selection'!AA692</f>
        <v>0</v>
      </c>
      <c r="F692">
        <f>'Frese Valve Selection'!D692</f>
        <v>0</v>
      </c>
      <c r="G692">
        <f t="shared" si="10"/>
        <v>1</v>
      </c>
      <c r="H692" t="e">
        <f>'Frese Valve Selection'!AB692</f>
        <v>#N/A</v>
      </c>
      <c r="I692" t="e">
        <f>'Frese Valve Selection'!AC692&amp;" kPa"</f>
        <v>#N/A</v>
      </c>
      <c r="J692">
        <f>'Frese Valve Selection'!B692</f>
        <v>0</v>
      </c>
      <c r="K692" s="47" t="str">
        <f>IF(ISBLANK('Frese Valve Selection'!E692),"",'Frese Valve Selection'!E692)</f>
        <v/>
      </c>
    </row>
    <row r="693" spans="1:11">
      <c r="A693" s="46">
        <f>'Frese Valve Selection'!AF693</f>
        <v>0</v>
      </c>
      <c r="B693">
        <f>'Frese Valve Selection'!C693</f>
        <v>0</v>
      </c>
      <c r="C693">
        <f>'Frese Valve Selection'!AA693</f>
        <v>0</v>
      </c>
      <c r="F693">
        <f>'Frese Valve Selection'!D693</f>
        <v>0</v>
      </c>
      <c r="G693">
        <f t="shared" si="10"/>
        <v>1</v>
      </c>
      <c r="H693" t="e">
        <f>'Frese Valve Selection'!AB693</f>
        <v>#N/A</v>
      </c>
      <c r="I693" t="e">
        <f>'Frese Valve Selection'!AC693&amp;" kPa"</f>
        <v>#N/A</v>
      </c>
      <c r="J693">
        <f>'Frese Valve Selection'!B693</f>
        <v>0</v>
      </c>
      <c r="K693" s="47" t="str">
        <f>IF(ISBLANK('Frese Valve Selection'!E693),"",'Frese Valve Selection'!E693)</f>
        <v/>
      </c>
    </row>
    <row r="694" spans="1:11">
      <c r="A694" s="46">
        <f>'Frese Valve Selection'!AF694</f>
        <v>0</v>
      </c>
      <c r="B694">
        <f>'Frese Valve Selection'!C694</f>
        <v>0</v>
      </c>
      <c r="C694">
        <f>'Frese Valve Selection'!AA694</f>
        <v>0</v>
      </c>
      <c r="F694">
        <f>'Frese Valve Selection'!D694</f>
        <v>0</v>
      </c>
      <c r="G694">
        <f t="shared" si="10"/>
        <v>1</v>
      </c>
      <c r="H694" t="e">
        <f>'Frese Valve Selection'!AB694</f>
        <v>#N/A</v>
      </c>
      <c r="I694" t="e">
        <f>'Frese Valve Selection'!AC694&amp;" kPa"</f>
        <v>#N/A</v>
      </c>
      <c r="J694">
        <f>'Frese Valve Selection'!B694</f>
        <v>0</v>
      </c>
      <c r="K694" s="47" t="str">
        <f>IF(ISBLANK('Frese Valve Selection'!E694),"",'Frese Valve Selection'!E694)</f>
        <v/>
      </c>
    </row>
    <row r="695" spans="1:11">
      <c r="A695" s="46">
        <f>'Frese Valve Selection'!AF695</f>
        <v>0</v>
      </c>
      <c r="B695">
        <f>'Frese Valve Selection'!C695</f>
        <v>0</v>
      </c>
      <c r="C695">
        <f>'Frese Valve Selection'!AA695</f>
        <v>0</v>
      </c>
      <c r="F695">
        <f>'Frese Valve Selection'!D695</f>
        <v>0</v>
      </c>
      <c r="G695">
        <f t="shared" si="10"/>
        <v>1</v>
      </c>
      <c r="H695" t="e">
        <f>'Frese Valve Selection'!AB695</f>
        <v>#N/A</v>
      </c>
      <c r="I695" t="e">
        <f>'Frese Valve Selection'!AC695&amp;" kPa"</f>
        <v>#N/A</v>
      </c>
      <c r="J695">
        <f>'Frese Valve Selection'!B695</f>
        <v>0</v>
      </c>
      <c r="K695" s="47" t="str">
        <f>IF(ISBLANK('Frese Valve Selection'!E695),"",'Frese Valve Selection'!E695)</f>
        <v/>
      </c>
    </row>
    <row r="696" spans="1:11">
      <c r="A696" s="46">
        <f>'Frese Valve Selection'!AF696</f>
        <v>0</v>
      </c>
      <c r="B696">
        <f>'Frese Valve Selection'!C696</f>
        <v>0</v>
      </c>
      <c r="C696">
        <f>'Frese Valve Selection'!AA696</f>
        <v>0</v>
      </c>
      <c r="F696">
        <f>'Frese Valve Selection'!D696</f>
        <v>0</v>
      </c>
      <c r="G696">
        <f t="shared" si="10"/>
        <v>1</v>
      </c>
      <c r="H696" t="e">
        <f>'Frese Valve Selection'!AB696</f>
        <v>#N/A</v>
      </c>
      <c r="I696" t="e">
        <f>'Frese Valve Selection'!AC696&amp;" kPa"</f>
        <v>#N/A</v>
      </c>
      <c r="J696">
        <f>'Frese Valve Selection'!B696</f>
        <v>0</v>
      </c>
      <c r="K696" s="47" t="str">
        <f>IF(ISBLANK('Frese Valve Selection'!E696),"",'Frese Valve Selection'!E696)</f>
        <v/>
      </c>
    </row>
    <row r="697" spans="1:11">
      <c r="A697" s="46">
        <f>'Frese Valve Selection'!AF697</f>
        <v>0</v>
      </c>
      <c r="B697">
        <f>'Frese Valve Selection'!C697</f>
        <v>0</v>
      </c>
      <c r="C697">
        <f>'Frese Valve Selection'!AA697</f>
        <v>0</v>
      </c>
      <c r="F697">
        <f>'Frese Valve Selection'!D697</f>
        <v>0</v>
      </c>
      <c r="G697">
        <f t="shared" si="10"/>
        <v>1</v>
      </c>
      <c r="H697" t="e">
        <f>'Frese Valve Selection'!AB697</f>
        <v>#N/A</v>
      </c>
      <c r="I697" t="e">
        <f>'Frese Valve Selection'!AC697&amp;" kPa"</f>
        <v>#N/A</v>
      </c>
      <c r="J697">
        <f>'Frese Valve Selection'!B697</f>
        <v>0</v>
      </c>
      <c r="K697" s="47" t="str">
        <f>IF(ISBLANK('Frese Valve Selection'!E697),"",'Frese Valve Selection'!E697)</f>
        <v/>
      </c>
    </row>
    <row r="698" spans="1:11">
      <c r="A698" s="46">
        <f>'Frese Valve Selection'!AF698</f>
        <v>0</v>
      </c>
      <c r="B698">
        <f>'Frese Valve Selection'!C698</f>
        <v>0</v>
      </c>
      <c r="C698">
        <f>'Frese Valve Selection'!AA698</f>
        <v>0</v>
      </c>
      <c r="F698">
        <f>'Frese Valve Selection'!D698</f>
        <v>0</v>
      </c>
      <c r="G698">
        <f t="shared" si="10"/>
        <v>1</v>
      </c>
      <c r="H698" t="e">
        <f>'Frese Valve Selection'!AB698</f>
        <v>#N/A</v>
      </c>
      <c r="I698" t="e">
        <f>'Frese Valve Selection'!AC698&amp;" kPa"</f>
        <v>#N/A</v>
      </c>
      <c r="J698">
        <f>'Frese Valve Selection'!B698</f>
        <v>0</v>
      </c>
      <c r="K698" s="47" t="str">
        <f>IF(ISBLANK('Frese Valve Selection'!E698),"",'Frese Valve Selection'!E698)</f>
        <v/>
      </c>
    </row>
    <row r="699" spans="1:11">
      <c r="A699" s="46">
        <f>'Frese Valve Selection'!AF699</f>
        <v>0</v>
      </c>
      <c r="B699">
        <f>'Frese Valve Selection'!C699</f>
        <v>0</v>
      </c>
      <c r="C699">
        <f>'Frese Valve Selection'!AA699</f>
        <v>0</v>
      </c>
      <c r="F699">
        <f>'Frese Valve Selection'!D699</f>
        <v>0</v>
      </c>
      <c r="G699">
        <f t="shared" si="10"/>
        <v>1</v>
      </c>
      <c r="H699" t="e">
        <f>'Frese Valve Selection'!AB699</f>
        <v>#N/A</v>
      </c>
      <c r="I699" t="e">
        <f>'Frese Valve Selection'!AC699&amp;" kPa"</f>
        <v>#N/A</v>
      </c>
      <c r="J699">
        <f>'Frese Valve Selection'!B699</f>
        <v>0</v>
      </c>
      <c r="K699" s="47" t="str">
        <f>IF(ISBLANK('Frese Valve Selection'!E699),"",'Frese Valve Selection'!E699)</f>
        <v/>
      </c>
    </row>
    <row r="700" spans="1:11">
      <c r="A700" s="46">
        <f>'Frese Valve Selection'!AF700</f>
        <v>0</v>
      </c>
      <c r="B700">
        <f>'Frese Valve Selection'!C700</f>
        <v>0</v>
      </c>
      <c r="C700">
        <f>'Frese Valve Selection'!AA700</f>
        <v>0</v>
      </c>
      <c r="F700">
        <f>'Frese Valve Selection'!D700</f>
        <v>0</v>
      </c>
      <c r="G700">
        <f t="shared" si="10"/>
        <v>1</v>
      </c>
      <c r="H700" t="e">
        <f>'Frese Valve Selection'!AB700</f>
        <v>#N/A</v>
      </c>
      <c r="I700" t="e">
        <f>'Frese Valve Selection'!AC700&amp;" kPa"</f>
        <v>#N/A</v>
      </c>
      <c r="J700">
        <f>'Frese Valve Selection'!B700</f>
        <v>0</v>
      </c>
      <c r="K700" s="47" t="str">
        <f>IF(ISBLANK('Frese Valve Selection'!E700),"",'Frese Valve Selection'!E700)</f>
        <v/>
      </c>
    </row>
    <row r="701" spans="1:11">
      <c r="A701" s="46">
        <f>'Frese Valve Selection'!AF701</f>
        <v>0</v>
      </c>
      <c r="B701">
        <f>'Frese Valve Selection'!C701</f>
        <v>0</v>
      </c>
      <c r="C701">
        <f>'Frese Valve Selection'!AA701</f>
        <v>0</v>
      </c>
      <c r="F701">
        <f>'Frese Valve Selection'!D701</f>
        <v>0</v>
      </c>
      <c r="G701">
        <f t="shared" si="10"/>
        <v>1</v>
      </c>
      <c r="H701" t="e">
        <f>'Frese Valve Selection'!AB701</f>
        <v>#N/A</v>
      </c>
      <c r="I701" t="e">
        <f>'Frese Valve Selection'!AC701&amp;" kPa"</f>
        <v>#N/A</v>
      </c>
      <c r="J701">
        <f>'Frese Valve Selection'!B701</f>
        <v>0</v>
      </c>
      <c r="K701" s="47" t="str">
        <f>IF(ISBLANK('Frese Valve Selection'!E701),"",'Frese Valve Selection'!E701)</f>
        <v/>
      </c>
    </row>
    <row r="702" spans="1:11">
      <c r="A702" s="46">
        <f>'Frese Valve Selection'!AF702</f>
        <v>0</v>
      </c>
      <c r="B702">
        <f>'Frese Valve Selection'!C702</f>
        <v>0</v>
      </c>
      <c r="C702">
        <f>'Frese Valve Selection'!AA702</f>
        <v>0</v>
      </c>
      <c r="F702">
        <f>'Frese Valve Selection'!D702</f>
        <v>0</v>
      </c>
      <c r="G702">
        <f t="shared" si="10"/>
        <v>1</v>
      </c>
      <c r="H702" t="e">
        <f>'Frese Valve Selection'!AB702</f>
        <v>#N/A</v>
      </c>
      <c r="I702" t="e">
        <f>'Frese Valve Selection'!AC702&amp;" kPa"</f>
        <v>#N/A</v>
      </c>
      <c r="J702">
        <f>'Frese Valve Selection'!B702</f>
        <v>0</v>
      </c>
      <c r="K702" s="47" t="str">
        <f>IF(ISBLANK('Frese Valve Selection'!E702),"",'Frese Valve Selection'!E702)</f>
        <v/>
      </c>
    </row>
    <row r="703" spans="1:11">
      <c r="A703" s="46">
        <f>'Frese Valve Selection'!AF703</f>
        <v>0</v>
      </c>
      <c r="B703">
        <f>'Frese Valve Selection'!C703</f>
        <v>0</v>
      </c>
      <c r="C703">
        <f>'Frese Valve Selection'!AA703</f>
        <v>0</v>
      </c>
      <c r="F703">
        <f>'Frese Valve Selection'!D703</f>
        <v>0</v>
      </c>
      <c r="G703">
        <f t="shared" si="10"/>
        <v>1</v>
      </c>
      <c r="H703" t="e">
        <f>'Frese Valve Selection'!AB703</f>
        <v>#N/A</v>
      </c>
      <c r="I703" t="e">
        <f>'Frese Valve Selection'!AC703&amp;" kPa"</f>
        <v>#N/A</v>
      </c>
      <c r="J703">
        <f>'Frese Valve Selection'!B703</f>
        <v>0</v>
      </c>
      <c r="K703" s="47" t="str">
        <f>IF(ISBLANK('Frese Valve Selection'!E703),"",'Frese Valve Selection'!E703)</f>
        <v/>
      </c>
    </row>
    <row r="704" spans="1:11">
      <c r="A704" s="46">
        <f>'Frese Valve Selection'!AF704</f>
        <v>0</v>
      </c>
      <c r="B704">
        <f>'Frese Valve Selection'!C704</f>
        <v>0</v>
      </c>
      <c r="C704">
        <f>'Frese Valve Selection'!AA704</f>
        <v>0</v>
      </c>
      <c r="F704">
        <f>'Frese Valve Selection'!D704</f>
        <v>0</v>
      </c>
      <c r="G704">
        <f t="shared" si="10"/>
        <v>1</v>
      </c>
      <c r="H704" t="e">
        <f>'Frese Valve Selection'!AB704</f>
        <v>#N/A</v>
      </c>
      <c r="I704" t="e">
        <f>'Frese Valve Selection'!AC704&amp;" kPa"</f>
        <v>#N/A</v>
      </c>
      <c r="J704">
        <f>'Frese Valve Selection'!B704</f>
        <v>0</v>
      </c>
      <c r="K704" s="47" t="str">
        <f>IF(ISBLANK('Frese Valve Selection'!E704),"",'Frese Valve Selection'!E704)</f>
        <v/>
      </c>
    </row>
    <row r="705" spans="1:11">
      <c r="A705" s="46">
        <f>'Frese Valve Selection'!AF705</f>
        <v>0</v>
      </c>
      <c r="B705">
        <f>'Frese Valve Selection'!C705</f>
        <v>0</v>
      </c>
      <c r="C705">
        <f>'Frese Valve Selection'!AA705</f>
        <v>0</v>
      </c>
      <c r="F705">
        <f>'Frese Valve Selection'!D705</f>
        <v>0</v>
      </c>
      <c r="G705">
        <f t="shared" si="10"/>
        <v>1</v>
      </c>
      <c r="H705" t="e">
        <f>'Frese Valve Selection'!AB705</f>
        <v>#N/A</v>
      </c>
      <c r="I705" t="e">
        <f>'Frese Valve Selection'!AC705&amp;" kPa"</f>
        <v>#N/A</v>
      </c>
      <c r="J705">
        <f>'Frese Valve Selection'!B705</f>
        <v>0</v>
      </c>
      <c r="K705" s="47" t="str">
        <f>IF(ISBLANK('Frese Valve Selection'!E705),"",'Frese Valve Selection'!E705)</f>
        <v/>
      </c>
    </row>
    <row r="706" spans="1:11">
      <c r="A706" s="46">
        <f>'Frese Valve Selection'!AF706</f>
        <v>0</v>
      </c>
      <c r="B706">
        <f>'Frese Valve Selection'!C706</f>
        <v>0</v>
      </c>
      <c r="C706">
        <f>'Frese Valve Selection'!AA706</f>
        <v>0</v>
      </c>
      <c r="F706">
        <f>'Frese Valve Selection'!D706</f>
        <v>0</v>
      </c>
      <c r="G706">
        <f t="shared" si="10"/>
        <v>1</v>
      </c>
      <c r="H706" t="e">
        <f>'Frese Valve Selection'!AB706</f>
        <v>#N/A</v>
      </c>
      <c r="I706" t="e">
        <f>'Frese Valve Selection'!AC706&amp;" kPa"</f>
        <v>#N/A</v>
      </c>
      <c r="J706">
        <f>'Frese Valve Selection'!B706</f>
        <v>0</v>
      </c>
      <c r="K706" s="47" t="str">
        <f>IF(ISBLANK('Frese Valve Selection'!E706),"",'Frese Valve Selection'!E706)</f>
        <v/>
      </c>
    </row>
    <row r="707" spans="1:11">
      <c r="A707" s="46">
        <f>'Frese Valve Selection'!AF707</f>
        <v>0</v>
      </c>
      <c r="B707">
        <f>'Frese Valve Selection'!C707</f>
        <v>0</v>
      </c>
      <c r="C707">
        <f>'Frese Valve Selection'!AA707</f>
        <v>0</v>
      </c>
      <c r="F707">
        <f>'Frese Valve Selection'!D707</f>
        <v>0</v>
      </c>
      <c r="G707">
        <f t="shared" si="10"/>
        <v>1</v>
      </c>
      <c r="H707" t="e">
        <f>'Frese Valve Selection'!AB707</f>
        <v>#N/A</v>
      </c>
      <c r="I707" t="e">
        <f>'Frese Valve Selection'!AC707&amp;" kPa"</f>
        <v>#N/A</v>
      </c>
      <c r="J707">
        <f>'Frese Valve Selection'!B707</f>
        <v>0</v>
      </c>
      <c r="K707" s="47" t="str">
        <f>IF(ISBLANK('Frese Valve Selection'!E707),"",'Frese Valve Selection'!E707)</f>
        <v/>
      </c>
    </row>
    <row r="708" spans="1:11">
      <c r="A708" s="46">
        <f>'Frese Valve Selection'!AF708</f>
        <v>0</v>
      </c>
      <c r="B708">
        <f>'Frese Valve Selection'!C708</f>
        <v>0</v>
      </c>
      <c r="C708">
        <f>'Frese Valve Selection'!AA708</f>
        <v>0</v>
      </c>
      <c r="F708">
        <f>'Frese Valve Selection'!D708</f>
        <v>0</v>
      </c>
      <c r="G708">
        <f t="shared" si="10"/>
        <v>1</v>
      </c>
      <c r="H708" t="e">
        <f>'Frese Valve Selection'!AB708</f>
        <v>#N/A</v>
      </c>
      <c r="I708" t="e">
        <f>'Frese Valve Selection'!AC708&amp;" kPa"</f>
        <v>#N/A</v>
      </c>
      <c r="J708">
        <f>'Frese Valve Selection'!B708</f>
        <v>0</v>
      </c>
      <c r="K708" s="47" t="str">
        <f>IF(ISBLANK('Frese Valve Selection'!E708),"",'Frese Valve Selection'!E708)</f>
        <v/>
      </c>
    </row>
    <row r="709" spans="1:11">
      <c r="A709" s="46">
        <f>'Frese Valve Selection'!AF709</f>
        <v>0</v>
      </c>
      <c r="B709">
        <f>'Frese Valve Selection'!C709</f>
        <v>0</v>
      </c>
      <c r="C709">
        <f>'Frese Valve Selection'!AA709</f>
        <v>0</v>
      </c>
      <c r="F709">
        <f>'Frese Valve Selection'!D709</f>
        <v>0</v>
      </c>
      <c r="G709">
        <f t="shared" si="10"/>
        <v>1</v>
      </c>
      <c r="H709" t="e">
        <f>'Frese Valve Selection'!AB709</f>
        <v>#N/A</v>
      </c>
      <c r="I709" t="e">
        <f>'Frese Valve Selection'!AC709&amp;" kPa"</f>
        <v>#N/A</v>
      </c>
      <c r="J709">
        <f>'Frese Valve Selection'!B709</f>
        <v>0</v>
      </c>
      <c r="K709" s="47" t="str">
        <f>IF(ISBLANK('Frese Valve Selection'!E709),"",'Frese Valve Selection'!E709)</f>
        <v/>
      </c>
    </row>
    <row r="710" spans="1:11">
      <c r="A710" s="46">
        <f>'Frese Valve Selection'!AF710</f>
        <v>0</v>
      </c>
      <c r="B710">
        <f>'Frese Valve Selection'!C710</f>
        <v>0</v>
      </c>
      <c r="C710">
        <f>'Frese Valve Selection'!AA710</f>
        <v>0</v>
      </c>
      <c r="F710">
        <f>'Frese Valve Selection'!D710</f>
        <v>0</v>
      </c>
      <c r="G710">
        <f t="shared" si="10"/>
        <v>1</v>
      </c>
      <c r="H710" t="e">
        <f>'Frese Valve Selection'!AB710</f>
        <v>#N/A</v>
      </c>
      <c r="I710" t="e">
        <f>'Frese Valve Selection'!AC710&amp;" kPa"</f>
        <v>#N/A</v>
      </c>
      <c r="J710">
        <f>'Frese Valve Selection'!B710</f>
        <v>0</v>
      </c>
      <c r="K710" s="47" t="str">
        <f>IF(ISBLANK('Frese Valve Selection'!E710),"",'Frese Valve Selection'!E710)</f>
        <v/>
      </c>
    </row>
    <row r="711" spans="1:11">
      <c r="A711" s="46">
        <f>'Frese Valve Selection'!AF711</f>
        <v>0</v>
      </c>
      <c r="B711">
        <f>'Frese Valve Selection'!C711</f>
        <v>0</v>
      </c>
      <c r="C711">
        <f>'Frese Valve Selection'!AA711</f>
        <v>0</v>
      </c>
      <c r="F711">
        <f>'Frese Valve Selection'!D711</f>
        <v>0</v>
      </c>
      <c r="G711">
        <f t="shared" ref="G711:G774" si="11">IF(ISBLANK(A711),"",1)</f>
        <v>1</v>
      </c>
      <c r="H711" t="e">
        <f>'Frese Valve Selection'!AB711</f>
        <v>#N/A</v>
      </c>
      <c r="I711" t="e">
        <f>'Frese Valve Selection'!AC711&amp;" kPa"</f>
        <v>#N/A</v>
      </c>
      <c r="J711">
        <f>'Frese Valve Selection'!B711</f>
        <v>0</v>
      </c>
      <c r="K711" s="47" t="str">
        <f>IF(ISBLANK('Frese Valve Selection'!E711),"",'Frese Valve Selection'!E711)</f>
        <v/>
      </c>
    </row>
    <row r="712" spans="1:11">
      <c r="A712" s="46">
        <f>'Frese Valve Selection'!AF712</f>
        <v>0</v>
      </c>
      <c r="B712">
        <f>'Frese Valve Selection'!C712</f>
        <v>0</v>
      </c>
      <c r="C712">
        <f>'Frese Valve Selection'!AA712</f>
        <v>0</v>
      </c>
      <c r="F712">
        <f>'Frese Valve Selection'!D712</f>
        <v>0</v>
      </c>
      <c r="G712">
        <f t="shared" si="11"/>
        <v>1</v>
      </c>
      <c r="H712" t="e">
        <f>'Frese Valve Selection'!AB712</f>
        <v>#N/A</v>
      </c>
      <c r="I712" t="e">
        <f>'Frese Valve Selection'!AC712&amp;" kPa"</f>
        <v>#N/A</v>
      </c>
      <c r="J712">
        <f>'Frese Valve Selection'!B712</f>
        <v>0</v>
      </c>
      <c r="K712" s="47" t="str">
        <f>IF(ISBLANK('Frese Valve Selection'!E712),"",'Frese Valve Selection'!E712)</f>
        <v/>
      </c>
    </row>
    <row r="713" spans="1:11">
      <c r="A713" s="46">
        <f>'Frese Valve Selection'!AF713</f>
        <v>0</v>
      </c>
      <c r="B713">
        <f>'Frese Valve Selection'!C713</f>
        <v>0</v>
      </c>
      <c r="C713">
        <f>'Frese Valve Selection'!AA713</f>
        <v>0</v>
      </c>
      <c r="F713">
        <f>'Frese Valve Selection'!D713</f>
        <v>0</v>
      </c>
      <c r="G713">
        <f t="shared" si="11"/>
        <v>1</v>
      </c>
      <c r="H713" t="e">
        <f>'Frese Valve Selection'!AB713</f>
        <v>#N/A</v>
      </c>
      <c r="I713" t="e">
        <f>'Frese Valve Selection'!AC713&amp;" kPa"</f>
        <v>#N/A</v>
      </c>
      <c r="J713">
        <f>'Frese Valve Selection'!B713</f>
        <v>0</v>
      </c>
      <c r="K713" s="47" t="str">
        <f>IF(ISBLANK('Frese Valve Selection'!E713),"",'Frese Valve Selection'!E713)</f>
        <v/>
      </c>
    </row>
    <row r="714" spans="1:11">
      <c r="A714" s="46">
        <f>'Frese Valve Selection'!AF714</f>
        <v>0</v>
      </c>
      <c r="B714">
        <f>'Frese Valve Selection'!C714</f>
        <v>0</v>
      </c>
      <c r="C714">
        <f>'Frese Valve Selection'!AA714</f>
        <v>0</v>
      </c>
      <c r="F714">
        <f>'Frese Valve Selection'!D714</f>
        <v>0</v>
      </c>
      <c r="G714">
        <f t="shared" si="11"/>
        <v>1</v>
      </c>
      <c r="H714" t="e">
        <f>'Frese Valve Selection'!AB714</f>
        <v>#N/A</v>
      </c>
      <c r="I714" t="e">
        <f>'Frese Valve Selection'!AC714&amp;" kPa"</f>
        <v>#N/A</v>
      </c>
      <c r="J714">
        <f>'Frese Valve Selection'!B714</f>
        <v>0</v>
      </c>
      <c r="K714" s="47" t="str">
        <f>IF(ISBLANK('Frese Valve Selection'!E714),"",'Frese Valve Selection'!E714)</f>
        <v/>
      </c>
    </row>
    <row r="715" spans="1:11">
      <c r="A715" s="46">
        <f>'Frese Valve Selection'!AF715</f>
        <v>0</v>
      </c>
      <c r="B715">
        <f>'Frese Valve Selection'!C715</f>
        <v>0</v>
      </c>
      <c r="C715">
        <f>'Frese Valve Selection'!AA715</f>
        <v>0</v>
      </c>
      <c r="F715">
        <f>'Frese Valve Selection'!D715</f>
        <v>0</v>
      </c>
      <c r="G715">
        <f t="shared" si="11"/>
        <v>1</v>
      </c>
      <c r="H715" t="e">
        <f>'Frese Valve Selection'!AB715</f>
        <v>#N/A</v>
      </c>
      <c r="I715" t="e">
        <f>'Frese Valve Selection'!AC715&amp;" kPa"</f>
        <v>#N/A</v>
      </c>
      <c r="J715">
        <f>'Frese Valve Selection'!B715</f>
        <v>0</v>
      </c>
      <c r="K715" s="47" t="str">
        <f>IF(ISBLANK('Frese Valve Selection'!E715),"",'Frese Valve Selection'!E715)</f>
        <v/>
      </c>
    </row>
    <row r="716" spans="1:11">
      <c r="A716" s="46">
        <f>'Frese Valve Selection'!AF716</f>
        <v>0</v>
      </c>
      <c r="B716">
        <f>'Frese Valve Selection'!C716</f>
        <v>0</v>
      </c>
      <c r="C716">
        <f>'Frese Valve Selection'!AA716</f>
        <v>0</v>
      </c>
      <c r="F716">
        <f>'Frese Valve Selection'!D716</f>
        <v>0</v>
      </c>
      <c r="G716">
        <f t="shared" si="11"/>
        <v>1</v>
      </c>
      <c r="H716" t="e">
        <f>'Frese Valve Selection'!AB716</f>
        <v>#N/A</v>
      </c>
      <c r="I716" t="e">
        <f>'Frese Valve Selection'!AC716&amp;" kPa"</f>
        <v>#N/A</v>
      </c>
      <c r="J716">
        <f>'Frese Valve Selection'!B716</f>
        <v>0</v>
      </c>
      <c r="K716" s="47" t="str">
        <f>IF(ISBLANK('Frese Valve Selection'!E716),"",'Frese Valve Selection'!E716)</f>
        <v/>
      </c>
    </row>
    <row r="717" spans="1:11">
      <c r="A717" s="46">
        <f>'Frese Valve Selection'!AF717</f>
        <v>0</v>
      </c>
      <c r="B717">
        <f>'Frese Valve Selection'!C717</f>
        <v>0</v>
      </c>
      <c r="C717">
        <f>'Frese Valve Selection'!AA717</f>
        <v>0</v>
      </c>
      <c r="F717">
        <f>'Frese Valve Selection'!D717</f>
        <v>0</v>
      </c>
      <c r="G717">
        <f t="shared" si="11"/>
        <v>1</v>
      </c>
      <c r="H717" t="e">
        <f>'Frese Valve Selection'!AB717</f>
        <v>#N/A</v>
      </c>
      <c r="I717" t="e">
        <f>'Frese Valve Selection'!AC717&amp;" kPa"</f>
        <v>#N/A</v>
      </c>
      <c r="J717">
        <f>'Frese Valve Selection'!B717</f>
        <v>0</v>
      </c>
      <c r="K717" s="47" t="str">
        <f>IF(ISBLANK('Frese Valve Selection'!E717),"",'Frese Valve Selection'!E717)</f>
        <v/>
      </c>
    </row>
    <row r="718" spans="1:11">
      <c r="A718" s="46">
        <f>'Frese Valve Selection'!AF718</f>
        <v>0</v>
      </c>
      <c r="B718">
        <f>'Frese Valve Selection'!C718</f>
        <v>0</v>
      </c>
      <c r="C718">
        <f>'Frese Valve Selection'!AA718</f>
        <v>0</v>
      </c>
      <c r="F718">
        <f>'Frese Valve Selection'!D718</f>
        <v>0</v>
      </c>
      <c r="G718">
        <f t="shared" si="11"/>
        <v>1</v>
      </c>
      <c r="H718" t="e">
        <f>'Frese Valve Selection'!AB718</f>
        <v>#N/A</v>
      </c>
      <c r="I718" t="e">
        <f>'Frese Valve Selection'!AC718&amp;" kPa"</f>
        <v>#N/A</v>
      </c>
      <c r="J718">
        <f>'Frese Valve Selection'!B718</f>
        <v>0</v>
      </c>
      <c r="K718" s="47" t="str">
        <f>IF(ISBLANK('Frese Valve Selection'!E718),"",'Frese Valve Selection'!E718)</f>
        <v/>
      </c>
    </row>
    <row r="719" spans="1:11">
      <c r="A719" s="46">
        <f>'Frese Valve Selection'!AF719</f>
        <v>0</v>
      </c>
      <c r="B719">
        <f>'Frese Valve Selection'!C719</f>
        <v>0</v>
      </c>
      <c r="C719">
        <f>'Frese Valve Selection'!AA719</f>
        <v>0</v>
      </c>
      <c r="F719">
        <f>'Frese Valve Selection'!D719</f>
        <v>0</v>
      </c>
      <c r="G719">
        <f t="shared" si="11"/>
        <v>1</v>
      </c>
      <c r="H719" t="e">
        <f>'Frese Valve Selection'!AB719</f>
        <v>#N/A</v>
      </c>
      <c r="I719" t="e">
        <f>'Frese Valve Selection'!AC719&amp;" kPa"</f>
        <v>#N/A</v>
      </c>
      <c r="J719">
        <f>'Frese Valve Selection'!B719</f>
        <v>0</v>
      </c>
      <c r="K719" s="47" t="str">
        <f>IF(ISBLANK('Frese Valve Selection'!E719),"",'Frese Valve Selection'!E719)</f>
        <v/>
      </c>
    </row>
    <row r="720" spans="1:11">
      <c r="A720" s="46">
        <f>'Frese Valve Selection'!AF720</f>
        <v>0</v>
      </c>
      <c r="B720">
        <f>'Frese Valve Selection'!C720</f>
        <v>0</v>
      </c>
      <c r="C720">
        <f>'Frese Valve Selection'!AA720</f>
        <v>0</v>
      </c>
      <c r="F720">
        <f>'Frese Valve Selection'!D720</f>
        <v>0</v>
      </c>
      <c r="G720">
        <f t="shared" si="11"/>
        <v>1</v>
      </c>
      <c r="H720" t="e">
        <f>'Frese Valve Selection'!AB720</f>
        <v>#N/A</v>
      </c>
      <c r="I720" t="e">
        <f>'Frese Valve Selection'!AC720&amp;" kPa"</f>
        <v>#N/A</v>
      </c>
      <c r="J720">
        <f>'Frese Valve Selection'!B720</f>
        <v>0</v>
      </c>
      <c r="K720" s="47" t="str">
        <f>IF(ISBLANK('Frese Valve Selection'!E720),"",'Frese Valve Selection'!E720)</f>
        <v/>
      </c>
    </row>
    <row r="721" spans="1:11">
      <c r="A721" s="46">
        <f>'Frese Valve Selection'!AF721</f>
        <v>0</v>
      </c>
      <c r="B721">
        <f>'Frese Valve Selection'!C721</f>
        <v>0</v>
      </c>
      <c r="C721">
        <f>'Frese Valve Selection'!AA721</f>
        <v>0</v>
      </c>
      <c r="F721">
        <f>'Frese Valve Selection'!D721</f>
        <v>0</v>
      </c>
      <c r="G721">
        <f t="shared" si="11"/>
        <v>1</v>
      </c>
      <c r="H721" t="e">
        <f>'Frese Valve Selection'!AB721</f>
        <v>#N/A</v>
      </c>
      <c r="I721" t="e">
        <f>'Frese Valve Selection'!AC721&amp;" kPa"</f>
        <v>#N/A</v>
      </c>
      <c r="J721">
        <f>'Frese Valve Selection'!B721</f>
        <v>0</v>
      </c>
      <c r="K721" s="47" t="str">
        <f>IF(ISBLANK('Frese Valve Selection'!E721),"",'Frese Valve Selection'!E721)</f>
        <v/>
      </c>
    </row>
    <row r="722" spans="1:11">
      <c r="A722" s="46">
        <f>'Frese Valve Selection'!AF722</f>
        <v>0</v>
      </c>
      <c r="B722">
        <f>'Frese Valve Selection'!C722</f>
        <v>0</v>
      </c>
      <c r="C722">
        <f>'Frese Valve Selection'!AA722</f>
        <v>0</v>
      </c>
      <c r="F722">
        <f>'Frese Valve Selection'!D722</f>
        <v>0</v>
      </c>
      <c r="G722">
        <f t="shared" si="11"/>
        <v>1</v>
      </c>
      <c r="H722" t="e">
        <f>'Frese Valve Selection'!AB722</f>
        <v>#N/A</v>
      </c>
      <c r="I722" t="e">
        <f>'Frese Valve Selection'!AC722&amp;" kPa"</f>
        <v>#N/A</v>
      </c>
      <c r="J722">
        <f>'Frese Valve Selection'!B722</f>
        <v>0</v>
      </c>
      <c r="K722" s="47" t="str">
        <f>IF(ISBLANK('Frese Valve Selection'!E722),"",'Frese Valve Selection'!E722)</f>
        <v/>
      </c>
    </row>
    <row r="723" spans="1:11">
      <c r="A723" s="46">
        <f>'Frese Valve Selection'!AF723</f>
        <v>0</v>
      </c>
      <c r="B723">
        <f>'Frese Valve Selection'!C723</f>
        <v>0</v>
      </c>
      <c r="C723">
        <f>'Frese Valve Selection'!AA723</f>
        <v>0</v>
      </c>
      <c r="F723">
        <f>'Frese Valve Selection'!D723</f>
        <v>0</v>
      </c>
      <c r="G723">
        <f t="shared" si="11"/>
        <v>1</v>
      </c>
      <c r="H723" t="e">
        <f>'Frese Valve Selection'!AB723</f>
        <v>#N/A</v>
      </c>
      <c r="I723" t="e">
        <f>'Frese Valve Selection'!AC723&amp;" kPa"</f>
        <v>#N/A</v>
      </c>
      <c r="J723">
        <f>'Frese Valve Selection'!B723</f>
        <v>0</v>
      </c>
      <c r="K723" s="47" t="str">
        <f>IF(ISBLANK('Frese Valve Selection'!E723),"",'Frese Valve Selection'!E723)</f>
        <v/>
      </c>
    </row>
    <row r="724" spans="1:11">
      <c r="A724" s="46">
        <f>'Frese Valve Selection'!AF724</f>
        <v>0</v>
      </c>
      <c r="B724">
        <f>'Frese Valve Selection'!C724</f>
        <v>0</v>
      </c>
      <c r="C724">
        <f>'Frese Valve Selection'!AA724</f>
        <v>0</v>
      </c>
      <c r="F724">
        <f>'Frese Valve Selection'!D724</f>
        <v>0</v>
      </c>
      <c r="G724">
        <f t="shared" si="11"/>
        <v>1</v>
      </c>
      <c r="H724" t="e">
        <f>'Frese Valve Selection'!AB724</f>
        <v>#N/A</v>
      </c>
      <c r="I724" t="e">
        <f>'Frese Valve Selection'!AC724&amp;" kPa"</f>
        <v>#N/A</v>
      </c>
      <c r="J724">
        <f>'Frese Valve Selection'!B724</f>
        <v>0</v>
      </c>
      <c r="K724" s="47" t="str">
        <f>IF(ISBLANK('Frese Valve Selection'!E724),"",'Frese Valve Selection'!E724)</f>
        <v/>
      </c>
    </row>
    <row r="725" spans="1:11">
      <c r="A725" s="46">
        <f>'Frese Valve Selection'!AF725</f>
        <v>0</v>
      </c>
      <c r="B725">
        <f>'Frese Valve Selection'!C725</f>
        <v>0</v>
      </c>
      <c r="C725">
        <f>'Frese Valve Selection'!AA725</f>
        <v>0</v>
      </c>
      <c r="F725">
        <f>'Frese Valve Selection'!D725</f>
        <v>0</v>
      </c>
      <c r="G725">
        <f t="shared" si="11"/>
        <v>1</v>
      </c>
      <c r="H725" t="e">
        <f>'Frese Valve Selection'!AB725</f>
        <v>#N/A</v>
      </c>
      <c r="I725" t="e">
        <f>'Frese Valve Selection'!AC725&amp;" kPa"</f>
        <v>#N/A</v>
      </c>
      <c r="J725">
        <f>'Frese Valve Selection'!B725</f>
        <v>0</v>
      </c>
      <c r="K725" s="47" t="str">
        <f>IF(ISBLANK('Frese Valve Selection'!E725),"",'Frese Valve Selection'!E725)</f>
        <v/>
      </c>
    </row>
    <row r="726" spans="1:11">
      <c r="A726" s="46">
        <f>'Frese Valve Selection'!AF726</f>
        <v>0</v>
      </c>
      <c r="B726">
        <f>'Frese Valve Selection'!C726</f>
        <v>0</v>
      </c>
      <c r="C726">
        <f>'Frese Valve Selection'!AA726</f>
        <v>0</v>
      </c>
      <c r="F726">
        <f>'Frese Valve Selection'!D726</f>
        <v>0</v>
      </c>
      <c r="G726">
        <f t="shared" si="11"/>
        <v>1</v>
      </c>
      <c r="H726" t="e">
        <f>'Frese Valve Selection'!AB726</f>
        <v>#N/A</v>
      </c>
      <c r="I726" t="e">
        <f>'Frese Valve Selection'!AC726&amp;" kPa"</f>
        <v>#N/A</v>
      </c>
      <c r="J726">
        <f>'Frese Valve Selection'!B726</f>
        <v>0</v>
      </c>
      <c r="K726" s="47" t="str">
        <f>IF(ISBLANK('Frese Valve Selection'!E726),"",'Frese Valve Selection'!E726)</f>
        <v/>
      </c>
    </row>
    <row r="727" spans="1:11">
      <c r="A727" s="46">
        <f>'Frese Valve Selection'!AF727</f>
        <v>0</v>
      </c>
      <c r="B727">
        <f>'Frese Valve Selection'!C727</f>
        <v>0</v>
      </c>
      <c r="C727">
        <f>'Frese Valve Selection'!AA727</f>
        <v>0</v>
      </c>
      <c r="F727">
        <f>'Frese Valve Selection'!D727</f>
        <v>0</v>
      </c>
      <c r="G727">
        <f t="shared" si="11"/>
        <v>1</v>
      </c>
      <c r="H727" t="e">
        <f>'Frese Valve Selection'!AB727</f>
        <v>#N/A</v>
      </c>
      <c r="I727" t="e">
        <f>'Frese Valve Selection'!AC727&amp;" kPa"</f>
        <v>#N/A</v>
      </c>
      <c r="J727">
        <f>'Frese Valve Selection'!B727</f>
        <v>0</v>
      </c>
      <c r="K727" s="47" t="str">
        <f>IF(ISBLANK('Frese Valve Selection'!E727),"",'Frese Valve Selection'!E727)</f>
        <v/>
      </c>
    </row>
    <row r="728" spans="1:11">
      <c r="A728" s="46">
        <f>'Frese Valve Selection'!AF728</f>
        <v>0</v>
      </c>
      <c r="B728">
        <f>'Frese Valve Selection'!C728</f>
        <v>0</v>
      </c>
      <c r="C728">
        <f>'Frese Valve Selection'!AA728</f>
        <v>0</v>
      </c>
      <c r="F728">
        <f>'Frese Valve Selection'!D728</f>
        <v>0</v>
      </c>
      <c r="G728">
        <f t="shared" si="11"/>
        <v>1</v>
      </c>
      <c r="H728" t="e">
        <f>'Frese Valve Selection'!AB728</f>
        <v>#N/A</v>
      </c>
      <c r="I728" t="e">
        <f>'Frese Valve Selection'!AC728&amp;" kPa"</f>
        <v>#N/A</v>
      </c>
      <c r="J728">
        <f>'Frese Valve Selection'!B728</f>
        <v>0</v>
      </c>
      <c r="K728" s="47" t="str">
        <f>IF(ISBLANK('Frese Valve Selection'!E728),"",'Frese Valve Selection'!E728)</f>
        <v/>
      </c>
    </row>
    <row r="729" spans="1:11">
      <c r="A729" s="46">
        <f>'Frese Valve Selection'!AF729</f>
        <v>0</v>
      </c>
      <c r="B729">
        <f>'Frese Valve Selection'!C729</f>
        <v>0</v>
      </c>
      <c r="C729">
        <f>'Frese Valve Selection'!AA729</f>
        <v>0</v>
      </c>
      <c r="F729">
        <f>'Frese Valve Selection'!D729</f>
        <v>0</v>
      </c>
      <c r="G729">
        <f t="shared" si="11"/>
        <v>1</v>
      </c>
      <c r="H729" t="e">
        <f>'Frese Valve Selection'!AB729</f>
        <v>#N/A</v>
      </c>
      <c r="I729" t="e">
        <f>'Frese Valve Selection'!AC729&amp;" kPa"</f>
        <v>#N/A</v>
      </c>
      <c r="J729">
        <f>'Frese Valve Selection'!B729</f>
        <v>0</v>
      </c>
      <c r="K729" s="47" t="str">
        <f>IF(ISBLANK('Frese Valve Selection'!E729),"",'Frese Valve Selection'!E729)</f>
        <v/>
      </c>
    </row>
    <row r="730" spans="1:11">
      <c r="A730" s="46">
        <f>'Frese Valve Selection'!AF730</f>
        <v>0</v>
      </c>
      <c r="B730">
        <f>'Frese Valve Selection'!C730</f>
        <v>0</v>
      </c>
      <c r="C730">
        <f>'Frese Valve Selection'!AA730</f>
        <v>0</v>
      </c>
      <c r="F730">
        <f>'Frese Valve Selection'!D730</f>
        <v>0</v>
      </c>
      <c r="G730">
        <f t="shared" si="11"/>
        <v>1</v>
      </c>
      <c r="H730" t="e">
        <f>'Frese Valve Selection'!AB730</f>
        <v>#N/A</v>
      </c>
      <c r="I730" t="e">
        <f>'Frese Valve Selection'!AC730&amp;" kPa"</f>
        <v>#N/A</v>
      </c>
      <c r="J730">
        <f>'Frese Valve Selection'!B730</f>
        <v>0</v>
      </c>
      <c r="K730" s="47" t="str">
        <f>IF(ISBLANK('Frese Valve Selection'!E730),"",'Frese Valve Selection'!E730)</f>
        <v/>
      </c>
    </row>
    <row r="731" spans="1:11">
      <c r="A731" s="46">
        <f>'Frese Valve Selection'!AF731</f>
        <v>0</v>
      </c>
      <c r="B731">
        <f>'Frese Valve Selection'!C731</f>
        <v>0</v>
      </c>
      <c r="C731">
        <f>'Frese Valve Selection'!AA731</f>
        <v>0</v>
      </c>
      <c r="F731">
        <f>'Frese Valve Selection'!D731</f>
        <v>0</v>
      </c>
      <c r="G731">
        <f t="shared" si="11"/>
        <v>1</v>
      </c>
      <c r="H731" t="e">
        <f>'Frese Valve Selection'!AB731</f>
        <v>#N/A</v>
      </c>
      <c r="I731" t="e">
        <f>'Frese Valve Selection'!AC731&amp;" kPa"</f>
        <v>#N/A</v>
      </c>
      <c r="J731">
        <f>'Frese Valve Selection'!B731</f>
        <v>0</v>
      </c>
      <c r="K731" s="47" t="str">
        <f>IF(ISBLANK('Frese Valve Selection'!E731),"",'Frese Valve Selection'!E731)</f>
        <v/>
      </c>
    </row>
    <row r="732" spans="1:11">
      <c r="A732" s="46">
        <f>'Frese Valve Selection'!AF732</f>
        <v>0</v>
      </c>
      <c r="B732">
        <f>'Frese Valve Selection'!C732</f>
        <v>0</v>
      </c>
      <c r="C732">
        <f>'Frese Valve Selection'!AA732</f>
        <v>0</v>
      </c>
      <c r="F732">
        <f>'Frese Valve Selection'!D732</f>
        <v>0</v>
      </c>
      <c r="G732">
        <f t="shared" si="11"/>
        <v>1</v>
      </c>
      <c r="H732" t="e">
        <f>'Frese Valve Selection'!AB732</f>
        <v>#N/A</v>
      </c>
      <c r="I732" t="e">
        <f>'Frese Valve Selection'!AC732&amp;" kPa"</f>
        <v>#N/A</v>
      </c>
      <c r="J732">
        <f>'Frese Valve Selection'!B732</f>
        <v>0</v>
      </c>
      <c r="K732" s="47" t="str">
        <f>IF(ISBLANK('Frese Valve Selection'!E732),"",'Frese Valve Selection'!E732)</f>
        <v/>
      </c>
    </row>
    <row r="733" spans="1:11">
      <c r="A733" s="46">
        <f>'Frese Valve Selection'!AF733</f>
        <v>0</v>
      </c>
      <c r="B733">
        <f>'Frese Valve Selection'!C733</f>
        <v>0</v>
      </c>
      <c r="C733">
        <f>'Frese Valve Selection'!AA733</f>
        <v>0</v>
      </c>
      <c r="F733">
        <f>'Frese Valve Selection'!D733</f>
        <v>0</v>
      </c>
      <c r="G733">
        <f t="shared" si="11"/>
        <v>1</v>
      </c>
      <c r="H733" t="e">
        <f>'Frese Valve Selection'!AB733</f>
        <v>#N/A</v>
      </c>
      <c r="I733" t="e">
        <f>'Frese Valve Selection'!AC733&amp;" kPa"</f>
        <v>#N/A</v>
      </c>
      <c r="J733">
        <f>'Frese Valve Selection'!B733</f>
        <v>0</v>
      </c>
      <c r="K733" s="47" t="str">
        <f>IF(ISBLANK('Frese Valve Selection'!E733),"",'Frese Valve Selection'!E733)</f>
        <v/>
      </c>
    </row>
    <row r="734" spans="1:11">
      <c r="A734" s="46">
        <f>'Frese Valve Selection'!AF734</f>
        <v>0</v>
      </c>
      <c r="B734">
        <f>'Frese Valve Selection'!C734</f>
        <v>0</v>
      </c>
      <c r="C734">
        <f>'Frese Valve Selection'!AA734</f>
        <v>0</v>
      </c>
      <c r="F734">
        <f>'Frese Valve Selection'!D734</f>
        <v>0</v>
      </c>
      <c r="G734">
        <f t="shared" si="11"/>
        <v>1</v>
      </c>
      <c r="H734" t="e">
        <f>'Frese Valve Selection'!AB734</f>
        <v>#N/A</v>
      </c>
      <c r="I734" t="e">
        <f>'Frese Valve Selection'!AC734&amp;" kPa"</f>
        <v>#N/A</v>
      </c>
      <c r="J734">
        <f>'Frese Valve Selection'!B734</f>
        <v>0</v>
      </c>
      <c r="K734" s="47" t="str">
        <f>IF(ISBLANK('Frese Valve Selection'!E734),"",'Frese Valve Selection'!E734)</f>
        <v/>
      </c>
    </row>
    <row r="735" spans="1:11">
      <c r="A735" s="46">
        <f>'Frese Valve Selection'!AF735</f>
        <v>0</v>
      </c>
      <c r="B735">
        <f>'Frese Valve Selection'!C735</f>
        <v>0</v>
      </c>
      <c r="C735">
        <f>'Frese Valve Selection'!AA735</f>
        <v>0</v>
      </c>
      <c r="F735">
        <f>'Frese Valve Selection'!D735</f>
        <v>0</v>
      </c>
      <c r="G735">
        <f t="shared" si="11"/>
        <v>1</v>
      </c>
      <c r="H735" t="e">
        <f>'Frese Valve Selection'!AB735</f>
        <v>#N/A</v>
      </c>
      <c r="I735" t="e">
        <f>'Frese Valve Selection'!AC735&amp;" kPa"</f>
        <v>#N/A</v>
      </c>
      <c r="J735">
        <f>'Frese Valve Selection'!B735</f>
        <v>0</v>
      </c>
      <c r="K735" s="47" t="str">
        <f>IF(ISBLANK('Frese Valve Selection'!E735),"",'Frese Valve Selection'!E735)</f>
        <v/>
      </c>
    </row>
    <row r="736" spans="1:11">
      <c r="A736" s="46">
        <f>'Frese Valve Selection'!AF736</f>
        <v>0</v>
      </c>
      <c r="B736">
        <f>'Frese Valve Selection'!C736</f>
        <v>0</v>
      </c>
      <c r="C736">
        <f>'Frese Valve Selection'!AA736</f>
        <v>0</v>
      </c>
      <c r="F736">
        <f>'Frese Valve Selection'!D736</f>
        <v>0</v>
      </c>
      <c r="G736">
        <f t="shared" si="11"/>
        <v>1</v>
      </c>
      <c r="H736" t="e">
        <f>'Frese Valve Selection'!AB736</f>
        <v>#N/A</v>
      </c>
      <c r="I736" t="e">
        <f>'Frese Valve Selection'!AC736&amp;" kPa"</f>
        <v>#N/A</v>
      </c>
      <c r="J736">
        <f>'Frese Valve Selection'!B736</f>
        <v>0</v>
      </c>
      <c r="K736" s="47" t="str">
        <f>IF(ISBLANK('Frese Valve Selection'!E736),"",'Frese Valve Selection'!E736)</f>
        <v/>
      </c>
    </row>
    <row r="737" spans="1:11">
      <c r="A737" s="46">
        <f>'Frese Valve Selection'!AF737</f>
        <v>0</v>
      </c>
      <c r="B737">
        <f>'Frese Valve Selection'!C737</f>
        <v>0</v>
      </c>
      <c r="C737">
        <f>'Frese Valve Selection'!AA737</f>
        <v>0</v>
      </c>
      <c r="F737">
        <f>'Frese Valve Selection'!D737</f>
        <v>0</v>
      </c>
      <c r="G737">
        <f t="shared" si="11"/>
        <v>1</v>
      </c>
      <c r="H737" t="e">
        <f>'Frese Valve Selection'!AB737</f>
        <v>#N/A</v>
      </c>
      <c r="I737" t="e">
        <f>'Frese Valve Selection'!AC737&amp;" kPa"</f>
        <v>#N/A</v>
      </c>
      <c r="J737">
        <f>'Frese Valve Selection'!B737</f>
        <v>0</v>
      </c>
      <c r="K737" s="47" t="str">
        <f>IF(ISBLANK('Frese Valve Selection'!E737),"",'Frese Valve Selection'!E737)</f>
        <v/>
      </c>
    </row>
    <row r="738" spans="1:11">
      <c r="A738" s="46">
        <f>'Frese Valve Selection'!AF738</f>
        <v>0</v>
      </c>
      <c r="B738">
        <f>'Frese Valve Selection'!C738</f>
        <v>0</v>
      </c>
      <c r="C738">
        <f>'Frese Valve Selection'!AA738</f>
        <v>0</v>
      </c>
      <c r="F738">
        <f>'Frese Valve Selection'!D738</f>
        <v>0</v>
      </c>
      <c r="G738">
        <f t="shared" si="11"/>
        <v>1</v>
      </c>
      <c r="H738" t="e">
        <f>'Frese Valve Selection'!AB738</f>
        <v>#N/A</v>
      </c>
      <c r="I738" t="e">
        <f>'Frese Valve Selection'!AC738&amp;" kPa"</f>
        <v>#N/A</v>
      </c>
      <c r="J738">
        <f>'Frese Valve Selection'!B738</f>
        <v>0</v>
      </c>
      <c r="K738" s="47" t="str">
        <f>IF(ISBLANK('Frese Valve Selection'!E738),"",'Frese Valve Selection'!E738)</f>
        <v/>
      </c>
    </row>
    <row r="739" spans="1:11">
      <c r="A739" s="46">
        <f>'Frese Valve Selection'!AF739</f>
        <v>0</v>
      </c>
      <c r="B739">
        <f>'Frese Valve Selection'!C739</f>
        <v>0</v>
      </c>
      <c r="C739">
        <f>'Frese Valve Selection'!AA739</f>
        <v>0</v>
      </c>
      <c r="F739">
        <f>'Frese Valve Selection'!D739</f>
        <v>0</v>
      </c>
      <c r="G739">
        <f t="shared" si="11"/>
        <v>1</v>
      </c>
      <c r="H739" t="e">
        <f>'Frese Valve Selection'!AB739</f>
        <v>#N/A</v>
      </c>
      <c r="I739" t="e">
        <f>'Frese Valve Selection'!AC739&amp;" kPa"</f>
        <v>#N/A</v>
      </c>
      <c r="J739">
        <f>'Frese Valve Selection'!B739</f>
        <v>0</v>
      </c>
      <c r="K739" s="47" t="str">
        <f>IF(ISBLANK('Frese Valve Selection'!E739),"",'Frese Valve Selection'!E739)</f>
        <v/>
      </c>
    </row>
    <row r="740" spans="1:11">
      <c r="A740" s="46">
        <f>'Frese Valve Selection'!AF740</f>
        <v>0</v>
      </c>
      <c r="B740">
        <f>'Frese Valve Selection'!C740</f>
        <v>0</v>
      </c>
      <c r="C740">
        <f>'Frese Valve Selection'!AA740</f>
        <v>0</v>
      </c>
      <c r="F740">
        <f>'Frese Valve Selection'!D740</f>
        <v>0</v>
      </c>
      <c r="G740">
        <f t="shared" si="11"/>
        <v>1</v>
      </c>
      <c r="H740" t="e">
        <f>'Frese Valve Selection'!AB740</f>
        <v>#N/A</v>
      </c>
      <c r="I740" t="e">
        <f>'Frese Valve Selection'!AC740&amp;" kPa"</f>
        <v>#N/A</v>
      </c>
      <c r="J740">
        <f>'Frese Valve Selection'!B740</f>
        <v>0</v>
      </c>
      <c r="K740" s="47" t="str">
        <f>IF(ISBLANK('Frese Valve Selection'!E740),"",'Frese Valve Selection'!E740)</f>
        <v/>
      </c>
    </row>
    <row r="741" spans="1:11">
      <c r="A741" s="46">
        <f>'Frese Valve Selection'!AF741</f>
        <v>0</v>
      </c>
      <c r="B741">
        <f>'Frese Valve Selection'!C741</f>
        <v>0</v>
      </c>
      <c r="C741">
        <f>'Frese Valve Selection'!AA741</f>
        <v>0</v>
      </c>
      <c r="F741">
        <f>'Frese Valve Selection'!D741</f>
        <v>0</v>
      </c>
      <c r="G741">
        <f t="shared" si="11"/>
        <v>1</v>
      </c>
      <c r="H741" t="e">
        <f>'Frese Valve Selection'!AB741</f>
        <v>#N/A</v>
      </c>
      <c r="I741" t="e">
        <f>'Frese Valve Selection'!AC741&amp;" kPa"</f>
        <v>#N/A</v>
      </c>
      <c r="J741">
        <f>'Frese Valve Selection'!B741</f>
        <v>0</v>
      </c>
      <c r="K741" s="47" t="str">
        <f>IF(ISBLANK('Frese Valve Selection'!E741),"",'Frese Valve Selection'!E741)</f>
        <v/>
      </c>
    </row>
    <row r="742" spans="1:11">
      <c r="A742" s="46">
        <f>'Frese Valve Selection'!AF742</f>
        <v>0</v>
      </c>
      <c r="B742">
        <f>'Frese Valve Selection'!C742</f>
        <v>0</v>
      </c>
      <c r="C742">
        <f>'Frese Valve Selection'!AA742</f>
        <v>0</v>
      </c>
      <c r="F742">
        <f>'Frese Valve Selection'!D742</f>
        <v>0</v>
      </c>
      <c r="G742">
        <f t="shared" si="11"/>
        <v>1</v>
      </c>
      <c r="H742" t="e">
        <f>'Frese Valve Selection'!AB742</f>
        <v>#N/A</v>
      </c>
      <c r="I742" t="e">
        <f>'Frese Valve Selection'!AC742&amp;" kPa"</f>
        <v>#N/A</v>
      </c>
      <c r="J742">
        <f>'Frese Valve Selection'!B742</f>
        <v>0</v>
      </c>
      <c r="K742" s="47" t="str">
        <f>IF(ISBLANK('Frese Valve Selection'!E742),"",'Frese Valve Selection'!E742)</f>
        <v/>
      </c>
    </row>
    <row r="743" spans="1:11">
      <c r="A743" s="46">
        <f>'Frese Valve Selection'!AF743</f>
        <v>0</v>
      </c>
      <c r="B743">
        <f>'Frese Valve Selection'!C743</f>
        <v>0</v>
      </c>
      <c r="C743">
        <f>'Frese Valve Selection'!AA743</f>
        <v>0</v>
      </c>
      <c r="F743">
        <f>'Frese Valve Selection'!D743</f>
        <v>0</v>
      </c>
      <c r="G743">
        <f t="shared" si="11"/>
        <v>1</v>
      </c>
      <c r="H743" t="e">
        <f>'Frese Valve Selection'!AB743</f>
        <v>#N/A</v>
      </c>
      <c r="I743" t="e">
        <f>'Frese Valve Selection'!AC743&amp;" kPa"</f>
        <v>#N/A</v>
      </c>
      <c r="J743">
        <f>'Frese Valve Selection'!B743</f>
        <v>0</v>
      </c>
      <c r="K743" s="47" t="str">
        <f>IF(ISBLANK('Frese Valve Selection'!E743),"",'Frese Valve Selection'!E743)</f>
        <v/>
      </c>
    </row>
    <row r="744" spans="1:11">
      <c r="A744" s="46">
        <f>'Frese Valve Selection'!AF744</f>
        <v>0</v>
      </c>
      <c r="B744">
        <f>'Frese Valve Selection'!C744</f>
        <v>0</v>
      </c>
      <c r="C744">
        <f>'Frese Valve Selection'!AA744</f>
        <v>0</v>
      </c>
      <c r="F744">
        <f>'Frese Valve Selection'!D744</f>
        <v>0</v>
      </c>
      <c r="G744">
        <f t="shared" si="11"/>
        <v>1</v>
      </c>
      <c r="H744" t="e">
        <f>'Frese Valve Selection'!AB744</f>
        <v>#N/A</v>
      </c>
      <c r="I744" t="e">
        <f>'Frese Valve Selection'!AC744&amp;" kPa"</f>
        <v>#N/A</v>
      </c>
      <c r="J744">
        <f>'Frese Valve Selection'!B744</f>
        <v>0</v>
      </c>
      <c r="K744" s="47" t="str">
        <f>IF(ISBLANK('Frese Valve Selection'!E744),"",'Frese Valve Selection'!E744)</f>
        <v/>
      </c>
    </row>
    <row r="745" spans="1:11">
      <c r="A745" s="46">
        <f>'Frese Valve Selection'!AF745</f>
        <v>0</v>
      </c>
      <c r="B745">
        <f>'Frese Valve Selection'!C745</f>
        <v>0</v>
      </c>
      <c r="C745">
        <f>'Frese Valve Selection'!AA745</f>
        <v>0</v>
      </c>
      <c r="F745">
        <f>'Frese Valve Selection'!D745</f>
        <v>0</v>
      </c>
      <c r="G745">
        <f t="shared" si="11"/>
        <v>1</v>
      </c>
      <c r="H745" t="e">
        <f>'Frese Valve Selection'!AB745</f>
        <v>#N/A</v>
      </c>
      <c r="I745" t="e">
        <f>'Frese Valve Selection'!AC745&amp;" kPa"</f>
        <v>#N/A</v>
      </c>
      <c r="J745">
        <f>'Frese Valve Selection'!B745</f>
        <v>0</v>
      </c>
      <c r="K745" s="47" t="str">
        <f>IF(ISBLANK('Frese Valve Selection'!E745),"",'Frese Valve Selection'!E745)</f>
        <v/>
      </c>
    </row>
    <row r="746" spans="1:11">
      <c r="A746" s="46">
        <f>'Frese Valve Selection'!AF746</f>
        <v>0</v>
      </c>
      <c r="B746">
        <f>'Frese Valve Selection'!C746</f>
        <v>0</v>
      </c>
      <c r="C746">
        <f>'Frese Valve Selection'!AA746</f>
        <v>0</v>
      </c>
      <c r="F746">
        <f>'Frese Valve Selection'!D746</f>
        <v>0</v>
      </c>
      <c r="G746">
        <f t="shared" si="11"/>
        <v>1</v>
      </c>
      <c r="H746" t="e">
        <f>'Frese Valve Selection'!AB746</f>
        <v>#N/A</v>
      </c>
      <c r="I746" t="e">
        <f>'Frese Valve Selection'!AC746&amp;" kPa"</f>
        <v>#N/A</v>
      </c>
      <c r="J746">
        <f>'Frese Valve Selection'!B746</f>
        <v>0</v>
      </c>
      <c r="K746" s="47" t="str">
        <f>IF(ISBLANK('Frese Valve Selection'!E746),"",'Frese Valve Selection'!E746)</f>
        <v/>
      </c>
    </row>
    <row r="747" spans="1:11">
      <c r="A747" s="46">
        <f>'Frese Valve Selection'!AF747</f>
        <v>0</v>
      </c>
      <c r="B747">
        <f>'Frese Valve Selection'!C747</f>
        <v>0</v>
      </c>
      <c r="C747">
        <f>'Frese Valve Selection'!AA747</f>
        <v>0</v>
      </c>
      <c r="F747">
        <f>'Frese Valve Selection'!D747</f>
        <v>0</v>
      </c>
      <c r="G747">
        <f t="shared" si="11"/>
        <v>1</v>
      </c>
      <c r="H747" t="e">
        <f>'Frese Valve Selection'!AB747</f>
        <v>#N/A</v>
      </c>
      <c r="I747" t="e">
        <f>'Frese Valve Selection'!AC747&amp;" kPa"</f>
        <v>#N/A</v>
      </c>
      <c r="J747">
        <f>'Frese Valve Selection'!B747</f>
        <v>0</v>
      </c>
      <c r="K747" s="47" t="str">
        <f>IF(ISBLANK('Frese Valve Selection'!E747),"",'Frese Valve Selection'!E747)</f>
        <v/>
      </c>
    </row>
    <row r="748" spans="1:11">
      <c r="A748" s="46">
        <f>'Frese Valve Selection'!AF748</f>
        <v>0</v>
      </c>
      <c r="B748">
        <f>'Frese Valve Selection'!C748</f>
        <v>0</v>
      </c>
      <c r="C748">
        <f>'Frese Valve Selection'!AA748</f>
        <v>0</v>
      </c>
      <c r="F748">
        <f>'Frese Valve Selection'!D748</f>
        <v>0</v>
      </c>
      <c r="G748">
        <f t="shared" si="11"/>
        <v>1</v>
      </c>
      <c r="H748" t="e">
        <f>'Frese Valve Selection'!AB748</f>
        <v>#N/A</v>
      </c>
      <c r="I748" t="e">
        <f>'Frese Valve Selection'!AC748&amp;" kPa"</f>
        <v>#N/A</v>
      </c>
      <c r="J748">
        <f>'Frese Valve Selection'!B748</f>
        <v>0</v>
      </c>
      <c r="K748" s="47" t="str">
        <f>IF(ISBLANK('Frese Valve Selection'!E748),"",'Frese Valve Selection'!E748)</f>
        <v/>
      </c>
    </row>
    <row r="749" spans="1:11">
      <c r="A749" s="46">
        <f>'Frese Valve Selection'!AF749</f>
        <v>0</v>
      </c>
      <c r="B749">
        <f>'Frese Valve Selection'!C749</f>
        <v>0</v>
      </c>
      <c r="C749">
        <f>'Frese Valve Selection'!AA749</f>
        <v>0</v>
      </c>
      <c r="F749">
        <f>'Frese Valve Selection'!D749</f>
        <v>0</v>
      </c>
      <c r="G749">
        <f t="shared" si="11"/>
        <v>1</v>
      </c>
      <c r="H749" t="e">
        <f>'Frese Valve Selection'!AB749</f>
        <v>#N/A</v>
      </c>
      <c r="I749" t="e">
        <f>'Frese Valve Selection'!AC749&amp;" kPa"</f>
        <v>#N/A</v>
      </c>
      <c r="J749">
        <f>'Frese Valve Selection'!B749</f>
        <v>0</v>
      </c>
      <c r="K749" s="47" t="str">
        <f>IF(ISBLANK('Frese Valve Selection'!E749),"",'Frese Valve Selection'!E749)</f>
        <v/>
      </c>
    </row>
    <row r="750" spans="1:11">
      <c r="A750" s="46">
        <f>'Frese Valve Selection'!AF750</f>
        <v>0</v>
      </c>
      <c r="B750">
        <f>'Frese Valve Selection'!C750</f>
        <v>0</v>
      </c>
      <c r="C750">
        <f>'Frese Valve Selection'!AA750</f>
        <v>0</v>
      </c>
      <c r="F750">
        <f>'Frese Valve Selection'!D750</f>
        <v>0</v>
      </c>
      <c r="G750">
        <f t="shared" si="11"/>
        <v>1</v>
      </c>
      <c r="H750" t="e">
        <f>'Frese Valve Selection'!AB750</f>
        <v>#N/A</v>
      </c>
      <c r="I750" t="e">
        <f>'Frese Valve Selection'!AC750&amp;" kPa"</f>
        <v>#N/A</v>
      </c>
      <c r="J750">
        <f>'Frese Valve Selection'!B750</f>
        <v>0</v>
      </c>
      <c r="K750" s="47" t="str">
        <f>IF(ISBLANK('Frese Valve Selection'!E750),"",'Frese Valve Selection'!E750)</f>
        <v/>
      </c>
    </row>
    <row r="751" spans="1:11">
      <c r="A751" s="46">
        <f>'Frese Valve Selection'!AF751</f>
        <v>0</v>
      </c>
      <c r="B751">
        <f>'Frese Valve Selection'!C751</f>
        <v>0</v>
      </c>
      <c r="C751">
        <f>'Frese Valve Selection'!AA751</f>
        <v>0</v>
      </c>
      <c r="F751">
        <f>'Frese Valve Selection'!D751</f>
        <v>0</v>
      </c>
      <c r="G751">
        <f t="shared" si="11"/>
        <v>1</v>
      </c>
      <c r="H751" t="e">
        <f>'Frese Valve Selection'!AB751</f>
        <v>#N/A</v>
      </c>
      <c r="I751" t="e">
        <f>'Frese Valve Selection'!AC751&amp;" kPa"</f>
        <v>#N/A</v>
      </c>
      <c r="J751">
        <f>'Frese Valve Selection'!B751</f>
        <v>0</v>
      </c>
      <c r="K751" s="47" t="str">
        <f>IF(ISBLANK('Frese Valve Selection'!E751),"",'Frese Valve Selection'!E751)</f>
        <v/>
      </c>
    </row>
    <row r="752" spans="1:11">
      <c r="A752" s="46">
        <f>'Frese Valve Selection'!AF752</f>
        <v>0</v>
      </c>
      <c r="B752">
        <f>'Frese Valve Selection'!C752</f>
        <v>0</v>
      </c>
      <c r="C752">
        <f>'Frese Valve Selection'!AA752</f>
        <v>0</v>
      </c>
      <c r="F752">
        <f>'Frese Valve Selection'!D752</f>
        <v>0</v>
      </c>
      <c r="G752">
        <f t="shared" si="11"/>
        <v>1</v>
      </c>
      <c r="H752" t="e">
        <f>'Frese Valve Selection'!AB752</f>
        <v>#N/A</v>
      </c>
      <c r="I752" t="e">
        <f>'Frese Valve Selection'!AC752&amp;" kPa"</f>
        <v>#N/A</v>
      </c>
      <c r="J752">
        <f>'Frese Valve Selection'!B752</f>
        <v>0</v>
      </c>
      <c r="K752" s="47" t="str">
        <f>IF(ISBLANK('Frese Valve Selection'!E752),"",'Frese Valve Selection'!E752)</f>
        <v/>
      </c>
    </row>
    <row r="753" spans="1:11">
      <c r="A753" s="46">
        <f>'Frese Valve Selection'!AF753</f>
        <v>0</v>
      </c>
      <c r="B753">
        <f>'Frese Valve Selection'!C753</f>
        <v>0</v>
      </c>
      <c r="C753">
        <f>'Frese Valve Selection'!AA753</f>
        <v>0</v>
      </c>
      <c r="F753">
        <f>'Frese Valve Selection'!D753</f>
        <v>0</v>
      </c>
      <c r="G753">
        <f t="shared" si="11"/>
        <v>1</v>
      </c>
      <c r="H753" t="e">
        <f>'Frese Valve Selection'!AB753</f>
        <v>#N/A</v>
      </c>
      <c r="I753" t="e">
        <f>'Frese Valve Selection'!AC753&amp;" kPa"</f>
        <v>#N/A</v>
      </c>
      <c r="J753">
        <f>'Frese Valve Selection'!B753</f>
        <v>0</v>
      </c>
      <c r="K753" s="47" t="str">
        <f>IF(ISBLANK('Frese Valve Selection'!E753),"",'Frese Valve Selection'!E753)</f>
        <v/>
      </c>
    </row>
    <row r="754" spans="1:11">
      <c r="A754" s="46">
        <f>'Frese Valve Selection'!AF754</f>
        <v>0</v>
      </c>
      <c r="B754">
        <f>'Frese Valve Selection'!C754</f>
        <v>0</v>
      </c>
      <c r="C754">
        <f>'Frese Valve Selection'!AA754</f>
        <v>0</v>
      </c>
      <c r="F754">
        <f>'Frese Valve Selection'!D754</f>
        <v>0</v>
      </c>
      <c r="G754">
        <f t="shared" si="11"/>
        <v>1</v>
      </c>
      <c r="H754" t="e">
        <f>'Frese Valve Selection'!AB754</f>
        <v>#N/A</v>
      </c>
      <c r="I754" t="e">
        <f>'Frese Valve Selection'!AC754&amp;" kPa"</f>
        <v>#N/A</v>
      </c>
      <c r="J754">
        <f>'Frese Valve Selection'!B754</f>
        <v>0</v>
      </c>
      <c r="K754" s="47" t="str">
        <f>IF(ISBLANK('Frese Valve Selection'!E754),"",'Frese Valve Selection'!E754)</f>
        <v/>
      </c>
    </row>
    <row r="755" spans="1:11">
      <c r="A755" s="46">
        <f>'Frese Valve Selection'!AF755</f>
        <v>0</v>
      </c>
      <c r="B755">
        <f>'Frese Valve Selection'!C755</f>
        <v>0</v>
      </c>
      <c r="C755">
        <f>'Frese Valve Selection'!AA755</f>
        <v>0</v>
      </c>
      <c r="F755">
        <f>'Frese Valve Selection'!D755</f>
        <v>0</v>
      </c>
      <c r="G755">
        <f t="shared" si="11"/>
        <v>1</v>
      </c>
      <c r="H755" t="e">
        <f>'Frese Valve Selection'!AB755</f>
        <v>#N/A</v>
      </c>
      <c r="I755" t="e">
        <f>'Frese Valve Selection'!AC755&amp;" kPa"</f>
        <v>#N/A</v>
      </c>
      <c r="J755">
        <f>'Frese Valve Selection'!B755</f>
        <v>0</v>
      </c>
      <c r="K755" s="47" t="str">
        <f>IF(ISBLANK('Frese Valve Selection'!E755),"",'Frese Valve Selection'!E755)</f>
        <v/>
      </c>
    </row>
    <row r="756" spans="1:11">
      <c r="A756" s="46">
        <f>'Frese Valve Selection'!AF756</f>
        <v>0</v>
      </c>
      <c r="B756">
        <f>'Frese Valve Selection'!C756</f>
        <v>0</v>
      </c>
      <c r="C756">
        <f>'Frese Valve Selection'!AA756</f>
        <v>0</v>
      </c>
      <c r="F756">
        <f>'Frese Valve Selection'!D756</f>
        <v>0</v>
      </c>
      <c r="G756">
        <f t="shared" si="11"/>
        <v>1</v>
      </c>
      <c r="H756" t="e">
        <f>'Frese Valve Selection'!AB756</f>
        <v>#N/A</v>
      </c>
      <c r="I756" t="e">
        <f>'Frese Valve Selection'!AC756&amp;" kPa"</f>
        <v>#N/A</v>
      </c>
      <c r="J756">
        <f>'Frese Valve Selection'!B756</f>
        <v>0</v>
      </c>
      <c r="K756" s="47" t="str">
        <f>IF(ISBLANK('Frese Valve Selection'!E756),"",'Frese Valve Selection'!E756)</f>
        <v/>
      </c>
    </row>
    <row r="757" spans="1:11">
      <c r="A757" s="46">
        <f>'Frese Valve Selection'!AF757</f>
        <v>0</v>
      </c>
      <c r="B757">
        <f>'Frese Valve Selection'!C757</f>
        <v>0</v>
      </c>
      <c r="C757">
        <f>'Frese Valve Selection'!AA757</f>
        <v>0</v>
      </c>
      <c r="F757">
        <f>'Frese Valve Selection'!D757</f>
        <v>0</v>
      </c>
      <c r="G757">
        <f t="shared" si="11"/>
        <v>1</v>
      </c>
      <c r="H757" t="e">
        <f>'Frese Valve Selection'!AB757</f>
        <v>#N/A</v>
      </c>
      <c r="I757" t="e">
        <f>'Frese Valve Selection'!AC757&amp;" kPa"</f>
        <v>#N/A</v>
      </c>
      <c r="J757">
        <f>'Frese Valve Selection'!B757</f>
        <v>0</v>
      </c>
      <c r="K757" s="47" t="str">
        <f>IF(ISBLANK('Frese Valve Selection'!E757),"",'Frese Valve Selection'!E757)</f>
        <v/>
      </c>
    </row>
    <row r="758" spans="1:11">
      <c r="A758" s="46">
        <f>'Frese Valve Selection'!AF758</f>
        <v>0</v>
      </c>
      <c r="B758">
        <f>'Frese Valve Selection'!C758</f>
        <v>0</v>
      </c>
      <c r="C758">
        <f>'Frese Valve Selection'!AA758</f>
        <v>0</v>
      </c>
      <c r="F758">
        <f>'Frese Valve Selection'!D758</f>
        <v>0</v>
      </c>
      <c r="G758">
        <f t="shared" si="11"/>
        <v>1</v>
      </c>
      <c r="H758" t="e">
        <f>'Frese Valve Selection'!AB758</f>
        <v>#N/A</v>
      </c>
      <c r="I758" t="e">
        <f>'Frese Valve Selection'!AC758&amp;" kPa"</f>
        <v>#N/A</v>
      </c>
      <c r="J758">
        <f>'Frese Valve Selection'!B758</f>
        <v>0</v>
      </c>
      <c r="K758" s="47" t="str">
        <f>IF(ISBLANK('Frese Valve Selection'!E758),"",'Frese Valve Selection'!E758)</f>
        <v/>
      </c>
    </row>
    <row r="759" spans="1:11">
      <c r="A759" s="46">
        <f>'Frese Valve Selection'!AF759</f>
        <v>0</v>
      </c>
      <c r="B759">
        <f>'Frese Valve Selection'!C759</f>
        <v>0</v>
      </c>
      <c r="C759">
        <f>'Frese Valve Selection'!AA759</f>
        <v>0</v>
      </c>
      <c r="F759">
        <f>'Frese Valve Selection'!D759</f>
        <v>0</v>
      </c>
      <c r="G759">
        <f t="shared" si="11"/>
        <v>1</v>
      </c>
      <c r="H759" t="e">
        <f>'Frese Valve Selection'!AB759</f>
        <v>#N/A</v>
      </c>
      <c r="I759" t="e">
        <f>'Frese Valve Selection'!AC759&amp;" kPa"</f>
        <v>#N/A</v>
      </c>
      <c r="J759">
        <f>'Frese Valve Selection'!B759</f>
        <v>0</v>
      </c>
      <c r="K759" s="47" t="str">
        <f>IF(ISBLANK('Frese Valve Selection'!E759),"",'Frese Valve Selection'!E759)</f>
        <v/>
      </c>
    </row>
    <row r="760" spans="1:11">
      <c r="A760" s="46">
        <f>'Frese Valve Selection'!AF760</f>
        <v>0</v>
      </c>
      <c r="B760">
        <f>'Frese Valve Selection'!C760</f>
        <v>0</v>
      </c>
      <c r="C760">
        <f>'Frese Valve Selection'!AA760</f>
        <v>0</v>
      </c>
      <c r="F760">
        <f>'Frese Valve Selection'!D760</f>
        <v>0</v>
      </c>
      <c r="G760">
        <f t="shared" si="11"/>
        <v>1</v>
      </c>
      <c r="H760" t="e">
        <f>'Frese Valve Selection'!AB760</f>
        <v>#N/A</v>
      </c>
      <c r="I760" t="e">
        <f>'Frese Valve Selection'!AC760&amp;" kPa"</f>
        <v>#N/A</v>
      </c>
      <c r="J760">
        <f>'Frese Valve Selection'!B760</f>
        <v>0</v>
      </c>
      <c r="K760" s="47" t="str">
        <f>IF(ISBLANK('Frese Valve Selection'!E760),"",'Frese Valve Selection'!E760)</f>
        <v/>
      </c>
    </row>
    <row r="761" spans="1:11">
      <c r="A761" s="46">
        <f>'Frese Valve Selection'!AF761</f>
        <v>0</v>
      </c>
      <c r="B761">
        <f>'Frese Valve Selection'!C761</f>
        <v>0</v>
      </c>
      <c r="C761">
        <f>'Frese Valve Selection'!AA761</f>
        <v>0</v>
      </c>
      <c r="F761">
        <f>'Frese Valve Selection'!D761</f>
        <v>0</v>
      </c>
      <c r="G761">
        <f t="shared" si="11"/>
        <v>1</v>
      </c>
      <c r="H761" t="e">
        <f>'Frese Valve Selection'!AB761</f>
        <v>#N/A</v>
      </c>
      <c r="I761" t="e">
        <f>'Frese Valve Selection'!AC761&amp;" kPa"</f>
        <v>#N/A</v>
      </c>
      <c r="J761">
        <f>'Frese Valve Selection'!B761</f>
        <v>0</v>
      </c>
      <c r="K761" s="47" t="str">
        <f>IF(ISBLANK('Frese Valve Selection'!E761),"",'Frese Valve Selection'!E761)</f>
        <v/>
      </c>
    </row>
    <row r="762" spans="1:11">
      <c r="A762" s="46">
        <f>'Frese Valve Selection'!AF762</f>
        <v>0</v>
      </c>
      <c r="B762">
        <f>'Frese Valve Selection'!C762</f>
        <v>0</v>
      </c>
      <c r="C762">
        <f>'Frese Valve Selection'!AA762</f>
        <v>0</v>
      </c>
      <c r="F762">
        <f>'Frese Valve Selection'!D762</f>
        <v>0</v>
      </c>
      <c r="G762">
        <f t="shared" si="11"/>
        <v>1</v>
      </c>
      <c r="H762" t="e">
        <f>'Frese Valve Selection'!AB762</f>
        <v>#N/A</v>
      </c>
      <c r="I762" t="e">
        <f>'Frese Valve Selection'!AC762&amp;" kPa"</f>
        <v>#N/A</v>
      </c>
      <c r="J762">
        <f>'Frese Valve Selection'!B762</f>
        <v>0</v>
      </c>
      <c r="K762" s="47" t="str">
        <f>IF(ISBLANK('Frese Valve Selection'!E762),"",'Frese Valve Selection'!E762)</f>
        <v/>
      </c>
    </row>
    <row r="763" spans="1:11">
      <c r="A763" s="46">
        <f>'Frese Valve Selection'!AF763</f>
        <v>0</v>
      </c>
      <c r="B763">
        <f>'Frese Valve Selection'!C763</f>
        <v>0</v>
      </c>
      <c r="C763">
        <f>'Frese Valve Selection'!AA763</f>
        <v>0</v>
      </c>
      <c r="F763">
        <f>'Frese Valve Selection'!D763</f>
        <v>0</v>
      </c>
      <c r="G763">
        <f t="shared" si="11"/>
        <v>1</v>
      </c>
      <c r="H763" t="e">
        <f>'Frese Valve Selection'!AB763</f>
        <v>#N/A</v>
      </c>
      <c r="I763" t="e">
        <f>'Frese Valve Selection'!AC763&amp;" kPa"</f>
        <v>#N/A</v>
      </c>
      <c r="J763">
        <f>'Frese Valve Selection'!B763</f>
        <v>0</v>
      </c>
      <c r="K763" s="47" t="str">
        <f>IF(ISBLANK('Frese Valve Selection'!E763),"",'Frese Valve Selection'!E763)</f>
        <v/>
      </c>
    </row>
    <row r="764" spans="1:11">
      <c r="A764" s="46">
        <f>'Frese Valve Selection'!AF764</f>
        <v>0</v>
      </c>
      <c r="B764">
        <f>'Frese Valve Selection'!C764</f>
        <v>0</v>
      </c>
      <c r="C764">
        <f>'Frese Valve Selection'!AA764</f>
        <v>0</v>
      </c>
      <c r="F764">
        <f>'Frese Valve Selection'!D764</f>
        <v>0</v>
      </c>
      <c r="G764">
        <f t="shared" si="11"/>
        <v>1</v>
      </c>
      <c r="H764" t="e">
        <f>'Frese Valve Selection'!AB764</f>
        <v>#N/A</v>
      </c>
      <c r="I764" t="e">
        <f>'Frese Valve Selection'!AC764&amp;" kPa"</f>
        <v>#N/A</v>
      </c>
      <c r="J764">
        <f>'Frese Valve Selection'!B764</f>
        <v>0</v>
      </c>
      <c r="K764" s="47" t="str">
        <f>IF(ISBLANK('Frese Valve Selection'!E764),"",'Frese Valve Selection'!E764)</f>
        <v/>
      </c>
    </row>
    <row r="765" spans="1:11">
      <c r="A765" s="46">
        <f>'Frese Valve Selection'!AF765</f>
        <v>0</v>
      </c>
      <c r="B765">
        <f>'Frese Valve Selection'!C765</f>
        <v>0</v>
      </c>
      <c r="C765">
        <f>'Frese Valve Selection'!AA765</f>
        <v>0</v>
      </c>
      <c r="F765">
        <f>'Frese Valve Selection'!D765</f>
        <v>0</v>
      </c>
      <c r="G765">
        <f t="shared" si="11"/>
        <v>1</v>
      </c>
      <c r="H765" t="e">
        <f>'Frese Valve Selection'!AB765</f>
        <v>#N/A</v>
      </c>
      <c r="I765" t="e">
        <f>'Frese Valve Selection'!AC765&amp;" kPa"</f>
        <v>#N/A</v>
      </c>
      <c r="J765">
        <f>'Frese Valve Selection'!B765</f>
        <v>0</v>
      </c>
      <c r="K765" s="47" t="str">
        <f>IF(ISBLANK('Frese Valve Selection'!E765),"",'Frese Valve Selection'!E765)</f>
        <v/>
      </c>
    </row>
    <row r="766" spans="1:11">
      <c r="A766" s="46">
        <f>'Frese Valve Selection'!AF766</f>
        <v>0</v>
      </c>
      <c r="B766">
        <f>'Frese Valve Selection'!C766</f>
        <v>0</v>
      </c>
      <c r="C766">
        <f>'Frese Valve Selection'!AA766</f>
        <v>0</v>
      </c>
      <c r="F766">
        <f>'Frese Valve Selection'!D766</f>
        <v>0</v>
      </c>
      <c r="G766">
        <f t="shared" si="11"/>
        <v>1</v>
      </c>
      <c r="H766" t="e">
        <f>'Frese Valve Selection'!AB766</f>
        <v>#N/A</v>
      </c>
      <c r="I766" t="e">
        <f>'Frese Valve Selection'!AC766&amp;" kPa"</f>
        <v>#N/A</v>
      </c>
      <c r="J766">
        <f>'Frese Valve Selection'!B766</f>
        <v>0</v>
      </c>
      <c r="K766" s="47" t="str">
        <f>IF(ISBLANK('Frese Valve Selection'!E766),"",'Frese Valve Selection'!E766)</f>
        <v/>
      </c>
    </row>
    <row r="767" spans="1:11">
      <c r="A767" s="46">
        <f>'Frese Valve Selection'!AF767</f>
        <v>0</v>
      </c>
      <c r="B767">
        <f>'Frese Valve Selection'!C767</f>
        <v>0</v>
      </c>
      <c r="C767">
        <f>'Frese Valve Selection'!AA767</f>
        <v>0</v>
      </c>
      <c r="F767">
        <f>'Frese Valve Selection'!D767</f>
        <v>0</v>
      </c>
      <c r="G767">
        <f t="shared" si="11"/>
        <v>1</v>
      </c>
      <c r="H767" t="e">
        <f>'Frese Valve Selection'!AB767</f>
        <v>#N/A</v>
      </c>
      <c r="I767" t="e">
        <f>'Frese Valve Selection'!AC767&amp;" kPa"</f>
        <v>#N/A</v>
      </c>
      <c r="J767">
        <f>'Frese Valve Selection'!B767</f>
        <v>0</v>
      </c>
      <c r="K767" s="47" t="str">
        <f>IF(ISBLANK('Frese Valve Selection'!E767),"",'Frese Valve Selection'!E767)</f>
        <v/>
      </c>
    </row>
    <row r="768" spans="1:11">
      <c r="A768" s="46">
        <f>'Frese Valve Selection'!AF768</f>
        <v>0</v>
      </c>
      <c r="B768">
        <f>'Frese Valve Selection'!C768</f>
        <v>0</v>
      </c>
      <c r="C768">
        <f>'Frese Valve Selection'!AA768</f>
        <v>0</v>
      </c>
      <c r="F768">
        <f>'Frese Valve Selection'!D768</f>
        <v>0</v>
      </c>
      <c r="G768">
        <f t="shared" si="11"/>
        <v>1</v>
      </c>
      <c r="H768" t="e">
        <f>'Frese Valve Selection'!AB768</f>
        <v>#N/A</v>
      </c>
      <c r="I768" t="e">
        <f>'Frese Valve Selection'!AC768&amp;" kPa"</f>
        <v>#N/A</v>
      </c>
      <c r="J768">
        <f>'Frese Valve Selection'!B768</f>
        <v>0</v>
      </c>
      <c r="K768" s="47" t="str">
        <f>IF(ISBLANK('Frese Valve Selection'!E768),"",'Frese Valve Selection'!E768)</f>
        <v/>
      </c>
    </row>
    <row r="769" spans="1:11">
      <c r="A769" s="46">
        <f>'Frese Valve Selection'!AF769</f>
        <v>0</v>
      </c>
      <c r="B769">
        <f>'Frese Valve Selection'!C769</f>
        <v>0</v>
      </c>
      <c r="C769">
        <f>'Frese Valve Selection'!AA769</f>
        <v>0</v>
      </c>
      <c r="F769">
        <f>'Frese Valve Selection'!D769</f>
        <v>0</v>
      </c>
      <c r="G769">
        <f t="shared" si="11"/>
        <v>1</v>
      </c>
      <c r="H769" t="e">
        <f>'Frese Valve Selection'!AB769</f>
        <v>#N/A</v>
      </c>
      <c r="I769" t="e">
        <f>'Frese Valve Selection'!AC769&amp;" kPa"</f>
        <v>#N/A</v>
      </c>
      <c r="J769">
        <f>'Frese Valve Selection'!B769</f>
        <v>0</v>
      </c>
      <c r="K769" s="47" t="str">
        <f>IF(ISBLANK('Frese Valve Selection'!E769),"",'Frese Valve Selection'!E769)</f>
        <v/>
      </c>
    </row>
    <row r="770" spans="1:11">
      <c r="A770" s="46">
        <f>'Frese Valve Selection'!AF770</f>
        <v>0</v>
      </c>
      <c r="B770">
        <f>'Frese Valve Selection'!C770</f>
        <v>0</v>
      </c>
      <c r="C770">
        <f>'Frese Valve Selection'!AA770</f>
        <v>0</v>
      </c>
      <c r="F770">
        <f>'Frese Valve Selection'!D770</f>
        <v>0</v>
      </c>
      <c r="G770">
        <f t="shared" si="11"/>
        <v>1</v>
      </c>
      <c r="H770" t="e">
        <f>'Frese Valve Selection'!AB770</f>
        <v>#N/A</v>
      </c>
      <c r="I770" t="e">
        <f>'Frese Valve Selection'!AC770&amp;" kPa"</f>
        <v>#N/A</v>
      </c>
      <c r="J770">
        <f>'Frese Valve Selection'!B770</f>
        <v>0</v>
      </c>
      <c r="K770" s="47" t="str">
        <f>IF(ISBLANK('Frese Valve Selection'!E770),"",'Frese Valve Selection'!E770)</f>
        <v/>
      </c>
    </row>
    <row r="771" spans="1:11">
      <c r="A771" s="46">
        <f>'Frese Valve Selection'!AF771</f>
        <v>0</v>
      </c>
      <c r="B771">
        <f>'Frese Valve Selection'!C771</f>
        <v>0</v>
      </c>
      <c r="C771">
        <f>'Frese Valve Selection'!AA771</f>
        <v>0</v>
      </c>
      <c r="F771">
        <f>'Frese Valve Selection'!D771</f>
        <v>0</v>
      </c>
      <c r="G771">
        <f t="shared" si="11"/>
        <v>1</v>
      </c>
      <c r="H771" t="e">
        <f>'Frese Valve Selection'!AB771</f>
        <v>#N/A</v>
      </c>
      <c r="I771" t="e">
        <f>'Frese Valve Selection'!AC771&amp;" kPa"</f>
        <v>#N/A</v>
      </c>
      <c r="J771">
        <f>'Frese Valve Selection'!B771</f>
        <v>0</v>
      </c>
      <c r="K771" s="47" t="str">
        <f>IF(ISBLANK('Frese Valve Selection'!E771),"",'Frese Valve Selection'!E771)</f>
        <v/>
      </c>
    </row>
    <row r="772" spans="1:11">
      <c r="A772" s="46">
        <f>'Frese Valve Selection'!AF772</f>
        <v>0</v>
      </c>
      <c r="B772">
        <f>'Frese Valve Selection'!C772</f>
        <v>0</v>
      </c>
      <c r="C772">
        <f>'Frese Valve Selection'!AA772</f>
        <v>0</v>
      </c>
      <c r="F772">
        <f>'Frese Valve Selection'!D772</f>
        <v>0</v>
      </c>
      <c r="G772">
        <f t="shared" si="11"/>
        <v>1</v>
      </c>
      <c r="H772" t="e">
        <f>'Frese Valve Selection'!AB772</f>
        <v>#N/A</v>
      </c>
      <c r="I772" t="e">
        <f>'Frese Valve Selection'!AC772&amp;" kPa"</f>
        <v>#N/A</v>
      </c>
      <c r="J772">
        <f>'Frese Valve Selection'!B772</f>
        <v>0</v>
      </c>
      <c r="K772" s="47" t="str">
        <f>IF(ISBLANK('Frese Valve Selection'!E772),"",'Frese Valve Selection'!E772)</f>
        <v/>
      </c>
    </row>
    <row r="773" spans="1:11">
      <c r="A773" s="46">
        <f>'Frese Valve Selection'!AF773</f>
        <v>0</v>
      </c>
      <c r="B773">
        <f>'Frese Valve Selection'!C773</f>
        <v>0</v>
      </c>
      <c r="C773">
        <f>'Frese Valve Selection'!AA773</f>
        <v>0</v>
      </c>
      <c r="F773">
        <f>'Frese Valve Selection'!D773</f>
        <v>0</v>
      </c>
      <c r="G773">
        <f t="shared" si="11"/>
        <v>1</v>
      </c>
      <c r="H773" t="e">
        <f>'Frese Valve Selection'!AB773</f>
        <v>#N/A</v>
      </c>
      <c r="I773" t="e">
        <f>'Frese Valve Selection'!AC773&amp;" kPa"</f>
        <v>#N/A</v>
      </c>
      <c r="J773">
        <f>'Frese Valve Selection'!B773</f>
        <v>0</v>
      </c>
      <c r="K773" s="47" t="str">
        <f>IF(ISBLANK('Frese Valve Selection'!E773),"",'Frese Valve Selection'!E773)</f>
        <v/>
      </c>
    </row>
    <row r="774" spans="1:11">
      <c r="A774" s="46">
        <f>'Frese Valve Selection'!AF774</f>
        <v>0</v>
      </c>
      <c r="B774">
        <f>'Frese Valve Selection'!C774</f>
        <v>0</v>
      </c>
      <c r="C774">
        <f>'Frese Valve Selection'!AA774</f>
        <v>0</v>
      </c>
      <c r="F774">
        <f>'Frese Valve Selection'!D774</f>
        <v>0</v>
      </c>
      <c r="G774">
        <f t="shared" si="11"/>
        <v>1</v>
      </c>
      <c r="H774" t="e">
        <f>'Frese Valve Selection'!AB774</f>
        <v>#N/A</v>
      </c>
      <c r="I774" t="e">
        <f>'Frese Valve Selection'!AC774&amp;" kPa"</f>
        <v>#N/A</v>
      </c>
      <c r="J774">
        <f>'Frese Valve Selection'!B774</f>
        <v>0</v>
      </c>
      <c r="K774" s="47" t="str">
        <f>IF(ISBLANK('Frese Valve Selection'!E774),"",'Frese Valve Selection'!E774)</f>
        <v/>
      </c>
    </row>
    <row r="775" spans="1:11">
      <c r="A775" s="46">
        <f>'Frese Valve Selection'!AF775</f>
        <v>0</v>
      </c>
      <c r="B775">
        <f>'Frese Valve Selection'!C775</f>
        <v>0</v>
      </c>
      <c r="C775">
        <f>'Frese Valve Selection'!AA775</f>
        <v>0</v>
      </c>
      <c r="F775">
        <f>'Frese Valve Selection'!D775</f>
        <v>0</v>
      </c>
      <c r="G775">
        <f t="shared" ref="G775:G838" si="12">IF(ISBLANK(A775),"",1)</f>
        <v>1</v>
      </c>
      <c r="H775" t="e">
        <f>'Frese Valve Selection'!AB775</f>
        <v>#N/A</v>
      </c>
      <c r="I775" t="e">
        <f>'Frese Valve Selection'!AC775&amp;" kPa"</f>
        <v>#N/A</v>
      </c>
      <c r="J775">
        <f>'Frese Valve Selection'!B775</f>
        <v>0</v>
      </c>
      <c r="K775" s="47" t="str">
        <f>IF(ISBLANK('Frese Valve Selection'!E775),"",'Frese Valve Selection'!E775)</f>
        <v/>
      </c>
    </row>
    <row r="776" spans="1:11">
      <c r="A776" s="46">
        <f>'Frese Valve Selection'!AF776</f>
        <v>0</v>
      </c>
      <c r="B776">
        <f>'Frese Valve Selection'!C776</f>
        <v>0</v>
      </c>
      <c r="C776">
        <f>'Frese Valve Selection'!AA776</f>
        <v>0</v>
      </c>
      <c r="F776">
        <f>'Frese Valve Selection'!D776</f>
        <v>0</v>
      </c>
      <c r="G776">
        <f t="shared" si="12"/>
        <v>1</v>
      </c>
      <c r="H776" t="e">
        <f>'Frese Valve Selection'!AB776</f>
        <v>#N/A</v>
      </c>
      <c r="I776" t="e">
        <f>'Frese Valve Selection'!AC776&amp;" kPa"</f>
        <v>#N/A</v>
      </c>
      <c r="J776">
        <f>'Frese Valve Selection'!B776</f>
        <v>0</v>
      </c>
      <c r="K776" s="47" t="str">
        <f>IF(ISBLANK('Frese Valve Selection'!E776),"",'Frese Valve Selection'!E776)</f>
        <v/>
      </c>
    </row>
    <row r="777" spans="1:11">
      <c r="A777" s="46">
        <f>'Frese Valve Selection'!AF777</f>
        <v>0</v>
      </c>
      <c r="B777">
        <f>'Frese Valve Selection'!C777</f>
        <v>0</v>
      </c>
      <c r="C777">
        <f>'Frese Valve Selection'!AA777</f>
        <v>0</v>
      </c>
      <c r="F777">
        <f>'Frese Valve Selection'!D777</f>
        <v>0</v>
      </c>
      <c r="G777">
        <f t="shared" si="12"/>
        <v>1</v>
      </c>
      <c r="H777" t="e">
        <f>'Frese Valve Selection'!AB777</f>
        <v>#N/A</v>
      </c>
      <c r="I777" t="e">
        <f>'Frese Valve Selection'!AC777&amp;" kPa"</f>
        <v>#N/A</v>
      </c>
      <c r="J777">
        <f>'Frese Valve Selection'!B777</f>
        <v>0</v>
      </c>
      <c r="K777" s="47" t="str">
        <f>IF(ISBLANK('Frese Valve Selection'!E777),"",'Frese Valve Selection'!E777)</f>
        <v/>
      </c>
    </row>
    <row r="778" spans="1:11">
      <c r="A778" s="46">
        <f>'Frese Valve Selection'!AF778</f>
        <v>0</v>
      </c>
      <c r="B778">
        <f>'Frese Valve Selection'!C778</f>
        <v>0</v>
      </c>
      <c r="C778">
        <f>'Frese Valve Selection'!AA778</f>
        <v>0</v>
      </c>
      <c r="F778">
        <f>'Frese Valve Selection'!D778</f>
        <v>0</v>
      </c>
      <c r="G778">
        <f t="shared" si="12"/>
        <v>1</v>
      </c>
      <c r="H778" t="e">
        <f>'Frese Valve Selection'!AB778</f>
        <v>#N/A</v>
      </c>
      <c r="I778" t="e">
        <f>'Frese Valve Selection'!AC778&amp;" kPa"</f>
        <v>#N/A</v>
      </c>
      <c r="J778">
        <f>'Frese Valve Selection'!B778</f>
        <v>0</v>
      </c>
      <c r="K778" s="47" t="str">
        <f>IF(ISBLANK('Frese Valve Selection'!E778),"",'Frese Valve Selection'!E778)</f>
        <v/>
      </c>
    </row>
    <row r="779" spans="1:11">
      <c r="A779" s="46">
        <f>'Frese Valve Selection'!AF779</f>
        <v>0</v>
      </c>
      <c r="B779">
        <f>'Frese Valve Selection'!C779</f>
        <v>0</v>
      </c>
      <c r="C779">
        <f>'Frese Valve Selection'!AA779</f>
        <v>0</v>
      </c>
      <c r="F779">
        <f>'Frese Valve Selection'!D779</f>
        <v>0</v>
      </c>
      <c r="G779">
        <f t="shared" si="12"/>
        <v>1</v>
      </c>
      <c r="H779" t="e">
        <f>'Frese Valve Selection'!AB779</f>
        <v>#N/A</v>
      </c>
      <c r="I779" t="e">
        <f>'Frese Valve Selection'!AC779&amp;" kPa"</f>
        <v>#N/A</v>
      </c>
      <c r="J779">
        <f>'Frese Valve Selection'!B779</f>
        <v>0</v>
      </c>
      <c r="K779" s="47" t="str">
        <f>IF(ISBLANK('Frese Valve Selection'!E779),"",'Frese Valve Selection'!E779)</f>
        <v/>
      </c>
    </row>
    <row r="780" spans="1:11">
      <c r="A780" s="46">
        <f>'Frese Valve Selection'!AF780</f>
        <v>0</v>
      </c>
      <c r="B780">
        <f>'Frese Valve Selection'!C780</f>
        <v>0</v>
      </c>
      <c r="C780">
        <f>'Frese Valve Selection'!AA780</f>
        <v>0</v>
      </c>
      <c r="F780">
        <f>'Frese Valve Selection'!D780</f>
        <v>0</v>
      </c>
      <c r="G780">
        <f t="shared" si="12"/>
        <v>1</v>
      </c>
      <c r="H780" t="e">
        <f>'Frese Valve Selection'!AB780</f>
        <v>#N/A</v>
      </c>
      <c r="I780" t="e">
        <f>'Frese Valve Selection'!AC780&amp;" kPa"</f>
        <v>#N/A</v>
      </c>
      <c r="J780">
        <f>'Frese Valve Selection'!B780</f>
        <v>0</v>
      </c>
      <c r="K780" s="47" t="str">
        <f>IF(ISBLANK('Frese Valve Selection'!E780),"",'Frese Valve Selection'!E780)</f>
        <v/>
      </c>
    </row>
    <row r="781" spans="1:11">
      <c r="A781" s="46">
        <f>'Frese Valve Selection'!AF781</f>
        <v>0</v>
      </c>
      <c r="B781">
        <f>'Frese Valve Selection'!C781</f>
        <v>0</v>
      </c>
      <c r="C781">
        <f>'Frese Valve Selection'!AA781</f>
        <v>0</v>
      </c>
      <c r="F781">
        <f>'Frese Valve Selection'!D781</f>
        <v>0</v>
      </c>
      <c r="G781">
        <f t="shared" si="12"/>
        <v>1</v>
      </c>
      <c r="H781" t="e">
        <f>'Frese Valve Selection'!AB781</f>
        <v>#N/A</v>
      </c>
      <c r="I781" t="e">
        <f>'Frese Valve Selection'!AC781&amp;" kPa"</f>
        <v>#N/A</v>
      </c>
      <c r="J781">
        <f>'Frese Valve Selection'!B781</f>
        <v>0</v>
      </c>
      <c r="K781" s="47" t="str">
        <f>IF(ISBLANK('Frese Valve Selection'!E781),"",'Frese Valve Selection'!E781)</f>
        <v/>
      </c>
    </row>
    <row r="782" spans="1:11">
      <c r="A782" s="46">
        <f>'Frese Valve Selection'!AF782</f>
        <v>0</v>
      </c>
      <c r="B782">
        <f>'Frese Valve Selection'!C782</f>
        <v>0</v>
      </c>
      <c r="C782">
        <f>'Frese Valve Selection'!AA782</f>
        <v>0</v>
      </c>
      <c r="F782">
        <f>'Frese Valve Selection'!D782</f>
        <v>0</v>
      </c>
      <c r="G782">
        <f t="shared" si="12"/>
        <v>1</v>
      </c>
      <c r="H782" t="e">
        <f>'Frese Valve Selection'!AB782</f>
        <v>#N/A</v>
      </c>
      <c r="I782" t="e">
        <f>'Frese Valve Selection'!AC782&amp;" kPa"</f>
        <v>#N/A</v>
      </c>
      <c r="J782">
        <f>'Frese Valve Selection'!B782</f>
        <v>0</v>
      </c>
      <c r="K782" s="47" t="str">
        <f>IF(ISBLANK('Frese Valve Selection'!E782),"",'Frese Valve Selection'!E782)</f>
        <v/>
      </c>
    </row>
    <row r="783" spans="1:11">
      <c r="A783" s="46">
        <f>'Frese Valve Selection'!AF783</f>
        <v>0</v>
      </c>
      <c r="B783">
        <f>'Frese Valve Selection'!C783</f>
        <v>0</v>
      </c>
      <c r="C783">
        <f>'Frese Valve Selection'!AA783</f>
        <v>0</v>
      </c>
      <c r="F783">
        <f>'Frese Valve Selection'!D783</f>
        <v>0</v>
      </c>
      <c r="G783">
        <f t="shared" si="12"/>
        <v>1</v>
      </c>
      <c r="H783" t="e">
        <f>'Frese Valve Selection'!AB783</f>
        <v>#N/A</v>
      </c>
      <c r="I783" t="e">
        <f>'Frese Valve Selection'!AC783&amp;" kPa"</f>
        <v>#N/A</v>
      </c>
      <c r="J783">
        <f>'Frese Valve Selection'!B783</f>
        <v>0</v>
      </c>
      <c r="K783" s="47" t="str">
        <f>IF(ISBLANK('Frese Valve Selection'!E783),"",'Frese Valve Selection'!E783)</f>
        <v/>
      </c>
    </row>
    <row r="784" spans="1:11">
      <c r="A784" s="46">
        <f>'Frese Valve Selection'!AF784</f>
        <v>0</v>
      </c>
      <c r="B784">
        <f>'Frese Valve Selection'!C784</f>
        <v>0</v>
      </c>
      <c r="C784">
        <f>'Frese Valve Selection'!AA784</f>
        <v>0</v>
      </c>
      <c r="F784">
        <f>'Frese Valve Selection'!D784</f>
        <v>0</v>
      </c>
      <c r="G784">
        <f t="shared" si="12"/>
        <v>1</v>
      </c>
      <c r="H784" t="e">
        <f>'Frese Valve Selection'!AB784</f>
        <v>#N/A</v>
      </c>
      <c r="I784" t="e">
        <f>'Frese Valve Selection'!AC784&amp;" kPa"</f>
        <v>#N/A</v>
      </c>
      <c r="J784">
        <f>'Frese Valve Selection'!B784</f>
        <v>0</v>
      </c>
      <c r="K784" s="47" t="str">
        <f>IF(ISBLANK('Frese Valve Selection'!E784),"",'Frese Valve Selection'!E784)</f>
        <v/>
      </c>
    </row>
    <row r="785" spans="1:11">
      <c r="A785" s="46">
        <f>'Frese Valve Selection'!AF785</f>
        <v>0</v>
      </c>
      <c r="B785">
        <f>'Frese Valve Selection'!C785</f>
        <v>0</v>
      </c>
      <c r="C785">
        <f>'Frese Valve Selection'!AA785</f>
        <v>0</v>
      </c>
      <c r="F785">
        <f>'Frese Valve Selection'!D785</f>
        <v>0</v>
      </c>
      <c r="G785">
        <f t="shared" si="12"/>
        <v>1</v>
      </c>
      <c r="H785" t="e">
        <f>'Frese Valve Selection'!AB785</f>
        <v>#N/A</v>
      </c>
      <c r="I785" t="e">
        <f>'Frese Valve Selection'!AC785&amp;" kPa"</f>
        <v>#N/A</v>
      </c>
      <c r="J785">
        <f>'Frese Valve Selection'!B785</f>
        <v>0</v>
      </c>
      <c r="K785" s="47" t="str">
        <f>IF(ISBLANK('Frese Valve Selection'!E785),"",'Frese Valve Selection'!E785)</f>
        <v/>
      </c>
    </row>
    <row r="786" spans="1:11">
      <c r="A786" s="46">
        <f>'Frese Valve Selection'!AF786</f>
        <v>0</v>
      </c>
      <c r="B786">
        <f>'Frese Valve Selection'!C786</f>
        <v>0</v>
      </c>
      <c r="C786">
        <f>'Frese Valve Selection'!AA786</f>
        <v>0</v>
      </c>
      <c r="F786">
        <f>'Frese Valve Selection'!D786</f>
        <v>0</v>
      </c>
      <c r="G786">
        <f t="shared" si="12"/>
        <v>1</v>
      </c>
      <c r="H786" t="e">
        <f>'Frese Valve Selection'!AB786</f>
        <v>#N/A</v>
      </c>
      <c r="I786" t="e">
        <f>'Frese Valve Selection'!AC786&amp;" kPa"</f>
        <v>#N/A</v>
      </c>
      <c r="J786">
        <f>'Frese Valve Selection'!B786</f>
        <v>0</v>
      </c>
      <c r="K786" s="47" t="str">
        <f>IF(ISBLANK('Frese Valve Selection'!E786),"",'Frese Valve Selection'!E786)</f>
        <v/>
      </c>
    </row>
    <row r="787" spans="1:11">
      <c r="A787" s="46">
        <f>'Frese Valve Selection'!AF787</f>
        <v>0</v>
      </c>
      <c r="B787">
        <f>'Frese Valve Selection'!C787</f>
        <v>0</v>
      </c>
      <c r="C787">
        <f>'Frese Valve Selection'!AA787</f>
        <v>0</v>
      </c>
      <c r="F787">
        <f>'Frese Valve Selection'!D787</f>
        <v>0</v>
      </c>
      <c r="G787">
        <f t="shared" si="12"/>
        <v>1</v>
      </c>
      <c r="H787" t="e">
        <f>'Frese Valve Selection'!AB787</f>
        <v>#N/A</v>
      </c>
      <c r="I787" t="e">
        <f>'Frese Valve Selection'!AC787&amp;" kPa"</f>
        <v>#N/A</v>
      </c>
      <c r="J787">
        <f>'Frese Valve Selection'!B787</f>
        <v>0</v>
      </c>
      <c r="K787" s="47" t="str">
        <f>IF(ISBLANK('Frese Valve Selection'!E787),"",'Frese Valve Selection'!E787)</f>
        <v/>
      </c>
    </row>
    <row r="788" spans="1:11">
      <c r="A788" s="46">
        <f>'Frese Valve Selection'!AF788</f>
        <v>0</v>
      </c>
      <c r="B788">
        <f>'Frese Valve Selection'!C788</f>
        <v>0</v>
      </c>
      <c r="C788">
        <f>'Frese Valve Selection'!AA788</f>
        <v>0</v>
      </c>
      <c r="F788">
        <f>'Frese Valve Selection'!D788</f>
        <v>0</v>
      </c>
      <c r="G788">
        <f t="shared" si="12"/>
        <v>1</v>
      </c>
      <c r="H788" t="e">
        <f>'Frese Valve Selection'!AB788</f>
        <v>#N/A</v>
      </c>
      <c r="I788" t="e">
        <f>'Frese Valve Selection'!AC788&amp;" kPa"</f>
        <v>#N/A</v>
      </c>
      <c r="J788">
        <f>'Frese Valve Selection'!B788</f>
        <v>0</v>
      </c>
      <c r="K788" s="47" t="str">
        <f>IF(ISBLANK('Frese Valve Selection'!E788),"",'Frese Valve Selection'!E788)</f>
        <v/>
      </c>
    </row>
    <row r="789" spans="1:11">
      <c r="A789" s="46">
        <f>'Frese Valve Selection'!AF789</f>
        <v>0</v>
      </c>
      <c r="B789">
        <f>'Frese Valve Selection'!C789</f>
        <v>0</v>
      </c>
      <c r="C789">
        <f>'Frese Valve Selection'!AA789</f>
        <v>0</v>
      </c>
      <c r="F789">
        <f>'Frese Valve Selection'!D789</f>
        <v>0</v>
      </c>
      <c r="G789">
        <f t="shared" si="12"/>
        <v>1</v>
      </c>
      <c r="H789" t="e">
        <f>'Frese Valve Selection'!AB789</f>
        <v>#N/A</v>
      </c>
      <c r="I789" t="e">
        <f>'Frese Valve Selection'!AC789&amp;" kPa"</f>
        <v>#N/A</v>
      </c>
      <c r="J789">
        <f>'Frese Valve Selection'!B789</f>
        <v>0</v>
      </c>
      <c r="K789" s="47" t="str">
        <f>IF(ISBLANK('Frese Valve Selection'!E789),"",'Frese Valve Selection'!E789)</f>
        <v/>
      </c>
    </row>
    <row r="790" spans="1:11">
      <c r="A790" s="46">
        <f>'Frese Valve Selection'!AF790</f>
        <v>0</v>
      </c>
      <c r="B790">
        <f>'Frese Valve Selection'!C790</f>
        <v>0</v>
      </c>
      <c r="C790">
        <f>'Frese Valve Selection'!AA790</f>
        <v>0</v>
      </c>
      <c r="F790">
        <f>'Frese Valve Selection'!D790</f>
        <v>0</v>
      </c>
      <c r="G790">
        <f t="shared" si="12"/>
        <v>1</v>
      </c>
      <c r="H790" t="e">
        <f>'Frese Valve Selection'!AB790</f>
        <v>#N/A</v>
      </c>
      <c r="I790" t="e">
        <f>'Frese Valve Selection'!AC790&amp;" kPa"</f>
        <v>#N/A</v>
      </c>
      <c r="J790">
        <f>'Frese Valve Selection'!B790</f>
        <v>0</v>
      </c>
      <c r="K790" s="47" t="str">
        <f>IF(ISBLANK('Frese Valve Selection'!E790),"",'Frese Valve Selection'!E790)</f>
        <v/>
      </c>
    </row>
    <row r="791" spans="1:11">
      <c r="A791" s="46">
        <f>'Frese Valve Selection'!AF791</f>
        <v>0</v>
      </c>
      <c r="B791">
        <f>'Frese Valve Selection'!C791</f>
        <v>0</v>
      </c>
      <c r="C791">
        <f>'Frese Valve Selection'!AA791</f>
        <v>0</v>
      </c>
      <c r="F791">
        <f>'Frese Valve Selection'!D791</f>
        <v>0</v>
      </c>
      <c r="G791">
        <f t="shared" si="12"/>
        <v>1</v>
      </c>
      <c r="H791" t="e">
        <f>'Frese Valve Selection'!AB791</f>
        <v>#N/A</v>
      </c>
      <c r="I791" t="e">
        <f>'Frese Valve Selection'!AC791&amp;" kPa"</f>
        <v>#N/A</v>
      </c>
      <c r="J791">
        <f>'Frese Valve Selection'!B791</f>
        <v>0</v>
      </c>
      <c r="K791" s="47" t="str">
        <f>IF(ISBLANK('Frese Valve Selection'!E791),"",'Frese Valve Selection'!E791)</f>
        <v/>
      </c>
    </row>
    <row r="792" spans="1:11">
      <c r="A792" s="46">
        <f>'Frese Valve Selection'!AF792</f>
        <v>0</v>
      </c>
      <c r="B792">
        <f>'Frese Valve Selection'!C792</f>
        <v>0</v>
      </c>
      <c r="C792">
        <f>'Frese Valve Selection'!AA792</f>
        <v>0</v>
      </c>
      <c r="F792">
        <f>'Frese Valve Selection'!D792</f>
        <v>0</v>
      </c>
      <c r="G792">
        <f t="shared" si="12"/>
        <v>1</v>
      </c>
      <c r="H792" t="e">
        <f>'Frese Valve Selection'!AB792</f>
        <v>#N/A</v>
      </c>
      <c r="I792" t="e">
        <f>'Frese Valve Selection'!AC792&amp;" kPa"</f>
        <v>#N/A</v>
      </c>
      <c r="J792">
        <f>'Frese Valve Selection'!B792</f>
        <v>0</v>
      </c>
      <c r="K792" s="47" t="str">
        <f>IF(ISBLANK('Frese Valve Selection'!E792),"",'Frese Valve Selection'!E792)</f>
        <v/>
      </c>
    </row>
    <row r="793" spans="1:11">
      <c r="A793" s="46">
        <f>'Frese Valve Selection'!AF793</f>
        <v>0</v>
      </c>
      <c r="B793">
        <f>'Frese Valve Selection'!C793</f>
        <v>0</v>
      </c>
      <c r="C793">
        <f>'Frese Valve Selection'!AA793</f>
        <v>0</v>
      </c>
      <c r="F793">
        <f>'Frese Valve Selection'!D793</f>
        <v>0</v>
      </c>
      <c r="G793">
        <f t="shared" si="12"/>
        <v>1</v>
      </c>
      <c r="H793" t="e">
        <f>'Frese Valve Selection'!AB793</f>
        <v>#N/A</v>
      </c>
      <c r="I793" t="e">
        <f>'Frese Valve Selection'!AC793&amp;" kPa"</f>
        <v>#N/A</v>
      </c>
      <c r="J793">
        <f>'Frese Valve Selection'!B793</f>
        <v>0</v>
      </c>
      <c r="K793" s="47" t="str">
        <f>IF(ISBLANK('Frese Valve Selection'!E793),"",'Frese Valve Selection'!E793)</f>
        <v/>
      </c>
    </row>
    <row r="794" spans="1:11">
      <c r="A794" s="46">
        <f>'Frese Valve Selection'!AF794</f>
        <v>0</v>
      </c>
      <c r="B794">
        <f>'Frese Valve Selection'!C794</f>
        <v>0</v>
      </c>
      <c r="C794">
        <f>'Frese Valve Selection'!AA794</f>
        <v>0</v>
      </c>
      <c r="F794">
        <f>'Frese Valve Selection'!D794</f>
        <v>0</v>
      </c>
      <c r="G794">
        <f t="shared" si="12"/>
        <v>1</v>
      </c>
      <c r="H794" t="e">
        <f>'Frese Valve Selection'!AB794</f>
        <v>#N/A</v>
      </c>
      <c r="I794" t="e">
        <f>'Frese Valve Selection'!AC794&amp;" kPa"</f>
        <v>#N/A</v>
      </c>
      <c r="J794">
        <f>'Frese Valve Selection'!B794</f>
        <v>0</v>
      </c>
      <c r="K794" s="47" t="str">
        <f>IF(ISBLANK('Frese Valve Selection'!E794),"",'Frese Valve Selection'!E794)</f>
        <v/>
      </c>
    </row>
    <row r="795" spans="1:11">
      <c r="A795" s="46">
        <f>'Frese Valve Selection'!AF795</f>
        <v>0</v>
      </c>
      <c r="B795">
        <f>'Frese Valve Selection'!C795</f>
        <v>0</v>
      </c>
      <c r="C795">
        <f>'Frese Valve Selection'!AA795</f>
        <v>0</v>
      </c>
      <c r="F795">
        <f>'Frese Valve Selection'!D795</f>
        <v>0</v>
      </c>
      <c r="G795">
        <f t="shared" si="12"/>
        <v>1</v>
      </c>
      <c r="H795" t="e">
        <f>'Frese Valve Selection'!AB795</f>
        <v>#N/A</v>
      </c>
      <c r="I795" t="e">
        <f>'Frese Valve Selection'!AC795&amp;" kPa"</f>
        <v>#N/A</v>
      </c>
      <c r="J795">
        <f>'Frese Valve Selection'!B795</f>
        <v>0</v>
      </c>
      <c r="K795" s="47" t="str">
        <f>IF(ISBLANK('Frese Valve Selection'!E795),"",'Frese Valve Selection'!E795)</f>
        <v/>
      </c>
    </row>
    <row r="796" spans="1:11">
      <c r="A796" s="46">
        <f>'Frese Valve Selection'!AF796</f>
        <v>0</v>
      </c>
      <c r="B796">
        <f>'Frese Valve Selection'!C796</f>
        <v>0</v>
      </c>
      <c r="C796">
        <f>'Frese Valve Selection'!AA796</f>
        <v>0</v>
      </c>
      <c r="F796">
        <f>'Frese Valve Selection'!D796</f>
        <v>0</v>
      </c>
      <c r="G796">
        <f t="shared" si="12"/>
        <v>1</v>
      </c>
      <c r="H796" t="e">
        <f>'Frese Valve Selection'!AB796</f>
        <v>#N/A</v>
      </c>
      <c r="I796" t="e">
        <f>'Frese Valve Selection'!AC796&amp;" kPa"</f>
        <v>#N/A</v>
      </c>
      <c r="J796">
        <f>'Frese Valve Selection'!B796</f>
        <v>0</v>
      </c>
      <c r="K796" s="47" t="str">
        <f>IF(ISBLANK('Frese Valve Selection'!E796),"",'Frese Valve Selection'!E796)</f>
        <v/>
      </c>
    </row>
    <row r="797" spans="1:11">
      <c r="A797" s="46">
        <f>'Frese Valve Selection'!AF797</f>
        <v>0</v>
      </c>
      <c r="B797">
        <f>'Frese Valve Selection'!C797</f>
        <v>0</v>
      </c>
      <c r="C797">
        <f>'Frese Valve Selection'!AA797</f>
        <v>0</v>
      </c>
      <c r="F797">
        <f>'Frese Valve Selection'!D797</f>
        <v>0</v>
      </c>
      <c r="G797">
        <f t="shared" si="12"/>
        <v>1</v>
      </c>
      <c r="H797" t="e">
        <f>'Frese Valve Selection'!AB797</f>
        <v>#N/A</v>
      </c>
      <c r="I797" t="e">
        <f>'Frese Valve Selection'!AC797&amp;" kPa"</f>
        <v>#N/A</v>
      </c>
      <c r="J797">
        <f>'Frese Valve Selection'!B797</f>
        <v>0</v>
      </c>
      <c r="K797" s="47" t="str">
        <f>IF(ISBLANK('Frese Valve Selection'!E797),"",'Frese Valve Selection'!E797)</f>
        <v/>
      </c>
    </row>
    <row r="798" spans="1:11">
      <c r="A798" s="46">
        <f>'Frese Valve Selection'!AF798</f>
        <v>0</v>
      </c>
      <c r="B798">
        <f>'Frese Valve Selection'!C798</f>
        <v>0</v>
      </c>
      <c r="C798">
        <f>'Frese Valve Selection'!AA798</f>
        <v>0</v>
      </c>
      <c r="F798">
        <f>'Frese Valve Selection'!D798</f>
        <v>0</v>
      </c>
      <c r="G798">
        <f t="shared" si="12"/>
        <v>1</v>
      </c>
      <c r="H798" t="e">
        <f>'Frese Valve Selection'!AB798</f>
        <v>#N/A</v>
      </c>
      <c r="I798" t="e">
        <f>'Frese Valve Selection'!AC798&amp;" kPa"</f>
        <v>#N/A</v>
      </c>
      <c r="J798">
        <f>'Frese Valve Selection'!B798</f>
        <v>0</v>
      </c>
      <c r="K798" s="47" t="str">
        <f>IF(ISBLANK('Frese Valve Selection'!E798),"",'Frese Valve Selection'!E798)</f>
        <v/>
      </c>
    </row>
    <row r="799" spans="1:11">
      <c r="A799" s="46">
        <f>'Frese Valve Selection'!AF799</f>
        <v>0</v>
      </c>
      <c r="B799">
        <f>'Frese Valve Selection'!C799</f>
        <v>0</v>
      </c>
      <c r="C799">
        <f>'Frese Valve Selection'!AA799</f>
        <v>0</v>
      </c>
      <c r="F799">
        <f>'Frese Valve Selection'!D799</f>
        <v>0</v>
      </c>
      <c r="G799">
        <f t="shared" si="12"/>
        <v>1</v>
      </c>
      <c r="H799" t="e">
        <f>'Frese Valve Selection'!AB799</f>
        <v>#N/A</v>
      </c>
      <c r="I799" t="e">
        <f>'Frese Valve Selection'!AC799&amp;" kPa"</f>
        <v>#N/A</v>
      </c>
      <c r="J799">
        <f>'Frese Valve Selection'!B799</f>
        <v>0</v>
      </c>
      <c r="K799" s="47" t="str">
        <f>IF(ISBLANK('Frese Valve Selection'!E799),"",'Frese Valve Selection'!E799)</f>
        <v/>
      </c>
    </row>
    <row r="800" spans="1:11">
      <c r="A800" s="46">
        <f>'Frese Valve Selection'!AF800</f>
        <v>0</v>
      </c>
      <c r="B800">
        <f>'Frese Valve Selection'!C800</f>
        <v>0</v>
      </c>
      <c r="C800">
        <f>'Frese Valve Selection'!AA800</f>
        <v>0</v>
      </c>
      <c r="F800">
        <f>'Frese Valve Selection'!D800</f>
        <v>0</v>
      </c>
      <c r="G800">
        <f t="shared" si="12"/>
        <v>1</v>
      </c>
      <c r="H800" t="e">
        <f>'Frese Valve Selection'!AB800</f>
        <v>#N/A</v>
      </c>
      <c r="I800" t="e">
        <f>'Frese Valve Selection'!AC800&amp;" kPa"</f>
        <v>#N/A</v>
      </c>
      <c r="J800">
        <f>'Frese Valve Selection'!B800</f>
        <v>0</v>
      </c>
      <c r="K800" s="47" t="str">
        <f>IF(ISBLANK('Frese Valve Selection'!E800),"",'Frese Valve Selection'!E800)</f>
        <v/>
      </c>
    </row>
    <row r="801" spans="1:11">
      <c r="A801" s="46">
        <f>'Frese Valve Selection'!AF801</f>
        <v>0</v>
      </c>
      <c r="B801">
        <f>'Frese Valve Selection'!C801</f>
        <v>0</v>
      </c>
      <c r="C801">
        <f>'Frese Valve Selection'!AA801</f>
        <v>0</v>
      </c>
      <c r="F801">
        <f>'Frese Valve Selection'!D801</f>
        <v>0</v>
      </c>
      <c r="G801">
        <f t="shared" si="12"/>
        <v>1</v>
      </c>
      <c r="H801" t="e">
        <f>'Frese Valve Selection'!AB801</f>
        <v>#N/A</v>
      </c>
      <c r="I801" t="e">
        <f>'Frese Valve Selection'!AC801&amp;" kPa"</f>
        <v>#N/A</v>
      </c>
      <c r="J801">
        <f>'Frese Valve Selection'!B801</f>
        <v>0</v>
      </c>
      <c r="K801" s="47" t="str">
        <f>IF(ISBLANK('Frese Valve Selection'!E801),"",'Frese Valve Selection'!E801)</f>
        <v/>
      </c>
    </row>
    <row r="802" spans="1:11">
      <c r="A802" s="46">
        <f>'Frese Valve Selection'!AF802</f>
        <v>0</v>
      </c>
      <c r="B802">
        <f>'Frese Valve Selection'!C802</f>
        <v>0</v>
      </c>
      <c r="C802">
        <f>'Frese Valve Selection'!AA802</f>
        <v>0</v>
      </c>
      <c r="F802">
        <f>'Frese Valve Selection'!D802</f>
        <v>0</v>
      </c>
      <c r="G802">
        <f t="shared" si="12"/>
        <v>1</v>
      </c>
      <c r="H802" t="e">
        <f>'Frese Valve Selection'!AB802</f>
        <v>#N/A</v>
      </c>
      <c r="I802" t="e">
        <f>'Frese Valve Selection'!AC802&amp;" kPa"</f>
        <v>#N/A</v>
      </c>
      <c r="J802">
        <f>'Frese Valve Selection'!B802</f>
        <v>0</v>
      </c>
      <c r="K802" s="47" t="str">
        <f>IF(ISBLANK('Frese Valve Selection'!E802),"",'Frese Valve Selection'!E802)</f>
        <v/>
      </c>
    </row>
    <row r="803" spans="1:11">
      <c r="A803" s="46">
        <f>'Frese Valve Selection'!AF803</f>
        <v>0</v>
      </c>
      <c r="B803">
        <f>'Frese Valve Selection'!C803</f>
        <v>0</v>
      </c>
      <c r="C803">
        <f>'Frese Valve Selection'!AA803</f>
        <v>0</v>
      </c>
      <c r="F803">
        <f>'Frese Valve Selection'!D803</f>
        <v>0</v>
      </c>
      <c r="G803">
        <f t="shared" si="12"/>
        <v>1</v>
      </c>
      <c r="H803" t="e">
        <f>'Frese Valve Selection'!AB803</f>
        <v>#N/A</v>
      </c>
      <c r="I803" t="e">
        <f>'Frese Valve Selection'!AC803&amp;" kPa"</f>
        <v>#N/A</v>
      </c>
      <c r="J803">
        <f>'Frese Valve Selection'!B803</f>
        <v>0</v>
      </c>
      <c r="K803" s="47" t="str">
        <f>IF(ISBLANK('Frese Valve Selection'!E803),"",'Frese Valve Selection'!E803)</f>
        <v/>
      </c>
    </row>
    <row r="804" spans="1:11">
      <c r="A804" s="46">
        <f>'Frese Valve Selection'!AF804</f>
        <v>0</v>
      </c>
      <c r="B804">
        <f>'Frese Valve Selection'!C804</f>
        <v>0</v>
      </c>
      <c r="C804">
        <f>'Frese Valve Selection'!AA804</f>
        <v>0</v>
      </c>
      <c r="F804">
        <f>'Frese Valve Selection'!D804</f>
        <v>0</v>
      </c>
      <c r="G804">
        <f t="shared" si="12"/>
        <v>1</v>
      </c>
      <c r="H804" t="e">
        <f>'Frese Valve Selection'!AB804</f>
        <v>#N/A</v>
      </c>
      <c r="I804" t="e">
        <f>'Frese Valve Selection'!AC804&amp;" kPa"</f>
        <v>#N/A</v>
      </c>
      <c r="J804">
        <f>'Frese Valve Selection'!B804</f>
        <v>0</v>
      </c>
      <c r="K804" s="47" t="str">
        <f>IF(ISBLANK('Frese Valve Selection'!E804),"",'Frese Valve Selection'!E804)</f>
        <v/>
      </c>
    </row>
    <row r="805" spans="1:11">
      <c r="A805" s="46">
        <f>'Frese Valve Selection'!AF805</f>
        <v>0</v>
      </c>
      <c r="B805">
        <f>'Frese Valve Selection'!C805</f>
        <v>0</v>
      </c>
      <c r="C805">
        <f>'Frese Valve Selection'!AA805</f>
        <v>0</v>
      </c>
      <c r="F805">
        <f>'Frese Valve Selection'!D805</f>
        <v>0</v>
      </c>
      <c r="G805">
        <f t="shared" si="12"/>
        <v>1</v>
      </c>
      <c r="H805" t="e">
        <f>'Frese Valve Selection'!AB805</f>
        <v>#N/A</v>
      </c>
      <c r="I805" t="e">
        <f>'Frese Valve Selection'!AC805&amp;" kPa"</f>
        <v>#N/A</v>
      </c>
      <c r="J805">
        <f>'Frese Valve Selection'!B805</f>
        <v>0</v>
      </c>
      <c r="K805" s="47" t="str">
        <f>IF(ISBLANK('Frese Valve Selection'!E805),"",'Frese Valve Selection'!E805)</f>
        <v/>
      </c>
    </row>
    <row r="806" spans="1:11">
      <c r="A806" s="46">
        <f>'Frese Valve Selection'!AF806</f>
        <v>0</v>
      </c>
      <c r="B806">
        <f>'Frese Valve Selection'!C806</f>
        <v>0</v>
      </c>
      <c r="C806">
        <f>'Frese Valve Selection'!AA806</f>
        <v>0</v>
      </c>
      <c r="F806">
        <f>'Frese Valve Selection'!D806</f>
        <v>0</v>
      </c>
      <c r="G806">
        <f t="shared" si="12"/>
        <v>1</v>
      </c>
      <c r="H806" t="e">
        <f>'Frese Valve Selection'!AB806</f>
        <v>#N/A</v>
      </c>
      <c r="I806" t="e">
        <f>'Frese Valve Selection'!AC806&amp;" kPa"</f>
        <v>#N/A</v>
      </c>
      <c r="J806">
        <f>'Frese Valve Selection'!B806</f>
        <v>0</v>
      </c>
      <c r="K806" s="47" t="str">
        <f>IF(ISBLANK('Frese Valve Selection'!E806),"",'Frese Valve Selection'!E806)</f>
        <v/>
      </c>
    </row>
    <row r="807" spans="1:11">
      <c r="A807" s="46">
        <f>'Frese Valve Selection'!AF807</f>
        <v>0</v>
      </c>
      <c r="B807">
        <f>'Frese Valve Selection'!C807</f>
        <v>0</v>
      </c>
      <c r="C807">
        <f>'Frese Valve Selection'!AA807</f>
        <v>0</v>
      </c>
      <c r="F807">
        <f>'Frese Valve Selection'!D807</f>
        <v>0</v>
      </c>
      <c r="G807">
        <f t="shared" si="12"/>
        <v>1</v>
      </c>
      <c r="H807" t="e">
        <f>'Frese Valve Selection'!AB807</f>
        <v>#N/A</v>
      </c>
      <c r="I807" t="e">
        <f>'Frese Valve Selection'!AC807&amp;" kPa"</f>
        <v>#N/A</v>
      </c>
      <c r="J807">
        <f>'Frese Valve Selection'!B807</f>
        <v>0</v>
      </c>
      <c r="K807" s="47" t="str">
        <f>IF(ISBLANK('Frese Valve Selection'!E807),"",'Frese Valve Selection'!E807)</f>
        <v/>
      </c>
    </row>
    <row r="808" spans="1:11">
      <c r="A808" s="46">
        <f>'Frese Valve Selection'!AF808</f>
        <v>0</v>
      </c>
      <c r="B808">
        <f>'Frese Valve Selection'!C808</f>
        <v>0</v>
      </c>
      <c r="C808">
        <f>'Frese Valve Selection'!AA808</f>
        <v>0</v>
      </c>
      <c r="F808">
        <f>'Frese Valve Selection'!D808</f>
        <v>0</v>
      </c>
      <c r="G808">
        <f t="shared" si="12"/>
        <v>1</v>
      </c>
      <c r="H808" t="e">
        <f>'Frese Valve Selection'!AB808</f>
        <v>#N/A</v>
      </c>
      <c r="I808" t="e">
        <f>'Frese Valve Selection'!AC808&amp;" kPa"</f>
        <v>#N/A</v>
      </c>
      <c r="J808">
        <f>'Frese Valve Selection'!B808</f>
        <v>0</v>
      </c>
      <c r="K808" s="47" t="str">
        <f>IF(ISBLANK('Frese Valve Selection'!E808),"",'Frese Valve Selection'!E808)</f>
        <v/>
      </c>
    </row>
    <row r="809" spans="1:11">
      <c r="A809" s="46">
        <f>'Frese Valve Selection'!AF809</f>
        <v>0</v>
      </c>
      <c r="B809">
        <f>'Frese Valve Selection'!C809</f>
        <v>0</v>
      </c>
      <c r="C809">
        <f>'Frese Valve Selection'!AA809</f>
        <v>0</v>
      </c>
      <c r="F809">
        <f>'Frese Valve Selection'!D809</f>
        <v>0</v>
      </c>
      <c r="G809">
        <f t="shared" si="12"/>
        <v>1</v>
      </c>
      <c r="H809" t="e">
        <f>'Frese Valve Selection'!AB809</f>
        <v>#N/A</v>
      </c>
      <c r="I809" t="e">
        <f>'Frese Valve Selection'!AC809&amp;" kPa"</f>
        <v>#N/A</v>
      </c>
      <c r="J809">
        <f>'Frese Valve Selection'!B809</f>
        <v>0</v>
      </c>
      <c r="K809" s="47" t="str">
        <f>IF(ISBLANK('Frese Valve Selection'!E809),"",'Frese Valve Selection'!E809)</f>
        <v/>
      </c>
    </row>
    <row r="810" spans="1:11">
      <c r="A810" s="46">
        <f>'Frese Valve Selection'!AF810</f>
        <v>0</v>
      </c>
      <c r="B810">
        <f>'Frese Valve Selection'!C810</f>
        <v>0</v>
      </c>
      <c r="C810">
        <f>'Frese Valve Selection'!AA810</f>
        <v>0</v>
      </c>
      <c r="F810">
        <f>'Frese Valve Selection'!D810</f>
        <v>0</v>
      </c>
      <c r="G810">
        <f t="shared" si="12"/>
        <v>1</v>
      </c>
      <c r="H810" t="e">
        <f>'Frese Valve Selection'!AB810</f>
        <v>#N/A</v>
      </c>
      <c r="I810" t="e">
        <f>'Frese Valve Selection'!AC810&amp;" kPa"</f>
        <v>#N/A</v>
      </c>
      <c r="J810">
        <f>'Frese Valve Selection'!B810</f>
        <v>0</v>
      </c>
      <c r="K810" s="47" t="str">
        <f>IF(ISBLANK('Frese Valve Selection'!E810),"",'Frese Valve Selection'!E810)</f>
        <v/>
      </c>
    </row>
    <row r="811" spans="1:11">
      <c r="A811" s="46">
        <f>'Frese Valve Selection'!AF811</f>
        <v>0</v>
      </c>
      <c r="B811">
        <f>'Frese Valve Selection'!C811</f>
        <v>0</v>
      </c>
      <c r="C811">
        <f>'Frese Valve Selection'!AA811</f>
        <v>0</v>
      </c>
      <c r="F811">
        <f>'Frese Valve Selection'!D811</f>
        <v>0</v>
      </c>
      <c r="G811">
        <f t="shared" si="12"/>
        <v>1</v>
      </c>
      <c r="H811" t="e">
        <f>'Frese Valve Selection'!AB811</f>
        <v>#N/A</v>
      </c>
      <c r="I811" t="e">
        <f>'Frese Valve Selection'!AC811&amp;" kPa"</f>
        <v>#N/A</v>
      </c>
      <c r="J811">
        <f>'Frese Valve Selection'!B811</f>
        <v>0</v>
      </c>
      <c r="K811" s="47" t="str">
        <f>IF(ISBLANK('Frese Valve Selection'!E811),"",'Frese Valve Selection'!E811)</f>
        <v/>
      </c>
    </row>
    <row r="812" spans="1:11">
      <c r="A812" s="46">
        <f>'Frese Valve Selection'!AF812</f>
        <v>0</v>
      </c>
      <c r="B812">
        <f>'Frese Valve Selection'!C812</f>
        <v>0</v>
      </c>
      <c r="C812">
        <f>'Frese Valve Selection'!AA812</f>
        <v>0</v>
      </c>
      <c r="F812">
        <f>'Frese Valve Selection'!D812</f>
        <v>0</v>
      </c>
      <c r="G812">
        <f t="shared" si="12"/>
        <v>1</v>
      </c>
      <c r="H812" t="e">
        <f>'Frese Valve Selection'!AB812</f>
        <v>#N/A</v>
      </c>
      <c r="I812" t="e">
        <f>'Frese Valve Selection'!AC812&amp;" kPa"</f>
        <v>#N/A</v>
      </c>
      <c r="J812">
        <f>'Frese Valve Selection'!B812</f>
        <v>0</v>
      </c>
      <c r="K812" s="47" t="str">
        <f>IF(ISBLANK('Frese Valve Selection'!E812),"",'Frese Valve Selection'!E812)</f>
        <v/>
      </c>
    </row>
    <row r="813" spans="1:11">
      <c r="A813" s="46">
        <f>'Frese Valve Selection'!AF813</f>
        <v>0</v>
      </c>
      <c r="B813">
        <f>'Frese Valve Selection'!C813</f>
        <v>0</v>
      </c>
      <c r="C813">
        <f>'Frese Valve Selection'!AA813</f>
        <v>0</v>
      </c>
      <c r="F813">
        <f>'Frese Valve Selection'!D813</f>
        <v>0</v>
      </c>
      <c r="G813">
        <f t="shared" si="12"/>
        <v>1</v>
      </c>
      <c r="H813" t="e">
        <f>'Frese Valve Selection'!AB813</f>
        <v>#N/A</v>
      </c>
      <c r="I813" t="e">
        <f>'Frese Valve Selection'!AC813&amp;" kPa"</f>
        <v>#N/A</v>
      </c>
      <c r="J813">
        <f>'Frese Valve Selection'!B813</f>
        <v>0</v>
      </c>
      <c r="K813" s="47" t="str">
        <f>IF(ISBLANK('Frese Valve Selection'!E813),"",'Frese Valve Selection'!E813)</f>
        <v/>
      </c>
    </row>
    <row r="814" spans="1:11">
      <c r="A814" s="46">
        <f>'Frese Valve Selection'!AF814</f>
        <v>0</v>
      </c>
      <c r="B814">
        <f>'Frese Valve Selection'!C814</f>
        <v>0</v>
      </c>
      <c r="C814">
        <f>'Frese Valve Selection'!AA814</f>
        <v>0</v>
      </c>
      <c r="F814">
        <f>'Frese Valve Selection'!D814</f>
        <v>0</v>
      </c>
      <c r="G814">
        <f t="shared" si="12"/>
        <v>1</v>
      </c>
      <c r="H814" t="e">
        <f>'Frese Valve Selection'!AB814</f>
        <v>#N/A</v>
      </c>
      <c r="I814" t="e">
        <f>'Frese Valve Selection'!AC814&amp;" kPa"</f>
        <v>#N/A</v>
      </c>
      <c r="J814">
        <f>'Frese Valve Selection'!B814</f>
        <v>0</v>
      </c>
      <c r="K814" s="47" t="str">
        <f>IF(ISBLANK('Frese Valve Selection'!E814),"",'Frese Valve Selection'!E814)</f>
        <v/>
      </c>
    </row>
    <row r="815" spans="1:11">
      <c r="A815" s="46">
        <f>'Frese Valve Selection'!AF815</f>
        <v>0</v>
      </c>
      <c r="B815">
        <f>'Frese Valve Selection'!C815</f>
        <v>0</v>
      </c>
      <c r="C815">
        <f>'Frese Valve Selection'!AA815</f>
        <v>0</v>
      </c>
      <c r="F815">
        <f>'Frese Valve Selection'!D815</f>
        <v>0</v>
      </c>
      <c r="G815">
        <f t="shared" si="12"/>
        <v>1</v>
      </c>
      <c r="H815" t="e">
        <f>'Frese Valve Selection'!AB815</f>
        <v>#N/A</v>
      </c>
      <c r="I815" t="e">
        <f>'Frese Valve Selection'!AC815&amp;" kPa"</f>
        <v>#N/A</v>
      </c>
      <c r="J815">
        <f>'Frese Valve Selection'!B815</f>
        <v>0</v>
      </c>
      <c r="K815" s="47" t="str">
        <f>IF(ISBLANK('Frese Valve Selection'!E815),"",'Frese Valve Selection'!E815)</f>
        <v/>
      </c>
    </row>
    <row r="816" spans="1:11">
      <c r="A816" s="46">
        <f>'Frese Valve Selection'!AF816</f>
        <v>0</v>
      </c>
      <c r="B816">
        <f>'Frese Valve Selection'!C816</f>
        <v>0</v>
      </c>
      <c r="C816">
        <f>'Frese Valve Selection'!AA816</f>
        <v>0</v>
      </c>
      <c r="F816">
        <f>'Frese Valve Selection'!D816</f>
        <v>0</v>
      </c>
      <c r="G816">
        <f t="shared" si="12"/>
        <v>1</v>
      </c>
      <c r="H816" t="e">
        <f>'Frese Valve Selection'!AB816</f>
        <v>#N/A</v>
      </c>
      <c r="I816" t="e">
        <f>'Frese Valve Selection'!AC816&amp;" kPa"</f>
        <v>#N/A</v>
      </c>
      <c r="J816">
        <f>'Frese Valve Selection'!B816</f>
        <v>0</v>
      </c>
      <c r="K816" s="47" t="str">
        <f>IF(ISBLANK('Frese Valve Selection'!E816),"",'Frese Valve Selection'!E816)</f>
        <v/>
      </c>
    </row>
    <row r="817" spans="1:11">
      <c r="A817" s="46">
        <f>'Frese Valve Selection'!AF817</f>
        <v>0</v>
      </c>
      <c r="B817">
        <f>'Frese Valve Selection'!C817</f>
        <v>0</v>
      </c>
      <c r="C817">
        <f>'Frese Valve Selection'!AA817</f>
        <v>0</v>
      </c>
      <c r="F817">
        <f>'Frese Valve Selection'!D817</f>
        <v>0</v>
      </c>
      <c r="G817">
        <f t="shared" si="12"/>
        <v>1</v>
      </c>
      <c r="H817" t="e">
        <f>'Frese Valve Selection'!AB817</f>
        <v>#N/A</v>
      </c>
      <c r="I817" t="e">
        <f>'Frese Valve Selection'!AC817&amp;" kPa"</f>
        <v>#N/A</v>
      </c>
      <c r="J817">
        <f>'Frese Valve Selection'!B817</f>
        <v>0</v>
      </c>
      <c r="K817" s="47" t="str">
        <f>IF(ISBLANK('Frese Valve Selection'!E817),"",'Frese Valve Selection'!E817)</f>
        <v/>
      </c>
    </row>
    <row r="818" spans="1:11">
      <c r="A818" s="46">
        <f>'Frese Valve Selection'!AF818</f>
        <v>0</v>
      </c>
      <c r="B818">
        <f>'Frese Valve Selection'!C818</f>
        <v>0</v>
      </c>
      <c r="C818">
        <f>'Frese Valve Selection'!AA818</f>
        <v>0</v>
      </c>
      <c r="F818">
        <f>'Frese Valve Selection'!D818</f>
        <v>0</v>
      </c>
      <c r="G818">
        <f t="shared" si="12"/>
        <v>1</v>
      </c>
      <c r="H818" t="e">
        <f>'Frese Valve Selection'!AB818</f>
        <v>#N/A</v>
      </c>
      <c r="I818" t="e">
        <f>'Frese Valve Selection'!AC818&amp;" kPa"</f>
        <v>#N/A</v>
      </c>
      <c r="J818">
        <f>'Frese Valve Selection'!B818</f>
        <v>0</v>
      </c>
      <c r="K818" s="47" t="str">
        <f>IF(ISBLANK('Frese Valve Selection'!E818),"",'Frese Valve Selection'!E818)</f>
        <v/>
      </c>
    </row>
    <row r="819" spans="1:11">
      <c r="A819" s="46">
        <f>'Frese Valve Selection'!AF819</f>
        <v>0</v>
      </c>
      <c r="B819">
        <f>'Frese Valve Selection'!C819</f>
        <v>0</v>
      </c>
      <c r="C819">
        <f>'Frese Valve Selection'!AA819</f>
        <v>0</v>
      </c>
      <c r="F819">
        <f>'Frese Valve Selection'!D819</f>
        <v>0</v>
      </c>
      <c r="G819">
        <f t="shared" si="12"/>
        <v>1</v>
      </c>
      <c r="H819" t="e">
        <f>'Frese Valve Selection'!AB819</f>
        <v>#N/A</v>
      </c>
      <c r="I819" t="e">
        <f>'Frese Valve Selection'!AC819&amp;" kPa"</f>
        <v>#N/A</v>
      </c>
      <c r="J819">
        <f>'Frese Valve Selection'!B819</f>
        <v>0</v>
      </c>
      <c r="K819" s="47" t="str">
        <f>IF(ISBLANK('Frese Valve Selection'!E819),"",'Frese Valve Selection'!E819)</f>
        <v/>
      </c>
    </row>
    <row r="820" spans="1:11">
      <c r="A820" s="46">
        <f>'Frese Valve Selection'!AF820</f>
        <v>0</v>
      </c>
      <c r="B820">
        <f>'Frese Valve Selection'!C820</f>
        <v>0</v>
      </c>
      <c r="C820">
        <f>'Frese Valve Selection'!AA820</f>
        <v>0</v>
      </c>
      <c r="F820">
        <f>'Frese Valve Selection'!D820</f>
        <v>0</v>
      </c>
      <c r="G820">
        <f t="shared" si="12"/>
        <v>1</v>
      </c>
      <c r="H820" t="e">
        <f>'Frese Valve Selection'!AB820</f>
        <v>#N/A</v>
      </c>
      <c r="I820" t="e">
        <f>'Frese Valve Selection'!AC820&amp;" kPa"</f>
        <v>#N/A</v>
      </c>
      <c r="J820">
        <f>'Frese Valve Selection'!B820</f>
        <v>0</v>
      </c>
      <c r="K820" s="47" t="str">
        <f>IF(ISBLANK('Frese Valve Selection'!E820),"",'Frese Valve Selection'!E820)</f>
        <v/>
      </c>
    </row>
    <row r="821" spans="1:11">
      <c r="A821" s="46">
        <f>'Frese Valve Selection'!AF821</f>
        <v>0</v>
      </c>
      <c r="B821">
        <f>'Frese Valve Selection'!C821</f>
        <v>0</v>
      </c>
      <c r="C821">
        <f>'Frese Valve Selection'!AA821</f>
        <v>0</v>
      </c>
      <c r="F821">
        <f>'Frese Valve Selection'!D821</f>
        <v>0</v>
      </c>
      <c r="G821">
        <f t="shared" si="12"/>
        <v>1</v>
      </c>
      <c r="H821" t="e">
        <f>'Frese Valve Selection'!AB821</f>
        <v>#N/A</v>
      </c>
      <c r="I821" t="e">
        <f>'Frese Valve Selection'!AC821&amp;" kPa"</f>
        <v>#N/A</v>
      </c>
      <c r="J821">
        <f>'Frese Valve Selection'!B821</f>
        <v>0</v>
      </c>
      <c r="K821" s="47" t="str">
        <f>IF(ISBLANK('Frese Valve Selection'!E821),"",'Frese Valve Selection'!E821)</f>
        <v/>
      </c>
    </row>
    <row r="822" spans="1:11">
      <c r="A822" s="46">
        <f>'Frese Valve Selection'!AF822</f>
        <v>0</v>
      </c>
      <c r="B822">
        <f>'Frese Valve Selection'!C822</f>
        <v>0</v>
      </c>
      <c r="C822">
        <f>'Frese Valve Selection'!AA822</f>
        <v>0</v>
      </c>
      <c r="F822">
        <f>'Frese Valve Selection'!D822</f>
        <v>0</v>
      </c>
      <c r="G822">
        <f t="shared" si="12"/>
        <v>1</v>
      </c>
      <c r="H822" t="e">
        <f>'Frese Valve Selection'!AB822</f>
        <v>#N/A</v>
      </c>
      <c r="I822" t="e">
        <f>'Frese Valve Selection'!AC822&amp;" kPa"</f>
        <v>#N/A</v>
      </c>
      <c r="J822">
        <f>'Frese Valve Selection'!B822</f>
        <v>0</v>
      </c>
      <c r="K822" s="47" t="str">
        <f>IF(ISBLANK('Frese Valve Selection'!E822),"",'Frese Valve Selection'!E822)</f>
        <v/>
      </c>
    </row>
    <row r="823" spans="1:11">
      <c r="A823" s="46">
        <f>'Frese Valve Selection'!AF823</f>
        <v>0</v>
      </c>
      <c r="B823">
        <f>'Frese Valve Selection'!C823</f>
        <v>0</v>
      </c>
      <c r="C823">
        <f>'Frese Valve Selection'!AA823</f>
        <v>0</v>
      </c>
      <c r="F823">
        <f>'Frese Valve Selection'!D823</f>
        <v>0</v>
      </c>
      <c r="G823">
        <f t="shared" si="12"/>
        <v>1</v>
      </c>
      <c r="H823" t="e">
        <f>'Frese Valve Selection'!AB823</f>
        <v>#N/A</v>
      </c>
      <c r="I823" t="e">
        <f>'Frese Valve Selection'!AC823&amp;" kPa"</f>
        <v>#N/A</v>
      </c>
      <c r="J823">
        <f>'Frese Valve Selection'!B823</f>
        <v>0</v>
      </c>
      <c r="K823" s="47" t="str">
        <f>IF(ISBLANK('Frese Valve Selection'!E823),"",'Frese Valve Selection'!E823)</f>
        <v/>
      </c>
    </row>
    <row r="824" spans="1:11">
      <c r="A824" s="46">
        <f>'Frese Valve Selection'!AF824</f>
        <v>0</v>
      </c>
      <c r="B824">
        <f>'Frese Valve Selection'!C824</f>
        <v>0</v>
      </c>
      <c r="C824">
        <f>'Frese Valve Selection'!AA824</f>
        <v>0</v>
      </c>
      <c r="F824">
        <f>'Frese Valve Selection'!D824</f>
        <v>0</v>
      </c>
      <c r="G824">
        <f t="shared" si="12"/>
        <v>1</v>
      </c>
      <c r="H824" t="e">
        <f>'Frese Valve Selection'!AB824</f>
        <v>#N/A</v>
      </c>
      <c r="I824" t="e">
        <f>'Frese Valve Selection'!AC824&amp;" kPa"</f>
        <v>#N/A</v>
      </c>
      <c r="J824">
        <f>'Frese Valve Selection'!B824</f>
        <v>0</v>
      </c>
      <c r="K824" s="47" t="str">
        <f>IF(ISBLANK('Frese Valve Selection'!E824),"",'Frese Valve Selection'!E824)</f>
        <v/>
      </c>
    </row>
    <row r="825" spans="1:11">
      <c r="A825" s="46">
        <f>'Frese Valve Selection'!AF825</f>
        <v>0</v>
      </c>
      <c r="B825">
        <f>'Frese Valve Selection'!C825</f>
        <v>0</v>
      </c>
      <c r="C825">
        <f>'Frese Valve Selection'!AA825</f>
        <v>0</v>
      </c>
      <c r="F825">
        <f>'Frese Valve Selection'!D825</f>
        <v>0</v>
      </c>
      <c r="G825">
        <f t="shared" si="12"/>
        <v>1</v>
      </c>
      <c r="H825" t="e">
        <f>'Frese Valve Selection'!AB825</f>
        <v>#N/A</v>
      </c>
      <c r="I825" t="e">
        <f>'Frese Valve Selection'!AC825&amp;" kPa"</f>
        <v>#N/A</v>
      </c>
      <c r="J825">
        <f>'Frese Valve Selection'!B825</f>
        <v>0</v>
      </c>
      <c r="K825" s="47" t="str">
        <f>IF(ISBLANK('Frese Valve Selection'!E825),"",'Frese Valve Selection'!E825)</f>
        <v/>
      </c>
    </row>
    <row r="826" spans="1:11">
      <c r="A826" s="46">
        <f>'Frese Valve Selection'!AF826</f>
        <v>0</v>
      </c>
      <c r="B826">
        <f>'Frese Valve Selection'!C826</f>
        <v>0</v>
      </c>
      <c r="C826">
        <f>'Frese Valve Selection'!AA826</f>
        <v>0</v>
      </c>
      <c r="F826">
        <f>'Frese Valve Selection'!D826</f>
        <v>0</v>
      </c>
      <c r="G826">
        <f t="shared" si="12"/>
        <v>1</v>
      </c>
      <c r="H826" t="e">
        <f>'Frese Valve Selection'!AB826</f>
        <v>#N/A</v>
      </c>
      <c r="I826" t="e">
        <f>'Frese Valve Selection'!AC826&amp;" kPa"</f>
        <v>#N/A</v>
      </c>
      <c r="J826">
        <f>'Frese Valve Selection'!B826</f>
        <v>0</v>
      </c>
      <c r="K826" s="47" t="str">
        <f>IF(ISBLANK('Frese Valve Selection'!E826),"",'Frese Valve Selection'!E826)</f>
        <v/>
      </c>
    </row>
    <row r="827" spans="1:11">
      <c r="A827" s="46">
        <f>'Frese Valve Selection'!AF827</f>
        <v>0</v>
      </c>
      <c r="B827">
        <f>'Frese Valve Selection'!C827</f>
        <v>0</v>
      </c>
      <c r="C827">
        <f>'Frese Valve Selection'!AA827</f>
        <v>0</v>
      </c>
      <c r="F827">
        <f>'Frese Valve Selection'!D827</f>
        <v>0</v>
      </c>
      <c r="G827">
        <f t="shared" si="12"/>
        <v>1</v>
      </c>
      <c r="H827" t="e">
        <f>'Frese Valve Selection'!AB827</f>
        <v>#N/A</v>
      </c>
      <c r="I827" t="e">
        <f>'Frese Valve Selection'!AC827&amp;" kPa"</f>
        <v>#N/A</v>
      </c>
      <c r="J827">
        <f>'Frese Valve Selection'!B827</f>
        <v>0</v>
      </c>
      <c r="K827" s="47" t="str">
        <f>IF(ISBLANK('Frese Valve Selection'!E827),"",'Frese Valve Selection'!E827)</f>
        <v/>
      </c>
    </row>
    <row r="828" spans="1:11">
      <c r="A828" s="46">
        <f>'Frese Valve Selection'!AF828</f>
        <v>0</v>
      </c>
      <c r="B828">
        <f>'Frese Valve Selection'!C828</f>
        <v>0</v>
      </c>
      <c r="C828">
        <f>'Frese Valve Selection'!AA828</f>
        <v>0</v>
      </c>
      <c r="F828">
        <f>'Frese Valve Selection'!D828</f>
        <v>0</v>
      </c>
      <c r="G828">
        <f t="shared" si="12"/>
        <v>1</v>
      </c>
      <c r="H828" t="e">
        <f>'Frese Valve Selection'!AB828</f>
        <v>#N/A</v>
      </c>
      <c r="I828" t="e">
        <f>'Frese Valve Selection'!AC828&amp;" kPa"</f>
        <v>#N/A</v>
      </c>
      <c r="J828">
        <f>'Frese Valve Selection'!B828</f>
        <v>0</v>
      </c>
      <c r="K828" s="47" t="str">
        <f>IF(ISBLANK('Frese Valve Selection'!E828),"",'Frese Valve Selection'!E828)</f>
        <v/>
      </c>
    </row>
    <row r="829" spans="1:11">
      <c r="A829" s="46">
        <f>'Frese Valve Selection'!AF829</f>
        <v>0</v>
      </c>
      <c r="B829">
        <f>'Frese Valve Selection'!C829</f>
        <v>0</v>
      </c>
      <c r="C829">
        <f>'Frese Valve Selection'!AA829</f>
        <v>0</v>
      </c>
      <c r="F829">
        <f>'Frese Valve Selection'!D829</f>
        <v>0</v>
      </c>
      <c r="G829">
        <f t="shared" si="12"/>
        <v>1</v>
      </c>
      <c r="H829" t="e">
        <f>'Frese Valve Selection'!AB829</f>
        <v>#N/A</v>
      </c>
      <c r="I829" t="e">
        <f>'Frese Valve Selection'!AC829&amp;" kPa"</f>
        <v>#N/A</v>
      </c>
      <c r="J829">
        <f>'Frese Valve Selection'!B829</f>
        <v>0</v>
      </c>
      <c r="K829" s="47" t="str">
        <f>IF(ISBLANK('Frese Valve Selection'!E829),"",'Frese Valve Selection'!E829)</f>
        <v/>
      </c>
    </row>
    <row r="830" spans="1:11">
      <c r="A830" s="46">
        <f>'Frese Valve Selection'!AF830</f>
        <v>0</v>
      </c>
      <c r="B830">
        <f>'Frese Valve Selection'!C830</f>
        <v>0</v>
      </c>
      <c r="C830">
        <f>'Frese Valve Selection'!AA830</f>
        <v>0</v>
      </c>
      <c r="F830">
        <f>'Frese Valve Selection'!D830</f>
        <v>0</v>
      </c>
      <c r="G830">
        <f t="shared" si="12"/>
        <v>1</v>
      </c>
      <c r="H830" t="e">
        <f>'Frese Valve Selection'!AB830</f>
        <v>#N/A</v>
      </c>
      <c r="I830" t="e">
        <f>'Frese Valve Selection'!AC830&amp;" kPa"</f>
        <v>#N/A</v>
      </c>
      <c r="J830">
        <f>'Frese Valve Selection'!B830</f>
        <v>0</v>
      </c>
      <c r="K830" s="47" t="str">
        <f>IF(ISBLANK('Frese Valve Selection'!E830),"",'Frese Valve Selection'!E830)</f>
        <v/>
      </c>
    </row>
    <row r="831" spans="1:11">
      <c r="A831" s="46">
        <f>'Frese Valve Selection'!AF831</f>
        <v>0</v>
      </c>
      <c r="B831">
        <f>'Frese Valve Selection'!C831</f>
        <v>0</v>
      </c>
      <c r="C831">
        <f>'Frese Valve Selection'!AA831</f>
        <v>0</v>
      </c>
      <c r="F831">
        <f>'Frese Valve Selection'!D831</f>
        <v>0</v>
      </c>
      <c r="G831">
        <f t="shared" si="12"/>
        <v>1</v>
      </c>
      <c r="H831" t="e">
        <f>'Frese Valve Selection'!AB831</f>
        <v>#N/A</v>
      </c>
      <c r="I831" t="e">
        <f>'Frese Valve Selection'!AC831&amp;" kPa"</f>
        <v>#N/A</v>
      </c>
      <c r="J831">
        <f>'Frese Valve Selection'!B831</f>
        <v>0</v>
      </c>
      <c r="K831" s="47" t="str">
        <f>IF(ISBLANK('Frese Valve Selection'!E831),"",'Frese Valve Selection'!E831)</f>
        <v/>
      </c>
    </row>
    <row r="832" spans="1:11">
      <c r="A832" s="46">
        <f>'Frese Valve Selection'!AF832</f>
        <v>0</v>
      </c>
      <c r="B832">
        <f>'Frese Valve Selection'!C832</f>
        <v>0</v>
      </c>
      <c r="C832">
        <f>'Frese Valve Selection'!AA832</f>
        <v>0</v>
      </c>
      <c r="F832">
        <f>'Frese Valve Selection'!D832</f>
        <v>0</v>
      </c>
      <c r="G832">
        <f t="shared" si="12"/>
        <v>1</v>
      </c>
      <c r="H832" t="e">
        <f>'Frese Valve Selection'!AB832</f>
        <v>#N/A</v>
      </c>
      <c r="I832" t="e">
        <f>'Frese Valve Selection'!AC832&amp;" kPa"</f>
        <v>#N/A</v>
      </c>
      <c r="J832">
        <f>'Frese Valve Selection'!B832</f>
        <v>0</v>
      </c>
      <c r="K832" s="47" t="str">
        <f>IF(ISBLANK('Frese Valve Selection'!E832),"",'Frese Valve Selection'!E832)</f>
        <v/>
      </c>
    </row>
    <row r="833" spans="1:11">
      <c r="A833" s="46">
        <f>'Frese Valve Selection'!AF833</f>
        <v>0</v>
      </c>
      <c r="B833">
        <f>'Frese Valve Selection'!C833</f>
        <v>0</v>
      </c>
      <c r="C833">
        <f>'Frese Valve Selection'!AA833</f>
        <v>0</v>
      </c>
      <c r="F833">
        <f>'Frese Valve Selection'!D833</f>
        <v>0</v>
      </c>
      <c r="G833">
        <f t="shared" si="12"/>
        <v>1</v>
      </c>
      <c r="H833" t="e">
        <f>'Frese Valve Selection'!AB833</f>
        <v>#N/A</v>
      </c>
      <c r="I833" t="e">
        <f>'Frese Valve Selection'!AC833&amp;" kPa"</f>
        <v>#N/A</v>
      </c>
      <c r="J833">
        <f>'Frese Valve Selection'!B833</f>
        <v>0</v>
      </c>
      <c r="K833" s="47" t="str">
        <f>IF(ISBLANK('Frese Valve Selection'!E833),"",'Frese Valve Selection'!E833)</f>
        <v/>
      </c>
    </row>
    <row r="834" spans="1:11">
      <c r="A834" s="46">
        <f>'Frese Valve Selection'!AF834</f>
        <v>0</v>
      </c>
      <c r="B834">
        <f>'Frese Valve Selection'!C834</f>
        <v>0</v>
      </c>
      <c r="C834">
        <f>'Frese Valve Selection'!AA834</f>
        <v>0</v>
      </c>
      <c r="F834">
        <f>'Frese Valve Selection'!D834</f>
        <v>0</v>
      </c>
      <c r="G834">
        <f t="shared" si="12"/>
        <v>1</v>
      </c>
      <c r="H834" t="e">
        <f>'Frese Valve Selection'!AB834</f>
        <v>#N/A</v>
      </c>
      <c r="I834" t="e">
        <f>'Frese Valve Selection'!AC834&amp;" kPa"</f>
        <v>#N/A</v>
      </c>
      <c r="J834">
        <f>'Frese Valve Selection'!B834</f>
        <v>0</v>
      </c>
      <c r="K834" s="47" t="str">
        <f>IF(ISBLANK('Frese Valve Selection'!E834),"",'Frese Valve Selection'!E834)</f>
        <v/>
      </c>
    </row>
    <row r="835" spans="1:11">
      <c r="A835" s="46">
        <f>'Frese Valve Selection'!AF835</f>
        <v>0</v>
      </c>
      <c r="B835">
        <f>'Frese Valve Selection'!C835</f>
        <v>0</v>
      </c>
      <c r="C835">
        <f>'Frese Valve Selection'!AA835</f>
        <v>0</v>
      </c>
      <c r="F835">
        <f>'Frese Valve Selection'!D835</f>
        <v>0</v>
      </c>
      <c r="G835">
        <f t="shared" si="12"/>
        <v>1</v>
      </c>
      <c r="H835" t="e">
        <f>'Frese Valve Selection'!AB835</f>
        <v>#N/A</v>
      </c>
      <c r="I835" t="e">
        <f>'Frese Valve Selection'!AC835&amp;" kPa"</f>
        <v>#N/A</v>
      </c>
      <c r="J835">
        <f>'Frese Valve Selection'!B835</f>
        <v>0</v>
      </c>
      <c r="K835" s="47" t="str">
        <f>IF(ISBLANK('Frese Valve Selection'!E835),"",'Frese Valve Selection'!E835)</f>
        <v/>
      </c>
    </row>
    <row r="836" spans="1:11">
      <c r="A836" s="46">
        <f>'Frese Valve Selection'!AF836</f>
        <v>0</v>
      </c>
      <c r="B836">
        <f>'Frese Valve Selection'!C836</f>
        <v>0</v>
      </c>
      <c r="C836">
        <f>'Frese Valve Selection'!AA836</f>
        <v>0</v>
      </c>
      <c r="F836">
        <f>'Frese Valve Selection'!D836</f>
        <v>0</v>
      </c>
      <c r="G836">
        <f t="shared" si="12"/>
        <v>1</v>
      </c>
      <c r="H836" t="e">
        <f>'Frese Valve Selection'!AB836</f>
        <v>#N/A</v>
      </c>
      <c r="I836" t="e">
        <f>'Frese Valve Selection'!AC836&amp;" kPa"</f>
        <v>#N/A</v>
      </c>
      <c r="J836">
        <f>'Frese Valve Selection'!B836</f>
        <v>0</v>
      </c>
      <c r="K836" s="47" t="str">
        <f>IF(ISBLANK('Frese Valve Selection'!E836),"",'Frese Valve Selection'!E836)</f>
        <v/>
      </c>
    </row>
    <row r="837" spans="1:11">
      <c r="A837" s="46">
        <f>'Frese Valve Selection'!AF837</f>
        <v>0</v>
      </c>
      <c r="B837">
        <f>'Frese Valve Selection'!C837</f>
        <v>0</v>
      </c>
      <c r="C837">
        <f>'Frese Valve Selection'!AA837</f>
        <v>0</v>
      </c>
      <c r="F837">
        <f>'Frese Valve Selection'!D837</f>
        <v>0</v>
      </c>
      <c r="G837">
        <f t="shared" si="12"/>
        <v>1</v>
      </c>
      <c r="H837" t="e">
        <f>'Frese Valve Selection'!AB837</f>
        <v>#N/A</v>
      </c>
      <c r="I837" t="e">
        <f>'Frese Valve Selection'!AC837&amp;" kPa"</f>
        <v>#N/A</v>
      </c>
      <c r="J837">
        <f>'Frese Valve Selection'!B837</f>
        <v>0</v>
      </c>
      <c r="K837" s="47" t="str">
        <f>IF(ISBLANK('Frese Valve Selection'!E837),"",'Frese Valve Selection'!E837)</f>
        <v/>
      </c>
    </row>
    <row r="838" spans="1:11">
      <c r="A838" s="46">
        <f>'Frese Valve Selection'!AF838</f>
        <v>0</v>
      </c>
      <c r="B838">
        <f>'Frese Valve Selection'!C838</f>
        <v>0</v>
      </c>
      <c r="C838">
        <f>'Frese Valve Selection'!AA838</f>
        <v>0</v>
      </c>
      <c r="F838">
        <f>'Frese Valve Selection'!D838</f>
        <v>0</v>
      </c>
      <c r="G838">
        <f t="shared" si="12"/>
        <v>1</v>
      </c>
      <c r="H838" t="e">
        <f>'Frese Valve Selection'!AB838</f>
        <v>#N/A</v>
      </c>
      <c r="I838" t="e">
        <f>'Frese Valve Selection'!AC838&amp;" kPa"</f>
        <v>#N/A</v>
      </c>
      <c r="J838">
        <f>'Frese Valve Selection'!B838</f>
        <v>0</v>
      </c>
      <c r="K838" s="47" t="str">
        <f>IF(ISBLANK('Frese Valve Selection'!E838),"",'Frese Valve Selection'!E838)</f>
        <v/>
      </c>
    </row>
    <row r="839" spans="1:11">
      <c r="A839" s="46">
        <f>'Frese Valve Selection'!AF839</f>
        <v>0</v>
      </c>
      <c r="B839">
        <f>'Frese Valve Selection'!C839</f>
        <v>0</v>
      </c>
      <c r="C839">
        <f>'Frese Valve Selection'!AA839</f>
        <v>0</v>
      </c>
      <c r="F839">
        <f>'Frese Valve Selection'!D839</f>
        <v>0</v>
      </c>
      <c r="G839">
        <f t="shared" ref="G839:G902" si="13">IF(ISBLANK(A839),"",1)</f>
        <v>1</v>
      </c>
      <c r="H839" t="e">
        <f>'Frese Valve Selection'!AB839</f>
        <v>#N/A</v>
      </c>
      <c r="I839" t="e">
        <f>'Frese Valve Selection'!AC839&amp;" kPa"</f>
        <v>#N/A</v>
      </c>
      <c r="J839">
        <f>'Frese Valve Selection'!B839</f>
        <v>0</v>
      </c>
      <c r="K839" s="47" t="str">
        <f>IF(ISBLANK('Frese Valve Selection'!E839),"",'Frese Valve Selection'!E839)</f>
        <v/>
      </c>
    </row>
    <row r="840" spans="1:11">
      <c r="A840" s="46">
        <f>'Frese Valve Selection'!AF840</f>
        <v>0</v>
      </c>
      <c r="B840">
        <f>'Frese Valve Selection'!C840</f>
        <v>0</v>
      </c>
      <c r="C840">
        <f>'Frese Valve Selection'!AA840</f>
        <v>0</v>
      </c>
      <c r="F840">
        <f>'Frese Valve Selection'!D840</f>
        <v>0</v>
      </c>
      <c r="G840">
        <f t="shared" si="13"/>
        <v>1</v>
      </c>
      <c r="H840" t="e">
        <f>'Frese Valve Selection'!AB840</f>
        <v>#N/A</v>
      </c>
      <c r="I840" t="e">
        <f>'Frese Valve Selection'!AC840&amp;" kPa"</f>
        <v>#N/A</v>
      </c>
      <c r="J840">
        <f>'Frese Valve Selection'!B840</f>
        <v>0</v>
      </c>
      <c r="K840" s="47" t="str">
        <f>IF(ISBLANK('Frese Valve Selection'!E840),"",'Frese Valve Selection'!E840)</f>
        <v/>
      </c>
    </row>
    <row r="841" spans="1:11">
      <c r="A841" s="46">
        <f>'Frese Valve Selection'!AF841</f>
        <v>0</v>
      </c>
      <c r="B841">
        <f>'Frese Valve Selection'!C841</f>
        <v>0</v>
      </c>
      <c r="C841">
        <f>'Frese Valve Selection'!AA841</f>
        <v>0</v>
      </c>
      <c r="F841">
        <f>'Frese Valve Selection'!D841</f>
        <v>0</v>
      </c>
      <c r="G841">
        <f t="shared" si="13"/>
        <v>1</v>
      </c>
      <c r="H841" t="e">
        <f>'Frese Valve Selection'!AB841</f>
        <v>#N/A</v>
      </c>
      <c r="I841" t="e">
        <f>'Frese Valve Selection'!AC841&amp;" kPa"</f>
        <v>#N/A</v>
      </c>
      <c r="J841">
        <f>'Frese Valve Selection'!B841</f>
        <v>0</v>
      </c>
      <c r="K841" s="47" t="str">
        <f>IF(ISBLANK('Frese Valve Selection'!E841),"",'Frese Valve Selection'!E841)</f>
        <v/>
      </c>
    </row>
    <row r="842" spans="1:11">
      <c r="A842" s="46">
        <f>'Frese Valve Selection'!AF842</f>
        <v>0</v>
      </c>
      <c r="B842">
        <f>'Frese Valve Selection'!C842</f>
        <v>0</v>
      </c>
      <c r="C842">
        <f>'Frese Valve Selection'!AA842</f>
        <v>0</v>
      </c>
      <c r="F842">
        <f>'Frese Valve Selection'!D842</f>
        <v>0</v>
      </c>
      <c r="G842">
        <f t="shared" si="13"/>
        <v>1</v>
      </c>
      <c r="H842" t="e">
        <f>'Frese Valve Selection'!AB842</f>
        <v>#N/A</v>
      </c>
      <c r="I842" t="e">
        <f>'Frese Valve Selection'!AC842&amp;" kPa"</f>
        <v>#N/A</v>
      </c>
      <c r="J842">
        <f>'Frese Valve Selection'!B842</f>
        <v>0</v>
      </c>
      <c r="K842" s="47" t="str">
        <f>IF(ISBLANK('Frese Valve Selection'!E842),"",'Frese Valve Selection'!E842)</f>
        <v/>
      </c>
    </row>
    <row r="843" spans="1:11">
      <c r="A843" s="46">
        <f>'Frese Valve Selection'!AF843</f>
        <v>0</v>
      </c>
      <c r="B843">
        <f>'Frese Valve Selection'!C843</f>
        <v>0</v>
      </c>
      <c r="C843">
        <f>'Frese Valve Selection'!AA843</f>
        <v>0</v>
      </c>
      <c r="F843">
        <f>'Frese Valve Selection'!D843</f>
        <v>0</v>
      </c>
      <c r="G843">
        <f t="shared" si="13"/>
        <v>1</v>
      </c>
      <c r="H843" t="e">
        <f>'Frese Valve Selection'!AB843</f>
        <v>#N/A</v>
      </c>
      <c r="I843" t="e">
        <f>'Frese Valve Selection'!AC843&amp;" kPa"</f>
        <v>#N/A</v>
      </c>
      <c r="J843">
        <f>'Frese Valve Selection'!B843</f>
        <v>0</v>
      </c>
      <c r="K843" s="47" t="str">
        <f>IF(ISBLANK('Frese Valve Selection'!E843),"",'Frese Valve Selection'!E843)</f>
        <v/>
      </c>
    </row>
    <row r="844" spans="1:11">
      <c r="A844" s="46">
        <f>'Frese Valve Selection'!AF844</f>
        <v>0</v>
      </c>
      <c r="B844">
        <f>'Frese Valve Selection'!C844</f>
        <v>0</v>
      </c>
      <c r="C844">
        <f>'Frese Valve Selection'!AA844</f>
        <v>0</v>
      </c>
      <c r="F844">
        <f>'Frese Valve Selection'!D844</f>
        <v>0</v>
      </c>
      <c r="G844">
        <f t="shared" si="13"/>
        <v>1</v>
      </c>
      <c r="H844" t="e">
        <f>'Frese Valve Selection'!AB844</f>
        <v>#N/A</v>
      </c>
      <c r="I844" t="e">
        <f>'Frese Valve Selection'!AC844&amp;" kPa"</f>
        <v>#N/A</v>
      </c>
      <c r="J844">
        <f>'Frese Valve Selection'!B844</f>
        <v>0</v>
      </c>
      <c r="K844" s="47" t="str">
        <f>IF(ISBLANK('Frese Valve Selection'!E844),"",'Frese Valve Selection'!E844)</f>
        <v/>
      </c>
    </row>
    <row r="845" spans="1:11">
      <c r="A845" s="46">
        <f>'Frese Valve Selection'!AF845</f>
        <v>0</v>
      </c>
      <c r="B845">
        <f>'Frese Valve Selection'!C845</f>
        <v>0</v>
      </c>
      <c r="C845">
        <f>'Frese Valve Selection'!AA845</f>
        <v>0</v>
      </c>
      <c r="F845">
        <f>'Frese Valve Selection'!D845</f>
        <v>0</v>
      </c>
      <c r="G845">
        <f t="shared" si="13"/>
        <v>1</v>
      </c>
      <c r="H845" t="e">
        <f>'Frese Valve Selection'!AB845</f>
        <v>#N/A</v>
      </c>
      <c r="I845" t="e">
        <f>'Frese Valve Selection'!AC845&amp;" kPa"</f>
        <v>#N/A</v>
      </c>
      <c r="J845">
        <f>'Frese Valve Selection'!B845</f>
        <v>0</v>
      </c>
      <c r="K845" s="47" t="str">
        <f>IF(ISBLANK('Frese Valve Selection'!E845),"",'Frese Valve Selection'!E845)</f>
        <v/>
      </c>
    </row>
    <row r="846" spans="1:11">
      <c r="A846" s="46">
        <f>'Frese Valve Selection'!AF846</f>
        <v>0</v>
      </c>
      <c r="B846">
        <f>'Frese Valve Selection'!C846</f>
        <v>0</v>
      </c>
      <c r="C846">
        <f>'Frese Valve Selection'!AA846</f>
        <v>0</v>
      </c>
      <c r="F846">
        <f>'Frese Valve Selection'!D846</f>
        <v>0</v>
      </c>
      <c r="G846">
        <f t="shared" si="13"/>
        <v>1</v>
      </c>
      <c r="H846" t="e">
        <f>'Frese Valve Selection'!AB846</f>
        <v>#N/A</v>
      </c>
      <c r="I846" t="e">
        <f>'Frese Valve Selection'!AC846&amp;" kPa"</f>
        <v>#N/A</v>
      </c>
      <c r="J846">
        <f>'Frese Valve Selection'!B846</f>
        <v>0</v>
      </c>
      <c r="K846" s="47" t="str">
        <f>IF(ISBLANK('Frese Valve Selection'!E846),"",'Frese Valve Selection'!E846)</f>
        <v/>
      </c>
    </row>
    <row r="847" spans="1:11">
      <c r="A847" s="46">
        <f>'Frese Valve Selection'!AF847</f>
        <v>0</v>
      </c>
      <c r="B847">
        <f>'Frese Valve Selection'!C847</f>
        <v>0</v>
      </c>
      <c r="C847">
        <f>'Frese Valve Selection'!AA847</f>
        <v>0</v>
      </c>
      <c r="F847">
        <f>'Frese Valve Selection'!D847</f>
        <v>0</v>
      </c>
      <c r="G847">
        <f t="shared" si="13"/>
        <v>1</v>
      </c>
      <c r="H847" t="e">
        <f>'Frese Valve Selection'!AB847</f>
        <v>#N/A</v>
      </c>
      <c r="I847" t="e">
        <f>'Frese Valve Selection'!AC847&amp;" kPa"</f>
        <v>#N/A</v>
      </c>
      <c r="J847">
        <f>'Frese Valve Selection'!B847</f>
        <v>0</v>
      </c>
      <c r="K847" s="47" t="str">
        <f>IF(ISBLANK('Frese Valve Selection'!E847),"",'Frese Valve Selection'!E847)</f>
        <v/>
      </c>
    </row>
    <row r="848" spans="1:11">
      <c r="A848" s="46">
        <f>'Frese Valve Selection'!AF848</f>
        <v>0</v>
      </c>
      <c r="B848">
        <f>'Frese Valve Selection'!C848</f>
        <v>0</v>
      </c>
      <c r="C848">
        <f>'Frese Valve Selection'!AA848</f>
        <v>0</v>
      </c>
      <c r="F848">
        <f>'Frese Valve Selection'!D848</f>
        <v>0</v>
      </c>
      <c r="G848">
        <f t="shared" si="13"/>
        <v>1</v>
      </c>
      <c r="H848" t="e">
        <f>'Frese Valve Selection'!AB848</f>
        <v>#N/A</v>
      </c>
      <c r="I848" t="e">
        <f>'Frese Valve Selection'!AC848&amp;" kPa"</f>
        <v>#N/A</v>
      </c>
      <c r="J848">
        <f>'Frese Valve Selection'!B848</f>
        <v>0</v>
      </c>
      <c r="K848" s="47" t="str">
        <f>IF(ISBLANK('Frese Valve Selection'!E848),"",'Frese Valve Selection'!E848)</f>
        <v/>
      </c>
    </row>
    <row r="849" spans="1:11">
      <c r="A849" s="46">
        <f>'Frese Valve Selection'!AF849</f>
        <v>0</v>
      </c>
      <c r="B849">
        <f>'Frese Valve Selection'!C849</f>
        <v>0</v>
      </c>
      <c r="C849">
        <f>'Frese Valve Selection'!AA849</f>
        <v>0</v>
      </c>
      <c r="F849">
        <f>'Frese Valve Selection'!D849</f>
        <v>0</v>
      </c>
      <c r="G849">
        <f t="shared" si="13"/>
        <v>1</v>
      </c>
      <c r="H849" t="e">
        <f>'Frese Valve Selection'!AB849</f>
        <v>#N/A</v>
      </c>
      <c r="I849" t="e">
        <f>'Frese Valve Selection'!AC849&amp;" kPa"</f>
        <v>#N/A</v>
      </c>
      <c r="J849">
        <f>'Frese Valve Selection'!B849</f>
        <v>0</v>
      </c>
      <c r="K849" s="47" t="str">
        <f>IF(ISBLANK('Frese Valve Selection'!E849),"",'Frese Valve Selection'!E849)</f>
        <v/>
      </c>
    </row>
    <row r="850" spans="1:11">
      <c r="A850" s="46">
        <f>'Frese Valve Selection'!AF850</f>
        <v>0</v>
      </c>
      <c r="B850">
        <f>'Frese Valve Selection'!C850</f>
        <v>0</v>
      </c>
      <c r="C850">
        <f>'Frese Valve Selection'!AA850</f>
        <v>0</v>
      </c>
      <c r="F850">
        <f>'Frese Valve Selection'!D850</f>
        <v>0</v>
      </c>
      <c r="G850">
        <f t="shared" si="13"/>
        <v>1</v>
      </c>
      <c r="H850" t="e">
        <f>'Frese Valve Selection'!AB850</f>
        <v>#N/A</v>
      </c>
      <c r="I850" t="e">
        <f>'Frese Valve Selection'!AC850&amp;" kPa"</f>
        <v>#N/A</v>
      </c>
      <c r="J850">
        <f>'Frese Valve Selection'!B850</f>
        <v>0</v>
      </c>
      <c r="K850" s="47" t="str">
        <f>IF(ISBLANK('Frese Valve Selection'!E850),"",'Frese Valve Selection'!E850)</f>
        <v/>
      </c>
    </row>
    <row r="851" spans="1:11">
      <c r="A851" s="46">
        <f>'Frese Valve Selection'!AF851</f>
        <v>0</v>
      </c>
      <c r="B851">
        <f>'Frese Valve Selection'!C851</f>
        <v>0</v>
      </c>
      <c r="C851">
        <f>'Frese Valve Selection'!AA851</f>
        <v>0</v>
      </c>
      <c r="F851">
        <f>'Frese Valve Selection'!D851</f>
        <v>0</v>
      </c>
      <c r="G851">
        <f t="shared" si="13"/>
        <v>1</v>
      </c>
      <c r="H851" t="e">
        <f>'Frese Valve Selection'!AB851</f>
        <v>#N/A</v>
      </c>
      <c r="I851" t="e">
        <f>'Frese Valve Selection'!AC851&amp;" kPa"</f>
        <v>#N/A</v>
      </c>
      <c r="J851">
        <f>'Frese Valve Selection'!B851</f>
        <v>0</v>
      </c>
      <c r="K851" s="47" t="str">
        <f>IF(ISBLANK('Frese Valve Selection'!E851),"",'Frese Valve Selection'!E851)</f>
        <v/>
      </c>
    </row>
    <row r="852" spans="1:11">
      <c r="A852" s="46">
        <f>'Frese Valve Selection'!AF852</f>
        <v>0</v>
      </c>
      <c r="B852">
        <f>'Frese Valve Selection'!C852</f>
        <v>0</v>
      </c>
      <c r="C852">
        <f>'Frese Valve Selection'!AA852</f>
        <v>0</v>
      </c>
      <c r="F852">
        <f>'Frese Valve Selection'!D852</f>
        <v>0</v>
      </c>
      <c r="G852">
        <f t="shared" si="13"/>
        <v>1</v>
      </c>
      <c r="H852" t="e">
        <f>'Frese Valve Selection'!AB852</f>
        <v>#N/A</v>
      </c>
      <c r="I852" t="e">
        <f>'Frese Valve Selection'!AC852&amp;" kPa"</f>
        <v>#N/A</v>
      </c>
      <c r="J852">
        <f>'Frese Valve Selection'!B852</f>
        <v>0</v>
      </c>
      <c r="K852" s="47" t="str">
        <f>IF(ISBLANK('Frese Valve Selection'!E852),"",'Frese Valve Selection'!E852)</f>
        <v/>
      </c>
    </row>
    <row r="853" spans="1:11">
      <c r="A853" s="46">
        <f>'Frese Valve Selection'!AF853</f>
        <v>0</v>
      </c>
      <c r="B853">
        <f>'Frese Valve Selection'!C853</f>
        <v>0</v>
      </c>
      <c r="C853">
        <f>'Frese Valve Selection'!AA853</f>
        <v>0</v>
      </c>
      <c r="F853">
        <f>'Frese Valve Selection'!D853</f>
        <v>0</v>
      </c>
      <c r="G853">
        <f t="shared" si="13"/>
        <v>1</v>
      </c>
      <c r="H853" t="e">
        <f>'Frese Valve Selection'!AB853</f>
        <v>#N/A</v>
      </c>
      <c r="I853" t="e">
        <f>'Frese Valve Selection'!AC853&amp;" kPa"</f>
        <v>#N/A</v>
      </c>
      <c r="J853">
        <f>'Frese Valve Selection'!B853</f>
        <v>0</v>
      </c>
      <c r="K853" s="47" t="str">
        <f>IF(ISBLANK('Frese Valve Selection'!E853),"",'Frese Valve Selection'!E853)</f>
        <v/>
      </c>
    </row>
    <row r="854" spans="1:11">
      <c r="A854" s="46">
        <f>'Frese Valve Selection'!AF854</f>
        <v>0</v>
      </c>
      <c r="B854">
        <f>'Frese Valve Selection'!C854</f>
        <v>0</v>
      </c>
      <c r="C854">
        <f>'Frese Valve Selection'!AA854</f>
        <v>0</v>
      </c>
      <c r="F854">
        <f>'Frese Valve Selection'!D854</f>
        <v>0</v>
      </c>
      <c r="G854">
        <f t="shared" si="13"/>
        <v>1</v>
      </c>
      <c r="H854" t="e">
        <f>'Frese Valve Selection'!AB854</f>
        <v>#N/A</v>
      </c>
      <c r="I854" t="e">
        <f>'Frese Valve Selection'!AC854&amp;" kPa"</f>
        <v>#N/A</v>
      </c>
      <c r="J854">
        <f>'Frese Valve Selection'!B854</f>
        <v>0</v>
      </c>
      <c r="K854" s="47" t="str">
        <f>IF(ISBLANK('Frese Valve Selection'!E854),"",'Frese Valve Selection'!E854)</f>
        <v/>
      </c>
    </row>
    <row r="855" spans="1:11">
      <c r="A855" s="46">
        <f>'Frese Valve Selection'!AF855</f>
        <v>0</v>
      </c>
      <c r="B855">
        <f>'Frese Valve Selection'!C855</f>
        <v>0</v>
      </c>
      <c r="C855">
        <f>'Frese Valve Selection'!AA855</f>
        <v>0</v>
      </c>
      <c r="F855">
        <f>'Frese Valve Selection'!D855</f>
        <v>0</v>
      </c>
      <c r="G855">
        <f t="shared" si="13"/>
        <v>1</v>
      </c>
      <c r="H855" t="e">
        <f>'Frese Valve Selection'!AB855</f>
        <v>#N/A</v>
      </c>
      <c r="I855" t="e">
        <f>'Frese Valve Selection'!AC855&amp;" kPa"</f>
        <v>#N/A</v>
      </c>
      <c r="J855">
        <f>'Frese Valve Selection'!B855</f>
        <v>0</v>
      </c>
      <c r="K855" s="47" t="str">
        <f>IF(ISBLANK('Frese Valve Selection'!E855),"",'Frese Valve Selection'!E855)</f>
        <v/>
      </c>
    </row>
    <row r="856" spans="1:11">
      <c r="A856" s="46">
        <f>'Frese Valve Selection'!AF856</f>
        <v>0</v>
      </c>
      <c r="B856">
        <f>'Frese Valve Selection'!C856</f>
        <v>0</v>
      </c>
      <c r="C856">
        <f>'Frese Valve Selection'!AA856</f>
        <v>0</v>
      </c>
      <c r="F856">
        <f>'Frese Valve Selection'!D856</f>
        <v>0</v>
      </c>
      <c r="G856">
        <f t="shared" si="13"/>
        <v>1</v>
      </c>
      <c r="H856" t="e">
        <f>'Frese Valve Selection'!AB856</f>
        <v>#N/A</v>
      </c>
      <c r="I856" t="e">
        <f>'Frese Valve Selection'!AC856&amp;" kPa"</f>
        <v>#N/A</v>
      </c>
      <c r="J856">
        <f>'Frese Valve Selection'!B856</f>
        <v>0</v>
      </c>
      <c r="K856" s="47" t="str">
        <f>IF(ISBLANK('Frese Valve Selection'!E856),"",'Frese Valve Selection'!E856)</f>
        <v/>
      </c>
    </row>
    <row r="857" spans="1:11">
      <c r="A857" s="46">
        <f>'Frese Valve Selection'!AF857</f>
        <v>0</v>
      </c>
      <c r="B857">
        <f>'Frese Valve Selection'!C857</f>
        <v>0</v>
      </c>
      <c r="C857">
        <f>'Frese Valve Selection'!AA857</f>
        <v>0</v>
      </c>
      <c r="F857">
        <f>'Frese Valve Selection'!D857</f>
        <v>0</v>
      </c>
      <c r="G857">
        <f t="shared" si="13"/>
        <v>1</v>
      </c>
      <c r="H857" t="e">
        <f>'Frese Valve Selection'!AB857</f>
        <v>#N/A</v>
      </c>
      <c r="I857" t="e">
        <f>'Frese Valve Selection'!AC857&amp;" kPa"</f>
        <v>#N/A</v>
      </c>
      <c r="J857">
        <f>'Frese Valve Selection'!B857</f>
        <v>0</v>
      </c>
      <c r="K857" s="47" t="str">
        <f>IF(ISBLANK('Frese Valve Selection'!E857),"",'Frese Valve Selection'!E857)</f>
        <v/>
      </c>
    </row>
    <row r="858" spans="1:11">
      <c r="A858" s="46">
        <f>'Frese Valve Selection'!AF858</f>
        <v>0</v>
      </c>
      <c r="B858">
        <f>'Frese Valve Selection'!C858</f>
        <v>0</v>
      </c>
      <c r="C858">
        <f>'Frese Valve Selection'!AA858</f>
        <v>0</v>
      </c>
      <c r="F858">
        <f>'Frese Valve Selection'!D858</f>
        <v>0</v>
      </c>
      <c r="G858">
        <f t="shared" si="13"/>
        <v>1</v>
      </c>
      <c r="H858" t="e">
        <f>'Frese Valve Selection'!AB858</f>
        <v>#N/A</v>
      </c>
      <c r="I858" t="e">
        <f>'Frese Valve Selection'!AC858&amp;" kPa"</f>
        <v>#N/A</v>
      </c>
      <c r="J858">
        <f>'Frese Valve Selection'!B858</f>
        <v>0</v>
      </c>
      <c r="K858" s="47" t="str">
        <f>IF(ISBLANK('Frese Valve Selection'!E858),"",'Frese Valve Selection'!E858)</f>
        <v/>
      </c>
    </row>
    <row r="859" spans="1:11">
      <c r="A859" s="46">
        <f>'Frese Valve Selection'!AF859</f>
        <v>0</v>
      </c>
      <c r="B859">
        <f>'Frese Valve Selection'!C859</f>
        <v>0</v>
      </c>
      <c r="C859">
        <f>'Frese Valve Selection'!AA859</f>
        <v>0</v>
      </c>
      <c r="F859">
        <f>'Frese Valve Selection'!D859</f>
        <v>0</v>
      </c>
      <c r="G859">
        <f t="shared" si="13"/>
        <v>1</v>
      </c>
      <c r="H859" t="e">
        <f>'Frese Valve Selection'!AB859</f>
        <v>#N/A</v>
      </c>
      <c r="I859" t="e">
        <f>'Frese Valve Selection'!AC859&amp;" kPa"</f>
        <v>#N/A</v>
      </c>
      <c r="J859">
        <f>'Frese Valve Selection'!B859</f>
        <v>0</v>
      </c>
      <c r="K859" s="47" t="str">
        <f>IF(ISBLANK('Frese Valve Selection'!E859),"",'Frese Valve Selection'!E859)</f>
        <v/>
      </c>
    </row>
    <row r="860" spans="1:11">
      <c r="A860" s="46">
        <f>'Frese Valve Selection'!AF860</f>
        <v>0</v>
      </c>
      <c r="B860">
        <f>'Frese Valve Selection'!C860</f>
        <v>0</v>
      </c>
      <c r="C860">
        <f>'Frese Valve Selection'!AA860</f>
        <v>0</v>
      </c>
      <c r="F860">
        <f>'Frese Valve Selection'!D860</f>
        <v>0</v>
      </c>
      <c r="G860">
        <f t="shared" si="13"/>
        <v>1</v>
      </c>
      <c r="H860" t="e">
        <f>'Frese Valve Selection'!AB860</f>
        <v>#N/A</v>
      </c>
      <c r="I860" t="e">
        <f>'Frese Valve Selection'!AC860&amp;" kPa"</f>
        <v>#N/A</v>
      </c>
      <c r="J860">
        <f>'Frese Valve Selection'!B860</f>
        <v>0</v>
      </c>
      <c r="K860" s="47" t="str">
        <f>IF(ISBLANK('Frese Valve Selection'!E860),"",'Frese Valve Selection'!E860)</f>
        <v/>
      </c>
    </row>
    <row r="861" spans="1:11">
      <c r="A861" s="46">
        <f>'Frese Valve Selection'!AF861</f>
        <v>0</v>
      </c>
      <c r="B861">
        <f>'Frese Valve Selection'!C861</f>
        <v>0</v>
      </c>
      <c r="C861">
        <f>'Frese Valve Selection'!AA861</f>
        <v>0</v>
      </c>
      <c r="F861">
        <f>'Frese Valve Selection'!D861</f>
        <v>0</v>
      </c>
      <c r="G861">
        <f t="shared" si="13"/>
        <v>1</v>
      </c>
      <c r="H861" t="e">
        <f>'Frese Valve Selection'!AB861</f>
        <v>#N/A</v>
      </c>
      <c r="I861" t="e">
        <f>'Frese Valve Selection'!AC861&amp;" kPa"</f>
        <v>#N/A</v>
      </c>
      <c r="J861">
        <f>'Frese Valve Selection'!B861</f>
        <v>0</v>
      </c>
      <c r="K861" s="47" t="str">
        <f>IF(ISBLANK('Frese Valve Selection'!E861),"",'Frese Valve Selection'!E861)</f>
        <v/>
      </c>
    </row>
    <row r="862" spans="1:11">
      <c r="A862" s="46">
        <f>'Frese Valve Selection'!AF862</f>
        <v>0</v>
      </c>
      <c r="B862">
        <f>'Frese Valve Selection'!C862</f>
        <v>0</v>
      </c>
      <c r="C862">
        <f>'Frese Valve Selection'!AA862</f>
        <v>0</v>
      </c>
      <c r="F862">
        <f>'Frese Valve Selection'!D862</f>
        <v>0</v>
      </c>
      <c r="G862">
        <f t="shared" si="13"/>
        <v>1</v>
      </c>
      <c r="H862" t="e">
        <f>'Frese Valve Selection'!AB862</f>
        <v>#N/A</v>
      </c>
      <c r="I862" t="e">
        <f>'Frese Valve Selection'!AC862&amp;" kPa"</f>
        <v>#N/A</v>
      </c>
      <c r="J862">
        <f>'Frese Valve Selection'!B862</f>
        <v>0</v>
      </c>
      <c r="K862" s="47" t="str">
        <f>IF(ISBLANK('Frese Valve Selection'!E862),"",'Frese Valve Selection'!E862)</f>
        <v/>
      </c>
    </row>
    <row r="863" spans="1:11">
      <c r="A863" s="46">
        <f>'Frese Valve Selection'!AF863</f>
        <v>0</v>
      </c>
      <c r="B863">
        <f>'Frese Valve Selection'!C863</f>
        <v>0</v>
      </c>
      <c r="C863">
        <f>'Frese Valve Selection'!AA863</f>
        <v>0</v>
      </c>
      <c r="F863">
        <f>'Frese Valve Selection'!D863</f>
        <v>0</v>
      </c>
      <c r="G863">
        <f t="shared" si="13"/>
        <v>1</v>
      </c>
      <c r="H863" t="e">
        <f>'Frese Valve Selection'!AB863</f>
        <v>#N/A</v>
      </c>
      <c r="I863" t="e">
        <f>'Frese Valve Selection'!AC863&amp;" kPa"</f>
        <v>#N/A</v>
      </c>
      <c r="J863">
        <f>'Frese Valve Selection'!B863</f>
        <v>0</v>
      </c>
      <c r="K863" s="47" t="str">
        <f>IF(ISBLANK('Frese Valve Selection'!E863),"",'Frese Valve Selection'!E863)</f>
        <v/>
      </c>
    </row>
    <row r="864" spans="1:11">
      <c r="A864" s="46">
        <f>'Frese Valve Selection'!AF864</f>
        <v>0</v>
      </c>
      <c r="B864">
        <f>'Frese Valve Selection'!C864</f>
        <v>0</v>
      </c>
      <c r="C864">
        <f>'Frese Valve Selection'!AA864</f>
        <v>0</v>
      </c>
      <c r="F864">
        <f>'Frese Valve Selection'!D864</f>
        <v>0</v>
      </c>
      <c r="G864">
        <f t="shared" si="13"/>
        <v>1</v>
      </c>
      <c r="H864" t="e">
        <f>'Frese Valve Selection'!AB864</f>
        <v>#N/A</v>
      </c>
      <c r="I864" t="e">
        <f>'Frese Valve Selection'!AC864&amp;" kPa"</f>
        <v>#N/A</v>
      </c>
      <c r="J864">
        <f>'Frese Valve Selection'!B864</f>
        <v>0</v>
      </c>
      <c r="K864" s="47" t="str">
        <f>IF(ISBLANK('Frese Valve Selection'!E864),"",'Frese Valve Selection'!E864)</f>
        <v/>
      </c>
    </row>
    <row r="865" spans="1:11">
      <c r="A865" s="46">
        <f>'Frese Valve Selection'!AF865</f>
        <v>0</v>
      </c>
      <c r="B865">
        <f>'Frese Valve Selection'!C865</f>
        <v>0</v>
      </c>
      <c r="C865">
        <f>'Frese Valve Selection'!AA865</f>
        <v>0</v>
      </c>
      <c r="F865">
        <f>'Frese Valve Selection'!D865</f>
        <v>0</v>
      </c>
      <c r="G865">
        <f t="shared" si="13"/>
        <v>1</v>
      </c>
      <c r="H865" t="e">
        <f>'Frese Valve Selection'!AB865</f>
        <v>#N/A</v>
      </c>
      <c r="I865" t="e">
        <f>'Frese Valve Selection'!AC865&amp;" kPa"</f>
        <v>#N/A</v>
      </c>
      <c r="J865">
        <f>'Frese Valve Selection'!B865</f>
        <v>0</v>
      </c>
      <c r="K865" s="47" t="str">
        <f>IF(ISBLANK('Frese Valve Selection'!E865),"",'Frese Valve Selection'!E865)</f>
        <v/>
      </c>
    </row>
    <row r="866" spans="1:11">
      <c r="A866" s="46">
        <f>'Frese Valve Selection'!AF866</f>
        <v>0</v>
      </c>
      <c r="B866">
        <f>'Frese Valve Selection'!C866</f>
        <v>0</v>
      </c>
      <c r="C866">
        <f>'Frese Valve Selection'!AA866</f>
        <v>0</v>
      </c>
      <c r="F866">
        <f>'Frese Valve Selection'!D866</f>
        <v>0</v>
      </c>
      <c r="G866">
        <f t="shared" si="13"/>
        <v>1</v>
      </c>
      <c r="H866" t="e">
        <f>'Frese Valve Selection'!AB866</f>
        <v>#N/A</v>
      </c>
      <c r="I866" t="e">
        <f>'Frese Valve Selection'!AC866&amp;" kPa"</f>
        <v>#N/A</v>
      </c>
      <c r="J866">
        <f>'Frese Valve Selection'!B866</f>
        <v>0</v>
      </c>
      <c r="K866" s="47" t="str">
        <f>IF(ISBLANK('Frese Valve Selection'!E866),"",'Frese Valve Selection'!E866)</f>
        <v/>
      </c>
    </row>
    <row r="867" spans="1:11">
      <c r="A867" s="46">
        <f>'Frese Valve Selection'!AF867</f>
        <v>0</v>
      </c>
      <c r="B867">
        <f>'Frese Valve Selection'!C867</f>
        <v>0</v>
      </c>
      <c r="C867">
        <f>'Frese Valve Selection'!AA867</f>
        <v>0</v>
      </c>
      <c r="F867">
        <f>'Frese Valve Selection'!D867</f>
        <v>0</v>
      </c>
      <c r="G867">
        <f t="shared" si="13"/>
        <v>1</v>
      </c>
      <c r="H867" t="e">
        <f>'Frese Valve Selection'!AB867</f>
        <v>#N/A</v>
      </c>
      <c r="I867" t="e">
        <f>'Frese Valve Selection'!AC867&amp;" kPa"</f>
        <v>#N/A</v>
      </c>
      <c r="J867">
        <f>'Frese Valve Selection'!B867</f>
        <v>0</v>
      </c>
      <c r="K867" s="47" t="str">
        <f>IF(ISBLANK('Frese Valve Selection'!E867),"",'Frese Valve Selection'!E867)</f>
        <v/>
      </c>
    </row>
    <row r="868" spans="1:11">
      <c r="A868" s="46">
        <f>'Frese Valve Selection'!AF868</f>
        <v>0</v>
      </c>
      <c r="B868">
        <f>'Frese Valve Selection'!C868</f>
        <v>0</v>
      </c>
      <c r="C868">
        <f>'Frese Valve Selection'!AA868</f>
        <v>0</v>
      </c>
      <c r="F868">
        <f>'Frese Valve Selection'!D868</f>
        <v>0</v>
      </c>
      <c r="G868">
        <f t="shared" si="13"/>
        <v>1</v>
      </c>
      <c r="H868" t="e">
        <f>'Frese Valve Selection'!AB868</f>
        <v>#N/A</v>
      </c>
      <c r="I868" t="e">
        <f>'Frese Valve Selection'!AC868&amp;" kPa"</f>
        <v>#N/A</v>
      </c>
      <c r="J868">
        <f>'Frese Valve Selection'!B868</f>
        <v>0</v>
      </c>
      <c r="K868" s="47" t="str">
        <f>IF(ISBLANK('Frese Valve Selection'!E868),"",'Frese Valve Selection'!E868)</f>
        <v/>
      </c>
    </row>
    <row r="869" spans="1:11">
      <c r="A869" s="46">
        <f>'Frese Valve Selection'!AF869</f>
        <v>0</v>
      </c>
      <c r="B869">
        <f>'Frese Valve Selection'!C869</f>
        <v>0</v>
      </c>
      <c r="C869">
        <f>'Frese Valve Selection'!AA869</f>
        <v>0</v>
      </c>
      <c r="F869">
        <f>'Frese Valve Selection'!D869</f>
        <v>0</v>
      </c>
      <c r="G869">
        <f t="shared" si="13"/>
        <v>1</v>
      </c>
      <c r="H869" t="e">
        <f>'Frese Valve Selection'!AB869</f>
        <v>#N/A</v>
      </c>
      <c r="I869" t="e">
        <f>'Frese Valve Selection'!AC869&amp;" kPa"</f>
        <v>#N/A</v>
      </c>
      <c r="J869">
        <f>'Frese Valve Selection'!B869</f>
        <v>0</v>
      </c>
      <c r="K869" s="47" t="str">
        <f>IF(ISBLANK('Frese Valve Selection'!E869),"",'Frese Valve Selection'!E869)</f>
        <v/>
      </c>
    </row>
    <row r="870" spans="1:11">
      <c r="A870" s="46">
        <f>'Frese Valve Selection'!AF870</f>
        <v>0</v>
      </c>
      <c r="B870">
        <f>'Frese Valve Selection'!C870</f>
        <v>0</v>
      </c>
      <c r="C870">
        <f>'Frese Valve Selection'!AA870</f>
        <v>0</v>
      </c>
      <c r="F870">
        <f>'Frese Valve Selection'!D870</f>
        <v>0</v>
      </c>
      <c r="G870">
        <f t="shared" si="13"/>
        <v>1</v>
      </c>
      <c r="H870" t="e">
        <f>'Frese Valve Selection'!AB870</f>
        <v>#N/A</v>
      </c>
      <c r="I870" t="e">
        <f>'Frese Valve Selection'!AC870&amp;" kPa"</f>
        <v>#N/A</v>
      </c>
      <c r="J870">
        <f>'Frese Valve Selection'!B870</f>
        <v>0</v>
      </c>
      <c r="K870" s="47" t="str">
        <f>IF(ISBLANK('Frese Valve Selection'!E870),"",'Frese Valve Selection'!E870)</f>
        <v/>
      </c>
    </row>
    <row r="871" spans="1:11">
      <c r="A871" s="46">
        <f>'Frese Valve Selection'!AF871</f>
        <v>0</v>
      </c>
      <c r="B871">
        <f>'Frese Valve Selection'!C871</f>
        <v>0</v>
      </c>
      <c r="C871">
        <f>'Frese Valve Selection'!AA871</f>
        <v>0</v>
      </c>
      <c r="F871">
        <f>'Frese Valve Selection'!D871</f>
        <v>0</v>
      </c>
      <c r="G871">
        <f t="shared" si="13"/>
        <v>1</v>
      </c>
      <c r="H871" t="e">
        <f>'Frese Valve Selection'!AB871</f>
        <v>#N/A</v>
      </c>
      <c r="I871" t="e">
        <f>'Frese Valve Selection'!AC871&amp;" kPa"</f>
        <v>#N/A</v>
      </c>
      <c r="J871">
        <f>'Frese Valve Selection'!B871</f>
        <v>0</v>
      </c>
      <c r="K871" s="47" t="str">
        <f>IF(ISBLANK('Frese Valve Selection'!E871),"",'Frese Valve Selection'!E871)</f>
        <v/>
      </c>
    </row>
    <row r="872" spans="1:11">
      <c r="A872" s="46">
        <f>'Frese Valve Selection'!AF872</f>
        <v>0</v>
      </c>
      <c r="B872">
        <f>'Frese Valve Selection'!C872</f>
        <v>0</v>
      </c>
      <c r="C872">
        <f>'Frese Valve Selection'!AA872</f>
        <v>0</v>
      </c>
      <c r="F872">
        <f>'Frese Valve Selection'!D872</f>
        <v>0</v>
      </c>
      <c r="G872">
        <f t="shared" si="13"/>
        <v>1</v>
      </c>
      <c r="H872" t="e">
        <f>'Frese Valve Selection'!AB872</f>
        <v>#N/A</v>
      </c>
      <c r="I872" t="e">
        <f>'Frese Valve Selection'!AC872&amp;" kPa"</f>
        <v>#N/A</v>
      </c>
      <c r="J872">
        <f>'Frese Valve Selection'!B872</f>
        <v>0</v>
      </c>
      <c r="K872" s="47" t="str">
        <f>IF(ISBLANK('Frese Valve Selection'!E872),"",'Frese Valve Selection'!E872)</f>
        <v/>
      </c>
    </row>
    <row r="873" spans="1:11">
      <c r="A873" s="46">
        <f>'Frese Valve Selection'!AF873</f>
        <v>0</v>
      </c>
      <c r="B873">
        <f>'Frese Valve Selection'!C873</f>
        <v>0</v>
      </c>
      <c r="C873">
        <f>'Frese Valve Selection'!AA873</f>
        <v>0</v>
      </c>
      <c r="F873">
        <f>'Frese Valve Selection'!D873</f>
        <v>0</v>
      </c>
      <c r="G873">
        <f t="shared" si="13"/>
        <v>1</v>
      </c>
      <c r="H873" t="e">
        <f>'Frese Valve Selection'!AB873</f>
        <v>#N/A</v>
      </c>
      <c r="I873" t="e">
        <f>'Frese Valve Selection'!AC873&amp;" kPa"</f>
        <v>#N/A</v>
      </c>
      <c r="J873">
        <f>'Frese Valve Selection'!B873</f>
        <v>0</v>
      </c>
      <c r="K873" s="47" t="str">
        <f>IF(ISBLANK('Frese Valve Selection'!E873),"",'Frese Valve Selection'!E873)</f>
        <v/>
      </c>
    </row>
    <row r="874" spans="1:11">
      <c r="A874" s="46">
        <f>'Frese Valve Selection'!AF874</f>
        <v>0</v>
      </c>
      <c r="B874">
        <f>'Frese Valve Selection'!C874</f>
        <v>0</v>
      </c>
      <c r="C874">
        <f>'Frese Valve Selection'!AA874</f>
        <v>0</v>
      </c>
      <c r="F874">
        <f>'Frese Valve Selection'!D874</f>
        <v>0</v>
      </c>
      <c r="G874">
        <f t="shared" si="13"/>
        <v>1</v>
      </c>
      <c r="H874" t="e">
        <f>'Frese Valve Selection'!AB874</f>
        <v>#N/A</v>
      </c>
      <c r="I874" t="e">
        <f>'Frese Valve Selection'!AC874&amp;" kPa"</f>
        <v>#N/A</v>
      </c>
      <c r="J874">
        <f>'Frese Valve Selection'!B874</f>
        <v>0</v>
      </c>
      <c r="K874" s="47" t="str">
        <f>IF(ISBLANK('Frese Valve Selection'!E874),"",'Frese Valve Selection'!E874)</f>
        <v/>
      </c>
    </row>
    <row r="875" spans="1:11">
      <c r="A875" s="46">
        <f>'Frese Valve Selection'!AF875</f>
        <v>0</v>
      </c>
      <c r="B875">
        <f>'Frese Valve Selection'!C875</f>
        <v>0</v>
      </c>
      <c r="C875">
        <f>'Frese Valve Selection'!AA875</f>
        <v>0</v>
      </c>
      <c r="F875">
        <f>'Frese Valve Selection'!D875</f>
        <v>0</v>
      </c>
      <c r="G875">
        <f t="shared" si="13"/>
        <v>1</v>
      </c>
      <c r="H875" t="e">
        <f>'Frese Valve Selection'!AB875</f>
        <v>#N/A</v>
      </c>
      <c r="I875" t="e">
        <f>'Frese Valve Selection'!AC875&amp;" kPa"</f>
        <v>#N/A</v>
      </c>
      <c r="J875">
        <f>'Frese Valve Selection'!B875</f>
        <v>0</v>
      </c>
      <c r="K875" s="47" t="str">
        <f>IF(ISBLANK('Frese Valve Selection'!E875),"",'Frese Valve Selection'!E875)</f>
        <v/>
      </c>
    </row>
    <row r="876" spans="1:11">
      <c r="A876" s="46">
        <f>'Frese Valve Selection'!AF876</f>
        <v>0</v>
      </c>
      <c r="B876">
        <f>'Frese Valve Selection'!C876</f>
        <v>0</v>
      </c>
      <c r="C876">
        <f>'Frese Valve Selection'!AA876</f>
        <v>0</v>
      </c>
      <c r="F876">
        <f>'Frese Valve Selection'!D876</f>
        <v>0</v>
      </c>
      <c r="G876">
        <f t="shared" si="13"/>
        <v>1</v>
      </c>
      <c r="H876" t="e">
        <f>'Frese Valve Selection'!AB876</f>
        <v>#N/A</v>
      </c>
      <c r="I876" t="e">
        <f>'Frese Valve Selection'!AC876&amp;" kPa"</f>
        <v>#N/A</v>
      </c>
      <c r="J876">
        <f>'Frese Valve Selection'!B876</f>
        <v>0</v>
      </c>
      <c r="K876" s="47" t="str">
        <f>IF(ISBLANK('Frese Valve Selection'!E876),"",'Frese Valve Selection'!E876)</f>
        <v/>
      </c>
    </row>
    <row r="877" spans="1:11">
      <c r="A877" s="46">
        <f>'Frese Valve Selection'!AF877</f>
        <v>0</v>
      </c>
      <c r="B877">
        <f>'Frese Valve Selection'!C877</f>
        <v>0</v>
      </c>
      <c r="C877">
        <f>'Frese Valve Selection'!AA877</f>
        <v>0</v>
      </c>
      <c r="F877">
        <f>'Frese Valve Selection'!D877</f>
        <v>0</v>
      </c>
      <c r="G877">
        <f t="shared" si="13"/>
        <v>1</v>
      </c>
      <c r="H877" t="e">
        <f>'Frese Valve Selection'!AB877</f>
        <v>#N/A</v>
      </c>
      <c r="I877" t="e">
        <f>'Frese Valve Selection'!AC877&amp;" kPa"</f>
        <v>#N/A</v>
      </c>
      <c r="J877">
        <f>'Frese Valve Selection'!B877</f>
        <v>0</v>
      </c>
      <c r="K877" s="47" t="str">
        <f>IF(ISBLANK('Frese Valve Selection'!E877),"",'Frese Valve Selection'!E877)</f>
        <v/>
      </c>
    </row>
    <row r="878" spans="1:11">
      <c r="A878" s="46">
        <f>'Frese Valve Selection'!AF878</f>
        <v>0</v>
      </c>
      <c r="B878">
        <f>'Frese Valve Selection'!C878</f>
        <v>0</v>
      </c>
      <c r="C878">
        <f>'Frese Valve Selection'!AA878</f>
        <v>0</v>
      </c>
      <c r="F878">
        <f>'Frese Valve Selection'!D878</f>
        <v>0</v>
      </c>
      <c r="G878">
        <f t="shared" si="13"/>
        <v>1</v>
      </c>
      <c r="H878" t="e">
        <f>'Frese Valve Selection'!AB878</f>
        <v>#N/A</v>
      </c>
      <c r="I878" t="e">
        <f>'Frese Valve Selection'!AC878&amp;" kPa"</f>
        <v>#N/A</v>
      </c>
      <c r="J878">
        <f>'Frese Valve Selection'!B878</f>
        <v>0</v>
      </c>
      <c r="K878" s="47" t="str">
        <f>IF(ISBLANK('Frese Valve Selection'!E878),"",'Frese Valve Selection'!E878)</f>
        <v/>
      </c>
    </row>
    <row r="879" spans="1:11">
      <c r="A879" s="46">
        <f>'Frese Valve Selection'!AF879</f>
        <v>0</v>
      </c>
      <c r="B879">
        <f>'Frese Valve Selection'!C879</f>
        <v>0</v>
      </c>
      <c r="C879">
        <f>'Frese Valve Selection'!AA879</f>
        <v>0</v>
      </c>
      <c r="F879">
        <f>'Frese Valve Selection'!D879</f>
        <v>0</v>
      </c>
      <c r="G879">
        <f t="shared" si="13"/>
        <v>1</v>
      </c>
      <c r="H879" t="e">
        <f>'Frese Valve Selection'!AB879</f>
        <v>#N/A</v>
      </c>
      <c r="I879" t="e">
        <f>'Frese Valve Selection'!AC879&amp;" kPa"</f>
        <v>#N/A</v>
      </c>
      <c r="J879">
        <f>'Frese Valve Selection'!B879</f>
        <v>0</v>
      </c>
      <c r="K879" s="47" t="str">
        <f>IF(ISBLANK('Frese Valve Selection'!E879),"",'Frese Valve Selection'!E879)</f>
        <v/>
      </c>
    </row>
    <row r="880" spans="1:11">
      <c r="A880" s="46">
        <f>'Frese Valve Selection'!AF880</f>
        <v>0</v>
      </c>
      <c r="B880">
        <f>'Frese Valve Selection'!C880</f>
        <v>0</v>
      </c>
      <c r="C880">
        <f>'Frese Valve Selection'!AA880</f>
        <v>0</v>
      </c>
      <c r="F880">
        <f>'Frese Valve Selection'!D880</f>
        <v>0</v>
      </c>
      <c r="G880">
        <f t="shared" si="13"/>
        <v>1</v>
      </c>
      <c r="H880" t="e">
        <f>'Frese Valve Selection'!AB880</f>
        <v>#N/A</v>
      </c>
      <c r="I880" t="e">
        <f>'Frese Valve Selection'!AC880&amp;" kPa"</f>
        <v>#N/A</v>
      </c>
      <c r="J880">
        <f>'Frese Valve Selection'!B880</f>
        <v>0</v>
      </c>
      <c r="K880" s="47" t="str">
        <f>IF(ISBLANK('Frese Valve Selection'!E880),"",'Frese Valve Selection'!E880)</f>
        <v/>
      </c>
    </row>
    <row r="881" spans="1:11">
      <c r="A881" s="46">
        <f>'Frese Valve Selection'!AF881</f>
        <v>0</v>
      </c>
      <c r="B881">
        <f>'Frese Valve Selection'!C881</f>
        <v>0</v>
      </c>
      <c r="C881">
        <f>'Frese Valve Selection'!AA881</f>
        <v>0</v>
      </c>
      <c r="F881">
        <f>'Frese Valve Selection'!D881</f>
        <v>0</v>
      </c>
      <c r="G881">
        <f t="shared" si="13"/>
        <v>1</v>
      </c>
      <c r="H881" t="e">
        <f>'Frese Valve Selection'!AB881</f>
        <v>#N/A</v>
      </c>
      <c r="I881" t="e">
        <f>'Frese Valve Selection'!AC881&amp;" kPa"</f>
        <v>#N/A</v>
      </c>
      <c r="J881">
        <f>'Frese Valve Selection'!B881</f>
        <v>0</v>
      </c>
      <c r="K881" s="47" t="str">
        <f>IF(ISBLANK('Frese Valve Selection'!E881),"",'Frese Valve Selection'!E881)</f>
        <v/>
      </c>
    </row>
    <row r="882" spans="1:11">
      <c r="A882" s="46">
        <f>'Frese Valve Selection'!AF882</f>
        <v>0</v>
      </c>
      <c r="B882">
        <f>'Frese Valve Selection'!C882</f>
        <v>0</v>
      </c>
      <c r="C882">
        <f>'Frese Valve Selection'!AA882</f>
        <v>0</v>
      </c>
      <c r="F882">
        <f>'Frese Valve Selection'!D882</f>
        <v>0</v>
      </c>
      <c r="G882">
        <f t="shared" si="13"/>
        <v>1</v>
      </c>
      <c r="H882" t="e">
        <f>'Frese Valve Selection'!AB882</f>
        <v>#N/A</v>
      </c>
      <c r="I882" t="e">
        <f>'Frese Valve Selection'!AC882&amp;" kPa"</f>
        <v>#N/A</v>
      </c>
      <c r="J882">
        <f>'Frese Valve Selection'!B882</f>
        <v>0</v>
      </c>
      <c r="K882" s="47" t="str">
        <f>IF(ISBLANK('Frese Valve Selection'!E882),"",'Frese Valve Selection'!E882)</f>
        <v/>
      </c>
    </row>
    <row r="883" spans="1:11">
      <c r="A883" s="46">
        <f>'Frese Valve Selection'!AF883</f>
        <v>0</v>
      </c>
      <c r="B883">
        <f>'Frese Valve Selection'!C883</f>
        <v>0</v>
      </c>
      <c r="C883">
        <f>'Frese Valve Selection'!AA883</f>
        <v>0</v>
      </c>
      <c r="F883">
        <f>'Frese Valve Selection'!D883</f>
        <v>0</v>
      </c>
      <c r="G883">
        <f t="shared" si="13"/>
        <v>1</v>
      </c>
      <c r="H883" t="e">
        <f>'Frese Valve Selection'!AB883</f>
        <v>#N/A</v>
      </c>
      <c r="I883" t="e">
        <f>'Frese Valve Selection'!AC883&amp;" kPa"</f>
        <v>#N/A</v>
      </c>
      <c r="J883">
        <f>'Frese Valve Selection'!B883</f>
        <v>0</v>
      </c>
      <c r="K883" s="47" t="str">
        <f>IF(ISBLANK('Frese Valve Selection'!E883),"",'Frese Valve Selection'!E883)</f>
        <v/>
      </c>
    </row>
    <row r="884" spans="1:11">
      <c r="A884" s="46">
        <f>'Frese Valve Selection'!AF884</f>
        <v>0</v>
      </c>
      <c r="B884">
        <f>'Frese Valve Selection'!C884</f>
        <v>0</v>
      </c>
      <c r="C884">
        <f>'Frese Valve Selection'!AA884</f>
        <v>0</v>
      </c>
      <c r="F884">
        <f>'Frese Valve Selection'!D884</f>
        <v>0</v>
      </c>
      <c r="G884">
        <f t="shared" si="13"/>
        <v>1</v>
      </c>
      <c r="H884" t="e">
        <f>'Frese Valve Selection'!AB884</f>
        <v>#N/A</v>
      </c>
      <c r="I884" t="e">
        <f>'Frese Valve Selection'!AC884&amp;" kPa"</f>
        <v>#N/A</v>
      </c>
      <c r="J884">
        <f>'Frese Valve Selection'!B884</f>
        <v>0</v>
      </c>
      <c r="K884" s="47" t="str">
        <f>IF(ISBLANK('Frese Valve Selection'!E884),"",'Frese Valve Selection'!E884)</f>
        <v/>
      </c>
    </row>
    <row r="885" spans="1:11">
      <c r="A885" s="46">
        <f>'Frese Valve Selection'!AF885</f>
        <v>0</v>
      </c>
      <c r="B885">
        <f>'Frese Valve Selection'!C885</f>
        <v>0</v>
      </c>
      <c r="C885">
        <f>'Frese Valve Selection'!AA885</f>
        <v>0</v>
      </c>
      <c r="F885">
        <f>'Frese Valve Selection'!D885</f>
        <v>0</v>
      </c>
      <c r="G885">
        <f t="shared" si="13"/>
        <v>1</v>
      </c>
      <c r="H885" t="e">
        <f>'Frese Valve Selection'!AB885</f>
        <v>#N/A</v>
      </c>
      <c r="I885" t="e">
        <f>'Frese Valve Selection'!AC885&amp;" kPa"</f>
        <v>#N/A</v>
      </c>
      <c r="J885">
        <f>'Frese Valve Selection'!B885</f>
        <v>0</v>
      </c>
      <c r="K885" s="47" t="str">
        <f>IF(ISBLANK('Frese Valve Selection'!E885),"",'Frese Valve Selection'!E885)</f>
        <v/>
      </c>
    </row>
    <row r="886" spans="1:11">
      <c r="A886" s="46">
        <f>'Frese Valve Selection'!AF886</f>
        <v>0</v>
      </c>
      <c r="B886">
        <f>'Frese Valve Selection'!C886</f>
        <v>0</v>
      </c>
      <c r="C886">
        <f>'Frese Valve Selection'!AA886</f>
        <v>0</v>
      </c>
      <c r="F886">
        <f>'Frese Valve Selection'!D886</f>
        <v>0</v>
      </c>
      <c r="G886">
        <f t="shared" si="13"/>
        <v>1</v>
      </c>
      <c r="H886" t="e">
        <f>'Frese Valve Selection'!AB886</f>
        <v>#N/A</v>
      </c>
      <c r="I886" t="e">
        <f>'Frese Valve Selection'!AC886&amp;" kPa"</f>
        <v>#N/A</v>
      </c>
      <c r="J886">
        <f>'Frese Valve Selection'!B886</f>
        <v>0</v>
      </c>
      <c r="K886" s="47" t="str">
        <f>IF(ISBLANK('Frese Valve Selection'!E886),"",'Frese Valve Selection'!E886)</f>
        <v/>
      </c>
    </row>
    <row r="887" spans="1:11">
      <c r="A887" s="46">
        <f>'Frese Valve Selection'!AF887</f>
        <v>0</v>
      </c>
      <c r="B887">
        <f>'Frese Valve Selection'!C887</f>
        <v>0</v>
      </c>
      <c r="C887">
        <f>'Frese Valve Selection'!AA887</f>
        <v>0</v>
      </c>
      <c r="F887">
        <f>'Frese Valve Selection'!D887</f>
        <v>0</v>
      </c>
      <c r="G887">
        <f t="shared" si="13"/>
        <v>1</v>
      </c>
      <c r="H887" t="e">
        <f>'Frese Valve Selection'!AB887</f>
        <v>#N/A</v>
      </c>
      <c r="I887" t="e">
        <f>'Frese Valve Selection'!AC887&amp;" kPa"</f>
        <v>#N/A</v>
      </c>
      <c r="J887">
        <f>'Frese Valve Selection'!B887</f>
        <v>0</v>
      </c>
      <c r="K887" s="47" t="str">
        <f>IF(ISBLANK('Frese Valve Selection'!E887),"",'Frese Valve Selection'!E887)</f>
        <v/>
      </c>
    </row>
    <row r="888" spans="1:11">
      <c r="A888" s="46">
        <f>'Frese Valve Selection'!AF888</f>
        <v>0</v>
      </c>
      <c r="B888">
        <f>'Frese Valve Selection'!C888</f>
        <v>0</v>
      </c>
      <c r="C888">
        <f>'Frese Valve Selection'!AA888</f>
        <v>0</v>
      </c>
      <c r="F888">
        <f>'Frese Valve Selection'!D888</f>
        <v>0</v>
      </c>
      <c r="G888">
        <f t="shared" si="13"/>
        <v>1</v>
      </c>
      <c r="H888" t="e">
        <f>'Frese Valve Selection'!AB888</f>
        <v>#N/A</v>
      </c>
      <c r="I888" t="e">
        <f>'Frese Valve Selection'!AC888&amp;" kPa"</f>
        <v>#N/A</v>
      </c>
      <c r="J888">
        <f>'Frese Valve Selection'!B888</f>
        <v>0</v>
      </c>
      <c r="K888" s="47" t="str">
        <f>IF(ISBLANK('Frese Valve Selection'!E888),"",'Frese Valve Selection'!E888)</f>
        <v/>
      </c>
    </row>
    <row r="889" spans="1:11">
      <c r="A889" s="46">
        <f>'Frese Valve Selection'!AF889</f>
        <v>0</v>
      </c>
      <c r="B889">
        <f>'Frese Valve Selection'!C889</f>
        <v>0</v>
      </c>
      <c r="C889">
        <f>'Frese Valve Selection'!AA889</f>
        <v>0</v>
      </c>
      <c r="F889">
        <f>'Frese Valve Selection'!D889</f>
        <v>0</v>
      </c>
      <c r="G889">
        <f t="shared" si="13"/>
        <v>1</v>
      </c>
      <c r="H889" t="e">
        <f>'Frese Valve Selection'!AB889</f>
        <v>#N/A</v>
      </c>
      <c r="I889" t="e">
        <f>'Frese Valve Selection'!AC889&amp;" kPa"</f>
        <v>#N/A</v>
      </c>
      <c r="J889">
        <f>'Frese Valve Selection'!B889</f>
        <v>0</v>
      </c>
      <c r="K889" s="47" t="str">
        <f>IF(ISBLANK('Frese Valve Selection'!E889),"",'Frese Valve Selection'!E889)</f>
        <v/>
      </c>
    </row>
    <row r="890" spans="1:11">
      <c r="A890" s="46">
        <f>'Frese Valve Selection'!AF890</f>
        <v>0</v>
      </c>
      <c r="B890">
        <f>'Frese Valve Selection'!C890</f>
        <v>0</v>
      </c>
      <c r="C890">
        <f>'Frese Valve Selection'!AA890</f>
        <v>0</v>
      </c>
      <c r="F890">
        <f>'Frese Valve Selection'!D890</f>
        <v>0</v>
      </c>
      <c r="G890">
        <f t="shared" si="13"/>
        <v>1</v>
      </c>
      <c r="H890" t="e">
        <f>'Frese Valve Selection'!AB890</f>
        <v>#N/A</v>
      </c>
      <c r="I890" t="e">
        <f>'Frese Valve Selection'!AC890&amp;" kPa"</f>
        <v>#N/A</v>
      </c>
      <c r="J890">
        <f>'Frese Valve Selection'!B890</f>
        <v>0</v>
      </c>
      <c r="K890" s="47" t="str">
        <f>IF(ISBLANK('Frese Valve Selection'!E890),"",'Frese Valve Selection'!E890)</f>
        <v/>
      </c>
    </row>
    <row r="891" spans="1:11">
      <c r="A891" s="46">
        <f>'Frese Valve Selection'!AF891</f>
        <v>0</v>
      </c>
      <c r="B891">
        <f>'Frese Valve Selection'!C891</f>
        <v>0</v>
      </c>
      <c r="C891">
        <f>'Frese Valve Selection'!AA891</f>
        <v>0</v>
      </c>
      <c r="F891">
        <f>'Frese Valve Selection'!D891</f>
        <v>0</v>
      </c>
      <c r="G891">
        <f t="shared" si="13"/>
        <v>1</v>
      </c>
      <c r="H891" t="e">
        <f>'Frese Valve Selection'!AB891</f>
        <v>#N/A</v>
      </c>
      <c r="I891" t="e">
        <f>'Frese Valve Selection'!AC891&amp;" kPa"</f>
        <v>#N/A</v>
      </c>
      <c r="J891">
        <f>'Frese Valve Selection'!B891</f>
        <v>0</v>
      </c>
      <c r="K891" s="47" t="str">
        <f>IF(ISBLANK('Frese Valve Selection'!E891),"",'Frese Valve Selection'!E891)</f>
        <v/>
      </c>
    </row>
    <row r="892" spans="1:11">
      <c r="A892" s="46">
        <f>'Frese Valve Selection'!AF892</f>
        <v>0</v>
      </c>
      <c r="B892">
        <f>'Frese Valve Selection'!C892</f>
        <v>0</v>
      </c>
      <c r="C892">
        <f>'Frese Valve Selection'!AA892</f>
        <v>0</v>
      </c>
      <c r="F892">
        <f>'Frese Valve Selection'!D892</f>
        <v>0</v>
      </c>
      <c r="G892">
        <f t="shared" si="13"/>
        <v>1</v>
      </c>
      <c r="H892" t="e">
        <f>'Frese Valve Selection'!AB892</f>
        <v>#N/A</v>
      </c>
      <c r="I892" t="e">
        <f>'Frese Valve Selection'!AC892&amp;" kPa"</f>
        <v>#N/A</v>
      </c>
      <c r="J892">
        <f>'Frese Valve Selection'!B892</f>
        <v>0</v>
      </c>
      <c r="K892" s="47" t="str">
        <f>IF(ISBLANK('Frese Valve Selection'!E892),"",'Frese Valve Selection'!E892)</f>
        <v/>
      </c>
    </row>
    <row r="893" spans="1:11">
      <c r="A893" s="46">
        <f>'Frese Valve Selection'!AF893</f>
        <v>0</v>
      </c>
      <c r="B893">
        <f>'Frese Valve Selection'!C893</f>
        <v>0</v>
      </c>
      <c r="C893">
        <f>'Frese Valve Selection'!AA893</f>
        <v>0</v>
      </c>
      <c r="F893">
        <f>'Frese Valve Selection'!D893</f>
        <v>0</v>
      </c>
      <c r="G893">
        <f t="shared" si="13"/>
        <v>1</v>
      </c>
      <c r="H893" t="e">
        <f>'Frese Valve Selection'!AB893</f>
        <v>#N/A</v>
      </c>
      <c r="I893" t="e">
        <f>'Frese Valve Selection'!AC893&amp;" kPa"</f>
        <v>#N/A</v>
      </c>
      <c r="J893">
        <f>'Frese Valve Selection'!B893</f>
        <v>0</v>
      </c>
      <c r="K893" s="47" t="str">
        <f>IF(ISBLANK('Frese Valve Selection'!E893),"",'Frese Valve Selection'!E893)</f>
        <v/>
      </c>
    </row>
    <row r="894" spans="1:11">
      <c r="A894" s="46">
        <f>'Frese Valve Selection'!AF894</f>
        <v>0</v>
      </c>
      <c r="B894">
        <f>'Frese Valve Selection'!C894</f>
        <v>0</v>
      </c>
      <c r="C894">
        <f>'Frese Valve Selection'!AA894</f>
        <v>0</v>
      </c>
      <c r="F894">
        <f>'Frese Valve Selection'!D894</f>
        <v>0</v>
      </c>
      <c r="G894">
        <f t="shared" si="13"/>
        <v>1</v>
      </c>
      <c r="H894" t="e">
        <f>'Frese Valve Selection'!AB894</f>
        <v>#N/A</v>
      </c>
      <c r="I894" t="e">
        <f>'Frese Valve Selection'!AC894&amp;" kPa"</f>
        <v>#N/A</v>
      </c>
      <c r="J894">
        <f>'Frese Valve Selection'!B894</f>
        <v>0</v>
      </c>
      <c r="K894" s="47" t="str">
        <f>IF(ISBLANK('Frese Valve Selection'!E894),"",'Frese Valve Selection'!E894)</f>
        <v/>
      </c>
    </row>
    <row r="895" spans="1:11">
      <c r="A895" s="46">
        <f>'Frese Valve Selection'!AF895</f>
        <v>0</v>
      </c>
      <c r="B895">
        <f>'Frese Valve Selection'!C895</f>
        <v>0</v>
      </c>
      <c r="C895">
        <f>'Frese Valve Selection'!AA895</f>
        <v>0</v>
      </c>
      <c r="F895">
        <f>'Frese Valve Selection'!D895</f>
        <v>0</v>
      </c>
      <c r="G895">
        <f t="shared" si="13"/>
        <v>1</v>
      </c>
      <c r="H895" t="e">
        <f>'Frese Valve Selection'!AB895</f>
        <v>#N/A</v>
      </c>
      <c r="I895" t="e">
        <f>'Frese Valve Selection'!AC895&amp;" kPa"</f>
        <v>#N/A</v>
      </c>
      <c r="J895">
        <f>'Frese Valve Selection'!B895</f>
        <v>0</v>
      </c>
      <c r="K895" s="47" t="str">
        <f>IF(ISBLANK('Frese Valve Selection'!E895),"",'Frese Valve Selection'!E895)</f>
        <v/>
      </c>
    </row>
    <row r="896" spans="1:11">
      <c r="A896" s="46">
        <f>'Frese Valve Selection'!AF896</f>
        <v>0</v>
      </c>
      <c r="B896">
        <f>'Frese Valve Selection'!C896</f>
        <v>0</v>
      </c>
      <c r="C896">
        <f>'Frese Valve Selection'!AA896</f>
        <v>0</v>
      </c>
      <c r="F896">
        <f>'Frese Valve Selection'!D896</f>
        <v>0</v>
      </c>
      <c r="G896">
        <f t="shared" si="13"/>
        <v>1</v>
      </c>
      <c r="H896" t="e">
        <f>'Frese Valve Selection'!AB896</f>
        <v>#N/A</v>
      </c>
      <c r="I896" t="e">
        <f>'Frese Valve Selection'!AC896&amp;" kPa"</f>
        <v>#N/A</v>
      </c>
      <c r="J896">
        <f>'Frese Valve Selection'!B896</f>
        <v>0</v>
      </c>
      <c r="K896" s="47" t="str">
        <f>IF(ISBLANK('Frese Valve Selection'!E896),"",'Frese Valve Selection'!E896)</f>
        <v/>
      </c>
    </row>
    <row r="897" spans="1:11">
      <c r="A897" s="46">
        <f>'Frese Valve Selection'!AF897</f>
        <v>0</v>
      </c>
      <c r="B897">
        <f>'Frese Valve Selection'!C897</f>
        <v>0</v>
      </c>
      <c r="C897">
        <f>'Frese Valve Selection'!AA897</f>
        <v>0</v>
      </c>
      <c r="F897">
        <f>'Frese Valve Selection'!D897</f>
        <v>0</v>
      </c>
      <c r="G897">
        <f t="shared" si="13"/>
        <v>1</v>
      </c>
      <c r="H897" t="e">
        <f>'Frese Valve Selection'!AB897</f>
        <v>#N/A</v>
      </c>
      <c r="I897" t="e">
        <f>'Frese Valve Selection'!AC897&amp;" kPa"</f>
        <v>#N/A</v>
      </c>
      <c r="J897">
        <f>'Frese Valve Selection'!B897</f>
        <v>0</v>
      </c>
      <c r="K897" s="47" t="str">
        <f>IF(ISBLANK('Frese Valve Selection'!E897),"",'Frese Valve Selection'!E897)</f>
        <v/>
      </c>
    </row>
    <row r="898" spans="1:11">
      <c r="A898" s="46">
        <f>'Frese Valve Selection'!AF898</f>
        <v>0</v>
      </c>
      <c r="B898">
        <f>'Frese Valve Selection'!C898</f>
        <v>0</v>
      </c>
      <c r="C898">
        <f>'Frese Valve Selection'!AA898</f>
        <v>0</v>
      </c>
      <c r="F898">
        <f>'Frese Valve Selection'!D898</f>
        <v>0</v>
      </c>
      <c r="G898">
        <f t="shared" si="13"/>
        <v>1</v>
      </c>
      <c r="H898" t="e">
        <f>'Frese Valve Selection'!AB898</f>
        <v>#N/A</v>
      </c>
      <c r="I898" t="e">
        <f>'Frese Valve Selection'!AC898&amp;" kPa"</f>
        <v>#N/A</v>
      </c>
      <c r="J898">
        <f>'Frese Valve Selection'!B898</f>
        <v>0</v>
      </c>
      <c r="K898" s="47" t="str">
        <f>IF(ISBLANK('Frese Valve Selection'!E898),"",'Frese Valve Selection'!E898)</f>
        <v/>
      </c>
    </row>
    <row r="899" spans="1:11">
      <c r="A899" s="46">
        <f>'Frese Valve Selection'!AF899</f>
        <v>0</v>
      </c>
      <c r="B899">
        <f>'Frese Valve Selection'!C899</f>
        <v>0</v>
      </c>
      <c r="C899">
        <f>'Frese Valve Selection'!AA899</f>
        <v>0</v>
      </c>
      <c r="F899">
        <f>'Frese Valve Selection'!D899</f>
        <v>0</v>
      </c>
      <c r="G899">
        <f t="shared" si="13"/>
        <v>1</v>
      </c>
      <c r="H899" t="e">
        <f>'Frese Valve Selection'!AB899</f>
        <v>#N/A</v>
      </c>
      <c r="I899" t="e">
        <f>'Frese Valve Selection'!AC899&amp;" kPa"</f>
        <v>#N/A</v>
      </c>
      <c r="J899">
        <f>'Frese Valve Selection'!B899</f>
        <v>0</v>
      </c>
      <c r="K899" s="47" t="str">
        <f>IF(ISBLANK('Frese Valve Selection'!E899),"",'Frese Valve Selection'!E899)</f>
        <v/>
      </c>
    </row>
    <row r="900" spans="1:11">
      <c r="A900" s="46">
        <f>'Frese Valve Selection'!AF900</f>
        <v>0</v>
      </c>
      <c r="B900">
        <f>'Frese Valve Selection'!C900</f>
        <v>0</v>
      </c>
      <c r="C900">
        <f>'Frese Valve Selection'!AA900</f>
        <v>0</v>
      </c>
      <c r="F900">
        <f>'Frese Valve Selection'!D900</f>
        <v>0</v>
      </c>
      <c r="G900">
        <f t="shared" si="13"/>
        <v>1</v>
      </c>
      <c r="H900" t="e">
        <f>'Frese Valve Selection'!AB900</f>
        <v>#N/A</v>
      </c>
      <c r="I900" t="e">
        <f>'Frese Valve Selection'!AC900&amp;" kPa"</f>
        <v>#N/A</v>
      </c>
      <c r="J900">
        <f>'Frese Valve Selection'!B900</f>
        <v>0</v>
      </c>
      <c r="K900" s="47" t="str">
        <f>IF(ISBLANK('Frese Valve Selection'!E900),"",'Frese Valve Selection'!E900)</f>
        <v/>
      </c>
    </row>
    <row r="901" spans="1:11">
      <c r="A901" s="46">
        <f>'Frese Valve Selection'!AF901</f>
        <v>0</v>
      </c>
      <c r="B901">
        <f>'Frese Valve Selection'!C901</f>
        <v>0</v>
      </c>
      <c r="C901">
        <f>'Frese Valve Selection'!AA901</f>
        <v>0</v>
      </c>
      <c r="F901">
        <f>'Frese Valve Selection'!D901</f>
        <v>0</v>
      </c>
      <c r="G901">
        <f t="shared" si="13"/>
        <v>1</v>
      </c>
      <c r="H901" t="e">
        <f>'Frese Valve Selection'!AB901</f>
        <v>#N/A</v>
      </c>
      <c r="I901" t="e">
        <f>'Frese Valve Selection'!AC901&amp;" kPa"</f>
        <v>#N/A</v>
      </c>
      <c r="J901">
        <f>'Frese Valve Selection'!B901</f>
        <v>0</v>
      </c>
      <c r="K901" s="47" t="str">
        <f>IF(ISBLANK('Frese Valve Selection'!E901),"",'Frese Valve Selection'!E901)</f>
        <v/>
      </c>
    </row>
    <row r="902" spans="1:11">
      <c r="A902" s="46">
        <f>'Frese Valve Selection'!AF902</f>
        <v>0</v>
      </c>
      <c r="B902">
        <f>'Frese Valve Selection'!C902</f>
        <v>0</v>
      </c>
      <c r="C902">
        <f>'Frese Valve Selection'!AA902</f>
        <v>0</v>
      </c>
      <c r="F902">
        <f>'Frese Valve Selection'!D902</f>
        <v>0</v>
      </c>
      <c r="G902">
        <f t="shared" si="13"/>
        <v>1</v>
      </c>
      <c r="H902" t="e">
        <f>'Frese Valve Selection'!AB902</f>
        <v>#N/A</v>
      </c>
      <c r="I902" t="e">
        <f>'Frese Valve Selection'!AC902&amp;" kPa"</f>
        <v>#N/A</v>
      </c>
      <c r="J902">
        <f>'Frese Valve Selection'!B902</f>
        <v>0</v>
      </c>
      <c r="K902" s="47" t="str">
        <f>IF(ISBLANK('Frese Valve Selection'!E902),"",'Frese Valve Selection'!E902)</f>
        <v/>
      </c>
    </row>
    <row r="903" spans="1:11">
      <c r="A903" s="46">
        <f>'Frese Valve Selection'!AF903</f>
        <v>0</v>
      </c>
      <c r="B903">
        <f>'Frese Valve Selection'!C903</f>
        <v>0</v>
      </c>
      <c r="C903">
        <f>'Frese Valve Selection'!AA903</f>
        <v>0</v>
      </c>
      <c r="F903">
        <f>'Frese Valve Selection'!D903</f>
        <v>0</v>
      </c>
      <c r="G903">
        <f t="shared" ref="G903:G966" si="14">IF(ISBLANK(A903),"",1)</f>
        <v>1</v>
      </c>
      <c r="H903" t="e">
        <f>'Frese Valve Selection'!AB903</f>
        <v>#N/A</v>
      </c>
      <c r="I903" t="e">
        <f>'Frese Valve Selection'!AC903&amp;" kPa"</f>
        <v>#N/A</v>
      </c>
      <c r="J903">
        <f>'Frese Valve Selection'!B903</f>
        <v>0</v>
      </c>
      <c r="K903" s="47" t="str">
        <f>IF(ISBLANK('Frese Valve Selection'!E903),"",'Frese Valve Selection'!E903)</f>
        <v/>
      </c>
    </row>
    <row r="904" spans="1:11">
      <c r="A904" s="46">
        <f>'Frese Valve Selection'!AF904</f>
        <v>0</v>
      </c>
      <c r="B904">
        <f>'Frese Valve Selection'!C904</f>
        <v>0</v>
      </c>
      <c r="C904">
        <f>'Frese Valve Selection'!AA904</f>
        <v>0</v>
      </c>
      <c r="F904">
        <f>'Frese Valve Selection'!D904</f>
        <v>0</v>
      </c>
      <c r="G904">
        <f t="shared" si="14"/>
        <v>1</v>
      </c>
      <c r="H904" t="e">
        <f>'Frese Valve Selection'!AB904</f>
        <v>#N/A</v>
      </c>
      <c r="I904" t="e">
        <f>'Frese Valve Selection'!AC904&amp;" kPa"</f>
        <v>#N/A</v>
      </c>
      <c r="J904">
        <f>'Frese Valve Selection'!B904</f>
        <v>0</v>
      </c>
      <c r="K904" s="47" t="str">
        <f>IF(ISBLANK('Frese Valve Selection'!E904),"",'Frese Valve Selection'!E904)</f>
        <v/>
      </c>
    </row>
    <row r="905" spans="1:11">
      <c r="A905" s="46">
        <f>'Frese Valve Selection'!AF905</f>
        <v>0</v>
      </c>
      <c r="B905">
        <f>'Frese Valve Selection'!C905</f>
        <v>0</v>
      </c>
      <c r="C905">
        <f>'Frese Valve Selection'!AA905</f>
        <v>0</v>
      </c>
      <c r="F905">
        <f>'Frese Valve Selection'!D905</f>
        <v>0</v>
      </c>
      <c r="G905">
        <f t="shared" si="14"/>
        <v>1</v>
      </c>
      <c r="H905" t="e">
        <f>'Frese Valve Selection'!AB905</f>
        <v>#N/A</v>
      </c>
      <c r="I905" t="e">
        <f>'Frese Valve Selection'!AC905&amp;" kPa"</f>
        <v>#N/A</v>
      </c>
      <c r="J905">
        <f>'Frese Valve Selection'!B905</f>
        <v>0</v>
      </c>
      <c r="K905" s="47" t="str">
        <f>IF(ISBLANK('Frese Valve Selection'!E905),"",'Frese Valve Selection'!E905)</f>
        <v/>
      </c>
    </row>
    <row r="906" spans="1:11">
      <c r="A906" s="46">
        <f>'Frese Valve Selection'!AF906</f>
        <v>0</v>
      </c>
      <c r="B906">
        <f>'Frese Valve Selection'!C906</f>
        <v>0</v>
      </c>
      <c r="C906">
        <f>'Frese Valve Selection'!AA906</f>
        <v>0</v>
      </c>
      <c r="F906">
        <f>'Frese Valve Selection'!D906</f>
        <v>0</v>
      </c>
      <c r="G906">
        <f t="shared" si="14"/>
        <v>1</v>
      </c>
      <c r="H906" t="e">
        <f>'Frese Valve Selection'!AB906</f>
        <v>#N/A</v>
      </c>
      <c r="I906" t="e">
        <f>'Frese Valve Selection'!AC906&amp;" kPa"</f>
        <v>#N/A</v>
      </c>
      <c r="J906">
        <f>'Frese Valve Selection'!B906</f>
        <v>0</v>
      </c>
      <c r="K906" s="47" t="str">
        <f>IF(ISBLANK('Frese Valve Selection'!E906),"",'Frese Valve Selection'!E906)</f>
        <v/>
      </c>
    </row>
    <row r="907" spans="1:11">
      <c r="A907" s="46">
        <f>'Frese Valve Selection'!AF907</f>
        <v>0</v>
      </c>
      <c r="B907">
        <f>'Frese Valve Selection'!C907</f>
        <v>0</v>
      </c>
      <c r="C907">
        <f>'Frese Valve Selection'!AA907</f>
        <v>0</v>
      </c>
      <c r="F907">
        <f>'Frese Valve Selection'!D907</f>
        <v>0</v>
      </c>
      <c r="G907">
        <f t="shared" si="14"/>
        <v>1</v>
      </c>
      <c r="H907" t="e">
        <f>'Frese Valve Selection'!AB907</f>
        <v>#N/A</v>
      </c>
      <c r="I907" t="e">
        <f>'Frese Valve Selection'!AC907&amp;" kPa"</f>
        <v>#N/A</v>
      </c>
      <c r="J907">
        <f>'Frese Valve Selection'!B907</f>
        <v>0</v>
      </c>
      <c r="K907" s="47" t="str">
        <f>IF(ISBLANK('Frese Valve Selection'!E907),"",'Frese Valve Selection'!E907)</f>
        <v/>
      </c>
    </row>
    <row r="908" spans="1:11">
      <c r="A908" s="46">
        <f>'Frese Valve Selection'!AF908</f>
        <v>0</v>
      </c>
      <c r="B908">
        <f>'Frese Valve Selection'!C908</f>
        <v>0</v>
      </c>
      <c r="C908">
        <f>'Frese Valve Selection'!AA908</f>
        <v>0</v>
      </c>
      <c r="F908">
        <f>'Frese Valve Selection'!D908</f>
        <v>0</v>
      </c>
      <c r="G908">
        <f t="shared" si="14"/>
        <v>1</v>
      </c>
      <c r="H908" t="e">
        <f>'Frese Valve Selection'!AB908</f>
        <v>#N/A</v>
      </c>
      <c r="I908" t="e">
        <f>'Frese Valve Selection'!AC908&amp;" kPa"</f>
        <v>#N/A</v>
      </c>
      <c r="J908">
        <f>'Frese Valve Selection'!B908</f>
        <v>0</v>
      </c>
      <c r="K908" s="47" t="str">
        <f>IF(ISBLANK('Frese Valve Selection'!E908),"",'Frese Valve Selection'!E908)</f>
        <v/>
      </c>
    </row>
    <row r="909" spans="1:11">
      <c r="A909" s="46">
        <f>'Frese Valve Selection'!AF909</f>
        <v>0</v>
      </c>
      <c r="B909">
        <f>'Frese Valve Selection'!C909</f>
        <v>0</v>
      </c>
      <c r="C909">
        <f>'Frese Valve Selection'!AA909</f>
        <v>0</v>
      </c>
      <c r="F909">
        <f>'Frese Valve Selection'!D909</f>
        <v>0</v>
      </c>
      <c r="G909">
        <f t="shared" si="14"/>
        <v>1</v>
      </c>
      <c r="H909" t="e">
        <f>'Frese Valve Selection'!AB909</f>
        <v>#N/A</v>
      </c>
      <c r="I909" t="e">
        <f>'Frese Valve Selection'!AC909&amp;" kPa"</f>
        <v>#N/A</v>
      </c>
      <c r="J909">
        <f>'Frese Valve Selection'!B909</f>
        <v>0</v>
      </c>
      <c r="K909" s="47" t="str">
        <f>IF(ISBLANK('Frese Valve Selection'!E909),"",'Frese Valve Selection'!E909)</f>
        <v/>
      </c>
    </row>
    <row r="910" spans="1:11">
      <c r="A910" s="46">
        <f>'Frese Valve Selection'!AF910</f>
        <v>0</v>
      </c>
      <c r="B910">
        <f>'Frese Valve Selection'!C910</f>
        <v>0</v>
      </c>
      <c r="C910">
        <f>'Frese Valve Selection'!AA910</f>
        <v>0</v>
      </c>
      <c r="F910">
        <f>'Frese Valve Selection'!D910</f>
        <v>0</v>
      </c>
      <c r="G910">
        <f t="shared" si="14"/>
        <v>1</v>
      </c>
      <c r="H910" t="e">
        <f>'Frese Valve Selection'!AB910</f>
        <v>#N/A</v>
      </c>
      <c r="I910" t="e">
        <f>'Frese Valve Selection'!AC910&amp;" kPa"</f>
        <v>#N/A</v>
      </c>
      <c r="J910">
        <f>'Frese Valve Selection'!B910</f>
        <v>0</v>
      </c>
      <c r="K910" s="47" t="str">
        <f>IF(ISBLANK('Frese Valve Selection'!E910),"",'Frese Valve Selection'!E910)</f>
        <v/>
      </c>
    </row>
    <row r="911" spans="1:11">
      <c r="A911" s="46">
        <f>'Frese Valve Selection'!AF911</f>
        <v>0</v>
      </c>
      <c r="B911">
        <f>'Frese Valve Selection'!C911</f>
        <v>0</v>
      </c>
      <c r="C911">
        <f>'Frese Valve Selection'!AA911</f>
        <v>0</v>
      </c>
      <c r="F911">
        <f>'Frese Valve Selection'!D911</f>
        <v>0</v>
      </c>
      <c r="G911">
        <f t="shared" si="14"/>
        <v>1</v>
      </c>
      <c r="H911" t="e">
        <f>'Frese Valve Selection'!AB911</f>
        <v>#N/A</v>
      </c>
      <c r="I911" t="e">
        <f>'Frese Valve Selection'!AC911&amp;" kPa"</f>
        <v>#N/A</v>
      </c>
      <c r="J911">
        <f>'Frese Valve Selection'!B911</f>
        <v>0</v>
      </c>
      <c r="K911" s="47" t="str">
        <f>IF(ISBLANK('Frese Valve Selection'!E911),"",'Frese Valve Selection'!E911)</f>
        <v/>
      </c>
    </row>
    <row r="912" spans="1:11">
      <c r="A912" s="46">
        <f>'Frese Valve Selection'!AF912</f>
        <v>0</v>
      </c>
      <c r="B912">
        <f>'Frese Valve Selection'!C912</f>
        <v>0</v>
      </c>
      <c r="C912">
        <f>'Frese Valve Selection'!AA912</f>
        <v>0</v>
      </c>
      <c r="F912">
        <f>'Frese Valve Selection'!D912</f>
        <v>0</v>
      </c>
      <c r="G912">
        <f t="shared" si="14"/>
        <v>1</v>
      </c>
      <c r="H912" t="e">
        <f>'Frese Valve Selection'!AB912</f>
        <v>#N/A</v>
      </c>
      <c r="I912" t="e">
        <f>'Frese Valve Selection'!AC912&amp;" kPa"</f>
        <v>#N/A</v>
      </c>
      <c r="J912">
        <f>'Frese Valve Selection'!B912</f>
        <v>0</v>
      </c>
      <c r="K912" s="47" t="str">
        <f>IF(ISBLANK('Frese Valve Selection'!E912),"",'Frese Valve Selection'!E912)</f>
        <v/>
      </c>
    </row>
    <row r="913" spans="1:11">
      <c r="A913" s="46">
        <f>'Frese Valve Selection'!AF913</f>
        <v>0</v>
      </c>
      <c r="B913">
        <f>'Frese Valve Selection'!C913</f>
        <v>0</v>
      </c>
      <c r="C913">
        <f>'Frese Valve Selection'!AA913</f>
        <v>0</v>
      </c>
      <c r="F913">
        <f>'Frese Valve Selection'!D913</f>
        <v>0</v>
      </c>
      <c r="G913">
        <f t="shared" si="14"/>
        <v>1</v>
      </c>
      <c r="H913" t="e">
        <f>'Frese Valve Selection'!AB913</f>
        <v>#N/A</v>
      </c>
      <c r="I913" t="e">
        <f>'Frese Valve Selection'!AC913&amp;" kPa"</f>
        <v>#N/A</v>
      </c>
      <c r="J913">
        <f>'Frese Valve Selection'!B913</f>
        <v>0</v>
      </c>
      <c r="K913" s="47" t="str">
        <f>IF(ISBLANK('Frese Valve Selection'!E913),"",'Frese Valve Selection'!E913)</f>
        <v/>
      </c>
    </row>
    <row r="914" spans="1:11">
      <c r="A914" s="46">
        <f>'Frese Valve Selection'!AF914</f>
        <v>0</v>
      </c>
      <c r="B914">
        <f>'Frese Valve Selection'!C914</f>
        <v>0</v>
      </c>
      <c r="C914">
        <f>'Frese Valve Selection'!AA914</f>
        <v>0</v>
      </c>
      <c r="F914">
        <f>'Frese Valve Selection'!D914</f>
        <v>0</v>
      </c>
      <c r="G914">
        <f t="shared" si="14"/>
        <v>1</v>
      </c>
      <c r="H914" t="e">
        <f>'Frese Valve Selection'!AB914</f>
        <v>#N/A</v>
      </c>
      <c r="I914" t="e">
        <f>'Frese Valve Selection'!AC914&amp;" kPa"</f>
        <v>#N/A</v>
      </c>
      <c r="J914">
        <f>'Frese Valve Selection'!B914</f>
        <v>0</v>
      </c>
      <c r="K914" s="47" t="str">
        <f>IF(ISBLANK('Frese Valve Selection'!E914),"",'Frese Valve Selection'!E914)</f>
        <v/>
      </c>
    </row>
    <row r="915" spans="1:11">
      <c r="A915" s="46">
        <f>'Frese Valve Selection'!AF915</f>
        <v>0</v>
      </c>
      <c r="B915">
        <f>'Frese Valve Selection'!C915</f>
        <v>0</v>
      </c>
      <c r="C915">
        <f>'Frese Valve Selection'!AA915</f>
        <v>0</v>
      </c>
      <c r="F915">
        <f>'Frese Valve Selection'!D915</f>
        <v>0</v>
      </c>
      <c r="G915">
        <f t="shared" si="14"/>
        <v>1</v>
      </c>
      <c r="H915" t="e">
        <f>'Frese Valve Selection'!AB915</f>
        <v>#N/A</v>
      </c>
      <c r="I915" t="e">
        <f>'Frese Valve Selection'!AC915&amp;" kPa"</f>
        <v>#N/A</v>
      </c>
      <c r="J915">
        <f>'Frese Valve Selection'!B915</f>
        <v>0</v>
      </c>
      <c r="K915" s="47" t="str">
        <f>IF(ISBLANK('Frese Valve Selection'!E915),"",'Frese Valve Selection'!E915)</f>
        <v/>
      </c>
    </row>
    <row r="916" spans="1:11">
      <c r="A916" s="46">
        <f>'Frese Valve Selection'!AF916</f>
        <v>0</v>
      </c>
      <c r="B916">
        <f>'Frese Valve Selection'!C916</f>
        <v>0</v>
      </c>
      <c r="C916">
        <f>'Frese Valve Selection'!AA916</f>
        <v>0</v>
      </c>
      <c r="F916">
        <f>'Frese Valve Selection'!D916</f>
        <v>0</v>
      </c>
      <c r="G916">
        <f t="shared" si="14"/>
        <v>1</v>
      </c>
      <c r="H916" t="e">
        <f>'Frese Valve Selection'!AB916</f>
        <v>#N/A</v>
      </c>
      <c r="I916" t="e">
        <f>'Frese Valve Selection'!AC916&amp;" kPa"</f>
        <v>#N/A</v>
      </c>
      <c r="J916">
        <f>'Frese Valve Selection'!B916</f>
        <v>0</v>
      </c>
      <c r="K916" s="47" t="str">
        <f>IF(ISBLANK('Frese Valve Selection'!E916),"",'Frese Valve Selection'!E916)</f>
        <v/>
      </c>
    </row>
    <row r="917" spans="1:11">
      <c r="A917" s="46">
        <f>'Frese Valve Selection'!AF917</f>
        <v>0</v>
      </c>
      <c r="B917">
        <f>'Frese Valve Selection'!C917</f>
        <v>0</v>
      </c>
      <c r="C917">
        <f>'Frese Valve Selection'!AA917</f>
        <v>0</v>
      </c>
      <c r="F917">
        <f>'Frese Valve Selection'!D917</f>
        <v>0</v>
      </c>
      <c r="G917">
        <f t="shared" si="14"/>
        <v>1</v>
      </c>
      <c r="H917" t="e">
        <f>'Frese Valve Selection'!AB917</f>
        <v>#N/A</v>
      </c>
      <c r="I917" t="e">
        <f>'Frese Valve Selection'!AC917&amp;" kPa"</f>
        <v>#N/A</v>
      </c>
      <c r="J917">
        <f>'Frese Valve Selection'!B917</f>
        <v>0</v>
      </c>
      <c r="K917" s="47" t="str">
        <f>IF(ISBLANK('Frese Valve Selection'!E917),"",'Frese Valve Selection'!E917)</f>
        <v/>
      </c>
    </row>
    <row r="918" spans="1:11">
      <c r="A918" s="46">
        <f>'Frese Valve Selection'!AF918</f>
        <v>0</v>
      </c>
      <c r="B918">
        <f>'Frese Valve Selection'!C918</f>
        <v>0</v>
      </c>
      <c r="C918">
        <f>'Frese Valve Selection'!AA918</f>
        <v>0</v>
      </c>
      <c r="F918">
        <f>'Frese Valve Selection'!D918</f>
        <v>0</v>
      </c>
      <c r="G918">
        <f t="shared" si="14"/>
        <v>1</v>
      </c>
      <c r="H918" t="e">
        <f>'Frese Valve Selection'!AB918</f>
        <v>#N/A</v>
      </c>
      <c r="I918" t="e">
        <f>'Frese Valve Selection'!AC918&amp;" kPa"</f>
        <v>#N/A</v>
      </c>
      <c r="J918">
        <f>'Frese Valve Selection'!B918</f>
        <v>0</v>
      </c>
      <c r="K918" s="47" t="str">
        <f>IF(ISBLANK('Frese Valve Selection'!E918),"",'Frese Valve Selection'!E918)</f>
        <v/>
      </c>
    </row>
    <row r="919" spans="1:11">
      <c r="A919" s="46">
        <f>'Frese Valve Selection'!AF919</f>
        <v>0</v>
      </c>
      <c r="B919">
        <f>'Frese Valve Selection'!C919</f>
        <v>0</v>
      </c>
      <c r="C919">
        <f>'Frese Valve Selection'!AA919</f>
        <v>0</v>
      </c>
      <c r="F919">
        <f>'Frese Valve Selection'!D919</f>
        <v>0</v>
      </c>
      <c r="G919">
        <f t="shared" si="14"/>
        <v>1</v>
      </c>
      <c r="H919" t="e">
        <f>'Frese Valve Selection'!AB919</f>
        <v>#N/A</v>
      </c>
      <c r="I919" t="e">
        <f>'Frese Valve Selection'!AC919&amp;" kPa"</f>
        <v>#N/A</v>
      </c>
      <c r="J919">
        <f>'Frese Valve Selection'!B919</f>
        <v>0</v>
      </c>
      <c r="K919" s="47" t="str">
        <f>IF(ISBLANK('Frese Valve Selection'!E919),"",'Frese Valve Selection'!E919)</f>
        <v/>
      </c>
    </row>
    <row r="920" spans="1:11">
      <c r="A920" s="46">
        <f>'Frese Valve Selection'!AF920</f>
        <v>0</v>
      </c>
      <c r="B920">
        <f>'Frese Valve Selection'!C920</f>
        <v>0</v>
      </c>
      <c r="C920">
        <f>'Frese Valve Selection'!AA920</f>
        <v>0</v>
      </c>
      <c r="F920">
        <f>'Frese Valve Selection'!D920</f>
        <v>0</v>
      </c>
      <c r="G920">
        <f t="shared" si="14"/>
        <v>1</v>
      </c>
      <c r="H920" t="e">
        <f>'Frese Valve Selection'!AB920</f>
        <v>#N/A</v>
      </c>
      <c r="I920" t="e">
        <f>'Frese Valve Selection'!AC920&amp;" kPa"</f>
        <v>#N/A</v>
      </c>
      <c r="J920">
        <f>'Frese Valve Selection'!B920</f>
        <v>0</v>
      </c>
      <c r="K920" s="47" t="str">
        <f>IF(ISBLANK('Frese Valve Selection'!E920),"",'Frese Valve Selection'!E920)</f>
        <v/>
      </c>
    </row>
    <row r="921" spans="1:11">
      <c r="A921" s="46">
        <f>'Frese Valve Selection'!AF921</f>
        <v>0</v>
      </c>
      <c r="B921">
        <f>'Frese Valve Selection'!C921</f>
        <v>0</v>
      </c>
      <c r="C921">
        <f>'Frese Valve Selection'!AA921</f>
        <v>0</v>
      </c>
      <c r="F921">
        <f>'Frese Valve Selection'!D921</f>
        <v>0</v>
      </c>
      <c r="G921">
        <f t="shared" si="14"/>
        <v>1</v>
      </c>
      <c r="H921" t="e">
        <f>'Frese Valve Selection'!AB921</f>
        <v>#N/A</v>
      </c>
      <c r="I921" t="e">
        <f>'Frese Valve Selection'!AC921&amp;" kPa"</f>
        <v>#N/A</v>
      </c>
      <c r="J921">
        <f>'Frese Valve Selection'!B921</f>
        <v>0</v>
      </c>
      <c r="K921" s="47" t="str">
        <f>IF(ISBLANK('Frese Valve Selection'!E921),"",'Frese Valve Selection'!E921)</f>
        <v/>
      </c>
    </row>
    <row r="922" spans="1:11">
      <c r="A922" s="46">
        <f>'Frese Valve Selection'!AF922</f>
        <v>0</v>
      </c>
      <c r="B922">
        <f>'Frese Valve Selection'!C922</f>
        <v>0</v>
      </c>
      <c r="C922">
        <f>'Frese Valve Selection'!AA922</f>
        <v>0</v>
      </c>
      <c r="F922">
        <f>'Frese Valve Selection'!D922</f>
        <v>0</v>
      </c>
      <c r="G922">
        <f t="shared" si="14"/>
        <v>1</v>
      </c>
      <c r="H922" t="e">
        <f>'Frese Valve Selection'!AB922</f>
        <v>#N/A</v>
      </c>
      <c r="I922" t="e">
        <f>'Frese Valve Selection'!AC922&amp;" kPa"</f>
        <v>#N/A</v>
      </c>
      <c r="J922">
        <f>'Frese Valve Selection'!B922</f>
        <v>0</v>
      </c>
      <c r="K922" s="47" t="str">
        <f>IF(ISBLANK('Frese Valve Selection'!E922),"",'Frese Valve Selection'!E922)</f>
        <v/>
      </c>
    </row>
    <row r="923" spans="1:11">
      <c r="A923" s="46">
        <f>'Frese Valve Selection'!AF923</f>
        <v>0</v>
      </c>
      <c r="B923">
        <f>'Frese Valve Selection'!C923</f>
        <v>0</v>
      </c>
      <c r="C923">
        <f>'Frese Valve Selection'!AA923</f>
        <v>0</v>
      </c>
      <c r="F923">
        <f>'Frese Valve Selection'!D923</f>
        <v>0</v>
      </c>
      <c r="G923">
        <f t="shared" si="14"/>
        <v>1</v>
      </c>
      <c r="H923" t="e">
        <f>'Frese Valve Selection'!AB923</f>
        <v>#N/A</v>
      </c>
      <c r="I923" t="e">
        <f>'Frese Valve Selection'!AC923&amp;" kPa"</f>
        <v>#N/A</v>
      </c>
      <c r="J923">
        <f>'Frese Valve Selection'!B923</f>
        <v>0</v>
      </c>
      <c r="K923" s="47" t="str">
        <f>IF(ISBLANK('Frese Valve Selection'!E923),"",'Frese Valve Selection'!E923)</f>
        <v/>
      </c>
    </row>
    <row r="924" spans="1:11">
      <c r="A924" s="46">
        <f>'Frese Valve Selection'!AF924</f>
        <v>0</v>
      </c>
      <c r="B924">
        <f>'Frese Valve Selection'!C924</f>
        <v>0</v>
      </c>
      <c r="C924">
        <f>'Frese Valve Selection'!AA924</f>
        <v>0</v>
      </c>
      <c r="F924">
        <f>'Frese Valve Selection'!D924</f>
        <v>0</v>
      </c>
      <c r="G924">
        <f t="shared" si="14"/>
        <v>1</v>
      </c>
      <c r="H924" t="e">
        <f>'Frese Valve Selection'!AB924</f>
        <v>#N/A</v>
      </c>
      <c r="I924" t="e">
        <f>'Frese Valve Selection'!AC924&amp;" kPa"</f>
        <v>#N/A</v>
      </c>
      <c r="J924">
        <f>'Frese Valve Selection'!B924</f>
        <v>0</v>
      </c>
      <c r="K924" s="47" t="str">
        <f>IF(ISBLANK('Frese Valve Selection'!E924),"",'Frese Valve Selection'!E924)</f>
        <v/>
      </c>
    </row>
    <row r="925" spans="1:11">
      <c r="A925" s="46">
        <f>'Frese Valve Selection'!AF925</f>
        <v>0</v>
      </c>
      <c r="B925">
        <f>'Frese Valve Selection'!C925</f>
        <v>0</v>
      </c>
      <c r="C925">
        <f>'Frese Valve Selection'!AA925</f>
        <v>0</v>
      </c>
      <c r="F925">
        <f>'Frese Valve Selection'!D925</f>
        <v>0</v>
      </c>
      <c r="G925">
        <f t="shared" si="14"/>
        <v>1</v>
      </c>
      <c r="H925" t="e">
        <f>'Frese Valve Selection'!AB925</f>
        <v>#N/A</v>
      </c>
      <c r="I925" t="e">
        <f>'Frese Valve Selection'!AC925&amp;" kPa"</f>
        <v>#N/A</v>
      </c>
      <c r="J925">
        <f>'Frese Valve Selection'!B925</f>
        <v>0</v>
      </c>
      <c r="K925" s="47" t="str">
        <f>IF(ISBLANK('Frese Valve Selection'!E925),"",'Frese Valve Selection'!E925)</f>
        <v/>
      </c>
    </row>
    <row r="926" spans="1:11">
      <c r="A926" s="46">
        <f>'Frese Valve Selection'!AF926</f>
        <v>0</v>
      </c>
      <c r="B926">
        <f>'Frese Valve Selection'!C926</f>
        <v>0</v>
      </c>
      <c r="C926">
        <f>'Frese Valve Selection'!AA926</f>
        <v>0</v>
      </c>
      <c r="F926">
        <f>'Frese Valve Selection'!D926</f>
        <v>0</v>
      </c>
      <c r="G926">
        <f t="shared" si="14"/>
        <v>1</v>
      </c>
      <c r="H926" t="e">
        <f>'Frese Valve Selection'!AB926</f>
        <v>#N/A</v>
      </c>
      <c r="I926" t="e">
        <f>'Frese Valve Selection'!AC926&amp;" kPa"</f>
        <v>#N/A</v>
      </c>
      <c r="J926">
        <f>'Frese Valve Selection'!B926</f>
        <v>0</v>
      </c>
      <c r="K926" s="47" t="str">
        <f>IF(ISBLANK('Frese Valve Selection'!E926),"",'Frese Valve Selection'!E926)</f>
        <v/>
      </c>
    </row>
    <row r="927" spans="1:11">
      <c r="A927" s="46">
        <f>'Frese Valve Selection'!AF927</f>
        <v>0</v>
      </c>
      <c r="B927">
        <f>'Frese Valve Selection'!C927</f>
        <v>0</v>
      </c>
      <c r="C927">
        <f>'Frese Valve Selection'!AA927</f>
        <v>0</v>
      </c>
      <c r="F927">
        <f>'Frese Valve Selection'!D927</f>
        <v>0</v>
      </c>
      <c r="G927">
        <f t="shared" si="14"/>
        <v>1</v>
      </c>
      <c r="H927" t="e">
        <f>'Frese Valve Selection'!AB927</f>
        <v>#N/A</v>
      </c>
      <c r="I927" t="e">
        <f>'Frese Valve Selection'!AC927&amp;" kPa"</f>
        <v>#N/A</v>
      </c>
      <c r="J927">
        <f>'Frese Valve Selection'!B927</f>
        <v>0</v>
      </c>
      <c r="K927" s="47" t="str">
        <f>IF(ISBLANK('Frese Valve Selection'!E927),"",'Frese Valve Selection'!E927)</f>
        <v/>
      </c>
    </row>
    <row r="928" spans="1:11">
      <c r="A928" s="46">
        <f>'Frese Valve Selection'!AF928</f>
        <v>0</v>
      </c>
      <c r="B928">
        <f>'Frese Valve Selection'!C928</f>
        <v>0</v>
      </c>
      <c r="C928">
        <f>'Frese Valve Selection'!AA928</f>
        <v>0</v>
      </c>
      <c r="F928">
        <f>'Frese Valve Selection'!D928</f>
        <v>0</v>
      </c>
      <c r="G928">
        <f t="shared" si="14"/>
        <v>1</v>
      </c>
      <c r="H928" t="e">
        <f>'Frese Valve Selection'!AB928</f>
        <v>#N/A</v>
      </c>
      <c r="I928" t="e">
        <f>'Frese Valve Selection'!AC928&amp;" kPa"</f>
        <v>#N/A</v>
      </c>
      <c r="J928">
        <f>'Frese Valve Selection'!B928</f>
        <v>0</v>
      </c>
      <c r="K928" s="47" t="str">
        <f>IF(ISBLANK('Frese Valve Selection'!E928),"",'Frese Valve Selection'!E928)</f>
        <v/>
      </c>
    </row>
    <row r="929" spans="1:11">
      <c r="A929" s="46">
        <f>'Frese Valve Selection'!AF929</f>
        <v>0</v>
      </c>
      <c r="B929">
        <f>'Frese Valve Selection'!C929</f>
        <v>0</v>
      </c>
      <c r="C929">
        <f>'Frese Valve Selection'!AA929</f>
        <v>0</v>
      </c>
      <c r="F929">
        <f>'Frese Valve Selection'!D929</f>
        <v>0</v>
      </c>
      <c r="G929">
        <f t="shared" si="14"/>
        <v>1</v>
      </c>
      <c r="H929" t="e">
        <f>'Frese Valve Selection'!AB929</f>
        <v>#N/A</v>
      </c>
      <c r="I929" t="e">
        <f>'Frese Valve Selection'!AC929&amp;" kPa"</f>
        <v>#N/A</v>
      </c>
      <c r="J929">
        <f>'Frese Valve Selection'!B929</f>
        <v>0</v>
      </c>
      <c r="K929" s="47" t="str">
        <f>IF(ISBLANK('Frese Valve Selection'!E929),"",'Frese Valve Selection'!E929)</f>
        <v/>
      </c>
    </row>
    <row r="930" spans="1:11">
      <c r="A930" s="46">
        <f>'Frese Valve Selection'!AF930</f>
        <v>0</v>
      </c>
      <c r="B930">
        <f>'Frese Valve Selection'!C930</f>
        <v>0</v>
      </c>
      <c r="C930">
        <f>'Frese Valve Selection'!AA930</f>
        <v>0</v>
      </c>
      <c r="F930">
        <f>'Frese Valve Selection'!D930</f>
        <v>0</v>
      </c>
      <c r="G930">
        <f t="shared" si="14"/>
        <v>1</v>
      </c>
      <c r="H930" t="e">
        <f>'Frese Valve Selection'!AB930</f>
        <v>#N/A</v>
      </c>
      <c r="I930" t="e">
        <f>'Frese Valve Selection'!AC930&amp;" kPa"</f>
        <v>#N/A</v>
      </c>
      <c r="J930">
        <f>'Frese Valve Selection'!B930</f>
        <v>0</v>
      </c>
      <c r="K930" s="47" t="str">
        <f>IF(ISBLANK('Frese Valve Selection'!E930),"",'Frese Valve Selection'!E930)</f>
        <v/>
      </c>
    </row>
    <row r="931" spans="1:11">
      <c r="A931" s="46">
        <f>'Frese Valve Selection'!AF931</f>
        <v>0</v>
      </c>
      <c r="B931">
        <f>'Frese Valve Selection'!C931</f>
        <v>0</v>
      </c>
      <c r="C931">
        <f>'Frese Valve Selection'!AA931</f>
        <v>0</v>
      </c>
      <c r="F931">
        <f>'Frese Valve Selection'!D931</f>
        <v>0</v>
      </c>
      <c r="G931">
        <f t="shared" si="14"/>
        <v>1</v>
      </c>
      <c r="H931" t="e">
        <f>'Frese Valve Selection'!AB931</f>
        <v>#N/A</v>
      </c>
      <c r="I931" t="e">
        <f>'Frese Valve Selection'!AC931&amp;" kPa"</f>
        <v>#N/A</v>
      </c>
      <c r="J931">
        <f>'Frese Valve Selection'!B931</f>
        <v>0</v>
      </c>
      <c r="K931" s="47" t="str">
        <f>IF(ISBLANK('Frese Valve Selection'!E931),"",'Frese Valve Selection'!E931)</f>
        <v/>
      </c>
    </row>
    <row r="932" spans="1:11">
      <c r="A932" s="46">
        <f>'Frese Valve Selection'!AF932</f>
        <v>0</v>
      </c>
      <c r="B932">
        <f>'Frese Valve Selection'!C932</f>
        <v>0</v>
      </c>
      <c r="C932">
        <f>'Frese Valve Selection'!AA932</f>
        <v>0</v>
      </c>
      <c r="F932">
        <f>'Frese Valve Selection'!D932</f>
        <v>0</v>
      </c>
      <c r="G932">
        <f t="shared" si="14"/>
        <v>1</v>
      </c>
      <c r="H932" t="e">
        <f>'Frese Valve Selection'!AB932</f>
        <v>#N/A</v>
      </c>
      <c r="I932" t="e">
        <f>'Frese Valve Selection'!AC932&amp;" kPa"</f>
        <v>#N/A</v>
      </c>
      <c r="J932">
        <f>'Frese Valve Selection'!B932</f>
        <v>0</v>
      </c>
      <c r="K932" s="47" t="str">
        <f>IF(ISBLANK('Frese Valve Selection'!E932),"",'Frese Valve Selection'!E932)</f>
        <v/>
      </c>
    </row>
    <row r="933" spans="1:11">
      <c r="A933" s="46">
        <f>'Frese Valve Selection'!AF933</f>
        <v>0</v>
      </c>
      <c r="B933">
        <f>'Frese Valve Selection'!C933</f>
        <v>0</v>
      </c>
      <c r="C933">
        <f>'Frese Valve Selection'!AA933</f>
        <v>0</v>
      </c>
      <c r="F933">
        <f>'Frese Valve Selection'!D933</f>
        <v>0</v>
      </c>
      <c r="G933">
        <f t="shared" si="14"/>
        <v>1</v>
      </c>
      <c r="H933" t="e">
        <f>'Frese Valve Selection'!AB933</f>
        <v>#N/A</v>
      </c>
      <c r="I933" t="e">
        <f>'Frese Valve Selection'!AC933&amp;" kPa"</f>
        <v>#N/A</v>
      </c>
      <c r="J933">
        <f>'Frese Valve Selection'!B933</f>
        <v>0</v>
      </c>
      <c r="K933" s="47" t="str">
        <f>IF(ISBLANK('Frese Valve Selection'!E933),"",'Frese Valve Selection'!E933)</f>
        <v/>
      </c>
    </row>
    <row r="934" spans="1:11">
      <c r="A934" s="46">
        <f>'Frese Valve Selection'!AF934</f>
        <v>0</v>
      </c>
      <c r="B934">
        <f>'Frese Valve Selection'!C934</f>
        <v>0</v>
      </c>
      <c r="C934">
        <f>'Frese Valve Selection'!AA934</f>
        <v>0</v>
      </c>
      <c r="F934">
        <f>'Frese Valve Selection'!D934</f>
        <v>0</v>
      </c>
      <c r="G934">
        <f t="shared" si="14"/>
        <v>1</v>
      </c>
      <c r="H934" t="e">
        <f>'Frese Valve Selection'!AB934</f>
        <v>#N/A</v>
      </c>
      <c r="I934" t="e">
        <f>'Frese Valve Selection'!AC934&amp;" kPa"</f>
        <v>#N/A</v>
      </c>
      <c r="J934">
        <f>'Frese Valve Selection'!B934</f>
        <v>0</v>
      </c>
      <c r="K934" s="47" t="str">
        <f>IF(ISBLANK('Frese Valve Selection'!E934),"",'Frese Valve Selection'!E934)</f>
        <v/>
      </c>
    </row>
    <row r="935" spans="1:11">
      <c r="A935" s="46">
        <f>'Frese Valve Selection'!AF935</f>
        <v>0</v>
      </c>
      <c r="B935">
        <f>'Frese Valve Selection'!C935</f>
        <v>0</v>
      </c>
      <c r="C935">
        <f>'Frese Valve Selection'!AA935</f>
        <v>0</v>
      </c>
      <c r="F935">
        <f>'Frese Valve Selection'!D935</f>
        <v>0</v>
      </c>
      <c r="G935">
        <f t="shared" si="14"/>
        <v>1</v>
      </c>
      <c r="H935" t="e">
        <f>'Frese Valve Selection'!AB935</f>
        <v>#N/A</v>
      </c>
      <c r="I935" t="e">
        <f>'Frese Valve Selection'!AC935&amp;" kPa"</f>
        <v>#N/A</v>
      </c>
      <c r="J935">
        <f>'Frese Valve Selection'!B935</f>
        <v>0</v>
      </c>
      <c r="K935" s="47" t="str">
        <f>IF(ISBLANK('Frese Valve Selection'!E935),"",'Frese Valve Selection'!E935)</f>
        <v/>
      </c>
    </row>
    <row r="936" spans="1:11">
      <c r="A936" s="46">
        <f>'Frese Valve Selection'!AF936</f>
        <v>0</v>
      </c>
      <c r="B936">
        <f>'Frese Valve Selection'!C936</f>
        <v>0</v>
      </c>
      <c r="C936">
        <f>'Frese Valve Selection'!AA936</f>
        <v>0</v>
      </c>
      <c r="F936">
        <f>'Frese Valve Selection'!D936</f>
        <v>0</v>
      </c>
      <c r="G936">
        <f t="shared" si="14"/>
        <v>1</v>
      </c>
      <c r="H936" t="e">
        <f>'Frese Valve Selection'!AB936</f>
        <v>#N/A</v>
      </c>
      <c r="I936" t="e">
        <f>'Frese Valve Selection'!AC936&amp;" kPa"</f>
        <v>#N/A</v>
      </c>
      <c r="J936">
        <f>'Frese Valve Selection'!B936</f>
        <v>0</v>
      </c>
      <c r="K936" s="47" t="str">
        <f>IF(ISBLANK('Frese Valve Selection'!E936),"",'Frese Valve Selection'!E936)</f>
        <v/>
      </c>
    </row>
    <row r="937" spans="1:11">
      <c r="A937" s="46">
        <f>'Frese Valve Selection'!AF937</f>
        <v>0</v>
      </c>
      <c r="B937">
        <f>'Frese Valve Selection'!C937</f>
        <v>0</v>
      </c>
      <c r="C937">
        <f>'Frese Valve Selection'!AA937</f>
        <v>0</v>
      </c>
      <c r="F937">
        <f>'Frese Valve Selection'!D937</f>
        <v>0</v>
      </c>
      <c r="G937">
        <f t="shared" si="14"/>
        <v>1</v>
      </c>
      <c r="H937" t="e">
        <f>'Frese Valve Selection'!AB937</f>
        <v>#N/A</v>
      </c>
      <c r="I937" t="e">
        <f>'Frese Valve Selection'!AC937&amp;" kPa"</f>
        <v>#N/A</v>
      </c>
      <c r="J937">
        <f>'Frese Valve Selection'!B937</f>
        <v>0</v>
      </c>
      <c r="K937" s="47" t="str">
        <f>IF(ISBLANK('Frese Valve Selection'!E937),"",'Frese Valve Selection'!E937)</f>
        <v/>
      </c>
    </row>
    <row r="938" spans="1:11">
      <c r="A938" s="46">
        <f>'Frese Valve Selection'!AF938</f>
        <v>0</v>
      </c>
      <c r="B938">
        <f>'Frese Valve Selection'!C938</f>
        <v>0</v>
      </c>
      <c r="C938">
        <f>'Frese Valve Selection'!AA938</f>
        <v>0</v>
      </c>
      <c r="F938">
        <f>'Frese Valve Selection'!D938</f>
        <v>0</v>
      </c>
      <c r="G938">
        <f t="shared" si="14"/>
        <v>1</v>
      </c>
      <c r="H938" t="e">
        <f>'Frese Valve Selection'!AB938</f>
        <v>#N/A</v>
      </c>
      <c r="I938" t="e">
        <f>'Frese Valve Selection'!AC938&amp;" kPa"</f>
        <v>#N/A</v>
      </c>
      <c r="J938">
        <f>'Frese Valve Selection'!B938</f>
        <v>0</v>
      </c>
      <c r="K938" s="47" t="str">
        <f>IF(ISBLANK('Frese Valve Selection'!E938),"",'Frese Valve Selection'!E938)</f>
        <v/>
      </c>
    </row>
    <row r="939" spans="1:11">
      <c r="A939" s="46">
        <f>'Frese Valve Selection'!AF939</f>
        <v>0</v>
      </c>
      <c r="B939">
        <f>'Frese Valve Selection'!C939</f>
        <v>0</v>
      </c>
      <c r="C939">
        <f>'Frese Valve Selection'!AA939</f>
        <v>0</v>
      </c>
      <c r="F939">
        <f>'Frese Valve Selection'!D939</f>
        <v>0</v>
      </c>
      <c r="G939">
        <f t="shared" si="14"/>
        <v>1</v>
      </c>
      <c r="H939" t="e">
        <f>'Frese Valve Selection'!AB939</f>
        <v>#N/A</v>
      </c>
      <c r="I939" t="e">
        <f>'Frese Valve Selection'!AC939&amp;" kPa"</f>
        <v>#N/A</v>
      </c>
      <c r="J939">
        <f>'Frese Valve Selection'!B939</f>
        <v>0</v>
      </c>
      <c r="K939" s="47" t="str">
        <f>IF(ISBLANK('Frese Valve Selection'!E939),"",'Frese Valve Selection'!E939)</f>
        <v/>
      </c>
    </row>
    <row r="940" spans="1:11">
      <c r="A940" s="46">
        <f>'Frese Valve Selection'!AF940</f>
        <v>0</v>
      </c>
      <c r="B940">
        <f>'Frese Valve Selection'!C940</f>
        <v>0</v>
      </c>
      <c r="C940">
        <f>'Frese Valve Selection'!AA940</f>
        <v>0</v>
      </c>
      <c r="F940">
        <f>'Frese Valve Selection'!D940</f>
        <v>0</v>
      </c>
      <c r="G940">
        <f t="shared" si="14"/>
        <v>1</v>
      </c>
      <c r="H940" t="e">
        <f>'Frese Valve Selection'!AB940</f>
        <v>#N/A</v>
      </c>
      <c r="I940" t="e">
        <f>'Frese Valve Selection'!AC940&amp;" kPa"</f>
        <v>#N/A</v>
      </c>
      <c r="J940">
        <f>'Frese Valve Selection'!B940</f>
        <v>0</v>
      </c>
      <c r="K940" s="47" t="str">
        <f>IF(ISBLANK('Frese Valve Selection'!E940),"",'Frese Valve Selection'!E940)</f>
        <v/>
      </c>
    </row>
    <row r="941" spans="1:11">
      <c r="A941" s="46">
        <f>'Frese Valve Selection'!AF941</f>
        <v>0</v>
      </c>
      <c r="B941">
        <f>'Frese Valve Selection'!C941</f>
        <v>0</v>
      </c>
      <c r="C941">
        <f>'Frese Valve Selection'!AA941</f>
        <v>0</v>
      </c>
      <c r="F941">
        <f>'Frese Valve Selection'!D941</f>
        <v>0</v>
      </c>
      <c r="G941">
        <f t="shared" si="14"/>
        <v>1</v>
      </c>
      <c r="H941" t="e">
        <f>'Frese Valve Selection'!AB941</f>
        <v>#N/A</v>
      </c>
      <c r="I941" t="e">
        <f>'Frese Valve Selection'!AC941&amp;" kPa"</f>
        <v>#N/A</v>
      </c>
      <c r="J941">
        <f>'Frese Valve Selection'!B941</f>
        <v>0</v>
      </c>
      <c r="K941" s="47" t="str">
        <f>IF(ISBLANK('Frese Valve Selection'!E941),"",'Frese Valve Selection'!E941)</f>
        <v/>
      </c>
    </row>
    <row r="942" spans="1:11">
      <c r="A942" s="46">
        <f>'Frese Valve Selection'!AF942</f>
        <v>0</v>
      </c>
      <c r="B942">
        <f>'Frese Valve Selection'!C942</f>
        <v>0</v>
      </c>
      <c r="C942">
        <f>'Frese Valve Selection'!AA942</f>
        <v>0</v>
      </c>
      <c r="F942">
        <f>'Frese Valve Selection'!D942</f>
        <v>0</v>
      </c>
      <c r="G942">
        <f t="shared" si="14"/>
        <v>1</v>
      </c>
      <c r="H942" t="e">
        <f>'Frese Valve Selection'!AB942</f>
        <v>#N/A</v>
      </c>
      <c r="I942" t="e">
        <f>'Frese Valve Selection'!AC942&amp;" kPa"</f>
        <v>#N/A</v>
      </c>
      <c r="J942">
        <f>'Frese Valve Selection'!B942</f>
        <v>0</v>
      </c>
      <c r="K942" s="47" t="str">
        <f>IF(ISBLANK('Frese Valve Selection'!E942),"",'Frese Valve Selection'!E942)</f>
        <v/>
      </c>
    </row>
    <row r="943" spans="1:11">
      <c r="A943" s="46">
        <f>'Frese Valve Selection'!AF943</f>
        <v>0</v>
      </c>
      <c r="B943">
        <f>'Frese Valve Selection'!C943</f>
        <v>0</v>
      </c>
      <c r="C943">
        <f>'Frese Valve Selection'!AA943</f>
        <v>0</v>
      </c>
      <c r="F943">
        <f>'Frese Valve Selection'!D943</f>
        <v>0</v>
      </c>
      <c r="G943">
        <f t="shared" si="14"/>
        <v>1</v>
      </c>
      <c r="H943" t="e">
        <f>'Frese Valve Selection'!AB943</f>
        <v>#N/A</v>
      </c>
      <c r="I943" t="e">
        <f>'Frese Valve Selection'!AC943&amp;" kPa"</f>
        <v>#N/A</v>
      </c>
      <c r="J943">
        <f>'Frese Valve Selection'!B943</f>
        <v>0</v>
      </c>
      <c r="K943" s="47" t="str">
        <f>IF(ISBLANK('Frese Valve Selection'!E943),"",'Frese Valve Selection'!E943)</f>
        <v/>
      </c>
    </row>
    <row r="944" spans="1:11">
      <c r="A944" s="46">
        <f>'Frese Valve Selection'!AF944</f>
        <v>0</v>
      </c>
      <c r="B944">
        <f>'Frese Valve Selection'!C944</f>
        <v>0</v>
      </c>
      <c r="C944">
        <f>'Frese Valve Selection'!AA944</f>
        <v>0</v>
      </c>
      <c r="F944">
        <f>'Frese Valve Selection'!D944</f>
        <v>0</v>
      </c>
      <c r="G944">
        <f t="shared" si="14"/>
        <v>1</v>
      </c>
      <c r="H944" t="e">
        <f>'Frese Valve Selection'!AB944</f>
        <v>#N/A</v>
      </c>
      <c r="I944" t="e">
        <f>'Frese Valve Selection'!AC944&amp;" kPa"</f>
        <v>#N/A</v>
      </c>
      <c r="J944">
        <f>'Frese Valve Selection'!B944</f>
        <v>0</v>
      </c>
      <c r="K944" s="47" t="str">
        <f>IF(ISBLANK('Frese Valve Selection'!E944),"",'Frese Valve Selection'!E944)</f>
        <v/>
      </c>
    </row>
    <row r="945" spans="1:11">
      <c r="A945" s="46">
        <f>'Frese Valve Selection'!AF945</f>
        <v>0</v>
      </c>
      <c r="B945">
        <f>'Frese Valve Selection'!C945</f>
        <v>0</v>
      </c>
      <c r="C945">
        <f>'Frese Valve Selection'!AA945</f>
        <v>0</v>
      </c>
      <c r="F945">
        <f>'Frese Valve Selection'!D945</f>
        <v>0</v>
      </c>
      <c r="G945">
        <f t="shared" si="14"/>
        <v>1</v>
      </c>
      <c r="H945" t="e">
        <f>'Frese Valve Selection'!AB945</f>
        <v>#N/A</v>
      </c>
      <c r="I945" t="e">
        <f>'Frese Valve Selection'!AC945&amp;" kPa"</f>
        <v>#N/A</v>
      </c>
      <c r="J945">
        <f>'Frese Valve Selection'!B945</f>
        <v>0</v>
      </c>
      <c r="K945" s="47" t="str">
        <f>IF(ISBLANK('Frese Valve Selection'!E945),"",'Frese Valve Selection'!E945)</f>
        <v/>
      </c>
    </row>
    <row r="946" spans="1:11">
      <c r="A946" s="46">
        <f>'Frese Valve Selection'!AF946</f>
        <v>0</v>
      </c>
      <c r="B946">
        <f>'Frese Valve Selection'!C946</f>
        <v>0</v>
      </c>
      <c r="C946">
        <f>'Frese Valve Selection'!AA946</f>
        <v>0</v>
      </c>
      <c r="F946">
        <f>'Frese Valve Selection'!D946</f>
        <v>0</v>
      </c>
      <c r="G946">
        <f t="shared" si="14"/>
        <v>1</v>
      </c>
      <c r="H946" t="e">
        <f>'Frese Valve Selection'!AB946</f>
        <v>#N/A</v>
      </c>
      <c r="I946" t="e">
        <f>'Frese Valve Selection'!AC946&amp;" kPa"</f>
        <v>#N/A</v>
      </c>
      <c r="J946">
        <f>'Frese Valve Selection'!B946</f>
        <v>0</v>
      </c>
      <c r="K946" s="47" t="str">
        <f>IF(ISBLANK('Frese Valve Selection'!E946),"",'Frese Valve Selection'!E946)</f>
        <v/>
      </c>
    </row>
    <row r="947" spans="1:11">
      <c r="A947" s="46">
        <f>'Frese Valve Selection'!AF947</f>
        <v>0</v>
      </c>
      <c r="B947">
        <f>'Frese Valve Selection'!C947</f>
        <v>0</v>
      </c>
      <c r="C947">
        <f>'Frese Valve Selection'!AA947</f>
        <v>0</v>
      </c>
      <c r="F947">
        <f>'Frese Valve Selection'!D947</f>
        <v>0</v>
      </c>
      <c r="G947">
        <f t="shared" si="14"/>
        <v>1</v>
      </c>
      <c r="H947" t="e">
        <f>'Frese Valve Selection'!AB947</f>
        <v>#N/A</v>
      </c>
      <c r="I947" t="e">
        <f>'Frese Valve Selection'!AC947&amp;" kPa"</f>
        <v>#N/A</v>
      </c>
      <c r="J947">
        <f>'Frese Valve Selection'!B947</f>
        <v>0</v>
      </c>
      <c r="K947" s="47" t="str">
        <f>IF(ISBLANK('Frese Valve Selection'!E947),"",'Frese Valve Selection'!E947)</f>
        <v/>
      </c>
    </row>
    <row r="948" spans="1:11">
      <c r="A948" s="46">
        <f>'Frese Valve Selection'!AF948</f>
        <v>0</v>
      </c>
      <c r="B948">
        <f>'Frese Valve Selection'!C948</f>
        <v>0</v>
      </c>
      <c r="C948">
        <f>'Frese Valve Selection'!AA948</f>
        <v>0</v>
      </c>
      <c r="F948">
        <f>'Frese Valve Selection'!D948</f>
        <v>0</v>
      </c>
      <c r="G948">
        <f t="shared" si="14"/>
        <v>1</v>
      </c>
      <c r="H948" t="e">
        <f>'Frese Valve Selection'!AB948</f>
        <v>#N/A</v>
      </c>
      <c r="I948" t="e">
        <f>'Frese Valve Selection'!AC948&amp;" kPa"</f>
        <v>#N/A</v>
      </c>
      <c r="J948">
        <f>'Frese Valve Selection'!B948</f>
        <v>0</v>
      </c>
      <c r="K948" s="47" t="str">
        <f>IF(ISBLANK('Frese Valve Selection'!E948),"",'Frese Valve Selection'!E948)</f>
        <v/>
      </c>
    </row>
    <row r="949" spans="1:11">
      <c r="A949" s="46">
        <f>'Frese Valve Selection'!AF949</f>
        <v>0</v>
      </c>
      <c r="B949">
        <f>'Frese Valve Selection'!C949</f>
        <v>0</v>
      </c>
      <c r="C949">
        <f>'Frese Valve Selection'!AA949</f>
        <v>0</v>
      </c>
      <c r="F949">
        <f>'Frese Valve Selection'!D949</f>
        <v>0</v>
      </c>
      <c r="G949">
        <f t="shared" si="14"/>
        <v>1</v>
      </c>
      <c r="H949" t="e">
        <f>'Frese Valve Selection'!AB949</f>
        <v>#N/A</v>
      </c>
      <c r="I949" t="e">
        <f>'Frese Valve Selection'!AC949&amp;" kPa"</f>
        <v>#N/A</v>
      </c>
      <c r="J949">
        <f>'Frese Valve Selection'!B949</f>
        <v>0</v>
      </c>
      <c r="K949" s="47" t="str">
        <f>IF(ISBLANK('Frese Valve Selection'!E949),"",'Frese Valve Selection'!E949)</f>
        <v/>
      </c>
    </row>
    <row r="950" spans="1:11">
      <c r="A950" s="46">
        <f>'Frese Valve Selection'!AF950</f>
        <v>0</v>
      </c>
      <c r="B950">
        <f>'Frese Valve Selection'!C950</f>
        <v>0</v>
      </c>
      <c r="C950">
        <f>'Frese Valve Selection'!AA950</f>
        <v>0</v>
      </c>
      <c r="F950">
        <f>'Frese Valve Selection'!D950</f>
        <v>0</v>
      </c>
      <c r="G950">
        <f t="shared" si="14"/>
        <v>1</v>
      </c>
      <c r="H950" t="e">
        <f>'Frese Valve Selection'!AB950</f>
        <v>#N/A</v>
      </c>
      <c r="I950" t="e">
        <f>'Frese Valve Selection'!AC950&amp;" kPa"</f>
        <v>#N/A</v>
      </c>
      <c r="J950">
        <f>'Frese Valve Selection'!B950</f>
        <v>0</v>
      </c>
      <c r="K950" s="47" t="str">
        <f>IF(ISBLANK('Frese Valve Selection'!E950),"",'Frese Valve Selection'!E950)</f>
        <v/>
      </c>
    </row>
    <row r="951" spans="1:11">
      <c r="A951" s="46">
        <f>'Frese Valve Selection'!AF951</f>
        <v>0</v>
      </c>
      <c r="B951">
        <f>'Frese Valve Selection'!C951</f>
        <v>0</v>
      </c>
      <c r="C951">
        <f>'Frese Valve Selection'!AA951</f>
        <v>0</v>
      </c>
      <c r="F951">
        <f>'Frese Valve Selection'!D951</f>
        <v>0</v>
      </c>
      <c r="G951">
        <f t="shared" si="14"/>
        <v>1</v>
      </c>
      <c r="H951" t="e">
        <f>'Frese Valve Selection'!AB951</f>
        <v>#N/A</v>
      </c>
      <c r="I951" t="e">
        <f>'Frese Valve Selection'!AC951&amp;" kPa"</f>
        <v>#N/A</v>
      </c>
      <c r="J951">
        <f>'Frese Valve Selection'!B951</f>
        <v>0</v>
      </c>
      <c r="K951" s="47" t="str">
        <f>IF(ISBLANK('Frese Valve Selection'!E951),"",'Frese Valve Selection'!E951)</f>
        <v/>
      </c>
    </row>
    <row r="952" spans="1:11">
      <c r="A952" s="46">
        <f>'Frese Valve Selection'!AF952</f>
        <v>0</v>
      </c>
      <c r="B952">
        <f>'Frese Valve Selection'!C952</f>
        <v>0</v>
      </c>
      <c r="C952">
        <f>'Frese Valve Selection'!AA952</f>
        <v>0</v>
      </c>
      <c r="F952">
        <f>'Frese Valve Selection'!D952</f>
        <v>0</v>
      </c>
      <c r="G952">
        <f t="shared" si="14"/>
        <v>1</v>
      </c>
      <c r="H952" t="e">
        <f>'Frese Valve Selection'!AB952</f>
        <v>#N/A</v>
      </c>
      <c r="I952" t="e">
        <f>'Frese Valve Selection'!AC952&amp;" kPa"</f>
        <v>#N/A</v>
      </c>
      <c r="J952">
        <f>'Frese Valve Selection'!B952</f>
        <v>0</v>
      </c>
      <c r="K952" s="47" t="str">
        <f>IF(ISBLANK('Frese Valve Selection'!E952),"",'Frese Valve Selection'!E952)</f>
        <v/>
      </c>
    </row>
    <row r="953" spans="1:11">
      <c r="A953" s="46">
        <f>'Frese Valve Selection'!AF953</f>
        <v>0</v>
      </c>
      <c r="B953">
        <f>'Frese Valve Selection'!C953</f>
        <v>0</v>
      </c>
      <c r="C953">
        <f>'Frese Valve Selection'!AA953</f>
        <v>0</v>
      </c>
      <c r="F953">
        <f>'Frese Valve Selection'!D953</f>
        <v>0</v>
      </c>
      <c r="G953">
        <f t="shared" si="14"/>
        <v>1</v>
      </c>
      <c r="H953" t="e">
        <f>'Frese Valve Selection'!AB953</f>
        <v>#N/A</v>
      </c>
      <c r="I953" t="e">
        <f>'Frese Valve Selection'!AC953&amp;" kPa"</f>
        <v>#N/A</v>
      </c>
      <c r="J953">
        <f>'Frese Valve Selection'!B953</f>
        <v>0</v>
      </c>
      <c r="K953" s="47" t="str">
        <f>IF(ISBLANK('Frese Valve Selection'!E953),"",'Frese Valve Selection'!E953)</f>
        <v/>
      </c>
    </row>
    <row r="954" spans="1:11">
      <c r="A954" s="46">
        <f>'Frese Valve Selection'!AF954</f>
        <v>0</v>
      </c>
      <c r="B954">
        <f>'Frese Valve Selection'!C954</f>
        <v>0</v>
      </c>
      <c r="C954">
        <f>'Frese Valve Selection'!AA954</f>
        <v>0</v>
      </c>
      <c r="F954">
        <f>'Frese Valve Selection'!D954</f>
        <v>0</v>
      </c>
      <c r="G954">
        <f t="shared" si="14"/>
        <v>1</v>
      </c>
      <c r="H954" t="e">
        <f>'Frese Valve Selection'!AB954</f>
        <v>#N/A</v>
      </c>
      <c r="I954" t="e">
        <f>'Frese Valve Selection'!AC954&amp;" kPa"</f>
        <v>#N/A</v>
      </c>
      <c r="J954">
        <f>'Frese Valve Selection'!B954</f>
        <v>0</v>
      </c>
      <c r="K954" s="47" t="str">
        <f>IF(ISBLANK('Frese Valve Selection'!E954),"",'Frese Valve Selection'!E954)</f>
        <v/>
      </c>
    </row>
    <row r="955" spans="1:11">
      <c r="A955" s="46">
        <f>'Frese Valve Selection'!AF955</f>
        <v>0</v>
      </c>
      <c r="B955">
        <f>'Frese Valve Selection'!C955</f>
        <v>0</v>
      </c>
      <c r="C955">
        <f>'Frese Valve Selection'!AA955</f>
        <v>0</v>
      </c>
      <c r="F955">
        <f>'Frese Valve Selection'!D955</f>
        <v>0</v>
      </c>
      <c r="G955">
        <f t="shared" si="14"/>
        <v>1</v>
      </c>
      <c r="H955" t="e">
        <f>'Frese Valve Selection'!AB955</f>
        <v>#N/A</v>
      </c>
      <c r="I955" t="e">
        <f>'Frese Valve Selection'!AC955&amp;" kPa"</f>
        <v>#N/A</v>
      </c>
      <c r="J955">
        <f>'Frese Valve Selection'!B955</f>
        <v>0</v>
      </c>
      <c r="K955" s="47" t="str">
        <f>IF(ISBLANK('Frese Valve Selection'!E955),"",'Frese Valve Selection'!E955)</f>
        <v/>
      </c>
    </row>
    <row r="956" spans="1:11">
      <c r="A956" s="46">
        <f>'Frese Valve Selection'!AF956</f>
        <v>0</v>
      </c>
      <c r="B956">
        <f>'Frese Valve Selection'!C956</f>
        <v>0</v>
      </c>
      <c r="C956">
        <f>'Frese Valve Selection'!AA956</f>
        <v>0</v>
      </c>
      <c r="F956">
        <f>'Frese Valve Selection'!D956</f>
        <v>0</v>
      </c>
      <c r="G956">
        <f t="shared" si="14"/>
        <v>1</v>
      </c>
      <c r="H956" t="e">
        <f>'Frese Valve Selection'!AB956</f>
        <v>#N/A</v>
      </c>
      <c r="I956" t="e">
        <f>'Frese Valve Selection'!AC956&amp;" kPa"</f>
        <v>#N/A</v>
      </c>
      <c r="J956">
        <f>'Frese Valve Selection'!B956</f>
        <v>0</v>
      </c>
      <c r="K956" s="47" t="str">
        <f>IF(ISBLANK('Frese Valve Selection'!E956),"",'Frese Valve Selection'!E956)</f>
        <v/>
      </c>
    </row>
    <row r="957" spans="1:11">
      <c r="A957" s="46">
        <f>'Frese Valve Selection'!AF957</f>
        <v>0</v>
      </c>
      <c r="B957">
        <f>'Frese Valve Selection'!C957</f>
        <v>0</v>
      </c>
      <c r="C957">
        <f>'Frese Valve Selection'!AA957</f>
        <v>0</v>
      </c>
      <c r="F957">
        <f>'Frese Valve Selection'!D957</f>
        <v>0</v>
      </c>
      <c r="G957">
        <f t="shared" si="14"/>
        <v>1</v>
      </c>
      <c r="H957" t="e">
        <f>'Frese Valve Selection'!AB957</f>
        <v>#N/A</v>
      </c>
      <c r="I957" t="e">
        <f>'Frese Valve Selection'!AC957&amp;" kPa"</f>
        <v>#N/A</v>
      </c>
      <c r="J957">
        <f>'Frese Valve Selection'!B957</f>
        <v>0</v>
      </c>
      <c r="K957" s="47" t="str">
        <f>IF(ISBLANK('Frese Valve Selection'!E957),"",'Frese Valve Selection'!E957)</f>
        <v/>
      </c>
    </row>
    <row r="958" spans="1:11">
      <c r="A958" s="46">
        <f>'Frese Valve Selection'!AF958</f>
        <v>0</v>
      </c>
      <c r="B958">
        <f>'Frese Valve Selection'!C958</f>
        <v>0</v>
      </c>
      <c r="C958">
        <f>'Frese Valve Selection'!AA958</f>
        <v>0</v>
      </c>
      <c r="F958">
        <f>'Frese Valve Selection'!D958</f>
        <v>0</v>
      </c>
      <c r="G958">
        <f t="shared" si="14"/>
        <v>1</v>
      </c>
      <c r="H958" t="e">
        <f>'Frese Valve Selection'!AB958</f>
        <v>#N/A</v>
      </c>
      <c r="I958" t="e">
        <f>'Frese Valve Selection'!AC958&amp;" kPa"</f>
        <v>#N/A</v>
      </c>
      <c r="J958">
        <f>'Frese Valve Selection'!B958</f>
        <v>0</v>
      </c>
      <c r="K958" s="47" t="str">
        <f>IF(ISBLANK('Frese Valve Selection'!E958),"",'Frese Valve Selection'!E958)</f>
        <v/>
      </c>
    </row>
    <row r="959" spans="1:11">
      <c r="A959" s="46">
        <f>'Frese Valve Selection'!AF959</f>
        <v>0</v>
      </c>
      <c r="B959">
        <f>'Frese Valve Selection'!C959</f>
        <v>0</v>
      </c>
      <c r="C959">
        <f>'Frese Valve Selection'!AA959</f>
        <v>0</v>
      </c>
      <c r="F959">
        <f>'Frese Valve Selection'!D959</f>
        <v>0</v>
      </c>
      <c r="G959">
        <f t="shared" si="14"/>
        <v>1</v>
      </c>
      <c r="H959" t="e">
        <f>'Frese Valve Selection'!AB959</f>
        <v>#N/A</v>
      </c>
      <c r="I959" t="e">
        <f>'Frese Valve Selection'!AC959&amp;" kPa"</f>
        <v>#N/A</v>
      </c>
      <c r="J959">
        <f>'Frese Valve Selection'!B959</f>
        <v>0</v>
      </c>
      <c r="K959" s="47" t="str">
        <f>IF(ISBLANK('Frese Valve Selection'!E959),"",'Frese Valve Selection'!E959)</f>
        <v/>
      </c>
    </row>
    <row r="960" spans="1:11">
      <c r="A960" s="46">
        <f>'Frese Valve Selection'!AF960</f>
        <v>0</v>
      </c>
      <c r="B960">
        <f>'Frese Valve Selection'!C960</f>
        <v>0</v>
      </c>
      <c r="C960">
        <f>'Frese Valve Selection'!AA960</f>
        <v>0</v>
      </c>
      <c r="F960">
        <f>'Frese Valve Selection'!D960</f>
        <v>0</v>
      </c>
      <c r="G960">
        <f t="shared" si="14"/>
        <v>1</v>
      </c>
      <c r="H960" t="e">
        <f>'Frese Valve Selection'!AB960</f>
        <v>#N/A</v>
      </c>
      <c r="I960" t="e">
        <f>'Frese Valve Selection'!AC960&amp;" kPa"</f>
        <v>#N/A</v>
      </c>
      <c r="J960">
        <f>'Frese Valve Selection'!B960</f>
        <v>0</v>
      </c>
      <c r="K960" s="47" t="str">
        <f>IF(ISBLANK('Frese Valve Selection'!E960),"",'Frese Valve Selection'!E960)</f>
        <v/>
      </c>
    </row>
    <row r="961" spans="1:11">
      <c r="A961" s="46">
        <f>'Frese Valve Selection'!AF961</f>
        <v>0</v>
      </c>
      <c r="B961">
        <f>'Frese Valve Selection'!C961</f>
        <v>0</v>
      </c>
      <c r="C961">
        <f>'Frese Valve Selection'!AA961</f>
        <v>0</v>
      </c>
      <c r="F961">
        <f>'Frese Valve Selection'!D961</f>
        <v>0</v>
      </c>
      <c r="G961">
        <f t="shared" si="14"/>
        <v>1</v>
      </c>
      <c r="H961" t="e">
        <f>'Frese Valve Selection'!AB961</f>
        <v>#N/A</v>
      </c>
      <c r="I961" t="e">
        <f>'Frese Valve Selection'!AC961&amp;" kPa"</f>
        <v>#N/A</v>
      </c>
      <c r="J961">
        <f>'Frese Valve Selection'!B961</f>
        <v>0</v>
      </c>
      <c r="K961" s="47" t="str">
        <f>IF(ISBLANK('Frese Valve Selection'!E961),"",'Frese Valve Selection'!E961)</f>
        <v/>
      </c>
    </row>
    <row r="962" spans="1:11">
      <c r="A962" s="46">
        <f>'Frese Valve Selection'!AF962</f>
        <v>0</v>
      </c>
      <c r="B962">
        <f>'Frese Valve Selection'!C962</f>
        <v>0</v>
      </c>
      <c r="C962">
        <f>'Frese Valve Selection'!AA962</f>
        <v>0</v>
      </c>
      <c r="F962">
        <f>'Frese Valve Selection'!D962</f>
        <v>0</v>
      </c>
      <c r="G962">
        <f t="shared" si="14"/>
        <v>1</v>
      </c>
      <c r="H962" t="e">
        <f>'Frese Valve Selection'!AB962</f>
        <v>#N/A</v>
      </c>
      <c r="I962" t="e">
        <f>'Frese Valve Selection'!AC962&amp;" kPa"</f>
        <v>#N/A</v>
      </c>
      <c r="J962">
        <f>'Frese Valve Selection'!B962</f>
        <v>0</v>
      </c>
      <c r="K962" s="47" t="str">
        <f>IF(ISBLANK('Frese Valve Selection'!E962),"",'Frese Valve Selection'!E962)</f>
        <v/>
      </c>
    </row>
    <row r="963" spans="1:11">
      <c r="A963" s="46">
        <f>'Frese Valve Selection'!AF963</f>
        <v>0</v>
      </c>
      <c r="B963">
        <f>'Frese Valve Selection'!C963</f>
        <v>0</v>
      </c>
      <c r="C963">
        <f>'Frese Valve Selection'!AA963</f>
        <v>0</v>
      </c>
      <c r="F963">
        <f>'Frese Valve Selection'!D963</f>
        <v>0</v>
      </c>
      <c r="G963">
        <f t="shared" si="14"/>
        <v>1</v>
      </c>
      <c r="H963" t="e">
        <f>'Frese Valve Selection'!AB963</f>
        <v>#N/A</v>
      </c>
      <c r="I963" t="e">
        <f>'Frese Valve Selection'!AC963&amp;" kPa"</f>
        <v>#N/A</v>
      </c>
      <c r="J963">
        <f>'Frese Valve Selection'!B963</f>
        <v>0</v>
      </c>
      <c r="K963" s="47" t="str">
        <f>IF(ISBLANK('Frese Valve Selection'!E963),"",'Frese Valve Selection'!E963)</f>
        <v/>
      </c>
    </row>
    <row r="964" spans="1:11">
      <c r="A964" s="46">
        <f>'Frese Valve Selection'!AF964</f>
        <v>0</v>
      </c>
      <c r="B964">
        <f>'Frese Valve Selection'!C964</f>
        <v>0</v>
      </c>
      <c r="C964">
        <f>'Frese Valve Selection'!AA964</f>
        <v>0</v>
      </c>
      <c r="F964">
        <f>'Frese Valve Selection'!D964</f>
        <v>0</v>
      </c>
      <c r="G964">
        <f t="shared" si="14"/>
        <v>1</v>
      </c>
      <c r="H964" t="e">
        <f>'Frese Valve Selection'!AB964</f>
        <v>#N/A</v>
      </c>
      <c r="I964" t="e">
        <f>'Frese Valve Selection'!AC964&amp;" kPa"</f>
        <v>#N/A</v>
      </c>
      <c r="J964">
        <f>'Frese Valve Selection'!B964</f>
        <v>0</v>
      </c>
      <c r="K964" s="47" t="str">
        <f>IF(ISBLANK('Frese Valve Selection'!E964),"",'Frese Valve Selection'!E964)</f>
        <v/>
      </c>
    </row>
    <row r="965" spans="1:11">
      <c r="A965" s="46">
        <f>'Frese Valve Selection'!AF965</f>
        <v>0</v>
      </c>
      <c r="B965">
        <f>'Frese Valve Selection'!C965</f>
        <v>0</v>
      </c>
      <c r="C965">
        <f>'Frese Valve Selection'!AA965</f>
        <v>0</v>
      </c>
      <c r="F965">
        <f>'Frese Valve Selection'!D965</f>
        <v>0</v>
      </c>
      <c r="G965">
        <f t="shared" si="14"/>
        <v>1</v>
      </c>
      <c r="H965" t="e">
        <f>'Frese Valve Selection'!AB965</f>
        <v>#N/A</v>
      </c>
      <c r="I965" t="e">
        <f>'Frese Valve Selection'!AC965&amp;" kPa"</f>
        <v>#N/A</v>
      </c>
      <c r="J965">
        <f>'Frese Valve Selection'!B965</f>
        <v>0</v>
      </c>
      <c r="K965" s="47" t="str">
        <f>IF(ISBLANK('Frese Valve Selection'!E965),"",'Frese Valve Selection'!E965)</f>
        <v/>
      </c>
    </row>
    <row r="966" spans="1:11">
      <c r="A966" s="46">
        <f>'Frese Valve Selection'!AF966</f>
        <v>0</v>
      </c>
      <c r="B966">
        <f>'Frese Valve Selection'!C966</f>
        <v>0</v>
      </c>
      <c r="C966">
        <f>'Frese Valve Selection'!AA966</f>
        <v>0</v>
      </c>
      <c r="F966">
        <f>'Frese Valve Selection'!D966</f>
        <v>0</v>
      </c>
      <c r="G966">
        <f t="shared" si="14"/>
        <v>1</v>
      </c>
      <c r="H966" t="e">
        <f>'Frese Valve Selection'!AB966</f>
        <v>#N/A</v>
      </c>
      <c r="I966" t="e">
        <f>'Frese Valve Selection'!AC966&amp;" kPa"</f>
        <v>#N/A</v>
      </c>
      <c r="J966">
        <f>'Frese Valve Selection'!B966</f>
        <v>0</v>
      </c>
      <c r="K966" s="47" t="str">
        <f>IF(ISBLANK('Frese Valve Selection'!E966),"",'Frese Valve Selection'!E966)</f>
        <v/>
      </c>
    </row>
    <row r="967" spans="1:11">
      <c r="A967" s="46">
        <f>'Frese Valve Selection'!AF967</f>
        <v>0</v>
      </c>
      <c r="B967">
        <f>'Frese Valve Selection'!C967</f>
        <v>0</v>
      </c>
      <c r="C967">
        <f>'Frese Valve Selection'!AA967</f>
        <v>0</v>
      </c>
      <c r="F967">
        <f>'Frese Valve Selection'!D967</f>
        <v>0</v>
      </c>
      <c r="G967">
        <f t="shared" ref="G967:G1000" si="15">IF(ISBLANK(A967),"",1)</f>
        <v>1</v>
      </c>
      <c r="H967" t="e">
        <f>'Frese Valve Selection'!AB967</f>
        <v>#N/A</v>
      </c>
      <c r="I967" t="e">
        <f>'Frese Valve Selection'!AC967&amp;" kPa"</f>
        <v>#N/A</v>
      </c>
      <c r="J967">
        <f>'Frese Valve Selection'!B967</f>
        <v>0</v>
      </c>
      <c r="K967" s="47" t="str">
        <f>IF(ISBLANK('Frese Valve Selection'!E967),"",'Frese Valve Selection'!E967)</f>
        <v/>
      </c>
    </row>
    <row r="968" spans="1:11">
      <c r="A968" s="46">
        <f>'Frese Valve Selection'!AF968</f>
        <v>0</v>
      </c>
      <c r="B968">
        <f>'Frese Valve Selection'!C968</f>
        <v>0</v>
      </c>
      <c r="C968">
        <f>'Frese Valve Selection'!AA968</f>
        <v>0</v>
      </c>
      <c r="F968">
        <f>'Frese Valve Selection'!D968</f>
        <v>0</v>
      </c>
      <c r="G968">
        <f t="shared" si="15"/>
        <v>1</v>
      </c>
      <c r="H968" t="e">
        <f>'Frese Valve Selection'!AB968</f>
        <v>#N/A</v>
      </c>
      <c r="I968" t="e">
        <f>'Frese Valve Selection'!AC968&amp;" kPa"</f>
        <v>#N/A</v>
      </c>
      <c r="J968">
        <f>'Frese Valve Selection'!B968</f>
        <v>0</v>
      </c>
      <c r="K968" s="47" t="str">
        <f>IF(ISBLANK('Frese Valve Selection'!E968),"",'Frese Valve Selection'!E968)</f>
        <v/>
      </c>
    </row>
    <row r="969" spans="1:11">
      <c r="A969" s="46">
        <f>'Frese Valve Selection'!AF969</f>
        <v>0</v>
      </c>
      <c r="B969">
        <f>'Frese Valve Selection'!C969</f>
        <v>0</v>
      </c>
      <c r="C969">
        <f>'Frese Valve Selection'!AA969</f>
        <v>0</v>
      </c>
      <c r="F969">
        <f>'Frese Valve Selection'!D969</f>
        <v>0</v>
      </c>
      <c r="G969">
        <f t="shared" si="15"/>
        <v>1</v>
      </c>
      <c r="H969" t="e">
        <f>'Frese Valve Selection'!AB969</f>
        <v>#N/A</v>
      </c>
      <c r="I969" t="e">
        <f>'Frese Valve Selection'!AC969&amp;" kPa"</f>
        <v>#N/A</v>
      </c>
      <c r="J969">
        <f>'Frese Valve Selection'!B969</f>
        <v>0</v>
      </c>
      <c r="K969" s="47" t="str">
        <f>IF(ISBLANK('Frese Valve Selection'!E969),"",'Frese Valve Selection'!E969)</f>
        <v/>
      </c>
    </row>
    <row r="970" spans="1:11">
      <c r="A970" s="46">
        <f>'Frese Valve Selection'!AF970</f>
        <v>0</v>
      </c>
      <c r="B970">
        <f>'Frese Valve Selection'!C970</f>
        <v>0</v>
      </c>
      <c r="C970">
        <f>'Frese Valve Selection'!AA970</f>
        <v>0</v>
      </c>
      <c r="F970">
        <f>'Frese Valve Selection'!D970</f>
        <v>0</v>
      </c>
      <c r="G970">
        <f t="shared" si="15"/>
        <v>1</v>
      </c>
      <c r="H970" t="e">
        <f>'Frese Valve Selection'!AB970</f>
        <v>#N/A</v>
      </c>
      <c r="I970" t="e">
        <f>'Frese Valve Selection'!AC970&amp;" kPa"</f>
        <v>#N/A</v>
      </c>
      <c r="J970">
        <f>'Frese Valve Selection'!B970</f>
        <v>0</v>
      </c>
      <c r="K970" s="47" t="str">
        <f>IF(ISBLANK('Frese Valve Selection'!E970),"",'Frese Valve Selection'!E970)</f>
        <v/>
      </c>
    </row>
    <row r="971" spans="1:11">
      <c r="A971" s="46">
        <f>'Frese Valve Selection'!AF971</f>
        <v>0</v>
      </c>
      <c r="B971">
        <f>'Frese Valve Selection'!C971</f>
        <v>0</v>
      </c>
      <c r="C971">
        <f>'Frese Valve Selection'!AA971</f>
        <v>0</v>
      </c>
      <c r="F971">
        <f>'Frese Valve Selection'!D971</f>
        <v>0</v>
      </c>
      <c r="G971">
        <f t="shared" si="15"/>
        <v>1</v>
      </c>
      <c r="H971" t="e">
        <f>'Frese Valve Selection'!AB971</f>
        <v>#N/A</v>
      </c>
      <c r="I971" t="e">
        <f>'Frese Valve Selection'!AC971&amp;" kPa"</f>
        <v>#N/A</v>
      </c>
      <c r="J971">
        <f>'Frese Valve Selection'!B971</f>
        <v>0</v>
      </c>
      <c r="K971" s="47" t="str">
        <f>IF(ISBLANK('Frese Valve Selection'!E971),"",'Frese Valve Selection'!E971)</f>
        <v/>
      </c>
    </row>
    <row r="972" spans="1:11">
      <c r="A972" s="46">
        <f>'Frese Valve Selection'!AF972</f>
        <v>0</v>
      </c>
      <c r="B972">
        <f>'Frese Valve Selection'!C972</f>
        <v>0</v>
      </c>
      <c r="C972">
        <f>'Frese Valve Selection'!AA972</f>
        <v>0</v>
      </c>
      <c r="F972">
        <f>'Frese Valve Selection'!D972</f>
        <v>0</v>
      </c>
      <c r="G972">
        <f t="shared" si="15"/>
        <v>1</v>
      </c>
      <c r="H972" t="e">
        <f>'Frese Valve Selection'!AB972</f>
        <v>#N/A</v>
      </c>
      <c r="I972" t="e">
        <f>'Frese Valve Selection'!AC972&amp;" kPa"</f>
        <v>#N/A</v>
      </c>
      <c r="J972">
        <f>'Frese Valve Selection'!B972</f>
        <v>0</v>
      </c>
      <c r="K972" s="47" t="str">
        <f>IF(ISBLANK('Frese Valve Selection'!E972),"",'Frese Valve Selection'!E972)</f>
        <v/>
      </c>
    </row>
    <row r="973" spans="1:11">
      <c r="A973" s="46">
        <f>'Frese Valve Selection'!AF973</f>
        <v>0</v>
      </c>
      <c r="B973">
        <f>'Frese Valve Selection'!C973</f>
        <v>0</v>
      </c>
      <c r="C973">
        <f>'Frese Valve Selection'!AA973</f>
        <v>0</v>
      </c>
      <c r="F973">
        <f>'Frese Valve Selection'!D973</f>
        <v>0</v>
      </c>
      <c r="G973">
        <f t="shared" si="15"/>
        <v>1</v>
      </c>
      <c r="H973" t="e">
        <f>'Frese Valve Selection'!AB973</f>
        <v>#N/A</v>
      </c>
      <c r="I973" t="e">
        <f>'Frese Valve Selection'!AC973&amp;" kPa"</f>
        <v>#N/A</v>
      </c>
      <c r="J973">
        <f>'Frese Valve Selection'!B973</f>
        <v>0</v>
      </c>
      <c r="K973" s="47" t="str">
        <f>IF(ISBLANK('Frese Valve Selection'!E973),"",'Frese Valve Selection'!E973)</f>
        <v/>
      </c>
    </row>
    <row r="974" spans="1:11">
      <c r="A974" s="46">
        <f>'Frese Valve Selection'!AF974</f>
        <v>0</v>
      </c>
      <c r="B974">
        <f>'Frese Valve Selection'!C974</f>
        <v>0</v>
      </c>
      <c r="C974">
        <f>'Frese Valve Selection'!AA974</f>
        <v>0</v>
      </c>
      <c r="F974">
        <f>'Frese Valve Selection'!D974</f>
        <v>0</v>
      </c>
      <c r="G974">
        <f t="shared" si="15"/>
        <v>1</v>
      </c>
      <c r="H974" t="e">
        <f>'Frese Valve Selection'!AB974</f>
        <v>#N/A</v>
      </c>
      <c r="I974" t="e">
        <f>'Frese Valve Selection'!AC974&amp;" kPa"</f>
        <v>#N/A</v>
      </c>
      <c r="J974">
        <f>'Frese Valve Selection'!B974</f>
        <v>0</v>
      </c>
      <c r="K974" s="47" t="str">
        <f>IF(ISBLANK('Frese Valve Selection'!E974),"",'Frese Valve Selection'!E974)</f>
        <v/>
      </c>
    </row>
    <row r="975" spans="1:11">
      <c r="A975" s="46">
        <f>'Frese Valve Selection'!AF975</f>
        <v>0</v>
      </c>
      <c r="B975">
        <f>'Frese Valve Selection'!C975</f>
        <v>0</v>
      </c>
      <c r="C975">
        <f>'Frese Valve Selection'!AA975</f>
        <v>0</v>
      </c>
      <c r="F975">
        <f>'Frese Valve Selection'!D975</f>
        <v>0</v>
      </c>
      <c r="G975">
        <f t="shared" si="15"/>
        <v>1</v>
      </c>
      <c r="H975" t="e">
        <f>'Frese Valve Selection'!AB975</f>
        <v>#N/A</v>
      </c>
      <c r="I975" t="e">
        <f>'Frese Valve Selection'!AC975&amp;" kPa"</f>
        <v>#N/A</v>
      </c>
      <c r="J975">
        <f>'Frese Valve Selection'!B975</f>
        <v>0</v>
      </c>
      <c r="K975" s="47" t="str">
        <f>IF(ISBLANK('Frese Valve Selection'!E975),"",'Frese Valve Selection'!E975)</f>
        <v/>
      </c>
    </row>
    <row r="976" spans="1:11">
      <c r="A976" s="46">
        <f>'Frese Valve Selection'!AF976</f>
        <v>0</v>
      </c>
      <c r="B976">
        <f>'Frese Valve Selection'!C976</f>
        <v>0</v>
      </c>
      <c r="C976">
        <f>'Frese Valve Selection'!AA976</f>
        <v>0</v>
      </c>
      <c r="F976">
        <f>'Frese Valve Selection'!D976</f>
        <v>0</v>
      </c>
      <c r="G976">
        <f t="shared" si="15"/>
        <v>1</v>
      </c>
      <c r="H976" t="e">
        <f>'Frese Valve Selection'!AB976</f>
        <v>#N/A</v>
      </c>
      <c r="I976" t="e">
        <f>'Frese Valve Selection'!AC976&amp;" kPa"</f>
        <v>#N/A</v>
      </c>
      <c r="J976">
        <f>'Frese Valve Selection'!B976</f>
        <v>0</v>
      </c>
      <c r="K976" s="47" t="str">
        <f>IF(ISBLANK('Frese Valve Selection'!E976),"",'Frese Valve Selection'!E976)</f>
        <v/>
      </c>
    </row>
    <row r="977" spans="1:11">
      <c r="A977" s="46">
        <f>'Frese Valve Selection'!AF977</f>
        <v>0</v>
      </c>
      <c r="B977">
        <f>'Frese Valve Selection'!C977</f>
        <v>0</v>
      </c>
      <c r="C977">
        <f>'Frese Valve Selection'!AA977</f>
        <v>0</v>
      </c>
      <c r="F977">
        <f>'Frese Valve Selection'!D977</f>
        <v>0</v>
      </c>
      <c r="G977">
        <f t="shared" si="15"/>
        <v>1</v>
      </c>
      <c r="H977" t="e">
        <f>'Frese Valve Selection'!AB977</f>
        <v>#N/A</v>
      </c>
      <c r="I977" t="e">
        <f>'Frese Valve Selection'!AC977&amp;" kPa"</f>
        <v>#N/A</v>
      </c>
      <c r="J977">
        <f>'Frese Valve Selection'!B977</f>
        <v>0</v>
      </c>
      <c r="K977" s="47" t="str">
        <f>IF(ISBLANK('Frese Valve Selection'!E977),"",'Frese Valve Selection'!E977)</f>
        <v/>
      </c>
    </row>
    <row r="978" spans="1:11">
      <c r="A978" s="46">
        <f>'Frese Valve Selection'!AF978</f>
        <v>0</v>
      </c>
      <c r="B978">
        <f>'Frese Valve Selection'!C978</f>
        <v>0</v>
      </c>
      <c r="C978">
        <f>'Frese Valve Selection'!AA978</f>
        <v>0</v>
      </c>
      <c r="F978">
        <f>'Frese Valve Selection'!D978</f>
        <v>0</v>
      </c>
      <c r="G978">
        <f t="shared" si="15"/>
        <v>1</v>
      </c>
      <c r="H978" t="e">
        <f>'Frese Valve Selection'!AB978</f>
        <v>#N/A</v>
      </c>
      <c r="I978" t="e">
        <f>'Frese Valve Selection'!AC978&amp;" kPa"</f>
        <v>#N/A</v>
      </c>
      <c r="J978">
        <f>'Frese Valve Selection'!B978</f>
        <v>0</v>
      </c>
      <c r="K978" s="47" t="str">
        <f>IF(ISBLANK('Frese Valve Selection'!E978),"",'Frese Valve Selection'!E978)</f>
        <v/>
      </c>
    </row>
    <row r="979" spans="1:11">
      <c r="A979" s="46">
        <f>'Frese Valve Selection'!AF979</f>
        <v>0</v>
      </c>
      <c r="B979">
        <f>'Frese Valve Selection'!C979</f>
        <v>0</v>
      </c>
      <c r="C979">
        <f>'Frese Valve Selection'!AA979</f>
        <v>0</v>
      </c>
      <c r="F979">
        <f>'Frese Valve Selection'!D979</f>
        <v>0</v>
      </c>
      <c r="G979">
        <f t="shared" si="15"/>
        <v>1</v>
      </c>
      <c r="H979" t="e">
        <f>'Frese Valve Selection'!AB979</f>
        <v>#N/A</v>
      </c>
      <c r="I979" t="e">
        <f>'Frese Valve Selection'!AC979&amp;" kPa"</f>
        <v>#N/A</v>
      </c>
      <c r="J979">
        <f>'Frese Valve Selection'!B979</f>
        <v>0</v>
      </c>
      <c r="K979" s="47" t="str">
        <f>IF(ISBLANK('Frese Valve Selection'!E979),"",'Frese Valve Selection'!E979)</f>
        <v/>
      </c>
    </row>
    <row r="980" spans="1:11">
      <c r="A980" s="46">
        <f>'Frese Valve Selection'!AF980</f>
        <v>0</v>
      </c>
      <c r="B980">
        <f>'Frese Valve Selection'!C980</f>
        <v>0</v>
      </c>
      <c r="C980">
        <f>'Frese Valve Selection'!AA980</f>
        <v>0</v>
      </c>
      <c r="F980">
        <f>'Frese Valve Selection'!D980</f>
        <v>0</v>
      </c>
      <c r="G980">
        <f t="shared" si="15"/>
        <v>1</v>
      </c>
      <c r="H980" t="e">
        <f>'Frese Valve Selection'!AB980</f>
        <v>#N/A</v>
      </c>
      <c r="I980" t="e">
        <f>'Frese Valve Selection'!AC980&amp;" kPa"</f>
        <v>#N/A</v>
      </c>
      <c r="J980">
        <f>'Frese Valve Selection'!B980</f>
        <v>0</v>
      </c>
      <c r="K980" s="47" t="str">
        <f>IF(ISBLANK('Frese Valve Selection'!E980),"",'Frese Valve Selection'!E980)</f>
        <v/>
      </c>
    </row>
    <row r="981" spans="1:11">
      <c r="A981" s="46">
        <f>'Frese Valve Selection'!AF981</f>
        <v>0</v>
      </c>
      <c r="B981">
        <f>'Frese Valve Selection'!C981</f>
        <v>0</v>
      </c>
      <c r="C981">
        <f>'Frese Valve Selection'!AA981</f>
        <v>0</v>
      </c>
      <c r="F981">
        <f>'Frese Valve Selection'!D981</f>
        <v>0</v>
      </c>
      <c r="G981">
        <f t="shared" si="15"/>
        <v>1</v>
      </c>
      <c r="H981" t="e">
        <f>'Frese Valve Selection'!AB981</f>
        <v>#N/A</v>
      </c>
      <c r="I981" t="e">
        <f>'Frese Valve Selection'!AC981&amp;" kPa"</f>
        <v>#N/A</v>
      </c>
      <c r="J981">
        <f>'Frese Valve Selection'!B981</f>
        <v>0</v>
      </c>
      <c r="K981" s="47" t="str">
        <f>IF(ISBLANK('Frese Valve Selection'!E981),"",'Frese Valve Selection'!E981)</f>
        <v/>
      </c>
    </row>
    <row r="982" spans="1:11">
      <c r="A982" s="46">
        <f>'Frese Valve Selection'!AF982</f>
        <v>0</v>
      </c>
      <c r="B982">
        <f>'Frese Valve Selection'!C982</f>
        <v>0</v>
      </c>
      <c r="C982">
        <f>'Frese Valve Selection'!AA982</f>
        <v>0</v>
      </c>
      <c r="F982">
        <f>'Frese Valve Selection'!D982</f>
        <v>0</v>
      </c>
      <c r="G982">
        <f t="shared" si="15"/>
        <v>1</v>
      </c>
      <c r="H982" t="e">
        <f>'Frese Valve Selection'!AB982</f>
        <v>#N/A</v>
      </c>
      <c r="I982" t="e">
        <f>'Frese Valve Selection'!AC982&amp;" kPa"</f>
        <v>#N/A</v>
      </c>
      <c r="J982">
        <f>'Frese Valve Selection'!B982</f>
        <v>0</v>
      </c>
      <c r="K982" s="47" t="str">
        <f>IF(ISBLANK('Frese Valve Selection'!E982),"",'Frese Valve Selection'!E982)</f>
        <v/>
      </c>
    </row>
    <row r="983" spans="1:11">
      <c r="A983" s="46">
        <f>'Frese Valve Selection'!AF983</f>
        <v>0</v>
      </c>
      <c r="B983">
        <f>'Frese Valve Selection'!C983</f>
        <v>0</v>
      </c>
      <c r="C983">
        <f>'Frese Valve Selection'!AA983</f>
        <v>0</v>
      </c>
      <c r="F983">
        <f>'Frese Valve Selection'!D983</f>
        <v>0</v>
      </c>
      <c r="G983">
        <f t="shared" si="15"/>
        <v>1</v>
      </c>
      <c r="H983" t="e">
        <f>'Frese Valve Selection'!AB983</f>
        <v>#N/A</v>
      </c>
      <c r="I983" t="e">
        <f>'Frese Valve Selection'!AC983&amp;" kPa"</f>
        <v>#N/A</v>
      </c>
      <c r="J983">
        <f>'Frese Valve Selection'!B983</f>
        <v>0</v>
      </c>
      <c r="K983" s="47" t="str">
        <f>IF(ISBLANK('Frese Valve Selection'!E983),"",'Frese Valve Selection'!E983)</f>
        <v/>
      </c>
    </row>
    <row r="984" spans="1:11">
      <c r="A984" s="46">
        <f>'Frese Valve Selection'!AF984</f>
        <v>0</v>
      </c>
      <c r="B984">
        <f>'Frese Valve Selection'!C984</f>
        <v>0</v>
      </c>
      <c r="C984">
        <f>'Frese Valve Selection'!AA984</f>
        <v>0</v>
      </c>
      <c r="F984">
        <f>'Frese Valve Selection'!D984</f>
        <v>0</v>
      </c>
      <c r="G984">
        <f t="shared" si="15"/>
        <v>1</v>
      </c>
      <c r="H984" t="e">
        <f>'Frese Valve Selection'!AB984</f>
        <v>#N/A</v>
      </c>
      <c r="I984" t="e">
        <f>'Frese Valve Selection'!AC984&amp;" kPa"</f>
        <v>#N/A</v>
      </c>
      <c r="J984">
        <f>'Frese Valve Selection'!B984</f>
        <v>0</v>
      </c>
      <c r="K984" s="47" t="str">
        <f>IF(ISBLANK('Frese Valve Selection'!E984),"",'Frese Valve Selection'!E984)</f>
        <v/>
      </c>
    </row>
    <row r="985" spans="1:11">
      <c r="A985" s="46">
        <f>'Frese Valve Selection'!AF985</f>
        <v>0</v>
      </c>
      <c r="B985">
        <f>'Frese Valve Selection'!C985</f>
        <v>0</v>
      </c>
      <c r="C985">
        <f>'Frese Valve Selection'!AA985</f>
        <v>0</v>
      </c>
      <c r="F985">
        <f>'Frese Valve Selection'!D985</f>
        <v>0</v>
      </c>
      <c r="G985">
        <f t="shared" si="15"/>
        <v>1</v>
      </c>
      <c r="H985" t="e">
        <f>'Frese Valve Selection'!AB985</f>
        <v>#N/A</v>
      </c>
      <c r="I985" t="e">
        <f>'Frese Valve Selection'!AC985&amp;" kPa"</f>
        <v>#N/A</v>
      </c>
      <c r="J985">
        <f>'Frese Valve Selection'!B985</f>
        <v>0</v>
      </c>
      <c r="K985" s="47" t="str">
        <f>IF(ISBLANK('Frese Valve Selection'!E985),"",'Frese Valve Selection'!E985)</f>
        <v/>
      </c>
    </row>
    <row r="986" spans="1:11">
      <c r="A986" s="46">
        <f>'Frese Valve Selection'!AF986</f>
        <v>0</v>
      </c>
      <c r="B986">
        <f>'Frese Valve Selection'!C986</f>
        <v>0</v>
      </c>
      <c r="C986">
        <f>'Frese Valve Selection'!AA986</f>
        <v>0</v>
      </c>
      <c r="F986">
        <f>'Frese Valve Selection'!D986</f>
        <v>0</v>
      </c>
      <c r="G986">
        <f t="shared" si="15"/>
        <v>1</v>
      </c>
      <c r="H986" t="e">
        <f>'Frese Valve Selection'!AB986</f>
        <v>#N/A</v>
      </c>
      <c r="I986" t="e">
        <f>'Frese Valve Selection'!AC986&amp;" kPa"</f>
        <v>#N/A</v>
      </c>
      <c r="J986">
        <f>'Frese Valve Selection'!B986</f>
        <v>0</v>
      </c>
      <c r="K986" s="47" t="str">
        <f>IF(ISBLANK('Frese Valve Selection'!E986),"",'Frese Valve Selection'!E986)</f>
        <v/>
      </c>
    </row>
    <row r="987" spans="1:11">
      <c r="A987" s="46">
        <f>'Frese Valve Selection'!AF987</f>
        <v>0</v>
      </c>
      <c r="B987">
        <f>'Frese Valve Selection'!C987</f>
        <v>0</v>
      </c>
      <c r="C987">
        <f>'Frese Valve Selection'!AA987</f>
        <v>0</v>
      </c>
      <c r="F987">
        <f>'Frese Valve Selection'!D987</f>
        <v>0</v>
      </c>
      <c r="G987">
        <f t="shared" si="15"/>
        <v>1</v>
      </c>
      <c r="H987" t="e">
        <f>'Frese Valve Selection'!AB987</f>
        <v>#N/A</v>
      </c>
      <c r="I987" t="e">
        <f>'Frese Valve Selection'!AC987&amp;" kPa"</f>
        <v>#N/A</v>
      </c>
      <c r="J987">
        <f>'Frese Valve Selection'!B987</f>
        <v>0</v>
      </c>
      <c r="K987" s="47" t="str">
        <f>IF(ISBLANK('Frese Valve Selection'!E987),"",'Frese Valve Selection'!E987)</f>
        <v/>
      </c>
    </row>
    <row r="988" spans="1:11">
      <c r="A988" s="46">
        <f>'Frese Valve Selection'!AF988</f>
        <v>0</v>
      </c>
      <c r="B988">
        <f>'Frese Valve Selection'!C988</f>
        <v>0</v>
      </c>
      <c r="C988">
        <f>'Frese Valve Selection'!AA988</f>
        <v>0</v>
      </c>
      <c r="F988">
        <f>'Frese Valve Selection'!D988</f>
        <v>0</v>
      </c>
      <c r="G988">
        <f t="shared" si="15"/>
        <v>1</v>
      </c>
      <c r="H988" t="e">
        <f>'Frese Valve Selection'!AB988</f>
        <v>#N/A</v>
      </c>
      <c r="I988" t="e">
        <f>'Frese Valve Selection'!AC988&amp;" kPa"</f>
        <v>#N/A</v>
      </c>
      <c r="J988">
        <f>'Frese Valve Selection'!B988</f>
        <v>0</v>
      </c>
      <c r="K988" s="47" t="str">
        <f>IF(ISBLANK('Frese Valve Selection'!E988),"",'Frese Valve Selection'!E988)</f>
        <v/>
      </c>
    </row>
    <row r="989" spans="1:11">
      <c r="A989" s="46">
        <f>'Frese Valve Selection'!AF989</f>
        <v>0</v>
      </c>
      <c r="B989">
        <f>'Frese Valve Selection'!C989</f>
        <v>0</v>
      </c>
      <c r="C989">
        <f>'Frese Valve Selection'!AA989</f>
        <v>0</v>
      </c>
      <c r="F989">
        <f>'Frese Valve Selection'!D989</f>
        <v>0</v>
      </c>
      <c r="G989">
        <f t="shared" si="15"/>
        <v>1</v>
      </c>
      <c r="H989" t="e">
        <f>'Frese Valve Selection'!AB989</f>
        <v>#N/A</v>
      </c>
      <c r="I989" t="e">
        <f>'Frese Valve Selection'!AC989&amp;" kPa"</f>
        <v>#N/A</v>
      </c>
      <c r="J989">
        <f>'Frese Valve Selection'!B989</f>
        <v>0</v>
      </c>
      <c r="K989" s="47" t="str">
        <f>IF(ISBLANK('Frese Valve Selection'!E989),"",'Frese Valve Selection'!E989)</f>
        <v/>
      </c>
    </row>
    <row r="990" spans="1:11">
      <c r="A990" s="46">
        <f>'Frese Valve Selection'!AF990</f>
        <v>0</v>
      </c>
      <c r="B990">
        <f>'Frese Valve Selection'!C990</f>
        <v>0</v>
      </c>
      <c r="C990">
        <f>'Frese Valve Selection'!AA990</f>
        <v>0</v>
      </c>
      <c r="F990">
        <f>'Frese Valve Selection'!D990</f>
        <v>0</v>
      </c>
      <c r="G990">
        <f t="shared" si="15"/>
        <v>1</v>
      </c>
      <c r="H990" t="e">
        <f>'Frese Valve Selection'!AB990</f>
        <v>#N/A</v>
      </c>
      <c r="I990" t="e">
        <f>'Frese Valve Selection'!AC990&amp;" kPa"</f>
        <v>#N/A</v>
      </c>
      <c r="J990">
        <f>'Frese Valve Selection'!B990</f>
        <v>0</v>
      </c>
      <c r="K990" s="47" t="str">
        <f>IF(ISBLANK('Frese Valve Selection'!E990),"",'Frese Valve Selection'!E990)</f>
        <v/>
      </c>
    </row>
    <row r="991" spans="1:11">
      <c r="A991" s="46">
        <f>'Frese Valve Selection'!AF991</f>
        <v>0</v>
      </c>
      <c r="B991">
        <f>'Frese Valve Selection'!C991</f>
        <v>0</v>
      </c>
      <c r="C991">
        <f>'Frese Valve Selection'!AA991</f>
        <v>0</v>
      </c>
      <c r="F991">
        <f>'Frese Valve Selection'!D991</f>
        <v>0</v>
      </c>
      <c r="G991">
        <f t="shared" si="15"/>
        <v>1</v>
      </c>
      <c r="H991" t="e">
        <f>'Frese Valve Selection'!AB991</f>
        <v>#N/A</v>
      </c>
      <c r="I991" t="e">
        <f>'Frese Valve Selection'!AC991&amp;" kPa"</f>
        <v>#N/A</v>
      </c>
      <c r="J991">
        <f>'Frese Valve Selection'!B991</f>
        <v>0</v>
      </c>
      <c r="K991" s="47" t="str">
        <f>IF(ISBLANK('Frese Valve Selection'!E991),"",'Frese Valve Selection'!E991)</f>
        <v/>
      </c>
    </row>
    <row r="992" spans="1:11">
      <c r="A992" s="46">
        <f>'Frese Valve Selection'!AF992</f>
        <v>0</v>
      </c>
      <c r="B992">
        <f>'Frese Valve Selection'!C992</f>
        <v>0</v>
      </c>
      <c r="C992">
        <f>'Frese Valve Selection'!AA992</f>
        <v>0</v>
      </c>
      <c r="F992">
        <f>'Frese Valve Selection'!D992</f>
        <v>0</v>
      </c>
      <c r="G992">
        <f t="shared" si="15"/>
        <v>1</v>
      </c>
      <c r="H992" t="e">
        <f>'Frese Valve Selection'!AB992</f>
        <v>#N/A</v>
      </c>
      <c r="I992" t="e">
        <f>'Frese Valve Selection'!AC992&amp;" kPa"</f>
        <v>#N/A</v>
      </c>
      <c r="J992">
        <f>'Frese Valve Selection'!B992</f>
        <v>0</v>
      </c>
      <c r="K992" s="47" t="str">
        <f>IF(ISBLANK('Frese Valve Selection'!E992),"",'Frese Valve Selection'!E992)</f>
        <v/>
      </c>
    </row>
    <row r="993" spans="1:11">
      <c r="A993" s="46">
        <f>'Frese Valve Selection'!AF993</f>
        <v>0</v>
      </c>
      <c r="B993">
        <f>'Frese Valve Selection'!C993</f>
        <v>0</v>
      </c>
      <c r="C993">
        <f>'Frese Valve Selection'!AA993</f>
        <v>0</v>
      </c>
      <c r="F993">
        <f>'Frese Valve Selection'!D993</f>
        <v>0</v>
      </c>
      <c r="G993">
        <f t="shared" si="15"/>
        <v>1</v>
      </c>
      <c r="H993" t="e">
        <f>'Frese Valve Selection'!AB993</f>
        <v>#N/A</v>
      </c>
      <c r="I993" t="e">
        <f>'Frese Valve Selection'!AC993&amp;" kPa"</f>
        <v>#N/A</v>
      </c>
      <c r="J993">
        <f>'Frese Valve Selection'!B993</f>
        <v>0</v>
      </c>
      <c r="K993" s="47" t="str">
        <f>IF(ISBLANK('Frese Valve Selection'!E993),"",'Frese Valve Selection'!E993)</f>
        <v/>
      </c>
    </row>
    <row r="994" spans="1:11">
      <c r="A994" s="46">
        <f>'Frese Valve Selection'!AF994</f>
        <v>0</v>
      </c>
      <c r="B994">
        <f>'Frese Valve Selection'!C994</f>
        <v>0</v>
      </c>
      <c r="C994">
        <f>'Frese Valve Selection'!AA994</f>
        <v>0</v>
      </c>
      <c r="F994">
        <f>'Frese Valve Selection'!D994</f>
        <v>0</v>
      </c>
      <c r="G994">
        <f t="shared" si="15"/>
        <v>1</v>
      </c>
      <c r="H994" t="e">
        <f>'Frese Valve Selection'!AB994</f>
        <v>#N/A</v>
      </c>
      <c r="I994" t="e">
        <f>'Frese Valve Selection'!AC994&amp;" kPa"</f>
        <v>#N/A</v>
      </c>
      <c r="J994">
        <f>'Frese Valve Selection'!B994</f>
        <v>0</v>
      </c>
      <c r="K994" s="47" t="str">
        <f>IF(ISBLANK('Frese Valve Selection'!E994),"",'Frese Valve Selection'!E994)</f>
        <v/>
      </c>
    </row>
    <row r="995" spans="1:11">
      <c r="A995" s="46">
        <f>'Frese Valve Selection'!AF995</f>
        <v>0</v>
      </c>
      <c r="B995">
        <f>'Frese Valve Selection'!C995</f>
        <v>0</v>
      </c>
      <c r="C995">
        <f>'Frese Valve Selection'!AA995</f>
        <v>0</v>
      </c>
      <c r="F995">
        <f>'Frese Valve Selection'!D995</f>
        <v>0</v>
      </c>
      <c r="G995">
        <f t="shared" si="15"/>
        <v>1</v>
      </c>
      <c r="H995" t="e">
        <f>'Frese Valve Selection'!AB995</f>
        <v>#N/A</v>
      </c>
      <c r="I995" t="e">
        <f>'Frese Valve Selection'!AC995&amp;" kPa"</f>
        <v>#N/A</v>
      </c>
      <c r="J995">
        <f>'Frese Valve Selection'!B995</f>
        <v>0</v>
      </c>
      <c r="K995" s="47" t="str">
        <f>IF(ISBLANK('Frese Valve Selection'!E995),"",'Frese Valve Selection'!E995)</f>
        <v/>
      </c>
    </row>
    <row r="996" spans="1:11">
      <c r="A996" s="46">
        <f>'Frese Valve Selection'!AF996</f>
        <v>0</v>
      </c>
      <c r="B996">
        <f>'Frese Valve Selection'!C996</f>
        <v>0</v>
      </c>
      <c r="C996">
        <f>'Frese Valve Selection'!AA996</f>
        <v>0</v>
      </c>
      <c r="F996">
        <f>'Frese Valve Selection'!D996</f>
        <v>0</v>
      </c>
      <c r="G996">
        <f t="shared" si="15"/>
        <v>1</v>
      </c>
      <c r="H996" t="e">
        <f>'Frese Valve Selection'!AB996</f>
        <v>#N/A</v>
      </c>
      <c r="I996" t="e">
        <f>'Frese Valve Selection'!AC996&amp;" kPa"</f>
        <v>#N/A</v>
      </c>
      <c r="J996">
        <f>'Frese Valve Selection'!B996</f>
        <v>0</v>
      </c>
      <c r="K996" s="47" t="str">
        <f>IF(ISBLANK('Frese Valve Selection'!E996),"",'Frese Valve Selection'!E996)</f>
        <v/>
      </c>
    </row>
    <row r="997" spans="1:11">
      <c r="A997" s="46">
        <f>'Frese Valve Selection'!AF997</f>
        <v>0</v>
      </c>
      <c r="B997">
        <f>'Frese Valve Selection'!C997</f>
        <v>0</v>
      </c>
      <c r="C997">
        <f>'Frese Valve Selection'!AA997</f>
        <v>0</v>
      </c>
      <c r="F997">
        <f>'Frese Valve Selection'!D997</f>
        <v>0</v>
      </c>
      <c r="G997">
        <f t="shared" si="15"/>
        <v>1</v>
      </c>
      <c r="H997" t="e">
        <f>'Frese Valve Selection'!AB997</f>
        <v>#N/A</v>
      </c>
      <c r="I997" t="e">
        <f>'Frese Valve Selection'!AC997&amp;" kPa"</f>
        <v>#N/A</v>
      </c>
      <c r="J997">
        <f>'Frese Valve Selection'!B997</f>
        <v>0</v>
      </c>
      <c r="K997" s="47" t="str">
        <f>IF(ISBLANK('Frese Valve Selection'!E997),"",'Frese Valve Selection'!E997)</f>
        <v/>
      </c>
    </row>
    <row r="998" spans="1:11">
      <c r="A998" s="46">
        <f>'Frese Valve Selection'!AF998</f>
        <v>0</v>
      </c>
      <c r="B998">
        <f>'Frese Valve Selection'!C998</f>
        <v>0</v>
      </c>
      <c r="C998">
        <f>'Frese Valve Selection'!AA998</f>
        <v>0</v>
      </c>
      <c r="F998">
        <f>'Frese Valve Selection'!D998</f>
        <v>0</v>
      </c>
      <c r="G998">
        <f t="shared" si="15"/>
        <v>1</v>
      </c>
      <c r="H998" t="e">
        <f>'Frese Valve Selection'!AB998</f>
        <v>#N/A</v>
      </c>
      <c r="I998" t="e">
        <f>'Frese Valve Selection'!AC998&amp;" kPa"</f>
        <v>#N/A</v>
      </c>
      <c r="J998">
        <f>'Frese Valve Selection'!B998</f>
        <v>0</v>
      </c>
      <c r="K998" s="47" t="str">
        <f>IF(ISBLANK('Frese Valve Selection'!E998),"",'Frese Valve Selection'!E998)</f>
        <v/>
      </c>
    </row>
    <row r="999" spans="1:11">
      <c r="A999" s="46">
        <f>'Frese Valve Selection'!AF999</f>
        <v>0</v>
      </c>
      <c r="B999">
        <f>'Frese Valve Selection'!C999</f>
        <v>0</v>
      </c>
      <c r="C999">
        <f>'Frese Valve Selection'!AA999</f>
        <v>0</v>
      </c>
      <c r="F999">
        <f>'Frese Valve Selection'!D999</f>
        <v>0</v>
      </c>
      <c r="G999">
        <f t="shared" si="15"/>
        <v>1</v>
      </c>
      <c r="H999" t="e">
        <f>'Frese Valve Selection'!AB999</f>
        <v>#N/A</v>
      </c>
      <c r="I999" t="e">
        <f>'Frese Valve Selection'!AC999&amp;" kPa"</f>
        <v>#N/A</v>
      </c>
      <c r="J999">
        <f>'Frese Valve Selection'!B999</f>
        <v>0</v>
      </c>
      <c r="K999" s="47" t="str">
        <f>IF(ISBLANK('Frese Valve Selection'!E999),"",'Frese Valve Selection'!E999)</f>
        <v/>
      </c>
    </row>
    <row r="1000" spans="1:11">
      <c r="A1000" s="48">
        <f>'Frese Valve Selection'!AF1000</f>
        <v>0</v>
      </c>
      <c r="B1000" s="14">
        <f>'Frese Valve Selection'!C1000</f>
        <v>0</v>
      </c>
      <c r="C1000" s="14">
        <f>'Frese Valve Selection'!AA1000</f>
        <v>0</v>
      </c>
      <c r="D1000" s="14"/>
      <c r="E1000" s="14"/>
      <c r="F1000" s="14">
        <f>'Frese Valve Selection'!D1000</f>
        <v>0</v>
      </c>
      <c r="G1000" s="14">
        <f t="shared" si="15"/>
        <v>1</v>
      </c>
      <c r="H1000" s="14" t="e">
        <f>'Frese Valve Selection'!AB1000</f>
        <v>#N/A</v>
      </c>
      <c r="I1000" s="14" t="e">
        <f>'Frese Valve Selection'!AC1000&amp;" kPa"</f>
        <v>#N/A</v>
      </c>
      <c r="J1000" s="14">
        <f>'Frese Valve Selection'!B1000</f>
        <v>0</v>
      </c>
      <c r="K1000" s="49" t="str">
        <f>IF(ISBLANK('Frese Valve Selection'!E1000),"",'Frese Valve Selection'!E1000)</f>
        <v/>
      </c>
    </row>
    <row r="1001" spans="1:11">
      <c r="G1001" t="str">
        <f t="shared" ref="G1001:G1030" si="16">IF(ISBLANK(A1001),"",1)</f>
        <v/>
      </c>
    </row>
    <row r="1002" spans="1:11">
      <c r="G1002" t="str">
        <f t="shared" si="16"/>
        <v/>
      </c>
    </row>
    <row r="1003" spans="1:11">
      <c r="G1003" t="str">
        <f t="shared" si="16"/>
        <v/>
      </c>
    </row>
    <row r="1004" spans="1:11">
      <c r="G1004" t="str">
        <f t="shared" si="16"/>
        <v/>
      </c>
    </row>
    <row r="1005" spans="1:11">
      <c r="G1005" t="str">
        <f t="shared" si="16"/>
        <v/>
      </c>
    </row>
    <row r="1006" spans="1:11">
      <c r="G1006" t="str">
        <f t="shared" si="16"/>
        <v/>
      </c>
    </row>
    <row r="1007" spans="1:11">
      <c r="G1007" t="str">
        <f t="shared" si="16"/>
        <v/>
      </c>
    </row>
    <row r="1008" spans="1:11">
      <c r="G1008" t="str">
        <f t="shared" si="16"/>
        <v/>
      </c>
    </row>
    <row r="1009" spans="7:7">
      <c r="G1009" t="str">
        <f t="shared" si="16"/>
        <v/>
      </c>
    </row>
    <row r="1010" spans="7:7">
      <c r="G1010" t="str">
        <f t="shared" si="16"/>
        <v/>
      </c>
    </row>
    <row r="1011" spans="7:7">
      <c r="G1011" t="str">
        <f t="shared" si="16"/>
        <v/>
      </c>
    </row>
    <row r="1012" spans="7:7">
      <c r="G1012" t="str">
        <f t="shared" si="16"/>
        <v/>
      </c>
    </row>
    <row r="1013" spans="7:7">
      <c r="G1013" t="str">
        <f t="shared" si="16"/>
        <v/>
      </c>
    </row>
    <row r="1014" spans="7:7">
      <c r="G1014" t="str">
        <f t="shared" si="16"/>
        <v/>
      </c>
    </row>
    <row r="1015" spans="7:7">
      <c r="G1015" t="str">
        <f t="shared" si="16"/>
        <v/>
      </c>
    </row>
    <row r="1016" spans="7:7">
      <c r="G1016" t="str">
        <f t="shared" si="16"/>
        <v/>
      </c>
    </row>
    <row r="1017" spans="7:7">
      <c r="G1017" t="str">
        <f t="shared" si="16"/>
        <v/>
      </c>
    </row>
    <row r="1018" spans="7:7">
      <c r="G1018" t="str">
        <f t="shared" si="16"/>
        <v/>
      </c>
    </row>
    <row r="1019" spans="7:7">
      <c r="G1019" t="str">
        <f t="shared" si="16"/>
        <v/>
      </c>
    </row>
    <row r="1020" spans="7:7">
      <c r="G1020" t="str">
        <f t="shared" si="16"/>
        <v/>
      </c>
    </row>
    <row r="1021" spans="7:7">
      <c r="G1021" t="str">
        <f t="shared" si="16"/>
        <v/>
      </c>
    </row>
    <row r="1022" spans="7:7">
      <c r="G1022" t="str">
        <f t="shared" si="16"/>
        <v/>
      </c>
    </row>
    <row r="1023" spans="7:7">
      <c r="G1023" t="str">
        <f t="shared" si="16"/>
        <v/>
      </c>
    </row>
    <row r="1024" spans="7:7">
      <c r="G1024" t="str">
        <f t="shared" si="16"/>
        <v/>
      </c>
    </row>
    <row r="1025" spans="7:7">
      <c r="G1025" t="str">
        <f t="shared" si="16"/>
        <v/>
      </c>
    </row>
    <row r="1026" spans="7:7">
      <c r="G1026" t="str">
        <f t="shared" si="16"/>
        <v/>
      </c>
    </row>
    <row r="1027" spans="7:7">
      <c r="G1027" t="str">
        <f t="shared" si="16"/>
        <v/>
      </c>
    </row>
    <row r="1028" spans="7:7">
      <c r="G1028" t="str">
        <f t="shared" si="16"/>
        <v/>
      </c>
    </row>
    <row r="1029" spans="7:7">
      <c r="G1029" t="str">
        <f t="shared" si="16"/>
        <v/>
      </c>
    </row>
    <row r="1030" spans="7:7">
      <c r="G1030" t="str">
        <f t="shared" si="16"/>
        <v/>
      </c>
    </row>
    <row r="1031" spans="7:7">
      <c r="G1031" t="str">
        <f t="shared" ref="G1031:G1094" si="17">IF(ISBLANK(A1031),"",1)</f>
        <v/>
      </c>
    </row>
    <row r="1032" spans="7:7">
      <c r="G1032" t="str">
        <f t="shared" si="17"/>
        <v/>
      </c>
    </row>
    <row r="1033" spans="7:7">
      <c r="G1033" t="str">
        <f t="shared" si="17"/>
        <v/>
      </c>
    </row>
    <row r="1034" spans="7:7">
      <c r="G1034" t="str">
        <f t="shared" si="17"/>
        <v/>
      </c>
    </row>
    <row r="1035" spans="7:7">
      <c r="G1035" t="str">
        <f t="shared" si="17"/>
        <v/>
      </c>
    </row>
    <row r="1036" spans="7:7">
      <c r="G1036" t="str">
        <f t="shared" si="17"/>
        <v/>
      </c>
    </row>
    <row r="1037" spans="7:7">
      <c r="G1037" t="str">
        <f t="shared" si="17"/>
        <v/>
      </c>
    </row>
    <row r="1038" spans="7:7">
      <c r="G1038" t="str">
        <f t="shared" si="17"/>
        <v/>
      </c>
    </row>
    <row r="1039" spans="7:7">
      <c r="G1039" t="str">
        <f t="shared" si="17"/>
        <v/>
      </c>
    </row>
    <row r="1040" spans="7:7">
      <c r="G1040" t="str">
        <f t="shared" si="17"/>
        <v/>
      </c>
    </row>
    <row r="1041" spans="7:7">
      <c r="G1041" t="str">
        <f t="shared" si="17"/>
        <v/>
      </c>
    </row>
    <row r="1042" spans="7:7">
      <c r="G1042" t="str">
        <f t="shared" si="17"/>
        <v/>
      </c>
    </row>
    <row r="1043" spans="7:7">
      <c r="G1043" t="str">
        <f t="shared" si="17"/>
        <v/>
      </c>
    </row>
    <row r="1044" spans="7:7">
      <c r="G1044" t="str">
        <f t="shared" si="17"/>
        <v/>
      </c>
    </row>
    <row r="1045" spans="7:7">
      <c r="G1045" t="str">
        <f t="shared" si="17"/>
        <v/>
      </c>
    </row>
    <row r="1046" spans="7:7">
      <c r="G1046" t="str">
        <f t="shared" si="17"/>
        <v/>
      </c>
    </row>
    <row r="1047" spans="7:7">
      <c r="G1047" t="str">
        <f t="shared" si="17"/>
        <v/>
      </c>
    </row>
    <row r="1048" spans="7:7">
      <c r="G1048" t="str">
        <f t="shared" si="17"/>
        <v/>
      </c>
    </row>
    <row r="1049" spans="7:7">
      <c r="G1049" t="str">
        <f t="shared" si="17"/>
        <v/>
      </c>
    </row>
    <row r="1050" spans="7:7">
      <c r="G1050" t="str">
        <f t="shared" si="17"/>
        <v/>
      </c>
    </row>
    <row r="1051" spans="7:7">
      <c r="G1051" t="str">
        <f t="shared" si="17"/>
        <v/>
      </c>
    </row>
    <row r="1052" spans="7:7">
      <c r="G1052" t="str">
        <f t="shared" si="17"/>
        <v/>
      </c>
    </row>
    <row r="1053" spans="7:7">
      <c r="G1053" t="str">
        <f t="shared" si="17"/>
        <v/>
      </c>
    </row>
    <row r="1054" spans="7:7">
      <c r="G1054" t="str">
        <f t="shared" si="17"/>
        <v/>
      </c>
    </row>
    <row r="1055" spans="7:7">
      <c r="G1055" t="str">
        <f t="shared" si="17"/>
        <v/>
      </c>
    </row>
    <row r="1056" spans="7:7">
      <c r="G1056" t="str">
        <f t="shared" si="17"/>
        <v/>
      </c>
    </row>
    <row r="1057" spans="7:7">
      <c r="G1057" t="str">
        <f t="shared" si="17"/>
        <v/>
      </c>
    </row>
    <row r="1058" spans="7:7">
      <c r="G1058" t="str">
        <f t="shared" si="17"/>
        <v/>
      </c>
    </row>
    <row r="1059" spans="7:7">
      <c r="G1059" t="str">
        <f t="shared" si="17"/>
        <v/>
      </c>
    </row>
    <row r="1060" spans="7:7">
      <c r="G1060" t="str">
        <f t="shared" si="17"/>
        <v/>
      </c>
    </row>
    <row r="1061" spans="7:7">
      <c r="G1061" t="str">
        <f t="shared" si="17"/>
        <v/>
      </c>
    </row>
    <row r="1062" spans="7:7">
      <c r="G1062" t="str">
        <f t="shared" si="17"/>
        <v/>
      </c>
    </row>
    <row r="1063" spans="7:7">
      <c r="G1063" t="str">
        <f t="shared" si="17"/>
        <v/>
      </c>
    </row>
    <row r="1064" spans="7:7">
      <c r="G1064" t="str">
        <f t="shared" si="17"/>
        <v/>
      </c>
    </row>
    <row r="1065" spans="7:7">
      <c r="G1065" t="str">
        <f t="shared" si="17"/>
        <v/>
      </c>
    </row>
    <row r="1066" spans="7:7">
      <c r="G1066" t="str">
        <f t="shared" si="17"/>
        <v/>
      </c>
    </row>
    <row r="1067" spans="7:7">
      <c r="G1067" t="str">
        <f t="shared" si="17"/>
        <v/>
      </c>
    </row>
    <row r="1068" spans="7:7">
      <c r="G1068" t="str">
        <f t="shared" si="17"/>
        <v/>
      </c>
    </row>
    <row r="1069" spans="7:7">
      <c r="G1069" t="str">
        <f t="shared" si="17"/>
        <v/>
      </c>
    </row>
    <row r="1070" spans="7:7">
      <c r="G1070" t="str">
        <f t="shared" si="17"/>
        <v/>
      </c>
    </row>
    <row r="1071" spans="7:7">
      <c r="G1071" t="str">
        <f t="shared" si="17"/>
        <v/>
      </c>
    </row>
    <row r="1072" spans="7:7">
      <c r="G1072" t="str">
        <f t="shared" si="17"/>
        <v/>
      </c>
    </row>
    <row r="1073" spans="7:7">
      <c r="G1073" t="str">
        <f t="shared" si="17"/>
        <v/>
      </c>
    </row>
    <row r="1074" spans="7:7">
      <c r="G1074" t="str">
        <f t="shared" si="17"/>
        <v/>
      </c>
    </row>
    <row r="1075" spans="7:7">
      <c r="G1075" t="str">
        <f t="shared" si="17"/>
        <v/>
      </c>
    </row>
    <row r="1076" spans="7:7">
      <c r="G1076" t="str">
        <f t="shared" si="17"/>
        <v/>
      </c>
    </row>
    <row r="1077" spans="7:7">
      <c r="G1077" t="str">
        <f t="shared" si="17"/>
        <v/>
      </c>
    </row>
    <row r="1078" spans="7:7">
      <c r="G1078" t="str">
        <f t="shared" si="17"/>
        <v/>
      </c>
    </row>
    <row r="1079" spans="7:7">
      <c r="G1079" t="str">
        <f t="shared" si="17"/>
        <v/>
      </c>
    </row>
    <row r="1080" spans="7:7">
      <c r="G1080" t="str">
        <f t="shared" si="17"/>
        <v/>
      </c>
    </row>
    <row r="1081" spans="7:7">
      <c r="G1081" t="str">
        <f t="shared" si="17"/>
        <v/>
      </c>
    </row>
    <row r="1082" spans="7:7">
      <c r="G1082" t="str">
        <f t="shared" si="17"/>
        <v/>
      </c>
    </row>
    <row r="1083" spans="7:7">
      <c r="G1083" t="str">
        <f t="shared" si="17"/>
        <v/>
      </c>
    </row>
    <row r="1084" spans="7:7">
      <c r="G1084" t="str">
        <f t="shared" si="17"/>
        <v/>
      </c>
    </row>
    <row r="1085" spans="7:7">
      <c r="G1085" t="str">
        <f t="shared" si="17"/>
        <v/>
      </c>
    </row>
    <row r="1086" spans="7:7">
      <c r="G1086" t="str">
        <f t="shared" si="17"/>
        <v/>
      </c>
    </row>
    <row r="1087" spans="7:7">
      <c r="G1087" t="str">
        <f t="shared" si="17"/>
        <v/>
      </c>
    </row>
    <row r="1088" spans="7:7">
      <c r="G1088" t="str">
        <f t="shared" si="17"/>
        <v/>
      </c>
    </row>
    <row r="1089" spans="7:7">
      <c r="G1089" t="str">
        <f t="shared" si="17"/>
        <v/>
      </c>
    </row>
    <row r="1090" spans="7:7">
      <c r="G1090" t="str">
        <f t="shared" si="17"/>
        <v/>
      </c>
    </row>
    <row r="1091" spans="7:7">
      <c r="G1091" t="str">
        <f t="shared" si="17"/>
        <v/>
      </c>
    </row>
    <row r="1092" spans="7:7">
      <c r="G1092" t="str">
        <f t="shared" si="17"/>
        <v/>
      </c>
    </row>
    <row r="1093" spans="7:7">
      <c r="G1093" t="str">
        <f t="shared" si="17"/>
        <v/>
      </c>
    </row>
    <row r="1094" spans="7:7">
      <c r="G1094" t="str">
        <f t="shared" si="17"/>
        <v/>
      </c>
    </row>
    <row r="1095" spans="7:7">
      <c r="G1095" t="str">
        <f t="shared" ref="G1095:G1100" si="18">IF(ISBLANK(A1095),"",1)</f>
        <v/>
      </c>
    </row>
    <row r="1096" spans="7:7">
      <c r="G1096" t="str">
        <f t="shared" si="18"/>
        <v/>
      </c>
    </row>
    <row r="1097" spans="7:7">
      <c r="G1097" t="str">
        <f t="shared" si="18"/>
        <v/>
      </c>
    </row>
    <row r="1098" spans="7:7">
      <c r="G1098" t="str">
        <f t="shared" si="18"/>
        <v/>
      </c>
    </row>
    <row r="1099" spans="7:7">
      <c r="G1099" t="str">
        <f t="shared" si="18"/>
        <v/>
      </c>
    </row>
    <row r="1100" spans="7:7">
      <c r="G1100" t="str">
        <f t="shared" si="18"/>
        <v/>
      </c>
    </row>
  </sheetData>
  <sheetProtection algorithmName="SHA-512" hashValue="vvY/B8l7KPAKznpuIr3CxoCrtqLLZTQGZMLlZlNZ/7JHlnrCGeiAZc5MnlNExsg8Ix9PCfQizCtE87xRG0ZIoA==" saltValue="hslx7i5PThWdkfyne7FlBg==" spinCount="100000" sheet="1" objects="1" scenarios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F7F696-AA7B-4EAF-8432-14A2B86553CB}">
  <dimension ref="B2:AG1000"/>
  <sheetViews>
    <sheetView zoomScale="55" zoomScaleNormal="55" workbookViewId="0">
      <selection activeCell="K42" sqref="K42"/>
    </sheetView>
  </sheetViews>
  <sheetFormatPr defaultRowHeight="15"/>
  <cols>
    <col min="2" max="3" width="16.28515625" customWidth="1"/>
    <col min="4" max="4" width="4.42578125" customWidth="1"/>
    <col min="6" max="6" width="15" bestFit="1" customWidth="1"/>
    <col min="7" max="7" width="14.140625" bestFit="1" customWidth="1"/>
    <col min="8" max="8" width="8.7109375" customWidth="1"/>
    <col min="9" max="9" width="14.85546875" bestFit="1" customWidth="1"/>
    <col min="10" max="10" width="12.5703125" bestFit="1" customWidth="1"/>
    <col min="11" max="11" width="24.28515625" bestFit="1" customWidth="1"/>
    <col min="22" max="22" width="20" bestFit="1" customWidth="1"/>
    <col min="23" max="23" width="21.140625" bestFit="1" customWidth="1"/>
    <col min="25" max="25" width="13.28515625" bestFit="1" customWidth="1"/>
    <col min="26" max="26" width="24.28515625" bestFit="1" customWidth="1"/>
  </cols>
  <sheetData>
    <row r="2" spans="2:33" ht="35.25" customHeight="1">
      <c r="B2" s="119"/>
      <c r="C2" s="119"/>
      <c r="D2" s="119"/>
      <c r="E2" s="119"/>
      <c r="F2" s="119"/>
      <c r="G2" s="119"/>
      <c r="H2" s="119"/>
      <c r="I2" s="120" t="s">
        <v>15203</v>
      </c>
      <c r="J2" s="119"/>
      <c r="K2" s="119"/>
      <c r="L2" s="119"/>
      <c r="M2" s="119"/>
      <c r="N2" s="119"/>
      <c r="O2" s="119"/>
      <c r="P2" s="119"/>
      <c r="S2" s="118"/>
      <c r="T2" s="119"/>
      <c r="U2" s="119"/>
      <c r="V2" s="121"/>
      <c r="W2" s="119"/>
      <c r="X2" s="119"/>
      <c r="Y2" s="119"/>
      <c r="Z2" s="122" t="s">
        <v>15200</v>
      </c>
      <c r="AA2" s="120"/>
      <c r="AB2" s="119"/>
      <c r="AC2" s="119"/>
      <c r="AD2" s="119"/>
      <c r="AE2" s="119"/>
      <c r="AF2" s="119"/>
      <c r="AG2" s="119"/>
    </row>
    <row r="3" spans="2:33" ht="45">
      <c r="F3" s="95" t="s">
        <v>140</v>
      </c>
      <c r="G3" s="79" t="s">
        <v>141</v>
      </c>
      <c r="I3" s="95" t="s">
        <v>142</v>
      </c>
      <c r="J3" s="79" t="s">
        <v>143</v>
      </c>
      <c r="V3" s="95" t="s">
        <v>15199</v>
      </c>
      <c r="W3" s="79" t="s">
        <v>141</v>
      </c>
      <c r="Y3" s="95" t="s">
        <v>15201</v>
      </c>
      <c r="Z3" s="79" t="s">
        <v>143</v>
      </c>
    </row>
    <row r="4" spans="2:33">
      <c r="B4" s="117" t="s">
        <v>15198</v>
      </c>
      <c r="C4" s="118"/>
      <c r="F4" s="94">
        <v>0</v>
      </c>
      <c r="G4">
        <v>995</v>
      </c>
      <c r="I4" s="94">
        <v>0</v>
      </c>
      <c r="J4">
        <v>995</v>
      </c>
      <c r="V4" s="94"/>
      <c r="W4">
        <v>995</v>
      </c>
      <c r="Y4" s="94">
        <v>0</v>
      </c>
      <c r="Z4">
        <v>995</v>
      </c>
    </row>
    <row r="5" spans="2:33" ht="30">
      <c r="B5" s="3" t="str">
        <f>'Frese Valve Selection'!Q5</f>
        <v>Valve part nr.</v>
      </c>
      <c r="C5" s="3" t="str">
        <f>'Frese Valve Selection'!AF5</f>
        <v xml:space="preserve">Actuator part nr. </v>
      </c>
      <c r="F5" s="94" t="s">
        <v>15197</v>
      </c>
      <c r="G5">
        <v>995</v>
      </c>
      <c r="I5" s="94" t="s">
        <v>15197</v>
      </c>
      <c r="J5">
        <v>995</v>
      </c>
      <c r="S5" s="3" t="s">
        <v>25</v>
      </c>
      <c r="T5" s="3" t="s">
        <v>38</v>
      </c>
      <c r="V5" s="94" t="s">
        <v>15197</v>
      </c>
      <c r="W5">
        <v>995</v>
      </c>
      <c r="Y5" s="94" t="s">
        <v>15197</v>
      </c>
      <c r="Z5">
        <v>995</v>
      </c>
    </row>
    <row r="6" spans="2:33">
      <c r="B6" s="18">
        <f>'Frese Valve Selection'!Q6</f>
        <v>0</v>
      </c>
      <c r="C6" s="18">
        <f>'Frese Valve Selection'!AF6</f>
        <v>0</v>
      </c>
      <c r="S6" s="18" t="str">
        <f>'Tagging sheet valves'!A6</f>
        <v/>
      </c>
      <c r="T6" s="18">
        <f>'Tagging sheet actuators'!A6</f>
        <v>0</v>
      </c>
    </row>
    <row r="7" spans="2:33">
      <c r="B7" s="18">
        <f>'Frese Valve Selection'!Q7</f>
        <v>0</v>
      </c>
      <c r="C7" s="18">
        <f>'Frese Valve Selection'!AF7</f>
        <v>0</v>
      </c>
      <c r="S7" s="18" t="str">
        <f>'Tagging sheet valves'!A7</f>
        <v/>
      </c>
      <c r="T7" s="18">
        <f>'Tagging sheet actuators'!A7</f>
        <v>0</v>
      </c>
    </row>
    <row r="8" spans="2:33">
      <c r="B8" s="18">
        <f>'Frese Valve Selection'!Q8</f>
        <v>0</v>
      </c>
      <c r="C8" s="18">
        <f>'Frese Valve Selection'!AF8</f>
        <v>0</v>
      </c>
      <c r="S8" s="18" t="str">
        <f>'Tagging sheet valves'!A8</f>
        <v/>
      </c>
      <c r="T8" s="18">
        <f>'Tagging sheet actuators'!A8</f>
        <v>0</v>
      </c>
    </row>
    <row r="9" spans="2:33">
      <c r="B9" s="18">
        <f>'Frese Valve Selection'!Q9</f>
        <v>0</v>
      </c>
      <c r="C9" s="18">
        <f>'Frese Valve Selection'!AF9</f>
        <v>0</v>
      </c>
      <c r="S9" s="18" t="str">
        <f>'Tagging sheet valves'!A9</f>
        <v/>
      </c>
      <c r="T9" s="18">
        <f>'Tagging sheet actuators'!A9</f>
        <v>0</v>
      </c>
    </row>
    <row r="10" spans="2:33">
      <c r="B10" s="18">
        <f>'Frese Valve Selection'!Q10</f>
        <v>0</v>
      </c>
      <c r="C10" s="18">
        <f>'Frese Valve Selection'!AF10</f>
        <v>0</v>
      </c>
      <c r="S10" s="18" t="str">
        <f>'Tagging sheet valves'!A10</f>
        <v/>
      </c>
      <c r="T10" s="18">
        <f>'Tagging sheet actuators'!A10</f>
        <v>0</v>
      </c>
    </row>
    <row r="11" spans="2:33">
      <c r="B11" s="18">
        <f>'Frese Valve Selection'!Q11</f>
        <v>0</v>
      </c>
      <c r="C11" s="18">
        <f>'Frese Valve Selection'!AF11</f>
        <v>0</v>
      </c>
      <c r="S11" s="18" t="str">
        <f>'Tagging sheet valves'!A11</f>
        <v/>
      </c>
      <c r="T11" s="18">
        <f>'Tagging sheet actuators'!A11</f>
        <v>0</v>
      </c>
    </row>
    <row r="12" spans="2:33">
      <c r="B12" s="18">
        <f>'Frese Valve Selection'!Q12</f>
        <v>0</v>
      </c>
      <c r="C12" s="18">
        <f>'Frese Valve Selection'!AF12</f>
        <v>0</v>
      </c>
      <c r="S12" s="18" t="str">
        <f>'Tagging sheet valves'!A12</f>
        <v/>
      </c>
      <c r="T12" s="18">
        <f>'Tagging sheet actuators'!A12</f>
        <v>0</v>
      </c>
    </row>
    <row r="13" spans="2:33">
      <c r="B13" s="18">
        <f>'Frese Valve Selection'!Q13</f>
        <v>0</v>
      </c>
      <c r="C13" s="18">
        <f>'Frese Valve Selection'!AF13</f>
        <v>0</v>
      </c>
      <c r="S13" s="18" t="str">
        <f>'Tagging sheet valves'!A13</f>
        <v/>
      </c>
      <c r="T13" s="18">
        <f>'Tagging sheet actuators'!A13</f>
        <v>0</v>
      </c>
    </row>
    <row r="14" spans="2:33">
      <c r="B14" s="18">
        <f>'Frese Valve Selection'!Q14</f>
        <v>0</v>
      </c>
      <c r="C14" s="18">
        <f>'Frese Valve Selection'!AF14</f>
        <v>0</v>
      </c>
      <c r="S14" s="18" t="str">
        <f>'Tagging sheet valves'!A14</f>
        <v/>
      </c>
      <c r="T14" s="18">
        <f>'Tagging sheet actuators'!A14</f>
        <v>0</v>
      </c>
    </row>
    <row r="15" spans="2:33">
      <c r="B15" s="18">
        <f>'Frese Valve Selection'!Q15</f>
        <v>0</v>
      </c>
      <c r="C15" s="18">
        <f>'Frese Valve Selection'!AF15</f>
        <v>0</v>
      </c>
      <c r="S15" s="18" t="str">
        <f>'Tagging sheet valves'!A15</f>
        <v/>
      </c>
      <c r="T15" s="18">
        <f>'Tagging sheet actuators'!A15</f>
        <v>0</v>
      </c>
    </row>
    <row r="16" spans="2:33">
      <c r="B16" s="18">
        <f>'Frese Valve Selection'!Q16</f>
        <v>0</v>
      </c>
      <c r="C16" s="18">
        <f>'Frese Valve Selection'!AF16</f>
        <v>0</v>
      </c>
      <c r="S16" s="18" t="str">
        <f>'Tagging sheet valves'!A16</f>
        <v/>
      </c>
      <c r="T16" s="18">
        <f>'Tagging sheet actuators'!A16</f>
        <v>0</v>
      </c>
    </row>
    <row r="17" spans="2:26">
      <c r="B17" s="18">
        <f>'Frese Valve Selection'!Q17</f>
        <v>0</v>
      </c>
      <c r="C17" s="18">
        <f>'Frese Valve Selection'!AF17</f>
        <v>0</v>
      </c>
      <c r="S17" s="18" t="str">
        <f>'Tagging sheet valves'!A17</f>
        <v/>
      </c>
      <c r="T17" s="18">
        <f>'Tagging sheet actuators'!A17</f>
        <v>0</v>
      </c>
    </row>
    <row r="18" spans="2:26">
      <c r="B18" s="18">
        <f>'Frese Valve Selection'!Q18</f>
        <v>0</v>
      </c>
      <c r="C18" s="18">
        <f>'Frese Valve Selection'!AF18</f>
        <v>0</v>
      </c>
      <c r="S18" s="18" t="str">
        <f>'Tagging sheet valves'!A18</f>
        <v/>
      </c>
      <c r="T18" s="18">
        <f>'Tagging sheet actuators'!A18</f>
        <v>0</v>
      </c>
    </row>
    <row r="19" spans="2:26">
      <c r="B19" s="18">
        <f>'Frese Valve Selection'!Q19</f>
        <v>0</v>
      </c>
      <c r="C19" s="18">
        <f>'Frese Valve Selection'!AF19</f>
        <v>0</v>
      </c>
      <c r="S19" s="18" t="str">
        <f>'Tagging sheet valves'!A19</f>
        <v/>
      </c>
      <c r="T19" s="18">
        <f>'Tagging sheet actuators'!A19</f>
        <v>0</v>
      </c>
    </row>
    <row r="20" spans="2:26">
      <c r="B20" s="18">
        <f>'Frese Valve Selection'!Q20</f>
        <v>0</v>
      </c>
      <c r="C20" s="18">
        <f>'Frese Valve Selection'!AF20</f>
        <v>0</v>
      </c>
      <c r="S20" s="18" t="str">
        <f>'Tagging sheet valves'!A20</f>
        <v/>
      </c>
      <c r="T20" s="18">
        <f>'Tagging sheet actuators'!A20</f>
        <v>0</v>
      </c>
    </row>
    <row r="21" spans="2:26">
      <c r="B21" s="18">
        <f>'Frese Valve Selection'!Q21</f>
        <v>0</v>
      </c>
      <c r="C21" s="18">
        <f>'Frese Valve Selection'!AF21</f>
        <v>0</v>
      </c>
      <c r="S21" s="18" t="str">
        <f>'Tagging sheet valves'!A21</f>
        <v/>
      </c>
      <c r="T21" s="18">
        <f>'Tagging sheet actuators'!A21</f>
        <v>0</v>
      </c>
    </row>
    <row r="22" spans="2:26">
      <c r="B22" s="18">
        <f>'Frese Valve Selection'!Q22</f>
        <v>0</v>
      </c>
      <c r="C22" s="18">
        <f>'Frese Valve Selection'!AF22</f>
        <v>0</v>
      </c>
      <c r="S22" s="18" t="str">
        <f>'Tagging sheet valves'!A22</f>
        <v/>
      </c>
      <c r="T22" s="18">
        <f>'Tagging sheet actuators'!A22</f>
        <v>0</v>
      </c>
    </row>
    <row r="23" spans="2:26">
      <c r="B23" s="18">
        <f>'Frese Valve Selection'!Q23</f>
        <v>0</v>
      </c>
      <c r="C23" s="18">
        <f>'Frese Valve Selection'!AF23</f>
        <v>0</v>
      </c>
      <c r="S23" s="18" t="str">
        <f>'Tagging sheet valves'!A23</f>
        <v/>
      </c>
      <c r="T23" s="18">
        <f>'Tagging sheet actuators'!A23</f>
        <v>0</v>
      </c>
    </row>
    <row r="24" spans="2:26">
      <c r="B24" s="18">
        <f>'Frese Valve Selection'!Q24</f>
        <v>0</v>
      </c>
      <c r="C24" s="18">
        <f>'Frese Valve Selection'!AF24</f>
        <v>0</v>
      </c>
      <c r="S24" s="18" t="str">
        <f>'Tagging sheet valves'!A24</f>
        <v/>
      </c>
      <c r="T24" s="18">
        <f>'Tagging sheet actuators'!A24</f>
        <v>0</v>
      </c>
    </row>
    <row r="25" spans="2:26">
      <c r="B25" s="18">
        <f>'Frese Valve Selection'!Q25</f>
        <v>0</v>
      </c>
      <c r="C25" s="18">
        <f>'Frese Valve Selection'!AF25</f>
        <v>0</v>
      </c>
      <c r="S25" s="18" t="str">
        <f>'Tagging sheet valves'!A25</f>
        <v/>
      </c>
      <c r="T25" s="18">
        <f>'Tagging sheet actuators'!A25</f>
        <v>0</v>
      </c>
    </row>
    <row r="26" spans="2:26">
      <c r="B26" s="18">
        <f>'Frese Valve Selection'!Q26</f>
        <v>0</v>
      </c>
      <c r="C26" s="18">
        <f>'Frese Valve Selection'!AF26</f>
        <v>0</v>
      </c>
      <c r="S26" s="18" t="str">
        <f>'Tagging sheet valves'!A26</f>
        <v/>
      </c>
      <c r="T26" s="18">
        <f>'Tagging sheet actuators'!A26</f>
        <v>0</v>
      </c>
    </row>
    <row r="27" spans="2:26">
      <c r="B27" s="18">
        <f>'Frese Valve Selection'!Q27</f>
        <v>0</v>
      </c>
      <c r="C27" s="18">
        <f>'Frese Valve Selection'!AF27</f>
        <v>0</v>
      </c>
      <c r="S27" s="18" t="str">
        <f>'Tagging sheet valves'!A27</f>
        <v/>
      </c>
      <c r="T27" s="18">
        <f>'Tagging sheet actuators'!A27</f>
        <v>0</v>
      </c>
    </row>
    <row r="28" spans="2:26">
      <c r="B28" s="18">
        <f>'Frese Valve Selection'!Q28</f>
        <v>0</v>
      </c>
      <c r="C28" s="18">
        <f>'Frese Valve Selection'!AF28</f>
        <v>0</v>
      </c>
      <c r="S28" s="18" t="str">
        <f>'Tagging sheet valves'!A28</f>
        <v/>
      </c>
      <c r="T28" s="18">
        <f>'Tagging sheet actuators'!A28</f>
        <v>0</v>
      </c>
      <c r="W28" s="136" t="s">
        <v>15202</v>
      </c>
      <c r="X28" s="137"/>
      <c r="Y28" s="137"/>
      <c r="Z28" s="138"/>
    </row>
    <row r="29" spans="2:26">
      <c r="B29" s="18">
        <f>'Frese Valve Selection'!Q29</f>
        <v>0</v>
      </c>
      <c r="C29" s="18">
        <f>'Frese Valve Selection'!AF29</f>
        <v>0</v>
      </c>
      <c r="S29" s="18" t="str">
        <f>'Tagging sheet valves'!A29</f>
        <v/>
      </c>
      <c r="T29" s="18">
        <f>'Tagging sheet actuators'!A29</f>
        <v>0</v>
      </c>
      <c r="W29" s="139"/>
      <c r="X29" s="140"/>
      <c r="Y29" s="140"/>
      <c r="Z29" s="141"/>
    </row>
    <row r="30" spans="2:26">
      <c r="B30" s="18">
        <f>'Frese Valve Selection'!Q30</f>
        <v>0</v>
      </c>
      <c r="C30" s="18">
        <f>'Frese Valve Selection'!AF30</f>
        <v>0</v>
      </c>
      <c r="S30" s="18" t="str">
        <f>'Tagging sheet valves'!A30</f>
        <v/>
      </c>
      <c r="T30" s="18">
        <f>'Tagging sheet actuators'!A30</f>
        <v>0</v>
      </c>
      <c r="W30" s="139"/>
      <c r="X30" s="140"/>
      <c r="Y30" s="140"/>
      <c r="Z30" s="141"/>
    </row>
    <row r="31" spans="2:26">
      <c r="B31" s="18">
        <f>'Frese Valve Selection'!Q31</f>
        <v>0</v>
      </c>
      <c r="C31" s="18">
        <f>'Frese Valve Selection'!AF31</f>
        <v>0</v>
      </c>
      <c r="S31" s="18" t="str">
        <f>'Tagging sheet valves'!A31</f>
        <v/>
      </c>
      <c r="T31" s="18">
        <f>'Tagging sheet actuators'!A31</f>
        <v>0</v>
      </c>
      <c r="W31" s="142"/>
      <c r="X31" s="143"/>
      <c r="Y31" s="143"/>
      <c r="Z31" s="144"/>
    </row>
    <row r="32" spans="2:26">
      <c r="B32" s="18">
        <f>'Frese Valve Selection'!Q32</f>
        <v>0</v>
      </c>
      <c r="C32" s="18">
        <f>'Frese Valve Selection'!AF32</f>
        <v>0</v>
      </c>
      <c r="S32" s="18" t="str">
        <f>'Tagging sheet valves'!A32</f>
        <v/>
      </c>
      <c r="T32" s="18">
        <f>'Tagging sheet actuators'!A32</f>
        <v>0</v>
      </c>
    </row>
    <row r="33" spans="2:20">
      <c r="B33" s="18">
        <f>'Frese Valve Selection'!Q33</f>
        <v>0</v>
      </c>
      <c r="C33" s="18">
        <f>'Frese Valve Selection'!AF33</f>
        <v>0</v>
      </c>
      <c r="S33" s="18" t="str">
        <f>'Tagging sheet valves'!A33</f>
        <v/>
      </c>
      <c r="T33" s="18">
        <f>'Tagging sheet actuators'!A33</f>
        <v>0</v>
      </c>
    </row>
    <row r="34" spans="2:20">
      <c r="B34" s="18">
        <f>'Frese Valve Selection'!Q34</f>
        <v>0</v>
      </c>
      <c r="C34" s="18">
        <f>'Frese Valve Selection'!AF34</f>
        <v>0</v>
      </c>
      <c r="S34" s="18" t="str">
        <f>'Tagging sheet valves'!A34</f>
        <v/>
      </c>
      <c r="T34" s="18">
        <f>'Tagging sheet actuators'!A34</f>
        <v>0</v>
      </c>
    </row>
    <row r="35" spans="2:20">
      <c r="B35" s="18">
        <f>'Frese Valve Selection'!Q35</f>
        <v>0</v>
      </c>
      <c r="C35" s="18">
        <f>'Frese Valve Selection'!AF35</f>
        <v>0</v>
      </c>
      <c r="S35" s="18" t="str">
        <f>'Tagging sheet valves'!A35</f>
        <v/>
      </c>
      <c r="T35" s="18">
        <f>'Tagging sheet actuators'!A35</f>
        <v>0</v>
      </c>
    </row>
    <row r="36" spans="2:20">
      <c r="B36" s="18">
        <f>'Frese Valve Selection'!Q36</f>
        <v>0</v>
      </c>
      <c r="C36" s="18">
        <f>'Frese Valve Selection'!AF36</f>
        <v>0</v>
      </c>
      <c r="S36" s="18" t="str">
        <f>'Tagging sheet valves'!A36</f>
        <v/>
      </c>
      <c r="T36" s="18">
        <f>'Tagging sheet actuators'!A36</f>
        <v>0</v>
      </c>
    </row>
    <row r="37" spans="2:20">
      <c r="B37" s="18">
        <f>'Frese Valve Selection'!Q37</f>
        <v>0</v>
      </c>
      <c r="C37" s="18">
        <f>'Frese Valve Selection'!AF37</f>
        <v>0</v>
      </c>
      <c r="S37" s="18" t="str">
        <f>'Tagging sheet valves'!A37</f>
        <v/>
      </c>
      <c r="T37" s="18">
        <f>'Tagging sheet actuators'!A37</f>
        <v>0</v>
      </c>
    </row>
    <row r="38" spans="2:20">
      <c r="B38" s="18">
        <f>'Frese Valve Selection'!Q38</f>
        <v>0</v>
      </c>
      <c r="C38" s="18">
        <f>'Frese Valve Selection'!AF38</f>
        <v>0</v>
      </c>
      <c r="S38" s="18" t="str">
        <f>'Tagging sheet valves'!A38</f>
        <v/>
      </c>
      <c r="T38" s="18">
        <f>'Tagging sheet actuators'!A38</f>
        <v>0</v>
      </c>
    </row>
    <row r="39" spans="2:20">
      <c r="B39" s="18">
        <f>'Frese Valve Selection'!Q39</f>
        <v>0</v>
      </c>
      <c r="C39" s="18">
        <f>'Frese Valve Selection'!AF39</f>
        <v>0</v>
      </c>
      <c r="S39" s="18" t="str">
        <f>'Tagging sheet valves'!A39</f>
        <v/>
      </c>
      <c r="T39" s="18">
        <f>'Tagging sheet actuators'!A39</f>
        <v>0</v>
      </c>
    </row>
    <row r="40" spans="2:20">
      <c r="B40" s="18">
        <f>'Frese Valve Selection'!Q40</f>
        <v>0</v>
      </c>
      <c r="C40" s="18">
        <f>'Frese Valve Selection'!AF40</f>
        <v>0</v>
      </c>
      <c r="S40" s="18" t="str">
        <f>'Tagging sheet valves'!A40</f>
        <v/>
      </c>
      <c r="T40" s="18">
        <f>'Tagging sheet actuators'!A40</f>
        <v>0</v>
      </c>
    </row>
    <row r="41" spans="2:20">
      <c r="B41" s="18">
        <f>'Frese Valve Selection'!Q41</f>
        <v>0</v>
      </c>
      <c r="C41" s="18">
        <f>'Frese Valve Selection'!AF41</f>
        <v>0</v>
      </c>
      <c r="S41" s="18" t="str">
        <f>'Tagging sheet valves'!A41</f>
        <v/>
      </c>
      <c r="T41" s="18">
        <f>'Tagging sheet actuators'!A41</f>
        <v>0</v>
      </c>
    </row>
    <row r="42" spans="2:20">
      <c r="B42" s="18">
        <f>'Frese Valve Selection'!Q42</f>
        <v>0</v>
      </c>
      <c r="C42" s="18">
        <f>'Frese Valve Selection'!AF42</f>
        <v>0</v>
      </c>
      <c r="S42" s="18" t="str">
        <f>'Tagging sheet valves'!A42</f>
        <v/>
      </c>
      <c r="T42" s="18">
        <f>'Tagging sheet actuators'!A42</f>
        <v>0</v>
      </c>
    </row>
    <row r="43" spans="2:20">
      <c r="B43" s="18">
        <f>'Frese Valve Selection'!Q43</f>
        <v>0</v>
      </c>
      <c r="C43" s="18">
        <f>'Frese Valve Selection'!AF43</f>
        <v>0</v>
      </c>
      <c r="S43" s="18" t="str">
        <f>'Tagging sheet valves'!A43</f>
        <v/>
      </c>
      <c r="T43" s="18">
        <f>'Tagging sheet actuators'!A43</f>
        <v>0</v>
      </c>
    </row>
    <row r="44" spans="2:20">
      <c r="B44" s="18">
        <f>'Frese Valve Selection'!Q44</f>
        <v>0</v>
      </c>
      <c r="C44" s="18">
        <f>'Frese Valve Selection'!AF44</f>
        <v>0</v>
      </c>
      <c r="S44" s="18" t="str">
        <f>'Tagging sheet valves'!A44</f>
        <v/>
      </c>
      <c r="T44" s="18">
        <f>'Tagging sheet actuators'!A44</f>
        <v>0</v>
      </c>
    </row>
    <row r="45" spans="2:20">
      <c r="B45" s="18">
        <f>'Frese Valve Selection'!Q45</f>
        <v>0</v>
      </c>
      <c r="C45" s="18">
        <f>'Frese Valve Selection'!AF45</f>
        <v>0</v>
      </c>
      <c r="S45" s="18" t="str">
        <f>'Tagging sheet valves'!A45</f>
        <v/>
      </c>
      <c r="T45" s="18">
        <f>'Tagging sheet actuators'!A45</f>
        <v>0</v>
      </c>
    </row>
    <row r="46" spans="2:20">
      <c r="B46" s="18">
        <f>'Frese Valve Selection'!Q46</f>
        <v>0</v>
      </c>
      <c r="C46" s="18">
        <f>'Frese Valve Selection'!AF46</f>
        <v>0</v>
      </c>
      <c r="S46" s="18" t="str">
        <f>'Tagging sheet valves'!A46</f>
        <v/>
      </c>
      <c r="T46" s="18">
        <f>'Tagging sheet actuators'!A46</f>
        <v>0</v>
      </c>
    </row>
    <row r="47" spans="2:20">
      <c r="B47" s="18">
        <f>'Frese Valve Selection'!Q47</f>
        <v>0</v>
      </c>
      <c r="C47" s="18">
        <f>'Frese Valve Selection'!AF47</f>
        <v>0</v>
      </c>
      <c r="S47" s="18" t="str">
        <f>'Tagging sheet valves'!A47</f>
        <v/>
      </c>
      <c r="T47" s="18">
        <f>'Tagging sheet actuators'!A47</f>
        <v>0</v>
      </c>
    </row>
    <row r="48" spans="2:20">
      <c r="B48" s="18">
        <f>'Frese Valve Selection'!Q48</f>
        <v>0</v>
      </c>
      <c r="C48" s="18">
        <f>'Frese Valve Selection'!AF48</f>
        <v>0</v>
      </c>
      <c r="S48" s="18" t="str">
        <f>'Tagging sheet valves'!A48</f>
        <v/>
      </c>
      <c r="T48" s="18">
        <f>'Tagging sheet actuators'!A48</f>
        <v>0</v>
      </c>
    </row>
    <row r="49" spans="2:20">
      <c r="B49" s="18">
        <f>'Frese Valve Selection'!Q49</f>
        <v>0</v>
      </c>
      <c r="C49" s="18">
        <f>'Frese Valve Selection'!AF49</f>
        <v>0</v>
      </c>
      <c r="S49" s="18" t="str">
        <f>'Tagging sheet valves'!A49</f>
        <v/>
      </c>
      <c r="T49" s="18">
        <f>'Tagging sheet actuators'!A49</f>
        <v>0</v>
      </c>
    </row>
    <row r="50" spans="2:20">
      <c r="B50" s="18">
        <f>'Frese Valve Selection'!Q50</f>
        <v>0</v>
      </c>
      <c r="C50" s="18">
        <f>'Frese Valve Selection'!AF50</f>
        <v>0</v>
      </c>
      <c r="S50" s="18" t="str">
        <f>'Tagging sheet valves'!A50</f>
        <v/>
      </c>
      <c r="T50" s="18">
        <f>'Tagging sheet actuators'!A50</f>
        <v>0</v>
      </c>
    </row>
    <row r="51" spans="2:20">
      <c r="B51" s="18">
        <f>'Frese Valve Selection'!Q51</f>
        <v>0</v>
      </c>
      <c r="C51" s="18">
        <f>'Frese Valve Selection'!AF51</f>
        <v>0</v>
      </c>
      <c r="S51" s="18" t="str">
        <f>'Tagging sheet valves'!A51</f>
        <v/>
      </c>
      <c r="T51" s="18">
        <f>'Tagging sheet actuators'!A51</f>
        <v>0</v>
      </c>
    </row>
    <row r="52" spans="2:20">
      <c r="B52" s="18">
        <f>'Frese Valve Selection'!Q52</f>
        <v>0</v>
      </c>
      <c r="C52" s="18">
        <f>'Frese Valve Selection'!AF52</f>
        <v>0</v>
      </c>
      <c r="S52" s="18" t="str">
        <f>'Tagging sheet valves'!A52</f>
        <v/>
      </c>
      <c r="T52" s="18">
        <f>'Tagging sheet actuators'!A52</f>
        <v>0</v>
      </c>
    </row>
    <row r="53" spans="2:20">
      <c r="B53" s="18">
        <f>'Frese Valve Selection'!Q53</f>
        <v>0</v>
      </c>
      <c r="C53" s="18">
        <f>'Frese Valve Selection'!AF53</f>
        <v>0</v>
      </c>
      <c r="S53" s="18" t="str">
        <f>'Tagging sheet valves'!A53</f>
        <v/>
      </c>
      <c r="T53" s="18">
        <f>'Tagging sheet actuators'!A53</f>
        <v>0</v>
      </c>
    </row>
    <row r="54" spans="2:20">
      <c r="B54" s="18">
        <f>'Frese Valve Selection'!Q54</f>
        <v>0</v>
      </c>
      <c r="C54" s="18">
        <f>'Frese Valve Selection'!AF54</f>
        <v>0</v>
      </c>
      <c r="S54" s="18" t="str">
        <f>'Tagging sheet valves'!A54</f>
        <v/>
      </c>
      <c r="T54" s="18">
        <f>'Tagging sheet actuators'!A54</f>
        <v>0</v>
      </c>
    </row>
    <row r="55" spans="2:20">
      <c r="B55" s="18">
        <f>'Frese Valve Selection'!Q55</f>
        <v>0</v>
      </c>
      <c r="C55" s="18">
        <f>'Frese Valve Selection'!AF55</f>
        <v>0</v>
      </c>
      <c r="S55" s="18" t="str">
        <f>'Tagging sheet valves'!A55</f>
        <v/>
      </c>
      <c r="T55" s="18">
        <f>'Tagging sheet actuators'!A55</f>
        <v>0</v>
      </c>
    </row>
    <row r="56" spans="2:20">
      <c r="B56" s="18">
        <f>'Frese Valve Selection'!Q56</f>
        <v>0</v>
      </c>
      <c r="C56" s="18">
        <f>'Frese Valve Selection'!AF56</f>
        <v>0</v>
      </c>
      <c r="S56" s="18" t="str">
        <f>'Tagging sheet valves'!A56</f>
        <v/>
      </c>
      <c r="T56" s="18">
        <f>'Tagging sheet actuators'!A56</f>
        <v>0</v>
      </c>
    </row>
    <row r="57" spans="2:20">
      <c r="B57" s="18">
        <f>'Frese Valve Selection'!Q57</f>
        <v>0</v>
      </c>
      <c r="C57" s="18">
        <f>'Frese Valve Selection'!AF57</f>
        <v>0</v>
      </c>
      <c r="S57" s="18" t="str">
        <f>'Tagging sheet valves'!A57</f>
        <v/>
      </c>
      <c r="T57" s="18">
        <f>'Tagging sheet actuators'!A57</f>
        <v>0</v>
      </c>
    </row>
    <row r="58" spans="2:20">
      <c r="B58" s="18">
        <f>'Frese Valve Selection'!Q58</f>
        <v>0</v>
      </c>
      <c r="C58" s="18">
        <f>'Frese Valve Selection'!AF58</f>
        <v>0</v>
      </c>
      <c r="S58" s="18" t="str">
        <f>'Tagging sheet valves'!A58</f>
        <v/>
      </c>
      <c r="T58" s="18">
        <f>'Tagging sheet actuators'!A58</f>
        <v>0</v>
      </c>
    </row>
    <row r="59" spans="2:20">
      <c r="B59" s="18">
        <f>'Frese Valve Selection'!Q59</f>
        <v>0</v>
      </c>
      <c r="C59" s="18">
        <f>'Frese Valve Selection'!AF59</f>
        <v>0</v>
      </c>
      <c r="S59" s="18" t="str">
        <f>'Tagging sheet valves'!A59</f>
        <v/>
      </c>
      <c r="T59" s="18">
        <f>'Tagging sheet actuators'!A59</f>
        <v>0</v>
      </c>
    </row>
    <row r="60" spans="2:20">
      <c r="B60" s="18">
        <f>'Frese Valve Selection'!Q60</f>
        <v>0</v>
      </c>
      <c r="C60" s="18">
        <f>'Frese Valve Selection'!AF60</f>
        <v>0</v>
      </c>
      <c r="S60" s="18" t="str">
        <f>'Tagging sheet valves'!A60</f>
        <v/>
      </c>
      <c r="T60" s="18">
        <f>'Tagging sheet actuators'!A60</f>
        <v>0</v>
      </c>
    </row>
    <row r="61" spans="2:20">
      <c r="B61" s="18">
        <f>'Frese Valve Selection'!Q61</f>
        <v>0</v>
      </c>
      <c r="C61" s="18">
        <f>'Frese Valve Selection'!AF61</f>
        <v>0</v>
      </c>
      <c r="S61" s="18" t="str">
        <f>'Tagging sheet valves'!A61</f>
        <v/>
      </c>
      <c r="T61" s="18">
        <f>'Tagging sheet actuators'!A61</f>
        <v>0</v>
      </c>
    </row>
    <row r="62" spans="2:20">
      <c r="B62" s="18">
        <f>'Frese Valve Selection'!Q62</f>
        <v>0</v>
      </c>
      <c r="C62" s="18">
        <f>'Frese Valve Selection'!AF62</f>
        <v>0</v>
      </c>
      <c r="S62" s="18" t="str">
        <f>'Tagging sheet valves'!A62</f>
        <v/>
      </c>
      <c r="T62" s="18">
        <f>'Tagging sheet actuators'!A62</f>
        <v>0</v>
      </c>
    </row>
    <row r="63" spans="2:20">
      <c r="B63" s="18">
        <f>'Frese Valve Selection'!Q63</f>
        <v>0</v>
      </c>
      <c r="C63" s="18">
        <f>'Frese Valve Selection'!AF63</f>
        <v>0</v>
      </c>
      <c r="S63" s="18" t="str">
        <f>'Tagging sheet valves'!A63</f>
        <v/>
      </c>
      <c r="T63" s="18">
        <f>'Tagging sheet actuators'!A63</f>
        <v>0</v>
      </c>
    </row>
    <row r="64" spans="2:20">
      <c r="B64" s="18">
        <f>'Frese Valve Selection'!Q64</f>
        <v>0</v>
      </c>
      <c r="C64" s="18">
        <f>'Frese Valve Selection'!AF64</f>
        <v>0</v>
      </c>
      <c r="S64" s="18" t="str">
        <f>'Tagging sheet valves'!A64</f>
        <v/>
      </c>
      <c r="T64" s="18">
        <f>'Tagging sheet actuators'!A64</f>
        <v>0</v>
      </c>
    </row>
    <row r="65" spans="2:20">
      <c r="B65" s="18">
        <f>'Frese Valve Selection'!Q65</f>
        <v>0</v>
      </c>
      <c r="C65" s="18">
        <f>'Frese Valve Selection'!AF65</f>
        <v>0</v>
      </c>
      <c r="S65" s="18" t="str">
        <f>'Tagging sheet valves'!A65</f>
        <v/>
      </c>
      <c r="T65" s="18">
        <f>'Tagging sheet actuators'!A65</f>
        <v>0</v>
      </c>
    </row>
    <row r="66" spans="2:20">
      <c r="B66" s="18">
        <f>'Frese Valve Selection'!Q66</f>
        <v>0</v>
      </c>
      <c r="C66" s="18">
        <f>'Frese Valve Selection'!AF66</f>
        <v>0</v>
      </c>
      <c r="S66" s="18" t="str">
        <f>'Tagging sheet valves'!A66</f>
        <v/>
      </c>
      <c r="T66" s="18">
        <f>'Tagging sheet actuators'!A66</f>
        <v>0</v>
      </c>
    </row>
    <row r="67" spans="2:20">
      <c r="B67" s="18">
        <f>'Frese Valve Selection'!Q67</f>
        <v>0</v>
      </c>
      <c r="C67" s="18">
        <f>'Frese Valve Selection'!AF67</f>
        <v>0</v>
      </c>
      <c r="S67" s="18" t="str">
        <f>'Tagging sheet valves'!A67</f>
        <v/>
      </c>
      <c r="T67" s="18">
        <f>'Tagging sheet actuators'!A67</f>
        <v>0</v>
      </c>
    </row>
    <row r="68" spans="2:20">
      <c r="B68" s="18">
        <f>'Frese Valve Selection'!Q68</f>
        <v>0</v>
      </c>
      <c r="C68" s="18">
        <f>'Frese Valve Selection'!AF68</f>
        <v>0</v>
      </c>
      <c r="S68" s="18" t="str">
        <f>'Tagging sheet valves'!A68</f>
        <v/>
      </c>
      <c r="T68" s="18">
        <f>'Tagging sheet actuators'!A68</f>
        <v>0</v>
      </c>
    </row>
    <row r="69" spans="2:20">
      <c r="B69" s="18">
        <f>'Frese Valve Selection'!Q69</f>
        <v>0</v>
      </c>
      <c r="C69" s="18">
        <f>'Frese Valve Selection'!AF69</f>
        <v>0</v>
      </c>
      <c r="S69" s="18" t="str">
        <f>'Tagging sheet valves'!A69</f>
        <v/>
      </c>
      <c r="T69" s="18">
        <f>'Tagging sheet actuators'!A69</f>
        <v>0</v>
      </c>
    </row>
    <row r="70" spans="2:20">
      <c r="B70" s="18">
        <f>'Frese Valve Selection'!Q70</f>
        <v>0</v>
      </c>
      <c r="C70" s="18">
        <f>'Frese Valve Selection'!AF70</f>
        <v>0</v>
      </c>
      <c r="S70" s="18" t="str">
        <f>'Tagging sheet valves'!A70</f>
        <v/>
      </c>
      <c r="T70" s="18">
        <f>'Tagging sheet actuators'!A70</f>
        <v>0</v>
      </c>
    </row>
    <row r="71" spans="2:20">
      <c r="B71" s="18">
        <f>'Frese Valve Selection'!Q71</f>
        <v>0</v>
      </c>
      <c r="C71" s="18">
        <f>'Frese Valve Selection'!AF71</f>
        <v>0</v>
      </c>
      <c r="S71" s="18" t="str">
        <f>'Tagging sheet valves'!A71</f>
        <v/>
      </c>
      <c r="T71" s="18">
        <f>'Tagging sheet actuators'!A71</f>
        <v>0</v>
      </c>
    </row>
    <row r="72" spans="2:20">
      <c r="B72" s="18">
        <f>'Frese Valve Selection'!Q72</f>
        <v>0</v>
      </c>
      <c r="C72" s="18">
        <f>'Frese Valve Selection'!AF72</f>
        <v>0</v>
      </c>
      <c r="S72" s="18" t="str">
        <f>'Tagging sheet valves'!A72</f>
        <v/>
      </c>
      <c r="T72" s="18">
        <f>'Tagging sheet actuators'!A72</f>
        <v>0</v>
      </c>
    </row>
    <row r="73" spans="2:20">
      <c r="B73" s="18">
        <f>'Frese Valve Selection'!Q73</f>
        <v>0</v>
      </c>
      <c r="C73" s="18">
        <f>'Frese Valve Selection'!AF73</f>
        <v>0</v>
      </c>
      <c r="S73" s="18" t="str">
        <f>'Tagging sheet valves'!A73</f>
        <v/>
      </c>
      <c r="T73" s="18">
        <f>'Tagging sheet actuators'!A73</f>
        <v>0</v>
      </c>
    </row>
    <row r="74" spans="2:20">
      <c r="B74" s="18">
        <f>'Frese Valve Selection'!Q74</f>
        <v>0</v>
      </c>
      <c r="C74" s="18">
        <f>'Frese Valve Selection'!AF74</f>
        <v>0</v>
      </c>
      <c r="S74" s="18" t="str">
        <f>'Tagging sheet valves'!A74</f>
        <v/>
      </c>
      <c r="T74" s="18">
        <f>'Tagging sheet actuators'!A74</f>
        <v>0</v>
      </c>
    </row>
    <row r="75" spans="2:20">
      <c r="B75" s="18">
        <f>'Frese Valve Selection'!Q75</f>
        <v>0</v>
      </c>
      <c r="C75" s="18">
        <f>'Frese Valve Selection'!AF75</f>
        <v>0</v>
      </c>
      <c r="S75" s="18" t="str">
        <f>'Tagging sheet valves'!A75</f>
        <v/>
      </c>
      <c r="T75" s="18">
        <f>'Tagging sheet actuators'!A75</f>
        <v>0</v>
      </c>
    </row>
    <row r="76" spans="2:20">
      <c r="B76" s="18">
        <f>'Frese Valve Selection'!Q76</f>
        <v>0</v>
      </c>
      <c r="C76" s="18">
        <f>'Frese Valve Selection'!AF76</f>
        <v>0</v>
      </c>
      <c r="S76" s="18" t="str">
        <f>'Tagging sheet valves'!A76</f>
        <v/>
      </c>
      <c r="T76" s="18">
        <f>'Tagging sheet actuators'!A76</f>
        <v>0</v>
      </c>
    </row>
    <row r="77" spans="2:20">
      <c r="B77" s="18">
        <f>'Frese Valve Selection'!Q77</f>
        <v>0</v>
      </c>
      <c r="C77" s="18">
        <f>'Frese Valve Selection'!AF77</f>
        <v>0</v>
      </c>
      <c r="S77" s="18" t="str">
        <f>'Tagging sheet valves'!A77</f>
        <v/>
      </c>
      <c r="T77" s="18">
        <f>'Tagging sheet actuators'!A77</f>
        <v>0</v>
      </c>
    </row>
    <row r="78" spans="2:20">
      <c r="B78" s="18">
        <f>'Frese Valve Selection'!Q78</f>
        <v>0</v>
      </c>
      <c r="C78" s="18">
        <f>'Frese Valve Selection'!AF78</f>
        <v>0</v>
      </c>
      <c r="S78" s="18" t="str">
        <f>'Tagging sheet valves'!A78</f>
        <v/>
      </c>
      <c r="T78" s="18">
        <f>'Tagging sheet actuators'!A78</f>
        <v>0</v>
      </c>
    </row>
    <row r="79" spans="2:20">
      <c r="B79" s="18">
        <f>'Frese Valve Selection'!Q79</f>
        <v>0</v>
      </c>
      <c r="C79" s="18">
        <f>'Frese Valve Selection'!AF79</f>
        <v>0</v>
      </c>
      <c r="S79" s="18" t="str">
        <f>'Tagging sheet valves'!A79</f>
        <v/>
      </c>
      <c r="T79" s="18">
        <f>'Tagging sheet actuators'!A79</f>
        <v>0</v>
      </c>
    </row>
    <row r="80" spans="2:20">
      <c r="B80" s="18">
        <f>'Frese Valve Selection'!Q80</f>
        <v>0</v>
      </c>
      <c r="C80" s="18">
        <f>'Frese Valve Selection'!AF80</f>
        <v>0</v>
      </c>
      <c r="S80" s="18" t="str">
        <f>'Tagging sheet valves'!A80</f>
        <v/>
      </c>
      <c r="T80" s="18">
        <f>'Tagging sheet actuators'!A80</f>
        <v>0</v>
      </c>
    </row>
    <row r="81" spans="2:20">
      <c r="B81" s="18">
        <f>'Frese Valve Selection'!Q81</f>
        <v>0</v>
      </c>
      <c r="C81" s="18">
        <f>'Frese Valve Selection'!AF81</f>
        <v>0</v>
      </c>
      <c r="S81" s="18" t="str">
        <f>'Tagging sheet valves'!A81</f>
        <v/>
      </c>
      <c r="T81" s="18">
        <f>'Tagging sheet actuators'!A81</f>
        <v>0</v>
      </c>
    </row>
    <row r="82" spans="2:20">
      <c r="B82" s="18">
        <f>'Frese Valve Selection'!Q82</f>
        <v>0</v>
      </c>
      <c r="C82" s="18">
        <f>'Frese Valve Selection'!AF82</f>
        <v>0</v>
      </c>
      <c r="S82" s="18" t="str">
        <f>'Tagging sheet valves'!A82</f>
        <v/>
      </c>
      <c r="T82" s="18">
        <f>'Tagging sheet actuators'!A82</f>
        <v>0</v>
      </c>
    </row>
    <row r="83" spans="2:20">
      <c r="B83" s="18">
        <f>'Frese Valve Selection'!Q83</f>
        <v>0</v>
      </c>
      <c r="C83" s="18">
        <f>'Frese Valve Selection'!AF83</f>
        <v>0</v>
      </c>
      <c r="S83" s="18" t="str">
        <f>'Tagging sheet valves'!A83</f>
        <v/>
      </c>
      <c r="T83" s="18">
        <f>'Tagging sheet actuators'!A83</f>
        <v>0</v>
      </c>
    </row>
    <row r="84" spans="2:20">
      <c r="B84" s="18">
        <f>'Frese Valve Selection'!Q84</f>
        <v>0</v>
      </c>
      <c r="C84" s="18">
        <f>'Frese Valve Selection'!AF84</f>
        <v>0</v>
      </c>
      <c r="S84" s="18" t="str">
        <f>'Tagging sheet valves'!A84</f>
        <v/>
      </c>
      <c r="T84" s="18">
        <f>'Tagging sheet actuators'!A84</f>
        <v>0</v>
      </c>
    </row>
    <row r="85" spans="2:20">
      <c r="B85" s="18">
        <f>'Frese Valve Selection'!Q85</f>
        <v>0</v>
      </c>
      <c r="C85" s="18">
        <f>'Frese Valve Selection'!AF85</f>
        <v>0</v>
      </c>
      <c r="S85" s="18" t="str">
        <f>'Tagging sheet valves'!A85</f>
        <v/>
      </c>
      <c r="T85" s="18">
        <f>'Tagging sheet actuators'!A85</f>
        <v>0</v>
      </c>
    </row>
    <row r="86" spans="2:20">
      <c r="B86" s="18">
        <f>'Frese Valve Selection'!Q86</f>
        <v>0</v>
      </c>
      <c r="C86" s="18">
        <f>'Frese Valve Selection'!AF86</f>
        <v>0</v>
      </c>
      <c r="S86" s="18" t="str">
        <f>'Tagging sheet valves'!A86</f>
        <v/>
      </c>
      <c r="T86" s="18">
        <f>'Tagging sheet actuators'!A86</f>
        <v>0</v>
      </c>
    </row>
    <row r="87" spans="2:20">
      <c r="B87" s="18">
        <f>'Frese Valve Selection'!Q87</f>
        <v>0</v>
      </c>
      <c r="C87" s="18">
        <f>'Frese Valve Selection'!AF87</f>
        <v>0</v>
      </c>
      <c r="S87" s="18" t="str">
        <f>'Tagging sheet valves'!A87</f>
        <v/>
      </c>
      <c r="T87" s="18">
        <f>'Tagging sheet actuators'!A87</f>
        <v>0</v>
      </c>
    </row>
    <row r="88" spans="2:20">
      <c r="B88" s="18">
        <f>'Frese Valve Selection'!Q88</f>
        <v>0</v>
      </c>
      <c r="C88" s="18">
        <f>'Frese Valve Selection'!AF88</f>
        <v>0</v>
      </c>
      <c r="S88" s="18" t="str">
        <f>'Tagging sheet valves'!A88</f>
        <v/>
      </c>
      <c r="T88" s="18">
        <f>'Tagging sheet actuators'!A88</f>
        <v>0</v>
      </c>
    </row>
    <row r="89" spans="2:20">
      <c r="B89" s="18">
        <f>'Frese Valve Selection'!Q89</f>
        <v>0</v>
      </c>
      <c r="C89" s="18">
        <f>'Frese Valve Selection'!AF89</f>
        <v>0</v>
      </c>
      <c r="S89" s="18" t="str">
        <f>'Tagging sheet valves'!A89</f>
        <v/>
      </c>
      <c r="T89" s="18">
        <f>'Tagging sheet actuators'!A89</f>
        <v>0</v>
      </c>
    </row>
    <row r="90" spans="2:20">
      <c r="B90" s="18">
        <f>'Frese Valve Selection'!Q90</f>
        <v>0</v>
      </c>
      <c r="C90" s="18">
        <f>'Frese Valve Selection'!AF90</f>
        <v>0</v>
      </c>
      <c r="S90" s="18" t="str">
        <f>'Tagging sheet valves'!A90</f>
        <v/>
      </c>
      <c r="T90" s="18">
        <f>'Tagging sheet actuators'!A90</f>
        <v>0</v>
      </c>
    </row>
    <row r="91" spans="2:20">
      <c r="B91" s="18">
        <f>'Frese Valve Selection'!Q91</f>
        <v>0</v>
      </c>
      <c r="C91" s="18">
        <f>'Frese Valve Selection'!AF91</f>
        <v>0</v>
      </c>
      <c r="S91" s="18" t="str">
        <f>'Tagging sheet valves'!A91</f>
        <v/>
      </c>
      <c r="T91" s="18">
        <f>'Tagging sheet actuators'!A91</f>
        <v>0</v>
      </c>
    </row>
    <row r="92" spans="2:20">
      <c r="B92" s="18">
        <f>'Frese Valve Selection'!Q92</f>
        <v>0</v>
      </c>
      <c r="C92" s="18">
        <f>'Frese Valve Selection'!AF92</f>
        <v>0</v>
      </c>
      <c r="S92" s="18" t="str">
        <f>'Tagging sheet valves'!A92</f>
        <v/>
      </c>
      <c r="T92" s="18">
        <f>'Tagging sheet actuators'!A92</f>
        <v>0</v>
      </c>
    </row>
    <row r="93" spans="2:20">
      <c r="B93" s="18">
        <f>'Frese Valve Selection'!Q93</f>
        <v>0</v>
      </c>
      <c r="C93" s="18">
        <f>'Frese Valve Selection'!AF93</f>
        <v>0</v>
      </c>
      <c r="S93" s="18" t="str">
        <f>'Tagging sheet valves'!A93</f>
        <v/>
      </c>
      <c r="T93" s="18">
        <f>'Tagging sheet actuators'!A93</f>
        <v>0</v>
      </c>
    </row>
    <row r="94" spans="2:20">
      <c r="B94" s="18">
        <f>'Frese Valve Selection'!Q94</f>
        <v>0</v>
      </c>
      <c r="C94" s="18">
        <f>'Frese Valve Selection'!AF94</f>
        <v>0</v>
      </c>
      <c r="S94" s="18" t="str">
        <f>'Tagging sheet valves'!A94</f>
        <v/>
      </c>
      <c r="T94" s="18">
        <f>'Tagging sheet actuators'!A94</f>
        <v>0</v>
      </c>
    </row>
    <row r="95" spans="2:20">
      <c r="B95" s="18">
        <f>'Frese Valve Selection'!Q95</f>
        <v>0</v>
      </c>
      <c r="C95" s="18">
        <f>'Frese Valve Selection'!AF95</f>
        <v>0</v>
      </c>
      <c r="S95" s="18" t="str">
        <f>'Tagging sheet valves'!A95</f>
        <v/>
      </c>
      <c r="T95" s="18">
        <f>'Tagging sheet actuators'!A95</f>
        <v>0</v>
      </c>
    </row>
    <row r="96" spans="2:20">
      <c r="B96" s="18">
        <f>'Frese Valve Selection'!Q96</f>
        <v>0</v>
      </c>
      <c r="C96" s="18">
        <f>'Frese Valve Selection'!AF96</f>
        <v>0</v>
      </c>
      <c r="S96" s="18" t="str">
        <f>'Tagging sheet valves'!A96</f>
        <v/>
      </c>
      <c r="T96" s="18">
        <f>'Tagging sheet actuators'!A96</f>
        <v>0</v>
      </c>
    </row>
    <row r="97" spans="2:20">
      <c r="B97" s="18">
        <f>'Frese Valve Selection'!Q97</f>
        <v>0</v>
      </c>
      <c r="C97" s="18">
        <f>'Frese Valve Selection'!AF97</f>
        <v>0</v>
      </c>
      <c r="S97" s="18" t="str">
        <f>'Tagging sheet valves'!A97</f>
        <v/>
      </c>
      <c r="T97" s="18">
        <f>'Tagging sheet actuators'!A97</f>
        <v>0</v>
      </c>
    </row>
    <row r="98" spans="2:20">
      <c r="B98" s="18">
        <f>'Frese Valve Selection'!Q98</f>
        <v>0</v>
      </c>
      <c r="C98" s="18">
        <f>'Frese Valve Selection'!AF98</f>
        <v>0</v>
      </c>
      <c r="S98" s="18" t="str">
        <f>'Tagging sheet valves'!A98</f>
        <v/>
      </c>
      <c r="T98" s="18">
        <f>'Tagging sheet actuators'!A98</f>
        <v>0</v>
      </c>
    </row>
    <row r="99" spans="2:20">
      <c r="B99" s="18">
        <f>'Frese Valve Selection'!Q99</f>
        <v>0</v>
      </c>
      <c r="C99" s="18">
        <f>'Frese Valve Selection'!AF99</f>
        <v>0</v>
      </c>
      <c r="S99" s="18" t="str">
        <f>'Tagging sheet valves'!A99</f>
        <v/>
      </c>
      <c r="T99" s="18">
        <f>'Tagging sheet actuators'!A99</f>
        <v>0</v>
      </c>
    </row>
    <row r="100" spans="2:20">
      <c r="B100" s="18">
        <f>'Frese Valve Selection'!Q100</f>
        <v>0</v>
      </c>
      <c r="C100" s="18">
        <f>'Frese Valve Selection'!AF100</f>
        <v>0</v>
      </c>
      <c r="S100" s="18" t="str">
        <f>'Tagging sheet valves'!A100</f>
        <v/>
      </c>
      <c r="T100" s="18">
        <f>'Tagging sheet actuators'!A100</f>
        <v>0</v>
      </c>
    </row>
    <row r="101" spans="2:20">
      <c r="B101" s="18">
        <f>'Frese Valve Selection'!Q101</f>
        <v>0</v>
      </c>
      <c r="C101" s="18">
        <f>'Frese Valve Selection'!AF101</f>
        <v>0</v>
      </c>
      <c r="S101" s="18" t="str">
        <f>'Tagging sheet valves'!A101</f>
        <v/>
      </c>
      <c r="T101" s="18">
        <f>'Tagging sheet actuators'!A101</f>
        <v>0</v>
      </c>
    </row>
    <row r="102" spans="2:20">
      <c r="B102" s="18">
        <f>'Frese Valve Selection'!Q102</f>
        <v>0</v>
      </c>
      <c r="C102" s="18">
        <f>'Frese Valve Selection'!AF102</f>
        <v>0</v>
      </c>
      <c r="S102" s="18" t="str">
        <f>'Tagging sheet valves'!A102</f>
        <v/>
      </c>
      <c r="T102" s="18">
        <f>'Tagging sheet actuators'!A102</f>
        <v>0</v>
      </c>
    </row>
    <row r="103" spans="2:20">
      <c r="B103" s="18">
        <f>'Frese Valve Selection'!Q103</f>
        <v>0</v>
      </c>
      <c r="C103" s="18">
        <f>'Frese Valve Selection'!AF103</f>
        <v>0</v>
      </c>
      <c r="S103" s="18" t="str">
        <f>'Tagging sheet valves'!A103</f>
        <v/>
      </c>
      <c r="T103" s="18">
        <f>'Tagging sheet actuators'!A103</f>
        <v>0</v>
      </c>
    </row>
    <row r="104" spans="2:20">
      <c r="B104" s="18">
        <f>'Frese Valve Selection'!Q104</f>
        <v>0</v>
      </c>
      <c r="C104" s="18">
        <f>'Frese Valve Selection'!AF104</f>
        <v>0</v>
      </c>
      <c r="S104" s="18" t="str">
        <f>'Tagging sheet valves'!A104</f>
        <v/>
      </c>
      <c r="T104" s="18">
        <f>'Tagging sheet actuators'!A104</f>
        <v>0</v>
      </c>
    </row>
    <row r="105" spans="2:20">
      <c r="B105" s="18">
        <f>'Frese Valve Selection'!Q105</f>
        <v>0</v>
      </c>
      <c r="C105" s="18">
        <f>'Frese Valve Selection'!AF105</f>
        <v>0</v>
      </c>
      <c r="S105" s="18" t="str">
        <f>'Tagging sheet valves'!A105</f>
        <v/>
      </c>
      <c r="T105" s="18">
        <f>'Tagging sheet actuators'!A105</f>
        <v>0</v>
      </c>
    </row>
    <row r="106" spans="2:20">
      <c r="B106" s="18">
        <f>'Frese Valve Selection'!Q106</f>
        <v>0</v>
      </c>
      <c r="C106" s="18">
        <f>'Frese Valve Selection'!AF106</f>
        <v>0</v>
      </c>
      <c r="S106" s="18" t="str">
        <f>'Tagging sheet valves'!A106</f>
        <v/>
      </c>
      <c r="T106" s="18">
        <f>'Tagging sheet actuators'!A106</f>
        <v>0</v>
      </c>
    </row>
    <row r="107" spans="2:20">
      <c r="B107" s="18">
        <f>'Frese Valve Selection'!Q107</f>
        <v>0</v>
      </c>
      <c r="C107" s="18">
        <f>'Frese Valve Selection'!AF107</f>
        <v>0</v>
      </c>
      <c r="S107" s="18" t="str">
        <f>'Tagging sheet valves'!A107</f>
        <v/>
      </c>
      <c r="T107" s="18">
        <f>'Tagging sheet actuators'!A107</f>
        <v>0</v>
      </c>
    </row>
    <row r="108" spans="2:20">
      <c r="B108" s="18">
        <f>'Frese Valve Selection'!Q108</f>
        <v>0</v>
      </c>
      <c r="C108" s="18">
        <f>'Frese Valve Selection'!AF108</f>
        <v>0</v>
      </c>
      <c r="S108" s="18" t="str">
        <f>'Tagging sheet valves'!A108</f>
        <v/>
      </c>
      <c r="T108" s="18">
        <f>'Tagging sheet actuators'!A108</f>
        <v>0</v>
      </c>
    </row>
    <row r="109" spans="2:20">
      <c r="B109" s="18">
        <f>'Frese Valve Selection'!Q109</f>
        <v>0</v>
      </c>
      <c r="C109" s="18">
        <f>'Frese Valve Selection'!AF109</f>
        <v>0</v>
      </c>
      <c r="S109" s="18" t="str">
        <f>'Tagging sheet valves'!A109</f>
        <v/>
      </c>
      <c r="T109" s="18">
        <f>'Tagging sheet actuators'!A109</f>
        <v>0</v>
      </c>
    </row>
    <row r="110" spans="2:20">
      <c r="B110" s="18">
        <f>'Frese Valve Selection'!Q110</f>
        <v>0</v>
      </c>
      <c r="C110" s="18">
        <f>'Frese Valve Selection'!AF110</f>
        <v>0</v>
      </c>
      <c r="S110" s="18" t="str">
        <f>'Tagging sheet valves'!A110</f>
        <v/>
      </c>
      <c r="T110" s="18">
        <f>'Tagging sheet actuators'!A110</f>
        <v>0</v>
      </c>
    </row>
    <row r="111" spans="2:20">
      <c r="B111" s="18">
        <f>'Frese Valve Selection'!Q111</f>
        <v>0</v>
      </c>
      <c r="C111" s="18">
        <f>'Frese Valve Selection'!AF111</f>
        <v>0</v>
      </c>
      <c r="S111" s="18" t="str">
        <f>'Tagging sheet valves'!A111</f>
        <v/>
      </c>
      <c r="T111" s="18">
        <f>'Tagging sheet actuators'!A111</f>
        <v>0</v>
      </c>
    </row>
    <row r="112" spans="2:20">
      <c r="B112" s="18">
        <f>'Frese Valve Selection'!Q112</f>
        <v>0</v>
      </c>
      <c r="C112" s="18">
        <f>'Frese Valve Selection'!AF112</f>
        <v>0</v>
      </c>
      <c r="S112" s="18" t="str">
        <f>'Tagging sheet valves'!A112</f>
        <v/>
      </c>
      <c r="T112" s="18">
        <f>'Tagging sheet actuators'!A112</f>
        <v>0</v>
      </c>
    </row>
    <row r="113" spans="2:20">
      <c r="B113" s="18">
        <f>'Frese Valve Selection'!Q113</f>
        <v>0</v>
      </c>
      <c r="C113" s="18">
        <f>'Frese Valve Selection'!AF113</f>
        <v>0</v>
      </c>
      <c r="S113" s="18" t="str">
        <f>'Tagging sheet valves'!A113</f>
        <v/>
      </c>
      <c r="T113" s="18">
        <f>'Tagging sheet actuators'!A113</f>
        <v>0</v>
      </c>
    </row>
    <row r="114" spans="2:20">
      <c r="B114" s="18">
        <f>'Frese Valve Selection'!Q114</f>
        <v>0</v>
      </c>
      <c r="C114" s="18">
        <f>'Frese Valve Selection'!AF114</f>
        <v>0</v>
      </c>
      <c r="S114" s="18" t="str">
        <f>'Tagging sheet valves'!A114</f>
        <v/>
      </c>
      <c r="T114" s="18">
        <f>'Tagging sheet actuators'!A114</f>
        <v>0</v>
      </c>
    </row>
    <row r="115" spans="2:20">
      <c r="B115" s="18">
        <f>'Frese Valve Selection'!Q115</f>
        <v>0</v>
      </c>
      <c r="C115" s="18">
        <f>'Frese Valve Selection'!AF115</f>
        <v>0</v>
      </c>
      <c r="S115" s="18" t="str">
        <f>'Tagging sheet valves'!A115</f>
        <v/>
      </c>
      <c r="T115" s="18">
        <f>'Tagging sheet actuators'!A115</f>
        <v>0</v>
      </c>
    </row>
    <row r="116" spans="2:20">
      <c r="B116" s="18">
        <f>'Frese Valve Selection'!Q116</f>
        <v>0</v>
      </c>
      <c r="C116" s="18">
        <f>'Frese Valve Selection'!AF116</f>
        <v>0</v>
      </c>
      <c r="S116" s="18" t="str">
        <f>'Tagging sheet valves'!A116</f>
        <v/>
      </c>
      <c r="T116" s="18">
        <f>'Tagging sheet actuators'!A116</f>
        <v>0</v>
      </c>
    </row>
    <row r="117" spans="2:20">
      <c r="B117" s="18">
        <f>'Frese Valve Selection'!Q117</f>
        <v>0</v>
      </c>
      <c r="C117" s="18">
        <f>'Frese Valve Selection'!AF117</f>
        <v>0</v>
      </c>
      <c r="S117" s="18" t="str">
        <f>'Tagging sheet valves'!A117</f>
        <v/>
      </c>
      <c r="T117" s="18">
        <f>'Tagging sheet actuators'!A117</f>
        <v>0</v>
      </c>
    </row>
    <row r="118" spans="2:20">
      <c r="B118" s="18">
        <f>'Frese Valve Selection'!Q118</f>
        <v>0</v>
      </c>
      <c r="C118" s="18">
        <f>'Frese Valve Selection'!AF118</f>
        <v>0</v>
      </c>
      <c r="S118" s="18" t="str">
        <f>'Tagging sheet valves'!A118</f>
        <v/>
      </c>
      <c r="T118" s="18">
        <f>'Tagging sheet actuators'!A118</f>
        <v>0</v>
      </c>
    </row>
    <row r="119" spans="2:20">
      <c r="B119" s="18">
        <f>'Frese Valve Selection'!Q119</f>
        <v>0</v>
      </c>
      <c r="C119" s="18">
        <f>'Frese Valve Selection'!AF119</f>
        <v>0</v>
      </c>
      <c r="S119" s="18" t="str">
        <f>'Tagging sheet valves'!A119</f>
        <v/>
      </c>
      <c r="T119" s="18">
        <f>'Tagging sheet actuators'!A119</f>
        <v>0</v>
      </c>
    </row>
    <row r="120" spans="2:20">
      <c r="B120" s="18">
        <f>'Frese Valve Selection'!Q120</f>
        <v>0</v>
      </c>
      <c r="C120" s="18">
        <f>'Frese Valve Selection'!AF120</f>
        <v>0</v>
      </c>
      <c r="S120" s="18" t="str">
        <f>'Tagging sheet valves'!A120</f>
        <v/>
      </c>
      <c r="T120" s="18">
        <f>'Tagging sheet actuators'!A120</f>
        <v>0</v>
      </c>
    </row>
    <row r="121" spans="2:20">
      <c r="B121" s="18">
        <f>'Frese Valve Selection'!Q121</f>
        <v>0</v>
      </c>
      <c r="C121" s="18">
        <f>'Frese Valve Selection'!AF121</f>
        <v>0</v>
      </c>
      <c r="S121" s="18" t="str">
        <f>'Tagging sheet valves'!A121</f>
        <v/>
      </c>
      <c r="T121" s="18">
        <f>'Tagging sheet actuators'!A121</f>
        <v>0</v>
      </c>
    </row>
    <row r="122" spans="2:20">
      <c r="B122" s="18">
        <f>'Frese Valve Selection'!Q122</f>
        <v>0</v>
      </c>
      <c r="C122" s="18">
        <f>'Frese Valve Selection'!AF122</f>
        <v>0</v>
      </c>
      <c r="S122" s="18" t="str">
        <f>'Tagging sheet valves'!A122</f>
        <v/>
      </c>
      <c r="T122" s="18">
        <f>'Tagging sheet actuators'!A122</f>
        <v>0</v>
      </c>
    </row>
    <row r="123" spans="2:20">
      <c r="B123" s="18">
        <f>'Frese Valve Selection'!Q123</f>
        <v>0</v>
      </c>
      <c r="C123" s="18">
        <f>'Frese Valve Selection'!AF123</f>
        <v>0</v>
      </c>
      <c r="S123" s="18" t="str">
        <f>'Tagging sheet valves'!A123</f>
        <v/>
      </c>
      <c r="T123" s="18">
        <f>'Tagging sheet actuators'!A123</f>
        <v>0</v>
      </c>
    </row>
    <row r="124" spans="2:20">
      <c r="B124" s="18">
        <f>'Frese Valve Selection'!Q124</f>
        <v>0</v>
      </c>
      <c r="C124" s="18">
        <f>'Frese Valve Selection'!AF124</f>
        <v>0</v>
      </c>
      <c r="S124" s="18" t="str">
        <f>'Tagging sheet valves'!A124</f>
        <v/>
      </c>
      <c r="T124" s="18">
        <f>'Tagging sheet actuators'!A124</f>
        <v>0</v>
      </c>
    </row>
    <row r="125" spans="2:20">
      <c r="B125" s="18">
        <f>'Frese Valve Selection'!Q125</f>
        <v>0</v>
      </c>
      <c r="C125" s="18">
        <f>'Frese Valve Selection'!AF125</f>
        <v>0</v>
      </c>
      <c r="S125" s="18" t="str">
        <f>'Tagging sheet valves'!A125</f>
        <v/>
      </c>
      <c r="T125" s="18">
        <f>'Tagging sheet actuators'!A125</f>
        <v>0</v>
      </c>
    </row>
    <row r="126" spans="2:20">
      <c r="B126" s="18">
        <f>'Frese Valve Selection'!Q126</f>
        <v>0</v>
      </c>
      <c r="C126" s="18">
        <f>'Frese Valve Selection'!AF126</f>
        <v>0</v>
      </c>
      <c r="S126" s="18" t="str">
        <f>'Tagging sheet valves'!A126</f>
        <v/>
      </c>
      <c r="T126" s="18">
        <f>'Tagging sheet actuators'!A126</f>
        <v>0</v>
      </c>
    </row>
    <row r="127" spans="2:20">
      <c r="B127" s="18">
        <f>'Frese Valve Selection'!Q127</f>
        <v>0</v>
      </c>
      <c r="C127" s="18">
        <f>'Frese Valve Selection'!AF127</f>
        <v>0</v>
      </c>
      <c r="S127" s="18" t="str">
        <f>'Tagging sheet valves'!A127</f>
        <v/>
      </c>
      <c r="T127" s="18">
        <f>'Tagging sheet actuators'!A127</f>
        <v>0</v>
      </c>
    </row>
    <row r="128" spans="2:20">
      <c r="B128" s="18">
        <f>'Frese Valve Selection'!Q128</f>
        <v>0</v>
      </c>
      <c r="C128" s="18">
        <f>'Frese Valve Selection'!AF128</f>
        <v>0</v>
      </c>
      <c r="S128" s="18" t="str">
        <f>'Tagging sheet valves'!A128</f>
        <v/>
      </c>
      <c r="T128" s="18">
        <f>'Tagging sheet actuators'!A128</f>
        <v>0</v>
      </c>
    </row>
    <row r="129" spans="2:20">
      <c r="B129" s="18">
        <f>'Frese Valve Selection'!Q129</f>
        <v>0</v>
      </c>
      <c r="C129" s="18">
        <f>'Frese Valve Selection'!AF129</f>
        <v>0</v>
      </c>
      <c r="S129" s="18" t="str">
        <f>'Tagging sheet valves'!A129</f>
        <v/>
      </c>
      <c r="T129" s="18">
        <f>'Tagging sheet actuators'!A129</f>
        <v>0</v>
      </c>
    </row>
    <row r="130" spans="2:20">
      <c r="B130" s="18">
        <f>'Frese Valve Selection'!Q130</f>
        <v>0</v>
      </c>
      <c r="C130" s="18">
        <f>'Frese Valve Selection'!AF130</f>
        <v>0</v>
      </c>
      <c r="S130" s="18" t="str">
        <f>'Tagging sheet valves'!A130</f>
        <v/>
      </c>
      <c r="T130" s="18">
        <f>'Tagging sheet actuators'!A130</f>
        <v>0</v>
      </c>
    </row>
    <row r="131" spans="2:20">
      <c r="B131" s="18">
        <f>'Frese Valve Selection'!Q131</f>
        <v>0</v>
      </c>
      <c r="C131" s="18">
        <f>'Frese Valve Selection'!AF131</f>
        <v>0</v>
      </c>
      <c r="S131" s="18" t="str">
        <f>'Tagging sheet valves'!A131</f>
        <v/>
      </c>
      <c r="T131" s="18">
        <f>'Tagging sheet actuators'!A131</f>
        <v>0</v>
      </c>
    </row>
    <row r="132" spans="2:20">
      <c r="B132" s="18">
        <f>'Frese Valve Selection'!Q132</f>
        <v>0</v>
      </c>
      <c r="C132" s="18">
        <f>'Frese Valve Selection'!AF132</f>
        <v>0</v>
      </c>
      <c r="S132" s="18" t="str">
        <f>'Tagging sheet valves'!A132</f>
        <v/>
      </c>
      <c r="T132" s="18">
        <f>'Tagging sheet actuators'!A132</f>
        <v>0</v>
      </c>
    </row>
    <row r="133" spans="2:20">
      <c r="B133" s="18">
        <f>'Frese Valve Selection'!Q133</f>
        <v>0</v>
      </c>
      <c r="C133" s="18">
        <f>'Frese Valve Selection'!AF133</f>
        <v>0</v>
      </c>
      <c r="S133" s="18" t="str">
        <f>'Tagging sheet valves'!A133</f>
        <v/>
      </c>
      <c r="T133" s="18">
        <f>'Tagging sheet actuators'!A133</f>
        <v>0</v>
      </c>
    </row>
    <row r="134" spans="2:20">
      <c r="B134" s="18">
        <f>'Frese Valve Selection'!Q134</f>
        <v>0</v>
      </c>
      <c r="C134" s="18">
        <f>'Frese Valve Selection'!AF134</f>
        <v>0</v>
      </c>
      <c r="S134" s="18" t="str">
        <f>'Tagging sheet valves'!A134</f>
        <v/>
      </c>
      <c r="T134" s="18">
        <f>'Tagging sheet actuators'!A134</f>
        <v>0</v>
      </c>
    </row>
    <row r="135" spans="2:20">
      <c r="B135" s="18">
        <f>'Frese Valve Selection'!Q135</f>
        <v>0</v>
      </c>
      <c r="C135" s="18">
        <f>'Frese Valve Selection'!AF135</f>
        <v>0</v>
      </c>
      <c r="S135" s="18" t="str">
        <f>'Tagging sheet valves'!A135</f>
        <v/>
      </c>
      <c r="T135" s="18">
        <f>'Tagging sheet actuators'!A135</f>
        <v>0</v>
      </c>
    </row>
    <row r="136" spans="2:20">
      <c r="B136" s="18">
        <f>'Frese Valve Selection'!Q136</f>
        <v>0</v>
      </c>
      <c r="C136" s="18">
        <f>'Frese Valve Selection'!AF136</f>
        <v>0</v>
      </c>
      <c r="S136" s="18" t="str">
        <f>'Tagging sheet valves'!A136</f>
        <v/>
      </c>
      <c r="T136" s="18">
        <f>'Tagging sheet actuators'!A136</f>
        <v>0</v>
      </c>
    </row>
    <row r="137" spans="2:20">
      <c r="B137" s="18">
        <f>'Frese Valve Selection'!Q137</f>
        <v>0</v>
      </c>
      <c r="C137" s="18">
        <f>'Frese Valve Selection'!AF137</f>
        <v>0</v>
      </c>
      <c r="S137" s="18" t="str">
        <f>'Tagging sheet valves'!A137</f>
        <v/>
      </c>
      <c r="T137" s="18">
        <f>'Tagging sheet actuators'!A137</f>
        <v>0</v>
      </c>
    </row>
    <row r="138" spans="2:20">
      <c r="B138" s="18">
        <f>'Frese Valve Selection'!Q138</f>
        <v>0</v>
      </c>
      <c r="C138" s="18">
        <f>'Frese Valve Selection'!AF138</f>
        <v>0</v>
      </c>
      <c r="S138" s="18" t="str">
        <f>'Tagging sheet valves'!A138</f>
        <v/>
      </c>
      <c r="T138" s="18">
        <f>'Tagging sheet actuators'!A138</f>
        <v>0</v>
      </c>
    </row>
    <row r="139" spans="2:20">
      <c r="B139" s="18">
        <f>'Frese Valve Selection'!Q139</f>
        <v>0</v>
      </c>
      <c r="C139" s="18">
        <f>'Frese Valve Selection'!AF139</f>
        <v>0</v>
      </c>
      <c r="S139" s="18" t="str">
        <f>'Tagging sheet valves'!A139</f>
        <v/>
      </c>
      <c r="T139" s="18">
        <f>'Tagging sheet actuators'!A139</f>
        <v>0</v>
      </c>
    </row>
    <row r="140" spans="2:20">
      <c r="B140" s="18">
        <f>'Frese Valve Selection'!Q140</f>
        <v>0</v>
      </c>
      <c r="C140" s="18">
        <f>'Frese Valve Selection'!AF140</f>
        <v>0</v>
      </c>
      <c r="S140" s="18" t="str">
        <f>'Tagging sheet valves'!A140</f>
        <v/>
      </c>
      <c r="T140" s="18">
        <f>'Tagging sheet actuators'!A140</f>
        <v>0</v>
      </c>
    </row>
    <row r="141" spans="2:20">
      <c r="B141" s="18">
        <f>'Frese Valve Selection'!Q141</f>
        <v>0</v>
      </c>
      <c r="C141" s="18">
        <f>'Frese Valve Selection'!AF141</f>
        <v>0</v>
      </c>
      <c r="S141" s="18" t="str">
        <f>'Tagging sheet valves'!A141</f>
        <v/>
      </c>
      <c r="T141" s="18">
        <f>'Tagging sheet actuators'!A141</f>
        <v>0</v>
      </c>
    </row>
    <row r="142" spans="2:20">
      <c r="B142" s="18">
        <f>'Frese Valve Selection'!Q142</f>
        <v>0</v>
      </c>
      <c r="C142" s="18">
        <f>'Frese Valve Selection'!AF142</f>
        <v>0</v>
      </c>
      <c r="S142" s="18" t="str">
        <f>'Tagging sheet valves'!A142</f>
        <v/>
      </c>
      <c r="T142" s="18">
        <f>'Tagging sheet actuators'!A142</f>
        <v>0</v>
      </c>
    </row>
    <row r="143" spans="2:20">
      <c r="B143" s="18">
        <f>'Frese Valve Selection'!Q143</f>
        <v>0</v>
      </c>
      <c r="C143" s="18">
        <f>'Frese Valve Selection'!AF143</f>
        <v>0</v>
      </c>
      <c r="S143" s="18" t="str">
        <f>'Tagging sheet valves'!A143</f>
        <v/>
      </c>
      <c r="T143" s="18">
        <f>'Tagging sheet actuators'!A143</f>
        <v>0</v>
      </c>
    </row>
    <row r="144" spans="2:20">
      <c r="B144" s="18">
        <f>'Frese Valve Selection'!Q144</f>
        <v>0</v>
      </c>
      <c r="C144" s="18">
        <f>'Frese Valve Selection'!AF144</f>
        <v>0</v>
      </c>
      <c r="S144" s="18" t="str">
        <f>'Tagging sheet valves'!A144</f>
        <v/>
      </c>
      <c r="T144" s="18">
        <f>'Tagging sheet actuators'!A144</f>
        <v>0</v>
      </c>
    </row>
    <row r="145" spans="2:20">
      <c r="B145" s="18">
        <f>'Frese Valve Selection'!Q145</f>
        <v>0</v>
      </c>
      <c r="C145" s="18">
        <f>'Frese Valve Selection'!AF145</f>
        <v>0</v>
      </c>
      <c r="S145" s="18" t="str">
        <f>'Tagging sheet valves'!A145</f>
        <v/>
      </c>
      <c r="T145" s="18">
        <f>'Tagging sheet actuators'!A145</f>
        <v>0</v>
      </c>
    </row>
    <row r="146" spans="2:20">
      <c r="B146" s="18">
        <f>'Frese Valve Selection'!Q146</f>
        <v>0</v>
      </c>
      <c r="C146" s="18">
        <f>'Frese Valve Selection'!AF146</f>
        <v>0</v>
      </c>
      <c r="S146" s="18" t="str">
        <f>'Tagging sheet valves'!A146</f>
        <v/>
      </c>
      <c r="T146" s="18">
        <f>'Tagging sheet actuators'!A146</f>
        <v>0</v>
      </c>
    </row>
    <row r="147" spans="2:20">
      <c r="B147" s="18">
        <f>'Frese Valve Selection'!Q147</f>
        <v>0</v>
      </c>
      <c r="C147" s="18">
        <f>'Frese Valve Selection'!AF147</f>
        <v>0</v>
      </c>
      <c r="S147" s="18" t="str">
        <f>'Tagging sheet valves'!A147</f>
        <v/>
      </c>
      <c r="T147" s="18">
        <f>'Tagging sheet actuators'!A147</f>
        <v>0</v>
      </c>
    </row>
    <row r="148" spans="2:20">
      <c r="B148" s="18">
        <f>'Frese Valve Selection'!Q148</f>
        <v>0</v>
      </c>
      <c r="C148" s="18">
        <f>'Frese Valve Selection'!AF148</f>
        <v>0</v>
      </c>
      <c r="S148" s="18" t="str">
        <f>'Tagging sheet valves'!A148</f>
        <v/>
      </c>
      <c r="T148" s="18">
        <f>'Tagging sheet actuators'!A148</f>
        <v>0</v>
      </c>
    </row>
    <row r="149" spans="2:20">
      <c r="B149" s="18">
        <f>'Frese Valve Selection'!Q149</f>
        <v>0</v>
      </c>
      <c r="C149" s="18">
        <f>'Frese Valve Selection'!AF149</f>
        <v>0</v>
      </c>
      <c r="S149" s="18" t="str">
        <f>'Tagging sheet valves'!A149</f>
        <v/>
      </c>
      <c r="T149" s="18">
        <f>'Tagging sheet actuators'!A149</f>
        <v>0</v>
      </c>
    </row>
    <row r="150" spans="2:20">
      <c r="B150" s="18">
        <f>'Frese Valve Selection'!Q150</f>
        <v>0</v>
      </c>
      <c r="C150" s="18">
        <f>'Frese Valve Selection'!AF150</f>
        <v>0</v>
      </c>
      <c r="S150" s="18" t="str">
        <f>'Tagging sheet valves'!A150</f>
        <v/>
      </c>
      <c r="T150" s="18">
        <f>'Tagging sheet actuators'!A150</f>
        <v>0</v>
      </c>
    </row>
    <row r="151" spans="2:20">
      <c r="B151" s="18">
        <f>'Frese Valve Selection'!Q151</f>
        <v>0</v>
      </c>
      <c r="C151" s="18">
        <f>'Frese Valve Selection'!AF151</f>
        <v>0</v>
      </c>
      <c r="S151" s="18" t="str">
        <f>'Tagging sheet valves'!A151</f>
        <v/>
      </c>
      <c r="T151" s="18">
        <f>'Tagging sheet actuators'!A151</f>
        <v>0</v>
      </c>
    </row>
    <row r="152" spans="2:20">
      <c r="B152" s="18">
        <f>'Frese Valve Selection'!Q152</f>
        <v>0</v>
      </c>
      <c r="C152" s="18">
        <f>'Frese Valve Selection'!AF152</f>
        <v>0</v>
      </c>
      <c r="S152" s="18" t="str">
        <f>'Tagging sheet valves'!A152</f>
        <v/>
      </c>
      <c r="T152" s="18">
        <f>'Tagging sheet actuators'!A152</f>
        <v>0</v>
      </c>
    </row>
    <row r="153" spans="2:20">
      <c r="B153" s="18">
        <f>'Frese Valve Selection'!Q153</f>
        <v>0</v>
      </c>
      <c r="C153" s="18">
        <f>'Frese Valve Selection'!AF153</f>
        <v>0</v>
      </c>
      <c r="S153" s="18" t="str">
        <f>'Tagging sheet valves'!A153</f>
        <v/>
      </c>
      <c r="T153" s="18">
        <f>'Tagging sheet actuators'!A153</f>
        <v>0</v>
      </c>
    </row>
    <row r="154" spans="2:20">
      <c r="B154" s="18">
        <f>'Frese Valve Selection'!Q154</f>
        <v>0</v>
      </c>
      <c r="C154" s="18">
        <f>'Frese Valve Selection'!AF154</f>
        <v>0</v>
      </c>
      <c r="S154" s="18" t="str">
        <f>'Tagging sheet valves'!A154</f>
        <v/>
      </c>
      <c r="T154" s="18">
        <f>'Tagging sheet actuators'!A154</f>
        <v>0</v>
      </c>
    </row>
    <row r="155" spans="2:20">
      <c r="B155" s="18">
        <f>'Frese Valve Selection'!Q155</f>
        <v>0</v>
      </c>
      <c r="C155" s="18">
        <f>'Frese Valve Selection'!AF155</f>
        <v>0</v>
      </c>
      <c r="S155" s="18" t="str">
        <f>'Tagging sheet valves'!A155</f>
        <v/>
      </c>
      <c r="T155" s="18">
        <f>'Tagging sheet actuators'!A155</f>
        <v>0</v>
      </c>
    </row>
    <row r="156" spans="2:20">
      <c r="B156" s="18">
        <f>'Frese Valve Selection'!Q156</f>
        <v>0</v>
      </c>
      <c r="C156" s="18">
        <f>'Frese Valve Selection'!AF156</f>
        <v>0</v>
      </c>
      <c r="S156" s="18" t="str">
        <f>'Tagging sheet valves'!A156</f>
        <v/>
      </c>
      <c r="T156" s="18">
        <f>'Tagging sheet actuators'!A156</f>
        <v>0</v>
      </c>
    </row>
    <row r="157" spans="2:20">
      <c r="B157" s="18">
        <f>'Frese Valve Selection'!Q157</f>
        <v>0</v>
      </c>
      <c r="C157" s="18">
        <f>'Frese Valve Selection'!AF157</f>
        <v>0</v>
      </c>
      <c r="S157" s="18" t="str">
        <f>'Tagging sheet valves'!A157</f>
        <v/>
      </c>
      <c r="T157" s="18">
        <f>'Tagging sheet actuators'!A157</f>
        <v>0</v>
      </c>
    </row>
    <row r="158" spans="2:20">
      <c r="B158" s="18">
        <f>'Frese Valve Selection'!Q158</f>
        <v>0</v>
      </c>
      <c r="C158" s="18">
        <f>'Frese Valve Selection'!AF158</f>
        <v>0</v>
      </c>
      <c r="S158" s="18" t="str">
        <f>'Tagging sheet valves'!A158</f>
        <v/>
      </c>
      <c r="T158" s="18">
        <f>'Tagging sheet actuators'!A158</f>
        <v>0</v>
      </c>
    </row>
    <row r="159" spans="2:20">
      <c r="B159" s="18">
        <f>'Frese Valve Selection'!Q159</f>
        <v>0</v>
      </c>
      <c r="C159" s="18">
        <f>'Frese Valve Selection'!AF159</f>
        <v>0</v>
      </c>
      <c r="S159" s="18" t="str">
        <f>'Tagging sheet valves'!A159</f>
        <v/>
      </c>
      <c r="T159" s="18">
        <f>'Tagging sheet actuators'!A159</f>
        <v>0</v>
      </c>
    </row>
    <row r="160" spans="2:20">
      <c r="B160" s="18">
        <f>'Frese Valve Selection'!Q160</f>
        <v>0</v>
      </c>
      <c r="C160" s="18">
        <f>'Frese Valve Selection'!AF160</f>
        <v>0</v>
      </c>
      <c r="S160" s="18" t="str">
        <f>'Tagging sheet valves'!A160</f>
        <v/>
      </c>
      <c r="T160" s="18">
        <f>'Tagging sheet actuators'!A160</f>
        <v>0</v>
      </c>
    </row>
    <row r="161" spans="2:20">
      <c r="B161" s="18">
        <f>'Frese Valve Selection'!Q161</f>
        <v>0</v>
      </c>
      <c r="C161" s="18">
        <f>'Frese Valve Selection'!AF161</f>
        <v>0</v>
      </c>
      <c r="S161" s="18" t="str">
        <f>'Tagging sheet valves'!A161</f>
        <v/>
      </c>
      <c r="T161" s="18">
        <f>'Tagging sheet actuators'!A161</f>
        <v>0</v>
      </c>
    </row>
    <row r="162" spans="2:20">
      <c r="B162" s="18">
        <f>'Frese Valve Selection'!Q162</f>
        <v>0</v>
      </c>
      <c r="C162" s="18">
        <f>'Frese Valve Selection'!AF162</f>
        <v>0</v>
      </c>
      <c r="S162" s="18" t="str">
        <f>'Tagging sheet valves'!A162</f>
        <v/>
      </c>
      <c r="T162" s="18">
        <f>'Tagging sheet actuators'!A162</f>
        <v>0</v>
      </c>
    </row>
    <row r="163" spans="2:20">
      <c r="B163" s="18">
        <f>'Frese Valve Selection'!Q163</f>
        <v>0</v>
      </c>
      <c r="C163" s="18">
        <f>'Frese Valve Selection'!AF163</f>
        <v>0</v>
      </c>
      <c r="S163" s="18" t="str">
        <f>'Tagging sheet valves'!A163</f>
        <v/>
      </c>
      <c r="T163" s="18">
        <f>'Tagging sheet actuators'!A163</f>
        <v>0</v>
      </c>
    </row>
    <row r="164" spans="2:20">
      <c r="B164" s="18">
        <f>'Frese Valve Selection'!Q164</f>
        <v>0</v>
      </c>
      <c r="C164" s="18">
        <f>'Frese Valve Selection'!AF164</f>
        <v>0</v>
      </c>
      <c r="S164" s="18" t="str">
        <f>'Tagging sheet valves'!A164</f>
        <v/>
      </c>
      <c r="T164" s="18">
        <f>'Tagging sheet actuators'!A164</f>
        <v>0</v>
      </c>
    </row>
    <row r="165" spans="2:20">
      <c r="B165" s="18">
        <f>'Frese Valve Selection'!Q165</f>
        <v>0</v>
      </c>
      <c r="C165" s="18">
        <f>'Frese Valve Selection'!AF165</f>
        <v>0</v>
      </c>
      <c r="S165" s="18" t="str">
        <f>'Tagging sheet valves'!A165</f>
        <v/>
      </c>
      <c r="T165" s="18">
        <f>'Tagging sheet actuators'!A165</f>
        <v>0</v>
      </c>
    </row>
    <row r="166" spans="2:20">
      <c r="B166" s="18">
        <f>'Frese Valve Selection'!Q166</f>
        <v>0</v>
      </c>
      <c r="C166" s="18">
        <f>'Frese Valve Selection'!AF166</f>
        <v>0</v>
      </c>
      <c r="S166" s="18" t="str">
        <f>'Tagging sheet valves'!A166</f>
        <v/>
      </c>
      <c r="T166" s="18">
        <f>'Tagging sheet actuators'!A166</f>
        <v>0</v>
      </c>
    </row>
    <row r="167" spans="2:20">
      <c r="B167" s="18">
        <f>'Frese Valve Selection'!Q167</f>
        <v>0</v>
      </c>
      <c r="C167" s="18">
        <f>'Frese Valve Selection'!AF167</f>
        <v>0</v>
      </c>
      <c r="S167" s="18" t="str">
        <f>'Tagging sheet valves'!A167</f>
        <v/>
      </c>
      <c r="T167" s="18">
        <f>'Tagging sheet actuators'!A167</f>
        <v>0</v>
      </c>
    </row>
    <row r="168" spans="2:20">
      <c r="B168" s="18">
        <f>'Frese Valve Selection'!Q168</f>
        <v>0</v>
      </c>
      <c r="C168" s="18">
        <f>'Frese Valve Selection'!AF168</f>
        <v>0</v>
      </c>
      <c r="S168" s="18" t="str">
        <f>'Tagging sheet valves'!A168</f>
        <v/>
      </c>
      <c r="T168" s="18">
        <f>'Tagging sheet actuators'!A168</f>
        <v>0</v>
      </c>
    </row>
    <row r="169" spans="2:20">
      <c r="B169" s="18">
        <f>'Frese Valve Selection'!Q169</f>
        <v>0</v>
      </c>
      <c r="C169" s="18">
        <f>'Frese Valve Selection'!AF169</f>
        <v>0</v>
      </c>
      <c r="S169" s="18" t="str">
        <f>'Tagging sheet valves'!A169</f>
        <v/>
      </c>
      <c r="T169" s="18">
        <f>'Tagging sheet actuators'!A169</f>
        <v>0</v>
      </c>
    </row>
    <row r="170" spans="2:20">
      <c r="B170" s="18">
        <f>'Frese Valve Selection'!Q170</f>
        <v>0</v>
      </c>
      <c r="C170" s="18">
        <f>'Frese Valve Selection'!AF170</f>
        <v>0</v>
      </c>
      <c r="S170" s="18" t="str">
        <f>'Tagging sheet valves'!A170</f>
        <v/>
      </c>
      <c r="T170" s="18">
        <f>'Tagging sheet actuators'!A170</f>
        <v>0</v>
      </c>
    </row>
    <row r="171" spans="2:20">
      <c r="B171" s="18">
        <f>'Frese Valve Selection'!Q171</f>
        <v>0</v>
      </c>
      <c r="C171" s="18">
        <f>'Frese Valve Selection'!AF171</f>
        <v>0</v>
      </c>
      <c r="S171" s="18" t="str">
        <f>'Tagging sheet valves'!A171</f>
        <v/>
      </c>
      <c r="T171" s="18">
        <f>'Tagging sheet actuators'!A171</f>
        <v>0</v>
      </c>
    </row>
    <row r="172" spans="2:20">
      <c r="B172" s="18">
        <f>'Frese Valve Selection'!Q172</f>
        <v>0</v>
      </c>
      <c r="C172" s="18">
        <f>'Frese Valve Selection'!AF172</f>
        <v>0</v>
      </c>
      <c r="S172" s="18" t="str">
        <f>'Tagging sheet valves'!A172</f>
        <v/>
      </c>
      <c r="T172" s="18">
        <f>'Tagging sheet actuators'!A172</f>
        <v>0</v>
      </c>
    </row>
    <row r="173" spans="2:20">
      <c r="B173" s="18">
        <f>'Frese Valve Selection'!Q173</f>
        <v>0</v>
      </c>
      <c r="C173" s="18">
        <f>'Frese Valve Selection'!AF173</f>
        <v>0</v>
      </c>
      <c r="S173" s="18" t="str">
        <f>'Tagging sheet valves'!A173</f>
        <v/>
      </c>
      <c r="T173" s="18">
        <f>'Tagging sheet actuators'!A173</f>
        <v>0</v>
      </c>
    </row>
    <row r="174" spans="2:20">
      <c r="B174" s="18">
        <f>'Frese Valve Selection'!Q174</f>
        <v>0</v>
      </c>
      <c r="C174" s="18">
        <f>'Frese Valve Selection'!AF174</f>
        <v>0</v>
      </c>
      <c r="S174" s="18" t="str">
        <f>'Tagging sheet valves'!A174</f>
        <v/>
      </c>
      <c r="T174" s="18">
        <f>'Tagging sheet actuators'!A174</f>
        <v>0</v>
      </c>
    </row>
    <row r="175" spans="2:20">
      <c r="B175" s="18">
        <f>'Frese Valve Selection'!Q175</f>
        <v>0</v>
      </c>
      <c r="C175" s="18">
        <f>'Frese Valve Selection'!AF175</f>
        <v>0</v>
      </c>
      <c r="S175" s="18" t="str">
        <f>'Tagging sheet valves'!A175</f>
        <v/>
      </c>
      <c r="T175" s="18">
        <f>'Tagging sheet actuators'!A175</f>
        <v>0</v>
      </c>
    </row>
    <row r="176" spans="2:20">
      <c r="B176" s="18">
        <f>'Frese Valve Selection'!Q176</f>
        <v>0</v>
      </c>
      <c r="C176" s="18">
        <f>'Frese Valve Selection'!AF176</f>
        <v>0</v>
      </c>
      <c r="S176" s="18" t="str">
        <f>'Tagging sheet valves'!A176</f>
        <v/>
      </c>
      <c r="T176" s="18">
        <f>'Tagging sheet actuators'!A176</f>
        <v>0</v>
      </c>
    </row>
    <row r="177" spans="2:20">
      <c r="B177" s="18">
        <f>'Frese Valve Selection'!Q177</f>
        <v>0</v>
      </c>
      <c r="C177" s="18">
        <f>'Frese Valve Selection'!AF177</f>
        <v>0</v>
      </c>
      <c r="S177" s="18" t="str">
        <f>'Tagging sheet valves'!A177</f>
        <v/>
      </c>
      <c r="T177" s="18">
        <f>'Tagging sheet actuators'!A177</f>
        <v>0</v>
      </c>
    </row>
    <row r="178" spans="2:20">
      <c r="B178" s="18">
        <f>'Frese Valve Selection'!Q178</f>
        <v>0</v>
      </c>
      <c r="C178" s="18">
        <f>'Frese Valve Selection'!AF178</f>
        <v>0</v>
      </c>
      <c r="S178" s="18" t="str">
        <f>'Tagging sheet valves'!A178</f>
        <v/>
      </c>
      <c r="T178" s="18">
        <f>'Tagging sheet actuators'!A178</f>
        <v>0</v>
      </c>
    </row>
    <row r="179" spans="2:20">
      <c r="B179" s="18">
        <f>'Frese Valve Selection'!Q179</f>
        <v>0</v>
      </c>
      <c r="C179" s="18">
        <f>'Frese Valve Selection'!AF179</f>
        <v>0</v>
      </c>
      <c r="S179" s="18" t="str">
        <f>'Tagging sheet valves'!A179</f>
        <v/>
      </c>
      <c r="T179" s="18">
        <f>'Tagging sheet actuators'!A179</f>
        <v>0</v>
      </c>
    </row>
    <row r="180" spans="2:20">
      <c r="B180" s="18">
        <f>'Frese Valve Selection'!Q180</f>
        <v>0</v>
      </c>
      <c r="C180" s="18">
        <f>'Frese Valve Selection'!AF180</f>
        <v>0</v>
      </c>
      <c r="S180" s="18" t="str">
        <f>'Tagging sheet valves'!A180</f>
        <v/>
      </c>
      <c r="T180" s="18">
        <f>'Tagging sheet actuators'!A180</f>
        <v>0</v>
      </c>
    </row>
    <row r="181" spans="2:20">
      <c r="B181" s="18">
        <f>'Frese Valve Selection'!Q181</f>
        <v>0</v>
      </c>
      <c r="C181" s="18">
        <f>'Frese Valve Selection'!AF181</f>
        <v>0</v>
      </c>
      <c r="S181" s="18" t="str">
        <f>'Tagging sheet valves'!A181</f>
        <v/>
      </c>
      <c r="T181" s="18">
        <f>'Tagging sheet actuators'!A181</f>
        <v>0</v>
      </c>
    </row>
    <row r="182" spans="2:20">
      <c r="B182" s="18">
        <f>'Frese Valve Selection'!Q182</f>
        <v>0</v>
      </c>
      <c r="C182" s="18">
        <f>'Frese Valve Selection'!AF182</f>
        <v>0</v>
      </c>
      <c r="S182" s="18" t="str">
        <f>'Tagging sheet valves'!A182</f>
        <v/>
      </c>
      <c r="T182" s="18">
        <f>'Tagging sheet actuators'!A182</f>
        <v>0</v>
      </c>
    </row>
    <row r="183" spans="2:20">
      <c r="B183" s="18">
        <f>'Frese Valve Selection'!Q183</f>
        <v>0</v>
      </c>
      <c r="C183" s="18">
        <f>'Frese Valve Selection'!AF183</f>
        <v>0</v>
      </c>
      <c r="S183" s="18" t="str">
        <f>'Tagging sheet valves'!A183</f>
        <v/>
      </c>
      <c r="T183" s="18">
        <f>'Tagging sheet actuators'!A183</f>
        <v>0</v>
      </c>
    </row>
    <row r="184" spans="2:20">
      <c r="B184" s="18">
        <f>'Frese Valve Selection'!Q184</f>
        <v>0</v>
      </c>
      <c r="C184" s="18">
        <f>'Frese Valve Selection'!AF184</f>
        <v>0</v>
      </c>
      <c r="S184" s="18" t="str">
        <f>'Tagging sheet valves'!A184</f>
        <v/>
      </c>
      <c r="T184" s="18">
        <f>'Tagging sheet actuators'!A184</f>
        <v>0</v>
      </c>
    </row>
    <row r="185" spans="2:20">
      <c r="B185" s="18">
        <f>'Frese Valve Selection'!Q185</f>
        <v>0</v>
      </c>
      <c r="C185" s="18">
        <f>'Frese Valve Selection'!AF185</f>
        <v>0</v>
      </c>
      <c r="S185" s="18" t="str">
        <f>'Tagging sheet valves'!A185</f>
        <v/>
      </c>
      <c r="T185" s="18">
        <f>'Tagging sheet actuators'!A185</f>
        <v>0</v>
      </c>
    </row>
    <row r="186" spans="2:20">
      <c r="B186" s="18">
        <f>'Frese Valve Selection'!Q186</f>
        <v>0</v>
      </c>
      <c r="C186" s="18">
        <f>'Frese Valve Selection'!AF186</f>
        <v>0</v>
      </c>
      <c r="S186" s="18" t="str">
        <f>'Tagging sheet valves'!A186</f>
        <v/>
      </c>
      <c r="T186" s="18">
        <f>'Tagging sheet actuators'!A186</f>
        <v>0</v>
      </c>
    </row>
    <row r="187" spans="2:20">
      <c r="B187" s="18">
        <f>'Frese Valve Selection'!Q187</f>
        <v>0</v>
      </c>
      <c r="C187" s="18">
        <f>'Frese Valve Selection'!AF187</f>
        <v>0</v>
      </c>
      <c r="S187" s="18" t="str">
        <f>'Tagging sheet valves'!A187</f>
        <v/>
      </c>
      <c r="T187" s="18">
        <f>'Tagging sheet actuators'!A187</f>
        <v>0</v>
      </c>
    </row>
    <row r="188" spans="2:20">
      <c r="B188" s="18">
        <f>'Frese Valve Selection'!Q188</f>
        <v>0</v>
      </c>
      <c r="C188" s="18">
        <f>'Frese Valve Selection'!AF188</f>
        <v>0</v>
      </c>
      <c r="S188" s="18" t="str">
        <f>'Tagging sheet valves'!A188</f>
        <v/>
      </c>
      <c r="T188" s="18">
        <f>'Tagging sheet actuators'!A188</f>
        <v>0</v>
      </c>
    </row>
    <row r="189" spans="2:20">
      <c r="B189" s="18">
        <f>'Frese Valve Selection'!Q189</f>
        <v>0</v>
      </c>
      <c r="C189" s="18">
        <f>'Frese Valve Selection'!AF189</f>
        <v>0</v>
      </c>
      <c r="S189" s="18" t="str">
        <f>'Tagging sheet valves'!A189</f>
        <v/>
      </c>
      <c r="T189" s="18">
        <f>'Tagging sheet actuators'!A189</f>
        <v>0</v>
      </c>
    </row>
    <row r="190" spans="2:20">
      <c r="B190" s="18">
        <f>'Frese Valve Selection'!Q190</f>
        <v>0</v>
      </c>
      <c r="C190" s="18">
        <f>'Frese Valve Selection'!AF190</f>
        <v>0</v>
      </c>
      <c r="S190" s="18" t="str">
        <f>'Tagging sheet valves'!A190</f>
        <v/>
      </c>
      <c r="T190" s="18">
        <f>'Tagging sheet actuators'!A190</f>
        <v>0</v>
      </c>
    </row>
    <row r="191" spans="2:20">
      <c r="B191" s="18">
        <f>'Frese Valve Selection'!Q191</f>
        <v>0</v>
      </c>
      <c r="C191" s="18">
        <f>'Frese Valve Selection'!AF191</f>
        <v>0</v>
      </c>
      <c r="S191" s="18" t="str">
        <f>'Tagging sheet valves'!A191</f>
        <v/>
      </c>
      <c r="T191" s="18">
        <f>'Tagging sheet actuators'!A191</f>
        <v>0</v>
      </c>
    </row>
    <row r="192" spans="2:20">
      <c r="B192" s="18">
        <f>'Frese Valve Selection'!Q192</f>
        <v>0</v>
      </c>
      <c r="C192" s="18">
        <f>'Frese Valve Selection'!AF192</f>
        <v>0</v>
      </c>
      <c r="S192" s="18" t="str">
        <f>'Tagging sheet valves'!A192</f>
        <v/>
      </c>
      <c r="T192" s="18">
        <f>'Tagging sheet actuators'!A192</f>
        <v>0</v>
      </c>
    </row>
    <row r="193" spans="2:20">
      <c r="B193" s="18">
        <f>'Frese Valve Selection'!Q193</f>
        <v>0</v>
      </c>
      <c r="C193" s="18">
        <f>'Frese Valve Selection'!AF193</f>
        <v>0</v>
      </c>
      <c r="S193" s="18" t="str">
        <f>'Tagging sheet valves'!A193</f>
        <v/>
      </c>
      <c r="T193" s="18">
        <f>'Tagging sheet actuators'!A193</f>
        <v>0</v>
      </c>
    </row>
    <row r="194" spans="2:20">
      <c r="B194" s="18">
        <f>'Frese Valve Selection'!Q194</f>
        <v>0</v>
      </c>
      <c r="C194" s="18">
        <f>'Frese Valve Selection'!AF194</f>
        <v>0</v>
      </c>
      <c r="S194" s="18" t="str">
        <f>'Tagging sheet valves'!A194</f>
        <v/>
      </c>
      <c r="T194" s="18">
        <f>'Tagging sheet actuators'!A194</f>
        <v>0</v>
      </c>
    </row>
    <row r="195" spans="2:20">
      <c r="B195" s="18">
        <f>'Frese Valve Selection'!Q195</f>
        <v>0</v>
      </c>
      <c r="C195" s="18">
        <f>'Frese Valve Selection'!AF195</f>
        <v>0</v>
      </c>
      <c r="S195" s="18" t="str">
        <f>'Tagging sheet valves'!A195</f>
        <v/>
      </c>
      <c r="T195" s="18">
        <f>'Tagging sheet actuators'!A195</f>
        <v>0</v>
      </c>
    </row>
    <row r="196" spans="2:20">
      <c r="B196" s="18">
        <f>'Frese Valve Selection'!Q196</f>
        <v>0</v>
      </c>
      <c r="C196" s="18">
        <f>'Frese Valve Selection'!AF196</f>
        <v>0</v>
      </c>
      <c r="S196" s="18" t="str">
        <f>'Tagging sheet valves'!A196</f>
        <v/>
      </c>
      <c r="T196" s="18">
        <f>'Tagging sheet actuators'!A196</f>
        <v>0</v>
      </c>
    </row>
    <row r="197" spans="2:20">
      <c r="B197" s="18">
        <f>'Frese Valve Selection'!Q197</f>
        <v>0</v>
      </c>
      <c r="C197" s="18">
        <f>'Frese Valve Selection'!AF197</f>
        <v>0</v>
      </c>
      <c r="S197" s="18" t="str">
        <f>'Tagging sheet valves'!A197</f>
        <v/>
      </c>
      <c r="T197" s="18">
        <f>'Tagging sheet actuators'!A197</f>
        <v>0</v>
      </c>
    </row>
    <row r="198" spans="2:20">
      <c r="B198" s="18">
        <f>'Frese Valve Selection'!Q198</f>
        <v>0</v>
      </c>
      <c r="C198" s="18">
        <f>'Frese Valve Selection'!AF198</f>
        <v>0</v>
      </c>
      <c r="S198" s="18" t="str">
        <f>'Tagging sheet valves'!A198</f>
        <v/>
      </c>
      <c r="T198" s="18">
        <f>'Tagging sheet actuators'!A198</f>
        <v>0</v>
      </c>
    </row>
    <row r="199" spans="2:20">
      <c r="B199" s="18">
        <f>'Frese Valve Selection'!Q199</f>
        <v>0</v>
      </c>
      <c r="C199" s="18">
        <f>'Frese Valve Selection'!AF199</f>
        <v>0</v>
      </c>
      <c r="S199" s="18" t="str">
        <f>'Tagging sheet valves'!A199</f>
        <v/>
      </c>
      <c r="T199" s="18">
        <f>'Tagging sheet actuators'!A199</f>
        <v>0</v>
      </c>
    </row>
    <row r="200" spans="2:20">
      <c r="B200" s="18">
        <f>'Frese Valve Selection'!Q200</f>
        <v>0</v>
      </c>
      <c r="C200" s="18">
        <f>'Frese Valve Selection'!AF200</f>
        <v>0</v>
      </c>
      <c r="S200" s="18" t="str">
        <f>'Tagging sheet valves'!A200</f>
        <v/>
      </c>
      <c r="T200" s="18">
        <f>'Tagging sheet actuators'!A200</f>
        <v>0</v>
      </c>
    </row>
    <row r="201" spans="2:20">
      <c r="B201" s="18">
        <f>'Frese Valve Selection'!Q201</f>
        <v>0</v>
      </c>
      <c r="C201" s="18">
        <f>'Frese Valve Selection'!AF201</f>
        <v>0</v>
      </c>
      <c r="S201" s="18" t="str">
        <f>'Tagging sheet valves'!A201</f>
        <v/>
      </c>
      <c r="T201" s="18">
        <f>'Tagging sheet actuators'!A201</f>
        <v>0</v>
      </c>
    </row>
    <row r="202" spans="2:20">
      <c r="B202" s="18">
        <f>'Frese Valve Selection'!Q202</f>
        <v>0</v>
      </c>
      <c r="C202" s="18">
        <f>'Frese Valve Selection'!AF202</f>
        <v>0</v>
      </c>
      <c r="S202" s="18" t="str">
        <f>'Tagging sheet valves'!A202</f>
        <v/>
      </c>
      <c r="T202" s="18">
        <f>'Tagging sheet actuators'!A202</f>
        <v>0</v>
      </c>
    </row>
    <row r="203" spans="2:20">
      <c r="B203" s="18">
        <f>'Frese Valve Selection'!Q203</f>
        <v>0</v>
      </c>
      <c r="C203" s="18">
        <f>'Frese Valve Selection'!AF203</f>
        <v>0</v>
      </c>
      <c r="S203" s="18" t="str">
        <f>'Tagging sheet valves'!A203</f>
        <v/>
      </c>
      <c r="T203" s="18">
        <f>'Tagging sheet actuators'!A203</f>
        <v>0</v>
      </c>
    </row>
    <row r="204" spans="2:20">
      <c r="B204" s="18">
        <f>'Frese Valve Selection'!Q204</f>
        <v>0</v>
      </c>
      <c r="C204" s="18">
        <f>'Frese Valve Selection'!AF204</f>
        <v>0</v>
      </c>
      <c r="S204" s="18" t="str">
        <f>'Tagging sheet valves'!A204</f>
        <v/>
      </c>
      <c r="T204" s="18">
        <f>'Tagging sheet actuators'!A204</f>
        <v>0</v>
      </c>
    </row>
    <row r="205" spans="2:20">
      <c r="B205" s="18">
        <f>'Frese Valve Selection'!Q205</f>
        <v>0</v>
      </c>
      <c r="C205" s="18">
        <f>'Frese Valve Selection'!AF205</f>
        <v>0</v>
      </c>
      <c r="S205" s="18" t="str">
        <f>'Tagging sheet valves'!A205</f>
        <v/>
      </c>
      <c r="T205" s="18">
        <f>'Tagging sheet actuators'!A205</f>
        <v>0</v>
      </c>
    </row>
    <row r="206" spans="2:20">
      <c r="B206" s="18">
        <f>'Frese Valve Selection'!Q206</f>
        <v>0</v>
      </c>
      <c r="C206" s="18">
        <f>'Frese Valve Selection'!AF206</f>
        <v>0</v>
      </c>
      <c r="S206" s="18" t="str">
        <f>'Tagging sheet valves'!A206</f>
        <v/>
      </c>
      <c r="T206" s="18">
        <f>'Tagging sheet actuators'!A206</f>
        <v>0</v>
      </c>
    </row>
    <row r="207" spans="2:20">
      <c r="B207" s="18">
        <f>'Frese Valve Selection'!Q207</f>
        <v>0</v>
      </c>
      <c r="C207" s="18">
        <f>'Frese Valve Selection'!AF207</f>
        <v>0</v>
      </c>
      <c r="S207" s="18" t="str">
        <f>'Tagging sheet valves'!A207</f>
        <v/>
      </c>
      <c r="T207" s="18">
        <f>'Tagging sheet actuators'!A207</f>
        <v>0</v>
      </c>
    </row>
    <row r="208" spans="2:20">
      <c r="B208" s="18">
        <f>'Frese Valve Selection'!Q208</f>
        <v>0</v>
      </c>
      <c r="C208" s="18">
        <f>'Frese Valve Selection'!AF208</f>
        <v>0</v>
      </c>
      <c r="S208" s="18" t="str">
        <f>'Tagging sheet valves'!A208</f>
        <v/>
      </c>
      <c r="T208" s="18">
        <f>'Tagging sheet actuators'!A208</f>
        <v>0</v>
      </c>
    </row>
    <row r="209" spans="2:20">
      <c r="B209" s="18">
        <f>'Frese Valve Selection'!Q209</f>
        <v>0</v>
      </c>
      <c r="C209" s="18">
        <f>'Frese Valve Selection'!AF209</f>
        <v>0</v>
      </c>
      <c r="S209" s="18" t="str">
        <f>'Tagging sheet valves'!A209</f>
        <v/>
      </c>
      <c r="T209" s="18">
        <f>'Tagging sheet actuators'!A209</f>
        <v>0</v>
      </c>
    </row>
    <row r="210" spans="2:20">
      <c r="B210" s="18">
        <f>'Frese Valve Selection'!Q210</f>
        <v>0</v>
      </c>
      <c r="C210" s="18">
        <f>'Frese Valve Selection'!AF210</f>
        <v>0</v>
      </c>
      <c r="S210" s="18" t="str">
        <f>'Tagging sheet valves'!A210</f>
        <v/>
      </c>
      <c r="T210" s="18">
        <f>'Tagging sheet actuators'!A210</f>
        <v>0</v>
      </c>
    </row>
    <row r="211" spans="2:20">
      <c r="B211" s="18">
        <f>'Frese Valve Selection'!Q211</f>
        <v>0</v>
      </c>
      <c r="C211" s="18">
        <f>'Frese Valve Selection'!AF211</f>
        <v>0</v>
      </c>
      <c r="S211" s="18" t="str">
        <f>'Tagging sheet valves'!A211</f>
        <v/>
      </c>
      <c r="T211" s="18">
        <f>'Tagging sheet actuators'!A211</f>
        <v>0</v>
      </c>
    </row>
    <row r="212" spans="2:20">
      <c r="B212" s="18">
        <f>'Frese Valve Selection'!Q212</f>
        <v>0</v>
      </c>
      <c r="C212" s="18">
        <f>'Frese Valve Selection'!AF212</f>
        <v>0</v>
      </c>
      <c r="S212" s="18" t="str">
        <f>'Tagging sheet valves'!A212</f>
        <v/>
      </c>
      <c r="T212" s="18">
        <f>'Tagging sheet actuators'!A212</f>
        <v>0</v>
      </c>
    </row>
    <row r="213" spans="2:20">
      <c r="B213" s="18">
        <f>'Frese Valve Selection'!Q213</f>
        <v>0</v>
      </c>
      <c r="C213" s="18">
        <f>'Frese Valve Selection'!AF213</f>
        <v>0</v>
      </c>
      <c r="S213" s="18" t="str">
        <f>'Tagging sheet valves'!A213</f>
        <v/>
      </c>
      <c r="T213" s="18">
        <f>'Tagging sheet actuators'!A213</f>
        <v>0</v>
      </c>
    </row>
    <row r="214" spans="2:20">
      <c r="B214" s="18">
        <f>'Frese Valve Selection'!Q214</f>
        <v>0</v>
      </c>
      <c r="C214" s="18">
        <f>'Frese Valve Selection'!AF214</f>
        <v>0</v>
      </c>
      <c r="S214" s="18" t="str">
        <f>'Tagging sheet valves'!A214</f>
        <v/>
      </c>
      <c r="T214" s="18">
        <f>'Tagging sheet actuators'!A214</f>
        <v>0</v>
      </c>
    </row>
    <row r="215" spans="2:20">
      <c r="B215" s="18">
        <f>'Frese Valve Selection'!Q215</f>
        <v>0</v>
      </c>
      <c r="C215" s="18">
        <f>'Frese Valve Selection'!AF215</f>
        <v>0</v>
      </c>
      <c r="S215" s="18" t="str">
        <f>'Tagging sheet valves'!A215</f>
        <v/>
      </c>
      <c r="T215" s="18">
        <f>'Tagging sheet actuators'!A215</f>
        <v>0</v>
      </c>
    </row>
    <row r="216" spans="2:20">
      <c r="B216" s="18">
        <f>'Frese Valve Selection'!Q216</f>
        <v>0</v>
      </c>
      <c r="C216" s="18">
        <f>'Frese Valve Selection'!AF216</f>
        <v>0</v>
      </c>
      <c r="S216" s="18" t="str">
        <f>'Tagging sheet valves'!A216</f>
        <v/>
      </c>
      <c r="T216" s="18">
        <f>'Tagging sheet actuators'!A216</f>
        <v>0</v>
      </c>
    </row>
    <row r="217" spans="2:20">
      <c r="B217" s="18">
        <f>'Frese Valve Selection'!Q217</f>
        <v>0</v>
      </c>
      <c r="C217" s="18">
        <f>'Frese Valve Selection'!AF217</f>
        <v>0</v>
      </c>
      <c r="S217" s="18" t="str">
        <f>'Tagging sheet valves'!A217</f>
        <v/>
      </c>
      <c r="T217" s="18">
        <f>'Tagging sheet actuators'!A217</f>
        <v>0</v>
      </c>
    </row>
    <row r="218" spans="2:20">
      <c r="B218" s="18">
        <f>'Frese Valve Selection'!Q218</f>
        <v>0</v>
      </c>
      <c r="C218" s="18">
        <f>'Frese Valve Selection'!AF218</f>
        <v>0</v>
      </c>
      <c r="S218" s="18" t="str">
        <f>'Tagging sheet valves'!A218</f>
        <v/>
      </c>
      <c r="T218" s="18">
        <f>'Tagging sheet actuators'!A218</f>
        <v>0</v>
      </c>
    </row>
    <row r="219" spans="2:20">
      <c r="B219" s="18">
        <f>'Frese Valve Selection'!Q219</f>
        <v>0</v>
      </c>
      <c r="C219" s="18">
        <f>'Frese Valve Selection'!AF219</f>
        <v>0</v>
      </c>
      <c r="S219" s="18" t="str">
        <f>'Tagging sheet valves'!A219</f>
        <v/>
      </c>
      <c r="T219" s="18">
        <f>'Tagging sheet actuators'!A219</f>
        <v>0</v>
      </c>
    </row>
    <row r="220" spans="2:20">
      <c r="B220" s="18">
        <f>'Frese Valve Selection'!Q220</f>
        <v>0</v>
      </c>
      <c r="C220" s="18">
        <f>'Frese Valve Selection'!AF220</f>
        <v>0</v>
      </c>
      <c r="S220" s="18" t="str">
        <f>'Tagging sheet valves'!A220</f>
        <v/>
      </c>
      <c r="T220" s="18">
        <f>'Tagging sheet actuators'!A220</f>
        <v>0</v>
      </c>
    </row>
    <row r="221" spans="2:20">
      <c r="B221" s="18">
        <f>'Frese Valve Selection'!Q221</f>
        <v>0</v>
      </c>
      <c r="C221" s="18">
        <f>'Frese Valve Selection'!AF221</f>
        <v>0</v>
      </c>
      <c r="S221" s="18" t="str">
        <f>'Tagging sheet valves'!A221</f>
        <v/>
      </c>
      <c r="T221" s="18">
        <f>'Tagging sheet actuators'!A221</f>
        <v>0</v>
      </c>
    </row>
    <row r="222" spans="2:20">
      <c r="B222" s="18">
        <f>'Frese Valve Selection'!Q222</f>
        <v>0</v>
      </c>
      <c r="C222" s="18">
        <f>'Frese Valve Selection'!AF222</f>
        <v>0</v>
      </c>
      <c r="S222" s="18" t="str">
        <f>'Tagging sheet valves'!A222</f>
        <v/>
      </c>
      <c r="T222" s="18">
        <f>'Tagging sheet actuators'!A222</f>
        <v>0</v>
      </c>
    </row>
    <row r="223" spans="2:20">
      <c r="B223" s="18">
        <f>'Frese Valve Selection'!Q223</f>
        <v>0</v>
      </c>
      <c r="C223" s="18">
        <f>'Frese Valve Selection'!AF223</f>
        <v>0</v>
      </c>
      <c r="S223" s="18" t="str">
        <f>'Tagging sheet valves'!A223</f>
        <v/>
      </c>
      <c r="T223" s="18">
        <f>'Tagging sheet actuators'!A223</f>
        <v>0</v>
      </c>
    </row>
    <row r="224" spans="2:20">
      <c r="B224" s="18">
        <f>'Frese Valve Selection'!Q224</f>
        <v>0</v>
      </c>
      <c r="C224" s="18">
        <f>'Frese Valve Selection'!AF224</f>
        <v>0</v>
      </c>
      <c r="S224" s="18" t="str">
        <f>'Tagging sheet valves'!A224</f>
        <v/>
      </c>
      <c r="T224" s="18">
        <f>'Tagging sheet actuators'!A224</f>
        <v>0</v>
      </c>
    </row>
    <row r="225" spans="2:20">
      <c r="B225" s="18">
        <f>'Frese Valve Selection'!Q225</f>
        <v>0</v>
      </c>
      <c r="C225" s="18">
        <f>'Frese Valve Selection'!AF225</f>
        <v>0</v>
      </c>
      <c r="S225" s="18" t="str">
        <f>'Tagging sheet valves'!A225</f>
        <v/>
      </c>
      <c r="T225" s="18">
        <f>'Tagging sheet actuators'!A225</f>
        <v>0</v>
      </c>
    </row>
    <row r="226" spans="2:20">
      <c r="B226" s="18">
        <f>'Frese Valve Selection'!Q226</f>
        <v>0</v>
      </c>
      <c r="C226" s="18">
        <f>'Frese Valve Selection'!AF226</f>
        <v>0</v>
      </c>
      <c r="S226" s="18" t="str">
        <f>'Tagging sheet valves'!A226</f>
        <v/>
      </c>
      <c r="T226" s="18">
        <f>'Tagging sheet actuators'!A226</f>
        <v>0</v>
      </c>
    </row>
    <row r="227" spans="2:20">
      <c r="B227" s="18">
        <f>'Frese Valve Selection'!Q227</f>
        <v>0</v>
      </c>
      <c r="C227" s="18">
        <f>'Frese Valve Selection'!AF227</f>
        <v>0</v>
      </c>
      <c r="S227" s="18" t="str">
        <f>'Tagging sheet valves'!A227</f>
        <v/>
      </c>
      <c r="T227" s="18">
        <f>'Tagging sheet actuators'!A227</f>
        <v>0</v>
      </c>
    </row>
    <row r="228" spans="2:20">
      <c r="B228" s="18">
        <f>'Frese Valve Selection'!Q228</f>
        <v>0</v>
      </c>
      <c r="C228" s="18">
        <f>'Frese Valve Selection'!AF228</f>
        <v>0</v>
      </c>
      <c r="S228" s="18" t="str">
        <f>'Tagging sheet valves'!A228</f>
        <v/>
      </c>
      <c r="T228" s="18">
        <f>'Tagging sheet actuators'!A228</f>
        <v>0</v>
      </c>
    </row>
    <row r="229" spans="2:20">
      <c r="B229" s="18">
        <f>'Frese Valve Selection'!Q229</f>
        <v>0</v>
      </c>
      <c r="C229" s="18">
        <f>'Frese Valve Selection'!AF229</f>
        <v>0</v>
      </c>
      <c r="S229" s="18" t="str">
        <f>'Tagging sheet valves'!A229</f>
        <v/>
      </c>
      <c r="T229" s="18">
        <f>'Tagging sheet actuators'!A229</f>
        <v>0</v>
      </c>
    </row>
    <row r="230" spans="2:20">
      <c r="B230" s="18">
        <f>'Frese Valve Selection'!Q230</f>
        <v>0</v>
      </c>
      <c r="C230" s="18">
        <f>'Frese Valve Selection'!AF230</f>
        <v>0</v>
      </c>
      <c r="S230" s="18" t="str">
        <f>'Tagging sheet valves'!A230</f>
        <v/>
      </c>
      <c r="T230" s="18">
        <f>'Tagging sheet actuators'!A230</f>
        <v>0</v>
      </c>
    </row>
    <row r="231" spans="2:20">
      <c r="B231" s="18">
        <f>'Frese Valve Selection'!Q231</f>
        <v>0</v>
      </c>
      <c r="C231" s="18">
        <f>'Frese Valve Selection'!AF231</f>
        <v>0</v>
      </c>
      <c r="S231" s="18" t="str">
        <f>'Tagging sheet valves'!A231</f>
        <v/>
      </c>
      <c r="T231" s="18">
        <f>'Tagging sheet actuators'!A231</f>
        <v>0</v>
      </c>
    </row>
    <row r="232" spans="2:20">
      <c r="B232" s="18">
        <f>'Frese Valve Selection'!Q232</f>
        <v>0</v>
      </c>
      <c r="C232" s="18">
        <f>'Frese Valve Selection'!AF232</f>
        <v>0</v>
      </c>
      <c r="S232" s="18" t="str">
        <f>'Tagging sheet valves'!A232</f>
        <v/>
      </c>
      <c r="T232" s="18">
        <f>'Tagging sheet actuators'!A232</f>
        <v>0</v>
      </c>
    </row>
    <row r="233" spans="2:20">
      <c r="B233" s="18">
        <f>'Frese Valve Selection'!Q233</f>
        <v>0</v>
      </c>
      <c r="C233" s="18">
        <f>'Frese Valve Selection'!AF233</f>
        <v>0</v>
      </c>
      <c r="S233" s="18" t="str">
        <f>'Tagging sheet valves'!A233</f>
        <v/>
      </c>
      <c r="T233" s="18">
        <f>'Tagging sheet actuators'!A233</f>
        <v>0</v>
      </c>
    </row>
    <row r="234" spans="2:20">
      <c r="B234" s="18">
        <f>'Frese Valve Selection'!Q234</f>
        <v>0</v>
      </c>
      <c r="C234" s="18">
        <f>'Frese Valve Selection'!AF234</f>
        <v>0</v>
      </c>
      <c r="S234" s="18" t="str">
        <f>'Tagging sheet valves'!A234</f>
        <v/>
      </c>
      <c r="T234" s="18">
        <f>'Tagging sheet actuators'!A234</f>
        <v>0</v>
      </c>
    </row>
    <row r="235" spans="2:20">
      <c r="B235" s="18">
        <f>'Frese Valve Selection'!Q235</f>
        <v>0</v>
      </c>
      <c r="C235" s="18">
        <f>'Frese Valve Selection'!AF235</f>
        <v>0</v>
      </c>
      <c r="S235" s="18" t="str">
        <f>'Tagging sheet valves'!A235</f>
        <v/>
      </c>
      <c r="T235" s="18">
        <f>'Tagging sheet actuators'!A235</f>
        <v>0</v>
      </c>
    </row>
    <row r="236" spans="2:20">
      <c r="B236" s="18">
        <f>'Frese Valve Selection'!Q236</f>
        <v>0</v>
      </c>
      <c r="C236" s="18">
        <f>'Frese Valve Selection'!AF236</f>
        <v>0</v>
      </c>
      <c r="S236" s="18" t="str">
        <f>'Tagging sheet valves'!A236</f>
        <v/>
      </c>
      <c r="T236" s="18">
        <f>'Tagging sheet actuators'!A236</f>
        <v>0</v>
      </c>
    </row>
    <row r="237" spans="2:20">
      <c r="B237" s="18">
        <f>'Frese Valve Selection'!Q237</f>
        <v>0</v>
      </c>
      <c r="C237" s="18">
        <f>'Frese Valve Selection'!AF237</f>
        <v>0</v>
      </c>
      <c r="S237" s="18" t="str">
        <f>'Tagging sheet valves'!A237</f>
        <v/>
      </c>
      <c r="T237" s="18">
        <f>'Tagging sheet actuators'!A237</f>
        <v>0</v>
      </c>
    </row>
    <row r="238" spans="2:20">
      <c r="B238" s="18">
        <f>'Frese Valve Selection'!Q238</f>
        <v>0</v>
      </c>
      <c r="C238" s="18">
        <f>'Frese Valve Selection'!AF238</f>
        <v>0</v>
      </c>
      <c r="S238" s="18" t="str">
        <f>'Tagging sheet valves'!A238</f>
        <v/>
      </c>
      <c r="T238" s="18">
        <f>'Tagging sheet actuators'!A238</f>
        <v>0</v>
      </c>
    </row>
    <row r="239" spans="2:20">
      <c r="B239" s="18">
        <f>'Frese Valve Selection'!Q239</f>
        <v>0</v>
      </c>
      <c r="C239" s="18">
        <f>'Frese Valve Selection'!AF239</f>
        <v>0</v>
      </c>
      <c r="S239" s="18" t="str">
        <f>'Tagging sheet valves'!A239</f>
        <v/>
      </c>
      <c r="T239" s="18">
        <f>'Tagging sheet actuators'!A239</f>
        <v>0</v>
      </c>
    </row>
    <row r="240" spans="2:20">
      <c r="B240" s="18">
        <f>'Frese Valve Selection'!Q240</f>
        <v>0</v>
      </c>
      <c r="C240" s="18">
        <f>'Frese Valve Selection'!AF240</f>
        <v>0</v>
      </c>
      <c r="S240" s="18" t="str">
        <f>'Tagging sheet valves'!A240</f>
        <v/>
      </c>
      <c r="T240" s="18">
        <f>'Tagging sheet actuators'!A240</f>
        <v>0</v>
      </c>
    </row>
    <row r="241" spans="2:20">
      <c r="B241" s="18">
        <f>'Frese Valve Selection'!Q241</f>
        <v>0</v>
      </c>
      <c r="C241" s="18">
        <f>'Frese Valve Selection'!AF241</f>
        <v>0</v>
      </c>
      <c r="S241" s="18" t="str">
        <f>'Tagging sheet valves'!A241</f>
        <v/>
      </c>
      <c r="T241" s="18">
        <f>'Tagging sheet actuators'!A241</f>
        <v>0</v>
      </c>
    </row>
    <row r="242" spans="2:20">
      <c r="B242" s="18">
        <f>'Frese Valve Selection'!Q242</f>
        <v>0</v>
      </c>
      <c r="C242" s="18">
        <f>'Frese Valve Selection'!AF242</f>
        <v>0</v>
      </c>
      <c r="S242" s="18" t="str">
        <f>'Tagging sheet valves'!A242</f>
        <v/>
      </c>
      <c r="T242" s="18">
        <f>'Tagging sheet actuators'!A242</f>
        <v>0</v>
      </c>
    </row>
    <row r="243" spans="2:20">
      <c r="B243" s="18">
        <f>'Frese Valve Selection'!Q243</f>
        <v>0</v>
      </c>
      <c r="C243" s="18">
        <f>'Frese Valve Selection'!AF243</f>
        <v>0</v>
      </c>
      <c r="S243" s="18" t="str">
        <f>'Tagging sheet valves'!A243</f>
        <v/>
      </c>
      <c r="T243" s="18">
        <f>'Tagging sheet actuators'!A243</f>
        <v>0</v>
      </c>
    </row>
    <row r="244" spans="2:20">
      <c r="B244" s="18">
        <f>'Frese Valve Selection'!Q244</f>
        <v>0</v>
      </c>
      <c r="C244" s="18">
        <f>'Frese Valve Selection'!AF244</f>
        <v>0</v>
      </c>
      <c r="S244" s="18" t="str">
        <f>'Tagging sheet valves'!A244</f>
        <v/>
      </c>
      <c r="T244" s="18">
        <f>'Tagging sheet actuators'!A244</f>
        <v>0</v>
      </c>
    </row>
    <row r="245" spans="2:20">
      <c r="B245" s="18">
        <f>'Frese Valve Selection'!Q245</f>
        <v>0</v>
      </c>
      <c r="C245" s="18">
        <f>'Frese Valve Selection'!AF245</f>
        <v>0</v>
      </c>
      <c r="S245" s="18" t="str">
        <f>'Tagging sheet valves'!A245</f>
        <v/>
      </c>
      <c r="T245" s="18">
        <f>'Tagging sheet actuators'!A245</f>
        <v>0</v>
      </c>
    </row>
    <row r="246" spans="2:20">
      <c r="B246" s="18">
        <f>'Frese Valve Selection'!Q246</f>
        <v>0</v>
      </c>
      <c r="C246" s="18">
        <f>'Frese Valve Selection'!AF246</f>
        <v>0</v>
      </c>
      <c r="S246" s="18" t="str">
        <f>'Tagging sheet valves'!A246</f>
        <v/>
      </c>
      <c r="T246" s="18">
        <f>'Tagging sheet actuators'!A246</f>
        <v>0</v>
      </c>
    </row>
    <row r="247" spans="2:20">
      <c r="B247" s="18">
        <f>'Frese Valve Selection'!Q247</f>
        <v>0</v>
      </c>
      <c r="C247" s="18">
        <f>'Frese Valve Selection'!AF247</f>
        <v>0</v>
      </c>
      <c r="S247" s="18" t="str">
        <f>'Tagging sheet valves'!A247</f>
        <v/>
      </c>
      <c r="T247" s="18">
        <f>'Tagging sheet actuators'!A247</f>
        <v>0</v>
      </c>
    </row>
    <row r="248" spans="2:20">
      <c r="B248" s="18">
        <f>'Frese Valve Selection'!Q248</f>
        <v>0</v>
      </c>
      <c r="C248" s="18">
        <f>'Frese Valve Selection'!AF248</f>
        <v>0</v>
      </c>
      <c r="S248" s="18" t="str">
        <f>'Tagging sheet valves'!A248</f>
        <v/>
      </c>
      <c r="T248" s="18">
        <f>'Tagging sheet actuators'!A248</f>
        <v>0</v>
      </c>
    </row>
    <row r="249" spans="2:20">
      <c r="B249" s="18">
        <f>'Frese Valve Selection'!Q249</f>
        <v>0</v>
      </c>
      <c r="C249" s="18">
        <f>'Frese Valve Selection'!AF249</f>
        <v>0</v>
      </c>
      <c r="S249" s="18" t="str">
        <f>'Tagging sheet valves'!A249</f>
        <v/>
      </c>
      <c r="T249" s="18">
        <f>'Tagging sheet actuators'!A249</f>
        <v>0</v>
      </c>
    </row>
    <row r="250" spans="2:20">
      <c r="B250" s="18">
        <f>'Frese Valve Selection'!Q250</f>
        <v>0</v>
      </c>
      <c r="C250" s="18">
        <f>'Frese Valve Selection'!AF250</f>
        <v>0</v>
      </c>
      <c r="S250" s="18" t="str">
        <f>'Tagging sheet valves'!A250</f>
        <v/>
      </c>
      <c r="T250" s="18">
        <f>'Tagging sheet actuators'!A250</f>
        <v>0</v>
      </c>
    </row>
    <row r="251" spans="2:20">
      <c r="B251" s="18">
        <f>'Frese Valve Selection'!Q251</f>
        <v>0</v>
      </c>
      <c r="C251" s="18">
        <f>'Frese Valve Selection'!AF251</f>
        <v>0</v>
      </c>
      <c r="S251" s="18" t="str">
        <f>'Tagging sheet valves'!A251</f>
        <v/>
      </c>
      <c r="T251" s="18">
        <f>'Tagging sheet actuators'!A251</f>
        <v>0</v>
      </c>
    </row>
    <row r="252" spans="2:20">
      <c r="B252" s="18">
        <f>'Frese Valve Selection'!Q252</f>
        <v>0</v>
      </c>
      <c r="C252" s="18">
        <f>'Frese Valve Selection'!AF252</f>
        <v>0</v>
      </c>
      <c r="S252" s="18" t="str">
        <f>'Tagging sheet valves'!A252</f>
        <v/>
      </c>
      <c r="T252" s="18">
        <f>'Tagging sheet actuators'!A252</f>
        <v>0</v>
      </c>
    </row>
    <row r="253" spans="2:20">
      <c r="B253" s="18">
        <f>'Frese Valve Selection'!Q253</f>
        <v>0</v>
      </c>
      <c r="C253" s="18">
        <f>'Frese Valve Selection'!AF253</f>
        <v>0</v>
      </c>
      <c r="S253" s="18" t="str">
        <f>'Tagging sheet valves'!A253</f>
        <v/>
      </c>
      <c r="T253" s="18">
        <f>'Tagging sheet actuators'!A253</f>
        <v>0</v>
      </c>
    </row>
    <row r="254" spans="2:20">
      <c r="B254" s="18">
        <f>'Frese Valve Selection'!Q254</f>
        <v>0</v>
      </c>
      <c r="C254" s="18">
        <f>'Frese Valve Selection'!AF254</f>
        <v>0</v>
      </c>
      <c r="S254" s="18" t="str">
        <f>'Tagging sheet valves'!A254</f>
        <v/>
      </c>
      <c r="T254" s="18">
        <f>'Tagging sheet actuators'!A254</f>
        <v>0</v>
      </c>
    </row>
    <row r="255" spans="2:20">
      <c r="B255" s="18">
        <f>'Frese Valve Selection'!Q255</f>
        <v>0</v>
      </c>
      <c r="C255" s="18">
        <f>'Frese Valve Selection'!AF255</f>
        <v>0</v>
      </c>
      <c r="S255" s="18" t="str">
        <f>'Tagging sheet valves'!A255</f>
        <v/>
      </c>
      <c r="T255" s="18">
        <f>'Tagging sheet actuators'!A255</f>
        <v>0</v>
      </c>
    </row>
    <row r="256" spans="2:20">
      <c r="B256" s="18">
        <f>'Frese Valve Selection'!Q256</f>
        <v>0</v>
      </c>
      <c r="C256" s="18">
        <f>'Frese Valve Selection'!AF256</f>
        <v>0</v>
      </c>
      <c r="S256" s="18" t="str">
        <f>'Tagging sheet valves'!A256</f>
        <v/>
      </c>
      <c r="T256" s="18">
        <f>'Tagging sheet actuators'!A256</f>
        <v>0</v>
      </c>
    </row>
    <row r="257" spans="2:20">
      <c r="B257" s="18">
        <f>'Frese Valve Selection'!Q257</f>
        <v>0</v>
      </c>
      <c r="C257" s="18">
        <f>'Frese Valve Selection'!AF257</f>
        <v>0</v>
      </c>
      <c r="S257" s="18" t="str">
        <f>'Tagging sheet valves'!A257</f>
        <v/>
      </c>
      <c r="T257" s="18">
        <f>'Tagging sheet actuators'!A257</f>
        <v>0</v>
      </c>
    </row>
    <row r="258" spans="2:20">
      <c r="B258" s="18">
        <f>'Frese Valve Selection'!Q258</f>
        <v>0</v>
      </c>
      <c r="C258" s="18">
        <f>'Frese Valve Selection'!AF258</f>
        <v>0</v>
      </c>
      <c r="S258" s="18" t="str">
        <f>'Tagging sheet valves'!A258</f>
        <v/>
      </c>
      <c r="T258" s="18">
        <f>'Tagging sheet actuators'!A258</f>
        <v>0</v>
      </c>
    </row>
    <row r="259" spans="2:20">
      <c r="B259" s="18">
        <f>'Frese Valve Selection'!Q259</f>
        <v>0</v>
      </c>
      <c r="C259" s="18">
        <f>'Frese Valve Selection'!AF259</f>
        <v>0</v>
      </c>
      <c r="S259" s="18" t="str">
        <f>'Tagging sheet valves'!A259</f>
        <v/>
      </c>
      <c r="T259" s="18">
        <f>'Tagging sheet actuators'!A259</f>
        <v>0</v>
      </c>
    </row>
    <row r="260" spans="2:20">
      <c r="B260" s="18">
        <f>'Frese Valve Selection'!Q260</f>
        <v>0</v>
      </c>
      <c r="C260" s="18">
        <f>'Frese Valve Selection'!AF260</f>
        <v>0</v>
      </c>
      <c r="S260" s="18" t="str">
        <f>'Tagging sheet valves'!A260</f>
        <v/>
      </c>
      <c r="T260" s="18">
        <f>'Tagging sheet actuators'!A260</f>
        <v>0</v>
      </c>
    </row>
    <row r="261" spans="2:20">
      <c r="B261" s="18">
        <f>'Frese Valve Selection'!Q261</f>
        <v>0</v>
      </c>
      <c r="C261" s="18">
        <f>'Frese Valve Selection'!AF261</f>
        <v>0</v>
      </c>
      <c r="S261" s="18" t="str">
        <f>'Tagging sheet valves'!A261</f>
        <v/>
      </c>
      <c r="T261" s="18">
        <f>'Tagging sheet actuators'!A261</f>
        <v>0</v>
      </c>
    </row>
    <row r="262" spans="2:20">
      <c r="B262" s="18">
        <f>'Frese Valve Selection'!Q262</f>
        <v>0</v>
      </c>
      <c r="C262" s="18">
        <f>'Frese Valve Selection'!AF262</f>
        <v>0</v>
      </c>
      <c r="S262" s="18" t="str">
        <f>'Tagging sheet valves'!A262</f>
        <v/>
      </c>
      <c r="T262" s="18">
        <f>'Tagging sheet actuators'!A262</f>
        <v>0</v>
      </c>
    </row>
    <row r="263" spans="2:20">
      <c r="B263" s="18">
        <f>'Frese Valve Selection'!Q263</f>
        <v>0</v>
      </c>
      <c r="C263" s="18">
        <f>'Frese Valve Selection'!AF263</f>
        <v>0</v>
      </c>
      <c r="S263" s="18" t="str">
        <f>'Tagging sheet valves'!A263</f>
        <v/>
      </c>
      <c r="T263" s="18">
        <f>'Tagging sheet actuators'!A263</f>
        <v>0</v>
      </c>
    </row>
    <row r="264" spans="2:20">
      <c r="B264" s="18">
        <f>'Frese Valve Selection'!Q264</f>
        <v>0</v>
      </c>
      <c r="C264" s="18">
        <f>'Frese Valve Selection'!AF264</f>
        <v>0</v>
      </c>
      <c r="S264" s="18" t="str">
        <f>'Tagging sheet valves'!A264</f>
        <v/>
      </c>
      <c r="T264" s="18">
        <f>'Tagging sheet actuators'!A264</f>
        <v>0</v>
      </c>
    </row>
    <row r="265" spans="2:20">
      <c r="B265" s="18">
        <f>'Frese Valve Selection'!Q265</f>
        <v>0</v>
      </c>
      <c r="C265" s="18">
        <f>'Frese Valve Selection'!AF265</f>
        <v>0</v>
      </c>
      <c r="S265" s="18" t="str">
        <f>'Tagging sheet valves'!A265</f>
        <v/>
      </c>
      <c r="T265" s="18">
        <f>'Tagging sheet actuators'!A265</f>
        <v>0</v>
      </c>
    </row>
    <row r="266" spans="2:20">
      <c r="B266" s="18">
        <f>'Frese Valve Selection'!Q266</f>
        <v>0</v>
      </c>
      <c r="C266" s="18">
        <f>'Frese Valve Selection'!AF266</f>
        <v>0</v>
      </c>
      <c r="S266" s="18" t="str">
        <f>'Tagging sheet valves'!A266</f>
        <v/>
      </c>
      <c r="T266" s="18">
        <f>'Tagging sheet actuators'!A266</f>
        <v>0</v>
      </c>
    </row>
    <row r="267" spans="2:20">
      <c r="B267" s="18">
        <f>'Frese Valve Selection'!Q267</f>
        <v>0</v>
      </c>
      <c r="C267" s="18">
        <f>'Frese Valve Selection'!AF267</f>
        <v>0</v>
      </c>
      <c r="S267" s="18" t="str">
        <f>'Tagging sheet valves'!A267</f>
        <v/>
      </c>
      <c r="T267" s="18">
        <f>'Tagging sheet actuators'!A267</f>
        <v>0</v>
      </c>
    </row>
    <row r="268" spans="2:20">
      <c r="B268" s="18">
        <f>'Frese Valve Selection'!Q268</f>
        <v>0</v>
      </c>
      <c r="C268" s="18">
        <f>'Frese Valve Selection'!AF268</f>
        <v>0</v>
      </c>
      <c r="S268" s="18" t="str">
        <f>'Tagging sheet valves'!A268</f>
        <v/>
      </c>
      <c r="T268" s="18">
        <f>'Tagging sheet actuators'!A268</f>
        <v>0</v>
      </c>
    </row>
    <row r="269" spans="2:20">
      <c r="B269" s="18">
        <f>'Frese Valve Selection'!Q269</f>
        <v>0</v>
      </c>
      <c r="C269" s="18">
        <f>'Frese Valve Selection'!AF269</f>
        <v>0</v>
      </c>
      <c r="S269" s="18" t="str">
        <f>'Tagging sheet valves'!A269</f>
        <v/>
      </c>
      <c r="T269" s="18">
        <f>'Tagging sheet actuators'!A269</f>
        <v>0</v>
      </c>
    </row>
    <row r="270" spans="2:20">
      <c r="B270" s="18">
        <f>'Frese Valve Selection'!Q270</f>
        <v>0</v>
      </c>
      <c r="C270" s="18">
        <f>'Frese Valve Selection'!AF270</f>
        <v>0</v>
      </c>
      <c r="S270" s="18" t="str">
        <f>'Tagging sheet valves'!A270</f>
        <v/>
      </c>
      <c r="T270" s="18">
        <f>'Tagging sheet actuators'!A270</f>
        <v>0</v>
      </c>
    </row>
    <row r="271" spans="2:20">
      <c r="B271" s="18">
        <f>'Frese Valve Selection'!Q271</f>
        <v>0</v>
      </c>
      <c r="C271" s="18">
        <f>'Frese Valve Selection'!AF271</f>
        <v>0</v>
      </c>
      <c r="S271" s="18" t="str">
        <f>'Tagging sheet valves'!A271</f>
        <v/>
      </c>
      <c r="T271" s="18">
        <f>'Tagging sheet actuators'!A271</f>
        <v>0</v>
      </c>
    </row>
    <row r="272" spans="2:20">
      <c r="B272" s="18">
        <f>'Frese Valve Selection'!Q272</f>
        <v>0</v>
      </c>
      <c r="C272" s="18">
        <f>'Frese Valve Selection'!AF272</f>
        <v>0</v>
      </c>
      <c r="S272" s="18" t="str">
        <f>'Tagging sheet valves'!A272</f>
        <v/>
      </c>
      <c r="T272" s="18">
        <f>'Tagging sheet actuators'!A272</f>
        <v>0</v>
      </c>
    </row>
    <row r="273" spans="2:20">
      <c r="B273" s="18">
        <f>'Frese Valve Selection'!Q273</f>
        <v>0</v>
      </c>
      <c r="C273" s="18">
        <f>'Frese Valve Selection'!AF273</f>
        <v>0</v>
      </c>
      <c r="S273" s="18" t="str">
        <f>'Tagging sheet valves'!A273</f>
        <v/>
      </c>
      <c r="T273" s="18">
        <f>'Tagging sheet actuators'!A273</f>
        <v>0</v>
      </c>
    </row>
    <row r="274" spans="2:20">
      <c r="B274" s="18">
        <f>'Frese Valve Selection'!Q274</f>
        <v>0</v>
      </c>
      <c r="C274" s="18">
        <f>'Frese Valve Selection'!AF274</f>
        <v>0</v>
      </c>
      <c r="S274" s="18" t="str">
        <f>'Tagging sheet valves'!A274</f>
        <v/>
      </c>
      <c r="T274" s="18">
        <f>'Tagging sheet actuators'!A274</f>
        <v>0</v>
      </c>
    </row>
    <row r="275" spans="2:20">
      <c r="B275" s="18">
        <f>'Frese Valve Selection'!Q275</f>
        <v>0</v>
      </c>
      <c r="C275" s="18">
        <f>'Frese Valve Selection'!AF275</f>
        <v>0</v>
      </c>
      <c r="S275" s="18" t="str">
        <f>'Tagging sheet valves'!A275</f>
        <v/>
      </c>
      <c r="T275" s="18">
        <f>'Tagging sheet actuators'!A275</f>
        <v>0</v>
      </c>
    </row>
    <row r="276" spans="2:20">
      <c r="B276" s="18">
        <f>'Frese Valve Selection'!Q276</f>
        <v>0</v>
      </c>
      <c r="C276" s="18">
        <f>'Frese Valve Selection'!AF276</f>
        <v>0</v>
      </c>
      <c r="S276" s="18" t="str">
        <f>'Tagging sheet valves'!A276</f>
        <v/>
      </c>
      <c r="T276" s="18">
        <f>'Tagging sheet actuators'!A276</f>
        <v>0</v>
      </c>
    </row>
    <row r="277" spans="2:20">
      <c r="B277" s="18">
        <f>'Frese Valve Selection'!Q277</f>
        <v>0</v>
      </c>
      <c r="C277" s="18">
        <f>'Frese Valve Selection'!AF277</f>
        <v>0</v>
      </c>
      <c r="S277" s="18" t="str">
        <f>'Tagging sheet valves'!A277</f>
        <v/>
      </c>
      <c r="T277" s="18">
        <f>'Tagging sheet actuators'!A277</f>
        <v>0</v>
      </c>
    </row>
    <row r="278" spans="2:20">
      <c r="B278" s="18">
        <f>'Frese Valve Selection'!Q278</f>
        <v>0</v>
      </c>
      <c r="C278" s="18">
        <f>'Frese Valve Selection'!AF278</f>
        <v>0</v>
      </c>
      <c r="S278" s="18" t="str">
        <f>'Tagging sheet valves'!A278</f>
        <v/>
      </c>
      <c r="T278" s="18">
        <f>'Tagging sheet actuators'!A278</f>
        <v>0</v>
      </c>
    </row>
    <row r="279" spans="2:20">
      <c r="B279" s="18">
        <f>'Frese Valve Selection'!Q279</f>
        <v>0</v>
      </c>
      <c r="C279" s="18">
        <f>'Frese Valve Selection'!AF279</f>
        <v>0</v>
      </c>
      <c r="S279" s="18" t="str">
        <f>'Tagging sheet valves'!A279</f>
        <v/>
      </c>
      <c r="T279" s="18">
        <f>'Tagging sheet actuators'!A279</f>
        <v>0</v>
      </c>
    </row>
    <row r="280" spans="2:20">
      <c r="B280" s="18">
        <f>'Frese Valve Selection'!Q280</f>
        <v>0</v>
      </c>
      <c r="C280" s="18">
        <f>'Frese Valve Selection'!AF280</f>
        <v>0</v>
      </c>
      <c r="S280" s="18" t="str">
        <f>'Tagging sheet valves'!A280</f>
        <v/>
      </c>
      <c r="T280" s="18">
        <f>'Tagging sheet actuators'!A280</f>
        <v>0</v>
      </c>
    </row>
    <row r="281" spans="2:20">
      <c r="B281" s="18">
        <f>'Frese Valve Selection'!Q281</f>
        <v>0</v>
      </c>
      <c r="C281" s="18">
        <f>'Frese Valve Selection'!AF281</f>
        <v>0</v>
      </c>
      <c r="S281" s="18" t="str">
        <f>'Tagging sheet valves'!A281</f>
        <v/>
      </c>
      <c r="T281" s="18">
        <f>'Tagging sheet actuators'!A281</f>
        <v>0</v>
      </c>
    </row>
    <row r="282" spans="2:20">
      <c r="B282" s="18">
        <f>'Frese Valve Selection'!Q282</f>
        <v>0</v>
      </c>
      <c r="C282" s="18">
        <f>'Frese Valve Selection'!AF282</f>
        <v>0</v>
      </c>
      <c r="S282" s="18" t="str">
        <f>'Tagging sheet valves'!A282</f>
        <v/>
      </c>
      <c r="T282" s="18">
        <f>'Tagging sheet actuators'!A282</f>
        <v>0</v>
      </c>
    </row>
    <row r="283" spans="2:20">
      <c r="B283" s="18">
        <f>'Frese Valve Selection'!Q283</f>
        <v>0</v>
      </c>
      <c r="C283" s="18">
        <f>'Frese Valve Selection'!AF283</f>
        <v>0</v>
      </c>
      <c r="S283" s="18" t="str">
        <f>'Tagging sheet valves'!A283</f>
        <v/>
      </c>
      <c r="T283" s="18">
        <f>'Tagging sheet actuators'!A283</f>
        <v>0</v>
      </c>
    </row>
    <row r="284" spans="2:20">
      <c r="B284" s="18">
        <f>'Frese Valve Selection'!Q284</f>
        <v>0</v>
      </c>
      <c r="C284" s="18">
        <f>'Frese Valve Selection'!AF284</f>
        <v>0</v>
      </c>
      <c r="S284" s="18" t="str">
        <f>'Tagging sheet valves'!A284</f>
        <v/>
      </c>
      <c r="T284" s="18">
        <f>'Tagging sheet actuators'!A284</f>
        <v>0</v>
      </c>
    </row>
    <row r="285" spans="2:20">
      <c r="B285" s="18">
        <f>'Frese Valve Selection'!Q285</f>
        <v>0</v>
      </c>
      <c r="C285" s="18">
        <f>'Frese Valve Selection'!AF285</f>
        <v>0</v>
      </c>
      <c r="S285" s="18" t="str">
        <f>'Tagging sheet valves'!A285</f>
        <v/>
      </c>
      <c r="T285" s="18">
        <f>'Tagging sheet actuators'!A285</f>
        <v>0</v>
      </c>
    </row>
    <row r="286" spans="2:20">
      <c r="B286" s="18">
        <f>'Frese Valve Selection'!Q286</f>
        <v>0</v>
      </c>
      <c r="C286" s="18">
        <f>'Frese Valve Selection'!AF286</f>
        <v>0</v>
      </c>
      <c r="S286" s="18" t="str">
        <f>'Tagging sheet valves'!A286</f>
        <v/>
      </c>
      <c r="T286" s="18">
        <f>'Tagging sheet actuators'!A286</f>
        <v>0</v>
      </c>
    </row>
    <row r="287" spans="2:20">
      <c r="B287" s="18">
        <f>'Frese Valve Selection'!Q287</f>
        <v>0</v>
      </c>
      <c r="C287" s="18">
        <f>'Frese Valve Selection'!AF287</f>
        <v>0</v>
      </c>
      <c r="S287" s="18" t="str">
        <f>'Tagging sheet valves'!A287</f>
        <v/>
      </c>
      <c r="T287" s="18">
        <f>'Tagging sheet actuators'!A287</f>
        <v>0</v>
      </c>
    </row>
    <row r="288" spans="2:20">
      <c r="B288" s="18">
        <f>'Frese Valve Selection'!Q288</f>
        <v>0</v>
      </c>
      <c r="C288" s="18">
        <f>'Frese Valve Selection'!AF288</f>
        <v>0</v>
      </c>
      <c r="S288" s="18" t="str">
        <f>'Tagging sheet valves'!A288</f>
        <v/>
      </c>
      <c r="T288" s="18">
        <f>'Tagging sheet actuators'!A288</f>
        <v>0</v>
      </c>
    </row>
    <row r="289" spans="2:20">
      <c r="B289" s="18">
        <f>'Frese Valve Selection'!Q289</f>
        <v>0</v>
      </c>
      <c r="C289" s="18">
        <f>'Frese Valve Selection'!AF289</f>
        <v>0</v>
      </c>
      <c r="S289" s="18" t="str">
        <f>'Tagging sheet valves'!A289</f>
        <v/>
      </c>
      <c r="T289" s="18">
        <f>'Tagging sheet actuators'!A289</f>
        <v>0</v>
      </c>
    </row>
    <row r="290" spans="2:20">
      <c r="B290" s="18">
        <f>'Frese Valve Selection'!Q290</f>
        <v>0</v>
      </c>
      <c r="C290" s="18">
        <f>'Frese Valve Selection'!AF290</f>
        <v>0</v>
      </c>
      <c r="S290" s="18" t="str">
        <f>'Tagging sheet valves'!A290</f>
        <v/>
      </c>
      <c r="T290" s="18">
        <f>'Tagging sheet actuators'!A290</f>
        <v>0</v>
      </c>
    </row>
    <row r="291" spans="2:20">
      <c r="B291" s="18">
        <f>'Frese Valve Selection'!Q291</f>
        <v>0</v>
      </c>
      <c r="C291" s="18">
        <f>'Frese Valve Selection'!AF291</f>
        <v>0</v>
      </c>
      <c r="S291" s="18" t="str">
        <f>'Tagging sheet valves'!A291</f>
        <v/>
      </c>
      <c r="T291" s="18">
        <f>'Tagging sheet actuators'!A291</f>
        <v>0</v>
      </c>
    </row>
    <row r="292" spans="2:20">
      <c r="B292" s="18">
        <f>'Frese Valve Selection'!Q292</f>
        <v>0</v>
      </c>
      <c r="C292" s="18">
        <f>'Frese Valve Selection'!AF292</f>
        <v>0</v>
      </c>
      <c r="S292" s="18" t="str">
        <f>'Tagging sheet valves'!A292</f>
        <v/>
      </c>
      <c r="T292" s="18">
        <f>'Tagging sheet actuators'!A292</f>
        <v>0</v>
      </c>
    </row>
    <row r="293" spans="2:20">
      <c r="B293" s="18">
        <f>'Frese Valve Selection'!Q293</f>
        <v>0</v>
      </c>
      <c r="C293" s="18">
        <f>'Frese Valve Selection'!AF293</f>
        <v>0</v>
      </c>
      <c r="S293" s="18" t="str">
        <f>'Tagging sheet valves'!A293</f>
        <v/>
      </c>
      <c r="T293" s="18">
        <f>'Tagging sheet actuators'!A293</f>
        <v>0</v>
      </c>
    </row>
    <row r="294" spans="2:20">
      <c r="B294" s="18">
        <f>'Frese Valve Selection'!Q294</f>
        <v>0</v>
      </c>
      <c r="C294" s="18">
        <f>'Frese Valve Selection'!AF294</f>
        <v>0</v>
      </c>
      <c r="S294" s="18" t="str">
        <f>'Tagging sheet valves'!A294</f>
        <v/>
      </c>
      <c r="T294" s="18">
        <f>'Tagging sheet actuators'!A294</f>
        <v>0</v>
      </c>
    </row>
    <row r="295" spans="2:20">
      <c r="B295" s="18">
        <f>'Frese Valve Selection'!Q295</f>
        <v>0</v>
      </c>
      <c r="C295" s="18">
        <f>'Frese Valve Selection'!AF295</f>
        <v>0</v>
      </c>
      <c r="S295" s="18" t="str">
        <f>'Tagging sheet valves'!A295</f>
        <v/>
      </c>
      <c r="T295" s="18">
        <f>'Tagging sheet actuators'!A295</f>
        <v>0</v>
      </c>
    </row>
    <row r="296" spans="2:20">
      <c r="B296" s="18">
        <f>'Frese Valve Selection'!Q296</f>
        <v>0</v>
      </c>
      <c r="C296" s="18">
        <f>'Frese Valve Selection'!AF296</f>
        <v>0</v>
      </c>
      <c r="S296" s="18" t="str">
        <f>'Tagging sheet valves'!A296</f>
        <v/>
      </c>
      <c r="T296" s="18">
        <f>'Tagging sheet actuators'!A296</f>
        <v>0</v>
      </c>
    </row>
    <row r="297" spans="2:20">
      <c r="B297" s="18">
        <f>'Frese Valve Selection'!Q297</f>
        <v>0</v>
      </c>
      <c r="C297" s="18">
        <f>'Frese Valve Selection'!AF297</f>
        <v>0</v>
      </c>
      <c r="S297" s="18" t="str">
        <f>'Tagging sheet valves'!A297</f>
        <v/>
      </c>
      <c r="T297" s="18">
        <f>'Tagging sheet actuators'!A297</f>
        <v>0</v>
      </c>
    </row>
    <row r="298" spans="2:20">
      <c r="B298" s="18">
        <f>'Frese Valve Selection'!Q298</f>
        <v>0</v>
      </c>
      <c r="C298" s="18">
        <f>'Frese Valve Selection'!AF298</f>
        <v>0</v>
      </c>
      <c r="S298" s="18" t="str">
        <f>'Tagging sheet valves'!A298</f>
        <v/>
      </c>
      <c r="T298" s="18">
        <f>'Tagging sheet actuators'!A298</f>
        <v>0</v>
      </c>
    </row>
    <row r="299" spans="2:20">
      <c r="B299" s="18">
        <f>'Frese Valve Selection'!Q299</f>
        <v>0</v>
      </c>
      <c r="C299" s="18">
        <f>'Frese Valve Selection'!AF299</f>
        <v>0</v>
      </c>
      <c r="S299" s="18" t="str">
        <f>'Tagging sheet valves'!A299</f>
        <v/>
      </c>
      <c r="T299" s="18">
        <f>'Tagging sheet actuators'!A299</f>
        <v>0</v>
      </c>
    </row>
    <row r="300" spans="2:20">
      <c r="B300" s="18">
        <f>'Frese Valve Selection'!Q300</f>
        <v>0</v>
      </c>
      <c r="C300" s="18">
        <f>'Frese Valve Selection'!AF300</f>
        <v>0</v>
      </c>
      <c r="S300" s="18" t="str">
        <f>'Tagging sheet valves'!A300</f>
        <v/>
      </c>
      <c r="T300" s="18">
        <f>'Tagging sheet actuators'!A300</f>
        <v>0</v>
      </c>
    </row>
    <row r="301" spans="2:20">
      <c r="B301" s="18">
        <f>'Frese Valve Selection'!Q301</f>
        <v>0</v>
      </c>
      <c r="C301" s="18">
        <f>'Frese Valve Selection'!AF301</f>
        <v>0</v>
      </c>
      <c r="S301" s="18" t="str">
        <f>'Tagging sheet valves'!A301</f>
        <v/>
      </c>
      <c r="T301" s="18">
        <f>'Tagging sheet actuators'!A301</f>
        <v>0</v>
      </c>
    </row>
    <row r="302" spans="2:20">
      <c r="B302" s="18">
        <f>'Frese Valve Selection'!Q302</f>
        <v>0</v>
      </c>
      <c r="C302" s="18">
        <f>'Frese Valve Selection'!AF302</f>
        <v>0</v>
      </c>
      <c r="S302" s="18" t="str">
        <f>'Tagging sheet valves'!A302</f>
        <v/>
      </c>
      <c r="T302" s="18">
        <f>'Tagging sheet actuators'!A302</f>
        <v>0</v>
      </c>
    </row>
    <row r="303" spans="2:20">
      <c r="B303" s="18">
        <f>'Frese Valve Selection'!Q303</f>
        <v>0</v>
      </c>
      <c r="C303" s="18">
        <f>'Frese Valve Selection'!AF303</f>
        <v>0</v>
      </c>
      <c r="S303" s="18" t="str">
        <f>'Tagging sheet valves'!A303</f>
        <v/>
      </c>
      <c r="T303" s="18">
        <f>'Tagging sheet actuators'!A303</f>
        <v>0</v>
      </c>
    </row>
    <row r="304" spans="2:20">
      <c r="B304" s="18">
        <f>'Frese Valve Selection'!Q304</f>
        <v>0</v>
      </c>
      <c r="C304" s="18">
        <f>'Frese Valve Selection'!AF304</f>
        <v>0</v>
      </c>
      <c r="S304" s="18" t="str">
        <f>'Tagging sheet valves'!A304</f>
        <v/>
      </c>
      <c r="T304" s="18">
        <f>'Tagging sheet actuators'!A304</f>
        <v>0</v>
      </c>
    </row>
    <row r="305" spans="2:20">
      <c r="B305" s="18">
        <f>'Frese Valve Selection'!Q305</f>
        <v>0</v>
      </c>
      <c r="C305" s="18">
        <f>'Frese Valve Selection'!AF305</f>
        <v>0</v>
      </c>
      <c r="S305" s="18" t="str">
        <f>'Tagging sheet valves'!A305</f>
        <v/>
      </c>
      <c r="T305" s="18">
        <f>'Tagging sheet actuators'!A305</f>
        <v>0</v>
      </c>
    </row>
    <row r="306" spans="2:20">
      <c r="B306" s="18">
        <f>'Frese Valve Selection'!Q306</f>
        <v>0</v>
      </c>
      <c r="C306" s="18">
        <f>'Frese Valve Selection'!AF306</f>
        <v>0</v>
      </c>
      <c r="S306" s="18" t="str">
        <f>'Tagging sheet valves'!A306</f>
        <v/>
      </c>
      <c r="T306" s="18">
        <f>'Tagging sheet actuators'!A306</f>
        <v>0</v>
      </c>
    </row>
    <row r="307" spans="2:20">
      <c r="B307" s="18">
        <f>'Frese Valve Selection'!Q307</f>
        <v>0</v>
      </c>
      <c r="C307" s="18">
        <f>'Frese Valve Selection'!AF307</f>
        <v>0</v>
      </c>
      <c r="S307" s="18" t="str">
        <f>'Tagging sheet valves'!A307</f>
        <v/>
      </c>
      <c r="T307" s="18">
        <f>'Tagging sheet actuators'!A307</f>
        <v>0</v>
      </c>
    </row>
    <row r="308" spans="2:20">
      <c r="B308" s="18">
        <f>'Frese Valve Selection'!Q308</f>
        <v>0</v>
      </c>
      <c r="C308" s="18">
        <f>'Frese Valve Selection'!AF308</f>
        <v>0</v>
      </c>
      <c r="S308" s="18" t="str">
        <f>'Tagging sheet valves'!A308</f>
        <v/>
      </c>
      <c r="T308" s="18">
        <f>'Tagging sheet actuators'!A308</f>
        <v>0</v>
      </c>
    </row>
    <row r="309" spans="2:20">
      <c r="B309" s="18">
        <f>'Frese Valve Selection'!Q309</f>
        <v>0</v>
      </c>
      <c r="C309" s="18">
        <f>'Frese Valve Selection'!AF309</f>
        <v>0</v>
      </c>
      <c r="S309" s="18" t="str">
        <f>'Tagging sheet valves'!A309</f>
        <v/>
      </c>
      <c r="T309" s="18">
        <f>'Tagging sheet actuators'!A309</f>
        <v>0</v>
      </c>
    </row>
    <row r="310" spans="2:20">
      <c r="B310" s="18">
        <f>'Frese Valve Selection'!Q310</f>
        <v>0</v>
      </c>
      <c r="C310" s="18">
        <f>'Frese Valve Selection'!AF310</f>
        <v>0</v>
      </c>
      <c r="S310" s="18" t="str">
        <f>'Tagging sheet valves'!A310</f>
        <v/>
      </c>
      <c r="T310" s="18">
        <f>'Tagging sheet actuators'!A310</f>
        <v>0</v>
      </c>
    </row>
    <row r="311" spans="2:20">
      <c r="B311" s="18">
        <f>'Frese Valve Selection'!Q311</f>
        <v>0</v>
      </c>
      <c r="C311" s="18">
        <f>'Frese Valve Selection'!AF311</f>
        <v>0</v>
      </c>
      <c r="S311" s="18" t="str">
        <f>'Tagging sheet valves'!A311</f>
        <v/>
      </c>
      <c r="T311" s="18">
        <f>'Tagging sheet actuators'!A311</f>
        <v>0</v>
      </c>
    </row>
    <row r="312" spans="2:20">
      <c r="B312" s="18">
        <f>'Frese Valve Selection'!Q312</f>
        <v>0</v>
      </c>
      <c r="C312" s="18">
        <f>'Frese Valve Selection'!AF312</f>
        <v>0</v>
      </c>
      <c r="S312" s="18" t="str">
        <f>'Tagging sheet valves'!A312</f>
        <v/>
      </c>
      <c r="T312" s="18">
        <f>'Tagging sheet actuators'!A312</f>
        <v>0</v>
      </c>
    </row>
    <row r="313" spans="2:20">
      <c r="B313" s="18">
        <f>'Frese Valve Selection'!Q313</f>
        <v>0</v>
      </c>
      <c r="C313" s="18">
        <f>'Frese Valve Selection'!AF313</f>
        <v>0</v>
      </c>
      <c r="S313" s="18" t="str">
        <f>'Tagging sheet valves'!A313</f>
        <v/>
      </c>
      <c r="T313" s="18">
        <f>'Tagging sheet actuators'!A313</f>
        <v>0</v>
      </c>
    </row>
    <row r="314" spans="2:20">
      <c r="B314" s="18">
        <f>'Frese Valve Selection'!Q314</f>
        <v>0</v>
      </c>
      <c r="C314" s="18">
        <f>'Frese Valve Selection'!AF314</f>
        <v>0</v>
      </c>
      <c r="S314" s="18" t="str">
        <f>'Tagging sheet valves'!A314</f>
        <v/>
      </c>
      <c r="T314" s="18">
        <f>'Tagging sheet actuators'!A314</f>
        <v>0</v>
      </c>
    </row>
    <row r="315" spans="2:20">
      <c r="B315" s="18">
        <f>'Frese Valve Selection'!Q315</f>
        <v>0</v>
      </c>
      <c r="C315" s="18">
        <f>'Frese Valve Selection'!AF315</f>
        <v>0</v>
      </c>
      <c r="S315" s="18" t="str">
        <f>'Tagging sheet valves'!A315</f>
        <v/>
      </c>
      <c r="T315" s="18">
        <f>'Tagging sheet actuators'!A315</f>
        <v>0</v>
      </c>
    </row>
    <row r="316" spans="2:20">
      <c r="B316" s="18">
        <f>'Frese Valve Selection'!Q316</f>
        <v>0</v>
      </c>
      <c r="C316" s="18">
        <f>'Frese Valve Selection'!AF316</f>
        <v>0</v>
      </c>
      <c r="S316" s="18" t="str">
        <f>'Tagging sheet valves'!A316</f>
        <v/>
      </c>
      <c r="T316" s="18">
        <f>'Tagging sheet actuators'!A316</f>
        <v>0</v>
      </c>
    </row>
    <row r="317" spans="2:20">
      <c r="B317" s="18">
        <f>'Frese Valve Selection'!Q317</f>
        <v>0</v>
      </c>
      <c r="C317" s="18">
        <f>'Frese Valve Selection'!AF317</f>
        <v>0</v>
      </c>
      <c r="S317" s="18" t="str">
        <f>'Tagging sheet valves'!A317</f>
        <v/>
      </c>
      <c r="T317" s="18">
        <f>'Tagging sheet actuators'!A317</f>
        <v>0</v>
      </c>
    </row>
    <row r="318" spans="2:20">
      <c r="B318" s="18">
        <f>'Frese Valve Selection'!Q318</f>
        <v>0</v>
      </c>
      <c r="C318" s="18">
        <f>'Frese Valve Selection'!AF318</f>
        <v>0</v>
      </c>
      <c r="S318" s="18" t="str">
        <f>'Tagging sheet valves'!A318</f>
        <v/>
      </c>
      <c r="T318" s="18">
        <f>'Tagging sheet actuators'!A318</f>
        <v>0</v>
      </c>
    </row>
    <row r="319" spans="2:20">
      <c r="B319" s="18">
        <f>'Frese Valve Selection'!Q319</f>
        <v>0</v>
      </c>
      <c r="C319" s="18">
        <f>'Frese Valve Selection'!AF319</f>
        <v>0</v>
      </c>
      <c r="S319" s="18" t="str">
        <f>'Tagging sheet valves'!A319</f>
        <v/>
      </c>
      <c r="T319" s="18">
        <f>'Tagging sheet actuators'!A319</f>
        <v>0</v>
      </c>
    </row>
    <row r="320" spans="2:20">
      <c r="B320" s="18">
        <f>'Frese Valve Selection'!Q320</f>
        <v>0</v>
      </c>
      <c r="C320" s="18">
        <f>'Frese Valve Selection'!AF320</f>
        <v>0</v>
      </c>
      <c r="S320" s="18" t="str">
        <f>'Tagging sheet valves'!A320</f>
        <v/>
      </c>
      <c r="T320" s="18">
        <f>'Tagging sheet actuators'!A320</f>
        <v>0</v>
      </c>
    </row>
    <row r="321" spans="2:20">
      <c r="B321" s="18">
        <f>'Frese Valve Selection'!Q321</f>
        <v>0</v>
      </c>
      <c r="C321" s="18">
        <f>'Frese Valve Selection'!AF321</f>
        <v>0</v>
      </c>
      <c r="S321" s="18" t="str">
        <f>'Tagging sheet valves'!A321</f>
        <v/>
      </c>
      <c r="T321" s="18">
        <f>'Tagging sheet actuators'!A321</f>
        <v>0</v>
      </c>
    </row>
    <row r="322" spans="2:20">
      <c r="B322" s="18">
        <f>'Frese Valve Selection'!Q322</f>
        <v>0</v>
      </c>
      <c r="C322" s="18">
        <f>'Frese Valve Selection'!AF322</f>
        <v>0</v>
      </c>
      <c r="S322" s="18" t="str">
        <f>'Tagging sheet valves'!A322</f>
        <v/>
      </c>
      <c r="T322" s="18">
        <f>'Tagging sheet actuators'!A322</f>
        <v>0</v>
      </c>
    </row>
    <row r="323" spans="2:20">
      <c r="B323" s="18">
        <f>'Frese Valve Selection'!Q323</f>
        <v>0</v>
      </c>
      <c r="C323" s="18">
        <f>'Frese Valve Selection'!AF323</f>
        <v>0</v>
      </c>
      <c r="S323" s="18" t="str">
        <f>'Tagging sheet valves'!A323</f>
        <v/>
      </c>
      <c r="T323" s="18">
        <f>'Tagging sheet actuators'!A323</f>
        <v>0</v>
      </c>
    </row>
    <row r="324" spans="2:20">
      <c r="B324" s="18">
        <f>'Frese Valve Selection'!Q324</f>
        <v>0</v>
      </c>
      <c r="C324" s="18">
        <f>'Frese Valve Selection'!AF324</f>
        <v>0</v>
      </c>
      <c r="S324" s="18" t="str">
        <f>'Tagging sheet valves'!A324</f>
        <v/>
      </c>
      <c r="T324" s="18">
        <f>'Tagging sheet actuators'!A324</f>
        <v>0</v>
      </c>
    </row>
    <row r="325" spans="2:20">
      <c r="B325" s="18">
        <f>'Frese Valve Selection'!Q325</f>
        <v>0</v>
      </c>
      <c r="C325" s="18">
        <f>'Frese Valve Selection'!AF325</f>
        <v>0</v>
      </c>
      <c r="S325" s="18" t="str">
        <f>'Tagging sheet valves'!A325</f>
        <v/>
      </c>
      <c r="T325" s="18">
        <f>'Tagging sheet actuators'!A325</f>
        <v>0</v>
      </c>
    </row>
    <row r="326" spans="2:20">
      <c r="B326" s="18">
        <f>'Frese Valve Selection'!Q326</f>
        <v>0</v>
      </c>
      <c r="C326" s="18">
        <f>'Frese Valve Selection'!AF326</f>
        <v>0</v>
      </c>
      <c r="S326" s="18" t="str">
        <f>'Tagging sheet valves'!A326</f>
        <v/>
      </c>
      <c r="T326" s="18">
        <f>'Tagging sheet actuators'!A326</f>
        <v>0</v>
      </c>
    </row>
    <row r="327" spans="2:20">
      <c r="B327" s="18">
        <f>'Frese Valve Selection'!Q327</f>
        <v>0</v>
      </c>
      <c r="C327" s="18">
        <f>'Frese Valve Selection'!AF327</f>
        <v>0</v>
      </c>
      <c r="S327" s="18" t="str">
        <f>'Tagging sheet valves'!A327</f>
        <v/>
      </c>
      <c r="T327" s="18">
        <f>'Tagging sheet actuators'!A327</f>
        <v>0</v>
      </c>
    </row>
    <row r="328" spans="2:20">
      <c r="B328" s="18">
        <f>'Frese Valve Selection'!Q328</f>
        <v>0</v>
      </c>
      <c r="C328" s="18">
        <f>'Frese Valve Selection'!AF328</f>
        <v>0</v>
      </c>
      <c r="S328" s="18" t="str">
        <f>'Tagging sheet valves'!A328</f>
        <v/>
      </c>
      <c r="T328" s="18">
        <f>'Tagging sheet actuators'!A328</f>
        <v>0</v>
      </c>
    </row>
    <row r="329" spans="2:20">
      <c r="B329" s="18">
        <f>'Frese Valve Selection'!Q329</f>
        <v>0</v>
      </c>
      <c r="C329" s="18">
        <f>'Frese Valve Selection'!AF329</f>
        <v>0</v>
      </c>
      <c r="S329" s="18" t="str">
        <f>'Tagging sheet valves'!A329</f>
        <v/>
      </c>
      <c r="T329" s="18">
        <f>'Tagging sheet actuators'!A329</f>
        <v>0</v>
      </c>
    </row>
    <row r="330" spans="2:20">
      <c r="B330" s="18">
        <f>'Frese Valve Selection'!Q330</f>
        <v>0</v>
      </c>
      <c r="C330" s="18">
        <f>'Frese Valve Selection'!AF330</f>
        <v>0</v>
      </c>
      <c r="S330" s="18" t="str">
        <f>'Tagging sheet valves'!A330</f>
        <v/>
      </c>
      <c r="T330" s="18">
        <f>'Tagging sheet actuators'!A330</f>
        <v>0</v>
      </c>
    </row>
    <row r="331" spans="2:20">
      <c r="B331" s="18">
        <f>'Frese Valve Selection'!Q331</f>
        <v>0</v>
      </c>
      <c r="C331" s="18">
        <f>'Frese Valve Selection'!AF331</f>
        <v>0</v>
      </c>
      <c r="S331" s="18" t="str">
        <f>'Tagging sheet valves'!A331</f>
        <v/>
      </c>
      <c r="T331" s="18">
        <f>'Tagging sheet actuators'!A331</f>
        <v>0</v>
      </c>
    </row>
    <row r="332" spans="2:20">
      <c r="B332" s="18">
        <f>'Frese Valve Selection'!Q332</f>
        <v>0</v>
      </c>
      <c r="C332" s="18">
        <f>'Frese Valve Selection'!AF332</f>
        <v>0</v>
      </c>
      <c r="S332" s="18" t="str">
        <f>'Tagging sheet valves'!A332</f>
        <v/>
      </c>
      <c r="T332" s="18">
        <f>'Tagging sheet actuators'!A332</f>
        <v>0</v>
      </c>
    </row>
    <row r="333" spans="2:20">
      <c r="B333" s="18">
        <f>'Frese Valve Selection'!Q333</f>
        <v>0</v>
      </c>
      <c r="C333" s="18">
        <f>'Frese Valve Selection'!AF333</f>
        <v>0</v>
      </c>
      <c r="S333" s="18" t="str">
        <f>'Tagging sheet valves'!A333</f>
        <v/>
      </c>
      <c r="T333" s="18">
        <f>'Tagging sheet actuators'!A333</f>
        <v>0</v>
      </c>
    </row>
    <row r="334" spans="2:20">
      <c r="B334" s="18">
        <f>'Frese Valve Selection'!Q334</f>
        <v>0</v>
      </c>
      <c r="C334" s="18">
        <f>'Frese Valve Selection'!AF334</f>
        <v>0</v>
      </c>
      <c r="S334" s="18" t="str">
        <f>'Tagging sheet valves'!A334</f>
        <v/>
      </c>
      <c r="T334" s="18">
        <f>'Tagging sheet actuators'!A334</f>
        <v>0</v>
      </c>
    </row>
    <row r="335" spans="2:20">
      <c r="B335" s="18">
        <f>'Frese Valve Selection'!Q335</f>
        <v>0</v>
      </c>
      <c r="C335" s="18">
        <f>'Frese Valve Selection'!AF335</f>
        <v>0</v>
      </c>
      <c r="S335" s="18" t="str">
        <f>'Tagging sheet valves'!A335</f>
        <v/>
      </c>
      <c r="T335" s="18">
        <f>'Tagging sheet actuators'!A335</f>
        <v>0</v>
      </c>
    </row>
    <row r="336" spans="2:20">
      <c r="B336" s="18">
        <f>'Frese Valve Selection'!Q336</f>
        <v>0</v>
      </c>
      <c r="C336" s="18">
        <f>'Frese Valve Selection'!AF336</f>
        <v>0</v>
      </c>
      <c r="S336" s="18" t="str">
        <f>'Tagging sheet valves'!A336</f>
        <v/>
      </c>
      <c r="T336" s="18">
        <f>'Tagging sheet actuators'!A336</f>
        <v>0</v>
      </c>
    </row>
    <row r="337" spans="2:20">
      <c r="B337" s="18">
        <f>'Frese Valve Selection'!Q337</f>
        <v>0</v>
      </c>
      <c r="C337" s="18">
        <f>'Frese Valve Selection'!AF337</f>
        <v>0</v>
      </c>
      <c r="S337" s="18" t="str">
        <f>'Tagging sheet valves'!A337</f>
        <v/>
      </c>
      <c r="T337" s="18">
        <f>'Tagging sheet actuators'!A337</f>
        <v>0</v>
      </c>
    </row>
    <row r="338" spans="2:20">
      <c r="B338" s="18">
        <f>'Frese Valve Selection'!Q338</f>
        <v>0</v>
      </c>
      <c r="C338" s="18">
        <f>'Frese Valve Selection'!AF338</f>
        <v>0</v>
      </c>
      <c r="S338" s="18" t="str">
        <f>'Tagging sheet valves'!A338</f>
        <v/>
      </c>
      <c r="T338" s="18">
        <f>'Tagging sheet actuators'!A338</f>
        <v>0</v>
      </c>
    </row>
    <row r="339" spans="2:20">
      <c r="B339" s="18">
        <f>'Frese Valve Selection'!Q339</f>
        <v>0</v>
      </c>
      <c r="C339" s="18">
        <f>'Frese Valve Selection'!AF339</f>
        <v>0</v>
      </c>
      <c r="S339" s="18" t="str">
        <f>'Tagging sheet valves'!A339</f>
        <v/>
      </c>
      <c r="T339" s="18">
        <f>'Tagging sheet actuators'!A339</f>
        <v>0</v>
      </c>
    </row>
    <row r="340" spans="2:20">
      <c r="B340" s="18">
        <f>'Frese Valve Selection'!Q340</f>
        <v>0</v>
      </c>
      <c r="C340" s="18">
        <f>'Frese Valve Selection'!AF340</f>
        <v>0</v>
      </c>
      <c r="S340" s="18" t="str">
        <f>'Tagging sheet valves'!A340</f>
        <v/>
      </c>
      <c r="T340" s="18">
        <f>'Tagging sheet actuators'!A340</f>
        <v>0</v>
      </c>
    </row>
    <row r="341" spans="2:20">
      <c r="B341" s="18">
        <f>'Frese Valve Selection'!Q341</f>
        <v>0</v>
      </c>
      <c r="C341" s="18">
        <f>'Frese Valve Selection'!AF341</f>
        <v>0</v>
      </c>
      <c r="S341" s="18" t="str">
        <f>'Tagging sheet valves'!A341</f>
        <v/>
      </c>
      <c r="T341" s="18">
        <f>'Tagging sheet actuators'!A341</f>
        <v>0</v>
      </c>
    </row>
    <row r="342" spans="2:20">
      <c r="B342" s="18">
        <f>'Frese Valve Selection'!Q342</f>
        <v>0</v>
      </c>
      <c r="C342" s="18">
        <f>'Frese Valve Selection'!AF342</f>
        <v>0</v>
      </c>
      <c r="S342" s="18" t="str">
        <f>'Tagging sheet valves'!A342</f>
        <v/>
      </c>
      <c r="T342" s="18">
        <f>'Tagging sheet actuators'!A342</f>
        <v>0</v>
      </c>
    </row>
    <row r="343" spans="2:20">
      <c r="B343" s="18">
        <f>'Frese Valve Selection'!Q343</f>
        <v>0</v>
      </c>
      <c r="C343" s="18">
        <f>'Frese Valve Selection'!AF343</f>
        <v>0</v>
      </c>
      <c r="S343" s="18" t="str">
        <f>'Tagging sheet valves'!A343</f>
        <v/>
      </c>
      <c r="T343" s="18">
        <f>'Tagging sheet actuators'!A343</f>
        <v>0</v>
      </c>
    </row>
    <row r="344" spans="2:20">
      <c r="B344" s="18">
        <f>'Frese Valve Selection'!Q344</f>
        <v>0</v>
      </c>
      <c r="C344" s="18">
        <f>'Frese Valve Selection'!AF344</f>
        <v>0</v>
      </c>
      <c r="S344" s="18" t="str">
        <f>'Tagging sheet valves'!A344</f>
        <v/>
      </c>
      <c r="T344" s="18">
        <f>'Tagging sheet actuators'!A344</f>
        <v>0</v>
      </c>
    </row>
    <row r="345" spans="2:20">
      <c r="B345" s="18">
        <f>'Frese Valve Selection'!Q345</f>
        <v>0</v>
      </c>
      <c r="C345" s="18">
        <f>'Frese Valve Selection'!AF345</f>
        <v>0</v>
      </c>
      <c r="S345" s="18" t="str">
        <f>'Tagging sheet valves'!A345</f>
        <v/>
      </c>
      <c r="T345" s="18">
        <f>'Tagging sheet actuators'!A345</f>
        <v>0</v>
      </c>
    </row>
    <row r="346" spans="2:20">
      <c r="B346" s="18">
        <f>'Frese Valve Selection'!Q346</f>
        <v>0</v>
      </c>
      <c r="C346" s="18">
        <f>'Frese Valve Selection'!AF346</f>
        <v>0</v>
      </c>
      <c r="S346" s="18" t="str">
        <f>'Tagging sheet valves'!A346</f>
        <v/>
      </c>
      <c r="T346" s="18">
        <f>'Tagging sheet actuators'!A346</f>
        <v>0</v>
      </c>
    </row>
    <row r="347" spans="2:20">
      <c r="B347" s="18">
        <f>'Frese Valve Selection'!Q347</f>
        <v>0</v>
      </c>
      <c r="C347" s="18">
        <f>'Frese Valve Selection'!AF347</f>
        <v>0</v>
      </c>
      <c r="S347" s="18" t="str">
        <f>'Tagging sheet valves'!A347</f>
        <v/>
      </c>
      <c r="T347" s="18">
        <f>'Tagging sheet actuators'!A347</f>
        <v>0</v>
      </c>
    </row>
    <row r="348" spans="2:20">
      <c r="B348" s="18">
        <f>'Frese Valve Selection'!Q348</f>
        <v>0</v>
      </c>
      <c r="C348" s="18">
        <f>'Frese Valve Selection'!AF348</f>
        <v>0</v>
      </c>
      <c r="S348" s="18" t="str">
        <f>'Tagging sheet valves'!A348</f>
        <v/>
      </c>
      <c r="T348" s="18">
        <f>'Tagging sheet actuators'!A348</f>
        <v>0</v>
      </c>
    </row>
    <row r="349" spans="2:20">
      <c r="B349" s="18">
        <f>'Frese Valve Selection'!Q349</f>
        <v>0</v>
      </c>
      <c r="C349" s="18">
        <f>'Frese Valve Selection'!AF349</f>
        <v>0</v>
      </c>
      <c r="S349" s="18" t="str">
        <f>'Tagging sheet valves'!A349</f>
        <v/>
      </c>
      <c r="T349" s="18">
        <f>'Tagging sheet actuators'!A349</f>
        <v>0</v>
      </c>
    </row>
    <row r="350" spans="2:20">
      <c r="B350" s="18">
        <f>'Frese Valve Selection'!Q350</f>
        <v>0</v>
      </c>
      <c r="C350" s="18">
        <f>'Frese Valve Selection'!AF350</f>
        <v>0</v>
      </c>
      <c r="S350" s="18" t="str">
        <f>'Tagging sheet valves'!A350</f>
        <v/>
      </c>
      <c r="T350" s="18">
        <f>'Tagging sheet actuators'!A350</f>
        <v>0</v>
      </c>
    </row>
    <row r="351" spans="2:20">
      <c r="B351" s="18">
        <f>'Frese Valve Selection'!Q351</f>
        <v>0</v>
      </c>
      <c r="C351" s="18">
        <f>'Frese Valve Selection'!AF351</f>
        <v>0</v>
      </c>
      <c r="S351" s="18" t="str">
        <f>'Tagging sheet valves'!A351</f>
        <v/>
      </c>
      <c r="T351" s="18">
        <f>'Tagging sheet actuators'!A351</f>
        <v>0</v>
      </c>
    </row>
    <row r="352" spans="2:20">
      <c r="B352" s="18">
        <f>'Frese Valve Selection'!Q352</f>
        <v>0</v>
      </c>
      <c r="C352" s="18">
        <f>'Frese Valve Selection'!AF352</f>
        <v>0</v>
      </c>
      <c r="S352" s="18" t="str">
        <f>'Tagging sheet valves'!A352</f>
        <v/>
      </c>
      <c r="T352" s="18">
        <f>'Tagging sheet actuators'!A352</f>
        <v>0</v>
      </c>
    </row>
    <row r="353" spans="2:20">
      <c r="B353" s="18">
        <f>'Frese Valve Selection'!Q353</f>
        <v>0</v>
      </c>
      <c r="C353" s="18">
        <f>'Frese Valve Selection'!AF353</f>
        <v>0</v>
      </c>
      <c r="S353" s="18" t="str">
        <f>'Tagging sheet valves'!A353</f>
        <v/>
      </c>
      <c r="T353" s="18">
        <f>'Tagging sheet actuators'!A353</f>
        <v>0</v>
      </c>
    </row>
    <row r="354" spans="2:20">
      <c r="B354" s="18">
        <f>'Frese Valve Selection'!Q354</f>
        <v>0</v>
      </c>
      <c r="C354" s="18">
        <f>'Frese Valve Selection'!AF354</f>
        <v>0</v>
      </c>
      <c r="S354" s="18" t="str">
        <f>'Tagging sheet valves'!A354</f>
        <v/>
      </c>
      <c r="T354" s="18">
        <f>'Tagging sheet actuators'!A354</f>
        <v>0</v>
      </c>
    </row>
    <row r="355" spans="2:20">
      <c r="B355" s="18">
        <f>'Frese Valve Selection'!Q355</f>
        <v>0</v>
      </c>
      <c r="C355" s="18">
        <f>'Frese Valve Selection'!AF355</f>
        <v>0</v>
      </c>
      <c r="S355" s="18" t="str">
        <f>'Tagging sheet valves'!A355</f>
        <v/>
      </c>
      <c r="T355" s="18">
        <f>'Tagging sheet actuators'!A355</f>
        <v>0</v>
      </c>
    </row>
    <row r="356" spans="2:20">
      <c r="B356" s="18">
        <f>'Frese Valve Selection'!Q356</f>
        <v>0</v>
      </c>
      <c r="C356" s="18">
        <f>'Frese Valve Selection'!AF356</f>
        <v>0</v>
      </c>
      <c r="S356" s="18" t="str">
        <f>'Tagging sheet valves'!A356</f>
        <v/>
      </c>
      <c r="T356" s="18">
        <f>'Tagging sheet actuators'!A356</f>
        <v>0</v>
      </c>
    </row>
    <row r="357" spans="2:20">
      <c r="B357" s="18">
        <f>'Frese Valve Selection'!Q357</f>
        <v>0</v>
      </c>
      <c r="C357" s="18">
        <f>'Frese Valve Selection'!AF357</f>
        <v>0</v>
      </c>
      <c r="S357" s="18" t="str">
        <f>'Tagging sheet valves'!A357</f>
        <v/>
      </c>
      <c r="T357" s="18">
        <f>'Tagging sheet actuators'!A357</f>
        <v>0</v>
      </c>
    </row>
    <row r="358" spans="2:20">
      <c r="B358" s="18">
        <f>'Frese Valve Selection'!Q358</f>
        <v>0</v>
      </c>
      <c r="C358" s="18">
        <f>'Frese Valve Selection'!AF358</f>
        <v>0</v>
      </c>
      <c r="S358" s="18" t="str">
        <f>'Tagging sheet valves'!A358</f>
        <v/>
      </c>
      <c r="T358" s="18">
        <f>'Tagging sheet actuators'!A358</f>
        <v>0</v>
      </c>
    </row>
    <row r="359" spans="2:20">
      <c r="B359" s="18">
        <f>'Frese Valve Selection'!Q359</f>
        <v>0</v>
      </c>
      <c r="C359" s="18">
        <f>'Frese Valve Selection'!AF359</f>
        <v>0</v>
      </c>
      <c r="S359" s="18" t="str">
        <f>'Tagging sheet valves'!A359</f>
        <v/>
      </c>
      <c r="T359" s="18">
        <f>'Tagging sheet actuators'!A359</f>
        <v>0</v>
      </c>
    </row>
    <row r="360" spans="2:20">
      <c r="B360" s="18">
        <f>'Frese Valve Selection'!Q360</f>
        <v>0</v>
      </c>
      <c r="C360" s="18">
        <f>'Frese Valve Selection'!AF360</f>
        <v>0</v>
      </c>
      <c r="S360" s="18" t="str">
        <f>'Tagging sheet valves'!A360</f>
        <v/>
      </c>
      <c r="T360" s="18">
        <f>'Tagging sheet actuators'!A360</f>
        <v>0</v>
      </c>
    </row>
    <row r="361" spans="2:20">
      <c r="B361" s="18">
        <f>'Frese Valve Selection'!Q361</f>
        <v>0</v>
      </c>
      <c r="C361" s="18">
        <f>'Frese Valve Selection'!AF361</f>
        <v>0</v>
      </c>
      <c r="S361" s="18" t="str">
        <f>'Tagging sheet valves'!A361</f>
        <v/>
      </c>
      <c r="T361" s="18">
        <f>'Tagging sheet actuators'!A361</f>
        <v>0</v>
      </c>
    </row>
    <row r="362" spans="2:20">
      <c r="B362" s="18">
        <f>'Frese Valve Selection'!Q362</f>
        <v>0</v>
      </c>
      <c r="C362" s="18">
        <f>'Frese Valve Selection'!AF362</f>
        <v>0</v>
      </c>
      <c r="S362" s="18" t="str">
        <f>'Tagging sheet valves'!A362</f>
        <v/>
      </c>
      <c r="T362" s="18">
        <f>'Tagging sheet actuators'!A362</f>
        <v>0</v>
      </c>
    </row>
    <row r="363" spans="2:20">
      <c r="B363" s="18">
        <f>'Frese Valve Selection'!Q363</f>
        <v>0</v>
      </c>
      <c r="C363" s="18">
        <f>'Frese Valve Selection'!AF363</f>
        <v>0</v>
      </c>
      <c r="S363" s="18" t="str">
        <f>'Tagging sheet valves'!A363</f>
        <v/>
      </c>
      <c r="T363" s="18">
        <f>'Tagging sheet actuators'!A363</f>
        <v>0</v>
      </c>
    </row>
    <row r="364" spans="2:20">
      <c r="B364" s="18">
        <f>'Frese Valve Selection'!Q364</f>
        <v>0</v>
      </c>
      <c r="C364" s="18">
        <f>'Frese Valve Selection'!AF364</f>
        <v>0</v>
      </c>
      <c r="S364" s="18" t="str">
        <f>'Tagging sheet valves'!A364</f>
        <v/>
      </c>
      <c r="T364" s="18">
        <f>'Tagging sheet actuators'!A364</f>
        <v>0</v>
      </c>
    </row>
    <row r="365" spans="2:20">
      <c r="B365" s="18">
        <f>'Frese Valve Selection'!Q365</f>
        <v>0</v>
      </c>
      <c r="C365" s="18">
        <f>'Frese Valve Selection'!AF365</f>
        <v>0</v>
      </c>
      <c r="S365" s="18" t="str">
        <f>'Tagging sheet valves'!A365</f>
        <v/>
      </c>
      <c r="T365" s="18">
        <f>'Tagging sheet actuators'!A365</f>
        <v>0</v>
      </c>
    </row>
    <row r="366" spans="2:20">
      <c r="B366" s="18">
        <f>'Frese Valve Selection'!Q366</f>
        <v>0</v>
      </c>
      <c r="C366" s="18">
        <f>'Frese Valve Selection'!AF366</f>
        <v>0</v>
      </c>
      <c r="S366" s="18" t="str">
        <f>'Tagging sheet valves'!A366</f>
        <v/>
      </c>
      <c r="T366" s="18">
        <f>'Tagging sheet actuators'!A366</f>
        <v>0</v>
      </c>
    </row>
    <row r="367" spans="2:20">
      <c r="B367" s="18">
        <f>'Frese Valve Selection'!Q367</f>
        <v>0</v>
      </c>
      <c r="C367" s="18">
        <f>'Frese Valve Selection'!AF367</f>
        <v>0</v>
      </c>
      <c r="S367" s="18" t="str">
        <f>'Tagging sheet valves'!A367</f>
        <v/>
      </c>
      <c r="T367" s="18">
        <f>'Tagging sheet actuators'!A367</f>
        <v>0</v>
      </c>
    </row>
    <row r="368" spans="2:20">
      <c r="B368" s="18">
        <f>'Frese Valve Selection'!Q368</f>
        <v>0</v>
      </c>
      <c r="C368" s="18">
        <f>'Frese Valve Selection'!AF368</f>
        <v>0</v>
      </c>
      <c r="S368" s="18" t="str">
        <f>'Tagging sheet valves'!A368</f>
        <v/>
      </c>
      <c r="T368" s="18">
        <f>'Tagging sheet actuators'!A368</f>
        <v>0</v>
      </c>
    </row>
    <row r="369" spans="2:20">
      <c r="B369" s="18">
        <f>'Frese Valve Selection'!Q369</f>
        <v>0</v>
      </c>
      <c r="C369" s="18">
        <f>'Frese Valve Selection'!AF369</f>
        <v>0</v>
      </c>
      <c r="S369" s="18" t="str">
        <f>'Tagging sheet valves'!A369</f>
        <v/>
      </c>
      <c r="T369" s="18">
        <f>'Tagging sheet actuators'!A369</f>
        <v>0</v>
      </c>
    </row>
    <row r="370" spans="2:20">
      <c r="B370" s="18">
        <f>'Frese Valve Selection'!Q370</f>
        <v>0</v>
      </c>
      <c r="C370" s="18">
        <f>'Frese Valve Selection'!AF370</f>
        <v>0</v>
      </c>
      <c r="S370" s="18" t="str">
        <f>'Tagging sheet valves'!A370</f>
        <v/>
      </c>
      <c r="T370" s="18">
        <f>'Tagging sheet actuators'!A370</f>
        <v>0</v>
      </c>
    </row>
    <row r="371" spans="2:20">
      <c r="B371" s="18">
        <f>'Frese Valve Selection'!Q371</f>
        <v>0</v>
      </c>
      <c r="C371" s="18">
        <f>'Frese Valve Selection'!AF371</f>
        <v>0</v>
      </c>
      <c r="S371" s="18" t="str">
        <f>'Tagging sheet valves'!A371</f>
        <v/>
      </c>
      <c r="T371" s="18">
        <f>'Tagging sheet actuators'!A371</f>
        <v>0</v>
      </c>
    </row>
    <row r="372" spans="2:20">
      <c r="B372" s="18">
        <f>'Frese Valve Selection'!Q372</f>
        <v>0</v>
      </c>
      <c r="C372" s="18">
        <f>'Frese Valve Selection'!AF372</f>
        <v>0</v>
      </c>
      <c r="S372" s="18" t="str">
        <f>'Tagging sheet valves'!A372</f>
        <v/>
      </c>
      <c r="T372" s="18">
        <f>'Tagging sheet actuators'!A372</f>
        <v>0</v>
      </c>
    </row>
    <row r="373" spans="2:20">
      <c r="B373" s="18">
        <f>'Frese Valve Selection'!Q373</f>
        <v>0</v>
      </c>
      <c r="C373" s="18">
        <f>'Frese Valve Selection'!AF373</f>
        <v>0</v>
      </c>
      <c r="S373" s="18" t="str">
        <f>'Tagging sheet valves'!A373</f>
        <v/>
      </c>
      <c r="T373" s="18">
        <f>'Tagging sheet actuators'!A373</f>
        <v>0</v>
      </c>
    </row>
    <row r="374" spans="2:20">
      <c r="B374" s="18">
        <f>'Frese Valve Selection'!Q374</f>
        <v>0</v>
      </c>
      <c r="C374" s="18">
        <f>'Frese Valve Selection'!AF374</f>
        <v>0</v>
      </c>
      <c r="S374" s="18" t="str">
        <f>'Tagging sheet valves'!A374</f>
        <v/>
      </c>
      <c r="T374" s="18">
        <f>'Tagging sheet actuators'!A374</f>
        <v>0</v>
      </c>
    </row>
    <row r="375" spans="2:20">
      <c r="B375" s="18">
        <f>'Frese Valve Selection'!Q375</f>
        <v>0</v>
      </c>
      <c r="C375" s="18">
        <f>'Frese Valve Selection'!AF375</f>
        <v>0</v>
      </c>
      <c r="S375" s="18" t="str">
        <f>'Tagging sheet valves'!A375</f>
        <v/>
      </c>
      <c r="T375" s="18">
        <f>'Tagging sheet actuators'!A375</f>
        <v>0</v>
      </c>
    </row>
    <row r="376" spans="2:20">
      <c r="B376" s="18">
        <f>'Frese Valve Selection'!Q376</f>
        <v>0</v>
      </c>
      <c r="C376" s="18">
        <f>'Frese Valve Selection'!AF376</f>
        <v>0</v>
      </c>
      <c r="S376" s="18" t="str">
        <f>'Tagging sheet valves'!A376</f>
        <v/>
      </c>
      <c r="T376" s="18">
        <f>'Tagging sheet actuators'!A376</f>
        <v>0</v>
      </c>
    </row>
    <row r="377" spans="2:20">
      <c r="B377" s="18">
        <f>'Frese Valve Selection'!Q377</f>
        <v>0</v>
      </c>
      <c r="C377" s="18">
        <f>'Frese Valve Selection'!AF377</f>
        <v>0</v>
      </c>
      <c r="S377" s="18" t="str">
        <f>'Tagging sheet valves'!A377</f>
        <v/>
      </c>
      <c r="T377" s="18">
        <f>'Tagging sheet actuators'!A377</f>
        <v>0</v>
      </c>
    </row>
    <row r="378" spans="2:20">
      <c r="B378" s="18">
        <f>'Frese Valve Selection'!Q378</f>
        <v>0</v>
      </c>
      <c r="C378" s="18">
        <f>'Frese Valve Selection'!AF378</f>
        <v>0</v>
      </c>
      <c r="S378" s="18" t="str">
        <f>'Tagging sheet valves'!A378</f>
        <v/>
      </c>
      <c r="T378" s="18">
        <f>'Tagging sheet actuators'!A378</f>
        <v>0</v>
      </c>
    </row>
    <row r="379" spans="2:20">
      <c r="B379" s="18">
        <f>'Frese Valve Selection'!Q379</f>
        <v>0</v>
      </c>
      <c r="C379" s="18">
        <f>'Frese Valve Selection'!AF379</f>
        <v>0</v>
      </c>
      <c r="S379" s="18" t="str">
        <f>'Tagging sheet valves'!A379</f>
        <v/>
      </c>
      <c r="T379" s="18">
        <f>'Tagging sheet actuators'!A379</f>
        <v>0</v>
      </c>
    </row>
    <row r="380" spans="2:20">
      <c r="B380" s="18">
        <f>'Frese Valve Selection'!Q380</f>
        <v>0</v>
      </c>
      <c r="C380" s="18">
        <f>'Frese Valve Selection'!AF380</f>
        <v>0</v>
      </c>
      <c r="S380" s="18" t="str">
        <f>'Tagging sheet valves'!A380</f>
        <v/>
      </c>
      <c r="T380" s="18">
        <f>'Tagging sheet actuators'!A380</f>
        <v>0</v>
      </c>
    </row>
    <row r="381" spans="2:20">
      <c r="B381" s="18">
        <f>'Frese Valve Selection'!Q381</f>
        <v>0</v>
      </c>
      <c r="C381" s="18">
        <f>'Frese Valve Selection'!AF381</f>
        <v>0</v>
      </c>
      <c r="S381" s="18" t="str">
        <f>'Tagging sheet valves'!A381</f>
        <v/>
      </c>
      <c r="T381" s="18">
        <f>'Tagging sheet actuators'!A381</f>
        <v>0</v>
      </c>
    </row>
    <row r="382" spans="2:20">
      <c r="B382" s="18">
        <f>'Frese Valve Selection'!Q382</f>
        <v>0</v>
      </c>
      <c r="C382" s="18">
        <f>'Frese Valve Selection'!AF382</f>
        <v>0</v>
      </c>
      <c r="S382" s="18" t="str">
        <f>'Tagging sheet valves'!A382</f>
        <v/>
      </c>
      <c r="T382" s="18">
        <f>'Tagging sheet actuators'!A382</f>
        <v>0</v>
      </c>
    </row>
    <row r="383" spans="2:20">
      <c r="B383" s="18">
        <f>'Frese Valve Selection'!Q383</f>
        <v>0</v>
      </c>
      <c r="C383" s="18">
        <f>'Frese Valve Selection'!AF383</f>
        <v>0</v>
      </c>
      <c r="S383" s="18" t="str">
        <f>'Tagging sheet valves'!A383</f>
        <v/>
      </c>
      <c r="T383" s="18">
        <f>'Tagging sheet actuators'!A383</f>
        <v>0</v>
      </c>
    </row>
    <row r="384" spans="2:20">
      <c r="B384" s="18">
        <f>'Frese Valve Selection'!Q384</f>
        <v>0</v>
      </c>
      <c r="C384" s="18">
        <f>'Frese Valve Selection'!AF384</f>
        <v>0</v>
      </c>
      <c r="S384" s="18" t="str">
        <f>'Tagging sheet valves'!A384</f>
        <v/>
      </c>
      <c r="T384" s="18">
        <f>'Tagging sheet actuators'!A384</f>
        <v>0</v>
      </c>
    </row>
    <row r="385" spans="2:20">
      <c r="B385" s="18">
        <f>'Frese Valve Selection'!Q385</f>
        <v>0</v>
      </c>
      <c r="C385" s="18">
        <f>'Frese Valve Selection'!AF385</f>
        <v>0</v>
      </c>
      <c r="S385" s="18" t="str">
        <f>'Tagging sheet valves'!A385</f>
        <v/>
      </c>
      <c r="T385" s="18">
        <f>'Tagging sheet actuators'!A385</f>
        <v>0</v>
      </c>
    </row>
    <row r="386" spans="2:20">
      <c r="B386" s="18">
        <f>'Frese Valve Selection'!Q386</f>
        <v>0</v>
      </c>
      <c r="C386" s="18">
        <f>'Frese Valve Selection'!AF386</f>
        <v>0</v>
      </c>
      <c r="S386" s="18" t="str">
        <f>'Tagging sheet valves'!A386</f>
        <v/>
      </c>
      <c r="T386" s="18">
        <f>'Tagging sheet actuators'!A386</f>
        <v>0</v>
      </c>
    </row>
    <row r="387" spans="2:20">
      <c r="B387" s="18">
        <f>'Frese Valve Selection'!Q387</f>
        <v>0</v>
      </c>
      <c r="C387" s="18">
        <f>'Frese Valve Selection'!AF387</f>
        <v>0</v>
      </c>
      <c r="S387" s="18" t="str">
        <f>'Tagging sheet valves'!A387</f>
        <v/>
      </c>
      <c r="T387" s="18">
        <f>'Tagging sheet actuators'!A387</f>
        <v>0</v>
      </c>
    </row>
    <row r="388" spans="2:20">
      <c r="B388" s="18">
        <f>'Frese Valve Selection'!Q388</f>
        <v>0</v>
      </c>
      <c r="C388" s="18">
        <f>'Frese Valve Selection'!AF388</f>
        <v>0</v>
      </c>
      <c r="S388" s="18" t="str">
        <f>'Tagging sheet valves'!A388</f>
        <v/>
      </c>
      <c r="T388" s="18">
        <f>'Tagging sheet actuators'!A388</f>
        <v>0</v>
      </c>
    </row>
    <row r="389" spans="2:20">
      <c r="B389" s="18">
        <f>'Frese Valve Selection'!Q389</f>
        <v>0</v>
      </c>
      <c r="C389" s="18">
        <f>'Frese Valve Selection'!AF389</f>
        <v>0</v>
      </c>
      <c r="S389" s="18" t="str">
        <f>'Tagging sheet valves'!A389</f>
        <v/>
      </c>
      <c r="T389" s="18">
        <f>'Tagging sheet actuators'!A389</f>
        <v>0</v>
      </c>
    </row>
    <row r="390" spans="2:20">
      <c r="B390" s="18">
        <f>'Frese Valve Selection'!Q390</f>
        <v>0</v>
      </c>
      <c r="C390" s="18">
        <f>'Frese Valve Selection'!AF390</f>
        <v>0</v>
      </c>
      <c r="S390" s="18" t="str">
        <f>'Tagging sheet valves'!A390</f>
        <v/>
      </c>
      <c r="T390" s="18">
        <f>'Tagging sheet actuators'!A390</f>
        <v>0</v>
      </c>
    </row>
    <row r="391" spans="2:20">
      <c r="B391" s="18">
        <f>'Frese Valve Selection'!Q391</f>
        <v>0</v>
      </c>
      <c r="C391" s="18">
        <f>'Frese Valve Selection'!AF391</f>
        <v>0</v>
      </c>
      <c r="S391" s="18" t="str">
        <f>'Tagging sheet valves'!A391</f>
        <v/>
      </c>
      <c r="T391" s="18">
        <f>'Tagging sheet actuators'!A391</f>
        <v>0</v>
      </c>
    </row>
    <row r="392" spans="2:20">
      <c r="B392" s="18">
        <f>'Frese Valve Selection'!Q392</f>
        <v>0</v>
      </c>
      <c r="C392" s="18">
        <f>'Frese Valve Selection'!AF392</f>
        <v>0</v>
      </c>
      <c r="S392" s="18" t="str">
        <f>'Tagging sheet valves'!A392</f>
        <v/>
      </c>
      <c r="T392" s="18">
        <f>'Tagging sheet actuators'!A392</f>
        <v>0</v>
      </c>
    </row>
    <row r="393" spans="2:20">
      <c r="B393" s="18">
        <f>'Frese Valve Selection'!Q393</f>
        <v>0</v>
      </c>
      <c r="C393" s="18">
        <f>'Frese Valve Selection'!AF393</f>
        <v>0</v>
      </c>
      <c r="S393" s="18" t="str">
        <f>'Tagging sheet valves'!A393</f>
        <v/>
      </c>
      <c r="T393" s="18">
        <f>'Tagging sheet actuators'!A393</f>
        <v>0</v>
      </c>
    </row>
    <row r="394" spans="2:20">
      <c r="B394" s="18">
        <f>'Frese Valve Selection'!Q394</f>
        <v>0</v>
      </c>
      <c r="C394" s="18">
        <f>'Frese Valve Selection'!AF394</f>
        <v>0</v>
      </c>
      <c r="S394" s="18" t="str">
        <f>'Tagging sheet valves'!A394</f>
        <v/>
      </c>
      <c r="T394" s="18">
        <f>'Tagging sheet actuators'!A394</f>
        <v>0</v>
      </c>
    </row>
    <row r="395" spans="2:20">
      <c r="B395" s="18">
        <f>'Frese Valve Selection'!Q395</f>
        <v>0</v>
      </c>
      <c r="C395" s="18">
        <f>'Frese Valve Selection'!AF395</f>
        <v>0</v>
      </c>
      <c r="S395" s="18" t="str">
        <f>'Tagging sheet valves'!A395</f>
        <v/>
      </c>
      <c r="T395" s="18">
        <f>'Tagging sheet actuators'!A395</f>
        <v>0</v>
      </c>
    </row>
    <row r="396" spans="2:20">
      <c r="B396" s="18">
        <f>'Frese Valve Selection'!Q396</f>
        <v>0</v>
      </c>
      <c r="C396" s="18">
        <f>'Frese Valve Selection'!AF396</f>
        <v>0</v>
      </c>
      <c r="S396" s="18" t="str">
        <f>'Tagging sheet valves'!A396</f>
        <v/>
      </c>
      <c r="T396" s="18">
        <f>'Tagging sheet actuators'!A396</f>
        <v>0</v>
      </c>
    </row>
    <row r="397" spans="2:20">
      <c r="B397" s="18">
        <f>'Frese Valve Selection'!Q397</f>
        <v>0</v>
      </c>
      <c r="C397" s="18">
        <f>'Frese Valve Selection'!AF397</f>
        <v>0</v>
      </c>
      <c r="S397" s="18" t="str">
        <f>'Tagging sheet valves'!A397</f>
        <v/>
      </c>
      <c r="T397" s="18">
        <f>'Tagging sheet actuators'!A397</f>
        <v>0</v>
      </c>
    </row>
    <row r="398" spans="2:20">
      <c r="B398" s="18">
        <f>'Frese Valve Selection'!Q398</f>
        <v>0</v>
      </c>
      <c r="C398" s="18">
        <f>'Frese Valve Selection'!AF398</f>
        <v>0</v>
      </c>
      <c r="S398" s="18" t="str">
        <f>'Tagging sheet valves'!A398</f>
        <v/>
      </c>
      <c r="T398" s="18">
        <f>'Tagging sheet actuators'!A398</f>
        <v>0</v>
      </c>
    </row>
    <row r="399" spans="2:20">
      <c r="B399" s="18">
        <f>'Frese Valve Selection'!Q399</f>
        <v>0</v>
      </c>
      <c r="C399" s="18">
        <f>'Frese Valve Selection'!AF399</f>
        <v>0</v>
      </c>
      <c r="S399" s="18" t="str">
        <f>'Tagging sheet valves'!A399</f>
        <v/>
      </c>
      <c r="T399" s="18">
        <f>'Tagging sheet actuators'!A399</f>
        <v>0</v>
      </c>
    </row>
    <row r="400" spans="2:20">
      <c r="B400" s="18">
        <f>'Frese Valve Selection'!Q400</f>
        <v>0</v>
      </c>
      <c r="C400" s="18">
        <f>'Frese Valve Selection'!AF400</f>
        <v>0</v>
      </c>
      <c r="S400" s="18" t="str">
        <f>'Tagging sheet valves'!A400</f>
        <v/>
      </c>
      <c r="T400" s="18">
        <f>'Tagging sheet actuators'!A400</f>
        <v>0</v>
      </c>
    </row>
    <row r="401" spans="2:20">
      <c r="B401" s="18">
        <f>'Frese Valve Selection'!Q401</f>
        <v>0</v>
      </c>
      <c r="C401" s="18">
        <f>'Frese Valve Selection'!AF401</f>
        <v>0</v>
      </c>
      <c r="S401" s="18" t="str">
        <f>'Tagging sheet valves'!A401</f>
        <v/>
      </c>
      <c r="T401" s="18">
        <f>'Tagging sheet actuators'!A401</f>
        <v>0</v>
      </c>
    </row>
    <row r="402" spans="2:20">
      <c r="B402" s="18">
        <f>'Frese Valve Selection'!Q402</f>
        <v>0</v>
      </c>
      <c r="C402" s="18">
        <f>'Frese Valve Selection'!AF402</f>
        <v>0</v>
      </c>
      <c r="S402" s="18" t="str">
        <f>'Tagging sheet valves'!A402</f>
        <v/>
      </c>
      <c r="T402" s="18">
        <f>'Tagging sheet actuators'!A402</f>
        <v>0</v>
      </c>
    </row>
    <row r="403" spans="2:20">
      <c r="B403" s="18">
        <f>'Frese Valve Selection'!Q403</f>
        <v>0</v>
      </c>
      <c r="C403" s="18">
        <f>'Frese Valve Selection'!AF403</f>
        <v>0</v>
      </c>
      <c r="S403" s="18" t="str">
        <f>'Tagging sheet valves'!A403</f>
        <v/>
      </c>
      <c r="T403" s="18">
        <f>'Tagging sheet actuators'!A403</f>
        <v>0</v>
      </c>
    </row>
    <row r="404" spans="2:20">
      <c r="B404" s="18">
        <f>'Frese Valve Selection'!Q404</f>
        <v>0</v>
      </c>
      <c r="C404" s="18">
        <f>'Frese Valve Selection'!AF404</f>
        <v>0</v>
      </c>
      <c r="S404" s="18" t="str">
        <f>'Tagging sheet valves'!A404</f>
        <v/>
      </c>
      <c r="T404" s="18">
        <f>'Tagging sheet actuators'!A404</f>
        <v>0</v>
      </c>
    </row>
    <row r="405" spans="2:20">
      <c r="B405" s="18">
        <f>'Frese Valve Selection'!Q405</f>
        <v>0</v>
      </c>
      <c r="C405" s="18">
        <f>'Frese Valve Selection'!AF405</f>
        <v>0</v>
      </c>
      <c r="S405" s="18" t="str">
        <f>'Tagging sheet valves'!A405</f>
        <v/>
      </c>
      <c r="T405" s="18">
        <f>'Tagging sheet actuators'!A405</f>
        <v>0</v>
      </c>
    </row>
    <row r="406" spans="2:20">
      <c r="B406" s="18">
        <f>'Frese Valve Selection'!Q406</f>
        <v>0</v>
      </c>
      <c r="C406" s="18">
        <f>'Frese Valve Selection'!AF406</f>
        <v>0</v>
      </c>
      <c r="S406" s="18" t="str">
        <f>'Tagging sheet valves'!A406</f>
        <v/>
      </c>
      <c r="T406" s="18">
        <f>'Tagging sheet actuators'!A406</f>
        <v>0</v>
      </c>
    </row>
    <row r="407" spans="2:20">
      <c r="B407" s="18">
        <f>'Frese Valve Selection'!Q407</f>
        <v>0</v>
      </c>
      <c r="C407" s="18">
        <f>'Frese Valve Selection'!AF407</f>
        <v>0</v>
      </c>
      <c r="S407" s="18" t="str">
        <f>'Tagging sheet valves'!A407</f>
        <v/>
      </c>
      <c r="T407" s="18">
        <f>'Tagging sheet actuators'!A407</f>
        <v>0</v>
      </c>
    </row>
    <row r="408" spans="2:20">
      <c r="B408" s="18">
        <f>'Frese Valve Selection'!Q408</f>
        <v>0</v>
      </c>
      <c r="C408" s="18">
        <f>'Frese Valve Selection'!AF408</f>
        <v>0</v>
      </c>
      <c r="S408" s="18" t="str">
        <f>'Tagging sheet valves'!A408</f>
        <v/>
      </c>
      <c r="T408" s="18">
        <f>'Tagging sheet actuators'!A408</f>
        <v>0</v>
      </c>
    </row>
    <row r="409" spans="2:20">
      <c r="B409" s="18">
        <f>'Frese Valve Selection'!Q409</f>
        <v>0</v>
      </c>
      <c r="C409" s="18">
        <f>'Frese Valve Selection'!AF409</f>
        <v>0</v>
      </c>
      <c r="S409" s="18" t="str">
        <f>'Tagging sheet valves'!A409</f>
        <v/>
      </c>
      <c r="T409" s="18">
        <f>'Tagging sheet actuators'!A409</f>
        <v>0</v>
      </c>
    </row>
    <row r="410" spans="2:20">
      <c r="B410" s="18">
        <f>'Frese Valve Selection'!Q410</f>
        <v>0</v>
      </c>
      <c r="C410" s="18">
        <f>'Frese Valve Selection'!AF410</f>
        <v>0</v>
      </c>
      <c r="S410" s="18" t="str">
        <f>'Tagging sheet valves'!A410</f>
        <v/>
      </c>
      <c r="T410" s="18">
        <f>'Tagging sheet actuators'!A410</f>
        <v>0</v>
      </c>
    </row>
    <row r="411" spans="2:20">
      <c r="B411" s="18">
        <f>'Frese Valve Selection'!Q411</f>
        <v>0</v>
      </c>
      <c r="C411" s="18">
        <f>'Frese Valve Selection'!AF411</f>
        <v>0</v>
      </c>
      <c r="S411" s="18" t="str">
        <f>'Tagging sheet valves'!A411</f>
        <v/>
      </c>
      <c r="T411" s="18">
        <f>'Tagging sheet actuators'!A411</f>
        <v>0</v>
      </c>
    </row>
    <row r="412" spans="2:20">
      <c r="B412" s="18">
        <f>'Frese Valve Selection'!Q412</f>
        <v>0</v>
      </c>
      <c r="C412" s="18">
        <f>'Frese Valve Selection'!AF412</f>
        <v>0</v>
      </c>
      <c r="S412" s="18" t="str">
        <f>'Tagging sheet valves'!A412</f>
        <v/>
      </c>
      <c r="T412" s="18">
        <f>'Tagging sheet actuators'!A412</f>
        <v>0</v>
      </c>
    </row>
    <row r="413" spans="2:20">
      <c r="B413" s="18">
        <f>'Frese Valve Selection'!Q413</f>
        <v>0</v>
      </c>
      <c r="C413" s="18">
        <f>'Frese Valve Selection'!AF413</f>
        <v>0</v>
      </c>
      <c r="S413" s="18" t="str">
        <f>'Tagging sheet valves'!A413</f>
        <v/>
      </c>
      <c r="T413" s="18">
        <f>'Tagging sheet actuators'!A413</f>
        <v>0</v>
      </c>
    </row>
    <row r="414" spans="2:20">
      <c r="B414" s="18">
        <f>'Frese Valve Selection'!Q414</f>
        <v>0</v>
      </c>
      <c r="C414" s="18">
        <f>'Frese Valve Selection'!AF414</f>
        <v>0</v>
      </c>
      <c r="S414" s="18" t="str">
        <f>'Tagging sheet valves'!A414</f>
        <v/>
      </c>
      <c r="T414" s="18">
        <f>'Tagging sheet actuators'!A414</f>
        <v>0</v>
      </c>
    </row>
    <row r="415" spans="2:20">
      <c r="B415" s="18">
        <f>'Frese Valve Selection'!Q415</f>
        <v>0</v>
      </c>
      <c r="C415" s="18">
        <f>'Frese Valve Selection'!AF415</f>
        <v>0</v>
      </c>
      <c r="S415" s="18" t="str">
        <f>'Tagging sheet valves'!A415</f>
        <v/>
      </c>
      <c r="T415" s="18">
        <f>'Tagging sheet actuators'!A415</f>
        <v>0</v>
      </c>
    </row>
    <row r="416" spans="2:20">
      <c r="B416" s="18">
        <f>'Frese Valve Selection'!Q416</f>
        <v>0</v>
      </c>
      <c r="C416" s="18">
        <f>'Frese Valve Selection'!AF416</f>
        <v>0</v>
      </c>
      <c r="S416" s="18" t="str">
        <f>'Tagging sheet valves'!A416</f>
        <v/>
      </c>
      <c r="T416" s="18">
        <f>'Tagging sheet actuators'!A416</f>
        <v>0</v>
      </c>
    </row>
    <row r="417" spans="2:20">
      <c r="B417" s="18">
        <f>'Frese Valve Selection'!Q417</f>
        <v>0</v>
      </c>
      <c r="C417" s="18">
        <f>'Frese Valve Selection'!AF417</f>
        <v>0</v>
      </c>
      <c r="S417" s="18" t="str">
        <f>'Tagging sheet valves'!A417</f>
        <v/>
      </c>
      <c r="T417" s="18">
        <f>'Tagging sheet actuators'!A417</f>
        <v>0</v>
      </c>
    </row>
    <row r="418" spans="2:20">
      <c r="B418" s="18">
        <f>'Frese Valve Selection'!Q418</f>
        <v>0</v>
      </c>
      <c r="C418" s="18">
        <f>'Frese Valve Selection'!AF418</f>
        <v>0</v>
      </c>
      <c r="S418" s="18" t="str">
        <f>'Tagging sheet valves'!A418</f>
        <v/>
      </c>
      <c r="T418" s="18">
        <f>'Tagging sheet actuators'!A418</f>
        <v>0</v>
      </c>
    </row>
    <row r="419" spans="2:20">
      <c r="B419" s="18">
        <f>'Frese Valve Selection'!Q419</f>
        <v>0</v>
      </c>
      <c r="C419" s="18">
        <f>'Frese Valve Selection'!AF419</f>
        <v>0</v>
      </c>
      <c r="S419" s="18" t="str">
        <f>'Tagging sheet valves'!A419</f>
        <v/>
      </c>
      <c r="T419" s="18">
        <f>'Tagging sheet actuators'!A419</f>
        <v>0</v>
      </c>
    </row>
    <row r="420" spans="2:20">
      <c r="B420" s="18">
        <f>'Frese Valve Selection'!Q420</f>
        <v>0</v>
      </c>
      <c r="C420" s="18">
        <f>'Frese Valve Selection'!AF420</f>
        <v>0</v>
      </c>
      <c r="S420" s="18" t="str">
        <f>'Tagging sheet valves'!A420</f>
        <v/>
      </c>
      <c r="T420" s="18">
        <f>'Tagging sheet actuators'!A420</f>
        <v>0</v>
      </c>
    </row>
    <row r="421" spans="2:20">
      <c r="B421" s="18">
        <f>'Frese Valve Selection'!Q421</f>
        <v>0</v>
      </c>
      <c r="C421" s="18">
        <f>'Frese Valve Selection'!AF421</f>
        <v>0</v>
      </c>
      <c r="S421" s="18" t="str">
        <f>'Tagging sheet valves'!A421</f>
        <v/>
      </c>
      <c r="T421" s="18">
        <f>'Tagging sheet actuators'!A421</f>
        <v>0</v>
      </c>
    </row>
    <row r="422" spans="2:20">
      <c r="B422" s="18">
        <f>'Frese Valve Selection'!Q422</f>
        <v>0</v>
      </c>
      <c r="C422" s="18">
        <f>'Frese Valve Selection'!AF422</f>
        <v>0</v>
      </c>
      <c r="S422" s="18" t="str">
        <f>'Tagging sheet valves'!A422</f>
        <v/>
      </c>
      <c r="T422" s="18">
        <f>'Tagging sheet actuators'!A422</f>
        <v>0</v>
      </c>
    </row>
    <row r="423" spans="2:20">
      <c r="B423" s="18">
        <f>'Frese Valve Selection'!Q423</f>
        <v>0</v>
      </c>
      <c r="C423" s="18">
        <f>'Frese Valve Selection'!AF423</f>
        <v>0</v>
      </c>
      <c r="S423" s="18" t="str">
        <f>'Tagging sheet valves'!A423</f>
        <v/>
      </c>
      <c r="T423" s="18">
        <f>'Tagging sheet actuators'!A423</f>
        <v>0</v>
      </c>
    </row>
    <row r="424" spans="2:20">
      <c r="B424" s="18">
        <f>'Frese Valve Selection'!Q424</f>
        <v>0</v>
      </c>
      <c r="C424" s="18">
        <f>'Frese Valve Selection'!AF424</f>
        <v>0</v>
      </c>
      <c r="S424" s="18" t="str">
        <f>'Tagging sheet valves'!A424</f>
        <v/>
      </c>
      <c r="T424" s="18">
        <f>'Tagging sheet actuators'!A424</f>
        <v>0</v>
      </c>
    </row>
    <row r="425" spans="2:20">
      <c r="B425" s="18">
        <f>'Frese Valve Selection'!Q425</f>
        <v>0</v>
      </c>
      <c r="C425" s="18">
        <f>'Frese Valve Selection'!AF425</f>
        <v>0</v>
      </c>
      <c r="S425" s="18" t="str">
        <f>'Tagging sheet valves'!A425</f>
        <v/>
      </c>
      <c r="T425" s="18">
        <f>'Tagging sheet actuators'!A425</f>
        <v>0</v>
      </c>
    </row>
    <row r="426" spans="2:20">
      <c r="B426" s="18">
        <f>'Frese Valve Selection'!Q426</f>
        <v>0</v>
      </c>
      <c r="C426" s="18">
        <f>'Frese Valve Selection'!AF426</f>
        <v>0</v>
      </c>
      <c r="S426" s="18" t="str">
        <f>'Tagging sheet valves'!A426</f>
        <v/>
      </c>
      <c r="T426" s="18">
        <f>'Tagging sheet actuators'!A426</f>
        <v>0</v>
      </c>
    </row>
    <row r="427" spans="2:20">
      <c r="B427" s="18">
        <f>'Frese Valve Selection'!Q427</f>
        <v>0</v>
      </c>
      <c r="C427" s="18">
        <f>'Frese Valve Selection'!AF427</f>
        <v>0</v>
      </c>
      <c r="S427" s="18" t="str">
        <f>'Tagging sheet valves'!A427</f>
        <v/>
      </c>
      <c r="T427" s="18">
        <f>'Tagging sheet actuators'!A427</f>
        <v>0</v>
      </c>
    </row>
    <row r="428" spans="2:20">
      <c r="B428" s="18">
        <f>'Frese Valve Selection'!Q428</f>
        <v>0</v>
      </c>
      <c r="C428" s="18">
        <f>'Frese Valve Selection'!AF428</f>
        <v>0</v>
      </c>
      <c r="S428" s="18" t="str">
        <f>'Tagging sheet valves'!A428</f>
        <v/>
      </c>
      <c r="T428" s="18">
        <f>'Tagging sheet actuators'!A428</f>
        <v>0</v>
      </c>
    </row>
    <row r="429" spans="2:20">
      <c r="B429" s="18">
        <f>'Frese Valve Selection'!Q429</f>
        <v>0</v>
      </c>
      <c r="C429" s="18">
        <f>'Frese Valve Selection'!AF429</f>
        <v>0</v>
      </c>
      <c r="S429" s="18" t="str">
        <f>'Tagging sheet valves'!A429</f>
        <v/>
      </c>
      <c r="T429" s="18">
        <f>'Tagging sheet actuators'!A429</f>
        <v>0</v>
      </c>
    </row>
    <row r="430" spans="2:20">
      <c r="B430" s="18">
        <f>'Frese Valve Selection'!Q430</f>
        <v>0</v>
      </c>
      <c r="C430" s="18">
        <f>'Frese Valve Selection'!AF430</f>
        <v>0</v>
      </c>
      <c r="S430" s="18" t="str">
        <f>'Tagging sheet valves'!A430</f>
        <v/>
      </c>
      <c r="T430" s="18">
        <f>'Tagging sheet actuators'!A430</f>
        <v>0</v>
      </c>
    </row>
    <row r="431" spans="2:20">
      <c r="B431" s="18">
        <f>'Frese Valve Selection'!Q431</f>
        <v>0</v>
      </c>
      <c r="C431" s="18">
        <f>'Frese Valve Selection'!AF431</f>
        <v>0</v>
      </c>
      <c r="S431" s="18" t="str">
        <f>'Tagging sheet valves'!A431</f>
        <v/>
      </c>
      <c r="T431" s="18">
        <f>'Tagging sheet actuators'!A431</f>
        <v>0</v>
      </c>
    </row>
    <row r="432" spans="2:20">
      <c r="B432" s="18">
        <f>'Frese Valve Selection'!Q432</f>
        <v>0</v>
      </c>
      <c r="C432" s="18">
        <f>'Frese Valve Selection'!AF432</f>
        <v>0</v>
      </c>
      <c r="S432" s="18" t="str">
        <f>'Tagging sheet valves'!A432</f>
        <v/>
      </c>
      <c r="T432" s="18">
        <f>'Tagging sheet actuators'!A432</f>
        <v>0</v>
      </c>
    </row>
    <row r="433" spans="2:20">
      <c r="B433" s="18">
        <f>'Frese Valve Selection'!Q433</f>
        <v>0</v>
      </c>
      <c r="C433" s="18">
        <f>'Frese Valve Selection'!AF433</f>
        <v>0</v>
      </c>
      <c r="S433" s="18" t="str">
        <f>'Tagging sheet valves'!A433</f>
        <v/>
      </c>
      <c r="T433" s="18">
        <f>'Tagging sheet actuators'!A433</f>
        <v>0</v>
      </c>
    </row>
    <row r="434" spans="2:20">
      <c r="B434" s="18">
        <f>'Frese Valve Selection'!Q434</f>
        <v>0</v>
      </c>
      <c r="C434" s="18">
        <f>'Frese Valve Selection'!AF434</f>
        <v>0</v>
      </c>
      <c r="S434" s="18" t="str">
        <f>'Tagging sheet valves'!A434</f>
        <v/>
      </c>
      <c r="T434" s="18">
        <f>'Tagging sheet actuators'!A434</f>
        <v>0</v>
      </c>
    </row>
    <row r="435" spans="2:20">
      <c r="B435" s="18">
        <f>'Frese Valve Selection'!Q435</f>
        <v>0</v>
      </c>
      <c r="C435" s="18">
        <f>'Frese Valve Selection'!AF435</f>
        <v>0</v>
      </c>
      <c r="S435" s="18" t="str">
        <f>'Tagging sheet valves'!A435</f>
        <v/>
      </c>
      <c r="T435" s="18">
        <f>'Tagging sheet actuators'!A435</f>
        <v>0</v>
      </c>
    </row>
    <row r="436" spans="2:20">
      <c r="B436" s="18">
        <f>'Frese Valve Selection'!Q436</f>
        <v>0</v>
      </c>
      <c r="C436" s="18">
        <f>'Frese Valve Selection'!AF436</f>
        <v>0</v>
      </c>
      <c r="S436" s="18" t="str">
        <f>'Tagging sheet valves'!A436</f>
        <v/>
      </c>
      <c r="T436" s="18">
        <f>'Tagging sheet actuators'!A436</f>
        <v>0</v>
      </c>
    </row>
    <row r="437" spans="2:20">
      <c r="B437" s="18">
        <f>'Frese Valve Selection'!Q437</f>
        <v>0</v>
      </c>
      <c r="C437" s="18">
        <f>'Frese Valve Selection'!AF437</f>
        <v>0</v>
      </c>
      <c r="S437" s="18" t="str">
        <f>'Tagging sheet valves'!A437</f>
        <v/>
      </c>
      <c r="T437" s="18">
        <f>'Tagging sheet actuators'!A437</f>
        <v>0</v>
      </c>
    </row>
    <row r="438" spans="2:20">
      <c r="B438" s="18">
        <f>'Frese Valve Selection'!Q438</f>
        <v>0</v>
      </c>
      <c r="C438" s="18">
        <f>'Frese Valve Selection'!AF438</f>
        <v>0</v>
      </c>
      <c r="S438" s="18" t="str">
        <f>'Tagging sheet valves'!A438</f>
        <v/>
      </c>
      <c r="T438" s="18">
        <f>'Tagging sheet actuators'!A438</f>
        <v>0</v>
      </c>
    </row>
    <row r="439" spans="2:20">
      <c r="B439" s="18">
        <f>'Frese Valve Selection'!Q439</f>
        <v>0</v>
      </c>
      <c r="C439" s="18">
        <f>'Frese Valve Selection'!AF439</f>
        <v>0</v>
      </c>
      <c r="S439" s="18" t="str">
        <f>'Tagging sheet valves'!A439</f>
        <v/>
      </c>
      <c r="T439" s="18">
        <f>'Tagging sheet actuators'!A439</f>
        <v>0</v>
      </c>
    </row>
    <row r="440" spans="2:20">
      <c r="B440" s="18">
        <f>'Frese Valve Selection'!Q440</f>
        <v>0</v>
      </c>
      <c r="C440" s="18">
        <f>'Frese Valve Selection'!AF440</f>
        <v>0</v>
      </c>
      <c r="S440" s="18" t="str">
        <f>'Tagging sheet valves'!A440</f>
        <v/>
      </c>
      <c r="T440" s="18">
        <f>'Tagging sheet actuators'!A440</f>
        <v>0</v>
      </c>
    </row>
    <row r="441" spans="2:20">
      <c r="B441" s="18">
        <f>'Frese Valve Selection'!Q441</f>
        <v>0</v>
      </c>
      <c r="C441" s="18">
        <f>'Frese Valve Selection'!AF441</f>
        <v>0</v>
      </c>
      <c r="S441" s="18" t="str">
        <f>'Tagging sheet valves'!A441</f>
        <v/>
      </c>
      <c r="T441" s="18">
        <f>'Tagging sheet actuators'!A441</f>
        <v>0</v>
      </c>
    </row>
    <row r="442" spans="2:20">
      <c r="B442" s="18">
        <f>'Frese Valve Selection'!Q442</f>
        <v>0</v>
      </c>
      <c r="C442" s="18">
        <f>'Frese Valve Selection'!AF442</f>
        <v>0</v>
      </c>
      <c r="S442" s="18" t="str">
        <f>'Tagging sheet valves'!A442</f>
        <v/>
      </c>
      <c r="T442" s="18">
        <f>'Tagging sheet actuators'!A442</f>
        <v>0</v>
      </c>
    </row>
    <row r="443" spans="2:20">
      <c r="B443" s="18">
        <f>'Frese Valve Selection'!Q443</f>
        <v>0</v>
      </c>
      <c r="C443" s="18">
        <f>'Frese Valve Selection'!AF443</f>
        <v>0</v>
      </c>
      <c r="S443" s="18" t="str">
        <f>'Tagging sheet valves'!A443</f>
        <v/>
      </c>
      <c r="T443" s="18">
        <f>'Tagging sheet actuators'!A443</f>
        <v>0</v>
      </c>
    </row>
    <row r="444" spans="2:20">
      <c r="B444" s="18">
        <f>'Frese Valve Selection'!Q444</f>
        <v>0</v>
      </c>
      <c r="C444" s="18">
        <f>'Frese Valve Selection'!AF444</f>
        <v>0</v>
      </c>
      <c r="S444" s="18" t="str">
        <f>'Tagging sheet valves'!A444</f>
        <v/>
      </c>
      <c r="T444" s="18">
        <f>'Tagging sheet actuators'!A444</f>
        <v>0</v>
      </c>
    </row>
    <row r="445" spans="2:20">
      <c r="B445" s="18">
        <f>'Frese Valve Selection'!Q445</f>
        <v>0</v>
      </c>
      <c r="C445" s="18">
        <f>'Frese Valve Selection'!AF445</f>
        <v>0</v>
      </c>
      <c r="S445" s="18" t="str">
        <f>'Tagging sheet valves'!A445</f>
        <v/>
      </c>
      <c r="T445" s="18">
        <f>'Tagging sheet actuators'!A445</f>
        <v>0</v>
      </c>
    </row>
    <row r="446" spans="2:20">
      <c r="B446" s="18">
        <f>'Frese Valve Selection'!Q446</f>
        <v>0</v>
      </c>
      <c r="C446" s="18">
        <f>'Frese Valve Selection'!AF446</f>
        <v>0</v>
      </c>
      <c r="S446" s="18" t="str">
        <f>'Tagging sheet valves'!A446</f>
        <v/>
      </c>
      <c r="T446" s="18">
        <f>'Tagging sheet actuators'!A446</f>
        <v>0</v>
      </c>
    </row>
    <row r="447" spans="2:20">
      <c r="B447" s="18">
        <f>'Frese Valve Selection'!Q447</f>
        <v>0</v>
      </c>
      <c r="C447" s="18">
        <f>'Frese Valve Selection'!AF447</f>
        <v>0</v>
      </c>
      <c r="S447" s="18" t="str">
        <f>'Tagging sheet valves'!A447</f>
        <v/>
      </c>
      <c r="T447" s="18">
        <f>'Tagging sheet actuators'!A447</f>
        <v>0</v>
      </c>
    </row>
    <row r="448" spans="2:20">
      <c r="B448" s="18">
        <f>'Frese Valve Selection'!Q448</f>
        <v>0</v>
      </c>
      <c r="C448" s="18">
        <f>'Frese Valve Selection'!AF448</f>
        <v>0</v>
      </c>
      <c r="S448" s="18" t="str">
        <f>'Tagging sheet valves'!A448</f>
        <v/>
      </c>
      <c r="T448" s="18">
        <f>'Tagging sheet actuators'!A448</f>
        <v>0</v>
      </c>
    </row>
    <row r="449" spans="2:20">
      <c r="B449" s="18">
        <f>'Frese Valve Selection'!Q449</f>
        <v>0</v>
      </c>
      <c r="C449" s="18">
        <f>'Frese Valve Selection'!AF449</f>
        <v>0</v>
      </c>
      <c r="S449" s="18" t="str">
        <f>'Tagging sheet valves'!A449</f>
        <v/>
      </c>
      <c r="T449" s="18">
        <f>'Tagging sheet actuators'!A449</f>
        <v>0</v>
      </c>
    </row>
    <row r="450" spans="2:20">
      <c r="B450" s="18">
        <f>'Frese Valve Selection'!Q450</f>
        <v>0</v>
      </c>
      <c r="C450" s="18">
        <f>'Frese Valve Selection'!AF450</f>
        <v>0</v>
      </c>
      <c r="S450" s="18" t="str">
        <f>'Tagging sheet valves'!A450</f>
        <v/>
      </c>
      <c r="T450" s="18">
        <f>'Tagging sheet actuators'!A450</f>
        <v>0</v>
      </c>
    </row>
    <row r="451" spans="2:20">
      <c r="B451" s="18">
        <f>'Frese Valve Selection'!Q451</f>
        <v>0</v>
      </c>
      <c r="C451" s="18">
        <f>'Frese Valve Selection'!AF451</f>
        <v>0</v>
      </c>
      <c r="S451" s="18" t="str">
        <f>'Tagging sheet valves'!A451</f>
        <v/>
      </c>
      <c r="T451" s="18">
        <f>'Tagging sheet actuators'!A451</f>
        <v>0</v>
      </c>
    </row>
    <row r="452" spans="2:20">
      <c r="B452" s="18">
        <f>'Frese Valve Selection'!Q452</f>
        <v>0</v>
      </c>
      <c r="C452" s="18">
        <f>'Frese Valve Selection'!AF452</f>
        <v>0</v>
      </c>
      <c r="S452" s="18" t="str">
        <f>'Tagging sheet valves'!A452</f>
        <v/>
      </c>
      <c r="T452" s="18">
        <f>'Tagging sheet actuators'!A452</f>
        <v>0</v>
      </c>
    </row>
    <row r="453" spans="2:20">
      <c r="B453" s="18">
        <f>'Frese Valve Selection'!Q453</f>
        <v>0</v>
      </c>
      <c r="C453" s="18">
        <f>'Frese Valve Selection'!AF453</f>
        <v>0</v>
      </c>
      <c r="S453" s="18" t="str">
        <f>'Tagging sheet valves'!A453</f>
        <v/>
      </c>
      <c r="T453" s="18">
        <f>'Tagging sheet actuators'!A453</f>
        <v>0</v>
      </c>
    </row>
    <row r="454" spans="2:20">
      <c r="B454" s="18">
        <f>'Frese Valve Selection'!Q454</f>
        <v>0</v>
      </c>
      <c r="C454" s="18">
        <f>'Frese Valve Selection'!AF454</f>
        <v>0</v>
      </c>
      <c r="S454" s="18" t="str">
        <f>'Tagging sheet valves'!A454</f>
        <v/>
      </c>
      <c r="T454" s="18">
        <f>'Tagging sheet actuators'!A454</f>
        <v>0</v>
      </c>
    </row>
    <row r="455" spans="2:20">
      <c r="B455" s="18">
        <f>'Frese Valve Selection'!Q455</f>
        <v>0</v>
      </c>
      <c r="C455" s="18">
        <f>'Frese Valve Selection'!AF455</f>
        <v>0</v>
      </c>
      <c r="S455" s="18" t="str">
        <f>'Tagging sheet valves'!A455</f>
        <v/>
      </c>
      <c r="T455" s="18">
        <f>'Tagging sheet actuators'!A455</f>
        <v>0</v>
      </c>
    </row>
    <row r="456" spans="2:20">
      <c r="B456" s="18">
        <f>'Frese Valve Selection'!Q456</f>
        <v>0</v>
      </c>
      <c r="C456" s="18">
        <f>'Frese Valve Selection'!AF456</f>
        <v>0</v>
      </c>
      <c r="S456" s="18" t="str">
        <f>'Tagging sheet valves'!A456</f>
        <v/>
      </c>
      <c r="T456" s="18">
        <f>'Tagging sheet actuators'!A456</f>
        <v>0</v>
      </c>
    </row>
    <row r="457" spans="2:20">
      <c r="B457" s="18">
        <f>'Frese Valve Selection'!Q457</f>
        <v>0</v>
      </c>
      <c r="C457" s="18">
        <f>'Frese Valve Selection'!AF457</f>
        <v>0</v>
      </c>
      <c r="S457" s="18" t="str">
        <f>'Tagging sheet valves'!A457</f>
        <v/>
      </c>
      <c r="T457" s="18">
        <f>'Tagging sheet actuators'!A457</f>
        <v>0</v>
      </c>
    </row>
    <row r="458" spans="2:20">
      <c r="B458" s="18">
        <f>'Frese Valve Selection'!Q458</f>
        <v>0</v>
      </c>
      <c r="C458" s="18">
        <f>'Frese Valve Selection'!AF458</f>
        <v>0</v>
      </c>
      <c r="S458" s="18" t="str">
        <f>'Tagging sheet valves'!A458</f>
        <v/>
      </c>
      <c r="T458" s="18">
        <f>'Tagging sheet actuators'!A458</f>
        <v>0</v>
      </c>
    </row>
    <row r="459" spans="2:20">
      <c r="B459" s="18">
        <f>'Frese Valve Selection'!Q459</f>
        <v>0</v>
      </c>
      <c r="C459" s="18">
        <f>'Frese Valve Selection'!AF459</f>
        <v>0</v>
      </c>
      <c r="S459" s="18" t="str">
        <f>'Tagging sheet valves'!A459</f>
        <v/>
      </c>
      <c r="T459" s="18">
        <f>'Tagging sheet actuators'!A459</f>
        <v>0</v>
      </c>
    </row>
    <row r="460" spans="2:20">
      <c r="B460" s="18">
        <f>'Frese Valve Selection'!Q460</f>
        <v>0</v>
      </c>
      <c r="C460" s="18">
        <f>'Frese Valve Selection'!AF460</f>
        <v>0</v>
      </c>
      <c r="S460" s="18" t="str">
        <f>'Tagging sheet valves'!A460</f>
        <v/>
      </c>
      <c r="T460" s="18">
        <f>'Tagging sheet actuators'!A460</f>
        <v>0</v>
      </c>
    </row>
    <row r="461" spans="2:20">
      <c r="B461" s="18">
        <f>'Frese Valve Selection'!Q461</f>
        <v>0</v>
      </c>
      <c r="C461" s="18">
        <f>'Frese Valve Selection'!AF461</f>
        <v>0</v>
      </c>
      <c r="S461" s="18" t="str">
        <f>'Tagging sheet valves'!A461</f>
        <v/>
      </c>
      <c r="T461" s="18">
        <f>'Tagging sheet actuators'!A461</f>
        <v>0</v>
      </c>
    </row>
    <row r="462" spans="2:20">
      <c r="B462" s="18">
        <f>'Frese Valve Selection'!Q462</f>
        <v>0</v>
      </c>
      <c r="C462" s="18">
        <f>'Frese Valve Selection'!AF462</f>
        <v>0</v>
      </c>
      <c r="S462" s="18" t="str">
        <f>'Tagging sheet valves'!A462</f>
        <v/>
      </c>
      <c r="T462" s="18">
        <f>'Tagging sheet actuators'!A462</f>
        <v>0</v>
      </c>
    </row>
    <row r="463" spans="2:20">
      <c r="B463" s="18">
        <f>'Frese Valve Selection'!Q463</f>
        <v>0</v>
      </c>
      <c r="C463" s="18">
        <f>'Frese Valve Selection'!AF463</f>
        <v>0</v>
      </c>
      <c r="S463" s="18" t="str">
        <f>'Tagging sheet valves'!A463</f>
        <v/>
      </c>
      <c r="T463" s="18">
        <f>'Tagging sheet actuators'!A463</f>
        <v>0</v>
      </c>
    </row>
    <row r="464" spans="2:20">
      <c r="B464" s="18">
        <f>'Frese Valve Selection'!Q464</f>
        <v>0</v>
      </c>
      <c r="C464" s="18">
        <f>'Frese Valve Selection'!AF464</f>
        <v>0</v>
      </c>
      <c r="S464" s="18" t="str">
        <f>'Tagging sheet valves'!A464</f>
        <v/>
      </c>
      <c r="T464" s="18">
        <f>'Tagging sheet actuators'!A464</f>
        <v>0</v>
      </c>
    </row>
    <row r="465" spans="2:20">
      <c r="B465" s="18">
        <f>'Frese Valve Selection'!Q465</f>
        <v>0</v>
      </c>
      <c r="C465" s="18">
        <f>'Frese Valve Selection'!AF465</f>
        <v>0</v>
      </c>
      <c r="S465" s="18" t="str">
        <f>'Tagging sheet valves'!A465</f>
        <v/>
      </c>
      <c r="T465" s="18">
        <f>'Tagging sheet actuators'!A465</f>
        <v>0</v>
      </c>
    </row>
    <row r="466" spans="2:20">
      <c r="B466" s="18">
        <f>'Frese Valve Selection'!Q466</f>
        <v>0</v>
      </c>
      <c r="C466" s="18">
        <f>'Frese Valve Selection'!AF466</f>
        <v>0</v>
      </c>
      <c r="S466" s="18" t="str">
        <f>'Tagging sheet valves'!A466</f>
        <v/>
      </c>
      <c r="T466" s="18">
        <f>'Tagging sheet actuators'!A466</f>
        <v>0</v>
      </c>
    </row>
    <row r="467" spans="2:20">
      <c r="B467" s="18">
        <f>'Frese Valve Selection'!Q467</f>
        <v>0</v>
      </c>
      <c r="C467" s="18">
        <f>'Frese Valve Selection'!AF467</f>
        <v>0</v>
      </c>
      <c r="S467" s="18" t="str">
        <f>'Tagging sheet valves'!A467</f>
        <v/>
      </c>
      <c r="T467" s="18">
        <f>'Tagging sheet actuators'!A467</f>
        <v>0</v>
      </c>
    </row>
    <row r="468" spans="2:20">
      <c r="B468" s="18">
        <f>'Frese Valve Selection'!Q468</f>
        <v>0</v>
      </c>
      <c r="C468" s="18">
        <f>'Frese Valve Selection'!AF468</f>
        <v>0</v>
      </c>
      <c r="S468" s="18" t="str">
        <f>'Tagging sheet valves'!A468</f>
        <v/>
      </c>
      <c r="T468" s="18">
        <f>'Tagging sheet actuators'!A468</f>
        <v>0</v>
      </c>
    </row>
    <row r="469" spans="2:20">
      <c r="B469" s="18">
        <f>'Frese Valve Selection'!Q469</f>
        <v>0</v>
      </c>
      <c r="C469" s="18">
        <f>'Frese Valve Selection'!AF469</f>
        <v>0</v>
      </c>
      <c r="S469" s="18" t="str">
        <f>'Tagging sheet valves'!A469</f>
        <v/>
      </c>
      <c r="T469" s="18">
        <f>'Tagging sheet actuators'!A469</f>
        <v>0</v>
      </c>
    </row>
    <row r="470" spans="2:20">
      <c r="B470" s="18">
        <f>'Frese Valve Selection'!Q470</f>
        <v>0</v>
      </c>
      <c r="C470" s="18">
        <f>'Frese Valve Selection'!AF470</f>
        <v>0</v>
      </c>
      <c r="S470" s="18" t="str">
        <f>'Tagging sheet valves'!A470</f>
        <v/>
      </c>
      <c r="T470" s="18">
        <f>'Tagging sheet actuators'!A470</f>
        <v>0</v>
      </c>
    </row>
    <row r="471" spans="2:20">
      <c r="B471" s="18">
        <f>'Frese Valve Selection'!Q471</f>
        <v>0</v>
      </c>
      <c r="C471" s="18">
        <f>'Frese Valve Selection'!AF471</f>
        <v>0</v>
      </c>
      <c r="S471" s="18" t="str">
        <f>'Tagging sheet valves'!A471</f>
        <v/>
      </c>
      <c r="T471" s="18">
        <f>'Tagging sheet actuators'!A471</f>
        <v>0</v>
      </c>
    </row>
    <row r="472" spans="2:20">
      <c r="B472" s="18">
        <f>'Frese Valve Selection'!Q472</f>
        <v>0</v>
      </c>
      <c r="C472" s="18">
        <f>'Frese Valve Selection'!AF472</f>
        <v>0</v>
      </c>
      <c r="S472" s="18" t="str">
        <f>'Tagging sheet valves'!A472</f>
        <v/>
      </c>
      <c r="T472" s="18">
        <f>'Tagging sheet actuators'!A472</f>
        <v>0</v>
      </c>
    </row>
    <row r="473" spans="2:20">
      <c r="B473" s="18">
        <f>'Frese Valve Selection'!Q473</f>
        <v>0</v>
      </c>
      <c r="C473" s="18">
        <f>'Frese Valve Selection'!AF473</f>
        <v>0</v>
      </c>
      <c r="S473" s="18" t="str">
        <f>'Tagging sheet valves'!A473</f>
        <v/>
      </c>
      <c r="T473" s="18">
        <f>'Tagging sheet actuators'!A473</f>
        <v>0</v>
      </c>
    </row>
    <row r="474" spans="2:20">
      <c r="B474" s="18">
        <f>'Frese Valve Selection'!Q474</f>
        <v>0</v>
      </c>
      <c r="C474" s="18">
        <f>'Frese Valve Selection'!AF474</f>
        <v>0</v>
      </c>
      <c r="S474" s="18" t="str">
        <f>'Tagging sheet valves'!A474</f>
        <v/>
      </c>
      <c r="T474" s="18">
        <f>'Tagging sheet actuators'!A474</f>
        <v>0</v>
      </c>
    </row>
    <row r="475" spans="2:20">
      <c r="B475" s="18">
        <f>'Frese Valve Selection'!Q475</f>
        <v>0</v>
      </c>
      <c r="C475" s="18">
        <f>'Frese Valve Selection'!AF475</f>
        <v>0</v>
      </c>
      <c r="S475" s="18" t="str">
        <f>'Tagging sheet valves'!A475</f>
        <v/>
      </c>
      <c r="T475" s="18">
        <f>'Tagging sheet actuators'!A475</f>
        <v>0</v>
      </c>
    </row>
    <row r="476" spans="2:20">
      <c r="B476" s="18">
        <f>'Frese Valve Selection'!Q476</f>
        <v>0</v>
      </c>
      <c r="C476" s="18">
        <f>'Frese Valve Selection'!AF476</f>
        <v>0</v>
      </c>
      <c r="S476" s="18" t="str">
        <f>'Tagging sheet valves'!A476</f>
        <v/>
      </c>
      <c r="T476" s="18">
        <f>'Tagging sheet actuators'!A476</f>
        <v>0</v>
      </c>
    </row>
    <row r="477" spans="2:20">
      <c r="B477" s="18">
        <f>'Frese Valve Selection'!Q477</f>
        <v>0</v>
      </c>
      <c r="C477" s="18">
        <f>'Frese Valve Selection'!AF477</f>
        <v>0</v>
      </c>
      <c r="S477" s="18" t="str">
        <f>'Tagging sheet valves'!A477</f>
        <v/>
      </c>
      <c r="T477" s="18">
        <f>'Tagging sheet actuators'!A477</f>
        <v>0</v>
      </c>
    </row>
    <row r="478" spans="2:20">
      <c r="B478" s="18">
        <f>'Frese Valve Selection'!Q478</f>
        <v>0</v>
      </c>
      <c r="C478" s="18">
        <f>'Frese Valve Selection'!AF478</f>
        <v>0</v>
      </c>
      <c r="S478" s="18" t="str">
        <f>'Tagging sheet valves'!A478</f>
        <v/>
      </c>
      <c r="T478" s="18">
        <f>'Tagging sheet actuators'!A478</f>
        <v>0</v>
      </c>
    </row>
    <row r="479" spans="2:20">
      <c r="B479" s="18">
        <f>'Frese Valve Selection'!Q479</f>
        <v>0</v>
      </c>
      <c r="C479" s="18">
        <f>'Frese Valve Selection'!AF479</f>
        <v>0</v>
      </c>
      <c r="S479" s="18" t="str">
        <f>'Tagging sheet valves'!A479</f>
        <v/>
      </c>
      <c r="T479" s="18">
        <f>'Tagging sheet actuators'!A479</f>
        <v>0</v>
      </c>
    </row>
    <row r="480" spans="2:20">
      <c r="B480" s="18">
        <f>'Frese Valve Selection'!Q480</f>
        <v>0</v>
      </c>
      <c r="C480" s="18">
        <f>'Frese Valve Selection'!AF480</f>
        <v>0</v>
      </c>
      <c r="S480" s="18" t="str">
        <f>'Tagging sheet valves'!A480</f>
        <v/>
      </c>
      <c r="T480" s="18">
        <f>'Tagging sheet actuators'!A480</f>
        <v>0</v>
      </c>
    </row>
    <row r="481" spans="2:20">
      <c r="B481" s="18">
        <f>'Frese Valve Selection'!Q481</f>
        <v>0</v>
      </c>
      <c r="C481" s="18">
        <f>'Frese Valve Selection'!AF481</f>
        <v>0</v>
      </c>
      <c r="S481" s="18" t="str">
        <f>'Tagging sheet valves'!A481</f>
        <v/>
      </c>
      <c r="T481" s="18">
        <f>'Tagging sheet actuators'!A481</f>
        <v>0</v>
      </c>
    </row>
    <row r="482" spans="2:20">
      <c r="B482" s="18">
        <f>'Frese Valve Selection'!Q482</f>
        <v>0</v>
      </c>
      <c r="C482" s="18">
        <f>'Frese Valve Selection'!AF482</f>
        <v>0</v>
      </c>
      <c r="S482" s="18" t="str">
        <f>'Tagging sheet valves'!A482</f>
        <v/>
      </c>
      <c r="T482" s="18">
        <f>'Tagging sheet actuators'!A482</f>
        <v>0</v>
      </c>
    </row>
    <row r="483" spans="2:20">
      <c r="B483" s="18">
        <f>'Frese Valve Selection'!Q483</f>
        <v>0</v>
      </c>
      <c r="C483" s="18">
        <f>'Frese Valve Selection'!AF483</f>
        <v>0</v>
      </c>
      <c r="S483" s="18" t="str">
        <f>'Tagging sheet valves'!A483</f>
        <v/>
      </c>
      <c r="T483" s="18">
        <f>'Tagging sheet actuators'!A483</f>
        <v>0</v>
      </c>
    </row>
    <row r="484" spans="2:20">
      <c r="B484" s="18">
        <f>'Frese Valve Selection'!Q484</f>
        <v>0</v>
      </c>
      <c r="C484" s="18">
        <f>'Frese Valve Selection'!AF484</f>
        <v>0</v>
      </c>
      <c r="S484" s="18" t="str">
        <f>'Tagging sheet valves'!A484</f>
        <v/>
      </c>
      <c r="T484" s="18">
        <f>'Tagging sheet actuators'!A484</f>
        <v>0</v>
      </c>
    </row>
    <row r="485" spans="2:20">
      <c r="B485" s="18">
        <f>'Frese Valve Selection'!Q485</f>
        <v>0</v>
      </c>
      <c r="C485" s="18">
        <f>'Frese Valve Selection'!AF485</f>
        <v>0</v>
      </c>
      <c r="S485" s="18" t="str">
        <f>'Tagging sheet valves'!A485</f>
        <v/>
      </c>
      <c r="T485" s="18">
        <f>'Tagging sheet actuators'!A485</f>
        <v>0</v>
      </c>
    </row>
    <row r="486" spans="2:20">
      <c r="B486" s="18">
        <f>'Frese Valve Selection'!Q486</f>
        <v>0</v>
      </c>
      <c r="C486" s="18">
        <f>'Frese Valve Selection'!AF486</f>
        <v>0</v>
      </c>
      <c r="S486" s="18" t="str">
        <f>'Tagging sheet valves'!A486</f>
        <v/>
      </c>
      <c r="T486" s="18">
        <f>'Tagging sheet actuators'!A486</f>
        <v>0</v>
      </c>
    </row>
    <row r="487" spans="2:20">
      <c r="B487" s="18">
        <f>'Frese Valve Selection'!Q487</f>
        <v>0</v>
      </c>
      <c r="C487" s="18">
        <f>'Frese Valve Selection'!AF487</f>
        <v>0</v>
      </c>
      <c r="S487" s="18" t="str">
        <f>'Tagging sheet valves'!A487</f>
        <v/>
      </c>
      <c r="T487" s="18">
        <f>'Tagging sheet actuators'!A487</f>
        <v>0</v>
      </c>
    </row>
    <row r="488" spans="2:20">
      <c r="B488" s="18">
        <f>'Frese Valve Selection'!Q488</f>
        <v>0</v>
      </c>
      <c r="C488" s="18">
        <f>'Frese Valve Selection'!AF488</f>
        <v>0</v>
      </c>
      <c r="S488" s="18" t="str">
        <f>'Tagging sheet valves'!A488</f>
        <v/>
      </c>
      <c r="T488" s="18">
        <f>'Tagging sheet actuators'!A488</f>
        <v>0</v>
      </c>
    </row>
    <row r="489" spans="2:20">
      <c r="B489" s="18">
        <f>'Frese Valve Selection'!Q489</f>
        <v>0</v>
      </c>
      <c r="C489" s="18">
        <f>'Frese Valve Selection'!AF489</f>
        <v>0</v>
      </c>
      <c r="S489" s="18" t="str">
        <f>'Tagging sheet valves'!A489</f>
        <v/>
      </c>
      <c r="T489" s="18">
        <f>'Tagging sheet actuators'!A489</f>
        <v>0</v>
      </c>
    </row>
    <row r="490" spans="2:20">
      <c r="B490" s="18">
        <f>'Frese Valve Selection'!Q490</f>
        <v>0</v>
      </c>
      <c r="C490" s="18">
        <f>'Frese Valve Selection'!AF490</f>
        <v>0</v>
      </c>
      <c r="S490" s="18" t="str">
        <f>'Tagging sheet valves'!A490</f>
        <v/>
      </c>
      <c r="T490" s="18">
        <f>'Tagging sheet actuators'!A490</f>
        <v>0</v>
      </c>
    </row>
    <row r="491" spans="2:20">
      <c r="B491" s="18">
        <f>'Frese Valve Selection'!Q491</f>
        <v>0</v>
      </c>
      <c r="C491" s="18">
        <f>'Frese Valve Selection'!AF491</f>
        <v>0</v>
      </c>
      <c r="S491" s="18" t="str">
        <f>'Tagging sheet valves'!A491</f>
        <v/>
      </c>
      <c r="T491" s="18">
        <f>'Tagging sheet actuators'!A491</f>
        <v>0</v>
      </c>
    </row>
    <row r="492" spans="2:20">
      <c r="B492" s="18">
        <f>'Frese Valve Selection'!Q492</f>
        <v>0</v>
      </c>
      <c r="C492" s="18">
        <f>'Frese Valve Selection'!AF492</f>
        <v>0</v>
      </c>
      <c r="S492" s="18" t="str">
        <f>'Tagging sheet valves'!A492</f>
        <v/>
      </c>
      <c r="T492" s="18">
        <f>'Tagging sheet actuators'!A492</f>
        <v>0</v>
      </c>
    </row>
    <row r="493" spans="2:20">
      <c r="B493" s="18">
        <f>'Frese Valve Selection'!Q493</f>
        <v>0</v>
      </c>
      <c r="C493" s="18">
        <f>'Frese Valve Selection'!AF493</f>
        <v>0</v>
      </c>
      <c r="S493" s="18" t="str">
        <f>'Tagging sheet valves'!A493</f>
        <v/>
      </c>
      <c r="T493" s="18">
        <f>'Tagging sheet actuators'!A493</f>
        <v>0</v>
      </c>
    </row>
    <row r="494" spans="2:20">
      <c r="B494" s="18">
        <f>'Frese Valve Selection'!Q494</f>
        <v>0</v>
      </c>
      <c r="C494" s="18">
        <f>'Frese Valve Selection'!AF494</f>
        <v>0</v>
      </c>
      <c r="S494" s="18" t="str">
        <f>'Tagging sheet valves'!A494</f>
        <v/>
      </c>
      <c r="T494" s="18">
        <f>'Tagging sheet actuators'!A494</f>
        <v>0</v>
      </c>
    </row>
    <row r="495" spans="2:20">
      <c r="B495" s="18">
        <f>'Frese Valve Selection'!Q495</f>
        <v>0</v>
      </c>
      <c r="C495" s="18">
        <f>'Frese Valve Selection'!AF495</f>
        <v>0</v>
      </c>
      <c r="S495" s="18" t="str">
        <f>'Tagging sheet valves'!A495</f>
        <v/>
      </c>
      <c r="T495" s="18">
        <f>'Tagging sheet actuators'!A495</f>
        <v>0</v>
      </c>
    </row>
    <row r="496" spans="2:20">
      <c r="B496" s="18">
        <f>'Frese Valve Selection'!Q496</f>
        <v>0</v>
      </c>
      <c r="C496" s="18">
        <f>'Frese Valve Selection'!AF496</f>
        <v>0</v>
      </c>
      <c r="S496" s="18" t="str">
        <f>'Tagging sheet valves'!A496</f>
        <v/>
      </c>
      <c r="T496" s="18">
        <f>'Tagging sheet actuators'!A496</f>
        <v>0</v>
      </c>
    </row>
    <row r="497" spans="2:20">
      <c r="B497" s="18">
        <f>'Frese Valve Selection'!Q497</f>
        <v>0</v>
      </c>
      <c r="C497" s="18">
        <f>'Frese Valve Selection'!AF497</f>
        <v>0</v>
      </c>
      <c r="S497" s="18" t="str">
        <f>'Tagging sheet valves'!A497</f>
        <v/>
      </c>
      <c r="T497" s="18">
        <f>'Tagging sheet actuators'!A497</f>
        <v>0</v>
      </c>
    </row>
    <row r="498" spans="2:20">
      <c r="B498" s="18">
        <f>'Frese Valve Selection'!Q498</f>
        <v>0</v>
      </c>
      <c r="C498" s="18">
        <f>'Frese Valve Selection'!AF498</f>
        <v>0</v>
      </c>
      <c r="S498" s="18" t="str">
        <f>'Tagging sheet valves'!A498</f>
        <v/>
      </c>
      <c r="T498" s="18">
        <f>'Tagging sheet actuators'!A498</f>
        <v>0</v>
      </c>
    </row>
    <row r="499" spans="2:20">
      <c r="B499" s="18">
        <f>'Frese Valve Selection'!Q499</f>
        <v>0</v>
      </c>
      <c r="C499" s="18">
        <f>'Frese Valve Selection'!AF499</f>
        <v>0</v>
      </c>
      <c r="S499" s="18" t="str">
        <f>'Tagging sheet valves'!A499</f>
        <v/>
      </c>
      <c r="T499" s="18">
        <f>'Tagging sheet actuators'!A499</f>
        <v>0</v>
      </c>
    </row>
    <row r="500" spans="2:20">
      <c r="B500" s="18">
        <f>'Frese Valve Selection'!Q500</f>
        <v>0</v>
      </c>
      <c r="C500" s="18">
        <f>'Frese Valve Selection'!AF500</f>
        <v>0</v>
      </c>
      <c r="S500" s="18" t="str">
        <f>'Tagging sheet valves'!A500</f>
        <v/>
      </c>
      <c r="T500" s="18">
        <f>'Tagging sheet actuators'!A500</f>
        <v>0</v>
      </c>
    </row>
    <row r="501" spans="2:20">
      <c r="B501" s="18">
        <f>'Frese Valve Selection'!Q501</f>
        <v>0</v>
      </c>
      <c r="C501" s="18">
        <f>'Frese Valve Selection'!AF501</f>
        <v>0</v>
      </c>
      <c r="S501" s="18" t="str">
        <f>'Tagging sheet valves'!A501</f>
        <v/>
      </c>
      <c r="T501" s="18">
        <f>'Tagging sheet actuators'!A501</f>
        <v>0</v>
      </c>
    </row>
    <row r="502" spans="2:20">
      <c r="B502" s="18">
        <f>'Frese Valve Selection'!Q502</f>
        <v>0</v>
      </c>
      <c r="C502" s="18">
        <f>'Frese Valve Selection'!AF502</f>
        <v>0</v>
      </c>
      <c r="S502" s="18" t="str">
        <f>'Tagging sheet valves'!A502</f>
        <v/>
      </c>
      <c r="T502" s="18">
        <f>'Tagging sheet actuators'!A502</f>
        <v>0</v>
      </c>
    </row>
    <row r="503" spans="2:20">
      <c r="B503" s="18">
        <f>'Frese Valve Selection'!Q503</f>
        <v>0</v>
      </c>
      <c r="C503" s="18">
        <f>'Frese Valve Selection'!AF503</f>
        <v>0</v>
      </c>
      <c r="S503" s="18" t="str">
        <f>'Tagging sheet valves'!A503</f>
        <v/>
      </c>
      <c r="T503" s="18">
        <f>'Tagging sheet actuators'!A503</f>
        <v>0</v>
      </c>
    </row>
    <row r="504" spans="2:20">
      <c r="B504" s="18">
        <f>'Frese Valve Selection'!Q504</f>
        <v>0</v>
      </c>
      <c r="C504" s="18">
        <f>'Frese Valve Selection'!AF504</f>
        <v>0</v>
      </c>
      <c r="S504" s="18" t="str">
        <f>'Tagging sheet valves'!A504</f>
        <v/>
      </c>
      <c r="T504" s="18">
        <f>'Tagging sheet actuators'!A504</f>
        <v>0</v>
      </c>
    </row>
    <row r="505" spans="2:20">
      <c r="B505" s="18">
        <f>'Frese Valve Selection'!Q505</f>
        <v>0</v>
      </c>
      <c r="C505" s="18">
        <f>'Frese Valve Selection'!AF505</f>
        <v>0</v>
      </c>
      <c r="S505" s="18" t="str">
        <f>'Tagging sheet valves'!A505</f>
        <v/>
      </c>
      <c r="T505" s="18">
        <f>'Tagging sheet actuators'!A505</f>
        <v>0</v>
      </c>
    </row>
    <row r="506" spans="2:20">
      <c r="B506" s="18">
        <f>'Frese Valve Selection'!Q506</f>
        <v>0</v>
      </c>
      <c r="C506" s="18">
        <f>'Frese Valve Selection'!AF506</f>
        <v>0</v>
      </c>
      <c r="S506" s="18" t="str">
        <f>'Tagging sheet valves'!A506</f>
        <v/>
      </c>
      <c r="T506" s="18">
        <f>'Tagging sheet actuators'!A506</f>
        <v>0</v>
      </c>
    </row>
    <row r="507" spans="2:20">
      <c r="B507" s="18">
        <f>'Frese Valve Selection'!Q507</f>
        <v>0</v>
      </c>
      <c r="C507" s="18">
        <f>'Frese Valve Selection'!AF507</f>
        <v>0</v>
      </c>
      <c r="S507" s="18" t="str">
        <f>'Tagging sheet valves'!A507</f>
        <v/>
      </c>
      <c r="T507" s="18">
        <f>'Tagging sheet actuators'!A507</f>
        <v>0</v>
      </c>
    </row>
    <row r="508" spans="2:20">
      <c r="B508" s="18">
        <f>'Frese Valve Selection'!Q508</f>
        <v>0</v>
      </c>
      <c r="C508" s="18">
        <f>'Frese Valve Selection'!AF508</f>
        <v>0</v>
      </c>
      <c r="S508" s="18" t="str">
        <f>'Tagging sheet valves'!A508</f>
        <v/>
      </c>
      <c r="T508" s="18">
        <f>'Tagging sheet actuators'!A508</f>
        <v>0</v>
      </c>
    </row>
    <row r="509" spans="2:20">
      <c r="B509" s="18">
        <f>'Frese Valve Selection'!Q509</f>
        <v>0</v>
      </c>
      <c r="C509" s="18">
        <f>'Frese Valve Selection'!AF509</f>
        <v>0</v>
      </c>
      <c r="S509" s="18" t="str">
        <f>'Tagging sheet valves'!A509</f>
        <v/>
      </c>
      <c r="T509" s="18">
        <f>'Tagging sheet actuators'!A509</f>
        <v>0</v>
      </c>
    </row>
    <row r="510" spans="2:20">
      <c r="B510" s="18">
        <f>'Frese Valve Selection'!Q510</f>
        <v>0</v>
      </c>
      <c r="C510" s="18">
        <f>'Frese Valve Selection'!AF510</f>
        <v>0</v>
      </c>
      <c r="S510" s="18" t="str">
        <f>'Tagging sheet valves'!A510</f>
        <v/>
      </c>
      <c r="T510" s="18">
        <f>'Tagging sheet actuators'!A510</f>
        <v>0</v>
      </c>
    </row>
    <row r="511" spans="2:20">
      <c r="B511" s="18">
        <f>'Frese Valve Selection'!Q511</f>
        <v>0</v>
      </c>
      <c r="C511" s="18">
        <f>'Frese Valve Selection'!AF511</f>
        <v>0</v>
      </c>
      <c r="S511" s="18" t="str">
        <f>'Tagging sheet valves'!A511</f>
        <v/>
      </c>
      <c r="T511" s="18">
        <f>'Tagging sheet actuators'!A511</f>
        <v>0</v>
      </c>
    </row>
    <row r="512" spans="2:20">
      <c r="B512" s="18">
        <f>'Frese Valve Selection'!Q512</f>
        <v>0</v>
      </c>
      <c r="C512" s="18">
        <f>'Frese Valve Selection'!AF512</f>
        <v>0</v>
      </c>
      <c r="S512" s="18" t="str">
        <f>'Tagging sheet valves'!A512</f>
        <v/>
      </c>
      <c r="T512" s="18">
        <f>'Tagging sheet actuators'!A512</f>
        <v>0</v>
      </c>
    </row>
    <row r="513" spans="2:20">
      <c r="B513" s="18">
        <f>'Frese Valve Selection'!Q513</f>
        <v>0</v>
      </c>
      <c r="C513" s="18">
        <f>'Frese Valve Selection'!AF513</f>
        <v>0</v>
      </c>
      <c r="S513" s="18" t="str">
        <f>'Tagging sheet valves'!A513</f>
        <v/>
      </c>
      <c r="T513" s="18">
        <f>'Tagging sheet actuators'!A513</f>
        <v>0</v>
      </c>
    </row>
    <row r="514" spans="2:20">
      <c r="B514" s="18">
        <f>'Frese Valve Selection'!Q514</f>
        <v>0</v>
      </c>
      <c r="C514" s="18">
        <f>'Frese Valve Selection'!AF514</f>
        <v>0</v>
      </c>
      <c r="S514" s="18" t="str">
        <f>'Tagging sheet valves'!A514</f>
        <v/>
      </c>
      <c r="T514" s="18">
        <f>'Tagging sheet actuators'!A514</f>
        <v>0</v>
      </c>
    </row>
    <row r="515" spans="2:20">
      <c r="B515" s="18">
        <f>'Frese Valve Selection'!Q515</f>
        <v>0</v>
      </c>
      <c r="C515" s="18">
        <f>'Frese Valve Selection'!AF515</f>
        <v>0</v>
      </c>
      <c r="S515" s="18" t="str">
        <f>'Tagging sheet valves'!A515</f>
        <v/>
      </c>
      <c r="T515" s="18">
        <f>'Tagging sheet actuators'!A515</f>
        <v>0</v>
      </c>
    </row>
    <row r="516" spans="2:20">
      <c r="B516" s="18">
        <f>'Frese Valve Selection'!Q516</f>
        <v>0</v>
      </c>
      <c r="C516" s="18">
        <f>'Frese Valve Selection'!AF516</f>
        <v>0</v>
      </c>
      <c r="S516" s="18" t="str">
        <f>'Tagging sheet valves'!A516</f>
        <v/>
      </c>
      <c r="T516" s="18">
        <f>'Tagging sheet actuators'!A516</f>
        <v>0</v>
      </c>
    </row>
    <row r="517" spans="2:20">
      <c r="B517" s="18">
        <f>'Frese Valve Selection'!Q517</f>
        <v>0</v>
      </c>
      <c r="C517" s="18">
        <f>'Frese Valve Selection'!AF517</f>
        <v>0</v>
      </c>
      <c r="S517" s="18" t="str">
        <f>'Tagging sheet valves'!A517</f>
        <v/>
      </c>
      <c r="T517" s="18">
        <f>'Tagging sheet actuators'!A517</f>
        <v>0</v>
      </c>
    </row>
    <row r="518" spans="2:20">
      <c r="B518" s="18">
        <f>'Frese Valve Selection'!Q518</f>
        <v>0</v>
      </c>
      <c r="C518" s="18">
        <f>'Frese Valve Selection'!AF518</f>
        <v>0</v>
      </c>
      <c r="S518" s="18" t="str">
        <f>'Tagging sheet valves'!A518</f>
        <v/>
      </c>
      <c r="T518" s="18">
        <f>'Tagging sheet actuators'!A518</f>
        <v>0</v>
      </c>
    </row>
    <row r="519" spans="2:20">
      <c r="B519" s="18">
        <f>'Frese Valve Selection'!Q519</f>
        <v>0</v>
      </c>
      <c r="C519" s="18">
        <f>'Frese Valve Selection'!AF519</f>
        <v>0</v>
      </c>
      <c r="S519" s="18" t="str">
        <f>'Tagging sheet valves'!A519</f>
        <v/>
      </c>
      <c r="T519" s="18">
        <f>'Tagging sheet actuators'!A519</f>
        <v>0</v>
      </c>
    </row>
    <row r="520" spans="2:20">
      <c r="B520" s="18">
        <f>'Frese Valve Selection'!Q520</f>
        <v>0</v>
      </c>
      <c r="C520" s="18">
        <f>'Frese Valve Selection'!AF520</f>
        <v>0</v>
      </c>
      <c r="S520" s="18" t="str">
        <f>'Tagging sheet valves'!A520</f>
        <v/>
      </c>
      <c r="T520" s="18">
        <f>'Tagging sheet actuators'!A520</f>
        <v>0</v>
      </c>
    </row>
    <row r="521" spans="2:20">
      <c r="B521" s="18">
        <f>'Frese Valve Selection'!Q521</f>
        <v>0</v>
      </c>
      <c r="C521" s="18">
        <f>'Frese Valve Selection'!AF521</f>
        <v>0</v>
      </c>
      <c r="S521" s="18" t="str">
        <f>'Tagging sheet valves'!A521</f>
        <v/>
      </c>
      <c r="T521" s="18">
        <f>'Tagging sheet actuators'!A521</f>
        <v>0</v>
      </c>
    </row>
    <row r="522" spans="2:20">
      <c r="B522" s="18">
        <f>'Frese Valve Selection'!Q522</f>
        <v>0</v>
      </c>
      <c r="C522" s="18">
        <f>'Frese Valve Selection'!AF522</f>
        <v>0</v>
      </c>
      <c r="S522" s="18" t="str">
        <f>'Tagging sheet valves'!A522</f>
        <v/>
      </c>
      <c r="T522" s="18">
        <f>'Tagging sheet actuators'!A522</f>
        <v>0</v>
      </c>
    </row>
    <row r="523" spans="2:20">
      <c r="B523" s="18">
        <f>'Frese Valve Selection'!Q523</f>
        <v>0</v>
      </c>
      <c r="C523" s="18">
        <f>'Frese Valve Selection'!AF523</f>
        <v>0</v>
      </c>
      <c r="S523" s="18" t="str">
        <f>'Tagging sheet valves'!A523</f>
        <v/>
      </c>
      <c r="T523" s="18">
        <f>'Tagging sheet actuators'!A523</f>
        <v>0</v>
      </c>
    </row>
    <row r="524" spans="2:20">
      <c r="B524" s="18">
        <f>'Frese Valve Selection'!Q524</f>
        <v>0</v>
      </c>
      <c r="C524" s="18">
        <f>'Frese Valve Selection'!AF524</f>
        <v>0</v>
      </c>
      <c r="S524" s="18" t="str">
        <f>'Tagging sheet valves'!A524</f>
        <v/>
      </c>
      <c r="T524" s="18">
        <f>'Tagging sheet actuators'!A524</f>
        <v>0</v>
      </c>
    </row>
    <row r="525" spans="2:20">
      <c r="B525" s="18">
        <f>'Frese Valve Selection'!Q525</f>
        <v>0</v>
      </c>
      <c r="C525" s="18">
        <f>'Frese Valve Selection'!AF525</f>
        <v>0</v>
      </c>
      <c r="S525" s="18" t="str">
        <f>'Tagging sheet valves'!A525</f>
        <v/>
      </c>
      <c r="T525" s="18">
        <f>'Tagging sheet actuators'!A525</f>
        <v>0</v>
      </c>
    </row>
    <row r="526" spans="2:20">
      <c r="B526" s="18">
        <f>'Frese Valve Selection'!Q526</f>
        <v>0</v>
      </c>
      <c r="C526" s="18">
        <f>'Frese Valve Selection'!AF526</f>
        <v>0</v>
      </c>
      <c r="S526" s="18" t="str">
        <f>'Tagging sheet valves'!A526</f>
        <v/>
      </c>
      <c r="T526" s="18">
        <f>'Tagging sheet actuators'!A526</f>
        <v>0</v>
      </c>
    </row>
    <row r="527" spans="2:20">
      <c r="B527" s="18">
        <f>'Frese Valve Selection'!Q527</f>
        <v>0</v>
      </c>
      <c r="C527" s="18">
        <f>'Frese Valve Selection'!AF527</f>
        <v>0</v>
      </c>
      <c r="S527" s="18" t="str">
        <f>'Tagging sheet valves'!A527</f>
        <v/>
      </c>
      <c r="T527" s="18">
        <f>'Tagging sheet actuators'!A527</f>
        <v>0</v>
      </c>
    </row>
    <row r="528" spans="2:20">
      <c r="B528" s="18">
        <f>'Frese Valve Selection'!Q528</f>
        <v>0</v>
      </c>
      <c r="C528" s="18">
        <f>'Frese Valve Selection'!AF528</f>
        <v>0</v>
      </c>
      <c r="S528" s="18" t="str">
        <f>'Tagging sheet valves'!A528</f>
        <v/>
      </c>
      <c r="T528" s="18">
        <f>'Tagging sheet actuators'!A528</f>
        <v>0</v>
      </c>
    </row>
    <row r="529" spans="2:20">
      <c r="B529" s="18">
        <f>'Frese Valve Selection'!Q529</f>
        <v>0</v>
      </c>
      <c r="C529" s="18">
        <f>'Frese Valve Selection'!AF529</f>
        <v>0</v>
      </c>
      <c r="S529" s="18" t="str">
        <f>'Tagging sheet valves'!A529</f>
        <v/>
      </c>
      <c r="T529" s="18">
        <f>'Tagging sheet actuators'!A529</f>
        <v>0</v>
      </c>
    </row>
    <row r="530" spans="2:20">
      <c r="B530" s="18">
        <f>'Frese Valve Selection'!Q530</f>
        <v>0</v>
      </c>
      <c r="C530" s="18">
        <f>'Frese Valve Selection'!AF530</f>
        <v>0</v>
      </c>
      <c r="S530" s="18" t="str">
        <f>'Tagging sheet valves'!A530</f>
        <v/>
      </c>
      <c r="T530" s="18">
        <f>'Tagging sheet actuators'!A530</f>
        <v>0</v>
      </c>
    </row>
    <row r="531" spans="2:20">
      <c r="B531" s="18">
        <f>'Frese Valve Selection'!Q531</f>
        <v>0</v>
      </c>
      <c r="C531" s="18">
        <f>'Frese Valve Selection'!AF531</f>
        <v>0</v>
      </c>
      <c r="S531" s="18" t="str">
        <f>'Tagging sheet valves'!A531</f>
        <v/>
      </c>
      <c r="T531" s="18">
        <f>'Tagging sheet actuators'!A531</f>
        <v>0</v>
      </c>
    </row>
    <row r="532" spans="2:20">
      <c r="B532" s="18">
        <f>'Frese Valve Selection'!Q532</f>
        <v>0</v>
      </c>
      <c r="C532" s="18">
        <f>'Frese Valve Selection'!AF532</f>
        <v>0</v>
      </c>
      <c r="S532" s="18" t="str">
        <f>'Tagging sheet valves'!A532</f>
        <v/>
      </c>
      <c r="T532" s="18">
        <f>'Tagging sheet actuators'!A532</f>
        <v>0</v>
      </c>
    </row>
    <row r="533" spans="2:20">
      <c r="B533" s="18">
        <f>'Frese Valve Selection'!Q533</f>
        <v>0</v>
      </c>
      <c r="C533" s="18">
        <f>'Frese Valve Selection'!AF533</f>
        <v>0</v>
      </c>
      <c r="S533" s="18" t="str">
        <f>'Tagging sheet valves'!A533</f>
        <v/>
      </c>
      <c r="T533" s="18">
        <f>'Tagging sheet actuators'!A533</f>
        <v>0</v>
      </c>
    </row>
    <row r="534" spans="2:20">
      <c r="B534" s="18">
        <f>'Frese Valve Selection'!Q534</f>
        <v>0</v>
      </c>
      <c r="C534" s="18">
        <f>'Frese Valve Selection'!AF534</f>
        <v>0</v>
      </c>
      <c r="S534" s="18" t="str">
        <f>'Tagging sheet valves'!A534</f>
        <v/>
      </c>
      <c r="T534" s="18">
        <f>'Tagging sheet actuators'!A534</f>
        <v>0</v>
      </c>
    </row>
    <row r="535" spans="2:20">
      <c r="B535" s="18">
        <f>'Frese Valve Selection'!Q535</f>
        <v>0</v>
      </c>
      <c r="C535" s="18">
        <f>'Frese Valve Selection'!AF535</f>
        <v>0</v>
      </c>
      <c r="S535" s="18" t="str">
        <f>'Tagging sheet valves'!A535</f>
        <v/>
      </c>
      <c r="T535" s="18">
        <f>'Tagging sheet actuators'!A535</f>
        <v>0</v>
      </c>
    </row>
    <row r="536" spans="2:20">
      <c r="B536" s="18">
        <f>'Frese Valve Selection'!Q536</f>
        <v>0</v>
      </c>
      <c r="C536" s="18">
        <f>'Frese Valve Selection'!AF536</f>
        <v>0</v>
      </c>
      <c r="S536" s="18" t="str">
        <f>'Tagging sheet valves'!A536</f>
        <v/>
      </c>
      <c r="T536" s="18">
        <f>'Tagging sheet actuators'!A536</f>
        <v>0</v>
      </c>
    </row>
    <row r="537" spans="2:20">
      <c r="B537" s="18">
        <f>'Frese Valve Selection'!Q537</f>
        <v>0</v>
      </c>
      <c r="C537" s="18">
        <f>'Frese Valve Selection'!AF537</f>
        <v>0</v>
      </c>
      <c r="S537" s="18" t="str">
        <f>'Tagging sheet valves'!A537</f>
        <v/>
      </c>
      <c r="T537" s="18">
        <f>'Tagging sheet actuators'!A537</f>
        <v>0</v>
      </c>
    </row>
    <row r="538" spans="2:20">
      <c r="B538" s="18">
        <f>'Frese Valve Selection'!Q538</f>
        <v>0</v>
      </c>
      <c r="C538" s="18">
        <f>'Frese Valve Selection'!AF538</f>
        <v>0</v>
      </c>
      <c r="S538" s="18" t="str">
        <f>'Tagging sheet valves'!A538</f>
        <v/>
      </c>
      <c r="T538" s="18">
        <f>'Tagging sheet actuators'!A538</f>
        <v>0</v>
      </c>
    </row>
    <row r="539" spans="2:20">
      <c r="B539" s="18">
        <f>'Frese Valve Selection'!Q539</f>
        <v>0</v>
      </c>
      <c r="C539" s="18">
        <f>'Frese Valve Selection'!AF539</f>
        <v>0</v>
      </c>
      <c r="S539" s="18" t="str">
        <f>'Tagging sheet valves'!A539</f>
        <v/>
      </c>
      <c r="T539" s="18">
        <f>'Tagging sheet actuators'!A539</f>
        <v>0</v>
      </c>
    </row>
    <row r="540" spans="2:20">
      <c r="B540" s="18">
        <f>'Frese Valve Selection'!Q540</f>
        <v>0</v>
      </c>
      <c r="C540" s="18">
        <f>'Frese Valve Selection'!AF540</f>
        <v>0</v>
      </c>
      <c r="S540" s="18" t="str">
        <f>'Tagging sheet valves'!A540</f>
        <v/>
      </c>
      <c r="T540" s="18">
        <f>'Tagging sheet actuators'!A540</f>
        <v>0</v>
      </c>
    </row>
    <row r="541" spans="2:20">
      <c r="B541" s="18">
        <f>'Frese Valve Selection'!Q541</f>
        <v>0</v>
      </c>
      <c r="C541" s="18">
        <f>'Frese Valve Selection'!AF541</f>
        <v>0</v>
      </c>
      <c r="S541" s="18" t="str">
        <f>'Tagging sheet valves'!A541</f>
        <v/>
      </c>
      <c r="T541" s="18">
        <f>'Tagging sheet actuators'!A541</f>
        <v>0</v>
      </c>
    </row>
    <row r="542" spans="2:20">
      <c r="B542" s="18">
        <f>'Frese Valve Selection'!Q542</f>
        <v>0</v>
      </c>
      <c r="C542" s="18">
        <f>'Frese Valve Selection'!AF542</f>
        <v>0</v>
      </c>
      <c r="S542" s="18" t="str">
        <f>'Tagging sheet valves'!A542</f>
        <v/>
      </c>
      <c r="T542" s="18">
        <f>'Tagging sheet actuators'!A542</f>
        <v>0</v>
      </c>
    </row>
    <row r="543" spans="2:20">
      <c r="B543" s="18">
        <f>'Frese Valve Selection'!Q543</f>
        <v>0</v>
      </c>
      <c r="C543" s="18">
        <f>'Frese Valve Selection'!AF543</f>
        <v>0</v>
      </c>
      <c r="S543" s="18" t="str">
        <f>'Tagging sheet valves'!A543</f>
        <v/>
      </c>
      <c r="T543" s="18">
        <f>'Tagging sheet actuators'!A543</f>
        <v>0</v>
      </c>
    </row>
    <row r="544" spans="2:20">
      <c r="B544" s="18">
        <f>'Frese Valve Selection'!Q544</f>
        <v>0</v>
      </c>
      <c r="C544" s="18">
        <f>'Frese Valve Selection'!AF544</f>
        <v>0</v>
      </c>
      <c r="S544" s="18" t="str">
        <f>'Tagging sheet valves'!A544</f>
        <v/>
      </c>
      <c r="T544" s="18">
        <f>'Tagging sheet actuators'!A544</f>
        <v>0</v>
      </c>
    </row>
    <row r="545" spans="2:20">
      <c r="B545" s="18">
        <f>'Frese Valve Selection'!Q545</f>
        <v>0</v>
      </c>
      <c r="C545" s="18">
        <f>'Frese Valve Selection'!AF545</f>
        <v>0</v>
      </c>
      <c r="S545" s="18" t="str">
        <f>'Tagging sheet valves'!A545</f>
        <v/>
      </c>
      <c r="T545" s="18">
        <f>'Tagging sheet actuators'!A545</f>
        <v>0</v>
      </c>
    </row>
    <row r="546" spans="2:20">
      <c r="B546" s="18">
        <f>'Frese Valve Selection'!Q546</f>
        <v>0</v>
      </c>
      <c r="C546" s="18">
        <f>'Frese Valve Selection'!AF546</f>
        <v>0</v>
      </c>
      <c r="S546" s="18" t="str">
        <f>'Tagging sheet valves'!A546</f>
        <v/>
      </c>
      <c r="T546" s="18">
        <f>'Tagging sheet actuators'!A546</f>
        <v>0</v>
      </c>
    </row>
    <row r="547" spans="2:20">
      <c r="B547" s="18">
        <f>'Frese Valve Selection'!Q547</f>
        <v>0</v>
      </c>
      <c r="C547" s="18">
        <f>'Frese Valve Selection'!AF547</f>
        <v>0</v>
      </c>
      <c r="S547" s="18" t="str">
        <f>'Tagging sheet valves'!A547</f>
        <v/>
      </c>
      <c r="T547" s="18">
        <f>'Tagging sheet actuators'!A547</f>
        <v>0</v>
      </c>
    </row>
    <row r="548" spans="2:20">
      <c r="B548" s="18">
        <f>'Frese Valve Selection'!Q548</f>
        <v>0</v>
      </c>
      <c r="C548" s="18">
        <f>'Frese Valve Selection'!AF548</f>
        <v>0</v>
      </c>
      <c r="S548" s="18" t="str">
        <f>'Tagging sheet valves'!A548</f>
        <v/>
      </c>
      <c r="T548" s="18">
        <f>'Tagging sheet actuators'!A548</f>
        <v>0</v>
      </c>
    </row>
    <row r="549" spans="2:20">
      <c r="B549" s="18">
        <f>'Frese Valve Selection'!Q549</f>
        <v>0</v>
      </c>
      <c r="C549" s="18">
        <f>'Frese Valve Selection'!AF549</f>
        <v>0</v>
      </c>
      <c r="S549" s="18" t="str">
        <f>'Tagging sheet valves'!A549</f>
        <v/>
      </c>
      <c r="T549" s="18">
        <f>'Tagging sheet actuators'!A549</f>
        <v>0</v>
      </c>
    </row>
    <row r="550" spans="2:20">
      <c r="B550" s="18">
        <f>'Frese Valve Selection'!Q550</f>
        <v>0</v>
      </c>
      <c r="C550" s="18">
        <f>'Frese Valve Selection'!AF550</f>
        <v>0</v>
      </c>
      <c r="S550" s="18" t="str">
        <f>'Tagging sheet valves'!A550</f>
        <v/>
      </c>
      <c r="T550" s="18">
        <f>'Tagging sheet actuators'!A550</f>
        <v>0</v>
      </c>
    </row>
    <row r="551" spans="2:20">
      <c r="B551" s="18">
        <f>'Frese Valve Selection'!Q551</f>
        <v>0</v>
      </c>
      <c r="C551" s="18">
        <f>'Frese Valve Selection'!AF551</f>
        <v>0</v>
      </c>
      <c r="S551" s="18" t="str">
        <f>'Tagging sheet valves'!A551</f>
        <v/>
      </c>
      <c r="T551" s="18">
        <f>'Tagging sheet actuators'!A551</f>
        <v>0</v>
      </c>
    </row>
    <row r="552" spans="2:20">
      <c r="B552" s="18">
        <f>'Frese Valve Selection'!Q552</f>
        <v>0</v>
      </c>
      <c r="C552" s="18">
        <f>'Frese Valve Selection'!AF552</f>
        <v>0</v>
      </c>
      <c r="S552" s="18" t="str">
        <f>'Tagging sheet valves'!A552</f>
        <v/>
      </c>
      <c r="T552" s="18">
        <f>'Tagging sheet actuators'!A552</f>
        <v>0</v>
      </c>
    </row>
    <row r="553" spans="2:20">
      <c r="B553" s="18">
        <f>'Frese Valve Selection'!Q553</f>
        <v>0</v>
      </c>
      <c r="C553" s="18">
        <f>'Frese Valve Selection'!AF553</f>
        <v>0</v>
      </c>
      <c r="S553" s="18" t="str">
        <f>'Tagging sheet valves'!A553</f>
        <v/>
      </c>
      <c r="T553" s="18">
        <f>'Tagging sheet actuators'!A553</f>
        <v>0</v>
      </c>
    </row>
    <row r="554" spans="2:20">
      <c r="B554" s="18">
        <f>'Frese Valve Selection'!Q554</f>
        <v>0</v>
      </c>
      <c r="C554" s="18">
        <f>'Frese Valve Selection'!AF554</f>
        <v>0</v>
      </c>
      <c r="S554" s="18" t="str">
        <f>'Tagging sheet valves'!A554</f>
        <v/>
      </c>
      <c r="T554" s="18">
        <f>'Tagging sheet actuators'!A554</f>
        <v>0</v>
      </c>
    </row>
    <row r="555" spans="2:20">
      <c r="B555" s="18">
        <f>'Frese Valve Selection'!Q555</f>
        <v>0</v>
      </c>
      <c r="C555" s="18">
        <f>'Frese Valve Selection'!AF555</f>
        <v>0</v>
      </c>
      <c r="S555" s="18" t="str">
        <f>'Tagging sheet valves'!A555</f>
        <v/>
      </c>
      <c r="T555" s="18">
        <f>'Tagging sheet actuators'!A555</f>
        <v>0</v>
      </c>
    </row>
    <row r="556" spans="2:20">
      <c r="B556" s="18">
        <f>'Frese Valve Selection'!Q556</f>
        <v>0</v>
      </c>
      <c r="C556" s="18">
        <f>'Frese Valve Selection'!AF556</f>
        <v>0</v>
      </c>
      <c r="S556" s="18" t="str">
        <f>'Tagging sheet valves'!A556</f>
        <v/>
      </c>
      <c r="T556" s="18">
        <f>'Tagging sheet actuators'!A556</f>
        <v>0</v>
      </c>
    </row>
    <row r="557" spans="2:20">
      <c r="B557" s="18">
        <f>'Frese Valve Selection'!Q557</f>
        <v>0</v>
      </c>
      <c r="C557" s="18">
        <f>'Frese Valve Selection'!AF557</f>
        <v>0</v>
      </c>
      <c r="S557" s="18" t="str">
        <f>'Tagging sheet valves'!A557</f>
        <v/>
      </c>
      <c r="T557" s="18">
        <f>'Tagging sheet actuators'!A557</f>
        <v>0</v>
      </c>
    </row>
    <row r="558" spans="2:20">
      <c r="B558" s="18">
        <f>'Frese Valve Selection'!Q558</f>
        <v>0</v>
      </c>
      <c r="C558" s="18">
        <f>'Frese Valve Selection'!AF558</f>
        <v>0</v>
      </c>
      <c r="S558" s="18" t="str">
        <f>'Tagging sheet valves'!A558</f>
        <v/>
      </c>
      <c r="T558" s="18">
        <f>'Tagging sheet actuators'!A558</f>
        <v>0</v>
      </c>
    </row>
    <row r="559" spans="2:20">
      <c r="B559" s="18">
        <f>'Frese Valve Selection'!Q559</f>
        <v>0</v>
      </c>
      <c r="C559" s="18">
        <f>'Frese Valve Selection'!AF559</f>
        <v>0</v>
      </c>
      <c r="S559" s="18" t="str">
        <f>'Tagging sheet valves'!A559</f>
        <v/>
      </c>
      <c r="T559" s="18">
        <f>'Tagging sheet actuators'!A559</f>
        <v>0</v>
      </c>
    </row>
    <row r="560" spans="2:20">
      <c r="B560" s="18">
        <f>'Frese Valve Selection'!Q560</f>
        <v>0</v>
      </c>
      <c r="C560" s="18">
        <f>'Frese Valve Selection'!AF560</f>
        <v>0</v>
      </c>
      <c r="S560" s="18" t="str">
        <f>'Tagging sheet valves'!A560</f>
        <v/>
      </c>
      <c r="T560" s="18">
        <f>'Tagging sheet actuators'!A560</f>
        <v>0</v>
      </c>
    </row>
    <row r="561" spans="2:20">
      <c r="B561" s="18">
        <f>'Frese Valve Selection'!Q561</f>
        <v>0</v>
      </c>
      <c r="C561" s="18">
        <f>'Frese Valve Selection'!AF561</f>
        <v>0</v>
      </c>
      <c r="S561" s="18" t="str">
        <f>'Tagging sheet valves'!A561</f>
        <v/>
      </c>
      <c r="T561" s="18">
        <f>'Tagging sheet actuators'!A561</f>
        <v>0</v>
      </c>
    </row>
    <row r="562" spans="2:20">
      <c r="B562" s="18">
        <f>'Frese Valve Selection'!Q562</f>
        <v>0</v>
      </c>
      <c r="C562" s="18">
        <f>'Frese Valve Selection'!AF562</f>
        <v>0</v>
      </c>
      <c r="S562" s="18" t="str">
        <f>'Tagging sheet valves'!A562</f>
        <v/>
      </c>
      <c r="T562" s="18">
        <f>'Tagging sheet actuators'!A562</f>
        <v>0</v>
      </c>
    </row>
    <row r="563" spans="2:20">
      <c r="B563" s="18">
        <f>'Frese Valve Selection'!Q563</f>
        <v>0</v>
      </c>
      <c r="C563" s="18">
        <f>'Frese Valve Selection'!AF563</f>
        <v>0</v>
      </c>
      <c r="S563" s="18" t="str">
        <f>'Tagging sheet valves'!A563</f>
        <v/>
      </c>
      <c r="T563" s="18">
        <f>'Tagging sheet actuators'!A563</f>
        <v>0</v>
      </c>
    </row>
    <row r="564" spans="2:20">
      <c r="B564" s="18">
        <f>'Frese Valve Selection'!Q564</f>
        <v>0</v>
      </c>
      <c r="C564" s="18">
        <f>'Frese Valve Selection'!AF564</f>
        <v>0</v>
      </c>
      <c r="S564" s="18" t="str">
        <f>'Tagging sheet valves'!A564</f>
        <v/>
      </c>
      <c r="T564" s="18">
        <f>'Tagging sheet actuators'!A564</f>
        <v>0</v>
      </c>
    </row>
    <row r="565" spans="2:20">
      <c r="B565" s="18">
        <f>'Frese Valve Selection'!Q565</f>
        <v>0</v>
      </c>
      <c r="C565" s="18">
        <f>'Frese Valve Selection'!AF565</f>
        <v>0</v>
      </c>
      <c r="S565" s="18" t="str">
        <f>'Tagging sheet valves'!A565</f>
        <v/>
      </c>
      <c r="T565" s="18">
        <f>'Tagging sheet actuators'!A565</f>
        <v>0</v>
      </c>
    </row>
    <row r="566" spans="2:20">
      <c r="B566" s="18">
        <f>'Frese Valve Selection'!Q566</f>
        <v>0</v>
      </c>
      <c r="C566" s="18">
        <f>'Frese Valve Selection'!AF566</f>
        <v>0</v>
      </c>
      <c r="S566" s="18" t="str">
        <f>'Tagging sheet valves'!A566</f>
        <v/>
      </c>
      <c r="T566" s="18">
        <f>'Tagging sheet actuators'!A566</f>
        <v>0</v>
      </c>
    </row>
    <row r="567" spans="2:20">
      <c r="B567" s="18">
        <f>'Frese Valve Selection'!Q567</f>
        <v>0</v>
      </c>
      <c r="C567" s="18">
        <f>'Frese Valve Selection'!AF567</f>
        <v>0</v>
      </c>
      <c r="S567" s="18" t="str">
        <f>'Tagging sheet valves'!A567</f>
        <v/>
      </c>
      <c r="T567" s="18">
        <f>'Tagging sheet actuators'!A567</f>
        <v>0</v>
      </c>
    </row>
    <row r="568" spans="2:20">
      <c r="B568" s="18">
        <f>'Frese Valve Selection'!Q568</f>
        <v>0</v>
      </c>
      <c r="C568" s="18">
        <f>'Frese Valve Selection'!AF568</f>
        <v>0</v>
      </c>
      <c r="S568" s="18" t="str">
        <f>'Tagging sheet valves'!A568</f>
        <v/>
      </c>
      <c r="T568" s="18">
        <f>'Tagging sheet actuators'!A568</f>
        <v>0</v>
      </c>
    </row>
    <row r="569" spans="2:20">
      <c r="B569" s="18">
        <f>'Frese Valve Selection'!Q569</f>
        <v>0</v>
      </c>
      <c r="C569" s="18">
        <f>'Frese Valve Selection'!AF569</f>
        <v>0</v>
      </c>
      <c r="S569" s="18" t="str">
        <f>'Tagging sheet valves'!A569</f>
        <v/>
      </c>
      <c r="T569" s="18">
        <f>'Tagging sheet actuators'!A569</f>
        <v>0</v>
      </c>
    </row>
    <row r="570" spans="2:20">
      <c r="B570" s="18">
        <f>'Frese Valve Selection'!Q570</f>
        <v>0</v>
      </c>
      <c r="C570" s="18">
        <f>'Frese Valve Selection'!AF570</f>
        <v>0</v>
      </c>
      <c r="S570" s="18" t="str">
        <f>'Tagging sheet valves'!A570</f>
        <v/>
      </c>
      <c r="T570" s="18">
        <f>'Tagging sheet actuators'!A570</f>
        <v>0</v>
      </c>
    </row>
    <row r="571" spans="2:20">
      <c r="B571" s="18">
        <f>'Frese Valve Selection'!Q571</f>
        <v>0</v>
      </c>
      <c r="C571" s="18">
        <f>'Frese Valve Selection'!AF571</f>
        <v>0</v>
      </c>
      <c r="S571" s="18" t="str">
        <f>'Tagging sheet valves'!A571</f>
        <v/>
      </c>
      <c r="T571" s="18">
        <f>'Tagging sheet actuators'!A571</f>
        <v>0</v>
      </c>
    </row>
    <row r="572" spans="2:20">
      <c r="B572" s="18">
        <f>'Frese Valve Selection'!Q572</f>
        <v>0</v>
      </c>
      <c r="C572" s="18">
        <f>'Frese Valve Selection'!AF572</f>
        <v>0</v>
      </c>
      <c r="S572" s="18" t="str">
        <f>'Tagging sheet valves'!A572</f>
        <v/>
      </c>
      <c r="T572" s="18">
        <f>'Tagging sheet actuators'!A572</f>
        <v>0</v>
      </c>
    </row>
    <row r="573" spans="2:20">
      <c r="B573" s="18">
        <f>'Frese Valve Selection'!Q573</f>
        <v>0</v>
      </c>
      <c r="C573" s="18">
        <f>'Frese Valve Selection'!AF573</f>
        <v>0</v>
      </c>
      <c r="S573" s="18" t="str">
        <f>'Tagging sheet valves'!A573</f>
        <v/>
      </c>
      <c r="T573" s="18">
        <f>'Tagging sheet actuators'!A573</f>
        <v>0</v>
      </c>
    </row>
    <row r="574" spans="2:20">
      <c r="B574" s="18">
        <f>'Frese Valve Selection'!Q574</f>
        <v>0</v>
      </c>
      <c r="C574" s="18">
        <f>'Frese Valve Selection'!AF574</f>
        <v>0</v>
      </c>
      <c r="S574" s="18" t="str">
        <f>'Tagging sheet valves'!A574</f>
        <v/>
      </c>
      <c r="T574" s="18">
        <f>'Tagging sheet actuators'!A574</f>
        <v>0</v>
      </c>
    </row>
    <row r="575" spans="2:20">
      <c r="B575" s="18">
        <f>'Frese Valve Selection'!Q575</f>
        <v>0</v>
      </c>
      <c r="C575" s="18">
        <f>'Frese Valve Selection'!AF575</f>
        <v>0</v>
      </c>
      <c r="S575" s="18" t="str">
        <f>'Tagging sheet valves'!A575</f>
        <v/>
      </c>
      <c r="T575" s="18">
        <f>'Tagging sheet actuators'!A575</f>
        <v>0</v>
      </c>
    </row>
    <row r="576" spans="2:20">
      <c r="B576" s="18">
        <f>'Frese Valve Selection'!Q576</f>
        <v>0</v>
      </c>
      <c r="C576" s="18">
        <f>'Frese Valve Selection'!AF576</f>
        <v>0</v>
      </c>
      <c r="S576" s="18" t="str">
        <f>'Tagging sheet valves'!A576</f>
        <v/>
      </c>
      <c r="T576" s="18">
        <f>'Tagging sheet actuators'!A576</f>
        <v>0</v>
      </c>
    </row>
    <row r="577" spans="2:20">
      <c r="B577" s="18">
        <f>'Frese Valve Selection'!Q577</f>
        <v>0</v>
      </c>
      <c r="C577" s="18">
        <f>'Frese Valve Selection'!AF577</f>
        <v>0</v>
      </c>
      <c r="S577" s="18" t="str">
        <f>'Tagging sheet valves'!A577</f>
        <v/>
      </c>
      <c r="T577" s="18">
        <f>'Tagging sheet actuators'!A577</f>
        <v>0</v>
      </c>
    </row>
    <row r="578" spans="2:20">
      <c r="B578" s="18">
        <f>'Frese Valve Selection'!Q578</f>
        <v>0</v>
      </c>
      <c r="C578" s="18">
        <f>'Frese Valve Selection'!AF578</f>
        <v>0</v>
      </c>
      <c r="S578" s="18" t="str">
        <f>'Tagging sheet valves'!A578</f>
        <v/>
      </c>
      <c r="T578" s="18">
        <f>'Tagging sheet actuators'!A578</f>
        <v>0</v>
      </c>
    </row>
    <row r="579" spans="2:20">
      <c r="B579" s="18">
        <f>'Frese Valve Selection'!Q579</f>
        <v>0</v>
      </c>
      <c r="C579" s="18">
        <f>'Frese Valve Selection'!AF579</f>
        <v>0</v>
      </c>
      <c r="S579" s="18" t="str">
        <f>'Tagging sheet valves'!A579</f>
        <v/>
      </c>
      <c r="T579" s="18">
        <f>'Tagging sheet actuators'!A579</f>
        <v>0</v>
      </c>
    </row>
    <row r="580" spans="2:20">
      <c r="B580" s="18">
        <f>'Frese Valve Selection'!Q580</f>
        <v>0</v>
      </c>
      <c r="C580" s="18">
        <f>'Frese Valve Selection'!AF580</f>
        <v>0</v>
      </c>
      <c r="S580" s="18" t="str">
        <f>'Tagging sheet valves'!A580</f>
        <v/>
      </c>
      <c r="T580" s="18">
        <f>'Tagging sheet actuators'!A580</f>
        <v>0</v>
      </c>
    </row>
    <row r="581" spans="2:20">
      <c r="B581" s="18">
        <f>'Frese Valve Selection'!Q581</f>
        <v>0</v>
      </c>
      <c r="C581" s="18">
        <f>'Frese Valve Selection'!AF581</f>
        <v>0</v>
      </c>
      <c r="S581" s="18" t="str">
        <f>'Tagging sheet valves'!A581</f>
        <v/>
      </c>
      <c r="T581" s="18">
        <f>'Tagging sheet actuators'!A581</f>
        <v>0</v>
      </c>
    </row>
    <row r="582" spans="2:20">
      <c r="B582" s="18">
        <f>'Frese Valve Selection'!Q582</f>
        <v>0</v>
      </c>
      <c r="C582" s="18">
        <f>'Frese Valve Selection'!AF582</f>
        <v>0</v>
      </c>
      <c r="S582" s="18" t="str">
        <f>'Tagging sheet valves'!A582</f>
        <v/>
      </c>
      <c r="T582" s="18">
        <f>'Tagging sheet actuators'!A582</f>
        <v>0</v>
      </c>
    </row>
    <row r="583" spans="2:20">
      <c r="B583" s="18">
        <f>'Frese Valve Selection'!Q583</f>
        <v>0</v>
      </c>
      <c r="C583" s="18">
        <f>'Frese Valve Selection'!AF583</f>
        <v>0</v>
      </c>
      <c r="S583" s="18" t="str">
        <f>'Tagging sheet valves'!A583</f>
        <v/>
      </c>
      <c r="T583" s="18">
        <f>'Tagging sheet actuators'!A583</f>
        <v>0</v>
      </c>
    </row>
    <row r="584" spans="2:20">
      <c r="B584" s="18">
        <f>'Frese Valve Selection'!Q584</f>
        <v>0</v>
      </c>
      <c r="C584" s="18">
        <f>'Frese Valve Selection'!AF584</f>
        <v>0</v>
      </c>
      <c r="S584" s="18" t="str">
        <f>'Tagging sheet valves'!A584</f>
        <v/>
      </c>
      <c r="T584" s="18">
        <f>'Tagging sheet actuators'!A584</f>
        <v>0</v>
      </c>
    </row>
    <row r="585" spans="2:20">
      <c r="B585" s="18">
        <f>'Frese Valve Selection'!Q585</f>
        <v>0</v>
      </c>
      <c r="C585" s="18">
        <f>'Frese Valve Selection'!AF585</f>
        <v>0</v>
      </c>
      <c r="S585" s="18" t="str">
        <f>'Tagging sheet valves'!A585</f>
        <v/>
      </c>
      <c r="T585" s="18">
        <f>'Tagging sheet actuators'!A585</f>
        <v>0</v>
      </c>
    </row>
    <row r="586" spans="2:20">
      <c r="B586" s="18">
        <f>'Frese Valve Selection'!Q586</f>
        <v>0</v>
      </c>
      <c r="C586" s="18">
        <f>'Frese Valve Selection'!AF586</f>
        <v>0</v>
      </c>
      <c r="S586" s="18" t="str">
        <f>'Tagging sheet valves'!A586</f>
        <v/>
      </c>
      <c r="T586" s="18">
        <f>'Tagging sheet actuators'!A586</f>
        <v>0</v>
      </c>
    </row>
    <row r="587" spans="2:20">
      <c r="B587" s="18">
        <f>'Frese Valve Selection'!Q587</f>
        <v>0</v>
      </c>
      <c r="C587" s="18">
        <f>'Frese Valve Selection'!AF587</f>
        <v>0</v>
      </c>
      <c r="S587" s="18" t="str">
        <f>'Tagging sheet valves'!A587</f>
        <v/>
      </c>
      <c r="T587" s="18">
        <f>'Tagging sheet actuators'!A587</f>
        <v>0</v>
      </c>
    </row>
    <row r="588" spans="2:20">
      <c r="B588" s="18">
        <f>'Frese Valve Selection'!Q588</f>
        <v>0</v>
      </c>
      <c r="C588" s="18">
        <f>'Frese Valve Selection'!AF588</f>
        <v>0</v>
      </c>
      <c r="S588" s="18" t="str">
        <f>'Tagging sheet valves'!A588</f>
        <v/>
      </c>
      <c r="T588" s="18">
        <f>'Tagging sheet actuators'!A588</f>
        <v>0</v>
      </c>
    </row>
    <row r="589" spans="2:20">
      <c r="B589" s="18">
        <f>'Frese Valve Selection'!Q589</f>
        <v>0</v>
      </c>
      <c r="C589" s="18">
        <f>'Frese Valve Selection'!AF589</f>
        <v>0</v>
      </c>
      <c r="S589" s="18" t="str">
        <f>'Tagging sheet valves'!A589</f>
        <v/>
      </c>
      <c r="T589" s="18">
        <f>'Tagging sheet actuators'!A589</f>
        <v>0</v>
      </c>
    </row>
    <row r="590" spans="2:20">
      <c r="B590" s="18">
        <f>'Frese Valve Selection'!Q590</f>
        <v>0</v>
      </c>
      <c r="C590" s="18">
        <f>'Frese Valve Selection'!AF590</f>
        <v>0</v>
      </c>
      <c r="S590" s="18" t="str">
        <f>'Tagging sheet valves'!A590</f>
        <v/>
      </c>
      <c r="T590" s="18">
        <f>'Tagging sheet actuators'!A590</f>
        <v>0</v>
      </c>
    </row>
    <row r="591" spans="2:20">
      <c r="B591" s="18">
        <f>'Frese Valve Selection'!Q591</f>
        <v>0</v>
      </c>
      <c r="C591" s="18">
        <f>'Frese Valve Selection'!AF591</f>
        <v>0</v>
      </c>
      <c r="S591" s="18" t="str">
        <f>'Tagging sheet valves'!A591</f>
        <v/>
      </c>
      <c r="T591" s="18">
        <f>'Tagging sheet actuators'!A591</f>
        <v>0</v>
      </c>
    </row>
    <row r="592" spans="2:20">
      <c r="B592" s="18">
        <f>'Frese Valve Selection'!Q592</f>
        <v>0</v>
      </c>
      <c r="C592" s="18">
        <f>'Frese Valve Selection'!AF592</f>
        <v>0</v>
      </c>
      <c r="S592" s="18" t="str">
        <f>'Tagging sheet valves'!A592</f>
        <v/>
      </c>
      <c r="T592" s="18">
        <f>'Tagging sheet actuators'!A592</f>
        <v>0</v>
      </c>
    </row>
    <row r="593" spans="2:20">
      <c r="B593" s="18">
        <f>'Frese Valve Selection'!Q593</f>
        <v>0</v>
      </c>
      <c r="C593" s="18">
        <f>'Frese Valve Selection'!AF593</f>
        <v>0</v>
      </c>
      <c r="S593" s="18" t="str">
        <f>'Tagging sheet valves'!A593</f>
        <v/>
      </c>
      <c r="T593" s="18">
        <f>'Tagging sheet actuators'!A593</f>
        <v>0</v>
      </c>
    </row>
    <row r="594" spans="2:20">
      <c r="B594" s="18">
        <f>'Frese Valve Selection'!Q594</f>
        <v>0</v>
      </c>
      <c r="C594" s="18">
        <f>'Frese Valve Selection'!AF594</f>
        <v>0</v>
      </c>
      <c r="S594" s="18" t="str">
        <f>'Tagging sheet valves'!A594</f>
        <v/>
      </c>
      <c r="T594" s="18">
        <f>'Tagging sheet actuators'!A594</f>
        <v>0</v>
      </c>
    </row>
    <row r="595" spans="2:20">
      <c r="B595" s="18">
        <f>'Frese Valve Selection'!Q595</f>
        <v>0</v>
      </c>
      <c r="C595" s="18">
        <f>'Frese Valve Selection'!AF595</f>
        <v>0</v>
      </c>
      <c r="S595" s="18" t="str">
        <f>'Tagging sheet valves'!A595</f>
        <v/>
      </c>
      <c r="T595" s="18">
        <f>'Tagging sheet actuators'!A595</f>
        <v>0</v>
      </c>
    </row>
    <row r="596" spans="2:20">
      <c r="B596" s="18">
        <f>'Frese Valve Selection'!Q596</f>
        <v>0</v>
      </c>
      <c r="C596" s="18">
        <f>'Frese Valve Selection'!AF596</f>
        <v>0</v>
      </c>
      <c r="S596" s="18" t="str">
        <f>'Tagging sheet valves'!A596</f>
        <v/>
      </c>
      <c r="T596" s="18">
        <f>'Tagging sheet actuators'!A596</f>
        <v>0</v>
      </c>
    </row>
    <row r="597" spans="2:20">
      <c r="B597" s="18">
        <f>'Frese Valve Selection'!Q597</f>
        <v>0</v>
      </c>
      <c r="C597" s="18">
        <f>'Frese Valve Selection'!AF597</f>
        <v>0</v>
      </c>
      <c r="S597" s="18" t="str">
        <f>'Tagging sheet valves'!A597</f>
        <v/>
      </c>
      <c r="T597" s="18">
        <f>'Tagging sheet actuators'!A597</f>
        <v>0</v>
      </c>
    </row>
    <row r="598" spans="2:20">
      <c r="B598" s="18">
        <f>'Frese Valve Selection'!Q598</f>
        <v>0</v>
      </c>
      <c r="C598" s="18">
        <f>'Frese Valve Selection'!AF598</f>
        <v>0</v>
      </c>
      <c r="S598" s="18" t="str">
        <f>'Tagging sheet valves'!A598</f>
        <v/>
      </c>
      <c r="T598" s="18">
        <f>'Tagging sheet actuators'!A598</f>
        <v>0</v>
      </c>
    </row>
    <row r="599" spans="2:20">
      <c r="B599" s="18">
        <f>'Frese Valve Selection'!Q599</f>
        <v>0</v>
      </c>
      <c r="C599" s="18">
        <f>'Frese Valve Selection'!AF599</f>
        <v>0</v>
      </c>
      <c r="S599" s="18" t="str">
        <f>'Tagging sheet valves'!A599</f>
        <v/>
      </c>
      <c r="T599" s="18">
        <f>'Tagging sheet actuators'!A599</f>
        <v>0</v>
      </c>
    </row>
    <row r="600" spans="2:20">
      <c r="B600" s="18">
        <f>'Frese Valve Selection'!Q600</f>
        <v>0</v>
      </c>
      <c r="C600" s="18">
        <f>'Frese Valve Selection'!AF600</f>
        <v>0</v>
      </c>
      <c r="S600" s="18" t="str">
        <f>'Tagging sheet valves'!A600</f>
        <v/>
      </c>
      <c r="T600" s="18">
        <f>'Tagging sheet actuators'!A600</f>
        <v>0</v>
      </c>
    </row>
    <row r="601" spans="2:20">
      <c r="B601" s="18">
        <f>'Frese Valve Selection'!Q601</f>
        <v>0</v>
      </c>
      <c r="C601" s="18">
        <f>'Frese Valve Selection'!AF601</f>
        <v>0</v>
      </c>
      <c r="S601" s="18" t="str">
        <f>'Tagging sheet valves'!A601</f>
        <v/>
      </c>
      <c r="T601" s="18">
        <f>'Tagging sheet actuators'!A601</f>
        <v>0</v>
      </c>
    </row>
    <row r="602" spans="2:20">
      <c r="B602" s="18">
        <f>'Frese Valve Selection'!Q602</f>
        <v>0</v>
      </c>
      <c r="C602" s="18">
        <f>'Frese Valve Selection'!AF602</f>
        <v>0</v>
      </c>
      <c r="S602" s="18" t="str">
        <f>'Tagging sheet valves'!A602</f>
        <v/>
      </c>
      <c r="T602" s="18">
        <f>'Tagging sheet actuators'!A602</f>
        <v>0</v>
      </c>
    </row>
    <row r="603" spans="2:20">
      <c r="B603" s="18">
        <f>'Frese Valve Selection'!Q603</f>
        <v>0</v>
      </c>
      <c r="C603" s="18">
        <f>'Frese Valve Selection'!AF603</f>
        <v>0</v>
      </c>
      <c r="S603" s="18" t="str">
        <f>'Tagging sheet valves'!A603</f>
        <v/>
      </c>
      <c r="T603" s="18">
        <f>'Tagging sheet actuators'!A603</f>
        <v>0</v>
      </c>
    </row>
    <row r="604" spans="2:20">
      <c r="B604" s="18">
        <f>'Frese Valve Selection'!Q604</f>
        <v>0</v>
      </c>
      <c r="C604" s="18">
        <f>'Frese Valve Selection'!AF604</f>
        <v>0</v>
      </c>
      <c r="S604" s="18" t="str">
        <f>'Tagging sheet valves'!A604</f>
        <v/>
      </c>
      <c r="T604" s="18">
        <f>'Tagging sheet actuators'!A604</f>
        <v>0</v>
      </c>
    </row>
    <row r="605" spans="2:20">
      <c r="B605" s="18">
        <f>'Frese Valve Selection'!Q605</f>
        <v>0</v>
      </c>
      <c r="C605" s="18">
        <f>'Frese Valve Selection'!AF605</f>
        <v>0</v>
      </c>
      <c r="S605" s="18" t="str">
        <f>'Tagging sheet valves'!A605</f>
        <v/>
      </c>
      <c r="T605" s="18">
        <f>'Tagging sheet actuators'!A605</f>
        <v>0</v>
      </c>
    </row>
    <row r="606" spans="2:20">
      <c r="B606" s="18">
        <f>'Frese Valve Selection'!Q606</f>
        <v>0</v>
      </c>
      <c r="C606" s="18">
        <f>'Frese Valve Selection'!AF606</f>
        <v>0</v>
      </c>
      <c r="S606" s="18" t="str">
        <f>'Tagging sheet valves'!A606</f>
        <v/>
      </c>
      <c r="T606" s="18">
        <f>'Tagging sheet actuators'!A606</f>
        <v>0</v>
      </c>
    </row>
    <row r="607" spans="2:20">
      <c r="B607" s="18">
        <f>'Frese Valve Selection'!Q607</f>
        <v>0</v>
      </c>
      <c r="C607" s="18">
        <f>'Frese Valve Selection'!AF607</f>
        <v>0</v>
      </c>
      <c r="S607" s="18" t="str">
        <f>'Tagging sheet valves'!A607</f>
        <v/>
      </c>
      <c r="T607" s="18">
        <f>'Tagging sheet actuators'!A607</f>
        <v>0</v>
      </c>
    </row>
    <row r="608" spans="2:20">
      <c r="B608" s="18">
        <f>'Frese Valve Selection'!Q608</f>
        <v>0</v>
      </c>
      <c r="C608" s="18">
        <f>'Frese Valve Selection'!AF608</f>
        <v>0</v>
      </c>
      <c r="S608" s="18" t="str">
        <f>'Tagging sheet valves'!A608</f>
        <v/>
      </c>
      <c r="T608" s="18">
        <f>'Tagging sheet actuators'!A608</f>
        <v>0</v>
      </c>
    </row>
    <row r="609" spans="2:20">
      <c r="B609" s="18">
        <f>'Frese Valve Selection'!Q609</f>
        <v>0</v>
      </c>
      <c r="C609" s="18">
        <f>'Frese Valve Selection'!AF609</f>
        <v>0</v>
      </c>
      <c r="S609" s="18" t="str">
        <f>'Tagging sheet valves'!A609</f>
        <v/>
      </c>
      <c r="T609" s="18">
        <f>'Tagging sheet actuators'!A609</f>
        <v>0</v>
      </c>
    </row>
    <row r="610" spans="2:20">
      <c r="B610" s="18">
        <f>'Frese Valve Selection'!Q610</f>
        <v>0</v>
      </c>
      <c r="C610" s="18">
        <f>'Frese Valve Selection'!AF610</f>
        <v>0</v>
      </c>
      <c r="S610" s="18" t="str">
        <f>'Tagging sheet valves'!A610</f>
        <v/>
      </c>
      <c r="T610" s="18">
        <f>'Tagging sheet actuators'!A610</f>
        <v>0</v>
      </c>
    </row>
    <row r="611" spans="2:20">
      <c r="B611" s="18">
        <f>'Frese Valve Selection'!Q611</f>
        <v>0</v>
      </c>
      <c r="C611" s="18">
        <f>'Frese Valve Selection'!AF611</f>
        <v>0</v>
      </c>
      <c r="S611" s="18" t="str">
        <f>'Tagging sheet valves'!A611</f>
        <v/>
      </c>
      <c r="T611" s="18">
        <f>'Tagging sheet actuators'!A611</f>
        <v>0</v>
      </c>
    </row>
    <row r="612" spans="2:20">
      <c r="B612" s="18">
        <f>'Frese Valve Selection'!Q612</f>
        <v>0</v>
      </c>
      <c r="C612" s="18">
        <f>'Frese Valve Selection'!AF612</f>
        <v>0</v>
      </c>
      <c r="S612" s="18" t="str">
        <f>'Tagging sheet valves'!A612</f>
        <v/>
      </c>
      <c r="T612" s="18">
        <f>'Tagging sheet actuators'!A612</f>
        <v>0</v>
      </c>
    </row>
    <row r="613" spans="2:20">
      <c r="B613" s="18">
        <f>'Frese Valve Selection'!Q613</f>
        <v>0</v>
      </c>
      <c r="C613" s="18">
        <f>'Frese Valve Selection'!AF613</f>
        <v>0</v>
      </c>
      <c r="S613" s="18" t="str">
        <f>'Tagging sheet valves'!A613</f>
        <v/>
      </c>
      <c r="T613" s="18">
        <f>'Tagging sheet actuators'!A613</f>
        <v>0</v>
      </c>
    </row>
    <row r="614" spans="2:20">
      <c r="B614" s="18">
        <f>'Frese Valve Selection'!Q614</f>
        <v>0</v>
      </c>
      <c r="C614" s="18">
        <f>'Frese Valve Selection'!AF614</f>
        <v>0</v>
      </c>
      <c r="S614" s="18" t="str">
        <f>'Tagging sheet valves'!A614</f>
        <v/>
      </c>
      <c r="T614" s="18">
        <f>'Tagging sheet actuators'!A614</f>
        <v>0</v>
      </c>
    </row>
    <row r="615" spans="2:20">
      <c r="B615" s="18">
        <f>'Frese Valve Selection'!Q615</f>
        <v>0</v>
      </c>
      <c r="C615" s="18">
        <f>'Frese Valve Selection'!AF615</f>
        <v>0</v>
      </c>
      <c r="S615" s="18" t="str">
        <f>'Tagging sheet valves'!A615</f>
        <v/>
      </c>
      <c r="T615" s="18">
        <f>'Tagging sheet actuators'!A615</f>
        <v>0</v>
      </c>
    </row>
    <row r="616" spans="2:20">
      <c r="B616" s="18">
        <f>'Frese Valve Selection'!Q616</f>
        <v>0</v>
      </c>
      <c r="C616" s="18">
        <f>'Frese Valve Selection'!AF616</f>
        <v>0</v>
      </c>
      <c r="S616" s="18" t="str">
        <f>'Tagging sheet valves'!A616</f>
        <v/>
      </c>
      <c r="T616" s="18">
        <f>'Tagging sheet actuators'!A616</f>
        <v>0</v>
      </c>
    </row>
    <row r="617" spans="2:20">
      <c r="B617" s="18">
        <f>'Frese Valve Selection'!Q617</f>
        <v>0</v>
      </c>
      <c r="C617" s="18">
        <f>'Frese Valve Selection'!AF617</f>
        <v>0</v>
      </c>
      <c r="S617" s="18" t="str">
        <f>'Tagging sheet valves'!A617</f>
        <v/>
      </c>
      <c r="T617" s="18">
        <f>'Tagging sheet actuators'!A617</f>
        <v>0</v>
      </c>
    </row>
    <row r="618" spans="2:20">
      <c r="B618" s="18">
        <f>'Frese Valve Selection'!Q618</f>
        <v>0</v>
      </c>
      <c r="C618" s="18">
        <f>'Frese Valve Selection'!AF618</f>
        <v>0</v>
      </c>
      <c r="S618" s="18" t="str">
        <f>'Tagging sheet valves'!A618</f>
        <v/>
      </c>
      <c r="T618" s="18">
        <f>'Tagging sheet actuators'!A618</f>
        <v>0</v>
      </c>
    </row>
    <row r="619" spans="2:20">
      <c r="B619" s="18">
        <f>'Frese Valve Selection'!Q619</f>
        <v>0</v>
      </c>
      <c r="C619" s="18">
        <f>'Frese Valve Selection'!AF619</f>
        <v>0</v>
      </c>
      <c r="S619" s="18" t="str">
        <f>'Tagging sheet valves'!A619</f>
        <v/>
      </c>
      <c r="T619" s="18">
        <f>'Tagging sheet actuators'!A619</f>
        <v>0</v>
      </c>
    </row>
    <row r="620" spans="2:20">
      <c r="B620" s="18">
        <f>'Frese Valve Selection'!Q620</f>
        <v>0</v>
      </c>
      <c r="C620" s="18">
        <f>'Frese Valve Selection'!AF620</f>
        <v>0</v>
      </c>
      <c r="S620" s="18" t="str">
        <f>'Tagging sheet valves'!A620</f>
        <v/>
      </c>
      <c r="T620" s="18">
        <f>'Tagging sheet actuators'!A620</f>
        <v>0</v>
      </c>
    </row>
    <row r="621" spans="2:20">
      <c r="B621" s="18">
        <f>'Frese Valve Selection'!Q621</f>
        <v>0</v>
      </c>
      <c r="C621" s="18">
        <f>'Frese Valve Selection'!AF621</f>
        <v>0</v>
      </c>
      <c r="S621" s="18" t="str">
        <f>'Tagging sheet valves'!A621</f>
        <v/>
      </c>
      <c r="T621" s="18">
        <f>'Tagging sheet actuators'!A621</f>
        <v>0</v>
      </c>
    </row>
    <row r="622" spans="2:20">
      <c r="B622" s="18">
        <f>'Frese Valve Selection'!Q622</f>
        <v>0</v>
      </c>
      <c r="C622" s="18">
        <f>'Frese Valve Selection'!AF622</f>
        <v>0</v>
      </c>
      <c r="S622" s="18" t="str">
        <f>'Tagging sheet valves'!A622</f>
        <v/>
      </c>
      <c r="T622" s="18">
        <f>'Tagging sheet actuators'!A622</f>
        <v>0</v>
      </c>
    </row>
    <row r="623" spans="2:20">
      <c r="B623" s="18">
        <f>'Frese Valve Selection'!Q623</f>
        <v>0</v>
      </c>
      <c r="C623" s="18">
        <f>'Frese Valve Selection'!AF623</f>
        <v>0</v>
      </c>
      <c r="S623" s="18" t="str">
        <f>'Tagging sheet valves'!A623</f>
        <v/>
      </c>
      <c r="T623" s="18">
        <f>'Tagging sheet actuators'!A623</f>
        <v>0</v>
      </c>
    </row>
    <row r="624" spans="2:20">
      <c r="B624" s="18">
        <f>'Frese Valve Selection'!Q624</f>
        <v>0</v>
      </c>
      <c r="C624" s="18">
        <f>'Frese Valve Selection'!AF624</f>
        <v>0</v>
      </c>
      <c r="S624" s="18" t="str">
        <f>'Tagging sheet valves'!A624</f>
        <v/>
      </c>
      <c r="T624" s="18">
        <f>'Tagging sheet actuators'!A624</f>
        <v>0</v>
      </c>
    </row>
    <row r="625" spans="2:20">
      <c r="B625" s="18">
        <f>'Frese Valve Selection'!Q625</f>
        <v>0</v>
      </c>
      <c r="C625" s="18">
        <f>'Frese Valve Selection'!AF625</f>
        <v>0</v>
      </c>
      <c r="S625" s="18" t="str">
        <f>'Tagging sheet valves'!A625</f>
        <v/>
      </c>
      <c r="T625" s="18">
        <f>'Tagging sheet actuators'!A625</f>
        <v>0</v>
      </c>
    </row>
    <row r="626" spans="2:20">
      <c r="B626" s="18">
        <f>'Frese Valve Selection'!Q626</f>
        <v>0</v>
      </c>
      <c r="C626" s="18">
        <f>'Frese Valve Selection'!AF626</f>
        <v>0</v>
      </c>
      <c r="S626" s="18" t="str">
        <f>'Tagging sheet valves'!A626</f>
        <v/>
      </c>
      <c r="T626" s="18">
        <f>'Tagging sheet actuators'!A626</f>
        <v>0</v>
      </c>
    </row>
    <row r="627" spans="2:20">
      <c r="B627" s="18">
        <f>'Frese Valve Selection'!Q627</f>
        <v>0</v>
      </c>
      <c r="C627" s="18">
        <f>'Frese Valve Selection'!AF627</f>
        <v>0</v>
      </c>
      <c r="S627" s="18" t="str">
        <f>'Tagging sheet valves'!A627</f>
        <v/>
      </c>
      <c r="T627" s="18">
        <f>'Tagging sheet actuators'!A627</f>
        <v>0</v>
      </c>
    </row>
    <row r="628" spans="2:20">
      <c r="B628" s="18">
        <f>'Frese Valve Selection'!Q628</f>
        <v>0</v>
      </c>
      <c r="C628" s="18">
        <f>'Frese Valve Selection'!AF628</f>
        <v>0</v>
      </c>
      <c r="S628" s="18" t="str">
        <f>'Tagging sheet valves'!A628</f>
        <v/>
      </c>
      <c r="T628" s="18">
        <f>'Tagging sheet actuators'!A628</f>
        <v>0</v>
      </c>
    </row>
    <row r="629" spans="2:20">
      <c r="B629" s="18">
        <f>'Frese Valve Selection'!Q629</f>
        <v>0</v>
      </c>
      <c r="C629" s="18">
        <f>'Frese Valve Selection'!AF629</f>
        <v>0</v>
      </c>
      <c r="S629" s="18" t="str">
        <f>'Tagging sheet valves'!A629</f>
        <v/>
      </c>
      <c r="T629" s="18">
        <f>'Tagging sheet actuators'!A629</f>
        <v>0</v>
      </c>
    </row>
    <row r="630" spans="2:20">
      <c r="B630" s="18">
        <f>'Frese Valve Selection'!Q630</f>
        <v>0</v>
      </c>
      <c r="C630" s="18">
        <f>'Frese Valve Selection'!AF630</f>
        <v>0</v>
      </c>
      <c r="S630" s="18" t="str">
        <f>'Tagging sheet valves'!A630</f>
        <v/>
      </c>
      <c r="T630" s="18">
        <f>'Tagging sheet actuators'!A630</f>
        <v>0</v>
      </c>
    </row>
    <row r="631" spans="2:20">
      <c r="B631" s="18">
        <f>'Frese Valve Selection'!Q631</f>
        <v>0</v>
      </c>
      <c r="C631" s="18">
        <f>'Frese Valve Selection'!AF631</f>
        <v>0</v>
      </c>
      <c r="S631" s="18" t="str">
        <f>'Tagging sheet valves'!A631</f>
        <v/>
      </c>
      <c r="T631" s="18">
        <f>'Tagging sheet actuators'!A631</f>
        <v>0</v>
      </c>
    </row>
    <row r="632" spans="2:20">
      <c r="B632" s="18">
        <f>'Frese Valve Selection'!Q632</f>
        <v>0</v>
      </c>
      <c r="C632" s="18">
        <f>'Frese Valve Selection'!AF632</f>
        <v>0</v>
      </c>
      <c r="S632" s="18" t="str">
        <f>'Tagging sheet valves'!A632</f>
        <v/>
      </c>
      <c r="T632" s="18">
        <f>'Tagging sheet actuators'!A632</f>
        <v>0</v>
      </c>
    </row>
    <row r="633" spans="2:20">
      <c r="B633" s="18">
        <f>'Frese Valve Selection'!Q633</f>
        <v>0</v>
      </c>
      <c r="C633" s="18">
        <f>'Frese Valve Selection'!AF633</f>
        <v>0</v>
      </c>
      <c r="S633" s="18" t="str">
        <f>'Tagging sheet valves'!A633</f>
        <v/>
      </c>
      <c r="T633" s="18">
        <f>'Tagging sheet actuators'!A633</f>
        <v>0</v>
      </c>
    </row>
    <row r="634" spans="2:20">
      <c r="B634" s="18">
        <f>'Frese Valve Selection'!Q634</f>
        <v>0</v>
      </c>
      <c r="C634" s="18">
        <f>'Frese Valve Selection'!AF634</f>
        <v>0</v>
      </c>
      <c r="S634" s="18" t="str">
        <f>'Tagging sheet valves'!A634</f>
        <v/>
      </c>
      <c r="T634" s="18">
        <f>'Tagging sheet actuators'!A634</f>
        <v>0</v>
      </c>
    </row>
    <row r="635" spans="2:20">
      <c r="B635" s="18">
        <f>'Frese Valve Selection'!Q635</f>
        <v>0</v>
      </c>
      <c r="C635" s="18">
        <f>'Frese Valve Selection'!AF635</f>
        <v>0</v>
      </c>
      <c r="S635" s="18" t="str">
        <f>'Tagging sheet valves'!A635</f>
        <v/>
      </c>
      <c r="T635" s="18">
        <f>'Tagging sheet actuators'!A635</f>
        <v>0</v>
      </c>
    </row>
    <row r="636" spans="2:20">
      <c r="B636" s="18">
        <f>'Frese Valve Selection'!Q636</f>
        <v>0</v>
      </c>
      <c r="C636" s="18">
        <f>'Frese Valve Selection'!AF636</f>
        <v>0</v>
      </c>
      <c r="S636" s="18" t="str">
        <f>'Tagging sheet valves'!A636</f>
        <v/>
      </c>
      <c r="T636" s="18">
        <f>'Tagging sheet actuators'!A636</f>
        <v>0</v>
      </c>
    </row>
    <row r="637" spans="2:20">
      <c r="B637" s="18">
        <f>'Frese Valve Selection'!Q637</f>
        <v>0</v>
      </c>
      <c r="C637" s="18">
        <f>'Frese Valve Selection'!AF637</f>
        <v>0</v>
      </c>
      <c r="S637" s="18" t="str">
        <f>'Tagging sheet valves'!A637</f>
        <v/>
      </c>
      <c r="T637" s="18">
        <f>'Tagging sheet actuators'!A637</f>
        <v>0</v>
      </c>
    </row>
    <row r="638" spans="2:20">
      <c r="B638" s="18">
        <f>'Frese Valve Selection'!Q638</f>
        <v>0</v>
      </c>
      <c r="C638" s="18">
        <f>'Frese Valve Selection'!AF638</f>
        <v>0</v>
      </c>
      <c r="S638" s="18" t="str">
        <f>'Tagging sheet valves'!A638</f>
        <v/>
      </c>
      <c r="T638" s="18">
        <f>'Tagging sheet actuators'!A638</f>
        <v>0</v>
      </c>
    </row>
    <row r="639" spans="2:20">
      <c r="B639" s="18">
        <f>'Frese Valve Selection'!Q639</f>
        <v>0</v>
      </c>
      <c r="C639" s="18">
        <f>'Frese Valve Selection'!AF639</f>
        <v>0</v>
      </c>
      <c r="S639" s="18" t="str">
        <f>'Tagging sheet valves'!A639</f>
        <v/>
      </c>
      <c r="T639" s="18">
        <f>'Tagging sheet actuators'!A639</f>
        <v>0</v>
      </c>
    </row>
    <row r="640" spans="2:20">
      <c r="B640" s="18">
        <f>'Frese Valve Selection'!Q640</f>
        <v>0</v>
      </c>
      <c r="C640" s="18">
        <f>'Frese Valve Selection'!AF640</f>
        <v>0</v>
      </c>
      <c r="S640" s="18" t="str">
        <f>'Tagging sheet valves'!A640</f>
        <v/>
      </c>
      <c r="T640" s="18">
        <f>'Tagging sheet actuators'!A640</f>
        <v>0</v>
      </c>
    </row>
    <row r="641" spans="2:20">
      <c r="B641" s="18">
        <f>'Frese Valve Selection'!Q641</f>
        <v>0</v>
      </c>
      <c r="C641" s="18">
        <f>'Frese Valve Selection'!AF641</f>
        <v>0</v>
      </c>
      <c r="S641" s="18" t="str">
        <f>'Tagging sheet valves'!A641</f>
        <v/>
      </c>
      <c r="T641" s="18">
        <f>'Tagging sheet actuators'!A641</f>
        <v>0</v>
      </c>
    </row>
    <row r="642" spans="2:20">
      <c r="B642" s="18">
        <f>'Frese Valve Selection'!Q642</f>
        <v>0</v>
      </c>
      <c r="C642" s="18">
        <f>'Frese Valve Selection'!AF642</f>
        <v>0</v>
      </c>
      <c r="S642" s="18" t="str">
        <f>'Tagging sheet valves'!A642</f>
        <v/>
      </c>
      <c r="T642" s="18">
        <f>'Tagging sheet actuators'!A642</f>
        <v>0</v>
      </c>
    </row>
    <row r="643" spans="2:20">
      <c r="B643" s="18">
        <f>'Frese Valve Selection'!Q643</f>
        <v>0</v>
      </c>
      <c r="C643" s="18">
        <f>'Frese Valve Selection'!AF643</f>
        <v>0</v>
      </c>
      <c r="S643" s="18" t="str">
        <f>'Tagging sheet valves'!A643</f>
        <v/>
      </c>
      <c r="T643" s="18">
        <f>'Tagging sheet actuators'!A643</f>
        <v>0</v>
      </c>
    </row>
    <row r="644" spans="2:20">
      <c r="B644" s="18">
        <f>'Frese Valve Selection'!Q644</f>
        <v>0</v>
      </c>
      <c r="C644" s="18">
        <f>'Frese Valve Selection'!AF644</f>
        <v>0</v>
      </c>
      <c r="S644" s="18" t="str">
        <f>'Tagging sheet valves'!A644</f>
        <v/>
      </c>
      <c r="T644" s="18">
        <f>'Tagging sheet actuators'!A644</f>
        <v>0</v>
      </c>
    </row>
    <row r="645" spans="2:20">
      <c r="B645" s="18">
        <f>'Frese Valve Selection'!Q645</f>
        <v>0</v>
      </c>
      <c r="C645" s="18">
        <f>'Frese Valve Selection'!AF645</f>
        <v>0</v>
      </c>
      <c r="S645" s="18" t="str">
        <f>'Tagging sheet valves'!A645</f>
        <v/>
      </c>
      <c r="T645" s="18">
        <f>'Tagging sheet actuators'!A645</f>
        <v>0</v>
      </c>
    </row>
    <row r="646" spans="2:20">
      <c r="B646" s="18">
        <f>'Frese Valve Selection'!Q646</f>
        <v>0</v>
      </c>
      <c r="C646" s="18">
        <f>'Frese Valve Selection'!AF646</f>
        <v>0</v>
      </c>
      <c r="S646" s="18" t="str">
        <f>'Tagging sheet valves'!A646</f>
        <v/>
      </c>
      <c r="T646" s="18">
        <f>'Tagging sheet actuators'!A646</f>
        <v>0</v>
      </c>
    </row>
    <row r="647" spans="2:20">
      <c r="B647" s="18">
        <f>'Frese Valve Selection'!Q647</f>
        <v>0</v>
      </c>
      <c r="C647" s="18">
        <f>'Frese Valve Selection'!AF647</f>
        <v>0</v>
      </c>
      <c r="S647" s="18" t="str">
        <f>'Tagging sheet valves'!A647</f>
        <v/>
      </c>
      <c r="T647" s="18">
        <f>'Tagging sheet actuators'!A647</f>
        <v>0</v>
      </c>
    </row>
    <row r="648" spans="2:20">
      <c r="B648" s="18">
        <f>'Frese Valve Selection'!Q648</f>
        <v>0</v>
      </c>
      <c r="C648" s="18">
        <f>'Frese Valve Selection'!AF648</f>
        <v>0</v>
      </c>
      <c r="S648" s="18" t="str">
        <f>'Tagging sheet valves'!A648</f>
        <v/>
      </c>
      <c r="T648" s="18">
        <f>'Tagging sheet actuators'!A648</f>
        <v>0</v>
      </c>
    </row>
    <row r="649" spans="2:20">
      <c r="B649" s="18">
        <f>'Frese Valve Selection'!Q649</f>
        <v>0</v>
      </c>
      <c r="C649" s="18">
        <f>'Frese Valve Selection'!AF649</f>
        <v>0</v>
      </c>
      <c r="S649" s="18" t="str">
        <f>'Tagging sheet valves'!A649</f>
        <v/>
      </c>
      <c r="T649" s="18">
        <f>'Tagging sheet actuators'!A649</f>
        <v>0</v>
      </c>
    </row>
    <row r="650" spans="2:20">
      <c r="B650" s="18">
        <f>'Frese Valve Selection'!Q650</f>
        <v>0</v>
      </c>
      <c r="C650" s="18">
        <f>'Frese Valve Selection'!AF650</f>
        <v>0</v>
      </c>
      <c r="S650" s="18" t="str">
        <f>'Tagging sheet valves'!A650</f>
        <v/>
      </c>
      <c r="T650" s="18">
        <f>'Tagging sheet actuators'!A650</f>
        <v>0</v>
      </c>
    </row>
    <row r="651" spans="2:20">
      <c r="B651" s="18">
        <f>'Frese Valve Selection'!Q651</f>
        <v>0</v>
      </c>
      <c r="C651" s="18">
        <f>'Frese Valve Selection'!AF651</f>
        <v>0</v>
      </c>
      <c r="S651" s="18" t="str">
        <f>'Tagging sheet valves'!A651</f>
        <v/>
      </c>
      <c r="T651" s="18">
        <f>'Tagging sheet actuators'!A651</f>
        <v>0</v>
      </c>
    </row>
    <row r="652" spans="2:20">
      <c r="B652" s="18">
        <f>'Frese Valve Selection'!Q652</f>
        <v>0</v>
      </c>
      <c r="C652" s="18">
        <f>'Frese Valve Selection'!AF652</f>
        <v>0</v>
      </c>
      <c r="S652" s="18" t="str">
        <f>'Tagging sheet valves'!A652</f>
        <v/>
      </c>
      <c r="T652" s="18">
        <f>'Tagging sheet actuators'!A652</f>
        <v>0</v>
      </c>
    </row>
    <row r="653" spans="2:20">
      <c r="B653" s="18">
        <f>'Frese Valve Selection'!Q653</f>
        <v>0</v>
      </c>
      <c r="C653" s="18">
        <f>'Frese Valve Selection'!AF653</f>
        <v>0</v>
      </c>
      <c r="S653" s="18" t="str">
        <f>'Tagging sheet valves'!A653</f>
        <v/>
      </c>
      <c r="T653" s="18">
        <f>'Tagging sheet actuators'!A653</f>
        <v>0</v>
      </c>
    </row>
    <row r="654" spans="2:20">
      <c r="B654" s="18">
        <f>'Frese Valve Selection'!Q654</f>
        <v>0</v>
      </c>
      <c r="C654" s="18">
        <f>'Frese Valve Selection'!AF654</f>
        <v>0</v>
      </c>
      <c r="S654" s="18" t="str">
        <f>'Tagging sheet valves'!A654</f>
        <v/>
      </c>
      <c r="T654" s="18">
        <f>'Tagging sheet actuators'!A654</f>
        <v>0</v>
      </c>
    </row>
    <row r="655" spans="2:20">
      <c r="B655" s="18">
        <f>'Frese Valve Selection'!Q655</f>
        <v>0</v>
      </c>
      <c r="C655" s="18">
        <f>'Frese Valve Selection'!AF655</f>
        <v>0</v>
      </c>
      <c r="S655" s="18" t="str">
        <f>'Tagging sheet valves'!A655</f>
        <v/>
      </c>
      <c r="T655" s="18">
        <f>'Tagging sheet actuators'!A655</f>
        <v>0</v>
      </c>
    </row>
    <row r="656" spans="2:20">
      <c r="B656" s="18">
        <f>'Frese Valve Selection'!Q656</f>
        <v>0</v>
      </c>
      <c r="C656" s="18">
        <f>'Frese Valve Selection'!AF656</f>
        <v>0</v>
      </c>
      <c r="S656" s="18" t="str">
        <f>'Tagging sheet valves'!A656</f>
        <v/>
      </c>
      <c r="T656" s="18">
        <f>'Tagging sheet actuators'!A656</f>
        <v>0</v>
      </c>
    </row>
    <row r="657" spans="2:20">
      <c r="B657" s="18">
        <f>'Frese Valve Selection'!Q657</f>
        <v>0</v>
      </c>
      <c r="C657" s="18">
        <f>'Frese Valve Selection'!AF657</f>
        <v>0</v>
      </c>
      <c r="S657" s="18" t="str">
        <f>'Tagging sheet valves'!A657</f>
        <v/>
      </c>
      <c r="T657" s="18">
        <f>'Tagging sheet actuators'!A657</f>
        <v>0</v>
      </c>
    </row>
    <row r="658" spans="2:20">
      <c r="B658" s="18">
        <f>'Frese Valve Selection'!Q658</f>
        <v>0</v>
      </c>
      <c r="C658" s="18">
        <f>'Frese Valve Selection'!AF658</f>
        <v>0</v>
      </c>
      <c r="S658" s="18" t="str">
        <f>'Tagging sheet valves'!A658</f>
        <v/>
      </c>
      <c r="T658" s="18">
        <f>'Tagging sheet actuators'!A658</f>
        <v>0</v>
      </c>
    </row>
    <row r="659" spans="2:20">
      <c r="B659" s="18">
        <f>'Frese Valve Selection'!Q659</f>
        <v>0</v>
      </c>
      <c r="C659" s="18">
        <f>'Frese Valve Selection'!AF659</f>
        <v>0</v>
      </c>
      <c r="S659" s="18" t="str">
        <f>'Tagging sheet valves'!A659</f>
        <v/>
      </c>
      <c r="T659" s="18">
        <f>'Tagging sheet actuators'!A659</f>
        <v>0</v>
      </c>
    </row>
    <row r="660" spans="2:20">
      <c r="B660" s="18">
        <f>'Frese Valve Selection'!Q660</f>
        <v>0</v>
      </c>
      <c r="C660" s="18">
        <f>'Frese Valve Selection'!AF660</f>
        <v>0</v>
      </c>
      <c r="S660" s="18" t="str">
        <f>'Tagging sheet valves'!A660</f>
        <v/>
      </c>
      <c r="T660" s="18">
        <f>'Tagging sheet actuators'!A660</f>
        <v>0</v>
      </c>
    </row>
    <row r="661" spans="2:20">
      <c r="B661" s="18">
        <f>'Frese Valve Selection'!Q661</f>
        <v>0</v>
      </c>
      <c r="C661" s="18">
        <f>'Frese Valve Selection'!AF661</f>
        <v>0</v>
      </c>
      <c r="S661" s="18" t="str">
        <f>'Tagging sheet valves'!A661</f>
        <v/>
      </c>
      <c r="T661" s="18">
        <f>'Tagging sheet actuators'!A661</f>
        <v>0</v>
      </c>
    </row>
    <row r="662" spans="2:20">
      <c r="B662" s="18">
        <f>'Frese Valve Selection'!Q662</f>
        <v>0</v>
      </c>
      <c r="C662" s="18">
        <f>'Frese Valve Selection'!AF662</f>
        <v>0</v>
      </c>
      <c r="S662" s="18" t="str">
        <f>'Tagging sheet valves'!A662</f>
        <v/>
      </c>
      <c r="T662" s="18">
        <f>'Tagging sheet actuators'!A662</f>
        <v>0</v>
      </c>
    </row>
    <row r="663" spans="2:20">
      <c r="B663" s="18">
        <f>'Frese Valve Selection'!Q663</f>
        <v>0</v>
      </c>
      <c r="C663" s="18">
        <f>'Frese Valve Selection'!AF663</f>
        <v>0</v>
      </c>
      <c r="S663" s="18" t="str">
        <f>'Tagging sheet valves'!A663</f>
        <v/>
      </c>
      <c r="T663" s="18">
        <f>'Tagging sheet actuators'!A663</f>
        <v>0</v>
      </c>
    </row>
    <row r="664" spans="2:20">
      <c r="B664" s="18">
        <f>'Frese Valve Selection'!Q664</f>
        <v>0</v>
      </c>
      <c r="C664" s="18">
        <f>'Frese Valve Selection'!AF664</f>
        <v>0</v>
      </c>
      <c r="S664" s="18" t="str">
        <f>'Tagging sheet valves'!A664</f>
        <v/>
      </c>
      <c r="T664" s="18">
        <f>'Tagging sheet actuators'!A664</f>
        <v>0</v>
      </c>
    </row>
    <row r="665" spans="2:20">
      <c r="B665" s="18">
        <f>'Frese Valve Selection'!Q665</f>
        <v>0</v>
      </c>
      <c r="C665" s="18">
        <f>'Frese Valve Selection'!AF665</f>
        <v>0</v>
      </c>
      <c r="S665" s="18" t="str">
        <f>'Tagging sheet valves'!A665</f>
        <v/>
      </c>
      <c r="T665" s="18">
        <f>'Tagging sheet actuators'!A665</f>
        <v>0</v>
      </c>
    </row>
    <row r="666" spans="2:20">
      <c r="B666" s="18">
        <f>'Frese Valve Selection'!Q666</f>
        <v>0</v>
      </c>
      <c r="C666" s="18">
        <f>'Frese Valve Selection'!AF666</f>
        <v>0</v>
      </c>
      <c r="S666" s="18" t="str">
        <f>'Tagging sheet valves'!A666</f>
        <v/>
      </c>
      <c r="T666" s="18">
        <f>'Tagging sheet actuators'!A666</f>
        <v>0</v>
      </c>
    </row>
    <row r="667" spans="2:20">
      <c r="B667" s="18">
        <f>'Frese Valve Selection'!Q667</f>
        <v>0</v>
      </c>
      <c r="C667" s="18">
        <f>'Frese Valve Selection'!AF667</f>
        <v>0</v>
      </c>
      <c r="S667" s="18" t="str">
        <f>'Tagging sheet valves'!A667</f>
        <v/>
      </c>
      <c r="T667" s="18">
        <f>'Tagging sheet actuators'!A667</f>
        <v>0</v>
      </c>
    </row>
    <row r="668" spans="2:20">
      <c r="B668" s="18">
        <f>'Frese Valve Selection'!Q668</f>
        <v>0</v>
      </c>
      <c r="C668" s="18">
        <f>'Frese Valve Selection'!AF668</f>
        <v>0</v>
      </c>
      <c r="S668" s="18" t="str">
        <f>'Tagging sheet valves'!A668</f>
        <v/>
      </c>
      <c r="T668" s="18">
        <f>'Tagging sheet actuators'!A668</f>
        <v>0</v>
      </c>
    </row>
    <row r="669" spans="2:20">
      <c r="B669" s="18">
        <f>'Frese Valve Selection'!Q669</f>
        <v>0</v>
      </c>
      <c r="C669" s="18">
        <f>'Frese Valve Selection'!AF669</f>
        <v>0</v>
      </c>
      <c r="S669" s="18" t="str">
        <f>'Tagging sheet valves'!A669</f>
        <v/>
      </c>
      <c r="T669" s="18">
        <f>'Tagging sheet actuators'!A669</f>
        <v>0</v>
      </c>
    </row>
    <row r="670" spans="2:20">
      <c r="B670" s="18">
        <f>'Frese Valve Selection'!Q670</f>
        <v>0</v>
      </c>
      <c r="C670" s="18">
        <f>'Frese Valve Selection'!AF670</f>
        <v>0</v>
      </c>
      <c r="S670" s="18" t="str">
        <f>'Tagging sheet valves'!A670</f>
        <v/>
      </c>
      <c r="T670" s="18">
        <f>'Tagging sheet actuators'!A670</f>
        <v>0</v>
      </c>
    </row>
    <row r="671" spans="2:20">
      <c r="B671" s="18">
        <f>'Frese Valve Selection'!Q671</f>
        <v>0</v>
      </c>
      <c r="C671" s="18">
        <f>'Frese Valve Selection'!AF671</f>
        <v>0</v>
      </c>
      <c r="S671" s="18" t="str">
        <f>'Tagging sheet valves'!A671</f>
        <v/>
      </c>
      <c r="T671" s="18">
        <f>'Tagging sheet actuators'!A671</f>
        <v>0</v>
      </c>
    </row>
    <row r="672" spans="2:20">
      <c r="B672" s="18">
        <f>'Frese Valve Selection'!Q672</f>
        <v>0</v>
      </c>
      <c r="C672" s="18">
        <f>'Frese Valve Selection'!AF672</f>
        <v>0</v>
      </c>
      <c r="S672" s="18" t="str">
        <f>'Tagging sheet valves'!A672</f>
        <v/>
      </c>
      <c r="T672" s="18">
        <f>'Tagging sheet actuators'!A672</f>
        <v>0</v>
      </c>
    </row>
    <row r="673" spans="2:20">
      <c r="B673" s="18">
        <f>'Frese Valve Selection'!Q673</f>
        <v>0</v>
      </c>
      <c r="C673" s="18">
        <f>'Frese Valve Selection'!AF673</f>
        <v>0</v>
      </c>
      <c r="S673" s="18" t="str">
        <f>'Tagging sheet valves'!A673</f>
        <v/>
      </c>
      <c r="T673" s="18">
        <f>'Tagging sheet actuators'!A673</f>
        <v>0</v>
      </c>
    </row>
    <row r="674" spans="2:20">
      <c r="B674" s="18">
        <f>'Frese Valve Selection'!Q674</f>
        <v>0</v>
      </c>
      <c r="C674" s="18">
        <f>'Frese Valve Selection'!AF674</f>
        <v>0</v>
      </c>
      <c r="S674" s="18" t="str">
        <f>'Tagging sheet valves'!A674</f>
        <v/>
      </c>
      <c r="T674" s="18">
        <f>'Tagging sheet actuators'!A674</f>
        <v>0</v>
      </c>
    </row>
    <row r="675" spans="2:20">
      <c r="B675" s="18">
        <f>'Frese Valve Selection'!Q675</f>
        <v>0</v>
      </c>
      <c r="C675" s="18">
        <f>'Frese Valve Selection'!AF675</f>
        <v>0</v>
      </c>
      <c r="S675" s="18" t="str">
        <f>'Tagging sheet valves'!A675</f>
        <v/>
      </c>
      <c r="T675" s="18">
        <f>'Tagging sheet actuators'!A675</f>
        <v>0</v>
      </c>
    </row>
    <row r="676" spans="2:20">
      <c r="B676" s="18">
        <f>'Frese Valve Selection'!Q676</f>
        <v>0</v>
      </c>
      <c r="C676" s="18">
        <f>'Frese Valve Selection'!AF676</f>
        <v>0</v>
      </c>
      <c r="S676" s="18" t="str">
        <f>'Tagging sheet valves'!A676</f>
        <v/>
      </c>
      <c r="T676" s="18">
        <f>'Tagging sheet actuators'!A676</f>
        <v>0</v>
      </c>
    </row>
    <row r="677" spans="2:20">
      <c r="B677" s="18">
        <f>'Frese Valve Selection'!Q677</f>
        <v>0</v>
      </c>
      <c r="C677" s="18">
        <f>'Frese Valve Selection'!AF677</f>
        <v>0</v>
      </c>
      <c r="S677" s="18" t="str">
        <f>'Tagging sheet valves'!A677</f>
        <v/>
      </c>
      <c r="T677" s="18">
        <f>'Tagging sheet actuators'!A677</f>
        <v>0</v>
      </c>
    </row>
    <row r="678" spans="2:20">
      <c r="B678" s="18">
        <f>'Frese Valve Selection'!Q678</f>
        <v>0</v>
      </c>
      <c r="C678" s="18">
        <f>'Frese Valve Selection'!AF678</f>
        <v>0</v>
      </c>
      <c r="S678" s="18" t="str">
        <f>'Tagging sheet valves'!A678</f>
        <v/>
      </c>
      <c r="T678" s="18">
        <f>'Tagging sheet actuators'!A678</f>
        <v>0</v>
      </c>
    </row>
    <row r="679" spans="2:20">
      <c r="B679" s="18">
        <f>'Frese Valve Selection'!Q679</f>
        <v>0</v>
      </c>
      <c r="C679" s="18">
        <f>'Frese Valve Selection'!AF679</f>
        <v>0</v>
      </c>
      <c r="S679" s="18" t="str">
        <f>'Tagging sheet valves'!A679</f>
        <v/>
      </c>
      <c r="T679" s="18">
        <f>'Tagging sheet actuators'!A679</f>
        <v>0</v>
      </c>
    </row>
    <row r="680" spans="2:20">
      <c r="B680" s="18">
        <f>'Frese Valve Selection'!Q680</f>
        <v>0</v>
      </c>
      <c r="C680" s="18">
        <f>'Frese Valve Selection'!AF680</f>
        <v>0</v>
      </c>
      <c r="S680" s="18" t="str">
        <f>'Tagging sheet valves'!A680</f>
        <v/>
      </c>
      <c r="T680" s="18">
        <f>'Tagging sheet actuators'!A680</f>
        <v>0</v>
      </c>
    </row>
    <row r="681" spans="2:20">
      <c r="B681" s="18">
        <f>'Frese Valve Selection'!Q681</f>
        <v>0</v>
      </c>
      <c r="C681" s="18">
        <f>'Frese Valve Selection'!AF681</f>
        <v>0</v>
      </c>
      <c r="S681" s="18" t="str">
        <f>'Tagging sheet valves'!A681</f>
        <v/>
      </c>
      <c r="T681" s="18">
        <f>'Tagging sheet actuators'!A681</f>
        <v>0</v>
      </c>
    </row>
    <row r="682" spans="2:20">
      <c r="B682" s="18">
        <f>'Frese Valve Selection'!Q682</f>
        <v>0</v>
      </c>
      <c r="C682" s="18">
        <f>'Frese Valve Selection'!AF682</f>
        <v>0</v>
      </c>
      <c r="S682" s="18" t="str">
        <f>'Tagging sheet valves'!A682</f>
        <v/>
      </c>
      <c r="T682" s="18">
        <f>'Tagging sheet actuators'!A682</f>
        <v>0</v>
      </c>
    </row>
    <row r="683" spans="2:20">
      <c r="B683" s="18">
        <f>'Frese Valve Selection'!Q683</f>
        <v>0</v>
      </c>
      <c r="C683" s="18">
        <f>'Frese Valve Selection'!AF683</f>
        <v>0</v>
      </c>
      <c r="S683" s="18" t="str">
        <f>'Tagging sheet valves'!A683</f>
        <v/>
      </c>
      <c r="T683" s="18">
        <f>'Tagging sheet actuators'!A683</f>
        <v>0</v>
      </c>
    </row>
    <row r="684" spans="2:20">
      <c r="B684" s="18">
        <f>'Frese Valve Selection'!Q684</f>
        <v>0</v>
      </c>
      <c r="C684" s="18">
        <f>'Frese Valve Selection'!AF684</f>
        <v>0</v>
      </c>
      <c r="S684" s="18" t="str">
        <f>'Tagging sheet valves'!A684</f>
        <v/>
      </c>
      <c r="T684" s="18">
        <f>'Tagging sheet actuators'!A684</f>
        <v>0</v>
      </c>
    </row>
    <row r="685" spans="2:20">
      <c r="B685" s="18">
        <f>'Frese Valve Selection'!Q685</f>
        <v>0</v>
      </c>
      <c r="C685" s="18">
        <f>'Frese Valve Selection'!AF685</f>
        <v>0</v>
      </c>
      <c r="S685" s="18" t="str">
        <f>'Tagging sheet valves'!A685</f>
        <v/>
      </c>
      <c r="T685" s="18">
        <f>'Tagging sheet actuators'!A685</f>
        <v>0</v>
      </c>
    </row>
    <row r="686" spans="2:20">
      <c r="B686" s="18">
        <f>'Frese Valve Selection'!Q686</f>
        <v>0</v>
      </c>
      <c r="C686" s="18">
        <f>'Frese Valve Selection'!AF686</f>
        <v>0</v>
      </c>
      <c r="S686" s="18" t="str">
        <f>'Tagging sheet valves'!A686</f>
        <v/>
      </c>
      <c r="T686" s="18">
        <f>'Tagging sheet actuators'!A686</f>
        <v>0</v>
      </c>
    </row>
    <row r="687" spans="2:20">
      <c r="B687" s="18">
        <f>'Frese Valve Selection'!Q687</f>
        <v>0</v>
      </c>
      <c r="C687" s="18">
        <f>'Frese Valve Selection'!AF687</f>
        <v>0</v>
      </c>
      <c r="S687" s="18" t="str">
        <f>'Tagging sheet valves'!A687</f>
        <v/>
      </c>
      <c r="T687" s="18">
        <f>'Tagging sheet actuators'!A687</f>
        <v>0</v>
      </c>
    </row>
    <row r="688" spans="2:20">
      <c r="B688" s="18">
        <f>'Frese Valve Selection'!Q688</f>
        <v>0</v>
      </c>
      <c r="C688" s="18">
        <f>'Frese Valve Selection'!AF688</f>
        <v>0</v>
      </c>
      <c r="S688" s="18" t="str">
        <f>'Tagging sheet valves'!A688</f>
        <v/>
      </c>
      <c r="T688" s="18">
        <f>'Tagging sheet actuators'!A688</f>
        <v>0</v>
      </c>
    </row>
    <row r="689" spans="2:20">
      <c r="B689" s="18">
        <f>'Frese Valve Selection'!Q689</f>
        <v>0</v>
      </c>
      <c r="C689" s="18">
        <f>'Frese Valve Selection'!AF689</f>
        <v>0</v>
      </c>
      <c r="S689" s="18" t="str">
        <f>'Tagging sheet valves'!A689</f>
        <v/>
      </c>
      <c r="T689" s="18">
        <f>'Tagging sheet actuators'!A689</f>
        <v>0</v>
      </c>
    </row>
    <row r="690" spans="2:20">
      <c r="B690" s="18">
        <f>'Frese Valve Selection'!Q690</f>
        <v>0</v>
      </c>
      <c r="C690" s="18">
        <f>'Frese Valve Selection'!AF690</f>
        <v>0</v>
      </c>
      <c r="S690" s="18" t="str">
        <f>'Tagging sheet valves'!A690</f>
        <v/>
      </c>
      <c r="T690" s="18">
        <f>'Tagging sheet actuators'!A690</f>
        <v>0</v>
      </c>
    </row>
    <row r="691" spans="2:20">
      <c r="B691" s="18">
        <f>'Frese Valve Selection'!Q691</f>
        <v>0</v>
      </c>
      <c r="C691" s="18">
        <f>'Frese Valve Selection'!AF691</f>
        <v>0</v>
      </c>
      <c r="S691" s="18" t="str">
        <f>'Tagging sheet valves'!A691</f>
        <v/>
      </c>
      <c r="T691" s="18">
        <f>'Tagging sheet actuators'!A691</f>
        <v>0</v>
      </c>
    </row>
    <row r="692" spans="2:20">
      <c r="B692" s="18">
        <f>'Frese Valve Selection'!Q692</f>
        <v>0</v>
      </c>
      <c r="C692" s="18">
        <f>'Frese Valve Selection'!AF692</f>
        <v>0</v>
      </c>
      <c r="S692" s="18" t="str">
        <f>'Tagging sheet valves'!A692</f>
        <v/>
      </c>
      <c r="T692" s="18">
        <f>'Tagging sheet actuators'!A692</f>
        <v>0</v>
      </c>
    </row>
    <row r="693" spans="2:20">
      <c r="B693" s="18">
        <f>'Frese Valve Selection'!Q693</f>
        <v>0</v>
      </c>
      <c r="C693" s="18">
        <f>'Frese Valve Selection'!AF693</f>
        <v>0</v>
      </c>
      <c r="S693" s="18" t="str">
        <f>'Tagging sheet valves'!A693</f>
        <v/>
      </c>
      <c r="T693" s="18">
        <f>'Tagging sheet actuators'!A693</f>
        <v>0</v>
      </c>
    </row>
    <row r="694" spans="2:20">
      <c r="B694" s="18">
        <f>'Frese Valve Selection'!Q694</f>
        <v>0</v>
      </c>
      <c r="C694" s="18">
        <f>'Frese Valve Selection'!AF694</f>
        <v>0</v>
      </c>
      <c r="S694" s="18" t="str">
        <f>'Tagging sheet valves'!A694</f>
        <v/>
      </c>
      <c r="T694" s="18">
        <f>'Tagging sheet actuators'!A694</f>
        <v>0</v>
      </c>
    </row>
    <row r="695" spans="2:20">
      <c r="B695" s="18">
        <f>'Frese Valve Selection'!Q695</f>
        <v>0</v>
      </c>
      <c r="C695" s="18">
        <f>'Frese Valve Selection'!AF695</f>
        <v>0</v>
      </c>
      <c r="S695" s="18" t="str">
        <f>'Tagging sheet valves'!A695</f>
        <v/>
      </c>
      <c r="T695" s="18">
        <f>'Tagging sheet actuators'!A695</f>
        <v>0</v>
      </c>
    </row>
    <row r="696" spans="2:20">
      <c r="B696" s="18">
        <f>'Frese Valve Selection'!Q696</f>
        <v>0</v>
      </c>
      <c r="C696" s="18">
        <f>'Frese Valve Selection'!AF696</f>
        <v>0</v>
      </c>
      <c r="S696" s="18" t="str">
        <f>'Tagging sheet valves'!A696</f>
        <v/>
      </c>
      <c r="T696" s="18">
        <f>'Tagging sheet actuators'!A696</f>
        <v>0</v>
      </c>
    </row>
    <row r="697" spans="2:20">
      <c r="B697" s="18">
        <f>'Frese Valve Selection'!Q697</f>
        <v>0</v>
      </c>
      <c r="C697" s="18">
        <f>'Frese Valve Selection'!AF697</f>
        <v>0</v>
      </c>
      <c r="S697" s="18" t="str">
        <f>'Tagging sheet valves'!A697</f>
        <v/>
      </c>
      <c r="T697" s="18">
        <f>'Tagging sheet actuators'!A697</f>
        <v>0</v>
      </c>
    </row>
    <row r="698" spans="2:20">
      <c r="B698" s="18">
        <f>'Frese Valve Selection'!Q698</f>
        <v>0</v>
      </c>
      <c r="C698" s="18">
        <f>'Frese Valve Selection'!AF698</f>
        <v>0</v>
      </c>
      <c r="S698" s="18" t="str">
        <f>'Tagging sheet valves'!A698</f>
        <v/>
      </c>
      <c r="T698" s="18">
        <f>'Tagging sheet actuators'!A698</f>
        <v>0</v>
      </c>
    </row>
    <row r="699" spans="2:20">
      <c r="B699" s="18">
        <f>'Frese Valve Selection'!Q699</f>
        <v>0</v>
      </c>
      <c r="C699" s="18">
        <f>'Frese Valve Selection'!AF699</f>
        <v>0</v>
      </c>
      <c r="S699" s="18" t="str">
        <f>'Tagging sheet valves'!A699</f>
        <v/>
      </c>
      <c r="T699" s="18">
        <f>'Tagging sheet actuators'!A699</f>
        <v>0</v>
      </c>
    </row>
    <row r="700" spans="2:20">
      <c r="B700" s="18">
        <f>'Frese Valve Selection'!Q700</f>
        <v>0</v>
      </c>
      <c r="C700" s="18">
        <f>'Frese Valve Selection'!AF700</f>
        <v>0</v>
      </c>
      <c r="S700" s="18" t="str">
        <f>'Tagging sheet valves'!A700</f>
        <v/>
      </c>
      <c r="T700" s="18">
        <f>'Tagging sheet actuators'!A700</f>
        <v>0</v>
      </c>
    </row>
    <row r="701" spans="2:20">
      <c r="B701" s="18">
        <f>'Frese Valve Selection'!Q701</f>
        <v>0</v>
      </c>
      <c r="C701" s="18">
        <f>'Frese Valve Selection'!AF701</f>
        <v>0</v>
      </c>
      <c r="S701" s="18" t="str">
        <f>'Tagging sheet valves'!A701</f>
        <v/>
      </c>
      <c r="T701" s="18">
        <f>'Tagging sheet actuators'!A701</f>
        <v>0</v>
      </c>
    </row>
    <row r="702" spans="2:20">
      <c r="B702" s="18">
        <f>'Frese Valve Selection'!Q702</f>
        <v>0</v>
      </c>
      <c r="C702" s="18">
        <f>'Frese Valve Selection'!AF702</f>
        <v>0</v>
      </c>
      <c r="S702" s="18" t="str">
        <f>'Tagging sheet valves'!A702</f>
        <v/>
      </c>
      <c r="T702" s="18">
        <f>'Tagging sheet actuators'!A702</f>
        <v>0</v>
      </c>
    </row>
    <row r="703" spans="2:20">
      <c r="B703" s="18">
        <f>'Frese Valve Selection'!Q703</f>
        <v>0</v>
      </c>
      <c r="C703" s="18">
        <f>'Frese Valve Selection'!AF703</f>
        <v>0</v>
      </c>
      <c r="S703" s="18" t="str">
        <f>'Tagging sheet valves'!A703</f>
        <v/>
      </c>
      <c r="T703" s="18">
        <f>'Tagging sheet actuators'!A703</f>
        <v>0</v>
      </c>
    </row>
    <row r="704" spans="2:20">
      <c r="B704" s="18">
        <f>'Frese Valve Selection'!Q704</f>
        <v>0</v>
      </c>
      <c r="C704" s="18">
        <f>'Frese Valve Selection'!AF704</f>
        <v>0</v>
      </c>
      <c r="S704" s="18" t="str">
        <f>'Tagging sheet valves'!A704</f>
        <v/>
      </c>
      <c r="T704" s="18">
        <f>'Tagging sheet actuators'!A704</f>
        <v>0</v>
      </c>
    </row>
    <row r="705" spans="2:20">
      <c r="B705" s="18">
        <f>'Frese Valve Selection'!Q705</f>
        <v>0</v>
      </c>
      <c r="C705" s="18">
        <f>'Frese Valve Selection'!AF705</f>
        <v>0</v>
      </c>
      <c r="S705" s="18" t="str">
        <f>'Tagging sheet valves'!A705</f>
        <v/>
      </c>
      <c r="T705" s="18">
        <f>'Tagging sheet actuators'!A705</f>
        <v>0</v>
      </c>
    </row>
    <row r="706" spans="2:20">
      <c r="B706" s="18">
        <f>'Frese Valve Selection'!Q706</f>
        <v>0</v>
      </c>
      <c r="C706" s="18">
        <f>'Frese Valve Selection'!AF706</f>
        <v>0</v>
      </c>
      <c r="S706" s="18" t="str">
        <f>'Tagging sheet valves'!A706</f>
        <v/>
      </c>
      <c r="T706" s="18">
        <f>'Tagging sheet actuators'!A706</f>
        <v>0</v>
      </c>
    </row>
    <row r="707" spans="2:20">
      <c r="B707" s="18">
        <f>'Frese Valve Selection'!Q707</f>
        <v>0</v>
      </c>
      <c r="C707" s="18">
        <f>'Frese Valve Selection'!AF707</f>
        <v>0</v>
      </c>
      <c r="S707" s="18" t="str">
        <f>'Tagging sheet valves'!A707</f>
        <v/>
      </c>
      <c r="T707" s="18">
        <f>'Tagging sheet actuators'!A707</f>
        <v>0</v>
      </c>
    </row>
    <row r="708" spans="2:20">
      <c r="B708" s="18">
        <f>'Frese Valve Selection'!Q708</f>
        <v>0</v>
      </c>
      <c r="C708" s="18">
        <f>'Frese Valve Selection'!AF708</f>
        <v>0</v>
      </c>
      <c r="S708" s="18" t="str">
        <f>'Tagging sheet valves'!A708</f>
        <v/>
      </c>
      <c r="T708" s="18">
        <f>'Tagging sheet actuators'!A708</f>
        <v>0</v>
      </c>
    </row>
    <row r="709" spans="2:20">
      <c r="B709" s="18">
        <f>'Frese Valve Selection'!Q709</f>
        <v>0</v>
      </c>
      <c r="C709" s="18">
        <f>'Frese Valve Selection'!AF709</f>
        <v>0</v>
      </c>
      <c r="S709" s="18" t="str">
        <f>'Tagging sheet valves'!A709</f>
        <v/>
      </c>
      <c r="T709" s="18">
        <f>'Tagging sheet actuators'!A709</f>
        <v>0</v>
      </c>
    </row>
    <row r="710" spans="2:20">
      <c r="B710" s="18">
        <f>'Frese Valve Selection'!Q710</f>
        <v>0</v>
      </c>
      <c r="C710" s="18">
        <f>'Frese Valve Selection'!AF710</f>
        <v>0</v>
      </c>
      <c r="S710" s="18" t="str">
        <f>'Tagging sheet valves'!A710</f>
        <v/>
      </c>
      <c r="T710" s="18">
        <f>'Tagging sheet actuators'!A710</f>
        <v>0</v>
      </c>
    </row>
    <row r="711" spans="2:20">
      <c r="B711" s="18">
        <f>'Frese Valve Selection'!Q711</f>
        <v>0</v>
      </c>
      <c r="C711" s="18">
        <f>'Frese Valve Selection'!AF711</f>
        <v>0</v>
      </c>
      <c r="S711" s="18" t="str">
        <f>'Tagging sheet valves'!A711</f>
        <v/>
      </c>
      <c r="T711" s="18">
        <f>'Tagging sheet actuators'!A711</f>
        <v>0</v>
      </c>
    </row>
    <row r="712" spans="2:20">
      <c r="B712" s="18">
        <f>'Frese Valve Selection'!Q712</f>
        <v>0</v>
      </c>
      <c r="C712" s="18">
        <f>'Frese Valve Selection'!AF712</f>
        <v>0</v>
      </c>
      <c r="S712" s="18" t="str">
        <f>'Tagging sheet valves'!A712</f>
        <v/>
      </c>
      <c r="T712" s="18">
        <f>'Tagging sheet actuators'!A712</f>
        <v>0</v>
      </c>
    </row>
    <row r="713" spans="2:20">
      <c r="B713" s="18">
        <f>'Frese Valve Selection'!Q713</f>
        <v>0</v>
      </c>
      <c r="C713" s="18">
        <f>'Frese Valve Selection'!AF713</f>
        <v>0</v>
      </c>
      <c r="S713" s="18" t="str">
        <f>'Tagging sheet valves'!A713</f>
        <v/>
      </c>
      <c r="T713" s="18">
        <f>'Tagging sheet actuators'!A713</f>
        <v>0</v>
      </c>
    </row>
    <row r="714" spans="2:20">
      <c r="B714" s="18">
        <f>'Frese Valve Selection'!Q714</f>
        <v>0</v>
      </c>
      <c r="C714" s="18">
        <f>'Frese Valve Selection'!AF714</f>
        <v>0</v>
      </c>
      <c r="S714" s="18" t="str">
        <f>'Tagging sheet valves'!A714</f>
        <v/>
      </c>
      <c r="T714" s="18">
        <f>'Tagging sheet actuators'!A714</f>
        <v>0</v>
      </c>
    </row>
    <row r="715" spans="2:20">
      <c r="B715" s="18">
        <f>'Frese Valve Selection'!Q715</f>
        <v>0</v>
      </c>
      <c r="C715" s="18">
        <f>'Frese Valve Selection'!AF715</f>
        <v>0</v>
      </c>
      <c r="S715" s="18" t="str">
        <f>'Tagging sheet valves'!A715</f>
        <v/>
      </c>
      <c r="T715" s="18">
        <f>'Tagging sheet actuators'!A715</f>
        <v>0</v>
      </c>
    </row>
    <row r="716" spans="2:20">
      <c r="B716" s="18">
        <f>'Frese Valve Selection'!Q716</f>
        <v>0</v>
      </c>
      <c r="C716" s="18">
        <f>'Frese Valve Selection'!AF716</f>
        <v>0</v>
      </c>
      <c r="S716" s="18" t="str">
        <f>'Tagging sheet valves'!A716</f>
        <v/>
      </c>
      <c r="T716" s="18">
        <f>'Tagging sheet actuators'!A716</f>
        <v>0</v>
      </c>
    </row>
    <row r="717" spans="2:20">
      <c r="B717" s="18">
        <f>'Frese Valve Selection'!Q717</f>
        <v>0</v>
      </c>
      <c r="C717" s="18">
        <f>'Frese Valve Selection'!AF717</f>
        <v>0</v>
      </c>
      <c r="S717" s="18" t="str">
        <f>'Tagging sheet valves'!A717</f>
        <v/>
      </c>
      <c r="T717" s="18">
        <f>'Tagging sheet actuators'!A717</f>
        <v>0</v>
      </c>
    </row>
    <row r="718" spans="2:20">
      <c r="B718" s="18">
        <f>'Frese Valve Selection'!Q718</f>
        <v>0</v>
      </c>
      <c r="C718" s="18">
        <f>'Frese Valve Selection'!AF718</f>
        <v>0</v>
      </c>
      <c r="S718" s="18" t="str">
        <f>'Tagging sheet valves'!A718</f>
        <v/>
      </c>
      <c r="T718" s="18">
        <f>'Tagging sheet actuators'!A718</f>
        <v>0</v>
      </c>
    </row>
    <row r="719" spans="2:20">
      <c r="B719" s="18">
        <f>'Frese Valve Selection'!Q719</f>
        <v>0</v>
      </c>
      <c r="C719" s="18">
        <f>'Frese Valve Selection'!AF719</f>
        <v>0</v>
      </c>
      <c r="S719" s="18" t="str">
        <f>'Tagging sheet valves'!A719</f>
        <v/>
      </c>
      <c r="T719" s="18">
        <f>'Tagging sheet actuators'!A719</f>
        <v>0</v>
      </c>
    </row>
    <row r="720" spans="2:20">
      <c r="B720" s="18">
        <f>'Frese Valve Selection'!Q720</f>
        <v>0</v>
      </c>
      <c r="C720" s="18">
        <f>'Frese Valve Selection'!AF720</f>
        <v>0</v>
      </c>
      <c r="S720" s="18" t="str">
        <f>'Tagging sheet valves'!A720</f>
        <v/>
      </c>
      <c r="T720" s="18">
        <f>'Tagging sheet actuators'!A720</f>
        <v>0</v>
      </c>
    </row>
    <row r="721" spans="2:20">
      <c r="B721" s="18">
        <f>'Frese Valve Selection'!Q721</f>
        <v>0</v>
      </c>
      <c r="C721" s="18">
        <f>'Frese Valve Selection'!AF721</f>
        <v>0</v>
      </c>
      <c r="S721" s="18" t="str">
        <f>'Tagging sheet valves'!A721</f>
        <v/>
      </c>
      <c r="T721" s="18">
        <f>'Tagging sheet actuators'!A721</f>
        <v>0</v>
      </c>
    </row>
    <row r="722" spans="2:20">
      <c r="B722" s="18">
        <f>'Frese Valve Selection'!Q722</f>
        <v>0</v>
      </c>
      <c r="C722" s="18">
        <f>'Frese Valve Selection'!AF722</f>
        <v>0</v>
      </c>
      <c r="S722" s="18" t="str">
        <f>'Tagging sheet valves'!A722</f>
        <v/>
      </c>
      <c r="T722" s="18">
        <f>'Tagging sheet actuators'!A722</f>
        <v>0</v>
      </c>
    </row>
    <row r="723" spans="2:20">
      <c r="B723" s="18">
        <f>'Frese Valve Selection'!Q723</f>
        <v>0</v>
      </c>
      <c r="C723" s="18">
        <f>'Frese Valve Selection'!AF723</f>
        <v>0</v>
      </c>
      <c r="S723" s="18" t="str">
        <f>'Tagging sheet valves'!A723</f>
        <v/>
      </c>
      <c r="T723" s="18">
        <f>'Tagging sheet actuators'!A723</f>
        <v>0</v>
      </c>
    </row>
    <row r="724" spans="2:20">
      <c r="B724" s="18">
        <f>'Frese Valve Selection'!Q724</f>
        <v>0</v>
      </c>
      <c r="C724" s="18">
        <f>'Frese Valve Selection'!AF724</f>
        <v>0</v>
      </c>
      <c r="S724" s="18" t="str">
        <f>'Tagging sheet valves'!A724</f>
        <v/>
      </c>
      <c r="T724" s="18">
        <f>'Tagging sheet actuators'!A724</f>
        <v>0</v>
      </c>
    </row>
    <row r="725" spans="2:20">
      <c r="B725" s="18">
        <f>'Frese Valve Selection'!Q725</f>
        <v>0</v>
      </c>
      <c r="C725" s="18">
        <f>'Frese Valve Selection'!AF725</f>
        <v>0</v>
      </c>
      <c r="S725" s="18" t="str">
        <f>'Tagging sheet valves'!A725</f>
        <v/>
      </c>
      <c r="T725" s="18">
        <f>'Tagging sheet actuators'!A725</f>
        <v>0</v>
      </c>
    </row>
    <row r="726" spans="2:20">
      <c r="B726" s="18">
        <f>'Frese Valve Selection'!Q726</f>
        <v>0</v>
      </c>
      <c r="C726" s="18">
        <f>'Frese Valve Selection'!AF726</f>
        <v>0</v>
      </c>
      <c r="S726" s="18" t="str">
        <f>'Tagging sheet valves'!A726</f>
        <v/>
      </c>
      <c r="T726" s="18">
        <f>'Tagging sheet actuators'!A726</f>
        <v>0</v>
      </c>
    </row>
    <row r="727" spans="2:20">
      <c r="B727" s="18">
        <f>'Frese Valve Selection'!Q727</f>
        <v>0</v>
      </c>
      <c r="C727" s="18">
        <f>'Frese Valve Selection'!AF727</f>
        <v>0</v>
      </c>
      <c r="S727" s="18" t="str">
        <f>'Tagging sheet valves'!A727</f>
        <v/>
      </c>
      <c r="T727" s="18">
        <f>'Tagging sheet actuators'!A727</f>
        <v>0</v>
      </c>
    </row>
    <row r="728" spans="2:20">
      <c r="B728" s="18">
        <f>'Frese Valve Selection'!Q728</f>
        <v>0</v>
      </c>
      <c r="C728" s="18">
        <f>'Frese Valve Selection'!AF728</f>
        <v>0</v>
      </c>
      <c r="S728" s="18" t="str">
        <f>'Tagging sheet valves'!A728</f>
        <v/>
      </c>
      <c r="T728" s="18">
        <f>'Tagging sheet actuators'!A728</f>
        <v>0</v>
      </c>
    </row>
    <row r="729" spans="2:20">
      <c r="B729" s="18">
        <f>'Frese Valve Selection'!Q729</f>
        <v>0</v>
      </c>
      <c r="C729" s="18">
        <f>'Frese Valve Selection'!AF729</f>
        <v>0</v>
      </c>
      <c r="S729" s="18" t="str">
        <f>'Tagging sheet valves'!A729</f>
        <v/>
      </c>
      <c r="T729" s="18">
        <f>'Tagging sheet actuators'!A729</f>
        <v>0</v>
      </c>
    </row>
    <row r="730" spans="2:20">
      <c r="B730" s="18">
        <f>'Frese Valve Selection'!Q730</f>
        <v>0</v>
      </c>
      <c r="C730" s="18">
        <f>'Frese Valve Selection'!AF730</f>
        <v>0</v>
      </c>
      <c r="S730" s="18" t="str">
        <f>'Tagging sheet valves'!A730</f>
        <v/>
      </c>
      <c r="T730" s="18">
        <f>'Tagging sheet actuators'!A730</f>
        <v>0</v>
      </c>
    </row>
    <row r="731" spans="2:20">
      <c r="B731" s="18">
        <f>'Frese Valve Selection'!Q731</f>
        <v>0</v>
      </c>
      <c r="C731" s="18">
        <f>'Frese Valve Selection'!AF731</f>
        <v>0</v>
      </c>
      <c r="S731" s="18" t="str">
        <f>'Tagging sheet valves'!A731</f>
        <v/>
      </c>
      <c r="T731" s="18">
        <f>'Tagging sheet actuators'!A731</f>
        <v>0</v>
      </c>
    </row>
    <row r="732" spans="2:20">
      <c r="B732" s="18">
        <f>'Frese Valve Selection'!Q732</f>
        <v>0</v>
      </c>
      <c r="C732" s="18">
        <f>'Frese Valve Selection'!AF732</f>
        <v>0</v>
      </c>
      <c r="S732" s="18" t="str">
        <f>'Tagging sheet valves'!A732</f>
        <v/>
      </c>
      <c r="T732" s="18">
        <f>'Tagging sheet actuators'!A732</f>
        <v>0</v>
      </c>
    </row>
    <row r="733" spans="2:20">
      <c r="B733" s="18">
        <f>'Frese Valve Selection'!Q733</f>
        <v>0</v>
      </c>
      <c r="C733" s="18">
        <f>'Frese Valve Selection'!AF733</f>
        <v>0</v>
      </c>
      <c r="S733" s="18" t="str">
        <f>'Tagging sheet valves'!A733</f>
        <v/>
      </c>
      <c r="T733" s="18">
        <f>'Tagging sheet actuators'!A733</f>
        <v>0</v>
      </c>
    </row>
    <row r="734" spans="2:20">
      <c r="B734" s="18">
        <f>'Frese Valve Selection'!Q734</f>
        <v>0</v>
      </c>
      <c r="C734" s="18">
        <f>'Frese Valve Selection'!AF734</f>
        <v>0</v>
      </c>
      <c r="S734" s="18" t="str">
        <f>'Tagging sheet valves'!A734</f>
        <v/>
      </c>
      <c r="T734" s="18">
        <f>'Tagging sheet actuators'!A734</f>
        <v>0</v>
      </c>
    </row>
    <row r="735" spans="2:20">
      <c r="B735" s="18">
        <f>'Frese Valve Selection'!Q735</f>
        <v>0</v>
      </c>
      <c r="C735" s="18">
        <f>'Frese Valve Selection'!AF735</f>
        <v>0</v>
      </c>
      <c r="S735" s="18" t="str">
        <f>'Tagging sheet valves'!A735</f>
        <v/>
      </c>
      <c r="T735" s="18">
        <f>'Tagging sheet actuators'!A735</f>
        <v>0</v>
      </c>
    </row>
    <row r="736" spans="2:20">
      <c r="B736" s="18">
        <f>'Frese Valve Selection'!Q736</f>
        <v>0</v>
      </c>
      <c r="C736" s="18">
        <f>'Frese Valve Selection'!AF736</f>
        <v>0</v>
      </c>
      <c r="S736" s="18" t="str">
        <f>'Tagging sheet valves'!A736</f>
        <v/>
      </c>
      <c r="T736" s="18">
        <f>'Tagging sheet actuators'!A736</f>
        <v>0</v>
      </c>
    </row>
    <row r="737" spans="2:20">
      <c r="B737" s="18">
        <f>'Frese Valve Selection'!Q737</f>
        <v>0</v>
      </c>
      <c r="C737" s="18">
        <f>'Frese Valve Selection'!AF737</f>
        <v>0</v>
      </c>
      <c r="S737" s="18" t="str">
        <f>'Tagging sheet valves'!A737</f>
        <v/>
      </c>
      <c r="T737" s="18">
        <f>'Tagging sheet actuators'!A737</f>
        <v>0</v>
      </c>
    </row>
    <row r="738" spans="2:20">
      <c r="B738" s="18">
        <f>'Frese Valve Selection'!Q738</f>
        <v>0</v>
      </c>
      <c r="C738" s="18">
        <f>'Frese Valve Selection'!AF738</f>
        <v>0</v>
      </c>
      <c r="S738" s="18" t="str">
        <f>'Tagging sheet valves'!A738</f>
        <v/>
      </c>
      <c r="T738" s="18">
        <f>'Tagging sheet actuators'!A738</f>
        <v>0</v>
      </c>
    </row>
    <row r="739" spans="2:20">
      <c r="B739" s="18">
        <f>'Frese Valve Selection'!Q739</f>
        <v>0</v>
      </c>
      <c r="C739" s="18">
        <f>'Frese Valve Selection'!AF739</f>
        <v>0</v>
      </c>
      <c r="S739" s="18" t="str">
        <f>'Tagging sheet valves'!A739</f>
        <v/>
      </c>
      <c r="T739" s="18">
        <f>'Tagging sheet actuators'!A739</f>
        <v>0</v>
      </c>
    </row>
    <row r="740" spans="2:20">
      <c r="B740" s="18">
        <f>'Frese Valve Selection'!Q740</f>
        <v>0</v>
      </c>
      <c r="C740" s="18">
        <f>'Frese Valve Selection'!AF740</f>
        <v>0</v>
      </c>
      <c r="S740" s="18" t="str">
        <f>'Tagging sheet valves'!A740</f>
        <v/>
      </c>
      <c r="T740" s="18">
        <f>'Tagging sheet actuators'!A740</f>
        <v>0</v>
      </c>
    </row>
    <row r="741" spans="2:20">
      <c r="B741" s="18">
        <f>'Frese Valve Selection'!Q741</f>
        <v>0</v>
      </c>
      <c r="C741" s="18">
        <f>'Frese Valve Selection'!AF741</f>
        <v>0</v>
      </c>
      <c r="S741" s="18" t="str">
        <f>'Tagging sheet valves'!A741</f>
        <v/>
      </c>
      <c r="T741" s="18">
        <f>'Tagging sheet actuators'!A741</f>
        <v>0</v>
      </c>
    </row>
    <row r="742" spans="2:20">
      <c r="B742" s="18">
        <f>'Frese Valve Selection'!Q742</f>
        <v>0</v>
      </c>
      <c r="C742" s="18">
        <f>'Frese Valve Selection'!AF742</f>
        <v>0</v>
      </c>
      <c r="S742" s="18" t="str">
        <f>'Tagging sheet valves'!A742</f>
        <v/>
      </c>
      <c r="T742" s="18">
        <f>'Tagging sheet actuators'!A742</f>
        <v>0</v>
      </c>
    </row>
    <row r="743" spans="2:20">
      <c r="B743" s="18">
        <f>'Frese Valve Selection'!Q743</f>
        <v>0</v>
      </c>
      <c r="C743" s="18">
        <f>'Frese Valve Selection'!AF743</f>
        <v>0</v>
      </c>
      <c r="S743" s="18" t="str">
        <f>'Tagging sheet valves'!A743</f>
        <v/>
      </c>
      <c r="T743" s="18">
        <f>'Tagging sheet actuators'!A743</f>
        <v>0</v>
      </c>
    </row>
    <row r="744" spans="2:20">
      <c r="B744" s="18">
        <f>'Frese Valve Selection'!Q744</f>
        <v>0</v>
      </c>
      <c r="C744" s="18">
        <f>'Frese Valve Selection'!AF744</f>
        <v>0</v>
      </c>
      <c r="S744" s="18" t="str">
        <f>'Tagging sheet valves'!A744</f>
        <v/>
      </c>
      <c r="T744" s="18">
        <f>'Tagging sheet actuators'!A744</f>
        <v>0</v>
      </c>
    </row>
    <row r="745" spans="2:20">
      <c r="B745" s="18">
        <f>'Frese Valve Selection'!Q745</f>
        <v>0</v>
      </c>
      <c r="C745" s="18">
        <f>'Frese Valve Selection'!AF745</f>
        <v>0</v>
      </c>
      <c r="S745" s="18" t="str">
        <f>'Tagging sheet valves'!A745</f>
        <v/>
      </c>
      <c r="T745" s="18">
        <f>'Tagging sheet actuators'!A745</f>
        <v>0</v>
      </c>
    </row>
    <row r="746" spans="2:20">
      <c r="B746" s="18">
        <f>'Frese Valve Selection'!Q746</f>
        <v>0</v>
      </c>
      <c r="C746" s="18">
        <f>'Frese Valve Selection'!AF746</f>
        <v>0</v>
      </c>
      <c r="S746" s="18" t="str">
        <f>'Tagging sheet valves'!A746</f>
        <v/>
      </c>
      <c r="T746" s="18">
        <f>'Tagging sheet actuators'!A746</f>
        <v>0</v>
      </c>
    </row>
    <row r="747" spans="2:20">
      <c r="B747" s="18">
        <f>'Frese Valve Selection'!Q747</f>
        <v>0</v>
      </c>
      <c r="C747" s="18">
        <f>'Frese Valve Selection'!AF747</f>
        <v>0</v>
      </c>
      <c r="S747" s="18" t="str">
        <f>'Tagging sheet valves'!A747</f>
        <v/>
      </c>
      <c r="T747" s="18">
        <f>'Tagging sheet actuators'!A747</f>
        <v>0</v>
      </c>
    </row>
    <row r="748" spans="2:20">
      <c r="B748" s="18">
        <f>'Frese Valve Selection'!Q748</f>
        <v>0</v>
      </c>
      <c r="C748" s="18">
        <f>'Frese Valve Selection'!AF748</f>
        <v>0</v>
      </c>
      <c r="S748" s="18" t="str">
        <f>'Tagging sheet valves'!A748</f>
        <v/>
      </c>
      <c r="T748" s="18">
        <f>'Tagging sheet actuators'!A748</f>
        <v>0</v>
      </c>
    </row>
    <row r="749" spans="2:20">
      <c r="B749" s="18">
        <f>'Frese Valve Selection'!Q749</f>
        <v>0</v>
      </c>
      <c r="C749" s="18">
        <f>'Frese Valve Selection'!AF749</f>
        <v>0</v>
      </c>
      <c r="S749" s="18" t="str">
        <f>'Tagging sheet valves'!A749</f>
        <v/>
      </c>
      <c r="T749" s="18">
        <f>'Tagging sheet actuators'!A749</f>
        <v>0</v>
      </c>
    </row>
    <row r="750" spans="2:20">
      <c r="B750" s="18">
        <f>'Frese Valve Selection'!Q750</f>
        <v>0</v>
      </c>
      <c r="C750" s="18">
        <f>'Frese Valve Selection'!AF750</f>
        <v>0</v>
      </c>
      <c r="S750" s="18" t="str">
        <f>'Tagging sheet valves'!A750</f>
        <v/>
      </c>
      <c r="T750" s="18">
        <f>'Tagging sheet actuators'!A750</f>
        <v>0</v>
      </c>
    </row>
    <row r="751" spans="2:20">
      <c r="B751" s="18">
        <f>'Frese Valve Selection'!Q751</f>
        <v>0</v>
      </c>
      <c r="C751" s="18">
        <f>'Frese Valve Selection'!AF751</f>
        <v>0</v>
      </c>
      <c r="S751" s="18" t="str">
        <f>'Tagging sheet valves'!A751</f>
        <v/>
      </c>
      <c r="T751" s="18">
        <f>'Tagging sheet actuators'!A751</f>
        <v>0</v>
      </c>
    </row>
    <row r="752" spans="2:20">
      <c r="B752" s="18">
        <f>'Frese Valve Selection'!Q752</f>
        <v>0</v>
      </c>
      <c r="C752" s="18">
        <f>'Frese Valve Selection'!AF752</f>
        <v>0</v>
      </c>
      <c r="S752" s="18" t="str">
        <f>'Tagging sheet valves'!A752</f>
        <v/>
      </c>
      <c r="T752" s="18">
        <f>'Tagging sheet actuators'!A752</f>
        <v>0</v>
      </c>
    </row>
    <row r="753" spans="2:20">
      <c r="B753" s="18">
        <f>'Frese Valve Selection'!Q753</f>
        <v>0</v>
      </c>
      <c r="C753" s="18">
        <f>'Frese Valve Selection'!AF753</f>
        <v>0</v>
      </c>
      <c r="S753" s="18" t="str">
        <f>'Tagging sheet valves'!A753</f>
        <v/>
      </c>
      <c r="T753" s="18">
        <f>'Tagging sheet actuators'!A753</f>
        <v>0</v>
      </c>
    </row>
    <row r="754" spans="2:20">
      <c r="B754" s="18">
        <f>'Frese Valve Selection'!Q754</f>
        <v>0</v>
      </c>
      <c r="C754" s="18">
        <f>'Frese Valve Selection'!AF754</f>
        <v>0</v>
      </c>
      <c r="S754" s="18" t="str">
        <f>'Tagging sheet valves'!A754</f>
        <v/>
      </c>
      <c r="T754" s="18">
        <f>'Tagging sheet actuators'!A754</f>
        <v>0</v>
      </c>
    </row>
    <row r="755" spans="2:20">
      <c r="B755" s="18">
        <f>'Frese Valve Selection'!Q755</f>
        <v>0</v>
      </c>
      <c r="C755" s="18">
        <f>'Frese Valve Selection'!AF755</f>
        <v>0</v>
      </c>
      <c r="S755" s="18" t="str">
        <f>'Tagging sheet valves'!A755</f>
        <v/>
      </c>
      <c r="T755" s="18">
        <f>'Tagging sheet actuators'!A755</f>
        <v>0</v>
      </c>
    </row>
    <row r="756" spans="2:20">
      <c r="B756" s="18">
        <f>'Frese Valve Selection'!Q756</f>
        <v>0</v>
      </c>
      <c r="C756" s="18">
        <f>'Frese Valve Selection'!AF756</f>
        <v>0</v>
      </c>
      <c r="S756" s="18" t="str">
        <f>'Tagging sheet valves'!A756</f>
        <v/>
      </c>
      <c r="T756" s="18">
        <f>'Tagging sheet actuators'!A756</f>
        <v>0</v>
      </c>
    </row>
    <row r="757" spans="2:20">
      <c r="B757" s="18">
        <f>'Frese Valve Selection'!Q757</f>
        <v>0</v>
      </c>
      <c r="C757" s="18">
        <f>'Frese Valve Selection'!AF757</f>
        <v>0</v>
      </c>
      <c r="S757" s="18" t="str">
        <f>'Tagging sheet valves'!A757</f>
        <v/>
      </c>
      <c r="T757" s="18">
        <f>'Tagging sheet actuators'!A757</f>
        <v>0</v>
      </c>
    </row>
    <row r="758" spans="2:20">
      <c r="B758" s="18">
        <f>'Frese Valve Selection'!Q758</f>
        <v>0</v>
      </c>
      <c r="C758" s="18">
        <f>'Frese Valve Selection'!AF758</f>
        <v>0</v>
      </c>
      <c r="S758" s="18" t="str">
        <f>'Tagging sheet valves'!A758</f>
        <v/>
      </c>
      <c r="T758" s="18">
        <f>'Tagging sheet actuators'!A758</f>
        <v>0</v>
      </c>
    </row>
    <row r="759" spans="2:20">
      <c r="B759" s="18">
        <f>'Frese Valve Selection'!Q759</f>
        <v>0</v>
      </c>
      <c r="C759" s="18">
        <f>'Frese Valve Selection'!AF759</f>
        <v>0</v>
      </c>
      <c r="S759" s="18" t="str">
        <f>'Tagging sheet valves'!A759</f>
        <v/>
      </c>
      <c r="T759" s="18">
        <f>'Tagging sheet actuators'!A759</f>
        <v>0</v>
      </c>
    </row>
    <row r="760" spans="2:20">
      <c r="B760" s="18">
        <f>'Frese Valve Selection'!Q760</f>
        <v>0</v>
      </c>
      <c r="C760" s="18">
        <f>'Frese Valve Selection'!AF760</f>
        <v>0</v>
      </c>
      <c r="S760" s="18" t="str">
        <f>'Tagging sheet valves'!A760</f>
        <v/>
      </c>
      <c r="T760" s="18">
        <f>'Tagging sheet actuators'!A760</f>
        <v>0</v>
      </c>
    </row>
    <row r="761" spans="2:20">
      <c r="B761" s="18">
        <f>'Frese Valve Selection'!Q761</f>
        <v>0</v>
      </c>
      <c r="C761" s="18">
        <f>'Frese Valve Selection'!AF761</f>
        <v>0</v>
      </c>
      <c r="S761" s="18" t="str">
        <f>'Tagging sheet valves'!A761</f>
        <v/>
      </c>
      <c r="T761" s="18">
        <f>'Tagging sheet actuators'!A761</f>
        <v>0</v>
      </c>
    </row>
    <row r="762" spans="2:20">
      <c r="B762" s="18">
        <f>'Frese Valve Selection'!Q762</f>
        <v>0</v>
      </c>
      <c r="C762" s="18">
        <f>'Frese Valve Selection'!AF762</f>
        <v>0</v>
      </c>
      <c r="S762" s="18" t="str">
        <f>'Tagging sheet valves'!A762</f>
        <v/>
      </c>
      <c r="T762" s="18">
        <f>'Tagging sheet actuators'!A762</f>
        <v>0</v>
      </c>
    </row>
    <row r="763" spans="2:20">
      <c r="B763" s="18">
        <f>'Frese Valve Selection'!Q763</f>
        <v>0</v>
      </c>
      <c r="C763" s="18">
        <f>'Frese Valve Selection'!AF763</f>
        <v>0</v>
      </c>
      <c r="S763" s="18" t="str">
        <f>'Tagging sheet valves'!A763</f>
        <v/>
      </c>
      <c r="T763" s="18">
        <f>'Tagging sheet actuators'!A763</f>
        <v>0</v>
      </c>
    </row>
    <row r="764" spans="2:20">
      <c r="B764" s="18">
        <f>'Frese Valve Selection'!Q764</f>
        <v>0</v>
      </c>
      <c r="C764" s="18">
        <f>'Frese Valve Selection'!AF764</f>
        <v>0</v>
      </c>
      <c r="S764" s="18" t="str">
        <f>'Tagging sheet valves'!A764</f>
        <v/>
      </c>
      <c r="T764" s="18">
        <f>'Tagging sheet actuators'!A764</f>
        <v>0</v>
      </c>
    </row>
    <row r="765" spans="2:20">
      <c r="B765" s="18">
        <f>'Frese Valve Selection'!Q765</f>
        <v>0</v>
      </c>
      <c r="C765" s="18">
        <f>'Frese Valve Selection'!AF765</f>
        <v>0</v>
      </c>
      <c r="S765" s="18" t="str">
        <f>'Tagging sheet valves'!A765</f>
        <v/>
      </c>
      <c r="T765" s="18">
        <f>'Tagging sheet actuators'!A765</f>
        <v>0</v>
      </c>
    </row>
    <row r="766" spans="2:20">
      <c r="B766" s="18">
        <f>'Frese Valve Selection'!Q766</f>
        <v>0</v>
      </c>
      <c r="C766" s="18">
        <f>'Frese Valve Selection'!AF766</f>
        <v>0</v>
      </c>
      <c r="S766" s="18" t="str">
        <f>'Tagging sheet valves'!A766</f>
        <v/>
      </c>
      <c r="T766" s="18">
        <f>'Tagging sheet actuators'!A766</f>
        <v>0</v>
      </c>
    </row>
    <row r="767" spans="2:20">
      <c r="B767" s="18">
        <f>'Frese Valve Selection'!Q767</f>
        <v>0</v>
      </c>
      <c r="C767" s="18">
        <f>'Frese Valve Selection'!AF767</f>
        <v>0</v>
      </c>
      <c r="S767" s="18" t="str">
        <f>'Tagging sheet valves'!A767</f>
        <v/>
      </c>
      <c r="T767" s="18">
        <f>'Tagging sheet actuators'!A767</f>
        <v>0</v>
      </c>
    </row>
    <row r="768" spans="2:20">
      <c r="B768" s="18">
        <f>'Frese Valve Selection'!Q768</f>
        <v>0</v>
      </c>
      <c r="C768" s="18">
        <f>'Frese Valve Selection'!AF768</f>
        <v>0</v>
      </c>
      <c r="S768" s="18" t="str">
        <f>'Tagging sheet valves'!A768</f>
        <v/>
      </c>
      <c r="T768" s="18">
        <f>'Tagging sheet actuators'!A768</f>
        <v>0</v>
      </c>
    </row>
    <row r="769" spans="2:20">
      <c r="B769" s="18">
        <f>'Frese Valve Selection'!Q769</f>
        <v>0</v>
      </c>
      <c r="C769" s="18">
        <f>'Frese Valve Selection'!AF769</f>
        <v>0</v>
      </c>
      <c r="S769" s="18" t="str">
        <f>'Tagging sheet valves'!A769</f>
        <v/>
      </c>
      <c r="T769" s="18">
        <f>'Tagging sheet actuators'!A769</f>
        <v>0</v>
      </c>
    </row>
    <row r="770" spans="2:20">
      <c r="B770" s="18">
        <f>'Frese Valve Selection'!Q770</f>
        <v>0</v>
      </c>
      <c r="C770" s="18">
        <f>'Frese Valve Selection'!AF770</f>
        <v>0</v>
      </c>
      <c r="S770" s="18" t="str">
        <f>'Tagging sheet valves'!A770</f>
        <v/>
      </c>
      <c r="T770" s="18">
        <f>'Tagging sheet actuators'!A770</f>
        <v>0</v>
      </c>
    </row>
    <row r="771" spans="2:20">
      <c r="B771" s="18">
        <f>'Frese Valve Selection'!Q771</f>
        <v>0</v>
      </c>
      <c r="C771" s="18">
        <f>'Frese Valve Selection'!AF771</f>
        <v>0</v>
      </c>
      <c r="S771" s="18" t="str">
        <f>'Tagging sheet valves'!A771</f>
        <v/>
      </c>
      <c r="T771" s="18">
        <f>'Tagging sheet actuators'!A771</f>
        <v>0</v>
      </c>
    </row>
    <row r="772" spans="2:20">
      <c r="B772" s="18">
        <f>'Frese Valve Selection'!Q772</f>
        <v>0</v>
      </c>
      <c r="C772" s="18">
        <f>'Frese Valve Selection'!AF772</f>
        <v>0</v>
      </c>
      <c r="S772" s="18" t="str">
        <f>'Tagging sheet valves'!A772</f>
        <v/>
      </c>
      <c r="T772" s="18">
        <f>'Tagging sheet actuators'!A772</f>
        <v>0</v>
      </c>
    </row>
    <row r="773" spans="2:20">
      <c r="B773" s="18">
        <f>'Frese Valve Selection'!Q773</f>
        <v>0</v>
      </c>
      <c r="C773" s="18">
        <f>'Frese Valve Selection'!AF773</f>
        <v>0</v>
      </c>
      <c r="S773" s="18" t="str">
        <f>'Tagging sheet valves'!A773</f>
        <v/>
      </c>
      <c r="T773" s="18">
        <f>'Tagging sheet actuators'!A773</f>
        <v>0</v>
      </c>
    </row>
    <row r="774" spans="2:20">
      <c r="B774" s="18">
        <f>'Frese Valve Selection'!Q774</f>
        <v>0</v>
      </c>
      <c r="C774" s="18">
        <f>'Frese Valve Selection'!AF774</f>
        <v>0</v>
      </c>
      <c r="S774" s="18" t="str">
        <f>'Tagging sheet valves'!A774</f>
        <v/>
      </c>
      <c r="T774" s="18">
        <f>'Tagging sheet actuators'!A774</f>
        <v>0</v>
      </c>
    </row>
    <row r="775" spans="2:20">
      <c r="B775" s="18">
        <f>'Frese Valve Selection'!Q775</f>
        <v>0</v>
      </c>
      <c r="C775" s="18">
        <f>'Frese Valve Selection'!AF775</f>
        <v>0</v>
      </c>
      <c r="S775" s="18" t="str">
        <f>'Tagging sheet valves'!A775</f>
        <v/>
      </c>
      <c r="T775" s="18">
        <f>'Tagging sheet actuators'!A775</f>
        <v>0</v>
      </c>
    </row>
    <row r="776" spans="2:20">
      <c r="B776" s="18">
        <f>'Frese Valve Selection'!Q776</f>
        <v>0</v>
      </c>
      <c r="C776" s="18">
        <f>'Frese Valve Selection'!AF776</f>
        <v>0</v>
      </c>
      <c r="S776" s="18" t="str">
        <f>'Tagging sheet valves'!A776</f>
        <v/>
      </c>
      <c r="T776" s="18">
        <f>'Tagging sheet actuators'!A776</f>
        <v>0</v>
      </c>
    </row>
    <row r="777" spans="2:20">
      <c r="B777" s="18">
        <f>'Frese Valve Selection'!Q777</f>
        <v>0</v>
      </c>
      <c r="C777" s="18">
        <f>'Frese Valve Selection'!AF777</f>
        <v>0</v>
      </c>
      <c r="S777" s="18" t="str">
        <f>'Tagging sheet valves'!A777</f>
        <v/>
      </c>
      <c r="T777" s="18">
        <f>'Tagging sheet actuators'!A777</f>
        <v>0</v>
      </c>
    </row>
    <row r="778" spans="2:20">
      <c r="B778" s="18">
        <f>'Frese Valve Selection'!Q778</f>
        <v>0</v>
      </c>
      <c r="C778" s="18">
        <f>'Frese Valve Selection'!AF778</f>
        <v>0</v>
      </c>
      <c r="S778" s="18" t="str">
        <f>'Tagging sheet valves'!A778</f>
        <v/>
      </c>
      <c r="T778" s="18">
        <f>'Tagging sheet actuators'!A778</f>
        <v>0</v>
      </c>
    </row>
    <row r="779" spans="2:20">
      <c r="B779" s="18">
        <f>'Frese Valve Selection'!Q779</f>
        <v>0</v>
      </c>
      <c r="C779" s="18">
        <f>'Frese Valve Selection'!AF779</f>
        <v>0</v>
      </c>
      <c r="S779" s="18" t="str">
        <f>'Tagging sheet valves'!A779</f>
        <v/>
      </c>
      <c r="T779" s="18">
        <f>'Tagging sheet actuators'!A779</f>
        <v>0</v>
      </c>
    </row>
    <row r="780" spans="2:20">
      <c r="B780" s="18">
        <f>'Frese Valve Selection'!Q780</f>
        <v>0</v>
      </c>
      <c r="C780" s="18">
        <f>'Frese Valve Selection'!AF780</f>
        <v>0</v>
      </c>
      <c r="S780" s="18" t="str">
        <f>'Tagging sheet valves'!A780</f>
        <v/>
      </c>
      <c r="T780" s="18">
        <f>'Tagging sheet actuators'!A780</f>
        <v>0</v>
      </c>
    </row>
    <row r="781" spans="2:20">
      <c r="B781" s="18">
        <f>'Frese Valve Selection'!Q781</f>
        <v>0</v>
      </c>
      <c r="C781" s="18">
        <f>'Frese Valve Selection'!AF781</f>
        <v>0</v>
      </c>
      <c r="S781" s="18" t="str">
        <f>'Tagging sheet valves'!A781</f>
        <v/>
      </c>
      <c r="T781" s="18">
        <f>'Tagging sheet actuators'!A781</f>
        <v>0</v>
      </c>
    </row>
    <row r="782" spans="2:20">
      <c r="B782" s="18">
        <f>'Frese Valve Selection'!Q782</f>
        <v>0</v>
      </c>
      <c r="C782" s="18">
        <f>'Frese Valve Selection'!AF782</f>
        <v>0</v>
      </c>
      <c r="S782" s="18" t="str">
        <f>'Tagging sheet valves'!A782</f>
        <v/>
      </c>
      <c r="T782" s="18">
        <f>'Tagging sheet actuators'!A782</f>
        <v>0</v>
      </c>
    </row>
    <row r="783" spans="2:20">
      <c r="B783" s="18">
        <f>'Frese Valve Selection'!Q783</f>
        <v>0</v>
      </c>
      <c r="C783" s="18">
        <f>'Frese Valve Selection'!AF783</f>
        <v>0</v>
      </c>
      <c r="S783" s="18" t="str">
        <f>'Tagging sheet valves'!A783</f>
        <v/>
      </c>
      <c r="T783" s="18">
        <f>'Tagging sheet actuators'!A783</f>
        <v>0</v>
      </c>
    </row>
    <row r="784" spans="2:20">
      <c r="B784" s="18">
        <f>'Frese Valve Selection'!Q784</f>
        <v>0</v>
      </c>
      <c r="C784" s="18">
        <f>'Frese Valve Selection'!AF784</f>
        <v>0</v>
      </c>
      <c r="S784" s="18" t="str">
        <f>'Tagging sheet valves'!A784</f>
        <v/>
      </c>
      <c r="T784" s="18">
        <f>'Tagging sheet actuators'!A784</f>
        <v>0</v>
      </c>
    </row>
    <row r="785" spans="2:20">
      <c r="B785" s="18">
        <f>'Frese Valve Selection'!Q785</f>
        <v>0</v>
      </c>
      <c r="C785" s="18">
        <f>'Frese Valve Selection'!AF785</f>
        <v>0</v>
      </c>
      <c r="S785" s="18" t="str">
        <f>'Tagging sheet valves'!A785</f>
        <v/>
      </c>
      <c r="T785" s="18">
        <f>'Tagging sheet actuators'!A785</f>
        <v>0</v>
      </c>
    </row>
    <row r="786" spans="2:20">
      <c r="B786" s="18">
        <f>'Frese Valve Selection'!Q786</f>
        <v>0</v>
      </c>
      <c r="C786" s="18">
        <f>'Frese Valve Selection'!AF786</f>
        <v>0</v>
      </c>
      <c r="S786" s="18" t="str">
        <f>'Tagging sheet valves'!A786</f>
        <v/>
      </c>
      <c r="T786" s="18">
        <f>'Tagging sheet actuators'!A786</f>
        <v>0</v>
      </c>
    </row>
    <row r="787" spans="2:20">
      <c r="B787" s="18">
        <f>'Frese Valve Selection'!Q787</f>
        <v>0</v>
      </c>
      <c r="C787" s="18">
        <f>'Frese Valve Selection'!AF787</f>
        <v>0</v>
      </c>
      <c r="S787" s="18" t="str">
        <f>'Tagging sheet valves'!A787</f>
        <v/>
      </c>
      <c r="T787" s="18">
        <f>'Tagging sheet actuators'!A787</f>
        <v>0</v>
      </c>
    </row>
    <row r="788" spans="2:20">
      <c r="B788" s="18">
        <f>'Frese Valve Selection'!Q788</f>
        <v>0</v>
      </c>
      <c r="C788" s="18">
        <f>'Frese Valve Selection'!AF788</f>
        <v>0</v>
      </c>
      <c r="S788" s="18" t="str">
        <f>'Tagging sheet valves'!A788</f>
        <v/>
      </c>
      <c r="T788" s="18">
        <f>'Tagging sheet actuators'!A788</f>
        <v>0</v>
      </c>
    </row>
    <row r="789" spans="2:20">
      <c r="B789" s="18">
        <f>'Frese Valve Selection'!Q789</f>
        <v>0</v>
      </c>
      <c r="C789" s="18">
        <f>'Frese Valve Selection'!AF789</f>
        <v>0</v>
      </c>
      <c r="S789" s="18" t="str">
        <f>'Tagging sheet valves'!A789</f>
        <v/>
      </c>
      <c r="T789" s="18">
        <f>'Tagging sheet actuators'!A789</f>
        <v>0</v>
      </c>
    </row>
    <row r="790" spans="2:20">
      <c r="B790" s="18">
        <f>'Frese Valve Selection'!Q790</f>
        <v>0</v>
      </c>
      <c r="C790" s="18">
        <f>'Frese Valve Selection'!AF790</f>
        <v>0</v>
      </c>
      <c r="S790" s="18" t="str">
        <f>'Tagging sheet valves'!A790</f>
        <v/>
      </c>
      <c r="T790" s="18">
        <f>'Tagging sheet actuators'!A790</f>
        <v>0</v>
      </c>
    </row>
    <row r="791" spans="2:20">
      <c r="B791" s="18">
        <f>'Frese Valve Selection'!Q791</f>
        <v>0</v>
      </c>
      <c r="C791" s="18">
        <f>'Frese Valve Selection'!AF791</f>
        <v>0</v>
      </c>
      <c r="S791" s="18" t="str">
        <f>'Tagging sheet valves'!A791</f>
        <v/>
      </c>
      <c r="T791" s="18">
        <f>'Tagging sheet actuators'!A791</f>
        <v>0</v>
      </c>
    </row>
    <row r="792" spans="2:20">
      <c r="B792" s="18">
        <f>'Frese Valve Selection'!Q792</f>
        <v>0</v>
      </c>
      <c r="C792" s="18">
        <f>'Frese Valve Selection'!AF792</f>
        <v>0</v>
      </c>
      <c r="S792" s="18" t="str">
        <f>'Tagging sheet valves'!A792</f>
        <v/>
      </c>
      <c r="T792" s="18">
        <f>'Tagging sheet actuators'!A792</f>
        <v>0</v>
      </c>
    </row>
    <row r="793" spans="2:20">
      <c r="B793" s="18">
        <f>'Frese Valve Selection'!Q793</f>
        <v>0</v>
      </c>
      <c r="C793" s="18">
        <f>'Frese Valve Selection'!AF793</f>
        <v>0</v>
      </c>
      <c r="S793" s="18" t="str">
        <f>'Tagging sheet valves'!A793</f>
        <v/>
      </c>
      <c r="T793" s="18">
        <f>'Tagging sheet actuators'!A793</f>
        <v>0</v>
      </c>
    </row>
    <row r="794" spans="2:20">
      <c r="B794" s="18">
        <f>'Frese Valve Selection'!Q794</f>
        <v>0</v>
      </c>
      <c r="C794" s="18">
        <f>'Frese Valve Selection'!AF794</f>
        <v>0</v>
      </c>
      <c r="S794" s="18" t="str">
        <f>'Tagging sheet valves'!A794</f>
        <v/>
      </c>
      <c r="T794" s="18">
        <f>'Tagging sheet actuators'!A794</f>
        <v>0</v>
      </c>
    </row>
    <row r="795" spans="2:20">
      <c r="B795" s="18">
        <f>'Frese Valve Selection'!Q795</f>
        <v>0</v>
      </c>
      <c r="C795" s="18">
        <f>'Frese Valve Selection'!AF795</f>
        <v>0</v>
      </c>
      <c r="S795" s="18" t="str">
        <f>'Tagging sheet valves'!A795</f>
        <v/>
      </c>
      <c r="T795" s="18">
        <f>'Tagging sheet actuators'!A795</f>
        <v>0</v>
      </c>
    </row>
    <row r="796" spans="2:20">
      <c r="B796" s="18">
        <f>'Frese Valve Selection'!Q796</f>
        <v>0</v>
      </c>
      <c r="C796" s="18">
        <f>'Frese Valve Selection'!AF796</f>
        <v>0</v>
      </c>
      <c r="S796" s="18" t="str">
        <f>'Tagging sheet valves'!A796</f>
        <v/>
      </c>
      <c r="T796" s="18">
        <f>'Tagging sheet actuators'!A796</f>
        <v>0</v>
      </c>
    </row>
    <row r="797" spans="2:20">
      <c r="B797" s="18">
        <f>'Frese Valve Selection'!Q797</f>
        <v>0</v>
      </c>
      <c r="C797" s="18">
        <f>'Frese Valve Selection'!AF797</f>
        <v>0</v>
      </c>
      <c r="S797" s="18" t="str">
        <f>'Tagging sheet valves'!A797</f>
        <v/>
      </c>
      <c r="T797" s="18">
        <f>'Tagging sheet actuators'!A797</f>
        <v>0</v>
      </c>
    </row>
    <row r="798" spans="2:20">
      <c r="B798" s="18">
        <f>'Frese Valve Selection'!Q798</f>
        <v>0</v>
      </c>
      <c r="C798" s="18">
        <f>'Frese Valve Selection'!AF798</f>
        <v>0</v>
      </c>
      <c r="S798" s="18" t="str">
        <f>'Tagging sheet valves'!A798</f>
        <v/>
      </c>
      <c r="T798" s="18">
        <f>'Tagging sheet actuators'!A798</f>
        <v>0</v>
      </c>
    </row>
    <row r="799" spans="2:20">
      <c r="B799" s="18">
        <f>'Frese Valve Selection'!Q799</f>
        <v>0</v>
      </c>
      <c r="C799" s="18">
        <f>'Frese Valve Selection'!AF799</f>
        <v>0</v>
      </c>
      <c r="S799" s="18" t="str">
        <f>'Tagging sheet valves'!A799</f>
        <v/>
      </c>
      <c r="T799" s="18">
        <f>'Tagging sheet actuators'!A799</f>
        <v>0</v>
      </c>
    </row>
    <row r="800" spans="2:20">
      <c r="B800" s="18">
        <f>'Frese Valve Selection'!Q800</f>
        <v>0</v>
      </c>
      <c r="C800" s="18">
        <f>'Frese Valve Selection'!AF800</f>
        <v>0</v>
      </c>
      <c r="S800" s="18" t="str">
        <f>'Tagging sheet valves'!A800</f>
        <v/>
      </c>
      <c r="T800" s="18">
        <f>'Tagging sheet actuators'!A800</f>
        <v>0</v>
      </c>
    </row>
    <row r="801" spans="2:20">
      <c r="B801" s="18">
        <f>'Frese Valve Selection'!Q801</f>
        <v>0</v>
      </c>
      <c r="C801" s="18">
        <f>'Frese Valve Selection'!AF801</f>
        <v>0</v>
      </c>
      <c r="S801" s="18" t="str">
        <f>'Tagging sheet valves'!A801</f>
        <v/>
      </c>
      <c r="T801" s="18">
        <f>'Tagging sheet actuators'!A801</f>
        <v>0</v>
      </c>
    </row>
    <row r="802" spans="2:20">
      <c r="B802" s="18">
        <f>'Frese Valve Selection'!Q802</f>
        <v>0</v>
      </c>
      <c r="C802" s="18">
        <f>'Frese Valve Selection'!AF802</f>
        <v>0</v>
      </c>
      <c r="S802" s="18" t="str">
        <f>'Tagging sheet valves'!A802</f>
        <v/>
      </c>
      <c r="T802" s="18">
        <f>'Tagging sheet actuators'!A802</f>
        <v>0</v>
      </c>
    </row>
    <row r="803" spans="2:20">
      <c r="B803" s="18">
        <f>'Frese Valve Selection'!Q803</f>
        <v>0</v>
      </c>
      <c r="C803" s="18">
        <f>'Frese Valve Selection'!AF803</f>
        <v>0</v>
      </c>
      <c r="S803" s="18" t="str">
        <f>'Tagging sheet valves'!A803</f>
        <v/>
      </c>
      <c r="T803" s="18">
        <f>'Tagging sheet actuators'!A803</f>
        <v>0</v>
      </c>
    </row>
    <row r="804" spans="2:20">
      <c r="B804" s="18">
        <f>'Frese Valve Selection'!Q804</f>
        <v>0</v>
      </c>
      <c r="C804" s="18">
        <f>'Frese Valve Selection'!AF804</f>
        <v>0</v>
      </c>
      <c r="S804" s="18" t="str">
        <f>'Tagging sheet valves'!A804</f>
        <v/>
      </c>
      <c r="T804" s="18">
        <f>'Tagging sheet actuators'!A804</f>
        <v>0</v>
      </c>
    </row>
    <row r="805" spans="2:20">
      <c r="B805" s="18">
        <f>'Frese Valve Selection'!Q805</f>
        <v>0</v>
      </c>
      <c r="C805" s="18">
        <f>'Frese Valve Selection'!AF805</f>
        <v>0</v>
      </c>
      <c r="S805" s="18" t="str">
        <f>'Tagging sheet valves'!A805</f>
        <v/>
      </c>
      <c r="T805" s="18">
        <f>'Tagging sheet actuators'!A805</f>
        <v>0</v>
      </c>
    </row>
    <row r="806" spans="2:20">
      <c r="B806" s="18">
        <f>'Frese Valve Selection'!Q806</f>
        <v>0</v>
      </c>
      <c r="C806" s="18">
        <f>'Frese Valve Selection'!AF806</f>
        <v>0</v>
      </c>
      <c r="S806" s="18" t="str">
        <f>'Tagging sheet valves'!A806</f>
        <v/>
      </c>
      <c r="T806" s="18">
        <f>'Tagging sheet actuators'!A806</f>
        <v>0</v>
      </c>
    </row>
    <row r="807" spans="2:20">
      <c r="B807" s="18">
        <f>'Frese Valve Selection'!Q807</f>
        <v>0</v>
      </c>
      <c r="C807" s="18">
        <f>'Frese Valve Selection'!AF807</f>
        <v>0</v>
      </c>
      <c r="S807" s="18" t="str">
        <f>'Tagging sheet valves'!A807</f>
        <v/>
      </c>
      <c r="T807" s="18">
        <f>'Tagging sheet actuators'!A807</f>
        <v>0</v>
      </c>
    </row>
    <row r="808" spans="2:20">
      <c r="B808" s="18">
        <f>'Frese Valve Selection'!Q808</f>
        <v>0</v>
      </c>
      <c r="C808" s="18">
        <f>'Frese Valve Selection'!AF808</f>
        <v>0</v>
      </c>
      <c r="S808" s="18" t="str">
        <f>'Tagging sheet valves'!A808</f>
        <v/>
      </c>
      <c r="T808" s="18">
        <f>'Tagging sheet actuators'!A808</f>
        <v>0</v>
      </c>
    </row>
    <row r="809" spans="2:20">
      <c r="B809" s="18">
        <f>'Frese Valve Selection'!Q809</f>
        <v>0</v>
      </c>
      <c r="C809" s="18">
        <f>'Frese Valve Selection'!AF809</f>
        <v>0</v>
      </c>
      <c r="S809" s="18" t="str">
        <f>'Tagging sheet valves'!A809</f>
        <v/>
      </c>
      <c r="T809" s="18">
        <f>'Tagging sheet actuators'!A809</f>
        <v>0</v>
      </c>
    </row>
    <row r="810" spans="2:20">
      <c r="B810" s="18">
        <f>'Frese Valve Selection'!Q810</f>
        <v>0</v>
      </c>
      <c r="C810" s="18">
        <f>'Frese Valve Selection'!AF810</f>
        <v>0</v>
      </c>
      <c r="S810" s="18" t="str">
        <f>'Tagging sheet valves'!A810</f>
        <v/>
      </c>
      <c r="T810" s="18">
        <f>'Tagging sheet actuators'!A810</f>
        <v>0</v>
      </c>
    </row>
    <row r="811" spans="2:20">
      <c r="B811" s="18">
        <f>'Frese Valve Selection'!Q811</f>
        <v>0</v>
      </c>
      <c r="C811" s="18">
        <f>'Frese Valve Selection'!AF811</f>
        <v>0</v>
      </c>
      <c r="S811" s="18" t="str">
        <f>'Tagging sheet valves'!A811</f>
        <v/>
      </c>
      <c r="T811" s="18">
        <f>'Tagging sheet actuators'!A811</f>
        <v>0</v>
      </c>
    </row>
    <row r="812" spans="2:20">
      <c r="B812" s="18">
        <f>'Frese Valve Selection'!Q812</f>
        <v>0</v>
      </c>
      <c r="C812" s="18">
        <f>'Frese Valve Selection'!AF812</f>
        <v>0</v>
      </c>
      <c r="S812" s="18" t="str">
        <f>'Tagging sheet valves'!A812</f>
        <v/>
      </c>
      <c r="T812" s="18">
        <f>'Tagging sheet actuators'!A812</f>
        <v>0</v>
      </c>
    </row>
    <row r="813" spans="2:20">
      <c r="B813" s="18">
        <f>'Frese Valve Selection'!Q813</f>
        <v>0</v>
      </c>
      <c r="C813" s="18">
        <f>'Frese Valve Selection'!AF813</f>
        <v>0</v>
      </c>
      <c r="S813" s="18" t="str">
        <f>'Tagging sheet valves'!A813</f>
        <v/>
      </c>
      <c r="T813" s="18">
        <f>'Tagging sheet actuators'!A813</f>
        <v>0</v>
      </c>
    </row>
    <row r="814" spans="2:20">
      <c r="B814" s="18">
        <f>'Frese Valve Selection'!Q814</f>
        <v>0</v>
      </c>
      <c r="C814" s="18">
        <f>'Frese Valve Selection'!AF814</f>
        <v>0</v>
      </c>
      <c r="S814" s="18" t="str">
        <f>'Tagging sheet valves'!A814</f>
        <v/>
      </c>
      <c r="T814" s="18">
        <f>'Tagging sheet actuators'!A814</f>
        <v>0</v>
      </c>
    </row>
    <row r="815" spans="2:20">
      <c r="B815" s="18">
        <f>'Frese Valve Selection'!Q815</f>
        <v>0</v>
      </c>
      <c r="C815" s="18">
        <f>'Frese Valve Selection'!AF815</f>
        <v>0</v>
      </c>
      <c r="S815" s="18" t="str">
        <f>'Tagging sheet valves'!A815</f>
        <v/>
      </c>
      <c r="T815" s="18">
        <f>'Tagging sheet actuators'!A815</f>
        <v>0</v>
      </c>
    </row>
    <row r="816" spans="2:20">
      <c r="B816" s="18">
        <f>'Frese Valve Selection'!Q816</f>
        <v>0</v>
      </c>
      <c r="C816" s="18">
        <f>'Frese Valve Selection'!AF816</f>
        <v>0</v>
      </c>
      <c r="S816" s="18" t="str">
        <f>'Tagging sheet valves'!A816</f>
        <v/>
      </c>
      <c r="T816" s="18">
        <f>'Tagging sheet actuators'!A816</f>
        <v>0</v>
      </c>
    </row>
    <row r="817" spans="2:20">
      <c r="B817" s="18">
        <f>'Frese Valve Selection'!Q817</f>
        <v>0</v>
      </c>
      <c r="C817" s="18">
        <f>'Frese Valve Selection'!AF817</f>
        <v>0</v>
      </c>
      <c r="S817" s="18" t="str">
        <f>'Tagging sheet valves'!A817</f>
        <v/>
      </c>
      <c r="T817" s="18">
        <f>'Tagging sheet actuators'!A817</f>
        <v>0</v>
      </c>
    </row>
    <row r="818" spans="2:20">
      <c r="B818" s="18">
        <f>'Frese Valve Selection'!Q818</f>
        <v>0</v>
      </c>
      <c r="C818" s="18">
        <f>'Frese Valve Selection'!AF818</f>
        <v>0</v>
      </c>
      <c r="S818" s="18" t="str">
        <f>'Tagging sheet valves'!A818</f>
        <v/>
      </c>
      <c r="T818" s="18">
        <f>'Tagging sheet actuators'!A818</f>
        <v>0</v>
      </c>
    </row>
    <row r="819" spans="2:20">
      <c r="B819" s="18">
        <f>'Frese Valve Selection'!Q819</f>
        <v>0</v>
      </c>
      <c r="C819" s="18">
        <f>'Frese Valve Selection'!AF819</f>
        <v>0</v>
      </c>
      <c r="S819" s="18" t="str">
        <f>'Tagging sheet valves'!A819</f>
        <v/>
      </c>
      <c r="T819" s="18">
        <f>'Tagging sheet actuators'!A819</f>
        <v>0</v>
      </c>
    </row>
    <row r="820" spans="2:20">
      <c r="B820" s="18">
        <f>'Frese Valve Selection'!Q820</f>
        <v>0</v>
      </c>
      <c r="C820" s="18">
        <f>'Frese Valve Selection'!AF820</f>
        <v>0</v>
      </c>
      <c r="S820" s="18" t="str">
        <f>'Tagging sheet valves'!A820</f>
        <v/>
      </c>
      <c r="T820" s="18">
        <f>'Tagging sheet actuators'!A820</f>
        <v>0</v>
      </c>
    </row>
    <row r="821" spans="2:20">
      <c r="B821" s="18">
        <f>'Frese Valve Selection'!Q821</f>
        <v>0</v>
      </c>
      <c r="C821" s="18">
        <f>'Frese Valve Selection'!AF821</f>
        <v>0</v>
      </c>
      <c r="S821" s="18" t="str">
        <f>'Tagging sheet valves'!A821</f>
        <v/>
      </c>
      <c r="T821" s="18">
        <f>'Tagging sheet actuators'!A821</f>
        <v>0</v>
      </c>
    </row>
    <row r="822" spans="2:20">
      <c r="B822" s="18">
        <f>'Frese Valve Selection'!Q822</f>
        <v>0</v>
      </c>
      <c r="C822" s="18">
        <f>'Frese Valve Selection'!AF822</f>
        <v>0</v>
      </c>
      <c r="S822" s="18" t="str">
        <f>'Tagging sheet valves'!A822</f>
        <v/>
      </c>
      <c r="T822" s="18">
        <f>'Tagging sheet actuators'!A822</f>
        <v>0</v>
      </c>
    </row>
    <row r="823" spans="2:20">
      <c r="B823" s="18">
        <f>'Frese Valve Selection'!Q823</f>
        <v>0</v>
      </c>
      <c r="C823" s="18">
        <f>'Frese Valve Selection'!AF823</f>
        <v>0</v>
      </c>
      <c r="S823" s="18" t="str">
        <f>'Tagging sheet valves'!A823</f>
        <v/>
      </c>
      <c r="T823" s="18">
        <f>'Tagging sheet actuators'!A823</f>
        <v>0</v>
      </c>
    </row>
    <row r="824" spans="2:20">
      <c r="B824" s="18">
        <f>'Frese Valve Selection'!Q824</f>
        <v>0</v>
      </c>
      <c r="C824" s="18">
        <f>'Frese Valve Selection'!AF824</f>
        <v>0</v>
      </c>
      <c r="S824" s="18" t="str">
        <f>'Tagging sheet valves'!A824</f>
        <v/>
      </c>
      <c r="T824" s="18">
        <f>'Tagging sheet actuators'!A824</f>
        <v>0</v>
      </c>
    </row>
    <row r="825" spans="2:20">
      <c r="B825" s="18">
        <f>'Frese Valve Selection'!Q825</f>
        <v>0</v>
      </c>
      <c r="C825" s="18">
        <f>'Frese Valve Selection'!AF825</f>
        <v>0</v>
      </c>
      <c r="S825" s="18" t="str">
        <f>'Tagging sheet valves'!A825</f>
        <v/>
      </c>
      <c r="T825" s="18">
        <f>'Tagging sheet actuators'!A825</f>
        <v>0</v>
      </c>
    </row>
    <row r="826" spans="2:20">
      <c r="B826" s="18">
        <f>'Frese Valve Selection'!Q826</f>
        <v>0</v>
      </c>
      <c r="C826" s="18">
        <f>'Frese Valve Selection'!AF826</f>
        <v>0</v>
      </c>
      <c r="S826" s="18" t="str">
        <f>'Tagging sheet valves'!A826</f>
        <v/>
      </c>
      <c r="T826" s="18">
        <f>'Tagging sheet actuators'!A826</f>
        <v>0</v>
      </c>
    </row>
    <row r="827" spans="2:20">
      <c r="B827" s="18">
        <f>'Frese Valve Selection'!Q827</f>
        <v>0</v>
      </c>
      <c r="C827" s="18">
        <f>'Frese Valve Selection'!AF827</f>
        <v>0</v>
      </c>
      <c r="S827" s="18" t="str">
        <f>'Tagging sheet valves'!A827</f>
        <v/>
      </c>
      <c r="T827" s="18">
        <f>'Tagging sheet actuators'!A827</f>
        <v>0</v>
      </c>
    </row>
    <row r="828" spans="2:20">
      <c r="B828" s="18">
        <f>'Frese Valve Selection'!Q828</f>
        <v>0</v>
      </c>
      <c r="C828" s="18">
        <f>'Frese Valve Selection'!AF828</f>
        <v>0</v>
      </c>
      <c r="S828" s="18" t="str">
        <f>'Tagging sheet valves'!A828</f>
        <v/>
      </c>
      <c r="T828" s="18">
        <f>'Tagging sheet actuators'!A828</f>
        <v>0</v>
      </c>
    </row>
    <row r="829" spans="2:20">
      <c r="B829" s="18">
        <f>'Frese Valve Selection'!Q829</f>
        <v>0</v>
      </c>
      <c r="C829" s="18">
        <f>'Frese Valve Selection'!AF829</f>
        <v>0</v>
      </c>
      <c r="S829" s="18" t="str">
        <f>'Tagging sheet valves'!A829</f>
        <v/>
      </c>
      <c r="T829" s="18">
        <f>'Tagging sheet actuators'!A829</f>
        <v>0</v>
      </c>
    </row>
    <row r="830" spans="2:20">
      <c r="B830" s="18">
        <f>'Frese Valve Selection'!Q830</f>
        <v>0</v>
      </c>
      <c r="C830" s="18">
        <f>'Frese Valve Selection'!AF830</f>
        <v>0</v>
      </c>
      <c r="S830" s="18" t="str">
        <f>'Tagging sheet valves'!A830</f>
        <v/>
      </c>
      <c r="T830" s="18">
        <f>'Tagging sheet actuators'!A830</f>
        <v>0</v>
      </c>
    </row>
    <row r="831" spans="2:20">
      <c r="B831" s="18">
        <f>'Frese Valve Selection'!Q831</f>
        <v>0</v>
      </c>
      <c r="C831" s="18">
        <f>'Frese Valve Selection'!AF831</f>
        <v>0</v>
      </c>
      <c r="S831" s="18" t="str">
        <f>'Tagging sheet valves'!A831</f>
        <v/>
      </c>
      <c r="T831" s="18">
        <f>'Tagging sheet actuators'!A831</f>
        <v>0</v>
      </c>
    </row>
    <row r="832" spans="2:20">
      <c r="B832" s="18">
        <f>'Frese Valve Selection'!Q832</f>
        <v>0</v>
      </c>
      <c r="C832" s="18">
        <f>'Frese Valve Selection'!AF832</f>
        <v>0</v>
      </c>
      <c r="S832" s="18" t="str">
        <f>'Tagging sheet valves'!A832</f>
        <v/>
      </c>
      <c r="T832" s="18">
        <f>'Tagging sheet actuators'!A832</f>
        <v>0</v>
      </c>
    </row>
    <row r="833" spans="2:20">
      <c r="B833" s="18">
        <f>'Frese Valve Selection'!Q833</f>
        <v>0</v>
      </c>
      <c r="C833" s="18">
        <f>'Frese Valve Selection'!AF833</f>
        <v>0</v>
      </c>
      <c r="S833" s="18" t="str">
        <f>'Tagging sheet valves'!A833</f>
        <v/>
      </c>
      <c r="T833" s="18">
        <f>'Tagging sheet actuators'!A833</f>
        <v>0</v>
      </c>
    </row>
    <row r="834" spans="2:20">
      <c r="B834" s="18">
        <f>'Frese Valve Selection'!Q834</f>
        <v>0</v>
      </c>
      <c r="C834" s="18">
        <f>'Frese Valve Selection'!AF834</f>
        <v>0</v>
      </c>
      <c r="S834" s="18" t="str">
        <f>'Tagging sheet valves'!A834</f>
        <v/>
      </c>
      <c r="T834" s="18">
        <f>'Tagging sheet actuators'!A834</f>
        <v>0</v>
      </c>
    </row>
    <row r="835" spans="2:20">
      <c r="B835" s="18">
        <f>'Frese Valve Selection'!Q835</f>
        <v>0</v>
      </c>
      <c r="C835" s="18">
        <f>'Frese Valve Selection'!AF835</f>
        <v>0</v>
      </c>
      <c r="S835" s="18" t="str">
        <f>'Tagging sheet valves'!A835</f>
        <v/>
      </c>
      <c r="T835" s="18">
        <f>'Tagging sheet actuators'!A835</f>
        <v>0</v>
      </c>
    </row>
    <row r="836" spans="2:20">
      <c r="B836" s="18">
        <f>'Frese Valve Selection'!Q836</f>
        <v>0</v>
      </c>
      <c r="C836" s="18">
        <f>'Frese Valve Selection'!AF836</f>
        <v>0</v>
      </c>
      <c r="S836" s="18" t="str">
        <f>'Tagging sheet valves'!A836</f>
        <v/>
      </c>
      <c r="T836" s="18">
        <f>'Tagging sheet actuators'!A836</f>
        <v>0</v>
      </c>
    </row>
    <row r="837" spans="2:20">
      <c r="B837" s="18">
        <f>'Frese Valve Selection'!Q837</f>
        <v>0</v>
      </c>
      <c r="C837" s="18">
        <f>'Frese Valve Selection'!AF837</f>
        <v>0</v>
      </c>
      <c r="S837" s="18" t="str">
        <f>'Tagging sheet valves'!A837</f>
        <v/>
      </c>
      <c r="T837" s="18">
        <f>'Tagging sheet actuators'!A837</f>
        <v>0</v>
      </c>
    </row>
    <row r="838" spans="2:20">
      <c r="B838" s="18">
        <f>'Frese Valve Selection'!Q838</f>
        <v>0</v>
      </c>
      <c r="C838" s="18">
        <f>'Frese Valve Selection'!AF838</f>
        <v>0</v>
      </c>
      <c r="S838" s="18" t="str">
        <f>'Tagging sheet valves'!A838</f>
        <v/>
      </c>
      <c r="T838" s="18">
        <f>'Tagging sheet actuators'!A838</f>
        <v>0</v>
      </c>
    </row>
    <row r="839" spans="2:20">
      <c r="B839" s="18">
        <f>'Frese Valve Selection'!Q839</f>
        <v>0</v>
      </c>
      <c r="C839" s="18">
        <f>'Frese Valve Selection'!AF839</f>
        <v>0</v>
      </c>
      <c r="S839" s="18" t="str">
        <f>'Tagging sheet valves'!A839</f>
        <v/>
      </c>
      <c r="T839" s="18">
        <f>'Tagging sheet actuators'!A839</f>
        <v>0</v>
      </c>
    </row>
    <row r="840" spans="2:20">
      <c r="B840" s="18">
        <f>'Frese Valve Selection'!Q840</f>
        <v>0</v>
      </c>
      <c r="C840" s="18">
        <f>'Frese Valve Selection'!AF840</f>
        <v>0</v>
      </c>
      <c r="S840" s="18" t="str">
        <f>'Tagging sheet valves'!A840</f>
        <v/>
      </c>
      <c r="T840" s="18">
        <f>'Tagging sheet actuators'!A840</f>
        <v>0</v>
      </c>
    </row>
    <row r="841" spans="2:20">
      <c r="B841" s="18">
        <f>'Frese Valve Selection'!Q841</f>
        <v>0</v>
      </c>
      <c r="C841" s="18">
        <f>'Frese Valve Selection'!AF841</f>
        <v>0</v>
      </c>
      <c r="S841" s="18" t="str">
        <f>'Tagging sheet valves'!A841</f>
        <v/>
      </c>
      <c r="T841" s="18">
        <f>'Tagging sheet actuators'!A841</f>
        <v>0</v>
      </c>
    </row>
    <row r="842" spans="2:20">
      <c r="B842" s="18">
        <f>'Frese Valve Selection'!Q842</f>
        <v>0</v>
      </c>
      <c r="C842" s="18">
        <f>'Frese Valve Selection'!AF842</f>
        <v>0</v>
      </c>
      <c r="S842" s="18" t="str">
        <f>'Tagging sheet valves'!A842</f>
        <v/>
      </c>
      <c r="T842" s="18">
        <f>'Tagging sheet actuators'!A842</f>
        <v>0</v>
      </c>
    </row>
    <row r="843" spans="2:20">
      <c r="B843" s="18">
        <f>'Frese Valve Selection'!Q843</f>
        <v>0</v>
      </c>
      <c r="C843" s="18">
        <f>'Frese Valve Selection'!AF843</f>
        <v>0</v>
      </c>
      <c r="S843" s="18" t="str">
        <f>'Tagging sheet valves'!A843</f>
        <v/>
      </c>
      <c r="T843" s="18">
        <f>'Tagging sheet actuators'!A843</f>
        <v>0</v>
      </c>
    </row>
    <row r="844" spans="2:20">
      <c r="B844" s="18">
        <f>'Frese Valve Selection'!Q844</f>
        <v>0</v>
      </c>
      <c r="C844" s="18">
        <f>'Frese Valve Selection'!AF844</f>
        <v>0</v>
      </c>
      <c r="S844" s="18" t="str">
        <f>'Tagging sheet valves'!A844</f>
        <v/>
      </c>
      <c r="T844" s="18">
        <f>'Tagging sheet actuators'!A844</f>
        <v>0</v>
      </c>
    </row>
    <row r="845" spans="2:20">
      <c r="B845" s="18">
        <f>'Frese Valve Selection'!Q845</f>
        <v>0</v>
      </c>
      <c r="C845" s="18">
        <f>'Frese Valve Selection'!AF845</f>
        <v>0</v>
      </c>
      <c r="S845" s="18" t="str">
        <f>'Tagging sheet valves'!A845</f>
        <v/>
      </c>
      <c r="T845" s="18">
        <f>'Tagging sheet actuators'!A845</f>
        <v>0</v>
      </c>
    </row>
    <row r="846" spans="2:20">
      <c r="B846" s="18">
        <f>'Frese Valve Selection'!Q846</f>
        <v>0</v>
      </c>
      <c r="C846" s="18">
        <f>'Frese Valve Selection'!AF846</f>
        <v>0</v>
      </c>
      <c r="S846" s="18" t="str">
        <f>'Tagging sheet valves'!A846</f>
        <v/>
      </c>
      <c r="T846" s="18">
        <f>'Tagging sheet actuators'!A846</f>
        <v>0</v>
      </c>
    </row>
    <row r="847" spans="2:20">
      <c r="B847" s="18">
        <f>'Frese Valve Selection'!Q847</f>
        <v>0</v>
      </c>
      <c r="C847" s="18">
        <f>'Frese Valve Selection'!AF847</f>
        <v>0</v>
      </c>
      <c r="S847" s="18" t="str">
        <f>'Tagging sheet valves'!A847</f>
        <v/>
      </c>
      <c r="T847" s="18">
        <f>'Tagging sheet actuators'!A847</f>
        <v>0</v>
      </c>
    </row>
    <row r="848" spans="2:20">
      <c r="B848" s="18">
        <f>'Frese Valve Selection'!Q848</f>
        <v>0</v>
      </c>
      <c r="C848" s="18">
        <f>'Frese Valve Selection'!AF848</f>
        <v>0</v>
      </c>
      <c r="S848" s="18" t="str">
        <f>'Tagging sheet valves'!A848</f>
        <v/>
      </c>
      <c r="T848" s="18">
        <f>'Tagging sheet actuators'!A848</f>
        <v>0</v>
      </c>
    </row>
    <row r="849" spans="2:20">
      <c r="B849" s="18">
        <f>'Frese Valve Selection'!Q849</f>
        <v>0</v>
      </c>
      <c r="C849" s="18">
        <f>'Frese Valve Selection'!AF849</f>
        <v>0</v>
      </c>
      <c r="S849" s="18" t="str">
        <f>'Tagging sheet valves'!A849</f>
        <v/>
      </c>
      <c r="T849" s="18">
        <f>'Tagging sheet actuators'!A849</f>
        <v>0</v>
      </c>
    </row>
    <row r="850" spans="2:20">
      <c r="B850" s="18">
        <f>'Frese Valve Selection'!Q850</f>
        <v>0</v>
      </c>
      <c r="C850" s="18">
        <f>'Frese Valve Selection'!AF850</f>
        <v>0</v>
      </c>
      <c r="S850" s="18" t="str">
        <f>'Tagging sheet valves'!A850</f>
        <v/>
      </c>
      <c r="T850" s="18">
        <f>'Tagging sheet actuators'!A850</f>
        <v>0</v>
      </c>
    </row>
    <row r="851" spans="2:20">
      <c r="B851" s="18">
        <f>'Frese Valve Selection'!Q851</f>
        <v>0</v>
      </c>
      <c r="C851" s="18">
        <f>'Frese Valve Selection'!AF851</f>
        <v>0</v>
      </c>
      <c r="S851" s="18" t="str">
        <f>'Tagging sheet valves'!A851</f>
        <v/>
      </c>
      <c r="T851" s="18">
        <f>'Tagging sheet actuators'!A851</f>
        <v>0</v>
      </c>
    </row>
    <row r="852" spans="2:20">
      <c r="B852" s="18">
        <f>'Frese Valve Selection'!Q852</f>
        <v>0</v>
      </c>
      <c r="C852" s="18">
        <f>'Frese Valve Selection'!AF852</f>
        <v>0</v>
      </c>
      <c r="S852" s="18" t="str">
        <f>'Tagging sheet valves'!A852</f>
        <v/>
      </c>
      <c r="T852" s="18">
        <f>'Tagging sheet actuators'!A852</f>
        <v>0</v>
      </c>
    </row>
    <row r="853" spans="2:20">
      <c r="B853" s="18">
        <f>'Frese Valve Selection'!Q853</f>
        <v>0</v>
      </c>
      <c r="C853" s="18">
        <f>'Frese Valve Selection'!AF853</f>
        <v>0</v>
      </c>
      <c r="S853" s="18" t="str">
        <f>'Tagging sheet valves'!A853</f>
        <v/>
      </c>
      <c r="T853" s="18">
        <f>'Tagging sheet actuators'!A853</f>
        <v>0</v>
      </c>
    </row>
    <row r="854" spans="2:20">
      <c r="B854" s="18">
        <f>'Frese Valve Selection'!Q854</f>
        <v>0</v>
      </c>
      <c r="C854" s="18">
        <f>'Frese Valve Selection'!AF854</f>
        <v>0</v>
      </c>
      <c r="S854" s="18" t="str">
        <f>'Tagging sheet valves'!A854</f>
        <v/>
      </c>
      <c r="T854" s="18">
        <f>'Tagging sheet actuators'!A854</f>
        <v>0</v>
      </c>
    </row>
    <row r="855" spans="2:20">
      <c r="B855" s="18">
        <f>'Frese Valve Selection'!Q855</f>
        <v>0</v>
      </c>
      <c r="C855" s="18">
        <f>'Frese Valve Selection'!AF855</f>
        <v>0</v>
      </c>
      <c r="S855" s="18" t="str">
        <f>'Tagging sheet valves'!A855</f>
        <v/>
      </c>
      <c r="T855" s="18">
        <f>'Tagging sheet actuators'!A855</f>
        <v>0</v>
      </c>
    </row>
    <row r="856" spans="2:20">
      <c r="B856" s="18">
        <f>'Frese Valve Selection'!Q856</f>
        <v>0</v>
      </c>
      <c r="C856" s="18">
        <f>'Frese Valve Selection'!AF856</f>
        <v>0</v>
      </c>
      <c r="S856" s="18" t="str">
        <f>'Tagging sheet valves'!A856</f>
        <v/>
      </c>
      <c r="T856" s="18">
        <f>'Tagging sheet actuators'!A856</f>
        <v>0</v>
      </c>
    </row>
    <row r="857" spans="2:20">
      <c r="B857" s="18">
        <f>'Frese Valve Selection'!Q857</f>
        <v>0</v>
      </c>
      <c r="C857" s="18">
        <f>'Frese Valve Selection'!AF857</f>
        <v>0</v>
      </c>
      <c r="S857" s="18" t="str">
        <f>'Tagging sheet valves'!A857</f>
        <v/>
      </c>
      <c r="T857" s="18">
        <f>'Tagging sheet actuators'!A857</f>
        <v>0</v>
      </c>
    </row>
    <row r="858" spans="2:20">
      <c r="B858" s="18">
        <f>'Frese Valve Selection'!Q858</f>
        <v>0</v>
      </c>
      <c r="C858" s="18">
        <f>'Frese Valve Selection'!AF858</f>
        <v>0</v>
      </c>
      <c r="S858" s="18" t="str">
        <f>'Tagging sheet valves'!A858</f>
        <v/>
      </c>
      <c r="T858" s="18">
        <f>'Tagging sheet actuators'!A858</f>
        <v>0</v>
      </c>
    </row>
    <row r="859" spans="2:20">
      <c r="B859" s="18">
        <f>'Frese Valve Selection'!Q859</f>
        <v>0</v>
      </c>
      <c r="C859" s="18">
        <f>'Frese Valve Selection'!AF859</f>
        <v>0</v>
      </c>
      <c r="S859" s="18" t="str">
        <f>'Tagging sheet valves'!A859</f>
        <v/>
      </c>
      <c r="T859" s="18">
        <f>'Tagging sheet actuators'!A859</f>
        <v>0</v>
      </c>
    </row>
    <row r="860" spans="2:20">
      <c r="B860" s="18">
        <f>'Frese Valve Selection'!Q860</f>
        <v>0</v>
      </c>
      <c r="C860" s="18">
        <f>'Frese Valve Selection'!AF860</f>
        <v>0</v>
      </c>
      <c r="S860" s="18" t="str">
        <f>'Tagging sheet valves'!A860</f>
        <v/>
      </c>
      <c r="T860" s="18">
        <f>'Tagging sheet actuators'!A860</f>
        <v>0</v>
      </c>
    </row>
    <row r="861" spans="2:20">
      <c r="B861" s="18">
        <f>'Frese Valve Selection'!Q861</f>
        <v>0</v>
      </c>
      <c r="C861" s="18">
        <f>'Frese Valve Selection'!AF861</f>
        <v>0</v>
      </c>
      <c r="S861" s="18" t="str">
        <f>'Tagging sheet valves'!A861</f>
        <v/>
      </c>
      <c r="T861" s="18">
        <f>'Tagging sheet actuators'!A861</f>
        <v>0</v>
      </c>
    </row>
    <row r="862" spans="2:20">
      <c r="B862" s="18">
        <f>'Frese Valve Selection'!Q862</f>
        <v>0</v>
      </c>
      <c r="C862" s="18">
        <f>'Frese Valve Selection'!AF862</f>
        <v>0</v>
      </c>
      <c r="S862" s="18" t="str">
        <f>'Tagging sheet valves'!A862</f>
        <v/>
      </c>
      <c r="T862" s="18">
        <f>'Tagging sheet actuators'!A862</f>
        <v>0</v>
      </c>
    </row>
    <row r="863" spans="2:20">
      <c r="B863" s="18">
        <f>'Frese Valve Selection'!Q863</f>
        <v>0</v>
      </c>
      <c r="C863" s="18">
        <f>'Frese Valve Selection'!AF863</f>
        <v>0</v>
      </c>
      <c r="S863" s="18" t="str">
        <f>'Tagging sheet valves'!A863</f>
        <v/>
      </c>
      <c r="T863" s="18">
        <f>'Tagging sheet actuators'!A863</f>
        <v>0</v>
      </c>
    </row>
    <row r="864" spans="2:20">
      <c r="B864" s="18">
        <f>'Frese Valve Selection'!Q864</f>
        <v>0</v>
      </c>
      <c r="C864" s="18">
        <f>'Frese Valve Selection'!AF864</f>
        <v>0</v>
      </c>
      <c r="S864" s="18" t="str">
        <f>'Tagging sheet valves'!A864</f>
        <v/>
      </c>
      <c r="T864" s="18">
        <f>'Tagging sheet actuators'!A864</f>
        <v>0</v>
      </c>
    </row>
    <row r="865" spans="2:20">
      <c r="B865" s="18">
        <f>'Frese Valve Selection'!Q865</f>
        <v>0</v>
      </c>
      <c r="C865" s="18">
        <f>'Frese Valve Selection'!AF865</f>
        <v>0</v>
      </c>
      <c r="S865" s="18" t="str">
        <f>'Tagging sheet valves'!A865</f>
        <v/>
      </c>
      <c r="T865" s="18">
        <f>'Tagging sheet actuators'!A865</f>
        <v>0</v>
      </c>
    </row>
    <row r="866" spans="2:20">
      <c r="B866" s="18">
        <f>'Frese Valve Selection'!Q866</f>
        <v>0</v>
      </c>
      <c r="C866" s="18">
        <f>'Frese Valve Selection'!AF866</f>
        <v>0</v>
      </c>
      <c r="S866" s="18" t="str">
        <f>'Tagging sheet valves'!A866</f>
        <v/>
      </c>
      <c r="T866" s="18">
        <f>'Tagging sheet actuators'!A866</f>
        <v>0</v>
      </c>
    </row>
    <row r="867" spans="2:20">
      <c r="B867" s="18">
        <f>'Frese Valve Selection'!Q867</f>
        <v>0</v>
      </c>
      <c r="C867" s="18">
        <f>'Frese Valve Selection'!AF867</f>
        <v>0</v>
      </c>
      <c r="S867" s="18" t="str">
        <f>'Tagging sheet valves'!A867</f>
        <v/>
      </c>
      <c r="T867" s="18">
        <f>'Tagging sheet actuators'!A867</f>
        <v>0</v>
      </c>
    </row>
    <row r="868" spans="2:20">
      <c r="B868" s="18">
        <f>'Frese Valve Selection'!Q868</f>
        <v>0</v>
      </c>
      <c r="C868" s="18">
        <f>'Frese Valve Selection'!AF868</f>
        <v>0</v>
      </c>
      <c r="S868" s="18" t="str">
        <f>'Tagging sheet valves'!A868</f>
        <v/>
      </c>
      <c r="T868" s="18">
        <f>'Tagging sheet actuators'!A868</f>
        <v>0</v>
      </c>
    </row>
    <row r="869" spans="2:20">
      <c r="B869" s="18">
        <f>'Frese Valve Selection'!Q869</f>
        <v>0</v>
      </c>
      <c r="C869" s="18">
        <f>'Frese Valve Selection'!AF869</f>
        <v>0</v>
      </c>
      <c r="S869" s="18" t="str">
        <f>'Tagging sheet valves'!A869</f>
        <v/>
      </c>
      <c r="T869" s="18">
        <f>'Tagging sheet actuators'!A869</f>
        <v>0</v>
      </c>
    </row>
    <row r="870" spans="2:20">
      <c r="B870" s="18">
        <f>'Frese Valve Selection'!Q870</f>
        <v>0</v>
      </c>
      <c r="C870" s="18">
        <f>'Frese Valve Selection'!AF870</f>
        <v>0</v>
      </c>
      <c r="S870" s="18" t="str">
        <f>'Tagging sheet valves'!A870</f>
        <v/>
      </c>
      <c r="T870" s="18">
        <f>'Tagging sheet actuators'!A870</f>
        <v>0</v>
      </c>
    </row>
    <row r="871" spans="2:20">
      <c r="B871" s="18">
        <f>'Frese Valve Selection'!Q871</f>
        <v>0</v>
      </c>
      <c r="C871" s="18">
        <f>'Frese Valve Selection'!AF871</f>
        <v>0</v>
      </c>
      <c r="S871" s="18" t="str">
        <f>'Tagging sheet valves'!A871</f>
        <v/>
      </c>
      <c r="T871" s="18">
        <f>'Tagging sheet actuators'!A871</f>
        <v>0</v>
      </c>
    </row>
    <row r="872" spans="2:20">
      <c r="B872" s="18">
        <f>'Frese Valve Selection'!Q872</f>
        <v>0</v>
      </c>
      <c r="C872" s="18">
        <f>'Frese Valve Selection'!AF872</f>
        <v>0</v>
      </c>
      <c r="S872" s="18" t="str">
        <f>'Tagging sheet valves'!A872</f>
        <v/>
      </c>
      <c r="T872" s="18">
        <f>'Tagging sheet actuators'!A872</f>
        <v>0</v>
      </c>
    </row>
    <row r="873" spans="2:20">
      <c r="B873" s="18">
        <f>'Frese Valve Selection'!Q873</f>
        <v>0</v>
      </c>
      <c r="C873" s="18">
        <f>'Frese Valve Selection'!AF873</f>
        <v>0</v>
      </c>
      <c r="S873" s="18" t="str">
        <f>'Tagging sheet valves'!A873</f>
        <v/>
      </c>
      <c r="T873" s="18">
        <f>'Tagging sheet actuators'!A873</f>
        <v>0</v>
      </c>
    </row>
    <row r="874" spans="2:20">
      <c r="B874" s="18">
        <f>'Frese Valve Selection'!Q874</f>
        <v>0</v>
      </c>
      <c r="C874" s="18">
        <f>'Frese Valve Selection'!AF874</f>
        <v>0</v>
      </c>
      <c r="S874" s="18" t="str">
        <f>'Tagging sheet valves'!A874</f>
        <v/>
      </c>
      <c r="T874" s="18">
        <f>'Tagging sheet actuators'!A874</f>
        <v>0</v>
      </c>
    </row>
    <row r="875" spans="2:20">
      <c r="B875" s="18">
        <f>'Frese Valve Selection'!Q875</f>
        <v>0</v>
      </c>
      <c r="C875" s="18">
        <f>'Frese Valve Selection'!AF875</f>
        <v>0</v>
      </c>
      <c r="S875" s="18" t="str">
        <f>'Tagging sheet valves'!A875</f>
        <v/>
      </c>
      <c r="T875" s="18">
        <f>'Tagging sheet actuators'!A875</f>
        <v>0</v>
      </c>
    </row>
    <row r="876" spans="2:20">
      <c r="B876" s="18">
        <f>'Frese Valve Selection'!Q876</f>
        <v>0</v>
      </c>
      <c r="C876" s="18">
        <f>'Frese Valve Selection'!AF876</f>
        <v>0</v>
      </c>
      <c r="S876" s="18" t="str">
        <f>'Tagging sheet valves'!A876</f>
        <v/>
      </c>
      <c r="T876" s="18">
        <f>'Tagging sheet actuators'!A876</f>
        <v>0</v>
      </c>
    </row>
    <row r="877" spans="2:20">
      <c r="B877" s="18">
        <f>'Frese Valve Selection'!Q877</f>
        <v>0</v>
      </c>
      <c r="C877" s="18">
        <f>'Frese Valve Selection'!AF877</f>
        <v>0</v>
      </c>
      <c r="S877" s="18" t="str">
        <f>'Tagging sheet valves'!A877</f>
        <v/>
      </c>
      <c r="T877" s="18">
        <f>'Tagging sheet actuators'!A877</f>
        <v>0</v>
      </c>
    </row>
    <row r="878" spans="2:20">
      <c r="B878" s="18">
        <f>'Frese Valve Selection'!Q878</f>
        <v>0</v>
      </c>
      <c r="C878" s="18">
        <f>'Frese Valve Selection'!AF878</f>
        <v>0</v>
      </c>
      <c r="S878" s="18" t="str">
        <f>'Tagging sheet valves'!A878</f>
        <v/>
      </c>
      <c r="T878" s="18">
        <f>'Tagging sheet actuators'!A878</f>
        <v>0</v>
      </c>
    </row>
    <row r="879" spans="2:20">
      <c r="B879" s="18">
        <f>'Frese Valve Selection'!Q879</f>
        <v>0</v>
      </c>
      <c r="C879" s="18">
        <f>'Frese Valve Selection'!AF879</f>
        <v>0</v>
      </c>
      <c r="S879" s="18" t="str">
        <f>'Tagging sheet valves'!A879</f>
        <v/>
      </c>
      <c r="T879" s="18">
        <f>'Tagging sheet actuators'!A879</f>
        <v>0</v>
      </c>
    </row>
    <row r="880" spans="2:20">
      <c r="B880" s="18">
        <f>'Frese Valve Selection'!Q880</f>
        <v>0</v>
      </c>
      <c r="C880" s="18">
        <f>'Frese Valve Selection'!AF880</f>
        <v>0</v>
      </c>
      <c r="S880" s="18" t="str">
        <f>'Tagging sheet valves'!A880</f>
        <v/>
      </c>
      <c r="T880" s="18">
        <f>'Tagging sheet actuators'!A880</f>
        <v>0</v>
      </c>
    </row>
    <row r="881" spans="2:20">
      <c r="B881" s="18">
        <f>'Frese Valve Selection'!Q881</f>
        <v>0</v>
      </c>
      <c r="C881" s="18">
        <f>'Frese Valve Selection'!AF881</f>
        <v>0</v>
      </c>
      <c r="S881" s="18" t="str">
        <f>'Tagging sheet valves'!A881</f>
        <v/>
      </c>
      <c r="T881" s="18">
        <f>'Tagging sheet actuators'!A881</f>
        <v>0</v>
      </c>
    </row>
    <row r="882" spans="2:20">
      <c r="B882" s="18">
        <f>'Frese Valve Selection'!Q882</f>
        <v>0</v>
      </c>
      <c r="C882" s="18">
        <f>'Frese Valve Selection'!AF882</f>
        <v>0</v>
      </c>
      <c r="S882" s="18" t="str">
        <f>'Tagging sheet valves'!A882</f>
        <v/>
      </c>
      <c r="T882" s="18">
        <f>'Tagging sheet actuators'!A882</f>
        <v>0</v>
      </c>
    </row>
    <row r="883" spans="2:20">
      <c r="B883" s="18">
        <f>'Frese Valve Selection'!Q883</f>
        <v>0</v>
      </c>
      <c r="C883" s="18">
        <f>'Frese Valve Selection'!AF883</f>
        <v>0</v>
      </c>
      <c r="S883" s="18" t="str">
        <f>'Tagging sheet valves'!A883</f>
        <v/>
      </c>
      <c r="T883" s="18">
        <f>'Tagging sheet actuators'!A883</f>
        <v>0</v>
      </c>
    </row>
    <row r="884" spans="2:20">
      <c r="B884" s="18">
        <f>'Frese Valve Selection'!Q884</f>
        <v>0</v>
      </c>
      <c r="C884" s="18">
        <f>'Frese Valve Selection'!AF884</f>
        <v>0</v>
      </c>
      <c r="S884" s="18" t="str">
        <f>'Tagging sheet valves'!A884</f>
        <v/>
      </c>
      <c r="T884" s="18">
        <f>'Tagging sheet actuators'!A884</f>
        <v>0</v>
      </c>
    </row>
    <row r="885" spans="2:20">
      <c r="B885" s="18">
        <f>'Frese Valve Selection'!Q885</f>
        <v>0</v>
      </c>
      <c r="C885" s="18">
        <f>'Frese Valve Selection'!AF885</f>
        <v>0</v>
      </c>
      <c r="S885" s="18" t="str">
        <f>'Tagging sheet valves'!A885</f>
        <v/>
      </c>
      <c r="T885" s="18">
        <f>'Tagging sheet actuators'!A885</f>
        <v>0</v>
      </c>
    </row>
    <row r="886" spans="2:20">
      <c r="B886" s="18">
        <f>'Frese Valve Selection'!Q886</f>
        <v>0</v>
      </c>
      <c r="C886" s="18">
        <f>'Frese Valve Selection'!AF886</f>
        <v>0</v>
      </c>
      <c r="S886" s="18" t="str">
        <f>'Tagging sheet valves'!A886</f>
        <v/>
      </c>
      <c r="T886" s="18">
        <f>'Tagging sheet actuators'!A886</f>
        <v>0</v>
      </c>
    </row>
    <row r="887" spans="2:20">
      <c r="B887" s="18">
        <f>'Frese Valve Selection'!Q887</f>
        <v>0</v>
      </c>
      <c r="C887" s="18">
        <f>'Frese Valve Selection'!AF887</f>
        <v>0</v>
      </c>
      <c r="S887" s="18" t="str">
        <f>'Tagging sheet valves'!A887</f>
        <v/>
      </c>
      <c r="T887" s="18">
        <f>'Tagging sheet actuators'!A887</f>
        <v>0</v>
      </c>
    </row>
    <row r="888" spans="2:20">
      <c r="B888" s="18">
        <f>'Frese Valve Selection'!Q888</f>
        <v>0</v>
      </c>
      <c r="C888" s="18">
        <f>'Frese Valve Selection'!AF888</f>
        <v>0</v>
      </c>
      <c r="S888" s="18" t="str">
        <f>'Tagging sheet valves'!A888</f>
        <v/>
      </c>
      <c r="T888" s="18">
        <f>'Tagging sheet actuators'!A888</f>
        <v>0</v>
      </c>
    </row>
    <row r="889" spans="2:20">
      <c r="B889" s="18">
        <f>'Frese Valve Selection'!Q889</f>
        <v>0</v>
      </c>
      <c r="C889" s="18">
        <f>'Frese Valve Selection'!AF889</f>
        <v>0</v>
      </c>
      <c r="S889" s="18" t="str">
        <f>'Tagging sheet valves'!A889</f>
        <v/>
      </c>
      <c r="T889" s="18">
        <f>'Tagging sheet actuators'!A889</f>
        <v>0</v>
      </c>
    </row>
    <row r="890" spans="2:20">
      <c r="B890" s="18">
        <f>'Frese Valve Selection'!Q890</f>
        <v>0</v>
      </c>
      <c r="C890" s="18">
        <f>'Frese Valve Selection'!AF890</f>
        <v>0</v>
      </c>
      <c r="S890" s="18" t="str">
        <f>'Tagging sheet valves'!A890</f>
        <v/>
      </c>
      <c r="T890" s="18">
        <f>'Tagging sheet actuators'!A890</f>
        <v>0</v>
      </c>
    </row>
    <row r="891" spans="2:20">
      <c r="B891" s="18">
        <f>'Frese Valve Selection'!Q891</f>
        <v>0</v>
      </c>
      <c r="C891" s="18">
        <f>'Frese Valve Selection'!AF891</f>
        <v>0</v>
      </c>
      <c r="S891" s="18" t="str">
        <f>'Tagging sheet valves'!A891</f>
        <v/>
      </c>
      <c r="T891" s="18">
        <f>'Tagging sheet actuators'!A891</f>
        <v>0</v>
      </c>
    </row>
    <row r="892" spans="2:20">
      <c r="B892" s="18">
        <f>'Frese Valve Selection'!Q892</f>
        <v>0</v>
      </c>
      <c r="C892" s="18">
        <f>'Frese Valve Selection'!AF892</f>
        <v>0</v>
      </c>
      <c r="S892" s="18" t="str">
        <f>'Tagging sheet valves'!A892</f>
        <v/>
      </c>
      <c r="T892" s="18">
        <f>'Tagging sheet actuators'!A892</f>
        <v>0</v>
      </c>
    </row>
    <row r="893" spans="2:20">
      <c r="B893" s="18">
        <f>'Frese Valve Selection'!Q893</f>
        <v>0</v>
      </c>
      <c r="C893" s="18">
        <f>'Frese Valve Selection'!AF893</f>
        <v>0</v>
      </c>
      <c r="S893" s="18" t="str">
        <f>'Tagging sheet valves'!A893</f>
        <v/>
      </c>
      <c r="T893" s="18">
        <f>'Tagging sheet actuators'!A893</f>
        <v>0</v>
      </c>
    </row>
    <row r="894" spans="2:20">
      <c r="B894" s="18">
        <f>'Frese Valve Selection'!Q894</f>
        <v>0</v>
      </c>
      <c r="C894" s="18">
        <f>'Frese Valve Selection'!AF894</f>
        <v>0</v>
      </c>
      <c r="S894" s="18" t="str">
        <f>'Tagging sheet valves'!A894</f>
        <v/>
      </c>
      <c r="T894" s="18">
        <f>'Tagging sheet actuators'!A894</f>
        <v>0</v>
      </c>
    </row>
    <row r="895" spans="2:20">
      <c r="B895" s="18">
        <f>'Frese Valve Selection'!Q895</f>
        <v>0</v>
      </c>
      <c r="C895" s="18">
        <f>'Frese Valve Selection'!AF895</f>
        <v>0</v>
      </c>
      <c r="S895" s="18" t="str">
        <f>'Tagging sheet valves'!A895</f>
        <v/>
      </c>
      <c r="T895" s="18">
        <f>'Tagging sheet actuators'!A895</f>
        <v>0</v>
      </c>
    </row>
    <row r="896" spans="2:20">
      <c r="B896" s="18">
        <f>'Frese Valve Selection'!Q896</f>
        <v>0</v>
      </c>
      <c r="C896" s="18">
        <f>'Frese Valve Selection'!AF896</f>
        <v>0</v>
      </c>
      <c r="S896" s="18" t="str">
        <f>'Tagging sheet valves'!A896</f>
        <v/>
      </c>
      <c r="T896" s="18">
        <f>'Tagging sheet actuators'!A896</f>
        <v>0</v>
      </c>
    </row>
    <row r="897" spans="2:20">
      <c r="B897" s="18">
        <f>'Frese Valve Selection'!Q897</f>
        <v>0</v>
      </c>
      <c r="C897" s="18">
        <f>'Frese Valve Selection'!AF897</f>
        <v>0</v>
      </c>
      <c r="S897" s="18" t="str">
        <f>'Tagging sheet valves'!A897</f>
        <v/>
      </c>
      <c r="T897" s="18">
        <f>'Tagging sheet actuators'!A897</f>
        <v>0</v>
      </c>
    </row>
    <row r="898" spans="2:20">
      <c r="B898" s="18">
        <f>'Frese Valve Selection'!Q898</f>
        <v>0</v>
      </c>
      <c r="C898" s="18">
        <f>'Frese Valve Selection'!AF898</f>
        <v>0</v>
      </c>
      <c r="S898" s="18" t="str">
        <f>'Tagging sheet valves'!A898</f>
        <v/>
      </c>
      <c r="T898" s="18">
        <f>'Tagging sheet actuators'!A898</f>
        <v>0</v>
      </c>
    </row>
    <row r="899" spans="2:20">
      <c r="B899" s="18">
        <f>'Frese Valve Selection'!Q899</f>
        <v>0</v>
      </c>
      <c r="C899" s="18">
        <f>'Frese Valve Selection'!AF899</f>
        <v>0</v>
      </c>
      <c r="S899" s="18" t="str">
        <f>'Tagging sheet valves'!A899</f>
        <v/>
      </c>
      <c r="T899" s="18">
        <f>'Tagging sheet actuators'!A899</f>
        <v>0</v>
      </c>
    </row>
    <row r="900" spans="2:20">
      <c r="B900" s="18">
        <f>'Frese Valve Selection'!Q900</f>
        <v>0</v>
      </c>
      <c r="C900" s="18">
        <f>'Frese Valve Selection'!AF900</f>
        <v>0</v>
      </c>
      <c r="S900" s="18" t="str">
        <f>'Tagging sheet valves'!A900</f>
        <v/>
      </c>
      <c r="T900" s="18">
        <f>'Tagging sheet actuators'!A900</f>
        <v>0</v>
      </c>
    </row>
    <row r="901" spans="2:20">
      <c r="B901" s="18">
        <f>'Frese Valve Selection'!Q901</f>
        <v>0</v>
      </c>
      <c r="C901" s="18">
        <f>'Frese Valve Selection'!AF901</f>
        <v>0</v>
      </c>
      <c r="S901" s="18" t="str">
        <f>'Tagging sheet valves'!A901</f>
        <v/>
      </c>
      <c r="T901" s="18">
        <f>'Tagging sheet actuators'!A901</f>
        <v>0</v>
      </c>
    </row>
    <row r="902" spans="2:20">
      <c r="B902" s="18">
        <f>'Frese Valve Selection'!Q902</f>
        <v>0</v>
      </c>
      <c r="C902" s="18">
        <f>'Frese Valve Selection'!AF902</f>
        <v>0</v>
      </c>
      <c r="S902" s="18" t="str">
        <f>'Tagging sheet valves'!A902</f>
        <v/>
      </c>
      <c r="T902" s="18">
        <f>'Tagging sheet actuators'!A902</f>
        <v>0</v>
      </c>
    </row>
    <row r="903" spans="2:20">
      <c r="B903" s="18">
        <f>'Frese Valve Selection'!Q903</f>
        <v>0</v>
      </c>
      <c r="C903" s="18">
        <f>'Frese Valve Selection'!AF903</f>
        <v>0</v>
      </c>
      <c r="S903" s="18" t="str">
        <f>'Tagging sheet valves'!A903</f>
        <v/>
      </c>
      <c r="T903" s="18">
        <f>'Tagging sheet actuators'!A903</f>
        <v>0</v>
      </c>
    </row>
    <row r="904" spans="2:20">
      <c r="B904" s="18">
        <f>'Frese Valve Selection'!Q904</f>
        <v>0</v>
      </c>
      <c r="C904" s="18">
        <f>'Frese Valve Selection'!AF904</f>
        <v>0</v>
      </c>
      <c r="S904" s="18" t="str">
        <f>'Tagging sheet valves'!A904</f>
        <v/>
      </c>
      <c r="T904" s="18">
        <f>'Tagging sheet actuators'!A904</f>
        <v>0</v>
      </c>
    </row>
    <row r="905" spans="2:20">
      <c r="B905" s="18">
        <f>'Frese Valve Selection'!Q905</f>
        <v>0</v>
      </c>
      <c r="C905" s="18">
        <f>'Frese Valve Selection'!AF905</f>
        <v>0</v>
      </c>
      <c r="S905" s="18" t="str">
        <f>'Tagging sheet valves'!A905</f>
        <v/>
      </c>
      <c r="T905" s="18">
        <f>'Tagging sheet actuators'!A905</f>
        <v>0</v>
      </c>
    </row>
    <row r="906" spans="2:20">
      <c r="B906" s="18">
        <f>'Frese Valve Selection'!Q906</f>
        <v>0</v>
      </c>
      <c r="C906" s="18">
        <f>'Frese Valve Selection'!AF906</f>
        <v>0</v>
      </c>
      <c r="S906" s="18" t="str">
        <f>'Tagging sheet valves'!A906</f>
        <v/>
      </c>
      <c r="T906" s="18">
        <f>'Tagging sheet actuators'!A906</f>
        <v>0</v>
      </c>
    </row>
    <row r="907" spans="2:20">
      <c r="B907" s="18">
        <f>'Frese Valve Selection'!Q907</f>
        <v>0</v>
      </c>
      <c r="C907" s="18">
        <f>'Frese Valve Selection'!AF907</f>
        <v>0</v>
      </c>
      <c r="S907" s="18" t="str">
        <f>'Tagging sheet valves'!A907</f>
        <v/>
      </c>
      <c r="T907" s="18">
        <f>'Tagging sheet actuators'!A907</f>
        <v>0</v>
      </c>
    </row>
    <row r="908" spans="2:20">
      <c r="B908" s="18">
        <f>'Frese Valve Selection'!Q908</f>
        <v>0</v>
      </c>
      <c r="C908" s="18">
        <f>'Frese Valve Selection'!AF908</f>
        <v>0</v>
      </c>
      <c r="S908" s="18" t="str">
        <f>'Tagging sheet valves'!A908</f>
        <v/>
      </c>
      <c r="T908" s="18">
        <f>'Tagging sheet actuators'!A908</f>
        <v>0</v>
      </c>
    </row>
    <row r="909" spans="2:20">
      <c r="B909" s="18">
        <f>'Frese Valve Selection'!Q909</f>
        <v>0</v>
      </c>
      <c r="C909" s="18">
        <f>'Frese Valve Selection'!AF909</f>
        <v>0</v>
      </c>
      <c r="S909" s="18" t="str">
        <f>'Tagging sheet valves'!A909</f>
        <v/>
      </c>
      <c r="T909" s="18">
        <f>'Tagging sheet actuators'!A909</f>
        <v>0</v>
      </c>
    </row>
    <row r="910" spans="2:20">
      <c r="B910" s="18">
        <f>'Frese Valve Selection'!Q910</f>
        <v>0</v>
      </c>
      <c r="C910" s="18">
        <f>'Frese Valve Selection'!AF910</f>
        <v>0</v>
      </c>
      <c r="S910" s="18" t="str">
        <f>'Tagging sheet valves'!A910</f>
        <v/>
      </c>
      <c r="T910" s="18">
        <f>'Tagging sheet actuators'!A910</f>
        <v>0</v>
      </c>
    </row>
    <row r="911" spans="2:20">
      <c r="B911" s="18">
        <f>'Frese Valve Selection'!Q911</f>
        <v>0</v>
      </c>
      <c r="C911" s="18">
        <f>'Frese Valve Selection'!AF911</f>
        <v>0</v>
      </c>
      <c r="S911" s="18" t="str">
        <f>'Tagging sheet valves'!A911</f>
        <v/>
      </c>
      <c r="T911" s="18">
        <f>'Tagging sheet actuators'!A911</f>
        <v>0</v>
      </c>
    </row>
    <row r="912" spans="2:20">
      <c r="B912" s="18">
        <f>'Frese Valve Selection'!Q912</f>
        <v>0</v>
      </c>
      <c r="C912" s="18">
        <f>'Frese Valve Selection'!AF912</f>
        <v>0</v>
      </c>
      <c r="S912" s="18" t="str">
        <f>'Tagging sheet valves'!A912</f>
        <v/>
      </c>
      <c r="T912" s="18">
        <f>'Tagging sheet actuators'!A912</f>
        <v>0</v>
      </c>
    </row>
    <row r="913" spans="2:20">
      <c r="B913" s="18">
        <f>'Frese Valve Selection'!Q913</f>
        <v>0</v>
      </c>
      <c r="C913" s="18">
        <f>'Frese Valve Selection'!AF913</f>
        <v>0</v>
      </c>
      <c r="S913" s="18" t="str">
        <f>'Tagging sheet valves'!A913</f>
        <v/>
      </c>
      <c r="T913" s="18">
        <f>'Tagging sheet actuators'!A913</f>
        <v>0</v>
      </c>
    </row>
    <row r="914" spans="2:20">
      <c r="B914" s="18">
        <f>'Frese Valve Selection'!Q914</f>
        <v>0</v>
      </c>
      <c r="C914" s="18">
        <f>'Frese Valve Selection'!AF914</f>
        <v>0</v>
      </c>
      <c r="S914" s="18" t="str">
        <f>'Tagging sheet valves'!A914</f>
        <v/>
      </c>
      <c r="T914" s="18">
        <f>'Tagging sheet actuators'!A914</f>
        <v>0</v>
      </c>
    </row>
    <row r="915" spans="2:20">
      <c r="B915" s="18">
        <f>'Frese Valve Selection'!Q915</f>
        <v>0</v>
      </c>
      <c r="C915" s="18">
        <f>'Frese Valve Selection'!AF915</f>
        <v>0</v>
      </c>
      <c r="S915" s="18" t="str">
        <f>'Tagging sheet valves'!A915</f>
        <v/>
      </c>
      <c r="T915" s="18">
        <f>'Tagging sheet actuators'!A915</f>
        <v>0</v>
      </c>
    </row>
    <row r="916" spans="2:20">
      <c r="B916" s="18">
        <f>'Frese Valve Selection'!Q916</f>
        <v>0</v>
      </c>
      <c r="C916" s="18">
        <f>'Frese Valve Selection'!AF916</f>
        <v>0</v>
      </c>
      <c r="S916" s="18" t="str">
        <f>'Tagging sheet valves'!A916</f>
        <v/>
      </c>
      <c r="T916" s="18">
        <f>'Tagging sheet actuators'!A916</f>
        <v>0</v>
      </c>
    </row>
    <row r="917" spans="2:20">
      <c r="B917" s="18">
        <f>'Frese Valve Selection'!Q917</f>
        <v>0</v>
      </c>
      <c r="C917" s="18">
        <f>'Frese Valve Selection'!AF917</f>
        <v>0</v>
      </c>
      <c r="S917" s="18" t="str">
        <f>'Tagging sheet valves'!A917</f>
        <v/>
      </c>
      <c r="T917" s="18">
        <f>'Tagging sheet actuators'!A917</f>
        <v>0</v>
      </c>
    </row>
    <row r="918" spans="2:20">
      <c r="B918" s="18">
        <f>'Frese Valve Selection'!Q918</f>
        <v>0</v>
      </c>
      <c r="C918" s="18">
        <f>'Frese Valve Selection'!AF918</f>
        <v>0</v>
      </c>
      <c r="S918" s="18" t="str">
        <f>'Tagging sheet valves'!A918</f>
        <v/>
      </c>
      <c r="T918" s="18">
        <f>'Tagging sheet actuators'!A918</f>
        <v>0</v>
      </c>
    </row>
    <row r="919" spans="2:20">
      <c r="B919" s="18">
        <f>'Frese Valve Selection'!Q919</f>
        <v>0</v>
      </c>
      <c r="C919" s="18">
        <f>'Frese Valve Selection'!AF919</f>
        <v>0</v>
      </c>
      <c r="S919" s="18" t="str">
        <f>'Tagging sheet valves'!A919</f>
        <v/>
      </c>
      <c r="T919" s="18">
        <f>'Tagging sheet actuators'!A919</f>
        <v>0</v>
      </c>
    </row>
    <row r="920" spans="2:20">
      <c r="B920" s="18">
        <f>'Frese Valve Selection'!Q920</f>
        <v>0</v>
      </c>
      <c r="C920" s="18">
        <f>'Frese Valve Selection'!AF920</f>
        <v>0</v>
      </c>
      <c r="S920" s="18" t="str">
        <f>'Tagging sheet valves'!A920</f>
        <v/>
      </c>
      <c r="T920" s="18">
        <f>'Tagging sheet actuators'!A920</f>
        <v>0</v>
      </c>
    </row>
    <row r="921" spans="2:20">
      <c r="B921" s="18">
        <f>'Frese Valve Selection'!Q921</f>
        <v>0</v>
      </c>
      <c r="C921" s="18">
        <f>'Frese Valve Selection'!AF921</f>
        <v>0</v>
      </c>
      <c r="S921" s="18" t="str">
        <f>'Tagging sheet valves'!A921</f>
        <v/>
      </c>
      <c r="T921" s="18">
        <f>'Tagging sheet actuators'!A921</f>
        <v>0</v>
      </c>
    </row>
    <row r="922" spans="2:20">
      <c r="B922" s="18">
        <f>'Frese Valve Selection'!Q922</f>
        <v>0</v>
      </c>
      <c r="C922" s="18">
        <f>'Frese Valve Selection'!AF922</f>
        <v>0</v>
      </c>
      <c r="S922" s="18" t="str">
        <f>'Tagging sheet valves'!A922</f>
        <v/>
      </c>
      <c r="T922" s="18">
        <f>'Tagging sheet actuators'!A922</f>
        <v>0</v>
      </c>
    </row>
    <row r="923" spans="2:20">
      <c r="B923" s="18">
        <f>'Frese Valve Selection'!Q923</f>
        <v>0</v>
      </c>
      <c r="C923" s="18">
        <f>'Frese Valve Selection'!AF923</f>
        <v>0</v>
      </c>
      <c r="S923" s="18" t="str">
        <f>'Tagging sheet valves'!A923</f>
        <v/>
      </c>
      <c r="T923" s="18">
        <f>'Tagging sheet actuators'!A923</f>
        <v>0</v>
      </c>
    </row>
    <row r="924" spans="2:20">
      <c r="B924" s="18">
        <f>'Frese Valve Selection'!Q924</f>
        <v>0</v>
      </c>
      <c r="C924" s="18">
        <f>'Frese Valve Selection'!AF924</f>
        <v>0</v>
      </c>
      <c r="S924" s="18" t="str">
        <f>'Tagging sheet valves'!A924</f>
        <v/>
      </c>
      <c r="T924" s="18">
        <f>'Tagging sheet actuators'!A924</f>
        <v>0</v>
      </c>
    </row>
    <row r="925" spans="2:20">
      <c r="B925" s="18">
        <f>'Frese Valve Selection'!Q925</f>
        <v>0</v>
      </c>
      <c r="C925" s="18">
        <f>'Frese Valve Selection'!AF925</f>
        <v>0</v>
      </c>
      <c r="S925" s="18" t="str">
        <f>'Tagging sheet valves'!A925</f>
        <v/>
      </c>
      <c r="T925" s="18">
        <f>'Tagging sheet actuators'!A925</f>
        <v>0</v>
      </c>
    </row>
    <row r="926" spans="2:20">
      <c r="B926" s="18">
        <f>'Frese Valve Selection'!Q926</f>
        <v>0</v>
      </c>
      <c r="C926" s="18">
        <f>'Frese Valve Selection'!AF926</f>
        <v>0</v>
      </c>
      <c r="S926" s="18" t="str">
        <f>'Tagging sheet valves'!A926</f>
        <v/>
      </c>
      <c r="T926" s="18">
        <f>'Tagging sheet actuators'!A926</f>
        <v>0</v>
      </c>
    </row>
    <row r="927" spans="2:20">
      <c r="B927" s="18">
        <f>'Frese Valve Selection'!Q927</f>
        <v>0</v>
      </c>
      <c r="C927" s="18">
        <f>'Frese Valve Selection'!AF927</f>
        <v>0</v>
      </c>
      <c r="S927" s="18" t="str">
        <f>'Tagging sheet valves'!A927</f>
        <v/>
      </c>
      <c r="T927" s="18">
        <f>'Tagging sheet actuators'!A927</f>
        <v>0</v>
      </c>
    </row>
    <row r="928" spans="2:20">
      <c r="B928" s="18">
        <f>'Frese Valve Selection'!Q928</f>
        <v>0</v>
      </c>
      <c r="C928" s="18">
        <f>'Frese Valve Selection'!AF928</f>
        <v>0</v>
      </c>
      <c r="S928" s="18" t="str">
        <f>'Tagging sheet valves'!A928</f>
        <v/>
      </c>
      <c r="T928" s="18">
        <f>'Tagging sheet actuators'!A928</f>
        <v>0</v>
      </c>
    </row>
    <row r="929" spans="2:20">
      <c r="B929" s="18">
        <f>'Frese Valve Selection'!Q929</f>
        <v>0</v>
      </c>
      <c r="C929" s="18">
        <f>'Frese Valve Selection'!AF929</f>
        <v>0</v>
      </c>
      <c r="S929" s="18" t="str">
        <f>'Tagging sheet valves'!A929</f>
        <v/>
      </c>
      <c r="T929" s="18">
        <f>'Tagging sheet actuators'!A929</f>
        <v>0</v>
      </c>
    </row>
    <row r="930" spans="2:20">
      <c r="B930" s="18">
        <f>'Frese Valve Selection'!Q930</f>
        <v>0</v>
      </c>
      <c r="C930" s="18">
        <f>'Frese Valve Selection'!AF930</f>
        <v>0</v>
      </c>
      <c r="S930" s="18" t="str">
        <f>'Tagging sheet valves'!A930</f>
        <v/>
      </c>
      <c r="T930" s="18">
        <f>'Tagging sheet actuators'!A930</f>
        <v>0</v>
      </c>
    </row>
    <row r="931" spans="2:20">
      <c r="B931" s="18">
        <f>'Frese Valve Selection'!Q931</f>
        <v>0</v>
      </c>
      <c r="C931" s="18">
        <f>'Frese Valve Selection'!AF931</f>
        <v>0</v>
      </c>
      <c r="S931" s="18" t="str">
        <f>'Tagging sheet valves'!A931</f>
        <v/>
      </c>
      <c r="T931" s="18">
        <f>'Tagging sheet actuators'!A931</f>
        <v>0</v>
      </c>
    </row>
    <row r="932" spans="2:20">
      <c r="B932" s="18">
        <f>'Frese Valve Selection'!Q932</f>
        <v>0</v>
      </c>
      <c r="C932" s="18">
        <f>'Frese Valve Selection'!AF932</f>
        <v>0</v>
      </c>
      <c r="S932" s="18" t="str">
        <f>'Tagging sheet valves'!A932</f>
        <v/>
      </c>
      <c r="T932" s="18">
        <f>'Tagging sheet actuators'!A932</f>
        <v>0</v>
      </c>
    </row>
    <row r="933" spans="2:20">
      <c r="B933" s="18">
        <f>'Frese Valve Selection'!Q933</f>
        <v>0</v>
      </c>
      <c r="C933" s="18">
        <f>'Frese Valve Selection'!AF933</f>
        <v>0</v>
      </c>
      <c r="S933" s="18" t="str">
        <f>'Tagging sheet valves'!A933</f>
        <v/>
      </c>
      <c r="T933" s="18">
        <f>'Tagging sheet actuators'!A933</f>
        <v>0</v>
      </c>
    </row>
    <row r="934" spans="2:20">
      <c r="B934" s="18">
        <f>'Frese Valve Selection'!Q934</f>
        <v>0</v>
      </c>
      <c r="C934" s="18">
        <f>'Frese Valve Selection'!AF934</f>
        <v>0</v>
      </c>
      <c r="S934" s="18" t="str">
        <f>'Tagging sheet valves'!A934</f>
        <v/>
      </c>
      <c r="T934" s="18">
        <f>'Tagging sheet actuators'!A934</f>
        <v>0</v>
      </c>
    </row>
    <row r="935" spans="2:20">
      <c r="B935" s="18">
        <f>'Frese Valve Selection'!Q935</f>
        <v>0</v>
      </c>
      <c r="C935" s="18">
        <f>'Frese Valve Selection'!AF935</f>
        <v>0</v>
      </c>
      <c r="S935" s="18" t="str">
        <f>'Tagging sheet valves'!A935</f>
        <v/>
      </c>
      <c r="T935" s="18">
        <f>'Tagging sheet actuators'!A935</f>
        <v>0</v>
      </c>
    </row>
    <row r="936" spans="2:20">
      <c r="B936" s="18">
        <f>'Frese Valve Selection'!Q936</f>
        <v>0</v>
      </c>
      <c r="C936" s="18">
        <f>'Frese Valve Selection'!AF936</f>
        <v>0</v>
      </c>
      <c r="S936" s="18" t="str">
        <f>'Tagging sheet valves'!A936</f>
        <v/>
      </c>
      <c r="T936" s="18">
        <f>'Tagging sheet actuators'!A936</f>
        <v>0</v>
      </c>
    </row>
    <row r="937" spans="2:20">
      <c r="B937" s="18">
        <f>'Frese Valve Selection'!Q937</f>
        <v>0</v>
      </c>
      <c r="C937" s="18">
        <f>'Frese Valve Selection'!AF937</f>
        <v>0</v>
      </c>
      <c r="S937" s="18" t="str">
        <f>'Tagging sheet valves'!A937</f>
        <v/>
      </c>
      <c r="T937" s="18">
        <f>'Tagging sheet actuators'!A937</f>
        <v>0</v>
      </c>
    </row>
    <row r="938" spans="2:20">
      <c r="B938" s="18">
        <f>'Frese Valve Selection'!Q938</f>
        <v>0</v>
      </c>
      <c r="C938" s="18">
        <f>'Frese Valve Selection'!AF938</f>
        <v>0</v>
      </c>
      <c r="S938" s="18" t="str">
        <f>'Tagging sheet valves'!A938</f>
        <v/>
      </c>
      <c r="T938" s="18">
        <f>'Tagging sheet actuators'!A938</f>
        <v>0</v>
      </c>
    </row>
    <row r="939" spans="2:20">
      <c r="B939" s="18">
        <f>'Frese Valve Selection'!Q939</f>
        <v>0</v>
      </c>
      <c r="C939" s="18">
        <f>'Frese Valve Selection'!AF939</f>
        <v>0</v>
      </c>
      <c r="S939" s="18" t="str">
        <f>'Tagging sheet valves'!A939</f>
        <v/>
      </c>
      <c r="T939" s="18">
        <f>'Tagging sheet actuators'!A939</f>
        <v>0</v>
      </c>
    </row>
    <row r="940" spans="2:20">
      <c r="B940" s="18">
        <f>'Frese Valve Selection'!Q940</f>
        <v>0</v>
      </c>
      <c r="C940" s="18">
        <f>'Frese Valve Selection'!AF940</f>
        <v>0</v>
      </c>
      <c r="S940" s="18" t="str">
        <f>'Tagging sheet valves'!A940</f>
        <v/>
      </c>
      <c r="T940" s="18">
        <f>'Tagging sheet actuators'!A940</f>
        <v>0</v>
      </c>
    </row>
    <row r="941" spans="2:20">
      <c r="B941" s="18">
        <f>'Frese Valve Selection'!Q941</f>
        <v>0</v>
      </c>
      <c r="C941" s="18">
        <f>'Frese Valve Selection'!AF941</f>
        <v>0</v>
      </c>
      <c r="S941" s="18" t="str">
        <f>'Tagging sheet valves'!A941</f>
        <v/>
      </c>
      <c r="T941" s="18">
        <f>'Tagging sheet actuators'!A941</f>
        <v>0</v>
      </c>
    </row>
    <row r="942" spans="2:20">
      <c r="B942" s="18">
        <f>'Frese Valve Selection'!Q942</f>
        <v>0</v>
      </c>
      <c r="C942" s="18">
        <f>'Frese Valve Selection'!AF942</f>
        <v>0</v>
      </c>
      <c r="S942" s="18" t="str">
        <f>'Tagging sheet valves'!A942</f>
        <v/>
      </c>
      <c r="T942" s="18">
        <f>'Tagging sheet actuators'!A942</f>
        <v>0</v>
      </c>
    </row>
    <row r="943" spans="2:20">
      <c r="B943" s="18">
        <f>'Frese Valve Selection'!Q943</f>
        <v>0</v>
      </c>
      <c r="C943" s="18">
        <f>'Frese Valve Selection'!AF943</f>
        <v>0</v>
      </c>
      <c r="S943" s="18" t="str">
        <f>'Tagging sheet valves'!A943</f>
        <v/>
      </c>
      <c r="T943" s="18">
        <f>'Tagging sheet actuators'!A943</f>
        <v>0</v>
      </c>
    </row>
    <row r="944" spans="2:20">
      <c r="B944" s="18">
        <f>'Frese Valve Selection'!Q944</f>
        <v>0</v>
      </c>
      <c r="C944" s="18">
        <f>'Frese Valve Selection'!AF944</f>
        <v>0</v>
      </c>
      <c r="S944" s="18" t="str">
        <f>'Tagging sheet valves'!A944</f>
        <v/>
      </c>
      <c r="T944" s="18">
        <f>'Tagging sheet actuators'!A944</f>
        <v>0</v>
      </c>
    </row>
    <row r="945" spans="2:20">
      <c r="B945" s="18">
        <f>'Frese Valve Selection'!Q945</f>
        <v>0</v>
      </c>
      <c r="C945" s="18">
        <f>'Frese Valve Selection'!AF945</f>
        <v>0</v>
      </c>
      <c r="S945" s="18" t="str">
        <f>'Tagging sheet valves'!A945</f>
        <v/>
      </c>
      <c r="T945" s="18">
        <f>'Tagging sheet actuators'!A945</f>
        <v>0</v>
      </c>
    </row>
    <row r="946" spans="2:20">
      <c r="B946" s="18">
        <f>'Frese Valve Selection'!Q946</f>
        <v>0</v>
      </c>
      <c r="C946" s="18">
        <f>'Frese Valve Selection'!AF946</f>
        <v>0</v>
      </c>
      <c r="S946" s="18" t="str">
        <f>'Tagging sheet valves'!A946</f>
        <v/>
      </c>
      <c r="T946" s="18">
        <f>'Tagging sheet actuators'!A946</f>
        <v>0</v>
      </c>
    </row>
    <row r="947" spans="2:20">
      <c r="B947" s="18">
        <f>'Frese Valve Selection'!Q947</f>
        <v>0</v>
      </c>
      <c r="C947" s="18">
        <f>'Frese Valve Selection'!AF947</f>
        <v>0</v>
      </c>
      <c r="S947" s="18" t="str">
        <f>'Tagging sheet valves'!A947</f>
        <v/>
      </c>
      <c r="T947" s="18">
        <f>'Tagging sheet actuators'!A947</f>
        <v>0</v>
      </c>
    </row>
    <row r="948" spans="2:20">
      <c r="B948" s="18">
        <f>'Frese Valve Selection'!Q948</f>
        <v>0</v>
      </c>
      <c r="C948" s="18">
        <f>'Frese Valve Selection'!AF948</f>
        <v>0</v>
      </c>
      <c r="S948" s="18" t="str">
        <f>'Tagging sheet valves'!A948</f>
        <v/>
      </c>
      <c r="T948" s="18">
        <f>'Tagging sheet actuators'!A948</f>
        <v>0</v>
      </c>
    </row>
    <row r="949" spans="2:20">
      <c r="B949" s="18">
        <f>'Frese Valve Selection'!Q949</f>
        <v>0</v>
      </c>
      <c r="C949" s="18">
        <f>'Frese Valve Selection'!AF949</f>
        <v>0</v>
      </c>
      <c r="S949" s="18" t="str">
        <f>'Tagging sheet valves'!A949</f>
        <v/>
      </c>
      <c r="T949" s="18">
        <f>'Tagging sheet actuators'!A949</f>
        <v>0</v>
      </c>
    </row>
    <row r="950" spans="2:20">
      <c r="B950" s="18">
        <f>'Frese Valve Selection'!Q950</f>
        <v>0</v>
      </c>
      <c r="C950" s="18">
        <f>'Frese Valve Selection'!AF950</f>
        <v>0</v>
      </c>
      <c r="S950" s="18" t="str">
        <f>'Tagging sheet valves'!A950</f>
        <v/>
      </c>
      <c r="T950" s="18">
        <f>'Tagging sheet actuators'!A950</f>
        <v>0</v>
      </c>
    </row>
    <row r="951" spans="2:20">
      <c r="B951" s="18">
        <f>'Frese Valve Selection'!Q951</f>
        <v>0</v>
      </c>
      <c r="C951" s="18">
        <f>'Frese Valve Selection'!AF951</f>
        <v>0</v>
      </c>
      <c r="S951" s="18" t="str">
        <f>'Tagging sheet valves'!A951</f>
        <v/>
      </c>
      <c r="T951" s="18">
        <f>'Tagging sheet actuators'!A951</f>
        <v>0</v>
      </c>
    </row>
    <row r="952" spans="2:20">
      <c r="B952" s="18">
        <f>'Frese Valve Selection'!Q952</f>
        <v>0</v>
      </c>
      <c r="C952" s="18">
        <f>'Frese Valve Selection'!AF952</f>
        <v>0</v>
      </c>
      <c r="S952" s="18" t="str">
        <f>'Tagging sheet valves'!A952</f>
        <v/>
      </c>
      <c r="T952" s="18">
        <f>'Tagging sheet actuators'!A952</f>
        <v>0</v>
      </c>
    </row>
    <row r="953" spans="2:20">
      <c r="B953" s="18">
        <f>'Frese Valve Selection'!Q953</f>
        <v>0</v>
      </c>
      <c r="C953" s="18">
        <f>'Frese Valve Selection'!AF953</f>
        <v>0</v>
      </c>
      <c r="S953" s="18" t="str">
        <f>'Tagging sheet valves'!A953</f>
        <v/>
      </c>
      <c r="T953" s="18">
        <f>'Tagging sheet actuators'!A953</f>
        <v>0</v>
      </c>
    </row>
    <row r="954" spans="2:20">
      <c r="B954" s="18">
        <f>'Frese Valve Selection'!Q954</f>
        <v>0</v>
      </c>
      <c r="C954" s="18">
        <f>'Frese Valve Selection'!AF954</f>
        <v>0</v>
      </c>
      <c r="S954" s="18" t="str">
        <f>'Tagging sheet valves'!A954</f>
        <v/>
      </c>
      <c r="T954" s="18">
        <f>'Tagging sheet actuators'!A954</f>
        <v>0</v>
      </c>
    </row>
    <row r="955" spans="2:20">
      <c r="B955" s="18">
        <f>'Frese Valve Selection'!Q955</f>
        <v>0</v>
      </c>
      <c r="C955" s="18">
        <f>'Frese Valve Selection'!AF955</f>
        <v>0</v>
      </c>
      <c r="S955" s="18" t="str">
        <f>'Tagging sheet valves'!A955</f>
        <v/>
      </c>
      <c r="T955" s="18">
        <f>'Tagging sheet actuators'!A955</f>
        <v>0</v>
      </c>
    </row>
    <row r="956" spans="2:20">
      <c r="B956" s="18">
        <f>'Frese Valve Selection'!Q956</f>
        <v>0</v>
      </c>
      <c r="C956" s="18">
        <f>'Frese Valve Selection'!AF956</f>
        <v>0</v>
      </c>
      <c r="S956" s="18" t="str">
        <f>'Tagging sheet valves'!A956</f>
        <v/>
      </c>
      <c r="T956" s="18">
        <f>'Tagging sheet actuators'!A956</f>
        <v>0</v>
      </c>
    </row>
    <row r="957" spans="2:20">
      <c r="B957" s="18">
        <f>'Frese Valve Selection'!Q957</f>
        <v>0</v>
      </c>
      <c r="C957" s="18">
        <f>'Frese Valve Selection'!AF957</f>
        <v>0</v>
      </c>
      <c r="S957" s="18" t="str">
        <f>'Tagging sheet valves'!A957</f>
        <v/>
      </c>
      <c r="T957" s="18">
        <f>'Tagging sheet actuators'!A957</f>
        <v>0</v>
      </c>
    </row>
    <row r="958" spans="2:20">
      <c r="B958" s="18">
        <f>'Frese Valve Selection'!Q958</f>
        <v>0</v>
      </c>
      <c r="C958" s="18">
        <f>'Frese Valve Selection'!AF958</f>
        <v>0</v>
      </c>
      <c r="S958" s="18" t="str">
        <f>'Tagging sheet valves'!A958</f>
        <v/>
      </c>
      <c r="T958" s="18">
        <f>'Tagging sheet actuators'!A958</f>
        <v>0</v>
      </c>
    </row>
    <row r="959" spans="2:20">
      <c r="B959" s="18">
        <f>'Frese Valve Selection'!Q959</f>
        <v>0</v>
      </c>
      <c r="C959" s="18">
        <f>'Frese Valve Selection'!AF959</f>
        <v>0</v>
      </c>
      <c r="S959" s="18" t="str">
        <f>'Tagging sheet valves'!A959</f>
        <v/>
      </c>
      <c r="T959" s="18">
        <f>'Tagging sheet actuators'!A959</f>
        <v>0</v>
      </c>
    </row>
    <row r="960" spans="2:20">
      <c r="B960" s="18">
        <f>'Frese Valve Selection'!Q960</f>
        <v>0</v>
      </c>
      <c r="C960" s="18">
        <f>'Frese Valve Selection'!AF960</f>
        <v>0</v>
      </c>
      <c r="S960" s="18" t="str">
        <f>'Tagging sheet valves'!A960</f>
        <v/>
      </c>
      <c r="T960" s="18">
        <f>'Tagging sheet actuators'!A960</f>
        <v>0</v>
      </c>
    </row>
    <row r="961" spans="2:20">
      <c r="B961" s="18">
        <f>'Frese Valve Selection'!Q961</f>
        <v>0</v>
      </c>
      <c r="C961" s="18">
        <f>'Frese Valve Selection'!AF961</f>
        <v>0</v>
      </c>
      <c r="S961" s="18" t="str">
        <f>'Tagging sheet valves'!A961</f>
        <v/>
      </c>
      <c r="T961" s="18">
        <f>'Tagging sheet actuators'!A961</f>
        <v>0</v>
      </c>
    </row>
    <row r="962" spans="2:20">
      <c r="B962" s="18">
        <f>'Frese Valve Selection'!Q962</f>
        <v>0</v>
      </c>
      <c r="C962" s="18">
        <f>'Frese Valve Selection'!AF962</f>
        <v>0</v>
      </c>
      <c r="S962" s="18" t="str">
        <f>'Tagging sheet valves'!A962</f>
        <v/>
      </c>
      <c r="T962" s="18">
        <f>'Tagging sheet actuators'!A962</f>
        <v>0</v>
      </c>
    </row>
    <row r="963" spans="2:20">
      <c r="B963" s="18">
        <f>'Frese Valve Selection'!Q963</f>
        <v>0</v>
      </c>
      <c r="C963" s="18">
        <f>'Frese Valve Selection'!AF963</f>
        <v>0</v>
      </c>
      <c r="S963" s="18" t="str">
        <f>'Tagging sheet valves'!A963</f>
        <v/>
      </c>
      <c r="T963" s="18">
        <f>'Tagging sheet actuators'!A963</f>
        <v>0</v>
      </c>
    </row>
    <row r="964" spans="2:20">
      <c r="B964" s="18">
        <f>'Frese Valve Selection'!Q964</f>
        <v>0</v>
      </c>
      <c r="C964" s="18">
        <f>'Frese Valve Selection'!AF964</f>
        <v>0</v>
      </c>
      <c r="S964" s="18" t="str">
        <f>'Tagging sheet valves'!A964</f>
        <v/>
      </c>
      <c r="T964" s="18">
        <f>'Tagging sheet actuators'!A964</f>
        <v>0</v>
      </c>
    </row>
    <row r="965" spans="2:20">
      <c r="B965" s="18">
        <f>'Frese Valve Selection'!Q965</f>
        <v>0</v>
      </c>
      <c r="C965" s="18">
        <f>'Frese Valve Selection'!AF965</f>
        <v>0</v>
      </c>
      <c r="S965" s="18" t="str">
        <f>'Tagging sheet valves'!A965</f>
        <v/>
      </c>
      <c r="T965" s="18">
        <f>'Tagging sheet actuators'!A965</f>
        <v>0</v>
      </c>
    </row>
    <row r="966" spans="2:20">
      <c r="B966" s="18">
        <f>'Frese Valve Selection'!Q966</f>
        <v>0</v>
      </c>
      <c r="C966" s="18">
        <f>'Frese Valve Selection'!AF966</f>
        <v>0</v>
      </c>
      <c r="S966" s="18" t="str">
        <f>'Tagging sheet valves'!A966</f>
        <v/>
      </c>
      <c r="T966" s="18">
        <f>'Tagging sheet actuators'!A966</f>
        <v>0</v>
      </c>
    </row>
    <row r="967" spans="2:20">
      <c r="B967" s="18">
        <f>'Frese Valve Selection'!Q967</f>
        <v>0</v>
      </c>
      <c r="C967" s="18">
        <f>'Frese Valve Selection'!AF967</f>
        <v>0</v>
      </c>
      <c r="S967" s="18" t="str">
        <f>'Tagging sheet valves'!A967</f>
        <v/>
      </c>
      <c r="T967" s="18">
        <f>'Tagging sheet actuators'!A967</f>
        <v>0</v>
      </c>
    </row>
    <row r="968" spans="2:20">
      <c r="B968" s="18">
        <f>'Frese Valve Selection'!Q968</f>
        <v>0</v>
      </c>
      <c r="C968" s="18">
        <f>'Frese Valve Selection'!AF968</f>
        <v>0</v>
      </c>
      <c r="S968" s="18" t="str">
        <f>'Tagging sheet valves'!A968</f>
        <v/>
      </c>
      <c r="T968" s="18">
        <f>'Tagging sheet actuators'!A968</f>
        <v>0</v>
      </c>
    </row>
    <row r="969" spans="2:20">
      <c r="B969" s="18">
        <f>'Frese Valve Selection'!Q969</f>
        <v>0</v>
      </c>
      <c r="C969" s="18">
        <f>'Frese Valve Selection'!AF969</f>
        <v>0</v>
      </c>
      <c r="S969" s="18" t="str">
        <f>'Tagging sheet valves'!A969</f>
        <v/>
      </c>
      <c r="T969" s="18">
        <f>'Tagging sheet actuators'!A969</f>
        <v>0</v>
      </c>
    </row>
    <row r="970" spans="2:20">
      <c r="B970" s="18">
        <f>'Frese Valve Selection'!Q970</f>
        <v>0</v>
      </c>
      <c r="C970" s="18">
        <f>'Frese Valve Selection'!AF970</f>
        <v>0</v>
      </c>
      <c r="S970" s="18" t="str">
        <f>'Tagging sheet valves'!A970</f>
        <v/>
      </c>
      <c r="T970" s="18">
        <f>'Tagging sheet actuators'!A970</f>
        <v>0</v>
      </c>
    </row>
    <row r="971" spans="2:20">
      <c r="B971" s="18">
        <f>'Frese Valve Selection'!Q971</f>
        <v>0</v>
      </c>
      <c r="C971" s="18">
        <f>'Frese Valve Selection'!AF971</f>
        <v>0</v>
      </c>
      <c r="S971" s="18" t="str">
        <f>'Tagging sheet valves'!A971</f>
        <v/>
      </c>
      <c r="T971" s="18">
        <f>'Tagging sheet actuators'!A971</f>
        <v>0</v>
      </c>
    </row>
    <row r="972" spans="2:20">
      <c r="B972" s="18">
        <f>'Frese Valve Selection'!Q972</f>
        <v>0</v>
      </c>
      <c r="C972" s="18">
        <f>'Frese Valve Selection'!AF972</f>
        <v>0</v>
      </c>
      <c r="S972" s="18" t="str">
        <f>'Tagging sheet valves'!A972</f>
        <v/>
      </c>
      <c r="T972" s="18">
        <f>'Tagging sheet actuators'!A972</f>
        <v>0</v>
      </c>
    </row>
    <row r="973" spans="2:20">
      <c r="B973" s="18">
        <f>'Frese Valve Selection'!Q973</f>
        <v>0</v>
      </c>
      <c r="C973" s="18">
        <f>'Frese Valve Selection'!AF973</f>
        <v>0</v>
      </c>
      <c r="S973" s="18" t="str">
        <f>'Tagging sheet valves'!A973</f>
        <v/>
      </c>
      <c r="T973" s="18">
        <f>'Tagging sheet actuators'!A973</f>
        <v>0</v>
      </c>
    </row>
    <row r="974" spans="2:20">
      <c r="B974" s="18">
        <f>'Frese Valve Selection'!Q974</f>
        <v>0</v>
      </c>
      <c r="C974" s="18">
        <f>'Frese Valve Selection'!AF974</f>
        <v>0</v>
      </c>
      <c r="S974" s="18" t="str">
        <f>'Tagging sheet valves'!A974</f>
        <v/>
      </c>
      <c r="T974" s="18">
        <f>'Tagging sheet actuators'!A974</f>
        <v>0</v>
      </c>
    </row>
    <row r="975" spans="2:20">
      <c r="B975" s="18">
        <f>'Frese Valve Selection'!Q975</f>
        <v>0</v>
      </c>
      <c r="C975" s="18">
        <f>'Frese Valve Selection'!AF975</f>
        <v>0</v>
      </c>
      <c r="S975" s="18" t="str">
        <f>'Tagging sheet valves'!A975</f>
        <v/>
      </c>
      <c r="T975" s="18">
        <f>'Tagging sheet actuators'!A975</f>
        <v>0</v>
      </c>
    </row>
    <row r="976" spans="2:20">
      <c r="B976" s="18">
        <f>'Frese Valve Selection'!Q976</f>
        <v>0</v>
      </c>
      <c r="C976" s="18">
        <f>'Frese Valve Selection'!AF976</f>
        <v>0</v>
      </c>
      <c r="S976" s="18" t="str">
        <f>'Tagging sheet valves'!A976</f>
        <v/>
      </c>
      <c r="T976" s="18">
        <f>'Tagging sheet actuators'!A976</f>
        <v>0</v>
      </c>
    </row>
    <row r="977" spans="2:20">
      <c r="B977" s="18">
        <f>'Frese Valve Selection'!Q977</f>
        <v>0</v>
      </c>
      <c r="C977" s="18">
        <f>'Frese Valve Selection'!AF977</f>
        <v>0</v>
      </c>
      <c r="S977" s="18" t="str">
        <f>'Tagging sheet valves'!A977</f>
        <v/>
      </c>
      <c r="T977" s="18">
        <f>'Tagging sheet actuators'!A977</f>
        <v>0</v>
      </c>
    </row>
    <row r="978" spans="2:20">
      <c r="B978" s="18">
        <f>'Frese Valve Selection'!Q978</f>
        <v>0</v>
      </c>
      <c r="C978" s="18">
        <f>'Frese Valve Selection'!AF978</f>
        <v>0</v>
      </c>
      <c r="S978" s="18" t="str">
        <f>'Tagging sheet valves'!A978</f>
        <v/>
      </c>
      <c r="T978" s="18">
        <f>'Tagging sheet actuators'!A978</f>
        <v>0</v>
      </c>
    </row>
    <row r="979" spans="2:20">
      <c r="B979" s="18">
        <f>'Frese Valve Selection'!Q979</f>
        <v>0</v>
      </c>
      <c r="C979" s="18">
        <f>'Frese Valve Selection'!AF979</f>
        <v>0</v>
      </c>
      <c r="S979" s="18" t="str">
        <f>'Tagging sheet valves'!A979</f>
        <v/>
      </c>
      <c r="T979" s="18">
        <f>'Tagging sheet actuators'!A979</f>
        <v>0</v>
      </c>
    </row>
    <row r="980" spans="2:20">
      <c r="B980" s="18">
        <f>'Frese Valve Selection'!Q980</f>
        <v>0</v>
      </c>
      <c r="C980" s="18">
        <f>'Frese Valve Selection'!AF980</f>
        <v>0</v>
      </c>
      <c r="S980" s="18" t="str">
        <f>'Tagging sheet valves'!A980</f>
        <v/>
      </c>
      <c r="T980" s="18">
        <f>'Tagging sheet actuators'!A980</f>
        <v>0</v>
      </c>
    </row>
    <row r="981" spans="2:20">
      <c r="B981" s="18">
        <f>'Frese Valve Selection'!Q981</f>
        <v>0</v>
      </c>
      <c r="C981" s="18">
        <f>'Frese Valve Selection'!AF981</f>
        <v>0</v>
      </c>
      <c r="S981" s="18" t="str">
        <f>'Tagging sheet valves'!A981</f>
        <v/>
      </c>
      <c r="T981" s="18">
        <f>'Tagging sheet actuators'!A981</f>
        <v>0</v>
      </c>
    </row>
    <row r="982" spans="2:20">
      <c r="B982" s="18">
        <f>'Frese Valve Selection'!Q982</f>
        <v>0</v>
      </c>
      <c r="C982" s="18">
        <f>'Frese Valve Selection'!AF982</f>
        <v>0</v>
      </c>
      <c r="S982" s="18" t="str">
        <f>'Tagging sheet valves'!A982</f>
        <v/>
      </c>
      <c r="T982" s="18">
        <f>'Tagging sheet actuators'!A982</f>
        <v>0</v>
      </c>
    </row>
    <row r="983" spans="2:20">
      <c r="B983" s="18">
        <f>'Frese Valve Selection'!Q983</f>
        <v>0</v>
      </c>
      <c r="C983" s="18">
        <f>'Frese Valve Selection'!AF983</f>
        <v>0</v>
      </c>
      <c r="S983" s="18" t="str">
        <f>'Tagging sheet valves'!A983</f>
        <v/>
      </c>
      <c r="T983" s="18">
        <f>'Tagging sheet actuators'!A983</f>
        <v>0</v>
      </c>
    </row>
    <row r="984" spans="2:20">
      <c r="B984" s="18">
        <f>'Frese Valve Selection'!Q984</f>
        <v>0</v>
      </c>
      <c r="C984" s="18">
        <f>'Frese Valve Selection'!AF984</f>
        <v>0</v>
      </c>
      <c r="S984" s="18" t="str">
        <f>'Tagging sheet valves'!A984</f>
        <v/>
      </c>
      <c r="T984" s="18">
        <f>'Tagging sheet actuators'!A984</f>
        <v>0</v>
      </c>
    </row>
    <row r="985" spans="2:20">
      <c r="B985" s="18">
        <f>'Frese Valve Selection'!Q985</f>
        <v>0</v>
      </c>
      <c r="C985" s="18">
        <f>'Frese Valve Selection'!AF985</f>
        <v>0</v>
      </c>
      <c r="S985" s="18" t="str">
        <f>'Tagging sheet valves'!A985</f>
        <v/>
      </c>
      <c r="T985" s="18">
        <f>'Tagging sheet actuators'!A985</f>
        <v>0</v>
      </c>
    </row>
    <row r="986" spans="2:20">
      <c r="B986" s="18">
        <f>'Frese Valve Selection'!Q986</f>
        <v>0</v>
      </c>
      <c r="C986" s="18">
        <f>'Frese Valve Selection'!AF986</f>
        <v>0</v>
      </c>
      <c r="S986" s="18" t="str">
        <f>'Tagging sheet valves'!A986</f>
        <v/>
      </c>
      <c r="T986" s="18">
        <f>'Tagging sheet actuators'!A986</f>
        <v>0</v>
      </c>
    </row>
    <row r="987" spans="2:20">
      <c r="B987" s="18">
        <f>'Frese Valve Selection'!Q987</f>
        <v>0</v>
      </c>
      <c r="C987" s="18">
        <f>'Frese Valve Selection'!AF987</f>
        <v>0</v>
      </c>
      <c r="S987" s="18" t="str">
        <f>'Tagging sheet valves'!A987</f>
        <v/>
      </c>
      <c r="T987" s="18">
        <f>'Tagging sheet actuators'!A987</f>
        <v>0</v>
      </c>
    </row>
    <row r="988" spans="2:20">
      <c r="B988" s="18">
        <f>'Frese Valve Selection'!Q988</f>
        <v>0</v>
      </c>
      <c r="C988" s="18">
        <f>'Frese Valve Selection'!AF988</f>
        <v>0</v>
      </c>
      <c r="S988" s="18" t="str">
        <f>'Tagging sheet valves'!A988</f>
        <v/>
      </c>
      <c r="T988" s="18">
        <f>'Tagging sheet actuators'!A988</f>
        <v>0</v>
      </c>
    </row>
    <row r="989" spans="2:20">
      <c r="B989" s="18">
        <f>'Frese Valve Selection'!Q989</f>
        <v>0</v>
      </c>
      <c r="C989" s="18">
        <f>'Frese Valve Selection'!AF989</f>
        <v>0</v>
      </c>
      <c r="S989" s="18" t="str">
        <f>'Tagging sheet valves'!A989</f>
        <v/>
      </c>
      <c r="T989" s="18">
        <f>'Tagging sheet actuators'!A989</f>
        <v>0</v>
      </c>
    </row>
    <row r="990" spans="2:20">
      <c r="B990" s="18">
        <f>'Frese Valve Selection'!Q990</f>
        <v>0</v>
      </c>
      <c r="C990" s="18">
        <f>'Frese Valve Selection'!AF990</f>
        <v>0</v>
      </c>
      <c r="S990" s="18" t="str">
        <f>'Tagging sheet valves'!A990</f>
        <v/>
      </c>
      <c r="T990" s="18">
        <f>'Tagging sheet actuators'!A990</f>
        <v>0</v>
      </c>
    </row>
    <row r="991" spans="2:20">
      <c r="B991" s="18">
        <f>'Frese Valve Selection'!Q991</f>
        <v>0</v>
      </c>
      <c r="C991" s="18">
        <f>'Frese Valve Selection'!AF991</f>
        <v>0</v>
      </c>
      <c r="S991" s="18" t="str">
        <f>'Tagging sheet valves'!A991</f>
        <v/>
      </c>
      <c r="T991" s="18">
        <f>'Tagging sheet actuators'!A991</f>
        <v>0</v>
      </c>
    </row>
    <row r="992" spans="2:20">
      <c r="B992" s="18">
        <f>'Frese Valve Selection'!Q992</f>
        <v>0</v>
      </c>
      <c r="C992" s="18">
        <f>'Frese Valve Selection'!AF992</f>
        <v>0</v>
      </c>
      <c r="S992" s="18" t="str">
        <f>'Tagging sheet valves'!A992</f>
        <v/>
      </c>
      <c r="T992" s="18">
        <f>'Tagging sheet actuators'!A992</f>
        <v>0</v>
      </c>
    </row>
    <row r="993" spans="2:20">
      <c r="B993" s="18">
        <f>'Frese Valve Selection'!Q993</f>
        <v>0</v>
      </c>
      <c r="C993" s="18">
        <f>'Frese Valve Selection'!AF993</f>
        <v>0</v>
      </c>
      <c r="S993" s="18" t="str">
        <f>'Tagging sheet valves'!A993</f>
        <v/>
      </c>
      <c r="T993" s="18">
        <f>'Tagging sheet actuators'!A993</f>
        <v>0</v>
      </c>
    </row>
    <row r="994" spans="2:20">
      <c r="B994" s="18">
        <f>'Frese Valve Selection'!Q994</f>
        <v>0</v>
      </c>
      <c r="C994" s="18">
        <f>'Frese Valve Selection'!AF994</f>
        <v>0</v>
      </c>
      <c r="S994" s="18" t="str">
        <f>'Tagging sheet valves'!A994</f>
        <v/>
      </c>
      <c r="T994" s="18">
        <f>'Tagging sheet actuators'!A994</f>
        <v>0</v>
      </c>
    </row>
    <row r="995" spans="2:20">
      <c r="B995" s="18">
        <f>'Frese Valve Selection'!Q995</f>
        <v>0</v>
      </c>
      <c r="C995" s="18">
        <f>'Frese Valve Selection'!AF995</f>
        <v>0</v>
      </c>
      <c r="S995" s="18" t="str">
        <f>'Tagging sheet valves'!A995</f>
        <v/>
      </c>
      <c r="T995" s="18">
        <f>'Tagging sheet actuators'!A995</f>
        <v>0</v>
      </c>
    </row>
    <row r="996" spans="2:20">
      <c r="B996" s="18">
        <f>'Frese Valve Selection'!Q996</f>
        <v>0</v>
      </c>
      <c r="C996" s="18">
        <f>'Frese Valve Selection'!AF996</f>
        <v>0</v>
      </c>
      <c r="S996" s="18" t="str">
        <f>'Tagging sheet valves'!A996</f>
        <v/>
      </c>
      <c r="T996" s="18">
        <f>'Tagging sheet actuators'!A996</f>
        <v>0</v>
      </c>
    </row>
    <row r="997" spans="2:20">
      <c r="B997" s="18">
        <f>'Frese Valve Selection'!Q997</f>
        <v>0</v>
      </c>
      <c r="C997" s="18">
        <f>'Frese Valve Selection'!AF997</f>
        <v>0</v>
      </c>
      <c r="S997" s="18" t="str">
        <f>'Tagging sheet valves'!A997</f>
        <v/>
      </c>
      <c r="T997" s="18">
        <f>'Tagging sheet actuators'!A997</f>
        <v>0</v>
      </c>
    </row>
    <row r="998" spans="2:20">
      <c r="B998" s="18">
        <f>'Frese Valve Selection'!Q998</f>
        <v>0</v>
      </c>
      <c r="C998" s="18">
        <f>'Frese Valve Selection'!AF998</f>
        <v>0</v>
      </c>
      <c r="S998" s="18" t="str">
        <f>'Tagging sheet valves'!A998</f>
        <v/>
      </c>
      <c r="T998" s="18">
        <f>'Tagging sheet actuators'!A998</f>
        <v>0</v>
      </c>
    </row>
    <row r="999" spans="2:20">
      <c r="B999" s="18">
        <f>'Frese Valve Selection'!Q999</f>
        <v>0</v>
      </c>
      <c r="C999" s="18">
        <f>'Frese Valve Selection'!AF999</f>
        <v>0</v>
      </c>
      <c r="S999" s="18" t="str">
        <f>'Tagging sheet valves'!A999</f>
        <v/>
      </c>
      <c r="T999" s="18">
        <f>'Tagging sheet actuators'!A999</f>
        <v>0</v>
      </c>
    </row>
    <row r="1000" spans="2:20">
      <c r="B1000" s="18">
        <f>'Frese Valve Selection'!Q1000</f>
        <v>0</v>
      </c>
      <c r="C1000" s="18">
        <f>'Frese Valve Selection'!AF1000</f>
        <v>0</v>
      </c>
      <c r="S1000" s="18" t="str">
        <f>'Tagging sheet valves'!A1000</f>
        <v/>
      </c>
      <c r="T1000" s="18">
        <f>'Tagging sheet actuators'!A1000</f>
        <v>0</v>
      </c>
    </row>
  </sheetData>
  <sheetProtection sort="0" autoFilter="0" pivotTables="0"/>
  <mergeCells count="1">
    <mergeCell ref="W28:Z31"/>
  </mergeCells>
  <pageMargins left="0.7" right="0.7" top="0.75" bottom="0.75" header="0.3" footer="0.3"/>
  <pageSetup paperSize="9" orientation="portrait" verticalDpi="0" r:id="rId5"/>
  <drawing r:id="rId6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F99E3A-838D-4AF0-BD16-645AF9698775}">
  <dimension ref="B2:H51"/>
  <sheetViews>
    <sheetView topLeftCell="A40" workbookViewId="0">
      <selection activeCell="B52" sqref="B52"/>
    </sheetView>
  </sheetViews>
  <sheetFormatPr defaultRowHeight="15"/>
  <cols>
    <col min="3" max="3" width="14.140625" bestFit="1" customWidth="1"/>
    <col min="4" max="4" width="11" bestFit="1" customWidth="1"/>
    <col min="5" max="5" width="10.42578125" bestFit="1" customWidth="1"/>
    <col min="6" max="6" width="10.42578125" customWidth="1"/>
    <col min="7" max="7" width="34.28515625" bestFit="1" customWidth="1"/>
  </cols>
  <sheetData>
    <row r="2" spans="2:8" ht="30">
      <c r="B2" s="3" t="s">
        <v>38</v>
      </c>
      <c r="C2" s="3" t="s">
        <v>39</v>
      </c>
      <c r="D2" s="3" t="s">
        <v>40</v>
      </c>
      <c r="E2" s="3" t="s">
        <v>41</v>
      </c>
      <c r="F2" s="3" t="s">
        <v>42</v>
      </c>
      <c r="G2" s="3" t="s">
        <v>43</v>
      </c>
      <c r="H2" s="3" t="s">
        <v>44</v>
      </c>
    </row>
    <row r="3" spans="2:8">
      <c r="B3" s="18" t="s">
        <v>144</v>
      </c>
      <c r="C3" s="5" t="s">
        <v>90</v>
      </c>
      <c r="D3" s="18" t="s">
        <v>145</v>
      </c>
      <c r="E3" s="18" t="s">
        <v>92</v>
      </c>
      <c r="F3" s="18" t="s">
        <v>93</v>
      </c>
      <c r="G3" s="5" t="s">
        <v>94</v>
      </c>
      <c r="H3" s="5" t="s">
        <v>95</v>
      </c>
    </row>
    <row r="4" spans="2:8">
      <c r="B4" s="18" t="s">
        <v>146</v>
      </c>
      <c r="C4" s="5" t="s">
        <v>90</v>
      </c>
      <c r="D4" s="18" t="s">
        <v>145</v>
      </c>
      <c r="E4" s="18" t="s">
        <v>92</v>
      </c>
      <c r="F4" s="18" t="s">
        <v>93</v>
      </c>
      <c r="G4" s="5" t="s">
        <v>147</v>
      </c>
      <c r="H4" s="5" t="s">
        <v>95</v>
      </c>
    </row>
    <row r="5" spans="2:8">
      <c r="B5" s="5" t="s">
        <v>148</v>
      </c>
      <c r="C5" s="5" t="s">
        <v>90</v>
      </c>
      <c r="D5" s="18" t="s">
        <v>149</v>
      </c>
      <c r="E5" s="5" t="s">
        <v>92</v>
      </c>
      <c r="F5" s="18" t="s">
        <v>93</v>
      </c>
      <c r="G5" s="5" t="s">
        <v>150</v>
      </c>
      <c r="H5" s="5" t="s">
        <v>95</v>
      </c>
    </row>
    <row r="6" spans="2:8">
      <c r="B6" s="5" t="s">
        <v>151</v>
      </c>
      <c r="C6" s="5" t="s">
        <v>90</v>
      </c>
      <c r="D6" s="18" t="s">
        <v>145</v>
      </c>
      <c r="E6" s="5" t="s">
        <v>92</v>
      </c>
      <c r="F6" s="18" t="s">
        <v>93</v>
      </c>
      <c r="G6" s="5" t="s">
        <v>152</v>
      </c>
      <c r="H6" s="5" t="s">
        <v>95</v>
      </c>
    </row>
    <row r="7" spans="2:8">
      <c r="B7" s="5" t="s">
        <v>89</v>
      </c>
      <c r="C7" s="5" t="s">
        <v>90</v>
      </c>
      <c r="D7" s="18" t="s">
        <v>91</v>
      </c>
      <c r="E7" s="5" t="s">
        <v>92</v>
      </c>
      <c r="F7" s="18" t="s">
        <v>93</v>
      </c>
      <c r="G7" s="5" t="s">
        <v>94</v>
      </c>
      <c r="H7" s="5" t="s">
        <v>95</v>
      </c>
    </row>
    <row r="8" spans="2:8">
      <c r="B8" s="5" t="s">
        <v>153</v>
      </c>
      <c r="C8" s="5" t="s">
        <v>154</v>
      </c>
      <c r="D8" s="18" t="s">
        <v>15188</v>
      </c>
      <c r="E8" s="18" t="s">
        <v>15186</v>
      </c>
      <c r="F8" s="18" t="s">
        <v>93</v>
      </c>
      <c r="G8" s="5" t="s">
        <v>155</v>
      </c>
      <c r="H8" s="5" t="s">
        <v>95</v>
      </c>
    </row>
    <row r="9" spans="2:8">
      <c r="B9" s="5" t="s">
        <v>156</v>
      </c>
      <c r="C9" s="5" t="s">
        <v>154</v>
      </c>
      <c r="D9" s="18" t="s">
        <v>15188</v>
      </c>
      <c r="E9" s="18" t="s">
        <v>15186</v>
      </c>
      <c r="F9" s="18" t="s">
        <v>93</v>
      </c>
      <c r="G9" s="5" t="s">
        <v>155</v>
      </c>
      <c r="H9" s="5" t="s">
        <v>95</v>
      </c>
    </row>
    <row r="12" spans="2:8">
      <c r="B12" s="113"/>
      <c r="C12" s="113"/>
      <c r="D12" s="114"/>
      <c r="E12" s="113"/>
      <c r="F12" s="113"/>
      <c r="G12" s="113"/>
      <c r="H12" s="113"/>
    </row>
    <row r="13" spans="2:8">
      <c r="B13" s="5" t="s">
        <v>157</v>
      </c>
      <c r="C13" s="5" t="s">
        <v>90</v>
      </c>
      <c r="D13" s="18" t="s">
        <v>91</v>
      </c>
      <c r="E13" s="5" t="s">
        <v>92</v>
      </c>
      <c r="F13" s="18" t="s">
        <v>149</v>
      </c>
      <c r="G13" s="5" t="s">
        <v>158</v>
      </c>
      <c r="H13" s="5" t="s">
        <v>95</v>
      </c>
    </row>
    <row r="14" spans="2:8">
      <c r="B14" s="18" t="s">
        <v>159</v>
      </c>
      <c r="C14" s="5" t="s">
        <v>90</v>
      </c>
      <c r="D14" s="18" t="s">
        <v>91</v>
      </c>
      <c r="E14" s="5" t="s">
        <v>92</v>
      </c>
      <c r="F14" s="18" t="s">
        <v>149</v>
      </c>
      <c r="G14" s="5" t="s">
        <v>158</v>
      </c>
      <c r="H14" s="5" t="s">
        <v>95</v>
      </c>
    </row>
    <row r="15" spans="2:8">
      <c r="B15" s="18" t="s">
        <v>160</v>
      </c>
      <c r="C15" s="5" t="s">
        <v>90</v>
      </c>
      <c r="D15" s="18" t="s">
        <v>91</v>
      </c>
      <c r="E15" s="5" t="s">
        <v>92</v>
      </c>
      <c r="F15" s="18" t="s">
        <v>149</v>
      </c>
      <c r="G15" s="5" t="s">
        <v>158</v>
      </c>
      <c r="H15" s="5" t="s">
        <v>95</v>
      </c>
    </row>
    <row r="16" spans="2:8">
      <c r="B16" s="18" t="s">
        <v>161</v>
      </c>
      <c r="C16" s="5" t="s">
        <v>90</v>
      </c>
      <c r="D16" s="18" t="s">
        <v>91</v>
      </c>
      <c r="E16" s="5" t="s">
        <v>92</v>
      </c>
      <c r="F16" s="18" t="s">
        <v>91</v>
      </c>
      <c r="G16" s="5" t="s">
        <v>158</v>
      </c>
      <c r="H16" s="5" t="s">
        <v>95</v>
      </c>
    </row>
    <row r="17" spans="2:8">
      <c r="B17" s="18" t="s">
        <v>4939</v>
      </c>
      <c r="C17" s="5" t="s">
        <v>90</v>
      </c>
      <c r="D17" s="18" t="s">
        <v>15204</v>
      </c>
      <c r="E17" s="5" t="s">
        <v>92</v>
      </c>
      <c r="F17" s="18" t="s">
        <v>91</v>
      </c>
      <c r="G17" s="5" t="s">
        <v>158</v>
      </c>
      <c r="H17" s="5" t="s">
        <v>15205</v>
      </c>
    </row>
    <row r="18" spans="2:8">
      <c r="B18" s="18" t="s">
        <v>4941</v>
      </c>
      <c r="C18" s="5" t="s">
        <v>90</v>
      </c>
      <c r="D18" s="18" t="s">
        <v>15206</v>
      </c>
      <c r="E18" s="5" t="s">
        <v>92</v>
      </c>
      <c r="F18" s="18" t="s">
        <v>91</v>
      </c>
      <c r="G18" s="5" t="s">
        <v>158</v>
      </c>
      <c r="H18" s="5" t="s">
        <v>15205</v>
      </c>
    </row>
    <row r="19" spans="2:8">
      <c r="B19" s="18" t="s">
        <v>162</v>
      </c>
      <c r="C19" s="5" t="s">
        <v>90</v>
      </c>
      <c r="D19" s="18" t="s">
        <v>78</v>
      </c>
      <c r="E19" s="5" t="s">
        <v>92</v>
      </c>
      <c r="F19" s="18" t="s">
        <v>91</v>
      </c>
      <c r="G19" s="5" t="s">
        <v>158</v>
      </c>
      <c r="H19" s="5" t="s">
        <v>95</v>
      </c>
    </row>
    <row r="20" spans="2:8">
      <c r="B20" s="18" t="s">
        <v>163</v>
      </c>
      <c r="C20" s="5" t="s">
        <v>90</v>
      </c>
      <c r="D20" s="18" t="s">
        <v>78</v>
      </c>
      <c r="E20" s="5" t="s">
        <v>92</v>
      </c>
      <c r="F20" s="18" t="s">
        <v>91</v>
      </c>
      <c r="G20" s="5" t="s">
        <v>158</v>
      </c>
      <c r="H20" s="5" t="s">
        <v>95</v>
      </c>
    </row>
    <row r="21" spans="2:8">
      <c r="B21" s="18" t="s">
        <v>164</v>
      </c>
      <c r="C21" s="5" t="s">
        <v>90</v>
      </c>
      <c r="D21" s="18" t="s">
        <v>78</v>
      </c>
      <c r="E21" s="5" t="s">
        <v>92</v>
      </c>
      <c r="F21" s="18" t="s">
        <v>91</v>
      </c>
      <c r="G21" s="5" t="s">
        <v>158</v>
      </c>
      <c r="H21" s="5" t="s">
        <v>95</v>
      </c>
    </row>
    <row r="23" spans="2:8">
      <c r="B23" s="5" t="s">
        <v>165</v>
      </c>
      <c r="C23" s="5" t="s">
        <v>90</v>
      </c>
      <c r="D23" s="18" t="s">
        <v>166</v>
      </c>
      <c r="E23" s="18" t="s">
        <v>77</v>
      </c>
      <c r="F23" s="18" t="s">
        <v>93</v>
      </c>
      <c r="G23" s="5" t="s">
        <v>167</v>
      </c>
      <c r="H23" s="5" t="s">
        <v>95</v>
      </c>
    </row>
    <row r="24" spans="2:8">
      <c r="B24" s="5" t="s">
        <v>4931</v>
      </c>
      <c r="C24" s="5" t="s">
        <v>90</v>
      </c>
      <c r="D24" s="18" t="s">
        <v>15180</v>
      </c>
      <c r="E24" s="18" t="s">
        <v>92</v>
      </c>
      <c r="F24" s="18" t="s">
        <v>149</v>
      </c>
      <c r="G24" s="5" t="s">
        <v>158</v>
      </c>
      <c r="H24" s="5" t="s">
        <v>95</v>
      </c>
    </row>
    <row r="25" spans="2:8">
      <c r="B25" s="5" t="s">
        <v>4933</v>
      </c>
      <c r="C25" s="5" t="s">
        <v>90</v>
      </c>
      <c r="D25" s="18" t="s">
        <v>15181</v>
      </c>
      <c r="E25" s="18" t="s">
        <v>92</v>
      </c>
      <c r="F25" s="18" t="s">
        <v>149</v>
      </c>
      <c r="G25" s="5" t="s">
        <v>158</v>
      </c>
      <c r="H25" s="5" t="s">
        <v>95</v>
      </c>
    </row>
    <row r="26" spans="2:8">
      <c r="B26" s="5" t="s">
        <v>4935</v>
      </c>
      <c r="C26" s="5" t="s">
        <v>90</v>
      </c>
      <c r="D26" s="18" t="s">
        <v>15180</v>
      </c>
      <c r="E26" s="18" t="s">
        <v>92</v>
      </c>
      <c r="F26" s="18" t="s">
        <v>149</v>
      </c>
      <c r="G26" s="5" t="s">
        <v>158</v>
      </c>
      <c r="H26" s="5" t="s">
        <v>95</v>
      </c>
    </row>
    <row r="27" spans="2:8">
      <c r="B27" s="5" t="s">
        <v>4937</v>
      </c>
      <c r="C27" s="5" t="s">
        <v>90</v>
      </c>
      <c r="D27" s="18" t="s">
        <v>15181</v>
      </c>
      <c r="E27" s="18" t="s">
        <v>92</v>
      </c>
      <c r="F27" s="18" t="s">
        <v>149</v>
      </c>
      <c r="G27" s="5" t="s">
        <v>158</v>
      </c>
      <c r="H27" s="5" t="s">
        <v>95</v>
      </c>
    </row>
    <row r="28" spans="2:8">
      <c r="B28" s="5" t="s">
        <v>4943</v>
      </c>
      <c r="C28" s="5" t="s">
        <v>90</v>
      </c>
      <c r="D28" s="18" t="s">
        <v>15180</v>
      </c>
      <c r="E28" s="18" t="s">
        <v>92</v>
      </c>
      <c r="F28" s="18" t="s">
        <v>93</v>
      </c>
      <c r="G28" s="5" t="s">
        <v>94</v>
      </c>
      <c r="H28" s="5" t="s">
        <v>95</v>
      </c>
    </row>
    <row r="29" spans="2:8">
      <c r="B29" s="5" t="s">
        <v>4945</v>
      </c>
      <c r="C29" s="5" t="s">
        <v>90</v>
      </c>
      <c r="D29" s="18" t="s">
        <v>15181</v>
      </c>
      <c r="E29" s="18" t="s">
        <v>92</v>
      </c>
      <c r="F29" s="18" t="s">
        <v>93</v>
      </c>
      <c r="G29" s="5" t="s">
        <v>94</v>
      </c>
      <c r="H29" s="5" t="s">
        <v>95</v>
      </c>
    </row>
    <row r="30" spans="2:8">
      <c r="B30" s="106"/>
      <c r="D30" s="107"/>
      <c r="E30" s="107"/>
    </row>
    <row r="31" spans="2:8">
      <c r="B31" s="5" t="s">
        <v>15182</v>
      </c>
      <c r="C31" s="5" t="s">
        <v>90</v>
      </c>
      <c r="D31" s="18" t="s">
        <v>91</v>
      </c>
      <c r="E31" s="18" t="s">
        <v>92</v>
      </c>
      <c r="F31" s="18" t="s">
        <v>91</v>
      </c>
      <c r="G31" s="5" t="s">
        <v>94</v>
      </c>
      <c r="H31" s="5" t="s">
        <v>95</v>
      </c>
    </row>
    <row r="32" spans="2:8">
      <c r="B32" s="5" t="s">
        <v>4943</v>
      </c>
      <c r="C32" s="5" t="s">
        <v>90</v>
      </c>
      <c r="D32" s="18" t="s">
        <v>15180</v>
      </c>
      <c r="E32" s="18" t="s">
        <v>92</v>
      </c>
      <c r="F32" s="18" t="s">
        <v>91</v>
      </c>
      <c r="G32" s="5" t="s">
        <v>94</v>
      </c>
      <c r="H32" s="5" t="s">
        <v>95</v>
      </c>
    </row>
    <row r="33" spans="2:8">
      <c r="B33" s="5" t="s">
        <v>4945</v>
      </c>
      <c r="C33" s="5" t="s">
        <v>90</v>
      </c>
      <c r="D33" s="18" t="s">
        <v>15181</v>
      </c>
      <c r="E33" s="18" t="s">
        <v>92</v>
      </c>
      <c r="F33" s="18" t="s">
        <v>91</v>
      </c>
      <c r="G33" s="5" t="s">
        <v>94</v>
      </c>
      <c r="H33" s="5" t="s">
        <v>95</v>
      </c>
    </row>
    <row r="35" spans="2:8">
      <c r="B35" s="5" t="s">
        <v>15183</v>
      </c>
      <c r="C35" s="5" t="s">
        <v>154</v>
      </c>
      <c r="D35" s="18" t="s">
        <v>15187</v>
      </c>
      <c r="E35" s="18" t="s">
        <v>15186</v>
      </c>
      <c r="F35" s="18" t="s">
        <v>93</v>
      </c>
      <c r="G35" s="5" t="s">
        <v>94</v>
      </c>
      <c r="H35" s="5" t="s">
        <v>95</v>
      </c>
    </row>
    <row r="36" spans="2:8">
      <c r="B36" s="5" t="s">
        <v>15184</v>
      </c>
      <c r="C36" s="5" t="s">
        <v>154</v>
      </c>
      <c r="D36" s="18" t="s">
        <v>15187</v>
      </c>
      <c r="E36" s="18" t="s">
        <v>92</v>
      </c>
      <c r="F36" s="18" t="s">
        <v>93</v>
      </c>
      <c r="G36" s="5" t="s">
        <v>94</v>
      </c>
      <c r="H36" s="5" t="s">
        <v>95</v>
      </c>
    </row>
    <row r="37" spans="2:8">
      <c r="B37" s="5" t="s">
        <v>15185</v>
      </c>
      <c r="C37" s="5" t="s">
        <v>154</v>
      </c>
      <c r="D37" s="18" t="s">
        <v>15188</v>
      </c>
      <c r="E37" s="18" t="s">
        <v>92</v>
      </c>
      <c r="F37" s="18" t="s">
        <v>93</v>
      </c>
      <c r="G37" s="5" t="s">
        <v>94</v>
      </c>
      <c r="H37" s="5" t="s">
        <v>95</v>
      </c>
    </row>
    <row r="39" spans="2:8">
      <c r="B39" s="5" t="s">
        <v>7327</v>
      </c>
      <c r="C39" s="5" t="s">
        <v>90</v>
      </c>
      <c r="D39" s="18" t="s">
        <v>15189</v>
      </c>
      <c r="E39" s="18" t="s">
        <v>92</v>
      </c>
      <c r="F39" s="18" t="s">
        <v>91</v>
      </c>
      <c r="G39" s="5" t="s">
        <v>158</v>
      </c>
      <c r="H39" s="5" t="s">
        <v>95</v>
      </c>
    </row>
    <row r="40" spans="2:8">
      <c r="B40" s="5" t="s">
        <v>7323</v>
      </c>
      <c r="C40" s="5" t="s">
        <v>90</v>
      </c>
      <c r="D40" s="18" t="s">
        <v>15189</v>
      </c>
      <c r="E40" s="18" t="s">
        <v>92</v>
      </c>
      <c r="F40" s="18" t="s">
        <v>91</v>
      </c>
      <c r="G40" s="5" t="s">
        <v>158</v>
      </c>
      <c r="H40" s="5" t="s">
        <v>95</v>
      </c>
    </row>
    <row r="41" spans="2:8">
      <c r="B41" s="5" t="s">
        <v>7331</v>
      </c>
      <c r="C41" s="5" t="s">
        <v>90</v>
      </c>
      <c r="D41" s="18" t="s">
        <v>15189</v>
      </c>
      <c r="E41" s="18" t="s">
        <v>92</v>
      </c>
      <c r="F41" s="18" t="s">
        <v>91</v>
      </c>
      <c r="G41" s="5" t="s">
        <v>158</v>
      </c>
      <c r="H41" s="5" t="s">
        <v>95</v>
      </c>
    </row>
    <row r="42" spans="2:8">
      <c r="B42" s="5" t="s">
        <v>7329</v>
      </c>
      <c r="C42" s="5" t="s">
        <v>90</v>
      </c>
      <c r="D42" s="18" t="s">
        <v>15189</v>
      </c>
      <c r="E42" s="18" t="s">
        <v>15186</v>
      </c>
      <c r="F42" s="18" t="s">
        <v>91</v>
      </c>
      <c r="G42" s="5" t="s">
        <v>158</v>
      </c>
      <c r="H42" s="5" t="s">
        <v>95</v>
      </c>
    </row>
    <row r="43" spans="2:8">
      <c r="B43" s="5" t="s">
        <v>7325</v>
      </c>
      <c r="C43" s="5" t="s">
        <v>90</v>
      </c>
      <c r="D43" s="18" t="s">
        <v>15189</v>
      </c>
      <c r="E43" s="18" t="s">
        <v>15186</v>
      </c>
      <c r="F43" s="18" t="s">
        <v>91</v>
      </c>
      <c r="G43" s="5" t="s">
        <v>158</v>
      </c>
      <c r="H43" s="5" t="s">
        <v>95</v>
      </c>
    </row>
    <row r="44" spans="2:8">
      <c r="B44" s="5" t="s">
        <v>7333</v>
      </c>
      <c r="C44" s="5" t="s">
        <v>90</v>
      </c>
      <c r="D44" s="18" t="s">
        <v>15189</v>
      </c>
      <c r="E44" s="18" t="s">
        <v>15186</v>
      </c>
      <c r="F44" s="18" t="s">
        <v>91</v>
      </c>
      <c r="G44" s="5" t="s">
        <v>158</v>
      </c>
      <c r="H44" s="5" t="s">
        <v>95</v>
      </c>
    </row>
    <row r="45" spans="2:8">
      <c r="B45" s="5" t="s">
        <v>15191</v>
      </c>
      <c r="C45" s="5" t="s">
        <v>90</v>
      </c>
      <c r="D45" s="18" t="s">
        <v>15189</v>
      </c>
      <c r="E45" s="18" t="s">
        <v>92</v>
      </c>
      <c r="F45" s="18" t="s">
        <v>91</v>
      </c>
      <c r="G45" s="5" t="s">
        <v>158</v>
      </c>
      <c r="H45" s="5" t="s">
        <v>15190</v>
      </c>
    </row>
    <row r="46" spans="2:8">
      <c r="B46" s="5" t="s">
        <v>15192</v>
      </c>
      <c r="C46" s="5" t="s">
        <v>90</v>
      </c>
      <c r="D46" s="18" t="s">
        <v>15189</v>
      </c>
      <c r="E46" s="18" t="s">
        <v>92</v>
      </c>
      <c r="F46" s="18" t="s">
        <v>91</v>
      </c>
      <c r="G46" s="5" t="s">
        <v>158</v>
      </c>
      <c r="H46" s="5" t="s">
        <v>15190</v>
      </c>
    </row>
    <row r="47" spans="2:8">
      <c r="B47" s="5" t="s">
        <v>15193</v>
      </c>
      <c r="C47" s="5" t="s">
        <v>90</v>
      </c>
      <c r="D47" s="18" t="s">
        <v>15189</v>
      </c>
      <c r="E47" s="18" t="s">
        <v>92</v>
      </c>
      <c r="F47" s="18" t="s">
        <v>91</v>
      </c>
      <c r="G47" s="5" t="s">
        <v>158</v>
      </c>
      <c r="H47" s="5" t="s">
        <v>15190</v>
      </c>
    </row>
    <row r="48" spans="2:8">
      <c r="B48" s="5" t="s">
        <v>15194</v>
      </c>
      <c r="C48" s="5" t="s">
        <v>90</v>
      </c>
      <c r="D48" s="18" t="s">
        <v>15189</v>
      </c>
      <c r="E48" s="18" t="s">
        <v>15186</v>
      </c>
      <c r="F48" s="18" t="s">
        <v>91</v>
      </c>
      <c r="G48" s="5" t="s">
        <v>158</v>
      </c>
      <c r="H48" s="5" t="s">
        <v>15190</v>
      </c>
    </row>
    <row r="49" spans="2:8">
      <c r="B49" s="5" t="s">
        <v>15195</v>
      </c>
      <c r="C49" s="5" t="s">
        <v>90</v>
      </c>
      <c r="D49" s="18" t="s">
        <v>15189</v>
      </c>
      <c r="E49" s="18" t="s">
        <v>15186</v>
      </c>
      <c r="F49" s="18" t="s">
        <v>91</v>
      </c>
      <c r="G49" s="5" t="s">
        <v>158</v>
      </c>
      <c r="H49" s="5" t="s">
        <v>15190</v>
      </c>
    </row>
    <row r="50" spans="2:8">
      <c r="B50" s="5" t="s">
        <v>15196</v>
      </c>
      <c r="C50" s="5" t="s">
        <v>90</v>
      </c>
      <c r="D50" s="18" t="s">
        <v>15189</v>
      </c>
      <c r="E50" s="18" t="s">
        <v>15186</v>
      </c>
      <c r="F50" s="18" t="s">
        <v>91</v>
      </c>
      <c r="G50" s="5" t="s">
        <v>158</v>
      </c>
      <c r="H50" s="5" t="s">
        <v>15190</v>
      </c>
    </row>
    <row r="51" spans="2:8">
      <c r="B51" s="106" t="s">
        <v>15214</v>
      </c>
      <c r="C51" s="106" t="s">
        <v>90</v>
      </c>
      <c r="D51" s="107" t="s">
        <v>15189</v>
      </c>
      <c r="E51" s="107" t="s">
        <v>92</v>
      </c>
      <c r="F51" s="107" t="s">
        <v>91</v>
      </c>
      <c r="G51" s="106" t="s">
        <v>158</v>
      </c>
      <c r="H51" s="106" t="s">
        <v>15205</v>
      </c>
    </row>
  </sheetData>
  <sheetProtection algorithmName="SHA-512" hashValue="27IEeTUzzyAAARY89oSLW7C/hvsH8ZPyE1/mHm0hN2AxiLGU3hKsbwM9hi3WteFy08vwAoioGUu6eGAmUSWbaw==" saltValue="1FUPIX1TA7FlbK3DpoMBZg==" spinCount="100000" sheet="1" objects="1" scenarios="1"/>
  <phoneticPr fontId="22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C5EB3-AAC6-45A8-8ADE-793608D97357}">
  <dimension ref="B1:AZ218"/>
  <sheetViews>
    <sheetView zoomScale="70" zoomScaleNormal="70" workbookViewId="0">
      <pane ySplit="3" topLeftCell="A132" activePane="bottomLeft" state="frozen"/>
      <selection activeCell="K3764" sqref="K3764"/>
      <selection pane="bottomLeft" activeCell="O155" sqref="O155"/>
    </sheetView>
  </sheetViews>
  <sheetFormatPr defaultRowHeight="15"/>
  <cols>
    <col min="2" max="2" width="11.5703125" bestFit="1" customWidth="1"/>
    <col min="3" max="3" width="23" bestFit="1" customWidth="1"/>
    <col min="4" max="4" width="11.140625" bestFit="1" customWidth="1"/>
    <col min="5" max="5" width="7.7109375" bestFit="1" customWidth="1"/>
    <col min="6" max="6" width="12" bestFit="1" customWidth="1"/>
    <col min="7" max="7" width="12.5703125" bestFit="1" customWidth="1"/>
    <col min="8" max="8" width="12.85546875" bestFit="1" customWidth="1"/>
    <col min="9" max="9" width="19.7109375" bestFit="1" customWidth="1"/>
    <col min="11" max="11" width="17.140625" bestFit="1" customWidth="1"/>
    <col min="12" max="12" width="13.140625" bestFit="1" customWidth="1"/>
    <col min="14" max="14" width="10" bestFit="1" customWidth="1"/>
    <col min="15" max="15" width="12.85546875" bestFit="1" customWidth="1"/>
    <col min="16" max="16" width="14.85546875" bestFit="1" customWidth="1"/>
    <col min="17" max="17" width="13.5703125" bestFit="1" customWidth="1"/>
    <col min="18" max="18" width="15.85546875" bestFit="1" customWidth="1"/>
    <col min="19" max="19" width="14.85546875" bestFit="1" customWidth="1"/>
    <col min="20" max="20" width="12.85546875" bestFit="1" customWidth="1"/>
    <col min="21" max="21" width="12.28515625" bestFit="1" customWidth="1"/>
    <col min="22" max="22" width="16.28515625" bestFit="1" customWidth="1"/>
    <col min="23" max="23" width="13" bestFit="1" customWidth="1"/>
    <col min="24" max="24" width="13" customWidth="1"/>
    <col min="26" max="26" width="13.5703125" bestFit="1" customWidth="1"/>
    <col min="27" max="27" width="14.5703125" bestFit="1" customWidth="1"/>
    <col min="28" max="28" width="16.7109375" bestFit="1" customWidth="1"/>
    <col min="29" max="29" width="14.7109375" bestFit="1" customWidth="1"/>
    <col min="31" max="31" width="19.5703125" bestFit="1" customWidth="1"/>
    <col min="32" max="32" width="21.7109375" bestFit="1" customWidth="1"/>
    <col min="37" max="37" width="11.140625" bestFit="1" customWidth="1"/>
    <col min="38" max="38" width="11" bestFit="1" customWidth="1"/>
    <col min="41" max="41" width="18.140625" bestFit="1" customWidth="1"/>
  </cols>
  <sheetData>
    <row r="1" spans="2:52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Y1">
        <v>21</v>
      </c>
      <c r="Z1">
        <v>22</v>
      </c>
      <c r="AA1">
        <v>23</v>
      </c>
      <c r="AB1">
        <v>24</v>
      </c>
      <c r="AC1">
        <v>25</v>
      </c>
      <c r="AD1">
        <v>26</v>
      </c>
      <c r="AH1">
        <v>27</v>
      </c>
      <c r="AI1">
        <v>28</v>
      </c>
      <c r="AJ1">
        <v>29</v>
      </c>
      <c r="AK1">
        <v>30</v>
      </c>
      <c r="AL1">
        <v>17</v>
      </c>
      <c r="AM1">
        <v>17</v>
      </c>
      <c r="AN1">
        <v>17</v>
      </c>
      <c r="AO1">
        <v>17</v>
      </c>
      <c r="AP1">
        <v>17</v>
      </c>
      <c r="AQ1">
        <v>17</v>
      </c>
      <c r="AR1">
        <v>17</v>
      </c>
      <c r="AS1">
        <v>17</v>
      </c>
      <c r="AT1">
        <v>17</v>
      </c>
      <c r="AU1">
        <v>17</v>
      </c>
      <c r="AV1">
        <v>17</v>
      </c>
      <c r="AW1">
        <v>17</v>
      </c>
      <c r="AX1">
        <v>17</v>
      </c>
      <c r="AY1">
        <v>17</v>
      </c>
      <c r="AZ1">
        <v>17</v>
      </c>
    </row>
    <row r="2" spans="2:52" ht="74.25" customHeight="1">
      <c r="N2" s="132" t="s">
        <v>168</v>
      </c>
      <c r="O2" s="132"/>
      <c r="P2" s="132"/>
      <c r="Q2" s="132"/>
      <c r="R2" s="132"/>
      <c r="S2" s="132"/>
      <c r="T2" s="132"/>
      <c r="V2" s="131" t="s">
        <v>110</v>
      </c>
      <c r="W2" s="131"/>
      <c r="X2" s="131"/>
      <c r="Y2" s="131"/>
      <c r="Z2" s="131"/>
      <c r="AA2" s="131"/>
      <c r="AB2" s="131"/>
      <c r="AC2" s="131"/>
    </row>
    <row r="3" spans="2:52" ht="38.25" customHeight="1">
      <c r="B3" t="s">
        <v>169</v>
      </c>
      <c r="C3" s="3" t="s">
        <v>17</v>
      </c>
      <c r="D3" s="3" t="s">
        <v>26</v>
      </c>
      <c r="E3" s="3" t="s">
        <v>27</v>
      </c>
      <c r="F3" s="3" t="s">
        <v>28</v>
      </c>
      <c r="G3" s="3" t="s">
        <v>29</v>
      </c>
      <c r="H3" s="3" t="s">
        <v>30</v>
      </c>
      <c r="I3" s="3" t="s">
        <v>31</v>
      </c>
      <c r="J3" s="3" t="s">
        <v>32</v>
      </c>
      <c r="K3" s="3" t="s">
        <v>33</v>
      </c>
      <c r="L3" s="42" t="s">
        <v>170</v>
      </c>
      <c r="N3" t="s">
        <v>117</v>
      </c>
      <c r="O3" t="s">
        <v>118</v>
      </c>
      <c r="P3" t="s">
        <v>119</v>
      </c>
      <c r="Q3" t="s">
        <v>120</v>
      </c>
      <c r="R3" t="s">
        <v>121</v>
      </c>
      <c r="S3" t="s">
        <v>122</v>
      </c>
      <c r="T3" t="s">
        <v>123</v>
      </c>
      <c r="V3" s="79" t="s">
        <v>124</v>
      </c>
      <c r="W3" s="79" t="s">
        <v>125</v>
      </c>
      <c r="X3" s="79" t="s">
        <v>126</v>
      </c>
      <c r="Y3" s="79" t="s">
        <v>127</v>
      </c>
      <c r="Z3" s="79" t="s">
        <v>128</v>
      </c>
      <c r="AA3" s="79" t="s">
        <v>129</v>
      </c>
      <c r="AB3" s="79" t="s">
        <v>130</v>
      </c>
      <c r="AC3" s="79" t="s">
        <v>131</v>
      </c>
      <c r="AE3" t="s">
        <v>171</v>
      </c>
      <c r="AF3" t="s">
        <v>172</v>
      </c>
      <c r="AH3" t="s">
        <v>173</v>
      </c>
      <c r="AO3" t="s">
        <v>174</v>
      </c>
      <c r="AP3" t="s">
        <v>175</v>
      </c>
    </row>
    <row r="4" spans="2:52">
      <c r="B4" t="s">
        <v>176</v>
      </c>
      <c r="C4" t="s">
        <v>75</v>
      </c>
      <c r="D4" t="s">
        <v>177</v>
      </c>
      <c r="E4">
        <v>2.5</v>
      </c>
      <c r="F4">
        <v>30</v>
      </c>
      <c r="G4">
        <v>200</v>
      </c>
      <c r="H4" t="s">
        <v>84</v>
      </c>
      <c r="I4" t="s">
        <v>85</v>
      </c>
      <c r="J4" t="s">
        <v>178</v>
      </c>
      <c r="K4" t="s">
        <v>179</v>
      </c>
      <c r="L4">
        <v>1</v>
      </c>
      <c r="N4">
        <v>0</v>
      </c>
      <c r="O4">
        <v>0</v>
      </c>
      <c r="P4">
        <v>0</v>
      </c>
      <c r="Q4">
        <v>0</v>
      </c>
      <c r="R4">
        <v>0</v>
      </c>
      <c r="S4">
        <v>2.06E-2</v>
      </c>
      <c r="T4">
        <v>-0.1176</v>
      </c>
      <c r="V4">
        <v>30</v>
      </c>
      <c r="W4">
        <v>14.3</v>
      </c>
      <c r="X4" t="s">
        <v>180</v>
      </c>
      <c r="Y4">
        <v>0</v>
      </c>
      <c r="Z4">
        <v>0</v>
      </c>
      <c r="AA4">
        <v>-3.0000000000000001E-6</v>
      </c>
      <c r="AB4">
        <v>9.7000000000000003E-3</v>
      </c>
      <c r="AC4">
        <v>13.981999999999999</v>
      </c>
      <c r="AE4">
        <v>1</v>
      </c>
      <c r="AF4">
        <v>1</v>
      </c>
      <c r="AH4" s="27" t="e">
        <f>IF(AN34="UDEN FOR OMRÅDET","NOT POSSIBLE",IF($B$7&lt;30,14.3,((((-0.000003*#REF!^2+0.0097*#REF!+13.982))))))</f>
        <v>#REF!</v>
      </c>
      <c r="AJ4" s="24" t="s">
        <v>181</v>
      </c>
      <c r="AK4" s="25" t="s">
        <v>182</v>
      </c>
      <c r="AL4" s="25" t="s">
        <v>183</v>
      </c>
      <c r="AM4" s="26" t="e">
        <f>IF(AN34="UDEN FOR OMRÅDET","NOT POSSIBLE",IF(AO34="UDEN FOR OMRÅDET","NOT POSSIBLE",(0.0206*#REF!-0.1176)))</f>
        <v>#REF!</v>
      </c>
      <c r="AO4" t="s">
        <v>19</v>
      </c>
      <c r="AP4" t="s">
        <v>19</v>
      </c>
    </row>
    <row r="5" spans="2:52">
      <c r="B5" t="s">
        <v>184</v>
      </c>
      <c r="C5" t="str">
        <f>C4</f>
        <v>Optima Compact</v>
      </c>
      <c r="D5" t="s">
        <v>185</v>
      </c>
      <c r="E5">
        <v>2.5</v>
      </c>
      <c r="F5">
        <v>30</v>
      </c>
      <c r="G5">
        <v>200</v>
      </c>
      <c r="H5" t="str">
        <f>H4</f>
        <v>PN25</v>
      </c>
      <c r="I5" t="str">
        <f>I4</f>
        <v>DZR Brass</v>
      </c>
      <c r="J5" t="s">
        <v>178</v>
      </c>
      <c r="K5" t="str">
        <f>K4</f>
        <v>Thread M/M</v>
      </c>
      <c r="L5">
        <v>1</v>
      </c>
      <c r="N5">
        <v>0</v>
      </c>
      <c r="O5">
        <v>0</v>
      </c>
      <c r="P5">
        <v>0</v>
      </c>
      <c r="Q5">
        <v>0</v>
      </c>
      <c r="R5">
        <v>0</v>
      </c>
      <c r="S5">
        <v>2.06E-2</v>
      </c>
      <c r="T5">
        <v>-0.1176</v>
      </c>
      <c r="V5">
        <v>30</v>
      </c>
      <c r="W5">
        <v>14.3</v>
      </c>
      <c r="X5" t="s">
        <v>180</v>
      </c>
      <c r="Y5">
        <v>0</v>
      </c>
      <c r="Z5">
        <v>0</v>
      </c>
      <c r="AA5">
        <v>-3.0000000000000001E-6</v>
      </c>
      <c r="AB5">
        <v>9.7000000000000003E-3</v>
      </c>
      <c r="AC5">
        <v>13.981999999999999</v>
      </c>
      <c r="AE5">
        <v>2</v>
      </c>
      <c r="AF5">
        <v>2</v>
      </c>
      <c r="AH5" s="27" t="e">
        <f>IF(AN36="UDEN FOR OMRÅDET","NOT POSSIBLE",IF($B$7&lt;30,14.3,((((-0.000003*#REF!^2+0.0097*#REF!+13.982))))))</f>
        <v>#REF!</v>
      </c>
      <c r="AJ5" s="24" t="s">
        <v>186</v>
      </c>
      <c r="AK5" s="25" t="s">
        <v>182</v>
      </c>
      <c r="AL5" s="25" t="s">
        <v>183</v>
      </c>
      <c r="AM5" s="26" t="e">
        <f>IF(AN36="UDEN FOR OMRÅDET","NOT POSSIBLE",IF(AO36="UDEN FOR OMRÅDET","NOT POSSIBLE",(0.0206*#REF!-0.1176)))</f>
        <v>#REF!</v>
      </c>
      <c r="AO5" t="s">
        <v>19</v>
      </c>
      <c r="AP5" t="s">
        <v>19</v>
      </c>
    </row>
    <row r="6" spans="2:52">
      <c r="B6" t="s">
        <v>187</v>
      </c>
      <c r="C6" t="str">
        <f t="shared" ref="C6:C15" si="0">C5</f>
        <v>Optima Compact</v>
      </c>
      <c r="D6" t="s">
        <v>188</v>
      </c>
      <c r="E6">
        <v>2.5</v>
      </c>
      <c r="F6">
        <v>100</v>
      </c>
      <c r="G6">
        <v>575</v>
      </c>
      <c r="H6" t="str">
        <f t="shared" ref="H6:K15" si="1">H5</f>
        <v>PN25</v>
      </c>
      <c r="I6" t="s">
        <v>85</v>
      </c>
      <c r="J6" t="s">
        <v>178</v>
      </c>
      <c r="K6" t="s">
        <v>179</v>
      </c>
      <c r="L6">
        <v>1</v>
      </c>
      <c r="N6">
        <v>0</v>
      </c>
      <c r="O6">
        <v>0</v>
      </c>
      <c r="P6">
        <v>0</v>
      </c>
      <c r="Q6">
        <v>0</v>
      </c>
      <c r="R6">
        <v>0</v>
      </c>
      <c r="S6">
        <v>7.1999999999999998E-3</v>
      </c>
      <c r="T6">
        <v>-0.1158</v>
      </c>
      <c r="V6">
        <v>97</v>
      </c>
      <c r="W6">
        <v>14.9</v>
      </c>
      <c r="X6" t="s">
        <v>180</v>
      </c>
      <c r="Y6">
        <v>0</v>
      </c>
      <c r="Z6">
        <v>0</v>
      </c>
      <c r="AA6">
        <v>-3.0000000000000001E-6</v>
      </c>
      <c r="AB6">
        <v>9.7000000000000003E-3</v>
      </c>
      <c r="AC6">
        <v>13.981999999999999</v>
      </c>
      <c r="AE6">
        <v>3</v>
      </c>
      <c r="AF6">
        <v>3</v>
      </c>
      <c r="AH6" s="27" t="e">
        <f>IF(AN38="UDEN FOR OMRÅDET","NOT POSSIBLE",IF($B$7&lt;97,14.9,((((-0.000003*#REF!^2+0.0097*#REF!+13.982))))))</f>
        <v>#REF!</v>
      </c>
      <c r="AJ6" s="24" t="s">
        <v>189</v>
      </c>
      <c r="AK6" s="25" t="s">
        <v>190</v>
      </c>
      <c r="AL6" s="25" t="s">
        <v>191</v>
      </c>
      <c r="AM6" s="26" t="e">
        <f>IF(AN38="UDEN FOR OMRÅDET","NOT POSSIBLE",IF(AO38="UDEN FOR OMRÅDET","NOT POSSIBLE",(0.0072*#REF!-0.1158)))</f>
        <v>#REF!</v>
      </c>
      <c r="AO6" t="s">
        <v>19</v>
      </c>
      <c r="AP6" t="s">
        <v>19</v>
      </c>
    </row>
    <row r="7" spans="2:52">
      <c r="B7" t="s">
        <v>192</v>
      </c>
      <c r="C7" t="str">
        <f t="shared" si="0"/>
        <v>Optima Compact</v>
      </c>
      <c r="D7" t="s">
        <v>193</v>
      </c>
      <c r="E7">
        <v>2.5</v>
      </c>
      <c r="F7">
        <v>100</v>
      </c>
      <c r="G7">
        <v>575</v>
      </c>
      <c r="H7" t="str">
        <f t="shared" si="1"/>
        <v>PN25</v>
      </c>
      <c r="I7" t="str">
        <f t="shared" si="1"/>
        <v>DZR Brass</v>
      </c>
      <c r="J7" t="s">
        <v>178</v>
      </c>
      <c r="K7" t="str">
        <f t="shared" ref="K7" si="2">K6</f>
        <v>Thread M/M</v>
      </c>
      <c r="L7">
        <v>1</v>
      </c>
      <c r="N7">
        <v>0</v>
      </c>
      <c r="O7">
        <v>0</v>
      </c>
      <c r="P7">
        <v>0</v>
      </c>
      <c r="Q7">
        <v>0</v>
      </c>
      <c r="R7">
        <v>0</v>
      </c>
      <c r="S7">
        <v>7.1999999999999998E-3</v>
      </c>
      <c r="T7">
        <v>-0.1158</v>
      </c>
      <c r="V7">
        <v>97</v>
      </c>
      <c r="W7">
        <v>14.9</v>
      </c>
      <c r="X7" t="s">
        <v>180</v>
      </c>
      <c r="Y7">
        <v>0</v>
      </c>
      <c r="Z7">
        <v>0</v>
      </c>
      <c r="AA7">
        <v>-3.0000000000000001E-6</v>
      </c>
      <c r="AB7">
        <v>9.7000000000000003E-3</v>
      </c>
      <c r="AC7">
        <v>13.981999999999999</v>
      </c>
      <c r="AE7">
        <v>4</v>
      </c>
      <c r="AF7">
        <v>4</v>
      </c>
      <c r="AH7" s="27" t="e">
        <f>IF(AN40="UDEN FOR OMRÅDET","NOT POSSIBLE",IF($B$7&lt;97,14.9,((((-0.000003*#REF!^2+0.0097*#REF!+13.982))))))</f>
        <v>#REF!</v>
      </c>
      <c r="AJ7" s="30" t="s">
        <v>194</v>
      </c>
      <c r="AK7" s="31" t="s">
        <v>190</v>
      </c>
      <c r="AL7" s="31" t="s">
        <v>191</v>
      </c>
      <c r="AM7" s="26" t="e">
        <f>IF(AN40="UDEN FOR OMRÅDET","NOT POSSIBLE",IF(AO40="UDEN FOR OMRÅDET","NOT POSSIBLE",(0.0072*#REF!-0.1158)))</f>
        <v>#REF!</v>
      </c>
      <c r="AO7" t="s">
        <v>19</v>
      </c>
      <c r="AP7" t="s">
        <v>19</v>
      </c>
    </row>
    <row r="8" spans="2:52">
      <c r="B8" t="s">
        <v>195</v>
      </c>
      <c r="C8" t="str">
        <f t="shared" si="0"/>
        <v>Optima Compact</v>
      </c>
      <c r="D8" t="s">
        <v>177</v>
      </c>
      <c r="E8">
        <v>5</v>
      </c>
      <c r="F8">
        <v>65</v>
      </c>
      <c r="G8">
        <v>370</v>
      </c>
      <c r="H8" t="str">
        <f t="shared" si="1"/>
        <v>PN25</v>
      </c>
      <c r="I8" t="s">
        <v>85</v>
      </c>
      <c r="J8" t="s">
        <v>178</v>
      </c>
      <c r="K8" t="s">
        <v>179</v>
      </c>
      <c r="L8">
        <v>1</v>
      </c>
      <c r="N8">
        <v>0</v>
      </c>
      <c r="O8">
        <v>0</v>
      </c>
      <c r="P8">
        <v>0</v>
      </c>
      <c r="Q8">
        <v>0</v>
      </c>
      <c r="R8">
        <v>0</v>
      </c>
      <c r="S8">
        <v>1.11E-2</v>
      </c>
      <c r="T8">
        <v>-0.1246</v>
      </c>
      <c r="V8">
        <v>66</v>
      </c>
      <c r="W8">
        <v>14.6</v>
      </c>
      <c r="X8" t="s">
        <v>180</v>
      </c>
      <c r="Y8">
        <v>0</v>
      </c>
      <c r="Z8">
        <v>0</v>
      </c>
      <c r="AA8">
        <v>-3.0000000000000001E-6</v>
      </c>
      <c r="AB8">
        <v>9.7000000000000003E-3</v>
      </c>
      <c r="AC8">
        <v>13.981999999999999</v>
      </c>
      <c r="AE8">
        <v>5</v>
      </c>
      <c r="AF8">
        <v>5</v>
      </c>
      <c r="AH8" s="27" t="e">
        <f>IF(AN35="UDEN FOR OMRÅDET","NOT POSSIBLE",IF($B$7&lt;66,14.6,((((-0.000003*#REF!^2+0.0097*#REF!+13.982))))))</f>
        <v>#REF!</v>
      </c>
      <c r="AJ8" s="28" t="s">
        <v>196</v>
      </c>
      <c r="AK8" s="29" t="s">
        <v>197</v>
      </c>
      <c r="AL8" s="29" t="s">
        <v>183</v>
      </c>
      <c r="AM8" s="26" t="e">
        <f>IF(AN35="UDEN FOR OMRÅDET","NOT POSSIBLE",IF(AO35="UDEN FOR OMRÅDET","NOT POSSIBLE",(0.0111*#REF!-0.1246)))</f>
        <v>#REF!</v>
      </c>
      <c r="AO8" t="s">
        <v>19</v>
      </c>
      <c r="AP8" t="s">
        <v>19</v>
      </c>
    </row>
    <row r="9" spans="2:52">
      <c r="B9" t="s">
        <v>198</v>
      </c>
      <c r="C9" t="str">
        <f t="shared" si="0"/>
        <v>Optima Compact</v>
      </c>
      <c r="D9" t="s">
        <v>185</v>
      </c>
      <c r="E9">
        <v>5</v>
      </c>
      <c r="F9">
        <v>65</v>
      </c>
      <c r="G9">
        <v>370</v>
      </c>
      <c r="H9" t="str">
        <f t="shared" si="1"/>
        <v>PN25</v>
      </c>
      <c r="I9" t="str">
        <f t="shared" si="1"/>
        <v>DZR Brass</v>
      </c>
      <c r="J9" t="s">
        <v>178</v>
      </c>
      <c r="K9" t="str">
        <f t="shared" ref="K9" si="3">K8</f>
        <v>Thread M/M</v>
      </c>
      <c r="L9">
        <v>1</v>
      </c>
      <c r="N9">
        <v>0</v>
      </c>
      <c r="O9">
        <v>0</v>
      </c>
      <c r="P9">
        <v>0</v>
      </c>
      <c r="Q9">
        <v>0</v>
      </c>
      <c r="R9">
        <v>0</v>
      </c>
      <c r="S9">
        <v>1.11E-2</v>
      </c>
      <c r="T9">
        <v>-0.1246</v>
      </c>
      <c r="V9">
        <v>66</v>
      </c>
      <c r="W9">
        <v>14.6</v>
      </c>
      <c r="X9" t="s">
        <v>180</v>
      </c>
      <c r="Y9">
        <v>0</v>
      </c>
      <c r="Z9">
        <v>0</v>
      </c>
      <c r="AA9">
        <v>-3.0000000000000001E-6</v>
      </c>
      <c r="AB9">
        <v>9.7000000000000003E-3</v>
      </c>
      <c r="AC9">
        <v>13.981999999999999</v>
      </c>
      <c r="AE9">
        <v>6</v>
      </c>
      <c r="AF9">
        <v>6</v>
      </c>
      <c r="AH9" s="27" t="e">
        <f>IF(AN37="UDEN FOR OMRÅDET","NOT POSSIBLE",IF($B$7&lt;66,14.6,((((-0.000003*#REF!^2+0.0097*#REF!+13.982))))))</f>
        <v>#REF!</v>
      </c>
      <c r="AJ9" s="28" t="s">
        <v>199</v>
      </c>
      <c r="AK9" s="29" t="s">
        <v>197</v>
      </c>
      <c r="AL9" s="29" t="s">
        <v>183</v>
      </c>
      <c r="AM9" s="26" t="e">
        <f>IF(AN37="UDEN FOR OMRÅDET","NOT POSSIBLE",IF(AO37="UDEN FOR OMRÅDET","NOT POSSIBLE",(0.0111*#REF!-0.1246)))</f>
        <v>#REF!</v>
      </c>
      <c r="AO9" t="s">
        <v>19</v>
      </c>
      <c r="AP9" t="s">
        <v>19</v>
      </c>
    </row>
    <row r="10" spans="2:52">
      <c r="B10" t="s">
        <v>200</v>
      </c>
      <c r="C10" t="str">
        <f t="shared" si="0"/>
        <v>Optima Compact</v>
      </c>
      <c r="D10" t="s">
        <v>188</v>
      </c>
      <c r="E10">
        <v>5</v>
      </c>
      <c r="F10">
        <v>220</v>
      </c>
      <c r="G10">
        <v>1330</v>
      </c>
      <c r="H10" t="str">
        <f t="shared" si="1"/>
        <v>PN25</v>
      </c>
      <c r="I10" t="s">
        <v>85</v>
      </c>
      <c r="J10" t="s">
        <v>178</v>
      </c>
      <c r="K10" t="s">
        <v>179</v>
      </c>
      <c r="L10">
        <v>1</v>
      </c>
      <c r="N10">
        <v>0</v>
      </c>
      <c r="O10">
        <v>0</v>
      </c>
      <c r="P10">
        <v>0</v>
      </c>
      <c r="Q10">
        <v>0</v>
      </c>
      <c r="R10">
        <v>0</v>
      </c>
      <c r="S10">
        <v>3.0999999999999999E-3</v>
      </c>
      <c r="T10">
        <v>-7.3899999999999993E-2</v>
      </c>
      <c r="V10">
        <v>219</v>
      </c>
      <c r="W10">
        <v>16</v>
      </c>
      <c r="X10" t="s">
        <v>180</v>
      </c>
      <c r="Y10">
        <v>0</v>
      </c>
      <c r="Z10">
        <v>0</v>
      </c>
      <c r="AA10">
        <v>-3.0000000000000001E-6</v>
      </c>
      <c r="AB10">
        <v>9.7000000000000003E-3</v>
      </c>
      <c r="AC10">
        <v>13.981999999999999</v>
      </c>
      <c r="AE10">
        <v>7</v>
      </c>
      <c r="AF10">
        <v>7</v>
      </c>
      <c r="AH10" s="27" t="e">
        <f>IF(AN39="UDEN FOR OMRÅDET","NOT POSSIBLE",IF($B$7&lt;219,16,((((-0.000003*#REF!^2+0.0097*#REF!+13.982))))))</f>
        <v>#REF!</v>
      </c>
      <c r="AJ10" s="28" t="s">
        <v>201</v>
      </c>
      <c r="AK10" s="29" t="s">
        <v>202</v>
      </c>
      <c r="AL10" s="29" t="s">
        <v>203</v>
      </c>
      <c r="AM10" s="26" t="e">
        <f>IF(AN39="UDEN FOR OMRÅDET","NOT POSSIBLE",IF(AO39="UDEN FOR OMRÅDET","NOT POSSIBLE",( 0.0031*#REF!-0.0739)))</f>
        <v>#REF!</v>
      </c>
      <c r="AO10" t="s">
        <v>19</v>
      </c>
      <c r="AP10" t="s">
        <v>19</v>
      </c>
    </row>
    <row r="11" spans="2:52">
      <c r="B11" t="s">
        <v>204</v>
      </c>
      <c r="C11" t="str">
        <f t="shared" si="0"/>
        <v>Optima Compact</v>
      </c>
      <c r="D11" t="s">
        <v>193</v>
      </c>
      <c r="E11">
        <v>5</v>
      </c>
      <c r="F11">
        <v>220</v>
      </c>
      <c r="G11">
        <v>1330</v>
      </c>
      <c r="H11" t="str">
        <f t="shared" si="1"/>
        <v>PN25</v>
      </c>
      <c r="I11" t="str">
        <f t="shared" si="1"/>
        <v>DZR Brass</v>
      </c>
      <c r="J11" t="s">
        <v>178</v>
      </c>
      <c r="K11" t="str">
        <f t="shared" ref="K11" si="4">K10</f>
        <v>Thread M/M</v>
      </c>
      <c r="L11">
        <v>1</v>
      </c>
      <c r="N11">
        <v>0</v>
      </c>
      <c r="O11">
        <v>0</v>
      </c>
      <c r="P11">
        <v>0</v>
      </c>
      <c r="Q11">
        <v>0</v>
      </c>
      <c r="R11">
        <v>0</v>
      </c>
      <c r="S11">
        <v>3.0999999999999999E-3</v>
      </c>
      <c r="T11">
        <v>-7.3899999999999993E-2</v>
      </c>
      <c r="V11">
        <v>219</v>
      </c>
      <c r="W11">
        <v>16</v>
      </c>
      <c r="X11" t="s">
        <v>180</v>
      </c>
      <c r="Y11">
        <v>0</v>
      </c>
      <c r="Z11">
        <v>0</v>
      </c>
      <c r="AA11">
        <v>-3.0000000000000001E-6</v>
      </c>
      <c r="AB11">
        <v>9.7000000000000003E-3</v>
      </c>
      <c r="AC11">
        <v>13.981999999999999</v>
      </c>
      <c r="AD11" s="49"/>
      <c r="AE11" s="14">
        <v>8</v>
      </c>
      <c r="AF11" s="14">
        <v>8</v>
      </c>
      <c r="AG11" s="14"/>
      <c r="AH11" s="27" t="e">
        <f>IF(AN42="UDEN FOR OMRÅDET","NOT POSSIBLE",IF($B$7&lt;219,16,((((-0.000003*#REF!^2+0.0097*#REF!+13.982))))))</f>
        <v>#REF!</v>
      </c>
      <c r="AJ11" s="30" t="s">
        <v>205</v>
      </c>
      <c r="AK11" s="31" t="s">
        <v>202</v>
      </c>
      <c r="AL11" s="31" t="s">
        <v>203</v>
      </c>
      <c r="AM11" s="26" t="e">
        <f>IF(AN42="UDEN FOR OMRÅDET","NOT POSSIBLE",IF(AO42="UDEN FOR OMRÅDET","NOT POSSIBLE",( 0.0031*#REF!-0.0739)))</f>
        <v>#REF!</v>
      </c>
      <c r="AO11" t="s">
        <v>19</v>
      </c>
      <c r="AP11" t="s">
        <v>19</v>
      </c>
    </row>
    <row r="12" spans="2:52">
      <c r="B12" t="s">
        <v>206</v>
      </c>
      <c r="C12" t="str">
        <f t="shared" si="0"/>
        <v>Optima Compact</v>
      </c>
      <c r="D12" t="s">
        <v>193</v>
      </c>
      <c r="E12">
        <v>5.5</v>
      </c>
      <c r="F12">
        <v>300</v>
      </c>
      <c r="G12">
        <v>1800</v>
      </c>
      <c r="H12" t="str">
        <f t="shared" si="1"/>
        <v>PN25</v>
      </c>
      <c r="I12" t="s">
        <v>85</v>
      </c>
      <c r="J12" t="s">
        <v>178</v>
      </c>
      <c r="K12" t="s">
        <v>179</v>
      </c>
      <c r="L12">
        <v>1</v>
      </c>
      <c r="N12">
        <v>0</v>
      </c>
      <c r="O12">
        <v>0</v>
      </c>
      <c r="P12">
        <v>7.3799999999999999E-13</v>
      </c>
      <c r="Q12">
        <v>-3.305773E-9</v>
      </c>
      <c r="R12">
        <v>4.7649538039999998E-6</v>
      </c>
      <c r="S12">
        <v>-1.01647006109E-4</v>
      </c>
      <c r="T12">
        <v>0.28165501096783402</v>
      </c>
      <c r="V12">
        <v>219</v>
      </c>
      <c r="W12">
        <v>16</v>
      </c>
      <c r="X12" t="s">
        <v>111</v>
      </c>
      <c r="Y12">
        <v>-1.338352</v>
      </c>
      <c r="Z12">
        <v>13.061298000000001</v>
      </c>
      <c r="AA12">
        <v>-41.975653999999999</v>
      </c>
      <c r="AB12">
        <v>55.306488999999999</v>
      </c>
      <c r="AC12">
        <v>-2.9204479999999999</v>
      </c>
      <c r="AE12">
        <v>9</v>
      </c>
      <c r="AF12">
        <v>9</v>
      </c>
      <c r="AH12" s="27" t="e">
        <f>IF(AN43="UDEN FOR OMRÅDET","NOT POSSIBLE",IF($B$7&lt;219,16,((((-1.338352*AM12^4+13.061298*AM12^3-41.975654*AM12^2+55.306489*AM12-2.920448))))))</f>
        <v>#REF!</v>
      </c>
      <c r="AJ12" s="28" t="s">
        <v>207</v>
      </c>
      <c r="AK12" s="29" t="s">
        <v>208</v>
      </c>
      <c r="AL12" s="29" t="s">
        <v>209</v>
      </c>
      <c r="AM12" s="26" t="e">
        <f>IF(AN43="UDEN FOR OMRÅDET","NOT POSSIBLE",IF(AO43="UDEN FOR OMRÅDET","NOT POSSIBLE",(ROUND(0.000000000000738*#REF!^4-0.000000003305773*#REF!^3+0.000004764953804*#REF!^2-0.000101647006109*#REF!+0.281655010967834,1))))</f>
        <v>#REF!</v>
      </c>
      <c r="AO12" t="s">
        <v>19</v>
      </c>
      <c r="AP12" t="s">
        <v>111</v>
      </c>
    </row>
    <row r="13" spans="2:52">
      <c r="B13" t="s">
        <v>210</v>
      </c>
      <c r="C13" t="str">
        <f t="shared" si="0"/>
        <v>Optima Compact</v>
      </c>
      <c r="D13" t="s">
        <v>76</v>
      </c>
      <c r="E13">
        <v>5.5</v>
      </c>
      <c r="F13">
        <v>280</v>
      </c>
      <c r="G13">
        <v>1800</v>
      </c>
      <c r="H13" t="str">
        <f t="shared" si="1"/>
        <v>PN25</v>
      </c>
      <c r="I13" t="str">
        <f t="shared" si="1"/>
        <v>DZR Brass</v>
      </c>
      <c r="J13" t="s">
        <v>178</v>
      </c>
      <c r="K13" t="str">
        <f t="shared" ref="K13" si="5">K12</f>
        <v>Thread M/M</v>
      </c>
      <c r="L13">
        <v>1</v>
      </c>
      <c r="N13" s="52">
        <v>1.4E-19</v>
      </c>
      <c r="O13" s="52">
        <v>-1.19861E-15</v>
      </c>
      <c r="P13" s="52">
        <v>4.1364332799999997E-12</v>
      </c>
      <c r="Q13" s="52">
        <v>-7.1397826672399998E-9</v>
      </c>
      <c r="R13" s="52">
        <v>5.8438784076055601E-6</v>
      </c>
      <c r="S13">
        <v>5.7927654188503705E-4</v>
      </c>
      <c r="T13">
        <v>0.11330832994119</v>
      </c>
      <c r="V13">
        <v>219</v>
      </c>
      <c r="W13">
        <v>16</v>
      </c>
      <c r="X13" t="s">
        <v>111</v>
      </c>
      <c r="Y13">
        <v>-4.8800000000000003E-2</v>
      </c>
      <c r="Z13">
        <v>1.2823</v>
      </c>
      <c r="AA13">
        <v>-4.3242000000000003</v>
      </c>
      <c r="AB13">
        <v>6.5949</v>
      </c>
      <c r="AC13">
        <v>12.629</v>
      </c>
      <c r="AE13">
        <v>10</v>
      </c>
      <c r="AF13">
        <v>10</v>
      </c>
      <c r="AH13" s="27" t="e">
        <f>IF(AN44="UDEN FOR OMRÅDET","NOT POSSIBLE",IF($B$7&lt;219,16,((((-0.0488*AM13^4+1.2823*AM13^3-4.3242*AM13^2+6.5949*AM13+12.629))))))</f>
        <v>#REF!</v>
      </c>
      <c r="AJ13" s="30" t="s">
        <v>211</v>
      </c>
      <c r="AK13" s="31" t="s">
        <v>212</v>
      </c>
      <c r="AL13" s="31" t="s">
        <v>191</v>
      </c>
      <c r="AM13" s="26" t="e">
        <f>IF(AN44="UDEN FOR OMRÅDET","NOT POSSIBLE",IF(AO44="UDEN FOR OMRÅDET","NOT POSSIBLE",(ROUND(1.4E-19*#REF!^6-1.19861E-15*#REF!^5+4.13643328E-12*#REF!^4-7.13978266724E-09*#REF!^3+5.84387840760556E-06*#REF!^2+0.000579276541885037*#REF!+0.11330832994119,1))))</f>
        <v>#REF!</v>
      </c>
      <c r="AO13" t="s">
        <v>19</v>
      </c>
      <c r="AP13" t="s">
        <v>111</v>
      </c>
    </row>
    <row r="14" spans="2:52">
      <c r="B14" t="s">
        <v>213</v>
      </c>
      <c r="C14" t="str">
        <f t="shared" si="0"/>
        <v>Optima Compact</v>
      </c>
      <c r="D14" t="s">
        <v>83</v>
      </c>
      <c r="E14">
        <v>5.5</v>
      </c>
      <c r="F14">
        <v>600</v>
      </c>
      <c r="G14">
        <v>3609</v>
      </c>
      <c r="H14" t="str">
        <f t="shared" si="1"/>
        <v>PN25</v>
      </c>
      <c r="I14" t="s">
        <v>85</v>
      </c>
      <c r="J14" t="s">
        <v>178</v>
      </c>
      <c r="K14" t="s">
        <v>179</v>
      </c>
      <c r="L14">
        <v>1</v>
      </c>
      <c r="N14">
        <v>0</v>
      </c>
      <c r="O14">
        <v>0</v>
      </c>
      <c r="P14">
        <v>0</v>
      </c>
      <c r="Q14">
        <v>0</v>
      </c>
      <c r="R14">
        <v>0</v>
      </c>
      <c r="S14">
        <v>1.1299999999999999E-3</v>
      </c>
      <c r="T14">
        <v>-7.7965999999999994E-2</v>
      </c>
      <c r="V14">
        <v>600</v>
      </c>
      <c r="W14">
        <v>17.3</v>
      </c>
      <c r="X14" t="s">
        <v>111</v>
      </c>
      <c r="Y14">
        <v>0</v>
      </c>
      <c r="Z14">
        <v>0.1565</v>
      </c>
      <c r="AA14">
        <v>-0.43909999999999999</v>
      </c>
      <c r="AB14">
        <v>0.7641</v>
      </c>
      <c r="AC14">
        <v>16.949000000000002</v>
      </c>
      <c r="AE14">
        <v>11</v>
      </c>
      <c r="AF14">
        <v>11</v>
      </c>
      <c r="AH14" s="27" t="e">
        <f>IF(AN45="UDEN FOR OMRÅDET","NOT POSSIBLE",IF($B$7&lt;600,17.3,((((0.1565*AM14^3-0.4391*AM14^2+0.7641*AM14+16.949))))))</f>
        <v>#REF!</v>
      </c>
      <c r="AJ14" s="28" t="s">
        <v>214</v>
      </c>
      <c r="AK14" s="29" t="s">
        <v>215</v>
      </c>
      <c r="AL14" s="29" t="s">
        <v>216</v>
      </c>
      <c r="AM14" s="26" t="e">
        <f>IF(AN45="UDEN FOR OMRÅDET","NOT POSSIBLE",IF(AO45="UDEN FOR OMRÅDET","NOT POSSIBLE",( 0.00113*#REF!-0.077966)))</f>
        <v>#REF!</v>
      </c>
      <c r="AO14" t="s">
        <v>19</v>
      </c>
      <c r="AP14" t="s">
        <v>111</v>
      </c>
    </row>
    <row r="15" spans="2:52">
      <c r="B15" t="s">
        <v>217</v>
      </c>
      <c r="C15" t="str">
        <f t="shared" si="0"/>
        <v>Optima Compact</v>
      </c>
      <c r="D15" t="s">
        <v>218</v>
      </c>
      <c r="E15">
        <v>5.5</v>
      </c>
      <c r="F15">
        <v>550</v>
      </c>
      <c r="G15">
        <v>4001</v>
      </c>
      <c r="H15" t="str">
        <f t="shared" si="1"/>
        <v>PN25</v>
      </c>
      <c r="I15" t="str">
        <f t="shared" si="1"/>
        <v>DZR Brass</v>
      </c>
      <c r="J15" t="s">
        <v>178</v>
      </c>
      <c r="K15" t="str">
        <f t="shared" si="1"/>
        <v>Thread M/M</v>
      </c>
      <c r="L15">
        <v>1</v>
      </c>
      <c r="N15">
        <v>0</v>
      </c>
      <c r="O15">
        <v>0</v>
      </c>
      <c r="P15">
        <v>0</v>
      </c>
      <c r="Q15">
        <v>0</v>
      </c>
      <c r="R15">
        <v>0</v>
      </c>
      <c r="S15">
        <v>9.8499999999999998E-4</v>
      </c>
      <c r="T15">
        <v>5.8127999999999999E-2</v>
      </c>
      <c r="V15">
        <v>550</v>
      </c>
      <c r="W15">
        <v>17.899999999999999</v>
      </c>
      <c r="X15" t="s">
        <v>111</v>
      </c>
      <c r="Y15">
        <v>0</v>
      </c>
      <c r="Z15">
        <v>0.319164</v>
      </c>
      <c r="AA15">
        <v>-1.0076830000000001</v>
      </c>
      <c r="AB15">
        <v>1.6226830000000001</v>
      </c>
      <c r="AC15">
        <v>17.20149</v>
      </c>
      <c r="AE15">
        <v>12</v>
      </c>
      <c r="AF15">
        <v>12</v>
      </c>
      <c r="AH15" s="27" t="e">
        <f>IF(AN46="UDEN FOR OMRÅDET","NOT POSSIBLE",IF($B$7&lt;550,17.9,((((0.319164*AM15^3-1.007683*AM15^2+1.622683*AM15+17.20149))))))</f>
        <v>#REF!</v>
      </c>
      <c r="AJ15" s="30" t="s">
        <v>218</v>
      </c>
      <c r="AK15" s="31" t="s">
        <v>219</v>
      </c>
      <c r="AL15" s="31" t="s">
        <v>209</v>
      </c>
      <c r="AM15" s="26" t="e">
        <f>IF(AN46="UDEN FOR OMRÅDET","NOT POSSIBLE",IF(AO46="UDEN FOR OMRÅDET","NOT POSSIBLE",( 0.000985*#REF!+0.058128)))</f>
        <v>#REF!</v>
      </c>
      <c r="AO15" t="s">
        <v>19</v>
      </c>
      <c r="AP15" t="s">
        <v>111</v>
      </c>
    </row>
    <row r="17" spans="2:32">
      <c r="B17" t="s">
        <v>220</v>
      </c>
      <c r="C17" t="s">
        <v>75</v>
      </c>
      <c r="D17" t="s">
        <v>177</v>
      </c>
      <c r="E17">
        <v>2.5</v>
      </c>
      <c r="F17">
        <v>30</v>
      </c>
      <c r="G17">
        <v>200</v>
      </c>
      <c r="H17" t="s">
        <v>84</v>
      </c>
      <c r="I17" t="s">
        <v>85</v>
      </c>
      <c r="J17" t="s">
        <v>86</v>
      </c>
      <c r="K17" t="s">
        <v>179</v>
      </c>
      <c r="L17">
        <v>1</v>
      </c>
      <c r="N17">
        <v>0</v>
      </c>
      <c r="O17">
        <v>0</v>
      </c>
      <c r="P17">
        <v>0</v>
      </c>
      <c r="Q17">
        <v>0</v>
      </c>
      <c r="R17">
        <v>0</v>
      </c>
      <c r="S17">
        <v>2.06E-2</v>
      </c>
      <c r="T17">
        <v>-0.1176</v>
      </c>
      <c r="V17">
        <f>V4</f>
        <v>30</v>
      </c>
      <c r="W17">
        <f>W4</f>
        <v>14.3</v>
      </c>
      <c r="X17" t="str">
        <f>X4</f>
        <v>flow</v>
      </c>
      <c r="Y17">
        <f>Y4</f>
        <v>0</v>
      </c>
      <c r="Z17">
        <f t="shared" ref="Z17:AC17" si="6">Z4</f>
        <v>0</v>
      </c>
      <c r="AA17">
        <f t="shared" si="6"/>
        <v>-3.0000000000000001E-6</v>
      </c>
      <c r="AB17">
        <f t="shared" si="6"/>
        <v>9.7000000000000003E-3</v>
      </c>
      <c r="AC17">
        <f t="shared" si="6"/>
        <v>13.981999999999999</v>
      </c>
      <c r="AF17">
        <v>1</v>
      </c>
    </row>
    <row r="18" spans="2:32">
      <c r="B18" t="s">
        <v>221</v>
      </c>
      <c r="C18" t="str">
        <f>C17</f>
        <v>Optima Compact</v>
      </c>
      <c r="D18" t="s">
        <v>185</v>
      </c>
      <c r="E18">
        <v>2.5</v>
      </c>
      <c r="F18">
        <v>30</v>
      </c>
      <c r="G18">
        <v>200</v>
      </c>
      <c r="H18" t="str">
        <f>H17</f>
        <v>PN25</v>
      </c>
      <c r="I18" t="str">
        <f>I17</f>
        <v>DZR Brass</v>
      </c>
      <c r="J18" t="str">
        <f>J17</f>
        <v>1"</v>
      </c>
      <c r="K18" t="str">
        <f>K17</f>
        <v>Thread M/M</v>
      </c>
      <c r="L18">
        <v>1</v>
      </c>
      <c r="N18">
        <v>0</v>
      </c>
      <c r="O18">
        <v>0</v>
      </c>
      <c r="P18">
        <v>0</v>
      </c>
      <c r="Q18">
        <v>0</v>
      </c>
      <c r="R18">
        <v>0</v>
      </c>
      <c r="S18">
        <v>2.06E-2</v>
      </c>
      <c r="T18">
        <v>-0.1176</v>
      </c>
      <c r="V18">
        <f t="shared" ref="V18:X18" si="7">V5</f>
        <v>30</v>
      </c>
      <c r="W18">
        <f t="shared" si="7"/>
        <v>14.3</v>
      </c>
      <c r="X18" t="str">
        <f t="shared" si="7"/>
        <v>flow</v>
      </c>
      <c r="Y18">
        <f t="shared" ref="Y18:AC18" si="8">Y5</f>
        <v>0</v>
      </c>
      <c r="Z18">
        <f t="shared" si="8"/>
        <v>0</v>
      </c>
      <c r="AA18">
        <f t="shared" si="8"/>
        <v>-3.0000000000000001E-6</v>
      </c>
      <c r="AB18">
        <f t="shared" si="8"/>
        <v>9.7000000000000003E-3</v>
      </c>
      <c r="AC18">
        <f t="shared" si="8"/>
        <v>13.981999999999999</v>
      </c>
      <c r="AF18">
        <v>2</v>
      </c>
    </row>
    <row r="19" spans="2:32">
      <c r="B19" t="s">
        <v>222</v>
      </c>
      <c r="C19" t="str">
        <f t="shared" ref="C19:C28" si="9">C18</f>
        <v>Optima Compact</v>
      </c>
      <c r="D19" t="s">
        <v>188</v>
      </c>
      <c r="E19">
        <v>2.5</v>
      </c>
      <c r="F19">
        <v>100</v>
      </c>
      <c r="G19">
        <v>575</v>
      </c>
      <c r="H19" t="str">
        <f t="shared" ref="H19:I28" si="10">H18</f>
        <v>PN25</v>
      </c>
      <c r="I19" t="s">
        <v>85</v>
      </c>
      <c r="J19" t="str">
        <f t="shared" ref="J19:K28" si="11">J18</f>
        <v>1"</v>
      </c>
      <c r="K19" t="s">
        <v>179</v>
      </c>
      <c r="L19">
        <v>1</v>
      </c>
      <c r="N19">
        <v>0</v>
      </c>
      <c r="O19">
        <v>0</v>
      </c>
      <c r="P19">
        <v>0</v>
      </c>
      <c r="Q19">
        <v>0</v>
      </c>
      <c r="R19">
        <v>0</v>
      </c>
      <c r="S19">
        <v>7.1999999999999998E-3</v>
      </c>
      <c r="T19">
        <v>-0.1158</v>
      </c>
      <c r="V19">
        <f t="shared" ref="V19:X19" si="12">V6</f>
        <v>97</v>
      </c>
      <c r="W19">
        <f t="shared" si="12"/>
        <v>14.9</v>
      </c>
      <c r="X19" t="str">
        <f t="shared" si="12"/>
        <v>flow</v>
      </c>
      <c r="Y19">
        <f t="shared" ref="Y19:AC19" si="13">Y6</f>
        <v>0</v>
      </c>
      <c r="Z19">
        <f t="shared" si="13"/>
        <v>0</v>
      </c>
      <c r="AA19">
        <f t="shared" si="13"/>
        <v>-3.0000000000000001E-6</v>
      </c>
      <c r="AB19">
        <f t="shared" si="13"/>
        <v>9.7000000000000003E-3</v>
      </c>
      <c r="AC19">
        <f t="shared" si="13"/>
        <v>13.981999999999999</v>
      </c>
      <c r="AF19">
        <v>3</v>
      </c>
    </row>
    <row r="20" spans="2:32">
      <c r="B20" t="s">
        <v>223</v>
      </c>
      <c r="C20" t="str">
        <f t="shared" si="9"/>
        <v>Optima Compact</v>
      </c>
      <c r="D20" t="s">
        <v>193</v>
      </c>
      <c r="E20">
        <v>2.5</v>
      </c>
      <c r="F20">
        <v>100</v>
      </c>
      <c r="G20">
        <v>575</v>
      </c>
      <c r="H20" t="str">
        <f t="shared" si="10"/>
        <v>PN25</v>
      </c>
      <c r="I20" t="str">
        <f t="shared" si="10"/>
        <v>DZR Brass</v>
      </c>
      <c r="J20" t="str">
        <f t="shared" si="11"/>
        <v>1"</v>
      </c>
      <c r="K20" t="str">
        <f t="shared" si="11"/>
        <v>Thread M/M</v>
      </c>
      <c r="L20">
        <v>1</v>
      </c>
      <c r="N20">
        <v>0</v>
      </c>
      <c r="O20">
        <v>0</v>
      </c>
      <c r="P20">
        <v>0</v>
      </c>
      <c r="Q20">
        <v>0</v>
      </c>
      <c r="R20">
        <v>0</v>
      </c>
      <c r="S20">
        <v>7.1999999999999998E-3</v>
      </c>
      <c r="T20">
        <v>-0.1158</v>
      </c>
      <c r="V20">
        <f t="shared" ref="V20:X20" si="14">V7</f>
        <v>97</v>
      </c>
      <c r="W20">
        <f t="shared" si="14"/>
        <v>14.9</v>
      </c>
      <c r="X20" t="str">
        <f t="shared" si="14"/>
        <v>flow</v>
      </c>
      <c r="Y20">
        <f t="shared" ref="Y20:AC20" si="15">Y7</f>
        <v>0</v>
      </c>
      <c r="Z20">
        <f t="shared" si="15"/>
        <v>0</v>
      </c>
      <c r="AA20">
        <f t="shared" si="15"/>
        <v>-3.0000000000000001E-6</v>
      </c>
      <c r="AB20">
        <f t="shared" si="15"/>
        <v>9.7000000000000003E-3</v>
      </c>
      <c r="AC20">
        <f t="shared" si="15"/>
        <v>13.981999999999999</v>
      </c>
      <c r="AF20">
        <v>4</v>
      </c>
    </row>
    <row r="21" spans="2:32">
      <c r="B21" t="s">
        <v>224</v>
      </c>
      <c r="C21" t="str">
        <f t="shared" si="9"/>
        <v>Optima Compact</v>
      </c>
      <c r="D21" t="s">
        <v>177</v>
      </c>
      <c r="E21">
        <v>5</v>
      </c>
      <c r="F21">
        <v>65</v>
      </c>
      <c r="G21">
        <v>370</v>
      </c>
      <c r="H21" t="str">
        <f t="shared" si="10"/>
        <v>PN25</v>
      </c>
      <c r="I21" t="s">
        <v>85</v>
      </c>
      <c r="J21" t="str">
        <f t="shared" si="11"/>
        <v>1"</v>
      </c>
      <c r="K21" t="s">
        <v>179</v>
      </c>
      <c r="L21">
        <v>1</v>
      </c>
      <c r="N21">
        <v>0</v>
      </c>
      <c r="O21">
        <v>0</v>
      </c>
      <c r="P21">
        <v>0</v>
      </c>
      <c r="Q21">
        <v>0</v>
      </c>
      <c r="R21">
        <v>0</v>
      </c>
      <c r="S21">
        <v>1.11E-2</v>
      </c>
      <c r="T21">
        <v>-0.1246</v>
      </c>
      <c r="V21">
        <f t="shared" ref="V21:X21" si="16">V8</f>
        <v>66</v>
      </c>
      <c r="W21">
        <f t="shared" si="16"/>
        <v>14.6</v>
      </c>
      <c r="X21" t="str">
        <f t="shared" si="16"/>
        <v>flow</v>
      </c>
      <c r="Y21">
        <f t="shared" ref="Y21:AC21" si="17">Y8</f>
        <v>0</v>
      </c>
      <c r="Z21">
        <f t="shared" si="17"/>
        <v>0</v>
      </c>
      <c r="AA21">
        <f t="shared" si="17"/>
        <v>-3.0000000000000001E-6</v>
      </c>
      <c r="AB21">
        <f t="shared" si="17"/>
        <v>9.7000000000000003E-3</v>
      </c>
      <c r="AC21">
        <f t="shared" si="17"/>
        <v>13.981999999999999</v>
      </c>
      <c r="AF21">
        <v>5</v>
      </c>
    </row>
    <row r="22" spans="2:32">
      <c r="B22" t="s">
        <v>225</v>
      </c>
      <c r="C22" t="str">
        <f t="shared" si="9"/>
        <v>Optima Compact</v>
      </c>
      <c r="D22" t="s">
        <v>185</v>
      </c>
      <c r="E22">
        <v>5</v>
      </c>
      <c r="F22">
        <v>65</v>
      </c>
      <c r="G22">
        <v>370</v>
      </c>
      <c r="H22" t="str">
        <f t="shared" si="10"/>
        <v>PN25</v>
      </c>
      <c r="I22" t="str">
        <f t="shared" si="10"/>
        <v>DZR Brass</v>
      </c>
      <c r="J22" t="str">
        <f t="shared" si="11"/>
        <v>1"</v>
      </c>
      <c r="K22" t="str">
        <f t="shared" si="11"/>
        <v>Thread M/M</v>
      </c>
      <c r="L22">
        <v>1</v>
      </c>
      <c r="N22">
        <v>0</v>
      </c>
      <c r="O22">
        <v>0</v>
      </c>
      <c r="P22">
        <v>0</v>
      </c>
      <c r="Q22">
        <v>0</v>
      </c>
      <c r="R22">
        <v>0</v>
      </c>
      <c r="S22">
        <v>1.11E-2</v>
      </c>
      <c r="T22">
        <v>-0.1246</v>
      </c>
      <c r="V22">
        <f t="shared" ref="V22:X22" si="18">V9</f>
        <v>66</v>
      </c>
      <c r="W22">
        <f t="shared" si="18"/>
        <v>14.6</v>
      </c>
      <c r="X22" t="str">
        <f t="shared" si="18"/>
        <v>flow</v>
      </c>
      <c r="Y22">
        <f t="shared" ref="Y22:AC22" si="19">Y9</f>
        <v>0</v>
      </c>
      <c r="Z22">
        <f t="shared" si="19"/>
        <v>0</v>
      </c>
      <c r="AA22">
        <f t="shared" si="19"/>
        <v>-3.0000000000000001E-6</v>
      </c>
      <c r="AB22">
        <f t="shared" si="19"/>
        <v>9.7000000000000003E-3</v>
      </c>
      <c r="AC22">
        <f t="shared" si="19"/>
        <v>13.981999999999999</v>
      </c>
      <c r="AF22">
        <v>6</v>
      </c>
    </row>
    <row r="23" spans="2:32">
      <c r="B23" t="s">
        <v>226</v>
      </c>
      <c r="C23" t="str">
        <f t="shared" si="9"/>
        <v>Optima Compact</v>
      </c>
      <c r="D23" t="s">
        <v>188</v>
      </c>
      <c r="E23">
        <v>5</v>
      </c>
      <c r="F23">
        <v>220</v>
      </c>
      <c r="G23">
        <v>1330</v>
      </c>
      <c r="H23" t="str">
        <f t="shared" si="10"/>
        <v>PN25</v>
      </c>
      <c r="I23" t="s">
        <v>85</v>
      </c>
      <c r="J23" t="str">
        <f t="shared" si="11"/>
        <v>1"</v>
      </c>
      <c r="K23" t="s">
        <v>179</v>
      </c>
      <c r="L23">
        <v>1</v>
      </c>
      <c r="N23">
        <v>0</v>
      </c>
      <c r="O23">
        <v>0</v>
      </c>
      <c r="P23">
        <v>0</v>
      </c>
      <c r="Q23">
        <v>0</v>
      </c>
      <c r="R23">
        <v>0</v>
      </c>
      <c r="S23">
        <v>3.0999999999999999E-3</v>
      </c>
      <c r="T23">
        <v>-7.3899999999999993E-2</v>
      </c>
      <c r="V23">
        <f t="shared" ref="V23:X23" si="20">V10</f>
        <v>219</v>
      </c>
      <c r="W23">
        <f t="shared" si="20"/>
        <v>16</v>
      </c>
      <c r="X23" t="str">
        <f t="shared" si="20"/>
        <v>flow</v>
      </c>
      <c r="Y23">
        <f t="shared" ref="Y23:AC23" si="21">Y10</f>
        <v>0</v>
      </c>
      <c r="Z23">
        <f t="shared" si="21"/>
        <v>0</v>
      </c>
      <c r="AA23">
        <f t="shared" si="21"/>
        <v>-3.0000000000000001E-6</v>
      </c>
      <c r="AB23">
        <f t="shared" si="21"/>
        <v>9.7000000000000003E-3</v>
      </c>
      <c r="AC23">
        <f t="shared" si="21"/>
        <v>13.981999999999999</v>
      </c>
      <c r="AF23">
        <v>7</v>
      </c>
    </row>
    <row r="24" spans="2:32">
      <c r="B24" t="s">
        <v>227</v>
      </c>
      <c r="C24" t="str">
        <f t="shared" si="9"/>
        <v>Optima Compact</v>
      </c>
      <c r="D24" t="s">
        <v>193</v>
      </c>
      <c r="E24">
        <v>5</v>
      </c>
      <c r="F24">
        <v>220</v>
      </c>
      <c r="G24">
        <v>1330</v>
      </c>
      <c r="H24" t="str">
        <f t="shared" si="10"/>
        <v>PN25</v>
      </c>
      <c r="I24" t="str">
        <f t="shared" si="10"/>
        <v>DZR Brass</v>
      </c>
      <c r="J24" t="str">
        <f t="shared" si="11"/>
        <v>1"</v>
      </c>
      <c r="K24" t="str">
        <f t="shared" si="11"/>
        <v>Thread M/M</v>
      </c>
      <c r="L24">
        <v>1</v>
      </c>
      <c r="N24">
        <v>0</v>
      </c>
      <c r="O24">
        <v>0</v>
      </c>
      <c r="P24">
        <v>0</v>
      </c>
      <c r="Q24">
        <v>0</v>
      </c>
      <c r="R24">
        <v>0</v>
      </c>
      <c r="S24">
        <v>3.0999999999999999E-3</v>
      </c>
      <c r="T24">
        <v>-7.3899999999999993E-2</v>
      </c>
      <c r="V24">
        <f t="shared" ref="V24:X24" si="22">V11</f>
        <v>219</v>
      </c>
      <c r="W24">
        <f t="shared" si="22"/>
        <v>16</v>
      </c>
      <c r="X24" t="str">
        <f t="shared" si="22"/>
        <v>flow</v>
      </c>
      <c r="Y24">
        <f t="shared" ref="Y24:AC24" si="23">Y11</f>
        <v>0</v>
      </c>
      <c r="Z24">
        <f t="shared" si="23"/>
        <v>0</v>
      </c>
      <c r="AA24">
        <f t="shared" si="23"/>
        <v>-3.0000000000000001E-6</v>
      </c>
      <c r="AB24">
        <f t="shared" si="23"/>
        <v>9.7000000000000003E-3</v>
      </c>
      <c r="AC24">
        <f t="shared" si="23"/>
        <v>13.981999999999999</v>
      </c>
      <c r="AF24" s="14">
        <v>8</v>
      </c>
    </row>
    <row r="25" spans="2:32">
      <c r="B25" t="s">
        <v>228</v>
      </c>
      <c r="C25" t="str">
        <f t="shared" si="9"/>
        <v>Optima Compact</v>
      </c>
      <c r="D25" t="s">
        <v>193</v>
      </c>
      <c r="E25">
        <v>5.5</v>
      </c>
      <c r="F25">
        <v>300</v>
      </c>
      <c r="G25">
        <v>1800</v>
      </c>
      <c r="H25" t="str">
        <f t="shared" si="10"/>
        <v>PN25</v>
      </c>
      <c r="I25" t="s">
        <v>85</v>
      </c>
      <c r="J25" t="str">
        <f t="shared" si="11"/>
        <v>1"</v>
      </c>
      <c r="K25" t="s">
        <v>179</v>
      </c>
      <c r="L25">
        <v>1</v>
      </c>
      <c r="N25">
        <v>0</v>
      </c>
      <c r="O25">
        <v>0</v>
      </c>
      <c r="P25">
        <v>7.3799999999999999E-13</v>
      </c>
      <c r="Q25">
        <v>-3.305773E-9</v>
      </c>
      <c r="R25">
        <v>4.7649538039999998E-6</v>
      </c>
      <c r="S25">
        <v>-1.01647006109E-4</v>
      </c>
      <c r="T25">
        <v>0.28165501096783402</v>
      </c>
      <c r="V25">
        <f t="shared" ref="V25:X25" si="24">V12</f>
        <v>219</v>
      </c>
      <c r="W25">
        <f t="shared" si="24"/>
        <v>16</v>
      </c>
      <c r="X25" t="str">
        <f t="shared" si="24"/>
        <v>preset</v>
      </c>
      <c r="Y25">
        <f t="shared" ref="Y25:AC25" si="25">Y12</f>
        <v>-1.338352</v>
      </c>
      <c r="Z25">
        <f t="shared" si="25"/>
        <v>13.061298000000001</v>
      </c>
      <c r="AA25">
        <f t="shared" si="25"/>
        <v>-41.975653999999999</v>
      </c>
      <c r="AB25">
        <f t="shared" si="25"/>
        <v>55.306488999999999</v>
      </c>
      <c r="AC25">
        <f t="shared" si="25"/>
        <v>-2.9204479999999999</v>
      </c>
      <c r="AF25">
        <v>9</v>
      </c>
    </row>
    <row r="26" spans="2:32">
      <c r="B26" t="s">
        <v>229</v>
      </c>
      <c r="C26" t="str">
        <f t="shared" si="9"/>
        <v>Optima Compact</v>
      </c>
      <c r="D26" t="s">
        <v>76</v>
      </c>
      <c r="E26">
        <v>5.5</v>
      </c>
      <c r="F26">
        <v>280</v>
      </c>
      <c r="G26">
        <v>1800</v>
      </c>
      <c r="H26" t="str">
        <f t="shared" si="10"/>
        <v>PN25</v>
      </c>
      <c r="I26" t="str">
        <f t="shared" si="10"/>
        <v>DZR Brass</v>
      </c>
      <c r="J26" t="str">
        <f t="shared" si="11"/>
        <v>1"</v>
      </c>
      <c r="K26" t="str">
        <f t="shared" si="11"/>
        <v>Thread M/M</v>
      </c>
      <c r="L26">
        <v>1</v>
      </c>
      <c r="N26" s="52">
        <v>1.4E-19</v>
      </c>
      <c r="O26" s="52">
        <v>-1.19861E-15</v>
      </c>
      <c r="P26" s="52">
        <v>4.1364332799999997E-12</v>
      </c>
      <c r="Q26" s="52">
        <v>-7.1397826672399998E-9</v>
      </c>
      <c r="R26" s="52">
        <v>5.8438784076055601E-6</v>
      </c>
      <c r="S26">
        <v>5.7927654188503705E-4</v>
      </c>
      <c r="T26">
        <v>0.11330832994119</v>
      </c>
      <c r="V26">
        <f t="shared" ref="V26:X26" si="26">V13</f>
        <v>219</v>
      </c>
      <c r="W26">
        <f t="shared" si="26"/>
        <v>16</v>
      </c>
      <c r="X26" t="str">
        <f t="shared" si="26"/>
        <v>preset</v>
      </c>
      <c r="Y26">
        <f t="shared" ref="Y26:AC26" si="27">Y13</f>
        <v>-4.8800000000000003E-2</v>
      </c>
      <c r="Z26">
        <f t="shared" si="27"/>
        <v>1.2823</v>
      </c>
      <c r="AA26">
        <f t="shared" si="27"/>
        <v>-4.3242000000000003</v>
      </c>
      <c r="AB26">
        <f t="shared" si="27"/>
        <v>6.5949</v>
      </c>
      <c r="AC26">
        <f t="shared" si="27"/>
        <v>12.629</v>
      </c>
      <c r="AF26">
        <v>10</v>
      </c>
    </row>
    <row r="27" spans="2:32">
      <c r="B27" t="s">
        <v>230</v>
      </c>
      <c r="C27" t="str">
        <f t="shared" si="9"/>
        <v>Optima Compact</v>
      </c>
      <c r="D27" t="s">
        <v>83</v>
      </c>
      <c r="E27">
        <v>5.5</v>
      </c>
      <c r="F27">
        <v>600</v>
      </c>
      <c r="G27">
        <v>3609</v>
      </c>
      <c r="H27" t="str">
        <f t="shared" si="10"/>
        <v>PN25</v>
      </c>
      <c r="I27" t="s">
        <v>85</v>
      </c>
      <c r="J27" t="str">
        <f t="shared" si="11"/>
        <v>1"</v>
      </c>
      <c r="K27" t="s">
        <v>179</v>
      </c>
      <c r="L27">
        <v>1</v>
      </c>
      <c r="N27">
        <v>0</v>
      </c>
      <c r="O27">
        <v>0</v>
      </c>
      <c r="P27">
        <v>0</v>
      </c>
      <c r="Q27">
        <v>0</v>
      </c>
      <c r="R27">
        <v>0</v>
      </c>
      <c r="S27">
        <v>1.1299999999999999E-3</v>
      </c>
      <c r="T27">
        <v>-7.7965999999999994E-2</v>
      </c>
      <c r="V27">
        <f t="shared" ref="V27:X27" si="28">V14</f>
        <v>600</v>
      </c>
      <c r="W27">
        <f t="shared" si="28"/>
        <v>17.3</v>
      </c>
      <c r="X27" t="str">
        <f t="shared" si="28"/>
        <v>preset</v>
      </c>
      <c r="Y27">
        <f t="shared" ref="Y27:AC27" si="29">Y14</f>
        <v>0</v>
      </c>
      <c r="Z27">
        <f t="shared" si="29"/>
        <v>0.1565</v>
      </c>
      <c r="AA27">
        <f t="shared" si="29"/>
        <v>-0.43909999999999999</v>
      </c>
      <c r="AB27">
        <f t="shared" si="29"/>
        <v>0.7641</v>
      </c>
      <c r="AC27">
        <f t="shared" si="29"/>
        <v>16.949000000000002</v>
      </c>
      <c r="AF27">
        <v>11</v>
      </c>
    </row>
    <row r="28" spans="2:32">
      <c r="B28" t="s">
        <v>231</v>
      </c>
      <c r="C28" t="str">
        <f t="shared" si="9"/>
        <v>Optima Compact</v>
      </c>
      <c r="D28" t="s">
        <v>218</v>
      </c>
      <c r="E28">
        <v>5.5</v>
      </c>
      <c r="F28">
        <v>550</v>
      </c>
      <c r="G28">
        <v>4001</v>
      </c>
      <c r="H28" t="str">
        <f t="shared" si="10"/>
        <v>PN25</v>
      </c>
      <c r="I28" t="str">
        <f t="shared" si="10"/>
        <v>DZR Brass</v>
      </c>
      <c r="J28" t="str">
        <f t="shared" si="11"/>
        <v>1"</v>
      </c>
      <c r="K28" t="str">
        <f t="shared" si="11"/>
        <v>Thread M/M</v>
      </c>
      <c r="L28">
        <v>1</v>
      </c>
      <c r="N28">
        <v>0</v>
      </c>
      <c r="O28">
        <v>0</v>
      </c>
      <c r="P28">
        <v>0</v>
      </c>
      <c r="Q28">
        <v>0</v>
      </c>
      <c r="R28">
        <v>0</v>
      </c>
      <c r="S28">
        <v>9.8499999999999998E-4</v>
      </c>
      <c r="T28">
        <v>5.8127999999999999E-2</v>
      </c>
      <c r="V28">
        <f t="shared" ref="V28:X28" si="30">V15</f>
        <v>550</v>
      </c>
      <c r="W28">
        <f t="shared" si="30"/>
        <v>17.899999999999999</v>
      </c>
      <c r="X28" t="str">
        <f t="shared" si="30"/>
        <v>preset</v>
      </c>
      <c r="Y28">
        <f t="shared" ref="Y28:AC28" si="31">Y15</f>
        <v>0</v>
      </c>
      <c r="Z28">
        <f t="shared" si="31"/>
        <v>0.319164</v>
      </c>
      <c r="AA28">
        <f t="shared" si="31"/>
        <v>-1.0076830000000001</v>
      </c>
      <c r="AB28">
        <f t="shared" si="31"/>
        <v>1.6226830000000001</v>
      </c>
      <c r="AC28">
        <f t="shared" si="31"/>
        <v>17.20149</v>
      </c>
      <c r="AF28">
        <v>12</v>
      </c>
    </row>
    <row r="30" spans="2:32">
      <c r="B30" t="s">
        <v>232</v>
      </c>
      <c r="C30" t="s">
        <v>75</v>
      </c>
      <c r="D30" t="s">
        <v>185</v>
      </c>
      <c r="E30">
        <v>2.5</v>
      </c>
      <c r="F30">
        <v>30</v>
      </c>
      <c r="G30">
        <v>200</v>
      </c>
      <c r="H30" t="s">
        <v>84</v>
      </c>
      <c r="I30" t="s">
        <v>85</v>
      </c>
      <c r="J30" t="s">
        <v>178</v>
      </c>
      <c r="K30" t="s">
        <v>87</v>
      </c>
      <c r="L30">
        <v>1</v>
      </c>
      <c r="N30">
        <f>N5</f>
        <v>0</v>
      </c>
      <c r="O30">
        <f t="shared" ref="O30:T30" si="32">O5</f>
        <v>0</v>
      </c>
      <c r="P30">
        <f t="shared" si="32"/>
        <v>0</v>
      </c>
      <c r="Q30">
        <f t="shared" si="32"/>
        <v>0</v>
      </c>
      <c r="R30">
        <f t="shared" si="32"/>
        <v>0</v>
      </c>
      <c r="S30">
        <f t="shared" si="32"/>
        <v>2.06E-2</v>
      </c>
      <c r="T30">
        <f t="shared" si="32"/>
        <v>-0.1176</v>
      </c>
      <c r="V30">
        <f>V5</f>
        <v>30</v>
      </c>
      <c r="W30">
        <f t="shared" ref="W30:AC30" si="33">W5</f>
        <v>14.3</v>
      </c>
      <c r="X30" t="str">
        <f t="shared" si="33"/>
        <v>flow</v>
      </c>
      <c r="Y30">
        <f t="shared" si="33"/>
        <v>0</v>
      </c>
      <c r="Z30">
        <f t="shared" si="33"/>
        <v>0</v>
      </c>
      <c r="AA30">
        <f t="shared" si="33"/>
        <v>-3.0000000000000001E-6</v>
      </c>
      <c r="AB30">
        <f t="shared" si="33"/>
        <v>9.7000000000000003E-3</v>
      </c>
      <c r="AC30">
        <f t="shared" si="33"/>
        <v>13.981999999999999</v>
      </c>
      <c r="AF30">
        <v>2</v>
      </c>
    </row>
    <row r="31" spans="2:32">
      <c r="B31" t="s">
        <v>233</v>
      </c>
      <c r="C31" t="s">
        <v>75</v>
      </c>
      <c r="D31" t="s">
        <v>188</v>
      </c>
      <c r="E31">
        <v>2.5</v>
      </c>
      <c r="F31">
        <v>100</v>
      </c>
      <c r="G31">
        <v>575</v>
      </c>
      <c r="H31" t="s">
        <v>84</v>
      </c>
      <c r="I31" t="s">
        <v>85</v>
      </c>
      <c r="J31" t="s">
        <v>178</v>
      </c>
      <c r="K31" t="s">
        <v>87</v>
      </c>
      <c r="L31">
        <v>1</v>
      </c>
      <c r="N31">
        <f t="shared" ref="N31:T32" si="34">N6</f>
        <v>0</v>
      </c>
      <c r="O31">
        <f t="shared" si="34"/>
        <v>0</v>
      </c>
      <c r="P31">
        <f t="shared" si="34"/>
        <v>0</v>
      </c>
      <c r="Q31">
        <f t="shared" si="34"/>
        <v>0</v>
      </c>
      <c r="R31">
        <f t="shared" si="34"/>
        <v>0</v>
      </c>
      <c r="S31">
        <f t="shared" si="34"/>
        <v>7.1999999999999998E-3</v>
      </c>
      <c r="T31">
        <f t="shared" si="34"/>
        <v>-0.1158</v>
      </c>
      <c r="V31">
        <f t="shared" ref="V31:AC31" si="35">V6</f>
        <v>97</v>
      </c>
      <c r="W31">
        <f t="shared" si="35"/>
        <v>14.9</v>
      </c>
      <c r="X31" t="str">
        <f t="shared" si="35"/>
        <v>flow</v>
      </c>
      <c r="Y31">
        <f t="shared" si="35"/>
        <v>0</v>
      </c>
      <c r="Z31">
        <f t="shared" si="35"/>
        <v>0</v>
      </c>
      <c r="AA31">
        <f t="shared" si="35"/>
        <v>-3.0000000000000001E-6</v>
      </c>
      <c r="AB31">
        <f t="shared" si="35"/>
        <v>9.7000000000000003E-3</v>
      </c>
      <c r="AC31">
        <f t="shared" si="35"/>
        <v>13.981999999999999</v>
      </c>
      <c r="AF31">
        <v>3</v>
      </c>
    </row>
    <row r="32" spans="2:32">
      <c r="B32" t="s">
        <v>234</v>
      </c>
      <c r="C32" t="s">
        <v>75</v>
      </c>
      <c r="D32" t="s">
        <v>193</v>
      </c>
      <c r="E32">
        <v>2.5</v>
      </c>
      <c r="F32">
        <v>100</v>
      </c>
      <c r="G32">
        <v>575</v>
      </c>
      <c r="H32" t="s">
        <v>84</v>
      </c>
      <c r="I32" t="s">
        <v>85</v>
      </c>
      <c r="J32" t="s">
        <v>178</v>
      </c>
      <c r="K32" t="s">
        <v>87</v>
      </c>
      <c r="L32">
        <v>1</v>
      </c>
      <c r="N32">
        <f t="shared" si="34"/>
        <v>0</v>
      </c>
      <c r="O32">
        <f t="shared" si="34"/>
        <v>0</v>
      </c>
      <c r="P32">
        <f t="shared" si="34"/>
        <v>0</v>
      </c>
      <c r="Q32">
        <f t="shared" si="34"/>
        <v>0</v>
      </c>
      <c r="R32">
        <f t="shared" si="34"/>
        <v>0</v>
      </c>
      <c r="S32">
        <f t="shared" si="34"/>
        <v>7.1999999999999998E-3</v>
      </c>
      <c r="T32">
        <f t="shared" si="34"/>
        <v>-0.1158</v>
      </c>
      <c r="V32">
        <f t="shared" ref="V32:AC32" si="36">V7</f>
        <v>97</v>
      </c>
      <c r="W32">
        <f t="shared" si="36"/>
        <v>14.9</v>
      </c>
      <c r="X32" t="str">
        <f t="shared" si="36"/>
        <v>flow</v>
      </c>
      <c r="Y32">
        <f t="shared" si="36"/>
        <v>0</v>
      </c>
      <c r="Z32">
        <f t="shared" si="36"/>
        <v>0</v>
      </c>
      <c r="AA32">
        <f t="shared" si="36"/>
        <v>-3.0000000000000001E-6</v>
      </c>
      <c r="AB32">
        <f t="shared" si="36"/>
        <v>9.7000000000000003E-3</v>
      </c>
      <c r="AC32">
        <f t="shared" si="36"/>
        <v>13.981999999999999</v>
      </c>
      <c r="AF32">
        <v>4</v>
      </c>
    </row>
    <row r="33" spans="2:32">
      <c r="B33" t="s">
        <v>235</v>
      </c>
      <c r="C33" t="s">
        <v>75</v>
      </c>
      <c r="D33" t="s">
        <v>185</v>
      </c>
      <c r="E33">
        <v>5</v>
      </c>
      <c r="F33">
        <v>65</v>
      </c>
      <c r="G33">
        <v>370</v>
      </c>
      <c r="H33" t="s">
        <v>84</v>
      </c>
      <c r="I33" t="s">
        <v>85</v>
      </c>
      <c r="J33" t="s">
        <v>178</v>
      </c>
      <c r="K33" t="s">
        <v>87</v>
      </c>
      <c r="L33">
        <v>1</v>
      </c>
      <c r="N33">
        <f>N9</f>
        <v>0</v>
      </c>
      <c r="O33">
        <f t="shared" ref="O33:T33" si="37">O9</f>
        <v>0</v>
      </c>
      <c r="P33">
        <f t="shared" si="37"/>
        <v>0</v>
      </c>
      <c r="Q33">
        <f t="shared" si="37"/>
        <v>0</v>
      </c>
      <c r="R33">
        <f t="shared" si="37"/>
        <v>0</v>
      </c>
      <c r="S33">
        <f t="shared" si="37"/>
        <v>1.11E-2</v>
      </c>
      <c r="T33">
        <f t="shared" si="37"/>
        <v>-0.1246</v>
      </c>
      <c r="V33">
        <f>V9</f>
        <v>66</v>
      </c>
      <c r="W33">
        <f t="shared" ref="W33:AC33" si="38">W9</f>
        <v>14.6</v>
      </c>
      <c r="X33" t="str">
        <f t="shared" si="38"/>
        <v>flow</v>
      </c>
      <c r="Y33">
        <f t="shared" si="38"/>
        <v>0</v>
      </c>
      <c r="Z33">
        <f t="shared" si="38"/>
        <v>0</v>
      </c>
      <c r="AA33">
        <f t="shared" si="38"/>
        <v>-3.0000000000000001E-6</v>
      </c>
      <c r="AB33">
        <f t="shared" si="38"/>
        <v>9.7000000000000003E-3</v>
      </c>
      <c r="AC33">
        <f t="shared" si="38"/>
        <v>13.981999999999999</v>
      </c>
      <c r="AF33">
        <v>6</v>
      </c>
    </row>
    <row r="34" spans="2:32">
      <c r="B34" t="s">
        <v>236</v>
      </c>
      <c r="C34" t="s">
        <v>75</v>
      </c>
      <c r="D34" t="s">
        <v>188</v>
      </c>
      <c r="E34">
        <v>5</v>
      </c>
      <c r="F34">
        <v>220</v>
      </c>
      <c r="G34">
        <v>1330</v>
      </c>
      <c r="H34" t="s">
        <v>84</v>
      </c>
      <c r="I34" t="s">
        <v>85</v>
      </c>
      <c r="J34" t="s">
        <v>178</v>
      </c>
      <c r="K34" t="s">
        <v>87</v>
      </c>
      <c r="L34">
        <v>1</v>
      </c>
      <c r="N34">
        <f t="shared" ref="N34:T39" si="39">N10</f>
        <v>0</v>
      </c>
      <c r="O34">
        <f t="shared" si="39"/>
        <v>0</v>
      </c>
      <c r="P34">
        <f t="shared" si="39"/>
        <v>0</v>
      </c>
      <c r="Q34">
        <f t="shared" si="39"/>
        <v>0</v>
      </c>
      <c r="R34">
        <f t="shared" si="39"/>
        <v>0</v>
      </c>
      <c r="S34">
        <f t="shared" si="39"/>
        <v>3.0999999999999999E-3</v>
      </c>
      <c r="T34">
        <f t="shared" si="39"/>
        <v>-7.3899999999999993E-2</v>
      </c>
      <c r="V34">
        <f t="shared" ref="V34:AC34" si="40">V10</f>
        <v>219</v>
      </c>
      <c r="W34">
        <f t="shared" si="40"/>
        <v>16</v>
      </c>
      <c r="X34" t="str">
        <f t="shared" si="40"/>
        <v>flow</v>
      </c>
      <c r="Y34">
        <f t="shared" si="40"/>
        <v>0</v>
      </c>
      <c r="Z34">
        <f t="shared" si="40"/>
        <v>0</v>
      </c>
      <c r="AA34">
        <f t="shared" si="40"/>
        <v>-3.0000000000000001E-6</v>
      </c>
      <c r="AB34">
        <f t="shared" si="40"/>
        <v>9.7000000000000003E-3</v>
      </c>
      <c r="AC34">
        <f t="shared" si="40"/>
        <v>13.981999999999999</v>
      </c>
      <c r="AF34">
        <v>7</v>
      </c>
    </row>
    <row r="35" spans="2:32">
      <c r="B35" t="s">
        <v>237</v>
      </c>
      <c r="C35" t="s">
        <v>75</v>
      </c>
      <c r="D35" t="s">
        <v>193</v>
      </c>
      <c r="E35">
        <v>5</v>
      </c>
      <c r="F35">
        <v>220</v>
      </c>
      <c r="G35">
        <v>1330</v>
      </c>
      <c r="H35" t="s">
        <v>84</v>
      </c>
      <c r="I35" t="s">
        <v>85</v>
      </c>
      <c r="J35" t="s">
        <v>178</v>
      </c>
      <c r="K35" t="s">
        <v>87</v>
      </c>
      <c r="L35">
        <v>1</v>
      </c>
      <c r="N35">
        <f t="shared" si="39"/>
        <v>0</v>
      </c>
      <c r="O35">
        <f t="shared" si="39"/>
        <v>0</v>
      </c>
      <c r="P35">
        <f t="shared" si="39"/>
        <v>0</v>
      </c>
      <c r="Q35">
        <f t="shared" si="39"/>
        <v>0</v>
      </c>
      <c r="R35">
        <f t="shared" si="39"/>
        <v>0</v>
      </c>
      <c r="S35">
        <f t="shared" si="39"/>
        <v>3.0999999999999999E-3</v>
      </c>
      <c r="T35">
        <f t="shared" si="39"/>
        <v>-7.3899999999999993E-2</v>
      </c>
      <c r="V35">
        <f t="shared" ref="V35:AC35" si="41">V11</f>
        <v>219</v>
      </c>
      <c r="W35">
        <f t="shared" si="41"/>
        <v>16</v>
      </c>
      <c r="X35" t="str">
        <f t="shared" si="41"/>
        <v>flow</v>
      </c>
      <c r="Y35">
        <f t="shared" si="41"/>
        <v>0</v>
      </c>
      <c r="Z35">
        <f t="shared" si="41"/>
        <v>0</v>
      </c>
      <c r="AA35">
        <f t="shared" si="41"/>
        <v>-3.0000000000000001E-6</v>
      </c>
      <c r="AB35">
        <f t="shared" si="41"/>
        <v>9.7000000000000003E-3</v>
      </c>
      <c r="AC35">
        <f t="shared" si="41"/>
        <v>13.981999999999999</v>
      </c>
      <c r="AF35" s="14">
        <v>8</v>
      </c>
    </row>
    <row r="36" spans="2:32">
      <c r="B36" t="s">
        <v>238</v>
      </c>
      <c r="C36" t="s">
        <v>75</v>
      </c>
      <c r="D36" t="s">
        <v>193</v>
      </c>
      <c r="E36">
        <v>5.5</v>
      </c>
      <c r="F36">
        <v>300</v>
      </c>
      <c r="G36">
        <v>1800</v>
      </c>
      <c r="H36" t="s">
        <v>84</v>
      </c>
      <c r="I36" t="s">
        <v>85</v>
      </c>
      <c r="J36" t="s">
        <v>178</v>
      </c>
      <c r="K36" t="s">
        <v>87</v>
      </c>
      <c r="L36">
        <v>1</v>
      </c>
      <c r="N36">
        <f t="shared" si="39"/>
        <v>0</v>
      </c>
      <c r="O36">
        <f t="shared" si="39"/>
        <v>0</v>
      </c>
      <c r="P36">
        <f t="shared" si="39"/>
        <v>7.3799999999999999E-13</v>
      </c>
      <c r="Q36">
        <f t="shared" si="39"/>
        <v>-3.305773E-9</v>
      </c>
      <c r="R36">
        <f t="shared" si="39"/>
        <v>4.7649538039999998E-6</v>
      </c>
      <c r="S36">
        <f t="shared" si="39"/>
        <v>-1.01647006109E-4</v>
      </c>
      <c r="T36">
        <f t="shared" si="39"/>
        <v>0.28165501096783402</v>
      </c>
      <c r="V36">
        <f t="shared" ref="V36:AC36" si="42">V12</f>
        <v>219</v>
      </c>
      <c r="W36">
        <f t="shared" si="42"/>
        <v>16</v>
      </c>
      <c r="X36" t="str">
        <f t="shared" si="42"/>
        <v>preset</v>
      </c>
      <c r="Y36">
        <f t="shared" si="42"/>
        <v>-1.338352</v>
      </c>
      <c r="Z36">
        <f t="shared" si="42"/>
        <v>13.061298000000001</v>
      </c>
      <c r="AA36">
        <f t="shared" si="42"/>
        <v>-41.975653999999999</v>
      </c>
      <c r="AB36">
        <f t="shared" si="42"/>
        <v>55.306488999999999</v>
      </c>
      <c r="AC36">
        <f t="shared" si="42"/>
        <v>-2.9204479999999999</v>
      </c>
      <c r="AF36">
        <v>9</v>
      </c>
    </row>
    <row r="37" spans="2:32">
      <c r="B37" t="s">
        <v>239</v>
      </c>
      <c r="C37" t="s">
        <v>75</v>
      </c>
      <c r="D37" t="s">
        <v>76</v>
      </c>
      <c r="E37">
        <v>5.5</v>
      </c>
      <c r="F37">
        <v>280</v>
      </c>
      <c r="G37">
        <v>1800</v>
      </c>
      <c r="H37" t="s">
        <v>84</v>
      </c>
      <c r="I37" t="s">
        <v>85</v>
      </c>
      <c r="J37" t="s">
        <v>178</v>
      </c>
      <c r="K37" t="s">
        <v>87</v>
      </c>
      <c r="L37">
        <v>1</v>
      </c>
      <c r="N37">
        <f t="shared" si="39"/>
        <v>1.4E-19</v>
      </c>
      <c r="O37">
        <f t="shared" si="39"/>
        <v>-1.19861E-15</v>
      </c>
      <c r="P37">
        <f t="shared" si="39"/>
        <v>4.1364332799999997E-12</v>
      </c>
      <c r="Q37">
        <f t="shared" si="39"/>
        <v>-7.1397826672399998E-9</v>
      </c>
      <c r="R37">
        <f t="shared" si="39"/>
        <v>5.8438784076055601E-6</v>
      </c>
      <c r="S37">
        <f t="shared" si="39"/>
        <v>5.7927654188503705E-4</v>
      </c>
      <c r="T37">
        <f t="shared" si="39"/>
        <v>0.11330832994119</v>
      </c>
      <c r="V37">
        <f t="shared" ref="V37:AC37" si="43">V13</f>
        <v>219</v>
      </c>
      <c r="W37">
        <f t="shared" si="43"/>
        <v>16</v>
      </c>
      <c r="X37" t="str">
        <f t="shared" si="43"/>
        <v>preset</v>
      </c>
      <c r="Y37">
        <f t="shared" si="43"/>
        <v>-4.8800000000000003E-2</v>
      </c>
      <c r="Z37">
        <f t="shared" si="43"/>
        <v>1.2823</v>
      </c>
      <c r="AA37">
        <f t="shared" si="43"/>
        <v>-4.3242000000000003</v>
      </c>
      <c r="AB37">
        <f t="shared" si="43"/>
        <v>6.5949</v>
      </c>
      <c r="AC37">
        <f t="shared" si="43"/>
        <v>12.629</v>
      </c>
      <c r="AF37">
        <v>10</v>
      </c>
    </row>
    <row r="38" spans="2:32">
      <c r="B38" t="s">
        <v>240</v>
      </c>
      <c r="C38" t="s">
        <v>75</v>
      </c>
      <c r="D38" t="s">
        <v>83</v>
      </c>
      <c r="E38">
        <v>5.5</v>
      </c>
      <c r="F38">
        <v>600</v>
      </c>
      <c r="G38">
        <v>3609</v>
      </c>
      <c r="H38" t="s">
        <v>84</v>
      </c>
      <c r="I38" t="s">
        <v>85</v>
      </c>
      <c r="J38" t="s">
        <v>178</v>
      </c>
      <c r="K38" t="s">
        <v>87</v>
      </c>
      <c r="L38">
        <v>1</v>
      </c>
      <c r="N38">
        <f t="shared" si="39"/>
        <v>0</v>
      </c>
      <c r="O38">
        <f t="shared" si="39"/>
        <v>0</v>
      </c>
      <c r="P38">
        <f t="shared" si="39"/>
        <v>0</v>
      </c>
      <c r="Q38">
        <f t="shared" si="39"/>
        <v>0</v>
      </c>
      <c r="R38">
        <f t="shared" si="39"/>
        <v>0</v>
      </c>
      <c r="S38">
        <f t="shared" si="39"/>
        <v>1.1299999999999999E-3</v>
      </c>
      <c r="T38">
        <f t="shared" si="39"/>
        <v>-7.7965999999999994E-2</v>
      </c>
      <c r="V38">
        <f t="shared" ref="V38:AC38" si="44">V14</f>
        <v>600</v>
      </c>
      <c r="W38">
        <f t="shared" si="44"/>
        <v>17.3</v>
      </c>
      <c r="X38" t="str">
        <f t="shared" si="44"/>
        <v>preset</v>
      </c>
      <c r="Y38">
        <f t="shared" si="44"/>
        <v>0</v>
      </c>
      <c r="Z38">
        <f t="shared" si="44"/>
        <v>0.1565</v>
      </c>
      <c r="AA38">
        <f t="shared" si="44"/>
        <v>-0.43909999999999999</v>
      </c>
      <c r="AB38">
        <f t="shared" si="44"/>
        <v>0.7641</v>
      </c>
      <c r="AC38">
        <f t="shared" si="44"/>
        <v>16.949000000000002</v>
      </c>
      <c r="AF38">
        <v>11</v>
      </c>
    </row>
    <row r="39" spans="2:32">
      <c r="B39" t="s">
        <v>241</v>
      </c>
      <c r="C39" t="s">
        <v>75</v>
      </c>
      <c r="D39" t="s">
        <v>218</v>
      </c>
      <c r="E39">
        <v>5.5</v>
      </c>
      <c r="F39">
        <v>550</v>
      </c>
      <c r="G39">
        <v>4001</v>
      </c>
      <c r="H39" t="s">
        <v>84</v>
      </c>
      <c r="I39" t="s">
        <v>85</v>
      </c>
      <c r="J39" t="s">
        <v>178</v>
      </c>
      <c r="K39" t="s">
        <v>87</v>
      </c>
      <c r="L39">
        <v>1</v>
      </c>
      <c r="N39">
        <f t="shared" si="39"/>
        <v>0</v>
      </c>
      <c r="O39">
        <f t="shared" si="39"/>
        <v>0</v>
      </c>
      <c r="P39">
        <f t="shared" si="39"/>
        <v>0</v>
      </c>
      <c r="Q39">
        <f t="shared" si="39"/>
        <v>0</v>
      </c>
      <c r="R39">
        <f t="shared" si="39"/>
        <v>0</v>
      </c>
      <c r="S39">
        <f t="shared" si="39"/>
        <v>9.8499999999999998E-4</v>
      </c>
      <c r="T39">
        <f t="shared" si="39"/>
        <v>5.8127999999999999E-2</v>
      </c>
      <c r="V39">
        <f t="shared" ref="V39:AC39" si="45">V15</f>
        <v>550</v>
      </c>
      <c r="W39">
        <f t="shared" si="45"/>
        <v>17.899999999999999</v>
      </c>
      <c r="X39" t="str">
        <f t="shared" si="45"/>
        <v>preset</v>
      </c>
      <c r="Y39">
        <f t="shared" si="45"/>
        <v>0</v>
      </c>
      <c r="Z39">
        <f t="shared" si="45"/>
        <v>0.319164</v>
      </c>
      <c r="AA39">
        <f t="shared" si="45"/>
        <v>-1.0076830000000001</v>
      </c>
      <c r="AB39">
        <f t="shared" si="45"/>
        <v>1.6226830000000001</v>
      </c>
      <c r="AC39">
        <f t="shared" si="45"/>
        <v>17.20149</v>
      </c>
      <c r="AF39">
        <v>12</v>
      </c>
    </row>
    <row r="41" spans="2:32">
      <c r="B41" t="s">
        <v>242</v>
      </c>
      <c r="C41" t="s">
        <v>75</v>
      </c>
      <c r="D41" t="s">
        <v>185</v>
      </c>
      <c r="E41">
        <v>2.5</v>
      </c>
      <c r="F41">
        <v>30</v>
      </c>
      <c r="G41">
        <v>200</v>
      </c>
      <c r="H41" t="s">
        <v>84</v>
      </c>
      <c r="I41" t="s">
        <v>85</v>
      </c>
      <c r="J41" t="s">
        <v>86</v>
      </c>
      <c r="K41" t="s">
        <v>87</v>
      </c>
      <c r="L41">
        <v>1</v>
      </c>
      <c r="N41">
        <v>0</v>
      </c>
      <c r="O41">
        <v>0</v>
      </c>
      <c r="P41">
        <v>0</v>
      </c>
      <c r="Q41">
        <v>0</v>
      </c>
      <c r="R41">
        <v>0</v>
      </c>
      <c r="S41">
        <v>2.06E-2</v>
      </c>
      <c r="T41">
        <v>-0.1176</v>
      </c>
      <c r="V41">
        <f>V30</f>
        <v>30</v>
      </c>
      <c r="W41">
        <f t="shared" ref="W41:AC41" si="46">W30</f>
        <v>14.3</v>
      </c>
      <c r="X41" t="str">
        <f t="shared" si="46"/>
        <v>flow</v>
      </c>
      <c r="Y41">
        <f t="shared" si="46"/>
        <v>0</v>
      </c>
      <c r="Z41">
        <f t="shared" si="46"/>
        <v>0</v>
      </c>
      <c r="AA41">
        <f t="shared" si="46"/>
        <v>-3.0000000000000001E-6</v>
      </c>
      <c r="AB41">
        <f t="shared" si="46"/>
        <v>9.7000000000000003E-3</v>
      </c>
      <c r="AC41">
        <f t="shared" si="46"/>
        <v>13.981999999999999</v>
      </c>
      <c r="AF41">
        <v>2</v>
      </c>
    </row>
    <row r="42" spans="2:32">
      <c r="B42" t="s">
        <v>243</v>
      </c>
      <c r="C42" t="s">
        <v>75</v>
      </c>
      <c r="D42" t="s">
        <v>188</v>
      </c>
      <c r="E42">
        <v>2.5</v>
      </c>
      <c r="F42">
        <v>100</v>
      </c>
      <c r="G42">
        <v>575</v>
      </c>
      <c r="H42" t="s">
        <v>84</v>
      </c>
      <c r="I42" t="s">
        <v>85</v>
      </c>
      <c r="J42" t="s">
        <v>86</v>
      </c>
      <c r="K42" t="s">
        <v>87</v>
      </c>
      <c r="L42">
        <v>1</v>
      </c>
      <c r="N42">
        <v>0</v>
      </c>
      <c r="O42">
        <v>0</v>
      </c>
      <c r="P42">
        <v>0</v>
      </c>
      <c r="Q42">
        <v>0</v>
      </c>
      <c r="R42">
        <v>0</v>
      </c>
      <c r="S42">
        <v>7.1999999999999998E-3</v>
      </c>
      <c r="T42">
        <v>-0.1158</v>
      </c>
      <c r="V42">
        <f t="shared" ref="V42:AC42" si="47">V31</f>
        <v>97</v>
      </c>
      <c r="W42">
        <f t="shared" si="47"/>
        <v>14.9</v>
      </c>
      <c r="X42" t="str">
        <f t="shared" si="47"/>
        <v>flow</v>
      </c>
      <c r="Y42">
        <f t="shared" si="47"/>
        <v>0</v>
      </c>
      <c r="Z42">
        <f t="shared" si="47"/>
        <v>0</v>
      </c>
      <c r="AA42">
        <f t="shared" si="47"/>
        <v>-3.0000000000000001E-6</v>
      </c>
      <c r="AB42">
        <f t="shared" si="47"/>
        <v>9.7000000000000003E-3</v>
      </c>
      <c r="AC42">
        <f t="shared" si="47"/>
        <v>13.981999999999999</v>
      </c>
      <c r="AF42">
        <v>3</v>
      </c>
    </row>
    <row r="43" spans="2:32">
      <c r="B43" t="s">
        <v>244</v>
      </c>
      <c r="C43" t="s">
        <v>75</v>
      </c>
      <c r="D43" t="s">
        <v>193</v>
      </c>
      <c r="E43">
        <v>2.5</v>
      </c>
      <c r="F43">
        <v>100</v>
      </c>
      <c r="G43">
        <v>575</v>
      </c>
      <c r="H43" t="s">
        <v>84</v>
      </c>
      <c r="I43" t="s">
        <v>85</v>
      </c>
      <c r="J43" t="s">
        <v>86</v>
      </c>
      <c r="K43" t="s">
        <v>87</v>
      </c>
      <c r="L43">
        <v>1</v>
      </c>
      <c r="N43">
        <v>0</v>
      </c>
      <c r="O43">
        <v>0</v>
      </c>
      <c r="P43">
        <v>0</v>
      </c>
      <c r="Q43">
        <v>0</v>
      </c>
      <c r="R43">
        <v>0</v>
      </c>
      <c r="S43">
        <v>7.1999999999999998E-3</v>
      </c>
      <c r="T43">
        <v>-0.1158</v>
      </c>
      <c r="V43">
        <f t="shared" ref="V43:AC43" si="48">V32</f>
        <v>97</v>
      </c>
      <c r="W43">
        <f t="shared" si="48"/>
        <v>14.9</v>
      </c>
      <c r="X43" t="str">
        <f t="shared" si="48"/>
        <v>flow</v>
      </c>
      <c r="Y43">
        <f t="shared" si="48"/>
        <v>0</v>
      </c>
      <c r="Z43">
        <f t="shared" si="48"/>
        <v>0</v>
      </c>
      <c r="AA43">
        <f t="shared" si="48"/>
        <v>-3.0000000000000001E-6</v>
      </c>
      <c r="AB43">
        <f t="shared" si="48"/>
        <v>9.7000000000000003E-3</v>
      </c>
      <c r="AC43">
        <f t="shared" si="48"/>
        <v>13.981999999999999</v>
      </c>
      <c r="AF43">
        <v>4</v>
      </c>
    </row>
    <row r="44" spans="2:32">
      <c r="B44" t="s">
        <v>245</v>
      </c>
      <c r="C44" t="s">
        <v>75</v>
      </c>
      <c r="D44" t="s">
        <v>185</v>
      </c>
      <c r="E44">
        <v>5</v>
      </c>
      <c r="F44">
        <v>65</v>
      </c>
      <c r="G44">
        <v>370</v>
      </c>
      <c r="H44" t="s">
        <v>84</v>
      </c>
      <c r="I44" t="s">
        <v>85</v>
      </c>
      <c r="J44" t="s">
        <v>86</v>
      </c>
      <c r="K44" t="s">
        <v>87</v>
      </c>
      <c r="L44">
        <v>1</v>
      </c>
      <c r="N44">
        <v>0</v>
      </c>
      <c r="O44">
        <v>0</v>
      </c>
      <c r="P44">
        <v>0</v>
      </c>
      <c r="Q44">
        <v>0</v>
      </c>
      <c r="R44">
        <v>0</v>
      </c>
      <c r="S44">
        <v>1.11E-2</v>
      </c>
      <c r="T44">
        <v>-0.1246</v>
      </c>
      <c r="V44">
        <f t="shared" ref="V44:AC44" si="49">V33</f>
        <v>66</v>
      </c>
      <c r="W44">
        <f t="shared" si="49"/>
        <v>14.6</v>
      </c>
      <c r="X44" t="str">
        <f t="shared" si="49"/>
        <v>flow</v>
      </c>
      <c r="Y44">
        <f t="shared" si="49"/>
        <v>0</v>
      </c>
      <c r="Z44">
        <f t="shared" si="49"/>
        <v>0</v>
      </c>
      <c r="AA44">
        <f t="shared" si="49"/>
        <v>-3.0000000000000001E-6</v>
      </c>
      <c r="AB44">
        <f t="shared" si="49"/>
        <v>9.7000000000000003E-3</v>
      </c>
      <c r="AC44">
        <f t="shared" si="49"/>
        <v>13.981999999999999</v>
      </c>
      <c r="AF44">
        <v>6</v>
      </c>
    </row>
    <row r="45" spans="2:32">
      <c r="B45" t="s">
        <v>246</v>
      </c>
      <c r="C45" t="s">
        <v>75</v>
      </c>
      <c r="D45" t="s">
        <v>188</v>
      </c>
      <c r="E45">
        <v>5</v>
      </c>
      <c r="F45">
        <v>220</v>
      </c>
      <c r="G45">
        <v>1330</v>
      </c>
      <c r="H45" t="s">
        <v>84</v>
      </c>
      <c r="I45" t="s">
        <v>85</v>
      </c>
      <c r="J45" t="s">
        <v>86</v>
      </c>
      <c r="K45" t="s">
        <v>87</v>
      </c>
      <c r="L45">
        <v>1</v>
      </c>
      <c r="N45">
        <v>0</v>
      </c>
      <c r="O45">
        <v>0</v>
      </c>
      <c r="P45">
        <v>0</v>
      </c>
      <c r="Q45">
        <v>0</v>
      </c>
      <c r="R45">
        <v>0</v>
      </c>
      <c r="S45">
        <v>3.0999999999999999E-3</v>
      </c>
      <c r="T45">
        <v>-7.3899999999999993E-2</v>
      </c>
      <c r="V45">
        <f t="shared" ref="V45:AC45" si="50">V34</f>
        <v>219</v>
      </c>
      <c r="W45">
        <f t="shared" si="50"/>
        <v>16</v>
      </c>
      <c r="X45" t="str">
        <f t="shared" si="50"/>
        <v>flow</v>
      </c>
      <c r="Y45">
        <f t="shared" si="50"/>
        <v>0</v>
      </c>
      <c r="Z45">
        <f t="shared" si="50"/>
        <v>0</v>
      </c>
      <c r="AA45">
        <f t="shared" si="50"/>
        <v>-3.0000000000000001E-6</v>
      </c>
      <c r="AB45">
        <f t="shared" si="50"/>
        <v>9.7000000000000003E-3</v>
      </c>
      <c r="AC45">
        <f t="shared" si="50"/>
        <v>13.981999999999999</v>
      </c>
      <c r="AF45">
        <v>7</v>
      </c>
    </row>
    <row r="46" spans="2:32">
      <c r="B46" t="s">
        <v>247</v>
      </c>
      <c r="C46" t="s">
        <v>75</v>
      </c>
      <c r="D46" t="s">
        <v>193</v>
      </c>
      <c r="E46">
        <v>5</v>
      </c>
      <c r="F46">
        <v>220</v>
      </c>
      <c r="G46">
        <v>1330</v>
      </c>
      <c r="H46" t="s">
        <v>84</v>
      </c>
      <c r="I46" t="s">
        <v>85</v>
      </c>
      <c r="J46" t="s">
        <v>86</v>
      </c>
      <c r="K46" t="s">
        <v>87</v>
      </c>
      <c r="L46">
        <v>1</v>
      </c>
      <c r="N46">
        <v>0</v>
      </c>
      <c r="O46">
        <v>0</v>
      </c>
      <c r="P46">
        <v>0</v>
      </c>
      <c r="Q46">
        <v>0</v>
      </c>
      <c r="R46">
        <v>0</v>
      </c>
      <c r="S46">
        <v>3.0999999999999999E-3</v>
      </c>
      <c r="T46">
        <v>-7.3899999999999993E-2</v>
      </c>
      <c r="V46">
        <f t="shared" ref="V46:AC46" si="51">V35</f>
        <v>219</v>
      </c>
      <c r="W46">
        <f t="shared" si="51"/>
        <v>16</v>
      </c>
      <c r="X46" t="str">
        <f t="shared" si="51"/>
        <v>flow</v>
      </c>
      <c r="Y46">
        <f t="shared" si="51"/>
        <v>0</v>
      </c>
      <c r="Z46">
        <f t="shared" si="51"/>
        <v>0</v>
      </c>
      <c r="AA46">
        <f t="shared" si="51"/>
        <v>-3.0000000000000001E-6</v>
      </c>
      <c r="AB46">
        <f t="shared" si="51"/>
        <v>9.7000000000000003E-3</v>
      </c>
      <c r="AC46">
        <f t="shared" si="51"/>
        <v>13.981999999999999</v>
      </c>
      <c r="AF46" s="14">
        <v>8</v>
      </c>
    </row>
    <row r="47" spans="2:32">
      <c r="B47" t="s">
        <v>248</v>
      </c>
      <c r="C47" t="s">
        <v>75</v>
      </c>
      <c r="D47" t="s">
        <v>193</v>
      </c>
      <c r="E47">
        <v>5.5</v>
      </c>
      <c r="F47">
        <v>300</v>
      </c>
      <c r="G47">
        <v>1800</v>
      </c>
      <c r="H47" t="s">
        <v>84</v>
      </c>
      <c r="I47" t="s">
        <v>85</v>
      </c>
      <c r="J47" t="s">
        <v>86</v>
      </c>
      <c r="K47" t="s">
        <v>87</v>
      </c>
      <c r="L47">
        <v>1</v>
      </c>
      <c r="N47">
        <v>0</v>
      </c>
      <c r="O47">
        <v>0</v>
      </c>
      <c r="P47">
        <v>7.3799999999999999E-13</v>
      </c>
      <c r="Q47">
        <v>-3.305773E-9</v>
      </c>
      <c r="R47">
        <v>4.7649538039999998E-6</v>
      </c>
      <c r="S47">
        <v>-1.01647006109E-4</v>
      </c>
      <c r="T47">
        <v>0.28165501096783402</v>
      </c>
      <c r="V47">
        <f t="shared" ref="V47:AC47" si="52">V36</f>
        <v>219</v>
      </c>
      <c r="W47">
        <f t="shared" si="52"/>
        <v>16</v>
      </c>
      <c r="X47" t="str">
        <f t="shared" si="52"/>
        <v>preset</v>
      </c>
      <c r="Y47">
        <f t="shared" si="52"/>
        <v>-1.338352</v>
      </c>
      <c r="Z47">
        <f t="shared" si="52"/>
        <v>13.061298000000001</v>
      </c>
      <c r="AA47">
        <f t="shared" si="52"/>
        <v>-41.975653999999999</v>
      </c>
      <c r="AB47">
        <f t="shared" si="52"/>
        <v>55.306488999999999</v>
      </c>
      <c r="AC47">
        <f t="shared" si="52"/>
        <v>-2.9204479999999999</v>
      </c>
      <c r="AF47">
        <v>9</v>
      </c>
    </row>
    <row r="48" spans="2:32">
      <c r="B48" t="s">
        <v>249</v>
      </c>
      <c r="C48" t="s">
        <v>75</v>
      </c>
      <c r="D48" t="s">
        <v>76</v>
      </c>
      <c r="E48">
        <v>5.5</v>
      </c>
      <c r="F48">
        <v>280</v>
      </c>
      <c r="G48">
        <v>1800</v>
      </c>
      <c r="H48" t="s">
        <v>84</v>
      </c>
      <c r="I48" t="s">
        <v>85</v>
      </c>
      <c r="J48" t="s">
        <v>86</v>
      </c>
      <c r="K48" t="s">
        <v>87</v>
      </c>
      <c r="L48">
        <v>1</v>
      </c>
      <c r="N48">
        <v>1.4E-19</v>
      </c>
      <c r="O48">
        <v>-1.19861E-15</v>
      </c>
      <c r="P48">
        <v>4.1364332799999997E-12</v>
      </c>
      <c r="Q48">
        <v>-7.1397826672399998E-9</v>
      </c>
      <c r="R48">
        <v>5.8438784076055601E-6</v>
      </c>
      <c r="S48">
        <v>5.7927654188503705E-4</v>
      </c>
      <c r="T48">
        <v>0.11330832994119</v>
      </c>
      <c r="V48">
        <f t="shared" ref="V48:AC48" si="53">V37</f>
        <v>219</v>
      </c>
      <c r="W48">
        <f t="shared" si="53"/>
        <v>16</v>
      </c>
      <c r="X48" t="str">
        <f t="shared" si="53"/>
        <v>preset</v>
      </c>
      <c r="Y48">
        <f t="shared" si="53"/>
        <v>-4.8800000000000003E-2</v>
      </c>
      <c r="Z48">
        <f t="shared" si="53"/>
        <v>1.2823</v>
      </c>
      <c r="AA48">
        <f t="shared" si="53"/>
        <v>-4.3242000000000003</v>
      </c>
      <c r="AB48">
        <f t="shared" si="53"/>
        <v>6.5949</v>
      </c>
      <c r="AC48">
        <f t="shared" si="53"/>
        <v>12.629</v>
      </c>
      <c r="AF48">
        <v>10</v>
      </c>
    </row>
    <row r="49" spans="2:42">
      <c r="B49" t="s">
        <v>82</v>
      </c>
      <c r="C49" t="s">
        <v>75</v>
      </c>
      <c r="D49" t="s">
        <v>83</v>
      </c>
      <c r="E49">
        <v>5.5</v>
      </c>
      <c r="F49">
        <v>600</v>
      </c>
      <c r="G49">
        <v>3609</v>
      </c>
      <c r="H49" t="s">
        <v>84</v>
      </c>
      <c r="I49" t="s">
        <v>85</v>
      </c>
      <c r="J49" t="s">
        <v>86</v>
      </c>
      <c r="K49" t="s">
        <v>87</v>
      </c>
      <c r="L49">
        <v>1</v>
      </c>
      <c r="N49">
        <v>0</v>
      </c>
      <c r="O49">
        <v>0</v>
      </c>
      <c r="P49">
        <v>0</v>
      </c>
      <c r="Q49">
        <v>0</v>
      </c>
      <c r="R49">
        <v>0</v>
      </c>
      <c r="S49">
        <v>1.1299999999999999E-3</v>
      </c>
      <c r="T49">
        <v>-7.7965999999999994E-2</v>
      </c>
      <c r="V49">
        <f t="shared" ref="V49:AC49" si="54">V38</f>
        <v>600</v>
      </c>
      <c r="W49">
        <f t="shared" si="54"/>
        <v>17.3</v>
      </c>
      <c r="X49" t="str">
        <f t="shared" si="54"/>
        <v>preset</v>
      </c>
      <c r="Y49">
        <f t="shared" si="54"/>
        <v>0</v>
      </c>
      <c r="Z49">
        <f t="shared" si="54"/>
        <v>0.1565</v>
      </c>
      <c r="AA49">
        <f t="shared" si="54"/>
        <v>-0.43909999999999999</v>
      </c>
      <c r="AB49">
        <f t="shared" si="54"/>
        <v>0.7641</v>
      </c>
      <c r="AC49">
        <f t="shared" si="54"/>
        <v>16.949000000000002</v>
      </c>
      <c r="AF49">
        <v>11</v>
      </c>
    </row>
    <row r="50" spans="2:42">
      <c r="B50" t="s">
        <v>250</v>
      </c>
      <c r="C50" t="s">
        <v>75</v>
      </c>
      <c r="D50" t="s">
        <v>218</v>
      </c>
      <c r="E50">
        <v>5.5</v>
      </c>
      <c r="F50">
        <v>550</v>
      </c>
      <c r="G50">
        <v>4001</v>
      </c>
      <c r="H50" t="s">
        <v>84</v>
      </c>
      <c r="I50" t="s">
        <v>85</v>
      </c>
      <c r="J50" t="s">
        <v>86</v>
      </c>
      <c r="K50" t="s">
        <v>87</v>
      </c>
      <c r="L50">
        <v>1</v>
      </c>
      <c r="N50">
        <v>0</v>
      </c>
      <c r="O50">
        <v>0</v>
      </c>
      <c r="P50">
        <v>0</v>
      </c>
      <c r="Q50">
        <v>0</v>
      </c>
      <c r="R50">
        <v>0</v>
      </c>
      <c r="S50">
        <v>9.8499999999999998E-4</v>
      </c>
      <c r="T50">
        <v>5.8127999999999999E-2</v>
      </c>
      <c r="V50">
        <f t="shared" ref="V50:AC50" si="55">V39</f>
        <v>550</v>
      </c>
      <c r="W50">
        <f t="shared" si="55"/>
        <v>17.899999999999999</v>
      </c>
      <c r="X50" t="str">
        <f t="shared" si="55"/>
        <v>preset</v>
      </c>
      <c r="Y50">
        <f t="shared" si="55"/>
        <v>0</v>
      </c>
      <c r="Z50">
        <f t="shared" si="55"/>
        <v>0.319164</v>
      </c>
      <c r="AA50">
        <f t="shared" si="55"/>
        <v>-1.0076830000000001</v>
      </c>
      <c r="AB50">
        <f t="shared" si="55"/>
        <v>1.6226830000000001</v>
      </c>
      <c r="AC50">
        <f t="shared" si="55"/>
        <v>17.20149</v>
      </c>
      <c r="AF50">
        <v>12</v>
      </c>
    </row>
    <row r="51" spans="2:42">
      <c r="AK51" t="s">
        <v>111</v>
      </c>
      <c r="AL51" t="s">
        <v>251</v>
      </c>
    </row>
    <row r="52" spans="2:42">
      <c r="B52" t="s">
        <v>252</v>
      </c>
      <c r="C52" t="s">
        <v>75</v>
      </c>
      <c r="D52" t="s">
        <v>253</v>
      </c>
      <c r="E52">
        <v>15</v>
      </c>
      <c r="F52">
        <v>1370</v>
      </c>
      <c r="G52">
        <v>9500</v>
      </c>
      <c r="H52" t="s">
        <v>84</v>
      </c>
      <c r="I52" t="s">
        <v>254</v>
      </c>
      <c r="J52" t="s">
        <v>86</v>
      </c>
      <c r="K52" t="s">
        <v>87</v>
      </c>
      <c r="L52">
        <v>1</v>
      </c>
      <c r="Q52">
        <v>2.8799999999999998E-12</v>
      </c>
      <c r="R52">
        <v>-6.6495599999999994E-8</v>
      </c>
      <c r="S52">
        <v>8.3885974318000003E-4</v>
      </c>
      <c r="T52">
        <v>-0.43240908305443998</v>
      </c>
      <c r="V52">
        <v>1370</v>
      </c>
      <c r="W52">
        <v>10</v>
      </c>
      <c r="X52" t="s">
        <v>180</v>
      </c>
      <c r="Y52">
        <v>-1E-14</v>
      </c>
      <c r="Z52">
        <v>1.7355000000000001E-10</v>
      </c>
      <c r="AA52">
        <v>-6.8604015000000004E-7</v>
      </c>
      <c r="AB52">
        <v>1.0134631306100001E-3</v>
      </c>
      <c r="AC52">
        <v>9.4879647273638792</v>
      </c>
      <c r="AE52">
        <v>13</v>
      </c>
      <c r="AF52">
        <v>13</v>
      </c>
      <c r="AH52" s="28" t="s">
        <v>253</v>
      </c>
      <c r="AI52" s="29" t="s">
        <v>255</v>
      </c>
      <c r="AJ52" s="29" t="s">
        <v>256</v>
      </c>
      <c r="AK52" s="26" t="e">
        <f>IF(AN47="UDEN FOR OMRÅDET","NOT POSSIBLE",IF(AO47="UDEN FOR OMRÅDET","NOT POSSIBLE",(0.00000000000288*#REF!^3-0.0000000664956*#REF!^2+0.00083885974318*#REF!-0.43240908305444)))</f>
        <v>#REF!</v>
      </c>
      <c r="AL52" s="32" t="e">
        <f>IF(AN47="UDEN FOR OMRÅDET","NOT POSSIBLE",IF($B$7&lt;1370,10,((((-0.00000000000001*#REF!^4+0.00000000017355*#REF!^3-0.00000068604015*#REF!^2+0.00101346313061*#REF!+9.48796472736388))))))</f>
        <v>#REF!</v>
      </c>
      <c r="AO52" t="s">
        <v>19</v>
      </c>
      <c r="AP52" t="s">
        <v>19</v>
      </c>
    </row>
    <row r="53" spans="2:42" ht="15.75" thickBot="1">
      <c r="B53" t="s">
        <v>257</v>
      </c>
      <c r="C53" t="s">
        <v>75</v>
      </c>
      <c r="D53" t="s">
        <v>258</v>
      </c>
      <c r="E53">
        <v>15</v>
      </c>
      <c r="F53">
        <v>1400</v>
      </c>
      <c r="G53">
        <v>11500</v>
      </c>
      <c r="H53" t="s">
        <v>84</v>
      </c>
      <c r="I53" t="s">
        <v>254</v>
      </c>
      <c r="J53" t="s">
        <v>86</v>
      </c>
      <c r="K53" t="s">
        <v>87</v>
      </c>
      <c r="L53">
        <v>1</v>
      </c>
      <c r="Q53">
        <v>2.6361E-12</v>
      </c>
      <c r="R53">
        <v>-6.7643520500000001E-8</v>
      </c>
      <c r="S53">
        <v>8.1355317163850002E-4</v>
      </c>
      <c r="T53">
        <v>-0.40343236549080003</v>
      </c>
      <c r="V53">
        <v>1370</v>
      </c>
      <c r="W53">
        <v>10</v>
      </c>
      <c r="X53" t="s">
        <v>180</v>
      </c>
      <c r="Z53">
        <v>-1.24303E-11</v>
      </c>
      <c r="AA53">
        <v>4.1323343200000001E-7</v>
      </c>
      <c r="AB53">
        <v>-9.1559176855580005E-4</v>
      </c>
      <c r="AC53">
        <v>10.794884471280101</v>
      </c>
      <c r="AE53">
        <v>14</v>
      </c>
      <c r="AF53">
        <v>14</v>
      </c>
      <c r="AH53" s="33" t="s">
        <v>258</v>
      </c>
      <c r="AI53" s="34" t="s">
        <v>259</v>
      </c>
      <c r="AJ53" s="34" t="s">
        <v>256</v>
      </c>
      <c r="AK53" s="35" t="e">
        <f>IF(AN48="UDEN FOR OMRÅDET","NOT POSSIBLE",IF(AO48="UDEN FOR OMRÅDET","NOT POSSIBLE",(0.0000000000026361*#REF!^3-0.0000000676435205*#REF!^2+0.0008135531716385*#REF!-0.4034323654908)))</f>
        <v>#REF!</v>
      </c>
      <c r="AL53" s="36" t="e">
        <f>IF(AN48="UDEN FOR OMRÅDET","NOT POSSIBLE",IF($B$7&lt;1370,10,((((-0.0000000000124303*#REF!^3+0.000000413233432*#REF!^2-0.0009155917685558*#REF!+10.7948844712801))))))</f>
        <v>#REF!</v>
      </c>
      <c r="AO53" t="s">
        <v>19</v>
      </c>
      <c r="AP53" t="s">
        <v>19</v>
      </c>
    </row>
    <row r="54" spans="2:42" ht="15.75" thickTop="1"/>
    <row r="55" spans="2:42">
      <c r="B55" t="s">
        <v>260</v>
      </c>
      <c r="C55" t="s">
        <v>75</v>
      </c>
      <c r="D55" t="s">
        <v>261</v>
      </c>
      <c r="E55">
        <v>15</v>
      </c>
      <c r="F55">
        <v>1370</v>
      </c>
      <c r="G55">
        <v>9500</v>
      </c>
      <c r="H55" t="s">
        <v>84</v>
      </c>
      <c r="I55" t="s">
        <v>254</v>
      </c>
      <c r="J55" t="s">
        <v>86</v>
      </c>
      <c r="K55" t="s">
        <v>262</v>
      </c>
      <c r="L55">
        <v>1</v>
      </c>
      <c r="Q55">
        <v>2.8799999999999998E-12</v>
      </c>
      <c r="R55">
        <v>-6.6495599999999994E-8</v>
      </c>
      <c r="S55">
        <v>8.3885974318000003E-4</v>
      </c>
      <c r="T55">
        <v>-0.43240908305443998</v>
      </c>
      <c r="V55">
        <f>V52</f>
        <v>1370</v>
      </c>
      <c r="W55">
        <f t="shared" ref="W55:AC56" si="56">W52</f>
        <v>10</v>
      </c>
      <c r="X55" t="str">
        <f t="shared" si="56"/>
        <v>flow</v>
      </c>
      <c r="Y55">
        <f t="shared" si="56"/>
        <v>-1E-14</v>
      </c>
      <c r="Z55">
        <f t="shared" si="56"/>
        <v>1.7355000000000001E-10</v>
      </c>
      <c r="AA55">
        <f t="shared" si="56"/>
        <v>-6.8604015000000004E-7</v>
      </c>
      <c r="AB55">
        <f t="shared" si="56"/>
        <v>1.0134631306100001E-3</v>
      </c>
      <c r="AC55">
        <f t="shared" si="56"/>
        <v>9.4879647273638792</v>
      </c>
      <c r="AF55">
        <v>13</v>
      </c>
    </row>
    <row r="56" spans="2:42">
      <c r="B56" t="s">
        <v>263</v>
      </c>
      <c r="C56" t="s">
        <v>75</v>
      </c>
      <c r="D56" t="s">
        <v>264</v>
      </c>
      <c r="E56">
        <v>15</v>
      </c>
      <c r="F56">
        <v>1400</v>
      </c>
      <c r="G56">
        <v>11500</v>
      </c>
      <c r="H56" t="s">
        <v>84</v>
      </c>
      <c r="I56" t="s">
        <v>254</v>
      </c>
      <c r="J56" t="s">
        <v>86</v>
      </c>
      <c r="K56" t="s">
        <v>262</v>
      </c>
      <c r="L56">
        <v>1</v>
      </c>
      <c r="Q56">
        <v>2.6361E-12</v>
      </c>
      <c r="R56">
        <v>-6.7643520500000001E-8</v>
      </c>
      <c r="S56">
        <v>8.1355317163850002E-4</v>
      </c>
      <c r="T56">
        <v>-0.40343236549080003</v>
      </c>
      <c r="V56">
        <f>V53</f>
        <v>1370</v>
      </c>
      <c r="W56">
        <f t="shared" si="56"/>
        <v>10</v>
      </c>
      <c r="X56" t="str">
        <f t="shared" si="56"/>
        <v>flow</v>
      </c>
      <c r="Y56">
        <f t="shared" si="56"/>
        <v>0</v>
      </c>
      <c r="Z56">
        <f t="shared" si="56"/>
        <v>-1.24303E-11</v>
      </c>
      <c r="AA56">
        <f t="shared" si="56"/>
        <v>4.1323343200000001E-7</v>
      </c>
      <c r="AB56">
        <f t="shared" si="56"/>
        <v>-9.1559176855580005E-4</v>
      </c>
      <c r="AC56">
        <f t="shared" si="56"/>
        <v>10.794884471280101</v>
      </c>
      <c r="AF56">
        <v>14</v>
      </c>
    </row>
    <row r="58" spans="2:42">
      <c r="B58" t="s">
        <v>265</v>
      </c>
      <c r="C58" t="s">
        <v>75</v>
      </c>
      <c r="D58" t="s">
        <v>266</v>
      </c>
      <c r="E58">
        <v>20</v>
      </c>
      <c r="F58">
        <v>2480</v>
      </c>
      <c r="G58">
        <v>15000</v>
      </c>
      <c r="H58" t="s">
        <v>267</v>
      </c>
      <c r="I58" t="s">
        <v>268</v>
      </c>
      <c r="J58" t="s">
        <v>86</v>
      </c>
      <c r="K58" t="s">
        <v>269</v>
      </c>
      <c r="L58">
        <v>1</v>
      </c>
      <c r="Q58">
        <f>-0.0007/1000^3</f>
        <v>-6.9999999999999995E-13</v>
      </c>
      <c r="R58">
        <f>0.0111/1000^2</f>
        <v>1.11E-8</v>
      </c>
      <c r="S58">
        <f>0.2671/1000</f>
        <v>2.6709999999999999E-4</v>
      </c>
      <c r="T58">
        <v>-0.14369999999999999</v>
      </c>
      <c r="V58">
        <f>3.9*1000</f>
        <v>3900</v>
      </c>
      <c r="W58">
        <v>6.5</v>
      </c>
      <c r="X58" t="s">
        <v>111</v>
      </c>
      <c r="Y58" s="52"/>
      <c r="Z58" s="52">
        <f>0.25</f>
        <v>0.25</v>
      </c>
      <c r="AA58" s="52">
        <f>-0.25</f>
        <v>-0.25</v>
      </c>
      <c r="AB58" s="52">
        <f>0.5</f>
        <v>0.5</v>
      </c>
      <c r="AC58">
        <v>6</v>
      </c>
      <c r="AE58">
        <v>15</v>
      </c>
      <c r="AF58">
        <v>15</v>
      </c>
      <c r="AH58" s="53" t="s">
        <v>270</v>
      </c>
      <c r="AI58" s="54" t="s">
        <v>271</v>
      </c>
      <c r="AJ58" s="54" t="s">
        <v>272</v>
      </c>
      <c r="AK58" s="55" t="e">
        <f>IF(AP91="UDEN FOR OMRÅDET","NOT POSSIBLE",IF(AQ91="UDEN FOR OMRÅDET","NOT POSSIBLE",Q58(-0.0007*AI53^3+0.0111*AI53^2+0.2671*AI53-0.1437)))</f>
        <v>#REF!</v>
      </c>
      <c r="AL58" s="56" t="e">
        <f>IF(AP91="UDEN FOR OMRÅDET","NOT POSSIBLE",IF($B$6&lt;3.9,6.5,((((0.25*AK58^3-0.25*AK58^2+0.5*AK58+6))))))</f>
        <v>#REF!</v>
      </c>
      <c r="AO58" t="s">
        <v>273</v>
      </c>
      <c r="AP58" t="s">
        <v>111</v>
      </c>
    </row>
    <row r="59" spans="2:42">
      <c r="B59" t="s">
        <v>274</v>
      </c>
      <c r="C59" t="s">
        <v>75</v>
      </c>
      <c r="D59" t="s">
        <v>275</v>
      </c>
      <c r="E59">
        <v>20</v>
      </c>
      <c r="F59">
        <v>3920</v>
      </c>
      <c r="G59">
        <v>24000</v>
      </c>
      <c r="H59" t="s">
        <v>267</v>
      </c>
      <c r="I59" t="s">
        <v>268</v>
      </c>
      <c r="J59" t="s">
        <v>86</v>
      </c>
      <c r="K59" t="s">
        <v>269</v>
      </c>
      <c r="L59">
        <v>1</v>
      </c>
      <c r="Q59">
        <f>-0.000159/1000^3</f>
        <v>-1.5899999999999998E-13</v>
      </c>
      <c r="R59">
        <f>0.004239/1000^2</f>
        <v>4.2389999999999999E-9</v>
      </c>
      <c r="S59">
        <f>0.159774/1000</f>
        <v>1.5977400000000001E-4</v>
      </c>
      <c r="T59">
        <v>-9.9710999999999994E-2</v>
      </c>
      <c r="V59">
        <v>6200</v>
      </c>
      <c r="W59">
        <v>19</v>
      </c>
      <c r="X59" t="s">
        <v>111</v>
      </c>
      <c r="Y59" s="52"/>
      <c r="Z59" s="52">
        <f>0.6667</f>
        <v>0.66669999999999996</v>
      </c>
      <c r="AA59" s="52">
        <f>-0.5</f>
        <v>-0.5</v>
      </c>
      <c r="AB59" s="52">
        <f>-1.1667</f>
        <v>-1.1667000000000001</v>
      </c>
      <c r="AC59">
        <v>20</v>
      </c>
      <c r="AE59">
        <v>16</v>
      </c>
      <c r="AF59">
        <v>16</v>
      </c>
      <c r="AH59" s="57" t="s">
        <v>276</v>
      </c>
      <c r="AI59" s="58" t="s">
        <v>277</v>
      </c>
      <c r="AJ59" s="58" t="s">
        <v>278</v>
      </c>
      <c r="AK59" s="55" t="e">
        <f>IF(AP92="UDEN FOR OMRÅDET","NOT POSSIBLE",IF(AQ92="UDEN FOR OMRÅDET","NOT POSSIBLE",(-0.000159*AI53^3+0.004239*AI53^2+0.159774*AI53-0.099711)))</f>
        <v>#VALUE!</v>
      </c>
      <c r="AL59" s="56" t="e">
        <f>IF(AP92="UDEN FOR OMRÅDET","NOT POSSIBLE",IF($B$6&lt;6.2,19,((((0.6667*AK59^3-0.5*AK59^2-1.1667*AK59+20))))))</f>
        <v>#VALUE!</v>
      </c>
      <c r="AO59" t="s">
        <v>273</v>
      </c>
      <c r="AP59" t="s">
        <v>111</v>
      </c>
    </row>
    <row r="60" spans="2:42">
      <c r="B60" t="s">
        <v>279</v>
      </c>
      <c r="C60" t="s">
        <v>75</v>
      </c>
      <c r="D60" t="s">
        <v>280</v>
      </c>
      <c r="E60">
        <v>20</v>
      </c>
      <c r="F60">
        <v>4380</v>
      </c>
      <c r="G60">
        <v>25000</v>
      </c>
      <c r="H60" t="s">
        <v>267</v>
      </c>
      <c r="I60" t="s">
        <v>268</v>
      </c>
      <c r="J60" t="s">
        <v>86</v>
      </c>
      <c r="K60" t="s">
        <v>269</v>
      </c>
      <c r="L60">
        <v>1</v>
      </c>
      <c r="Q60">
        <f>-0.000124/1000^3</f>
        <v>-1.24E-13</v>
      </c>
      <c r="R60">
        <f>0.002487/1000^2</f>
        <v>2.4870000000000002E-9</v>
      </c>
      <c r="S60">
        <f>0.185365/1000</f>
        <v>1.85365E-4</v>
      </c>
      <c r="T60">
        <v>-0.283831</v>
      </c>
      <c r="V60">
        <v>6600</v>
      </c>
      <c r="W60">
        <v>15</v>
      </c>
      <c r="X60" t="s">
        <v>111</v>
      </c>
      <c r="Y60" s="52"/>
      <c r="Z60" s="52">
        <f>0.6667</f>
        <v>0.66669999999999996</v>
      </c>
      <c r="AA60" s="52">
        <f>-4.5</f>
        <v>-4.5</v>
      </c>
      <c r="AB60" s="52">
        <f>11.833</f>
        <v>11.833</v>
      </c>
      <c r="AC60">
        <v>7</v>
      </c>
      <c r="AE60">
        <v>17</v>
      </c>
      <c r="AF60">
        <v>17</v>
      </c>
      <c r="AH60" s="53" t="s">
        <v>281</v>
      </c>
      <c r="AI60" s="54" t="s">
        <v>282</v>
      </c>
      <c r="AJ60" s="54" t="s">
        <v>191</v>
      </c>
      <c r="AK60" s="55" t="e">
        <f>IF(AP93="UDEN FOR OMRÅDET","NOT POSSIBLE",IF(AQ93="UDEN FOR OMRÅDET","NOT POSSIBLE",(-0.000124*AI53^3+0.002487*AI53^2+0.185365*AI53-0.283831)))</f>
        <v>#VALUE!</v>
      </c>
      <c r="AL60" s="56" t="e">
        <f>IF(AP93="UDEN FOR OMRÅDET","NOT POSSIBLE",IF($B$6&lt;6.6,15,((((0.6667*AK60^3-4.5*AK60^2+11.833*AK60+7))))))</f>
        <v>#VALUE!</v>
      </c>
      <c r="AO60" t="s">
        <v>273</v>
      </c>
      <c r="AP60" t="s">
        <v>111</v>
      </c>
    </row>
    <row r="61" spans="2:42">
      <c r="B61" t="s">
        <v>283</v>
      </c>
      <c r="C61" t="s">
        <v>75</v>
      </c>
      <c r="D61" t="s">
        <v>284</v>
      </c>
      <c r="E61">
        <v>20</v>
      </c>
      <c r="F61">
        <v>5950</v>
      </c>
      <c r="G61">
        <v>35000</v>
      </c>
      <c r="H61" t="s">
        <v>267</v>
      </c>
      <c r="I61" t="s">
        <v>268</v>
      </c>
      <c r="J61" t="s">
        <v>86</v>
      </c>
      <c r="K61" t="s">
        <v>269</v>
      </c>
      <c r="L61">
        <v>1</v>
      </c>
      <c r="P61">
        <f>0.00000407/1000^4</f>
        <v>4.0699999999999999E-18</v>
      </c>
      <c r="Q61">
        <f>-0.00036799/1000^3</f>
        <v>-3.6799000000000003E-13</v>
      </c>
      <c r="R61">
        <f>0.01016138/1000^2</f>
        <v>1.016138E-8</v>
      </c>
      <c r="S61">
        <f>0.03167768/1000</f>
        <v>3.1677680000000002E-5</v>
      </c>
      <c r="T61">
        <v>0.12121137999999999</v>
      </c>
      <c r="V61">
        <v>9100</v>
      </c>
      <c r="W61">
        <v>30</v>
      </c>
      <c r="X61" t="s">
        <v>111</v>
      </c>
      <c r="Y61" s="52"/>
      <c r="Z61" s="52">
        <f>2.6667</f>
        <v>2.6667000000000001</v>
      </c>
      <c r="AA61" s="52">
        <f>-15.5</f>
        <v>-15.5</v>
      </c>
      <c r="AB61" s="52">
        <f>29.833</f>
        <v>29.832999999999998</v>
      </c>
      <c r="AC61">
        <v>13</v>
      </c>
      <c r="AE61">
        <v>18</v>
      </c>
      <c r="AF61">
        <v>18</v>
      </c>
      <c r="AH61" s="57" t="s">
        <v>285</v>
      </c>
      <c r="AI61" s="58" t="s">
        <v>286</v>
      </c>
      <c r="AJ61" s="58" t="s">
        <v>287</v>
      </c>
      <c r="AK61" s="55" t="e">
        <f>IF(AP94="UDEN FOR OMRÅDET","NOT POSSIBLE",IF(AQ94="UDEN FOR OMRÅDET","NOT POSSIBLE",(0.00000407*AI53^4-0.00036799*AI53^3+0.01016138*AI53^2+0.03167768*AI53+0.12121138)))</f>
        <v>#VALUE!</v>
      </c>
      <c r="AL61" s="56" t="e">
        <f>IF(AP94="UDEN FOR OMRÅDET","NOT POSSIBLE",IF($B$6&lt;9.1,30,((((2.6667*AK61^3-15.5*AK61^2+29.833*AK61+13))))))</f>
        <v>#VALUE!</v>
      </c>
      <c r="AO61" t="s">
        <v>273</v>
      </c>
      <c r="AP61" t="s">
        <v>111</v>
      </c>
    </row>
    <row r="62" spans="2:42">
      <c r="B62" t="s">
        <v>288</v>
      </c>
      <c r="C62" t="s">
        <v>75</v>
      </c>
      <c r="D62" t="s">
        <v>289</v>
      </c>
      <c r="E62">
        <v>20</v>
      </c>
      <c r="F62">
        <v>5340</v>
      </c>
      <c r="G62">
        <v>34000</v>
      </c>
      <c r="H62" t="s">
        <v>267</v>
      </c>
      <c r="I62" t="s">
        <v>268</v>
      </c>
      <c r="J62" t="s">
        <v>86</v>
      </c>
      <c r="K62" t="s">
        <v>269</v>
      </c>
      <c r="L62">
        <v>1</v>
      </c>
      <c r="Q62">
        <f>-0.000044/1000^3</f>
        <v>-4.4000000000000002E-14</v>
      </c>
      <c r="R62">
        <f>0.000728/1000^2</f>
        <v>7.2800000000000007E-10</v>
      </c>
      <c r="S62">
        <f>0.150689/1000</f>
        <v>1.5068899999999999E-4</v>
      </c>
      <c r="T62">
        <v>-0.254301</v>
      </c>
      <c r="V62">
        <v>8300</v>
      </c>
      <c r="W62">
        <v>16</v>
      </c>
      <c r="X62" t="s">
        <v>111</v>
      </c>
      <c r="Z62">
        <f>0.5</f>
        <v>0.5</v>
      </c>
      <c r="AA62">
        <f>-3</f>
        <v>-3</v>
      </c>
      <c r="AB62">
        <f>7.5</f>
        <v>7.5</v>
      </c>
      <c r="AC62">
        <v>11</v>
      </c>
      <c r="AE62">
        <v>19</v>
      </c>
      <c r="AF62">
        <v>19</v>
      </c>
      <c r="AH62" s="53" t="s">
        <v>290</v>
      </c>
      <c r="AI62" s="54" t="s">
        <v>291</v>
      </c>
      <c r="AJ62" s="54" t="s">
        <v>203</v>
      </c>
      <c r="AK62" s="55" t="e">
        <f>IF(AP95="UDEN FOR OMRÅDET","NOT POSSIBLE",IF(AQ95="UDEN FOR OMRÅDET","NOT POSSIBLE",(-0.000044*AI53^3+0.000728*AI53^2+0.150689*AI53-0.254301)))</f>
        <v>#VALUE!</v>
      </c>
      <c r="AL62" s="56" t="e">
        <f>IF(AP95="UDEN FOR OMRÅDET","NOT POSSIBLE",IF($B$6&lt;8.3,16,((((0.5*AK62^3-3*AK62^2+7.5*AK62+11))))))</f>
        <v>#VALUE!</v>
      </c>
      <c r="AO62" t="s">
        <v>273</v>
      </c>
      <c r="AP62" t="s">
        <v>111</v>
      </c>
    </row>
    <row r="63" spans="2:42">
      <c r="B63" t="s">
        <v>292</v>
      </c>
      <c r="C63" t="s">
        <v>75</v>
      </c>
      <c r="D63" t="s">
        <v>293</v>
      </c>
      <c r="E63">
        <v>20</v>
      </c>
      <c r="F63">
        <v>7020</v>
      </c>
      <c r="G63">
        <v>43000</v>
      </c>
      <c r="H63" t="s">
        <v>267</v>
      </c>
      <c r="I63" t="s">
        <v>268</v>
      </c>
      <c r="J63" t="s">
        <v>86</v>
      </c>
      <c r="K63" t="s">
        <v>269</v>
      </c>
      <c r="L63">
        <v>1</v>
      </c>
      <c r="P63">
        <f>0.00000156/1000^4</f>
        <v>1.5600000000000002E-18</v>
      </c>
      <c r="Q63">
        <f>-0.0001838/1000^3</f>
        <v>-1.8379999999999998E-13</v>
      </c>
      <c r="R63">
        <f>0.00652234/1000^2</f>
        <v>6.5223399999999996E-9</v>
      </c>
      <c r="S63">
        <f>0.0239868/1000</f>
        <v>2.3986799999999999E-5</v>
      </c>
      <c r="T63">
        <v>0.17174038</v>
      </c>
      <c r="V63">
        <v>11000</v>
      </c>
      <c r="W63">
        <v>23</v>
      </c>
      <c r="X63" t="s">
        <v>111</v>
      </c>
      <c r="Z63">
        <v>1.8245614000000001</v>
      </c>
      <c r="AA63">
        <v>-9.2030075199999999</v>
      </c>
      <c r="AB63">
        <f>16.72431078</f>
        <v>16.72431078</v>
      </c>
      <c r="AC63">
        <v>13.67293233</v>
      </c>
      <c r="AE63">
        <v>20</v>
      </c>
      <c r="AF63">
        <v>20</v>
      </c>
      <c r="AH63" s="57" t="s">
        <v>294</v>
      </c>
      <c r="AI63" s="58" t="s">
        <v>295</v>
      </c>
      <c r="AJ63" s="58" t="s">
        <v>296</v>
      </c>
      <c r="AK63" s="55" t="e">
        <f>IF(AP96="UDEN FOR OMRÅDET","NOT POSSIBLE",IF(AQ96="UDEN FOR OMRÅDET","NOT POSSIBLE",(0.00000156*AI53^4-0.0001838*AI53^3+0.00652234*AI53^2+0.0239868*AI53+0.17174038)))</f>
        <v>#VALUE!</v>
      </c>
      <c r="AL63" s="56" t="e">
        <f>IF(AP96="UDEN FOR OMRÅDET","NOT POSSIBLE",IF($B$6&lt;11,23,((((1.8245614*AK63^3-9.20300752*AK63^2+16.72431078*AK63+13.67293233))))))</f>
        <v>#VALUE!</v>
      </c>
      <c r="AO63" t="s">
        <v>273</v>
      </c>
      <c r="AP63" t="s">
        <v>111</v>
      </c>
    </row>
    <row r="64" spans="2:42">
      <c r="B64" t="s">
        <v>297</v>
      </c>
      <c r="C64" t="s">
        <v>75</v>
      </c>
      <c r="D64" t="s">
        <v>298</v>
      </c>
      <c r="E64">
        <v>40</v>
      </c>
      <c r="F64">
        <v>12100</v>
      </c>
      <c r="G64">
        <v>68000</v>
      </c>
      <c r="H64" t="s">
        <v>267</v>
      </c>
      <c r="I64" t="s">
        <v>268</v>
      </c>
      <c r="J64" t="s">
        <v>86</v>
      </c>
      <c r="K64" t="s">
        <v>269</v>
      </c>
      <c r="L64">
        <v>1</v>
      </c>
      <c r="P64">
        <f>0.0000006139/1000^4</f>
        <v>6.1389999999999997E-19</v>
      </c>
      <c r="Q64">
        <f>-0.000106561/1000^3</f>
        <v>-1.06561E-13</v>
      </c>
      <c r="R64">
        <f>0.0058288674/1000^2</f>
        <v>5.8288673999999995E-9</v>
      </c>
      <c r="S64">
        <f>-0.0444580014/1000</f>
        <v>-4.4458001400000003E-5</v>
      </c>
      <c r="T64">
        <v>0.45792423049999997</v>
      </c>
      <c r="V64">
        <v>8300</v>
      </c>
      <c r="W64">
        <v>16</v>
      </c>
      <c r="X64" t="s">
        <v>180</v>
      </c>
      <c r="Z64">
        <f>0.0000690761/1000^3</f>
        <v>6.907609999999999E-14</v>
      </c>
      <c r="AA64">
        <f>-0.0045265849/1000^2</f>
        <v>-4.5265848999999998E-9</v>
      </c>
      <c r="AB64">
        <f>0.2633541895/1000</f>
        <v>2.6335418949999999E-4</v>
      </c>
      <c r="AC64">
        <f>16.2995714859</f>
        <v>16.2995714859</v>
      </c>
      <c r="AE64">
        <v>21</v>
      </c>
      <c r="AF64">
        <v>21</v>
      </c>
      <c r="AH64" s="53" t="s">
        <v>299</v>
      </c>
      <c r="AI64" s="54" t="s">
        <v>300</v>
      </c>
      <c r="AJ64" s="54" t="s">
        <v>301</v>
      </c>
      <c r="AK64" s="55" t="e">
        <f>IF(AP97="UDEN FOR OMRÅDET","NOT POSSIBLE",IF(AQ97="UDEN FOR OMRÅDET","NOT POSSIBLE",(0.0000006139*AI53^4-0.000106561*AI53^3+0.0058288674*AI53^2-0.0444580014*AI53+0.4579242305)))</f>
        <v>#VALUE!</v>
      </c>
      <c r="AL64" s="56" t="e">
        <f>IF(AP97="UDEN FOR OMRÅDET","NOT POSSIBLE",IF($B$6&lt;8.3,16,((((0.0000690761*AI53^3-0.0045265849*AI53^2+0.2633541895*AI53+16.2995714859))))))</f>
        <v>#VALUE!</v>
      </c>
      <c r="AO64" t="s">
        <v>273</v>
      </c>
      <c r="AP64" t="s">
        <v>273</v>
      </c>
    </row>
    <row r="65" spans="2:42">
      <c r="B65" t="s">
        <v>302</v>
      </c>
      <c r="C65" t="s">
        <v>75</v>
      </c>
      <c r="D65" t="s">
        <v>303</v>
      </c>
      <c r="E65">
        <v>40</v>
      </c>
      <c r="F65">
        <v>14800</v>
      </c>
      <c r="G65">
        <v>90000</v>
      </c>
      <c r="H65" t="s">
        <v>267</v>
      </c>
      <c r="I65" t="s">
        <v>268</v>
      </c>
      <c r="J65" t="s">
        <v>86</v>
      </c>
      <c r="K65" t="s">
        <v>269</v>
      </c>
      <c r="L65">
        <v>1</v>
      </c>
      <c r="P65">
        <f>0.0000002014/1000^4</f>
        <v>2.0139999999999999E-19</v>
      </c>
      <c r="Q65">
        <f>-0.0000448209/1000^3</f>
        <v>-4.4820900000000001E-14</v>
      </c>
      <c r="R65">
        <f>0.0030842417/1000^2</f>
        <v>3.0842416999999998E-9</v>
      </c>
      <c r="S65">
        <f>-0.0208500823/1000</f>
        <v>-2.0850082300000001E-5</v>
      </c>
      <c r="T65">
        <v>0.36518795329999998</v>
      </c>
      <c r="V65">
        <v>8300</v>
      </c>
      <c r="W65">
        <v>16</v>
      </c>
      <c r="X65" t="s">
        <v>180</v>
      </c>
      <c r="Z65">
        <f>0.0000124414/1000^3</f>
        <v>1.2441399999999999E-14</v>
      </c>
      <c r="AA65">
        <f>0.0047437114/1000^2</f>
        <v>4.7437114000000008E-9</v>
      </c>
      <c r="AB65">
        <f>0.0004843365/1000</f>
        <v>4.8433650000000002E-7</v>
      </c>
      <c r="AC65">
        <f>27.4237821061</f>
        <v>27.423782106099999</v>
      </c>
      <c r="AE65">
        <v>22</v>
      </c>
      <c r="AF65">
        <v>22</v>
      </c>
      <c r="AH65" s="57" t="s">
        <v>304</v>
      </c>
      <c r="AI65" s="58" t="s">
        <v>305</v>
      </c>
      <c r="AJ65" s="58" t="s">
        <v>287</v>
      </c>
      <c r="AK65" s="55" t="e">
        <f>IF(AP98="UDEN FOR OMRÅDET","NOT POSSIBLE",IF(AQ98="UDEN FOR OMRÅDET","NOT POSSIBLE",(0.0000002014*AI53^4-0.0000448209*AI53^3+0.0030842417*AI53^2-0.0208500823*AI53+0.3651879533)))</f>
        <v>#VALUE!</v>
      </c>
      <c r="AL65" s="56" t="e">
        <f>IF(AP98="UDEN FOR OMRÅDET","NOT POSSIBLE",IF($B$6&lt;8.3,16,((((0.0000124414*AI53^3+0.0047437114*AI53^2+0.0004843365*AI53+27.4237821061))))))</f>
        <v>#VALUE!</v>
      </c>
      <c r="AO65" t="s">
        <v>273</v>
      </c>
      <c r="AP65" t="s">
        <v>273</v>
      </c>
    </row>
    <row r="66" spans="2:42">
      <c r="B66" t="s">
        <v>306</v>
      </c>
      <c r="C66" t="s">
        <v>75</v>
      </c>
      <c r="D66" t="s">
        <v>307</v>
      </c>
      <c r="E66">
        <v>40</v>
      </c>
      <c r="F66">
        <v>18500</v>
      </c>
      <c r="G66">
        <v>110000</v>
      </c>
      <c r="H66" t="s">
        <v>267</v>
      </c>
      <c r="I66" t="s">
        <v>268</v>
      </c>
      <c r="J66" t="s">
        <v>86</v>
      </c>
      <c r="K66" t="s">
        <v>269</v>
      </c>
      <c r="L66">
        <v>1</v>
      </c>
      <c r="Q66">
        <f>-0.0000024/1000^3</f>
        <v>-2.3999999999999999E-15</v>
      </c>
      <c r="R66">
        <f>0.00033459/1000^2</f>
        <v>3.3459000000000003E-10</v>
      </c>
      <c r="S66">
        <f>0.02873223/1000</f>
        <v>2.8732230000000001E-5</v>
      </c>
      <c r="T66">
        <v>-3.5747109999999999E-2</v>
      </c>
      <c r="V66">
        <v>28500</v>
      </c>
      <c r="W66">
        <v>16</v>
      </c>
      <c r="X66" t="s">
        <v>180</v>
      </c>
      <c r="Z66">
        <f>0.00004639/1000^3</f>
        <v>4.6389999999999998E-14</v>
      </c>
      <c r="AA66">
        <f>-0.00631449/1000^2</f>
        <v>-6.3144900000000002E-9</v>
      </c>
      <c r="AB66">
        <f>0.36332191/1000</f>
        <v>3.6332191000000005E-4</v>
      </c>
      <c r="AC66">
        <f>9.70047171</f>
        <v>9.7004717100000004</v>
      </c>
      <c r="AE66">
        <v>23</v>
      </c>
      <c r="AF66">
        <v>23</v>
      </c>
      <c r="AH66" s="53" t="s">
        <v>308</v>
      </c>
      <c r="AI66" s="54" t="s">
        <v>309</v>
      </c>
      <c r="AJ66" s="54" t="s">
        <v>203</v>
      </c>
      <c r="AK66" s="55" t="e">
        <f>IF(AP99="UDEN FOR OMRÅDET","NOT POSSIBLE",IF(AQ99="UDEN FOR OMRÅDET","NOT POSSIBLE",(-0.0000024*AI53^3+0.00033459*AI53^2+0.02873223*AI53-0.03574711)))</f>
        <v>#VALUE!</v>
      </c>
      <c r="AL66" s="56" t="e">
        <f>IF(AP99="UDEN FOR OMRÅDET","NOT POSSIBLE",IF($B$6&lt;28.5,16,((((0.00004639*AI53^3-0.00631449*AI53^2+0.36332191*AI53+9.70047171))))))</f>
        <v>#VALUE!</v>
      </c>
      <c r="AO66" t="s">
        <v>273</v>
      </c>
      <c r="AP66" t="s">
        <v>273</v>
      </c>
    </row>
    <row r="67" spans="2:42">
      <c r="B67" t="s">
        <v>310</v>
      </c>
      <c r="C67" t="s">
        <v>75</v>
      </c>
      <c r="D67" t="s">
        <v>311</v>
      </c>
      <c r="E67">
        <v>40</v>
      </c>
      <c r="F67">
        <v>23000</v>
      </c>
      <c r="G67">
        <v>135000</v>
      </c>
      <c r="H67" t="s">
        <v>267</v>
      </c>
      <c r="I67" t="s">
        <v>268</v>
      </c>
      <c r="J67" t="s">
        <v>86</v>
      </c>
      <c r="K67" t="s">
        <v>269</v>
      </c>
      <c r="L67">
        <v>1</v>
      </c>
      <c r="P67">
        <f>0.0000000087/1000^4</f>
        <v>8.6999999999999999E-21</v>
      </c>
      <c r="Q67">
        <f>-0.0000042912/1000^3</f>
        <v>-4.2912E-15</v>
      </c>
      <c r="R67">
        <f>0.000602127/1000^2</f>
        <v>6.0212700000000004E-10</v>
      </c>
      <c r="S67">
        <f>0.0030265472/1000</f>
        <v>3.0265472000000003E-6</v>
      </c>
      <c r="T67">
        <v>0.27092237619999998</v>
      </c>
      <c r="V67">
        <v>36500</v>
      </c>
      <c r="W67">
        <v>27</v>
      </c>
      <c r="X67" t="s">
        <v>180</v>
      </c>
      <c r="Z67">
        <f>0.00003815/1000^3</f>
        <v>3.815E-14</v>
      </c>
      <c r="AA67">
        <f>-0.00623625/1000^2</f>
        <v>-6.2362499999999998E-9</v>
      </c>
      <c r="AB67">
        <f>0.39933964/1000</f>
        <v>3.9933964000000001E-4</v>
      </c>
      <c r="AC67">
        <f>18.87714266</f>
        <v>18.877142660000001</v>
      </c>
      <c r="AE67">
        <v>24</v>
      </c>
      <c r="AF67">
        <v>24</v>
      </c>
      <c r="AH67" s="57" t="s">
        <v>312</v>
      </c>
      <c r="AI67" s="58" t="s">
        <v>313</v>
      </c>
      <c r="AJ67" s="58" t="s">
        <v>314</v>
      </c>
      <c r="AK67" s="55" t="e">
        <f>IF(AP100="UDEN FOR OMRÅDET","NOT POSSIBLE",IF(AQ100="UDEN FOR OMRÅDET","NOT POSSIBLE",(0.0000000087*AI53^4-0.0000042912*AI53^3+0.000602127*AI53^2+0.0030265472*AI53+0.2709223762)))</f>
        <v>#VALUE!</v>
      </c>
      <c r="AL67" s="56" t="e">
        <f>IF(AP100="UDEN FOR OMRÅDET","NOT POSSIBLE",IF($B$6&lt;36.5,27,((((0.00003815*AI53^3-0.00623625*AI53^2+0.39933964*AI53+18.87714266))))))</f>
        <v>#VALUE!</v>
      </c>
      <c r="AO67" t="s">
        <v>273</v>
      </c>
      <c r="AP67" t="s">
        <v>273</v>
      </c>
    </row>
    <row r="68" spans="2:42">
      <c r="B68" t="s">
        <v>315</v>
      </c>
      <c r="C68" t="s">
        <v>75</v>
      </c>
      <c r="D68" t="s">
        <v>316</v>
      </c>
      <c r="E68">
        <v>43</v>
      </c>
      <c r="F68">
        <v>25600</v>
      </c>
      <c r="G68">
        <v>148000</v>
      </c>
      <c r="H68" t="s">
        <v>267</v>
      </c>
      <c r="I68" t="s">
        <v>268</v>
      </c>
      <c r="J68" t="s">
        <v>86</v>
      </c>
      <c r="K68" t="s">
        <v>269</v>
      </c>
      <c r="L68">
        <v>1</v>
      </c>
      <c r="P68">
        <f>0.0000000079/1000^4</f>
        <v>7.8999999999999989E-21</v>
      </c>
      <c r="Q68">
        <f>-0.0000031427/1000^3</f>
        <v>-3.1427E-15</v>
      </c>
      <c r="R68">
        <f>0.0003781874/1000^2</f>
        <v>3.7818740000000001E-10</v>
      </c>
      <c r="S68">
        <f>0.0139576939/1000</f>
        <v>1.3957693900000001E-5</v>
      </c>
      <c r="T68">
        <f>0.0433215217</f>
        <v>4.3321521699999997E-2</v>
      </c>
      <c r="V68">
        <v>70400</v>
      </c>
      <c r="W68">
        <v>21</v>
      </c>
      <c r="X68" t="s">
        <v>111</v>
      </c>
      <c r="Z68">
        <v>-1.6666666667000001</v>
      </c>
      <c r="AA68">
        <v>13.5</v>
      </c>
      <c r="AB68">
        <v>-27.833333333300001</v>
      </c>
      <c r="AC68">
        <f>37</f>
        <v>37</v>
      </c>
      <c r="AE68">
        <v>25</v>
      </c>
      <c r="AF68">
        <v>25</v>
      </c>
      <c r="AH68" s="53" t="s">
        <v>317</v>
      </c>
      <c r="AI68" s="54" t="s">
        <v>318</v>
      </c>
      <c r="AJ68" s="54" t="s">
        <v>319</v>
      </c>
      <c r="AK68" s="55" t="e">
        <f>IF(AP101="UDEN FOR OMRÅDET","NOT POSSIBLE",IF(AQ101="UDEN FOR OMRÅDET","NOT POSSIBLE",(0.0000000079*AI53^4-0.0000031427*AI53^3+0.0003781874*AI53^2+0.0139576939*AI53+0.0433215217)))</f>
        <v>#VALUE!</v>
      </c>
      <c r="AL68" s="56" t="e">
        <f>IF(AP101="UDEN FOR OMRÅDET","NOT POSSIBLE",IF($B$6&lt;70.4,21,((((-1.6666666667*AK68^3+13.5*AK68^2-27.8333333333*AK68+37))))))</f>
        <v>#VALUE!</v>
      </c>
      <c r="AO68" t="s">
        <v>273</v>
      </c>
      <c r="AP68" t="s">
        <v>111</v>
      </c>
    </row>
    <row r="69" spans="2:42">
      <c r="B69" t="s">
        <v>320</v>
      </c>
      <c r="C69" t="s">
        <v>75</v>
      </c>
      <c r="D69" t="s">
        <v>321</v>
      </c>
      <c r="E69">
        <v>43</v>
      </c>
      <c r="F69">
        <v>32000</v>
      </c>
      <c r="G69">
        <v>195000</v>
      </c>
      <c r="H69" t="s">
        <v>267</v>
      </c>
      <c r="I69" t="s">
        <v>268</v>
      </c>
      <c r="J69" t="s">
        <v>86</v>
      </c>
      <c r="K69" t="s">
        <v>269</v>
      </c>
      <c r="L69">
        <v>1</v>
      </c>
      <c r="P69">
        <f>0.000000004262661/1000^4</f>
        <v>4.2626609999999998E-21</v>
      </c>
      <c r="Q69">
        <f>-0.000002203935325/1000^3</f>
        <v>-2.2039353249999997E-15</v>
      </c>
      <c r="R69">
        <f>0.000349196460344/1000^2</f>
        <v>3.4919646034399996E-10</v>
      </c>
      <c r="S69">
        <f>0.003639383225018/1000</f>
        <v>3.6393832250179997E-6</v>
      </c>
      <c r="T69">
        <f>0.193846671691572</f>
        <v>0.19384667169157199</v>
      </c>
      <c r="V69">
        <v>89000</v>
      </c>
      <c r="W69">
        <v>33</v>
      </c>
      <c r="X69" t="s">
        <v>111</v>
      </c>
      <c r="Z69">
        <v>-0.66666666669999997</v>
      </c>
      <c r="AA69">
        <v>9.5</v>
      </c>
      <c r="AB69">
        <v>-22.833333333300001</v>
      </c>
      <c r="AC69">
        <f>47</f>
        <v>47</v>
      </c>
      <c r="AE69">
        <v>26</v>
      </c>
      <c r="AF69">
        <v>26</v>
      </c>
      <c r="AH69" s="57" t="s">
        <v>322</v>
      </c>
      <c r="AI69" s="58" t="s">
        <v>323</v>
      </c>
      <c r="AJ69" s="58" t="s">
        <v>324</v>
      </c>
      <c r="AK69" s="55" t="e">
        <f>IF(AP102="UDEN FOR OMRÅDET","NOT POSSIBLE",IF(AQ102="UDEN FOR OMRÅDET","NOT POSSIBLE",(0.000000004262661*AI53^4-0.000002203935325*AI53^3+0.000349196460344*AI53^2+0.003639383225018*AI53+0.193846671691572)))</f>
        <v>#VALUE!</v>
      </c>
      <c r="AL69" s="56" t="e">
        <f>IF(AP102="UDEN FOR OMRÅDET","NOT POSSIBLE",IF($B$6&lt;89,33,((((-0.6666666667*AK69^3+9.5*AK69^2-22.8333333333*AK69+47))))))</f>
        <v>#VALUE!</v>
      </c>
      <c r="AO69" t="s">
        <v>273</v>
      </c>
      <c r="AP69" t="s">
        <v>111</v>
      </c>
    </row>
    <row r="70" spans="2:42">
      <c r="B70" t="s">
        <v>325</v>
      </c>
      <c r="C70" t="s">
        <v>75</v>
      </c>
      <c r="D70" t="s">
        <v>326</v>
      </c>
      <c r="E70">
        <v>43</v>
      </c>
      <c r="F70">
        <v>95000</v>
      </c>
      <c r="G70">
        <v>210000</v>
      </c>
      <c r="H70" t="s">
        <v>267</v>
      </c>
      <c r="I70" t="s">
        <v>268</v>
      </c>
      <c r="J70" t="s">
        <v>86</v>
      </c>
      <c r="K70" t="s">
        <v>269</v>
      </c>
      <c r="L70">
        <v>1</v>
      </c>
      <c r="P70">
        <f>-0.000000006659004/1000^4</f>
        <v>-6.659004E-21</v>
      </c>
      <c r="Q70">
        <f>0.000004735461176/1000^3</f>
        <v>4.7354611759999999E-15</v>
      </c>
      <c r="R70">
        <f>-0.001276874830972/1000^2</f>
        <v>-1.276874830972E-9</v>
      </c>
      <c r="S70">
        <f>0.177325762767072/1000</f>
        <v>1.7732576276707198E-4</v>
      </c>
      <c r="T70">
        <v>-7.8350733222180802</v>
      </c>
      <c r="V70">
        <v>70400</v>
      </c>
      <c r="W70">
        <v>21</v>
      </c>
      <c r="X70" t="s">
        <v>111</v>
      </c>
      <c r="Z70">
        <v>-0.5</v>
      </c>
      <c r="AA70">
        <v>4.4999999999990896</v>
      </c>
      <c r="AB70">
        <v>-4.9999999999972697</v>
      </c>
      <c r="AC70">
        <f>11.999999999996</f>
        <v>11.999999999996</v>
      </c>
      <c r="AE70">
        <v>27</v>
      </c>
      <c r="AF70">
        <v>27</v>
      </c>
      <c r="AH70" s="53" t="s">
        <v>327</v>
      </c>
      <c r="AI70" s="54" t="s">
        <v>328</v>
      </c>
      <c r="AJ70" s="54" t="s">
        <v>329</v>
      </c>
      <c r="AK70" s="55" t="e">
        <f>IF(AP103="UDEN FOR OMRÅDET","NOT POSSIBLE",IF(AQ103="UDEN FOR OMRÅDET","NOT POSSIBLE",(-0.000000006659004*AI53^4+0.000004735461176*AI53^3-0.001276874830972*AI53^2+0.177325762767072*AI53-7.83507332221808)))</f>
        <v>#VALUE!</v>
      </c>
      <c r="AL70" s="56" t="e">
        <f>IF(AP103="UDEN FOR OMRÅDET","NOT POSSIBLE",IF($B$6&lt;70.4,21,((((-0.5*AK70^3+4.49999999999909*AK70^2-4.99999999999727*AK70+11.999999999996))))))</f>
        <v>#VALUE!</v>
      </c>
      <c r="AO70" t="s">
        <v>273</v>
      </c>
      <c r="AP70" t="s">
        <v>111</v>
      </c>
    </row>
    <row r="71" spans="2:42">
      <c r="B71" t="s">
        <v>330</v>
      </c>
      <c r="C71" t="s">
        <v>75</v>
      </c>
      <c r="D71" t="s">
        <v>331</v>
      </c>
      <c r="E71">
        <v>43</v>
      </c>
      <c r="F71">
        <v>130000</v>
      </c>
      <c r="G71">
        <v>280000</v>
      </c>
      <c r="H71" t="s">
        <v>267</v>
      </c>
      <c r="I71" t="s">
        <v>268</v>
      </c>
      <c r="J71" t="s">
        <v>86</v>
      </c>
      <c r="K71" t="s">
        <v>269</v>
      </c>
      <c r="L71">
        <v>1</v>
      </c>
      <c r="P71">
        <f>-0.000000000611426/1000^4</f>
        <v>-6.1142600000000002E-22</v>
      </c>
      <c r="Q71">
        <f>0.000000656353947/1000^3</f>
        <v>6.5635394700000002E-16</v>
      </c>
      <c r="R71">
        <f>-0.000284996728231/1000^2</f>
        <v>-2.8499672823099998E-10</v>
      </c>
      <c r="S71">
        <f>0.074287325446848/1000</f>
        <v>7.4287325446848007E-5</v>
      </c>
      <c r="T71">
        <v>-5.1062808678449398</v>
      </c>
      <c r="V71">
        <v>89000</v>
      </c>
      <c r="W71">
        <v>33</v>
      </c>
      <c r="X71" t="s">
        <v>111</v>
      </c>
      <c r="Z71">
        <v>-2.16666666666652</v>
      </c>
      <c r="AA71">
        <v>17.999999999997701</v>
      </c>
      <c r="AB71">
        <v>-28.833333333327101</v>
      </c>
      <c r="AC71">
        <f>43.9999999999905</f>
        <v>43.9999999999905</v>
      </c>
      <c r="AE71">
        <v>28</v>
      </c>
      <c r="AF71">
        <v>28</v>
      </c>
      <c r="AH71" s="57" t="s">
        <v>332</v>
      </c>
      <c r="AI71" s="58" t="s">
        <v>333</v>
      </c>
      <c r="AJ71" s="58" t="s">
        <v>334</v>
      </c>
      <c r="AK71" s="55" t="e">
        <f>IF(AP104="UDEN FOR OMRÅDET","NOT POSSIBLE",IF(AQ104="UDEN FOR OMRÅDET","NOT POSSIBLE",(-0.000000000611426*AI53^4+0.000000656353947*AI53^3-0.000284996728231*AI53^2+0.074287325446848*AI53-5.10628086784494)))</f>
        <v>#VALUE!</v>
      </c>
      <c r="AL71" s="56" t="e">
        <f>IF(AP104="UDEN FOR OMRÅDET","NOT POSSIBLE",IF($B$6&lt;89,33,((((-2.16666666666652*AK71^3+17.9999999999977*AK71^2-28.8333333333271*AK71+43.9999999999905))))))</f>
        <v>#VALUE!</v>
      </c>
      <c r="AO71" t="s">
        <v>273</v>
      </c>
      <c r="AP71" t="s">
        <v>111</v>
      </c>
    </row>
    <row r="72" spans="2:42">
      <c r="B72" t="s">
        <v>335</v>
      </c>
      <c r="C72" t="s">
        <v>75</v>
      </c>
      <c r="D72" t="s">
        <v>336</v>
      </c>
      <c r="E72">
        <v>48</v>
      </c>
      <c r="F72">
        <v>190000</v>
      </c>
      <c r="G72">
        <v>475000</v>
      </c>
      <c r="H72" t="s">
        <v>267</v>
      </c>
      <c r="I72" t="s">
        <v>268</v>
      </c>
      <c r="J72" t="s">
        <v>86</v>
      </c>
      <c r="K72" t="s">
        <v>269</v>
      </c>
      <c r="L72">
        <v>1</v>
      </c>
      <c r="O72">
        <f>-2.52847125E-12/1000^5</f>
        <v>-2.5284712500000001E-27</v>
      </c>
      <c r="P72">
        <f>4.68657669347E-09/1000^4</f>
        <v>4.6865766934699999E-21</v>
      </c>
      <c r="Q72">
        <f>-3.38486827279208E-06/1000^3</f>
        <v>-3.3848682727920801E-15</v>
      </c>
      <c r="R72">
        <f>0.00116642754838534/1000^2</f>
        <v>1.1664275483853401E-9</v>
      </c>
      <c r="S72">
        <f>-0.177120541975483/1000</f>
        <v>-1.77120541975483E-4</v>
      </c>
      <c r="T72">
        <f>10.2818610440989</f>
        <v>10.2818610440989</v>
      </c>
      <c r="V72">
        <v>70400</v>
      </c>
      <c r="W72">
        <v>21</v>
      </c>
      <c r="X72" t="s">
        <v>111</v>
      </c>
      <c r="Z72">
        <v>-0.83333299999999999</v>
      </c>
      <c r="AA72">
        <v>7.5</v>
      </c>
      <c r="AB72">
        <v>-11.666667</v>
      </c>
      <c r="AC72">
        <f>15</f>
        <v>15</v>
      </c>
      <c r="AE72">
        <v>29</v>
      </c>
      <c r="AF72">
        <v>29</v>
      </c>
      <c r="AH72" s="53" t="s">
        <v>337</v>
      </c>
      <c r="AI72" s="54" t="s">
        <v>338</v>
      </c>
      <c r="AJ72" s="54" t="s">
        <v>256</v>
      </c>
      <c r="AK72" s="55" t="e">
        <f>IF(AP105="UDEN FOR OMRÅDET","NOT POSSIBLE",IF(AQ105="UDEN FOR OMRÅDET","NOT POSSIBLE",(-2.52847125E-12*AI53^5+4.68657669347E-09*AI53^4-3.38486827279208E-06*AI53^3+0.00116642754838534*AI53^2-0.177120541975483*AI53+10.2818610440989)))</f>
        <v>#VALUE!</v>
      </c>
      <c r="AL72" s="56" t="e">
        <f>IF(AP105="UDEN FOR OMRÅDET","NOT POSSIBLE",IF($B$6&lt;70.4,21,((((-0.833333*AK72^3+7.5*AK72^2-11.666667*AK72+15))))))</f>
        <v>#VALUE!</v>
      </c>
      <c r="AO72" t="s">
        <v>273</v>
      </c>
      <c r="AP72" t="s">
        <v>111</v>
      </c>
    </row>
    <row r="73" spans="2:42">
      <c r="B73" t="s">
        <v>339</v>
      </c>
      <c r="C73" t="s">
        <v>75</v>
      </c>
      <c r="D73" t="s">
        <v>340</v>
      </c>
      <c r="E73">
        <v>48</v>
      </c>
      <c r="F73">
        <v>245000</v>
      </c>
      <c r="G73">
        <v>600000</v>
      </c>
      <c r="H73" t="s">
        <v>267</v>
      </c>
      <c r="I73" t="s">
        <v>268</v>
      </c>
      <c r="J73" t="s">
        <v>86</v>
      </c>
      <c r="K73" t="s">
        <v>269</v>
      </c>
      <c r="L73">
        <v>1</v>
      </c>
      <c r="O73">
        <f>8.5275752E-13/1000^5</f>
        <v>8.527575200000001E-28</v>
      </c>
      <c r="P73">
        <f>-1.96247855196E-09/1000^4</f>
        <v>-1.9624785519599999E-21</v>
      </c>
      <c r="Q73">
        <f>1.79855952093491E-06/1000^3</f>
        <v>1.7985595209349101E-15</v>
      </c>
      <c r="R73">
        <f>-0.000825168971576492/1000^2</f>
        <v>-8.2516897157649201E-10</v>
      </c>
      <c r="S73">
        <f>0.197731076146651/1000</f>
        <v>1.97731076146651E-4</v>
      </c>
      <c r="T73">
        <v>-18.038035949474899</v>
      </c>
      <c r="V73">
        <v>89000</v>
      </c>
      <c r="W73">
        <v>33</v>
      </c>
      <c r="X73" t="s">
        <v>111</v>
      </c>
      <c r="Z73">
        <v>-0.83333299999999999</v>
      </c>
      <c r="AA73">
        <f>10</f>
        <v>10</v>
      </c>
      <c r="AB73">
        <f>-14.166667</f>
        <v>-14.166667</v>
      </c>
      <c r="AC73">
        <f>20</f>
        <v>20</v>
      </c>
      <c r="AE73">
        <v>30</v>
      </c>
      <c r="AF73">
        <v>30</v>
      </c>
      <c r="AH73" s="57"/>
      <c r="AI73" s="58" t="s">
        <v>341</v>
      </c>
      <c r="AJ73" s="58" t="s">
        <v>191</v>
      </c>
      <c r="AK73" s="55" t="e">
        <f>IF(AP106="UDEN FOR OMRÅDET","NOT POSSIBLE",IF(AQ106="UDEN FOR OMRÅDET","NOT POSSIBLE",(8.5275752E-13*AI53^5-1.96247855196E-09*AI53^4+1.79855952093491E-06*AI53^3-0.000825168971576492*AI53^2+0.197731076146651*AI53-18.0380359494749
)))</f>
        <v>#VALUE!</v>
      </c>
      <c r="AL73" s="56" t="e">
        <f>IF(AP106="UDEN FOR OMRÅDET","NOT POSSIBLE",IF($B$6&lt;89,33,((((-0.833333*AK73^3+10*AK73^2-14.166667*AK73+20))))))</f>
        <v>#VALUE!</v>
      </c>
      <c r="AO73" t="s">
        <v>273</v>
      </c>
      <c r="AP73" t="s">
        <v>111</v>
      </c>
    </row>
    <row r="74" spans="2:42">
      <c r="B74" t="s">
        <v>342</v>
      </c>
      <c r="C74" t="s">
        <v>75</v>
      </c>
      <c r="D74" t="s">
        <v>343</v>
      </c>
      <c r="E74">
        <v>48</v>
      </c>
      <c r="F74">
        <v>190000</v>
      </c>
      <c r="G74">
        <v>475000</v>
      </c>
      <c r="H74" t="s">
        <v>267</v>
      </c>
      <c r="I74" t="s">
        <v>268</v>
      </c>
      <c r="J74" t="s">
        <v>86</v>
      </c>
      <c r="K74" t="s">
        <v>269</v>
      </c>
      <c r="L74">
        <v>1</v>
      </c>
      <c r="O74">
        <f>-2.52847125E-12/1000^5</f>
        <v>-2.5284712500000001E-27</v>
      </c>
      <c r="P74">
        <f>4.68657669347E-09/1000^4</f>
        <v>4.6865766934699999E-21</v>
      </c>
      <c r="Q74">
        <f>-3.38486827279208E-06/1000^3</f>
        <v>-3.3848682727920801E-15</v>
      </c>
      <c r="R74">
        <f>0.00116642754838534/1000^2</f>
        <v>1.1664275483853401E-9</v>
      </c>
      <c r="S74">
        <f>-0.177120541975483/1000</f>
        <v>-1.77120541975483E-4</v>
      </c>
      <c r="T74">
        <f>10.2818610440989</f>
        <v>10.2818610440989</v>
      </c>
      <c r="V74">
        <f>V72</f>
        <v>70400</v>
      </c>
      <c r="W74">
        <f t="shared" ref="W74:AC75" si="57">W72</f>
        <v>21</v>
      </c>
      <c r="X74" t="str">
        <f t="shared" si="57"/>
        <v>preset</v>
      </c>
      <c r="Y74">
        <f t="shared" si="57"/>
        <v>0</v>
      </c>
      <c r="Z74">
        <f t="shared" si="57"/>
        <v>-0.83333299999999999</v>
      </c>
      <c r="AA74">
        <f t="shared" si="57"/>
        <v>7.5</v>
      </c>
      <c r="AB74">
        <f t="shared" si="57"/>
        <v>-11.666667</v>
      </c>
      <c r="AC74">
        <f t="shared" si="57"/>
        <v>15</v>
      </c>
      <c r="AF74">
        <v>29</v>
      </c>
      <c r="AH74" s="53"/>
      <c r="AI74" s="54" t="s">
        <v>338</v>
      </c>
      <c r="AJ74" s="54" t="s">
        <v>256</v>
      </c>
      <c r="AK74" s="55" t="e">
        <f>IF(AP107="UDEN FOR OMRÅDET","NOT POSSIBLE",IF(AQ107="UDEN FOR OMRÅDET","NOT POSSIBLE",(-2.52847125E-12*AI53^5+4.68657669347E-09*AI53^4-3.38486827279208E-06*AI53^3+0.00116642754838534*AI53^2-0.177120541975483*AI53+10.2818610440989)))</f>
        <v>#VALUE!</v>
      </c>
      <c r="AL74" s="56" t="e">
        <f>IF(AP107="UDEN FOR OMRÅDET","NOT POSSIBLE",IF($B$6&lt;70.4,21,((((-0.833333*AK74^3+7.5*AK74^2-11.666667*AK74+15))))))</f>
        <v>#VALUE!</v>
      </c>
      <c r="AO74" t="s">
        <v>273</v>
      </c>
      <c r="AP74" t="s">
        <v>111</v>
      </c>
    </row>
    <row r="75" spans="2:42" ht="15.75" thickBot="1">
      <c r="B75" t="s">
        <v>344</v>
      </c>
      <c r="C75" t="s">
        <v>75</v>
      </c>
      <c r="D75" t="s">
        <v>345</v>
      </c>
      <c r="E75">
        <v>48</v>
      </c>
      <c r="F75">
        <v>245000</v>
      </c>
      <c r="G75">
        <v>600000</v>
      </c>
      <c r="H75" t="s">
        <v>267</v>
      </c>
      <c r="I75" t="s">
        <v>268</v>
      </c>
      <c r="J75" t="s">
        <v>86</v>
      </c>
      <c r="K75" t="s">
        <v>269</v>
      </c>
      <c r="L75">
        <v>1</v>
      </c>
      <c r="O75">
        <f>8.5275752E-13/1000^5</f>
        <v>8.527575200000001E-28</v>
      </c>
      <c r="P75">
        <f>-1.96247855196E-09/1000^4</f>
        <v>-1.9624785519599999E-21</v>
      </c>
      <c r="Q75">
        <f>1.79855952093491E-06/1000^3</f>
        <v>1.7985595209349101E-15</v>
      </c>
      <c r="R75">
        <f>-0.000825168971576492*1000^2</f>
        <v>-825.16897157649203</v>
      </c>
      <c r="S75">
        <f>0.197731076146651/1000</f>
        <v>1.97731076146651E-4</v>
      </c>
      <c r="T75">
        <v>-18.038035949474899</v>
      </c>
      <c r="V75">
        <f>V73</f>
        <v>89000</v>
      </c>
      <c r="W75">
        <f t="shared" si="57"/>
        <v>33</v>
      </c>
      <c r="X75" t="str">
        <f t="shared" si="57"/>
        <v>preset</v>
      </c>
      <c r="Y75">
        <f t="shared" si="57"/>
        <v>0</v>
      </c>
      <c r="Z75">
        <f t="shared" si="57"/>
        <v>-0.83333299999999999</v>
      </c>
      <c r="AA75">
        <f t="shared" si="57"/>
        <v>10</v>
      </c>
      <c r="AB75">
        <f t="shared" si="57"/>
        <v>-14.166667</v>
      </c>
      <c r="AC75">
        <f t="shared" si="57"/>
        <v>20</v>
      </c>
      <c r="AF75">
        <v>30</v>
      </c>
      <c r="AH75" s="59"/>
      <c r="AI75" s="60" t="s">
        <v>341</v>
      </c>
      <c r="AJ75" s="60" t="s">
        <v>191</v>
      </c>
      <c r="AK75" s="61" t="e">
        <f>IF(AP108="UDEN FOR OMRÅDET","NOT POSSIBLE",IF(AQ108="UDEN FOR OMRÅDET","NOT POSSIBLE",(8.5275752E-13*AI53^5-1.96247855196E-09*AI53^4+1.79855952093491E-06*AI53^3-0.000825168971576492*AI53^2+0.197731076146651*AI53-18.0380359494749
)))</f>
        <v>#VALUE!</v>
      </c>
      <c r="AL75" s="62" t="e">
        <f>IF(AP108="UDEN FOR OMRÅDET","NOT POSSIBLE",IF($B$6&lt;89,33,((((-0.833333*AK75^3+10*AK75^2-14.166667*AK75+20))))))</f>
        <v>#VALUE!</v>
      </c>
      <c r="AO75" t="s">
        <v>273</v>
      </c>
      <c r="AP75" t="s">
        <v>111</v>
      </c>
    </row>
    <row r="76" spans="2:42" ht="15.75" thickTop="1"/>
    <row r="77" spans="2:42">
      <c r="B77" t="s">
        <v>346</v>
      </c>
      <c r="C77" t="s">
        <v>75</v>
      </c>
      <c r="D77" t="s">
        <v>266</v>
      </c>
      <c r="E77">
        <v>20</v>
      </c>
      <c r="F77">
        <f>F58</f>
        <v>2480</v>
      </c>
      <c r="G77">
        <f>G58</f>
        <v>15000</v>
      </c>
      <c r="H77" t="s">
        <v>84</v>
      </c>
      <c r="I77" t="s">
        <v>268</v>
      </c>
      <c r="J77" t="s">
        <v>86</v>
      </c>
      <c r="K77" t="s">
        <v>269</v>
      </c>
      <c r="L77">
        <v>1</v>
      </c>
      <c r="O77">
        <f>O58</f>
        <v>0</v>
      </c>
      <c r="P77">
        <f t="shared" ref="P77:T77" si="58">P58</f>
        <v>0</v>
      </c>
      <c r="Q77">
        <f t="shared" si="58"/>
        <v>-6.9999999999999995E-13</v>
      </c>
      <c r="R77">
        <f t="shared" si="58"/>
        <v>1.11E-8</v>
      </c>
      <c r="S77">
        <f t="shared" si="58"/>
        <v>2.6709999999999999E-4</v>
      </c>
      <c r="T77">
        <f t="shared" si="58"/>
        <v>-0.14369999999999999</v>
      </c>
      <c r="V77">
        <f>V58</f>
        <v>3900</v>
      </c>
      <c r="W77">
        <f t="shared" ref="W77:AC77" si="59">W58</f>
        <v>6.5</v>
      </c>
      <c r="X77" t="str">
        <f t="shared" si="59"/>
        <v>preset</v>
      </c>
      <c r="Y77">
        <f t="shared" si="59"/>
        <v>0</v>
      </c>
      <c r="Z77">
        <f t="shared" si="59"/>
        <v>0.25</v>
      </c>
      <c r="AA77">
        <f t="shared" si="59"/>
        <v>-0.25</v>
      </c>
      <c r="AB77">
        <f t="shared" si="59"/>
        <v>0.5</v>
      </c>
      <c r="AC77">
        <f t="shared" si="59"/>
        <v>6</v>
      </c>
      <c r="AF77">
        <v>15</v>
      </c>
    </row>
    <row r="78" spans="2:42">
      <c r="B78" t="s">
        <v>347</v>
      </c>
      <c r="C78" t="s">
        <v>75</v>
      </c>
      <c r="D78" t="s">
        <v>275</v>
      </c>
      <c r="E78">
        <v>20</v>
      </c>
      <c r="F78">
        <f t="shared" ref="F78:G78" si="60">F59</f>
        <v>3920</v>
      </c>
      <c r="G78">
        <f t="shared" si="60"/>
        <v>24000</v>
      </c>
      <c r="H78" t="str">
        <f>H77</f>
        <v>PN25</v>
      </c>
      <c r="I78" t="s">
        <v>268</v>
      </c>
      <c r="J78" t="s">
        <v>86</v>
      </c>
      <c r="K78" t="s">
        <v>269</v>
      </c>
      <c r="L78">
        <v>1</v>
      </c>
      <c r="O78">
        <f t="shared" ref="O78:T78" si="61">O59</f>
        <v>0</v>
      </c>
      <c r="P78">
        <f t="shared" si="61"/>
        <v>0</v>
      </c>
      <c r="Q78">
        <f t="shared" si="61"/>
        <v>-1.5899999999999998E-13</v>
      </c>
      <c r="R78">
        <f t="shared" si="61"/>
        <v>4.2389999999999999E-9</v>
      </c>
      <c r="S78">
        <f t="shared" si="61"/>
        <v>1.5977400000000001E-4</v>
      </c>
      <c r="T78">
        <f t="shared" si="61"/>
        <v>-9.9710999999999994E-2</v>
      </c>
      <c r="V78">
        <f t="shared" ref="V78:AC78" si="62">V59</f>
        <v>6200</v>
      </c>
      <c r="W78">
        <f t="shared" si="62"/>
        <v>19</v>
      </c>
      <c r="X78" t="str">
        <f t="shared" si="62"/>
        <v>preset</v>
      </c>
      <c r="Y78">
        <f t="shared" si="62"/>
        <v>0</v>
      </c>
      <c r="Z78">
        <f t="shared" si="62"/>
        <v>0.66669999999999996</v>
      </c>
      <c r="AA78">
        <f t="shared" si="62"/>
        <v>-0.5</v>
      </c>
      <c r="AB78">
        <f t="shared" si="62"/>
        <v>-1.1667000000000001</v>
      </c>
      <c r="AC78">
        <f t="shared" si="62"/>
        <v>20</v>
      </c>
      <c r="AF78">
        <v>16</v>
      </c>
    </row>
    <row r="79" spans="2:42">
      <c r="B79" t="s">
        <v>348</v>
      </c>
      <c r="C79" t="s">
        <v>75</v>
      </c>
      <c r="D79" t="s">
        <v>280</v>
      </c>
      <c r="E79">
        <v>20</v>
      </c>
      <c r="F79">
        <f t="shared" ref="F79:G79" si="63">F60</f>
        <v>4380</v>
      </c>
      <c r="G79">
        <f t="shared" si="63"/>
        <v>25000</v>
      </c>
      <c r="H79" t="str">
        <f t="shared" ref="H79:H94" si="64">H78</f>
        <v>PN25</v>
      </c>
      <c r="I79" t="s">
        <v>268</v>
      </c>
      <c r="J79" t="s">
        <v>86</v>
      </c>
      <c r="K79" t="s">
        <v>269</v>
      </c>
      <c r="L79">
        <v>1</v>
      </c>
      <c r="O79">
        <f t="shared" ref="O79:T79" si="65">O60</f>
        <v>0</v>
      </c>
      <c r="P79">
        <f t="shared" si="65"/>
        <v>0</v>
      </c>
      <c r="Q79">
        <f t="shared" si="65"/>
        <v>-1.24E-13</v>
      </c>
      <c r="R79">
        <f t="shared" si="65"/>
        <v>2.4870000000000002E-9</v>
      </c>
      <c r="S79">
        <f t="shared" si="65"/>
        <v>1.85365E-4</v>
      </c>
      <c r="T79">
        <f t="shared" si="65"/>
        <v>-0.283831</v>
      </c>
      <c r="V79">
        <f t="shared" ref="V79:AC79" si="66">V60</f>
        <v>6600</v>
      </c>
      <c r="W79">
        <f t="shared" si="66"/>
        <v>15</v>
      </c>
      <c r="X79" t="str">
        <f t="shared" si="66"/>
        <v>preset</v>
      </c>
      <c r="Y79">
        <f t="shared" si="66"/>
        <v>0</v>
      </c>
      <c r="Z79">
        <f t="shared" si="66"/>
        <v>0.66669999999999996</v>
      </c>
      <c r="AA79">
        <f t="shared" si="66"/>
        <v>-4.5</v>
      </c>
      <c r="AB79">
        <f t="shared" si="66"/>
        <v>11.833</v>
      </c>
      <c r="AC79">
        <f t="shared" si="66"/>
        <v>7</v>
      </c>
      <c r="AF79">
        <v>17</v>
      </c>
    </row>
    <row r="80" spans="2:42">
      <c r="B80" t="s">
        <v>349</v>
      </c>
      <c r="C80" t="s">
        <v>75</v>
      </c>
      <c r="D80" t="s">
        <v>284</v>
      </c>
      <c r="E80">
        <v>20</v>
      </c>
      <c r="F80">
        <f t="shared" ref="F80:G80" si="67">F61</f>
        <v>5950</v>
      </c>
      <c r="G80">
        <f t="shared" si="67"/>
        <v>35000</v>
      </c>
      <c r="H80" t="str">
        <f t="shared" si="64"/>
        <v>PN25</v>
      </c>
      <c r="I80" t="s">
        <v>268</v>
      </c>
      <c r="J80" t="s">
        <v>86</v>
      </c>
      <c r="K80" t="s">
        <v>269</v>
      </c>
      <c r="L80">
        <v>1</v>
      </c>
      <c r="O80">
        <f t="shared" ref="O80:T80" si="68">O61</f>
        <v>0</v>
      </c>
      <c r="P80">
        <f t="shared" si="68"/>
        <v>4.0699999999999999E-18</v>
      </c>
      <c r="Q80">
        <f t="shared" si="68"/>
        <v>-3.6799000000000003E-13</v>
      </c>
      <c r="R80">
        <f t="shared" si="68"/>
        <v>1.016138E-8</v>
      </c>
      <c r="S80">
        <f t="shared" si="68"/>
        <v>3.1677680000000002E-5</v>
      </c>
      <c r="T80">
        <f t="shared" si="68"/>
        <v>0.12121137999999999</v>
      </c>
      <c r="V80">
        <f t="shared" ref="V80:AC80" si="69">V61</f>
        <v>9100</v>
      </c>
      <c r="W80">
        <f t="shared" si="69"/>
        <v>30</v>
      </c>
      <c r="X80" t="str">
        <f t="shared" si="69"/>
        <v>preset</v>
      </c>
      <c r="Y80">
        <f t="shared" si="69"/>
        <v>0</v>
      </c>
      <c r="Z80">
        <f t="shared" si="69"/>
        <v>2.6667000000000001</v>
      </c>
      <c r="AA80">
        <f t="shared" si="69"/>
        <v>-15.5</v>
      </c>
      <c r="AB80">
        <f t="shared" si="69"/>
        <v>29.832999999999998</v>
      </c>
      <c r="AC80">
        <f t="shared" si="69"/>
        <v>13</v>
      </c>
      <c r="AF80">
        <v>18</v>
      </c>
    </row>
    <row r="81" spans="2:32">
      <c r="B81" t="s">
        <v>350</v>
      </c>
      <c r="C81" t="s">
        <v>75</v>
      </c>
      <c r="D81" t="s">
        <v>289</v>
      </c>
      <c r="E81">
        <v>20</v>
      </c>
      <c r="F81">
        <f t="shared" ref="F81:G81" si="70">F62</f>
        <v>5340</v>
      </c>
      <c r="G81">
        <f t="shared" si="70"/>
        <v>34000</v>
      </c>
      <c r="H81" t="str">
        <f t="shared" si="64"/>
        <v>PN25</v>
      </c>
      <c r="I81" t="s">
        <v>268</v>
      </c>
      <c r="J81" t="s">
        <v>86</v>
      </c>
      <c r="K81" t="s">
        <v>269</v>
      </c>
      <c r="L81">
        <v>1</v>
      </c>
      <c r="O81">
        <f t="shared" ref="O81:T81" si="71">O62</f>
        <v>0</v>
      </c>
      <c r="P81">
        <f t="shared" si="71"/>
        <v>0</v>
      </c>
      <c r="Q81">
        <f t="shared" si="71"/>
        <v>-4.4000000000000002E-14</v>
      </c>
      <c r="R81">
        <f t="shared" si="71"/>
        <v>7.2800000000000007E-10</v>
      </c>
      <c r="S81">
        <f t="shared" si="71"/>
        <v>1.5068899999999999E-4</v>
      </c>
      <c r="T81">
        <f t="shared" si="71"/>
        <v>-0.254301</v>
      </c>
      <c r="V81">
        <f t="shared" ref="V81:AC81" si="72">V62</f>
        <v>8300</v>
      </c>
      <c r="W81">
        <f t="shared" si="72"/>
        <v>16</v>
      </c>
      <c r="X81" t="str">
        <f t="shared" si="72"/>
        <v>preset</v>
      </c>
      <c r="Y81">
        <f t="shared" si="72"/>
        <v>0</v>
      </c>
      <c r="Z81">
        <f t="shared" si="72"/>
        <v>0.5</v>
      </c>
      <c r="AA81">
        <f t="shared" si="72"/>
        <v>-3</v>
      </c>
      <c r="AB81">
        <f t="shared" si="72"/>
        <v>7.5</v>
      </c>
      <c r="AC81">
        <f t="shared" si="72"/>
        <v>11</v>
      </c>
      <c r="AF81">
        <v>19</v>
      </c>
    </row>
    <row r="82" spans="2:32">
      <c r="B82" t="s">
        <v>351</v>
      </c>
      <c r="C82" t="s">
        <v>75</v>
      </c>
      <c r="D82" t="s">
        <v>293</v>
      </c>
      <c r="E82">
        <v>20</v>
      </c>
      <c r="F82">
        <f t="shared" ref="F82:G82" si="73">F63</f>
        <v>7020</v>
      </c>
      <c r="G82">
        <f t="shared" si="73"/>
        <v>43000</v>
      </c>
      <c r="H82" t="str">
        <f t="shared" si="64"/>
        <v>PN25</v>
      </c>
      <c r="I82" t="s">
        <v>268</v>
      </c>
      <c r="J82" t="s">
        <v>86</v>
      </c>
      <c r="K82" t="s">
        <v>269</v>
      </c>
      <c r="L82">
        <v>1</v>
      </c>
      <c r="O82">
        <f t="shared" ref="O82:T82" si="74">O63</f>
        <v>0</v>
      </c>
      <c r="P82">
        <f t="shared" si="74"/>
        <v>1.5600000000000002E-18</v>
      </c>
      <c r="Q82">
        <f t="shared" si="74"/>
        <v>-1.8379999999999998E-13</v>
      </c>
      <c r="R82">
        <f t="shared" si="74"/>
        <v>6.5223399999999996E-9</v>
      </c>
      <c r="S82">
        <f t="shared" si="74"/>
        <v>2.3986799999999999E-5</v>
      </c>
      <c r="T82">
        <f t="shared" si="74"/>
        <v>0.17174038</v>
      </c>
      <c r="V82">
        <f t="shared" ref="V82:AC82" si="75">V63</f>
        <v>11000</v>
      </c>
      <c r="W82">
        <f t="shared" si="75"/>
        <v>23</v>
      </c>
      <c r="X82" t="str">
        <f t="shared" si="75"/>
        <v>preset</v>
      </c>
      <c r="Y82">
        <f t="shared" si="75"/>
        <v>0</v>
      </c>
      <c r="Z82">
        <f t="shared" si="75"/>
        <v>1.8245614000000001</v>
      </c>
      <c r="AA82">
        <f t="shared" si="75"/>
        <v>-9.2030075199999999</v>
      </c>
      <c r="AB82">
        <f t="shared" si="75"/>
        <v>16.72431078</v>
      </c>
      <c r="AC82">
        <f t="shared" si="75"/>
        <v>13.67293233</v>
      </c>
      <c r="AF82">
        <v>20</v>
      </c>
    </row>
    <row r="83" spans="2:32">
      <c r="B83" t="s">
        <v>352</v>
      </c>
      <c r="C83" t="s">
        <v>75</v>
      </c>
      <c r="D83" t="s">
        <v>298</v>
      </c>
      <c r="E83">
        <v>40</v>
      </c>
      <c r="F83">
        <f t="shared" ref="F83:G83" si="76">F64</f>
        <v>12100</v>
      </c>
      <c r="G83">
        <f t="shared" si="76"/>
        <v>68000</v>
      </c>
      <c r="H83" t="str">
        <f t="shared" si="64"/>
        <v>PN25</v>
      </c>
      <c r="I83" t="s">
        <v>268</v>
      </c>
      <c r="J83" t="s">
        <v>86</v>
      </c>
      <c r="K83" t="s">
        <v>269</v>
      </c>
      <c r="L83">
        <v>1</v>
      </c>
      <c r="O83">
        <f t="shared" ref="O83:T83" si="77">O64</f>
        <v>0</v>
      </c>
      <c r="P83">
        <f t="shared" si="77"/>
        <v>6.1389999999999997E-19</v>
      </c>
      <c r="Q83">
        <f t="shared" si="77"/>
        <v>-1.06561E-13</v>
      </c>
      <c r="R83">
        <f t="shared" si="77"/>
        <v>5.8288673999999995E-9</v>
      </c>
      <c r="S83">
        <f t="shared" si="77"/>
        <v>-4.4458001400000003E-5</v>
      </c>
      <c r="T83">
        <f t="shared" si="77"/>
        <v>0.45792423049999997</v>
      </c>
      <c r="V83">
        <f t="shared" ref="V83:AC83" si="78">V64</f>
        <v>8300</v>
      </c>
      <c r="W83">
        <f t="shared" si="78"/>
        <v>16</v>
      </c>
      <c r="X83" t="str">
        <f t="shared" si="78"/>
        <v>flow</v>
      </c>
      <c r="Y83">
        <f t="shared" si="78"/>
        <v>0</v>
      </c>
      <c r="Z83">
        <f t="shared" si="78"/>
        <v>6.907609999999999E-14</v>
      </c>
      <c r="AA83">
        <f t="shared" si="78"/>
        <v>-4.5265848999999998E-9</v>
      </c>
      <c r="AB83">
        <f t="shared" si="78"/>
        <v>2.6335418949999999E-4</v>
      </c>
      <c r="AC83">
        <f t="shared" si="78"/>
        <v>16.2995714859</v>
      </c>
      <c r="AF83">
        <v>21</v>
      </c>
    </row>
    <row r="84" spans="2:32">
      <c r="B84" t="s">
        <v>353</v>
      </c>
      <c r="C84" t="s">
        <v>75</v>
      </c>
      <c r="D84" t="s">
        <v>303</v>
      </c>
      <c r="E84">
        <v>40</v>
      </c>
      <c r="F84">
        <f t="shared" ref="F84:G84" si="79">F65</f>
        <v>14800</v>
      </c>
      <c r="G84">
        <f t="shared" si="79"/>
        <v>90000</v>
      </c>
      <c r="H84" t="str">
        <f t="shared" si="64"/>
        <v>PN25</v>
      </c>
      <c r="I84" t="s">
        <v>268</v>
      </c>
      <c r="J84" t="s">
        <v>86</v>
      </c>
      <c r="K84" t="s">
        <v>269</v>
      </c>
      <c r="L84">
        <v>1</v>
      </c>
      <c r="O84">
        <f t="shared" ref="O84:T84" si="80">O65</f>
        <v>0</v>
      </c>
      <c r="P84">
        <f t="shared" si="80"/>
        <v>2.0139999999999999E-19</v>
      </c>
      <c r="Q84">
        <f t="shared" si="80"/>
        <v>-4.4820900000000001E-14</v>
      </c>
      <c r="R84">
        <f t="shared" si="80"/>
        <v>3.0842416999999998E-9</v>
      </c>
      <c r="S84">
        <f t="shared" si="80"/>
        <v>-2.0850082300000001E-5</v>
      </c>
      <c r="T84">
        <f t="shared" si="80"/>
        <v>0.36518795329999998</v>
      </c>
      <c r="V84">
        <f t="shared" ref="V84:AC84" si="81">V65</f>
        <v>8300</v>
      </c>
      <c r="W84">
        <f t="shared" si="81"/>
        <v>16</v>
      </c>
      <c r="X84" t="str">
        <f t="shared" si="81"/>
        <v>flow</v>
      </c>
      <c r="Y84">
        <f t="shared" si="81"/>
        <v>0</v>
      </c>
      <c r="Z84">
        <f t="shared" si="81"/>
        <v>1.2441399999999999E-14</v>
      </c>
      <c r="AA84">
        <f t="shared" si="81"/>
        <v>4.7437114000000008E-9</v>
      </c>
      <c r="AB84">
        <f t="shared" si="81"/>
        <v>4.8433650000000002E-7</v>
      </c>
      <c r="AC84">
        <f t="shared" si="81"/>
        <v>27.423782106099999</v>
      </c>
      <c r="AF84">
        <v>22</v>
      </c>
    </row>
    <row r="85" spans="2:32">
      <c r="B85" t="s">
        <v>354</v>
      </c>
      <c r="C85" t="s">
        <v>75</v>
      </c>
      <c r="D85" t="s">
        <v>307</v>
      </c>
      <c r="E85">
        <v>40</v>
      </c>
      <c r="F85">
        <f t="shared" ref="F85:G85" si="82">F66</f>
        <v>18500</v>
      </c>
      <c r="G85">
        <f t="shared" si="82"/>
        <v>110000</v>
      </c>
      <c r="H85" t="str">
        <f t="shared" si="64"/>
        <v>PN25</v>
      </c>
      <c r="I85" t="s">
        <v>268</v>
      </c>
      <c r="J85" t="s">
        <v>86</v>
      </c>
      <c r="K85" t="s">
        <v>269</v>
      </c>
      <c r="L85">
        <v>1</v>
      </c>
      <c r="O85">
        <f t="shared" ref="O85:T85" si="83">O66</f>
        <v>0</v>
      </c>
      <c r="P85">
        <f t="shared" si="83"/>
        <v>0</v>
      </c>
      <c r="Q85">
        <f t="shared" si="83"/>
        <v>-2.3999999999999999E-15</v>
      </c>
      <c r="R85">
        <f t="shared" si="83"/>
        <v>3.3459000000000003E-10</v>
      </c>
      <c r="S85">
        <f t="shared" si="83"/>
        <v>2.8732230000000001E-5</v>
      </c>
      <c r="T85">
        <f t="shared" si="83"/>
        <v>-3.5747109999999999E-2</v>
      </c>
      <c r="V85">
        <f t="shared" ref="V85:AC85" si="84">V66</f>
        <v>28500</v>
      </c>
      <c r="W85">
        <f t="shared" si="84"/>
        <v>16</v>
      </c>
      <c r="X85" t="str">
        <f t="shared" si="84"/>
        <v>flow</v>
      </c>
      <c r="Y85">
        <f t="shared" si="84"/>
        <v>0</v>
      </c>
      <c r="Z85">
        <f t="shared" si="84"/>
        <v>4.6389999999999998E-14</v>
      </c>
      <c r="AA85">
        <f t="shared" si="84"/>
        <v>-6.3144900000000002E-9</v>
      </c>
      <c r="AB85">
        <f t="shared" si="84"/>
        <v>3.6332191000000005E-4</v>
      </c>
      <c r="AC85">
        <f t="shared" si="84"/>
        <v>9.7004717100000004</v>
      </c>
      <c r="AF85">
        <v>23</v>
      </c>
    </row>
    <row r="86" spans="2:32">
      <c r="B86" t="s">
        <v>355</v>
      </c>
      <c r="C86" t="s">
        <v>75</v>
      </c>
      <c r="D86" t="s">
        <v>311</v>
      </c>
      <c r="E86">
        <v>40</v>
      </c>
      <c r="F86">
        <f t="shared" ref="F86:G86" si="85">F67</f>
        <v>23000</v>
      </c>
      <c r="G86">
        <f t="shared" si="85"/>
        <v>135000</v>
      </c>
      <c r="H86" t="str">
        <f t="shared" si="64"/>
        <v>PN25</v>
      </c>
      <c r="I86" t="s">
        <v>268</v>
      </c>
      <c r="J86" t="s">
        <v>86</v>
      </c>
      <c r="K86" t="s">
        <v>269</v>
      </c>
      <c r="L86">
        <v>1</v>
      </c>
      <c r="O86">
        <f t="shared" ref="O86:T86" si="86">O67</f>
        <v>0</v>
      </c>
      <c r="P86">
        <f t="shared" si="86"/>
        <v>8.6999999999999999E-21</v>
      </c>
      <c r="Q86">
        <f t="shared" si="86"/>
        <v>-4.2912E-15</v>
      </c>
      <c r="R86">
        <f t="shared" si="86"/>
        <v>6.0212700000000004E-10</v>
      </c>
      <c r="S86">
        <f t="shared" si="86"/>
        <v>3.0265472000000003E-6</v>
      </c>
      <c r="T86">
        <f t="shared" si="86"/>
        <v>0.27092237619999998</v>
      </c>
      <c r="V86">
        <f t="shared" ref="V86:AC86" si="87">V67</f>
        <v>36500</v>
      </c>
      <c r="W86">
        <f t="shared" si="87"/>
        <v>27</v>
      </c>
      <c r="X86" t="str">
        <f t="shared" si="87"/>
        <v>flow</v>
      </c>
      <c r="Y86">
        <f t="shared" si="87"/>
        <v>0</v>
      </c>
      <c r="Z86">
        <f t="shared" si="87"/>
        <v>3.815E-14</v>
      </c>
      <c r="AA86">
        <f t="shared" si="87"/>
        <v>-6.2362499999999998E-9</v>
      </c>
      <c r="AB86">
        <f t="shared" si="87"/>
        <v>3.9933964000000001E-4</v>
      </c>
      <c r="AC86">
        <f t="shared" si="87"/>
        <v>18.877142660000001</v>
      </c>
      <c r="AF86">
        <v>24</v>
      </c>
    </row>
    <row r="87" spans="2:32">
      <c r="B87" t="s">
        <v>356</v>
      </c>
      <c r="C87" t="s">
        <v>75</v>
      </c>
      <c r="D87" t="s">
        <v>316</v>
      </c>
      <c r="E87">
        <v>43</v>
      </c>
      <c r="F87">
        <f t="shared" ref="F87:G87" si="88">F68</f>
        <v>25600</v>
      </c>
      <c r="G87">
        <f t="shared" si="88"/>
        <v>148000</v>
      </c>
      <c r="H87" t="str">
        <f t="shared" si="64"/>
        <v>PN25</v>
      </c>
      <c r="I87" t="s">
        <v>268</v>
      </c>
      <c r="J87" t="s">
        <v>86</v>
      </c>
      <c r="K87" t="s">
        <v>269</v>
      </c>
      <c r="L87">
        <v>1</v>
      </c>
      <c r="O87">
        <f t="shared" ref="O87:T87" si="89">O68</f>
        <v>0</v>
      </c>
      <c r="P87">
        <f t="shared" si="89"/>
        <v>7.8999999999999989E-21</v>
      </c>
      <c r="Q87">
        <f t="shared" si="89"/>
        <v>-3.1427E-15</v>
      </c>
      <c r="R87">
        <f t="shared" si="89"/>
        <v>3.7818740000000001E-10</v>
      </c>
      <c r="S87">
        <f t="shared" si="89"/>
        <v>1.3957693900000001E-5</v>
      </c>
      <c r="T87">
        <f t="shared" si="89"/>
        <v>4.3321521699999997E-2</v>
      </c>
      <c r="V87">
        <f t="shared" ref="V87:AC87" si="90">V68</f>
        <v>70400</v>
      </c>
      <c r="W87">
        <f t="shared" si="90"/>
        <v>21</v>
      </c>
      <c r="X87" t="str">
        <f t="shared" si="90"/>
        <v>preset</v>
      </c>
      <c r="Y87">
        <f t="shared" si="90"/>
        <v>0</v>
      </c>
      <c r="Z87">
        <f t="shared" si="90"/>
        <v>-1.6666666667000001</v>
      </c>
      <c r="AA87">
        <f t="shared" si="90"/>
        <v>13.5</v>
      </c>
      <c r="AB87">
        <f t="shared" si="90"/>
        <v>-27.833333333300001</v>
      </c>
      <c r="AC87">
        <f t="shared" si="90"/>
        <v>37</v>
      </c>
      <c r="AF87">
        <v>25</v>
      </c>
    </row>
    <row r="88" spans="2:32">
      <c r="B88" t="s">
        <v>357</v>
      </c>
      <c r="C88" t="s">
        <v>75</v>
      </c>
      <c r="D88" t="s">
        <v>321</v>
      </c>
      <c r="E88">
        <v>43</v>
      </c>
      <c r="F88">
        <f t="shared" ref="F88:G88" si="91">F69</f>
        <v>32000</v>
      </c>
      <c r="G88">
        <f t="shared" si="91"/>
        <v>195000</v>
      </c>
      <c r="H88" t="str">
        <f t="shared" si="64"/>
        <v>PN25</v>
      </c>
      <c r="I88" t="s">
        <v>268</v>
      </c>
      <c r="J88" t="s">
        <v>86</v>
      </c>
      <c r="K88" t="s">
        <v>269</v>
      </c>
      <c r="L88">
        <v>1</v>
      </c>
      <c r="O88">
        <f t="shared" ref="O88:T88" si="92">O69</f>
        <v>0</v>
      </c>
      <c r="P88">
        <f t="shared" si="92"/>
        <v>4.2626609999999998E-21</v>
      </c>
      <c r="Q88">
        <f t="shared" si="92"/>
        <v>-2.2039353249999997E-15</v>
      </c>
      <c r="R88">
        <f t="shared" si="92"/>
        <v>3.4919646034399996E-10</v>
      </c>
      <c r="S88">
        <f t="shared" si="92"/>
        <v>3.6393832250179997E-6</v>
      </c>
      <c r="T88">
        <f t="shared" si="92"/>
        <v>0.19384667169157199</v>
      </c>
      <c r="V88">
        <f t="shared" ref="V88:AC88" si="93">V69</f>
        <v>89000</v>
      </c>
      <c r="W88">
        <f t="shared" si="93"/>
        <v>33</v>
      </c>
      <c r="X88" t="str">
        <f t="shared" si="93"/>
        <v>preset</v>
      </c>
      <c r="Y88">
        <f t="shared" si="93"/>
        <v>0</v>
      </c>
      <c r="Z88">
        <f t="shared" si="93"/>
        <v>-0.66666666669999997</v>
      </c>
      <c r="AA88">
        <f t="shared" si="93"/>
        <v>9.5</v>
      </c>
      <c r="AB88">
        <f t="shared" si="93"/>
        <v>-22.833333333300001</v>
      </c>
      <c r="AC88">
        <f t="shared" si="93"/>
        <v>47</v>
      </c>
      <c r="AF88">
        <v>26</v>
      </c>
    </row>
    <row r="89" spans="2:32">
      <c r="B89" t="s">
        <v>358</v>
      </c>
      <c r="C89" t="s">
        <v>75</v>
      </c>
      <c r="D89" t="s">
        <v>326</v>
      </c>
      <c r="E89">
        <v>43</v>
      </c>
      <c r="F89">
        <f t="shared" ref="F89:G89" si="94">F70</f>
        <v>95000</v>
      </c>
      <c r="G89">
        <f t="shared" si="94"/>
        <v>210000</v>
      </c>
      <c r="H89" t="str">
        <f t="shared" si="64"/>
        <v>PN25</v>
      </c>
      <c r="I89" t="s">
        <v>268</v>
      </c>
      <c r="J89" t="s">
        <v>86</v>
      </c>
      <c r="K89" t="s">
        <v>269</v>
      </c>
      <c r="L89">
        <v>1</v>
      </c>
      <c r="O89">
        <f t="shared" ref="O89:T89" si="95">O70</f>
        <v>0</v>
      </c>
      <c r="P89">
        <f t="shared" si="95"/>
        <v>-6.659004E-21</v>
      </c>
      <c r="Q89">
        <f t="shared" si="95"/>
        <v>4.7354611759999999E-15</v>
      </c>
      <c r="R89">
        <f t="shared" si="95"/>
        <v>-1.276874830972E-9</v>
      </c>
      <c r="S89">
        <f t="shared" si="95"/>
        <v>1.7732576276707198E-4</v>
      </c>
      <c r="T89">
        <f t="shared" si="95"/>
        <v>-7.8350733222180802</v>
      </c>
      <c r="V89">
        <f t="shared" ref="V89:AC89" si="96">V70</f>
        <v>70400</v>
      </c>
      <c r="W89">
        <f t="shared" si="96"/>
        <v>21</v>
      </c>
      <c r="X89" t="str">
        <f t="shared" si="96"/>
        <v>preset</v>
      </c>
      <c r="Y89">
        <f t="shared" si="96"/>
        <v>0</v>
      </c>
      <c r="Z89">
        <f t="shared" si="96"/>
        <v>-0.5</v>
      </c>
      <c r="AA89">
        <f t="shared" si="96"/>
        <v>4.4999999999990896</v>
      </c>
      <c r="AB89">
        <f t="shared" si="96"/>
        <v>-4.9999999999972697</v>
      </c>
      <c r="AC89">
        <f t="shared" si="96"/>
        <v>11.999999999996</v>
      </c>
      <c r="AF89">
        <v>27</v>
      </c>
    </row>
    <row r="90" spans="2:32">
      <c r="B90" t="s">
        <v>359</v>
      </c>
      <c r="C90" t="s">
        <v>75</v>
      </c>
      <c r="D90" t="s">
        <v>331</v>
      </c>
      <c r="E90">
        <v>43</v>
      </c>
      <c r="F90">
        <f t="shared" ref="F90:G90" si="97">F71</f>
        <v>130000</v>
      </c>
      <c r="G90">
        <f t="shared" si="97"/>
        <v>280000</v>
      </c>
      <c r="H90" t="str">
        <f t="shared" si="64"/>
        <v>PN25</v>
      </c>
      <c r="I90" t="s">
        <v>268</v>
      </c>
      <c r="J90" t="s">
        <v>86</v>
      </c>
      <c r="K90" t="s">
        <v>269</v>
      </c>
      <c r="L90">
        <v>1</v>
      </c>
      <c r="O90">
        <f t="shared" ref="O90:T90" si="98">O71</f>
        <v>0</v>
      </c>
      <c r="P90">
        <f t="shared" si="98"/>
        <v>-6.1142600000000002E-22</v>
      </c>
      <c r="Q90">
        <f t="shared" si="98"/>
        <v>6.5635394700000002E-16</v>
      </c>
      <c r="R90">
        <f t="shared" si="98"/>
        <v>-2.8499672823099998E-10</v>
      </c>
      <c r="S90">
        <f t="shared" si="98"/>
        <v>7.4287325446848007E-5</v>
      </c>
      <c r="T90">
        <f t="shared" si="98"/>
        <v>-5.1062808678449398</v>
      </c>
      <c r="V90">
        <f t="shared" ref="V90:AC90" si="99">V71</f>
        <v>89000</v>
      </c>
      <c r="W90">
        <f t="shared" si="99"/>
        <v>33</v>
      </c>
      <c r="X90" t="str">
        <f t="shared" si="99"/>
        <v>preset</v>
      </c>
      <c r="Y90">
        <f t="shared" si="99"/>
        <v>0</v>
      </c>
      <c r="Z90">
        <f t="shared" si="99"/>
        <v>-2.16666666666652</v>
      </c>
      <c r="AA90">
        <f t="shared" si="99"/>
        <v>17.999999999997701</v>
      </c>
      <c r="AB90">
        <f t="shared" si="99"/>
        <v>-28.833333333327101</v>
      </c>
      <c r="AC90">
        <f t="shared" si="99"/>
        <v>43.9999999999905</v>
      </c>
      <c r="AF90">
        <v>28</v>
      </c>
    </row>
    <row r="91" spans="2:32">
      <c r="B91" t="s">
        <v>360</v>
      </c>
      <c r="C91" t="s">
        <v>75</v>
      </c>
      <c r="D91" t="s">
        <v>336</v>
      </c>
      <c r="E91">
        <v>48</v>
      </c>
      <c r="F91">
        <f t="shared" ref="F91:G91" si="100">F72</f>
        <v>190000</v>
      </c>
      <c r="G91">
        <f t="shared" si="100"/>
        <v>475000</v>
      </c>
      <c r="H91" t="str">
        <f t="shared" si="64"/>
        <v>PN25</v>
      </c>
      <c r="I91" t="s">
        <v>268</v>
      </c>
      <c r="J91" t="s">
        <v>86</v>
      </c>
      <c r="K91" t="s">
        <v>269</v>
      </c>
      <c r="L91">
        <v>1</v>
      </c>
      <c r="O91">
        <f t="shared" ref="O91:T91" si="101">O72</f>
        <v>-2.5284712500000001E-27</v>
      </c>
      <c r="P91">
        <f t="shared" si="101"/>
        <v>4.6865766934699999E-21</v>
      </c>
      <c r="Q91">
        <f t="shared" si="101"/>
        <v>-3.3848682727920801E-15</v>
      </c>
      <c r="R91">
        <f t="shared" si="101"/>
        <v>1.1664275483853401E-9</v>
      </c>
      <c r="S91">
        <f t="shared" si="101"/>
        <v>-1.77120541975483E-4</v>
      </c>
      <c r="T91">
        <f t="shared" si="101"/>
        <v>10.2818610440989</v>
      </c>
      <c r="V91">
        <f t="shared" ref="V91:AC91" si="102">V72</f>
        <v>70400</v>
      </c>
      <c r="W91">
        <f t="shared" si="102"/>
        <v>21</v>
      </c>
      <c r="X91" t="str">
        <f t="shared" si="102"/>
        <v>preset</v>
      </c>
      <c r="Y91">
        <f t="shared" si="102"/>
        <v>0</v>
      </c>
      <c r="Z91">
        <f t="shared" si="102"/>
        <v>-0.83333299999999999</v>
      </c>
      <c r="AA91">
        <f t="shared" si="102"/>
        <v>7.5</v>
      </c>
      <c r="AB91">
        <f t="shared" si="102"/>
        <v>-11.666667</v>
      </c>
      <c r="AC91">
        <f t="shared" si="102"/>
        <v>15</v>
      </c>
      <c r="AF91">
        <v>29</v>
      </c>
    </row>
    <row r="92" spans="2:32">
      <c r="B92" t="s">
        <v>361</v>
      </c>
      <c r="C92" t="s">
        <v>75</v>
      </c>
      <c r="D92" t="s">
        <v>340</v>
      </c>
      <c r="E92">
        <v>48</v>
      </c>
      <c r="F92">
        <f t="shared" ref="F92:G92" si="103">F73</f>
        <v>245000</v>
      </c>
      <c r="G92">
        <f t="shared" si="103"/>
        <v>600000</v>
      </c>
      <c r="H92" t="str">
        <f t="shared" si="64"/>
        <v>PN25</v>
      </c>
      <c r="I92" t="s">
        <v>268</v>
      </c>
      <c r="J92" t="s">
        <v>86</v>
      </c>
      <c r="K92" t="s">
        <v>269</v>
      </c>
      <c r="L92">
        <v>1</v>
      </c>
      <c r="O92">
        <f t="shared" ref="O92:T92" si="104">O73</f>
        <v>8.527575200000001E-28</v>
      </c>
      <c r="P92">
        <f t="shared" si="104"/>
        <v>-1.9624785519599999E-21</v>
      </c>
      <c r="Q92">
        <f t="shared" si="104"/>
        <v>1.7985595209349101E-15</v>
      </c>
      <c r="R92">
        <f t="shared" si="104"/>
        <v>-8.2516897157649201E-10</v>
      </c>
      <c r="S92">
        <f t="shared" si="104"/>
        <v>1.97731076146651E-4</v>
      </c>
      <c r="T92">
        <f t="shared" si="104"/>
        <v>-18.038035949474899</v>
      </c>
      <c r="V92">
        <f t="shared" ref="V92:AC92" si="105">V73</f>
        <v>89000</v>
      </c>
      <c r="W92">
        <f t="shared" si="105"/>
        <v>33</v>
      </c>
      <c r="X92" t="str">
        <f t="shared" si="105"/>
        <v>preset</v>
      </c>
      <c r="Y92">
        <f t="shared" si="105"/>
        <v>0</v>
      </c>
      <c r="Z92">
        <f t="shared" si="105"/>
        <v>-0.83333299999999999</v>
      </c>
      <c r="AA92">
        <f t="shared" si="105"/>
        <v>10</v>
      </c>
      <c r="AB92">
        <f t="shared" si="105"/>
        <v>-14.166667</v>
      </c>
      <c r="AC92">
        <f t="shared" si="105"/>
        <v>20</v>
      </c>
      <c r="AF92">
        <v>30</v>
      </c>
    </row>
    <row r="93" spans="2:32">
      <c r="B93" t="s">
        <v>362</v>
      </c>
      <c r="C93" t="s">
        <v>75</v>
      </c>
      <c r="D93" t="s">
        <v>343</v>
      </c>
      <c r="E93">
        <v>48</v>
      </c>
      <c r="F93">
        <f t="shared" ref="F93:G93" si="106">F74</f>
        <v>190000</v>
      </c>
      <c r="G93">
        <f t="shared" si="106"/>
        <v>475000</v>
      </c>
      <c r="H93" t="str">
        <f t="shared" si="64"/>
        <v>PN25</v>
      </c>
      <c r="I93" t="s">
        <v>268</v>
      </c>
      <c r="J93" t="s">
        <v>86</v>
      </c>
      <c r="K93" t="s">
        <v>269</v>
      </c>
      <c r="L93">
        <v>1</v>
      </c>
      <c r="O93">
        <f t="shared" ref="O93:T93" si="107">O74</f>
        <v>-2.5284712500000001E-27</v>
      </c>
      <c r="P93">
        <f t="shared" si="107"/>
        <v>4.6865766934699999E-21</v>
      </c>
      <c r="Q93">
        <f t="shared" si="107"/>
        <v>-3.3848682727920801E-15</v>
      </c>
      <c r="R93">
        <f t="shared" si="107"/>
        <v>1.1664275483853401E-9</v>
      </c>
      <c r="S93">
        <f t="shared" si="107"/>
        <v>-1.77120541975483E-4</v>
      </c>
      <c r="T93">
        <f t="shared" si="107"/>
        <v>10.2818610440989</v>
      </c>
      <c r="V93">
        <f t="shared" ref="V93:AC93" si="108">V74</f>
        <v>70400</v>
      </c>
      <c r="W93">
        <f t="shared" si="108"/>
        <v>21</v>
      </c>
      <c r="X93" t="str">
        <f t="shared" si="108"/>
        <v>preset</v>
      </c>
      <c r="Y93">
        <f t="shared" si="108"/>
        <v>0</v>
      </c>
      <c r="Z93">
        <f t="shared" si="108"/>
        <v>-0.83333299999999999</v>
      </c>
      <c r="AA93">
        <f t="shared" si="108"/>
        <v>7.5</v>
      </c>
      <c r="AB93">
        <f t="shared" si="108"/>
        <v>-11.666667</v>
      </c>
      <c r="AC93">
        <f t="shared" si="108"/>
        <v>15</v>
      </c>
      <c r="AF93">
        <v>29</v>
      </c>
    </row>
    <row r="94" spans="2:32">
      <c r="B94" t="s">
        <v>363</v>
      </c>
      <c r="C94" t="s">
        <v>75</v>
      </c>
      <c r="D94" t="s">
        <v>345</v>
      </c>
      <c r="E94">
        <v>48</v>
      </c>
      <c r="F94">
        <f t="shared" ref="F94:G94" si="109">F75</f>
        <v>245000</v>
      </c>
      <c r="G94">
        <f t="shared" si="109"/>
        <v>600000</v>
      </c>
      <c r="H94" t="str">
        <f t="shared" si="64"/>
        <v>PN25</v>
      </c>
      <c r="I94" t="s">
        <v>268</v>
      </c>
      <c r="J94" t="s">
        <v>86</v>
      </c>
      <c r="K94" t="s">
        <v>269</v>
      </c>
      <c r="L94">
        <v>1</v>
      </c>
      <c r="O94">
        <f t="shared" ref="O94:T94" si="110">O75</f>
        <v>8.527575200000001E-28</v>
      </c>
      <c r="P94">
        <f t="shared" si="110"/>
        <v>-1.9624785519599999E-21</v>
      </c>
      <c r="Q94">
        <f t="shared" si="110"/>
        <v>1.7985595209349101E-15</v>
      </c>
      <c r="R94">
        <f t="shared" si="110"/>
        <v>-825.16897157649203</v>
      </c>
      <c r="S94">
        <f t="shared" si="110"/>
        <v>1.97731076146651E-4</v>
      </c>
      <c r="T94">
        <f t="shared" si="110"/>
        <v>-18.038035949474899</v>
      </c>
      <c r="V94">
        <f t="shared" ref="V94:AC94" si="111">V75</f>
        <v>89000</v>
      </c>
      <c r="W94">
        <f t="shared" si="111"/>
        <v>33</v>
      </c>
      <c r="X94" t="str">
        <f t="shared" si="111"/>
        <v>preset</v>
      </c>
      <c r="Y94">
        <f t="shared" si="111"/>
        <v>0</v>
      </c>
      <c r="Z94">
        <f t="shared" si="111"/>
        <v>-0.83333299999999999</v>
      </c>
      <c r="AA94">
        <f t="shared" si="111"/>
        <v>10</v>
      </c>
      <c r="AB94">
        <f t="shared" si="111"/>
        <v>-14.166667</v>
      </c>
      <c r="AC94">
        <f t="shared" si="111"/>
        <v>20</v>
      </c>
      <c r="AF94">
        <v>30</v>
      </c>
    </row>
    <row r="96" spans="2:32">
      <c r="B96" t="s">
        <v>364</v>
      </c>
      <c r="C96" t="s">
        <v>365</v>
      </c>
      <c r="D96" t="s">
        <v>266</v>
      </c>
      <c r="E96" t="s">
        <v>93</v>
      </c>
      <c r="F96">
        <f>F58</f>
        <v>2480</v>
      </c>
      <c r="G96">
        <f>G58</f>
        <v>15000</v>
      </c>
      <c r="H96" t="s">
        <v>267</v>
      </c>
      <c r="I96" t="s">
        <v>268</v>
      </c>
      <c r="J96" t="s">
        <v>86</v>
      </c>
      <c r="K96" t="s">
        <v>269</v>
      </c>
      <c r="L96">
        <v>1</v>
      </c>
      <c r="O96">
        <f>O58</f>
        <v>0</v>
      </c>
      <c r="P96">
        <f t="shared" ref="P96:T96" si="112">P58</f>
        <v>0</v>
      </c>
      <c r="Q96">
        <f t="shared" si="112"/>
        <v>-6.9999999999999995E-13</v>
      </c>
      <c r="R96">
        <f t="shared" si="112"/>
        <v>1.11E-8</v>
      </c>
      <c r="S96">
        <f t="shared" si="112"/>
        <v>2.6709999999999999E-4</v>
      </c>
      <c r="T96">
        <f t="shared" si="112"/>
        <v>-0.14369999999999999</v>
      </c>
      <c r="V96">
        <f>V58</f>
        <v>3900</v>
      </c>
      <c r="W96">
        <f t="shared" ref="W96:AC96" si="113">W58</f>
        <v>6.5</v>
      </c>
      <c r="X96" t="str">
        <f t="shared" si="113"/>
        <v>preset</v>
      </c>
      <c r="Y96">
        <f t="shared" si="113"/>
        <v>0</v>
      </c>
      <c r="Z96">
        <f t="shared" si="113"/>
        <v>0.25</v>
      </c>
      <c r="AA96">
        <f t="shared" si="113"/>
        <v>-0.25</v>
      </c>
      <c r="AB96">
        <f t="shared" si="113"/>
        <v>0.5</v>
      </c>
      <c r="AC96">
        <f t="shared" si="113"/>
        <v>6</v>
      </c>
      <c r="AF96">
        <v>15</v>
      </c>
    </row>
    <row r="97" spans="2:32">
      <c r="B97" t="s">
        <v>366</v>
      </c>
      <c r="C97" t="s">
        <v>365</v>
      </c>
      <c r="D97" t="s">
        <v>275</v>
      </c>
      <c r="E97" t="s">
        <v>93</v>
      </c>
      <c r="F97">
        <f t="shared" ref="F97:G97" si="114">F59</f>
        <v>3920</v>
      </c>
      <c r="G97">
        <f t="shared" si="114"/>
        <v>24000</v>
      </c>
      <c r="H97" t="s">
        <v>267</v>
      </c>
      <c r="I97" t="s">
        <v>268</v>
      </c>
      <c r="J97" t="s">
        <v>86</v>
      </c>
      <c r="K97" t="s">
        <v>269</v>
      </c>
      <c r="L97">
        <v>1</v>
      </c>
      <c r="O97">
        <f t="shared" ref="O97:T97" si="115">O59</f>
        <v>0</v>
      </c>
      <c r="P97">
        <f t="shared" si="115"/>
        <v>0</v>
      </c>
      <c r="Q97">
        <f t="shared" si="115"/>
        <v>-1.5899999999999998E-13</v>
      </c>
      <c r="R97">
        <f t="shared" si="115"/>
        <v>4.2389999999999999E-9</v>
      </c>
      <c r="S97">
        <f t="shared" si="115"/>
        <v>1.5977400000000001E-4</v>
      </c>
      <c r="T97">
        <f t="shared" si="115"/>
        <v>-9.9710999999999994E-2</v>
      </c>
      <c r="V97">
        <f t="shared" ref="V97:AC97" si="116">V59</f>
        <v>6200</v>
      </c>
      <c r="W97">
        <f t="shared" si="116"/>
        <v>19</v>
      </c>
      <c r="X97" t="str">
        <f t="shared" si="116"/>
        <v>preset</v>
      </c>
      <c r="Y97">
        <f t="shared" si="116"/>
        <v>0</v>
      </c>
      <c r="Z97">
        <f t="shared" si="116"/>
        <v>0.66669999999999996</v>
      </c>
      <c r="AA97">
        <f t="shared" si="116"/>
        <v>-0.5</v>
      </c>
      <c r="AB97">
        <f t="shared" si="116"/>
        <v>-1.1667000000000001</v>
      </c>
      <c r="AC97">
        <f t="shared" si="116"/>
        <v>20</v>
      </c>
      <c r="AF97">
        <v>16</v>
      </c>
    </row>
    <row r="98" spans="2:32">
      <c r="B98" t="s">
        <v>367</v>
      </c>
      <c r="C98" t="s">
        <v>365</v>
      </c>
      <c r="D98" t="s">
        <v>280</v>
      </c>
      <c r="E98" t="s">
        <v>93</v>
      </c>
      <c r="F98">
        <f t="shared" ref="F98:G98" si="117">F60</f>
        <v>4380</v>
      </c>
      <c r="G98">
        <f t="shared" si="117"/>
        <v>25000</v>
      </c>
      <c r="H98" t="s">
        <v>267</v>
      </c>
      <c r="I98" t="s">
        <v>268</v>
      </c>
      <c r="J98" t="s">
        <v>86</v>
      </c>
      <c r="K98" t="s">
        <v>269</v>
      </c>
      <c r="L98">
        <v>1</v>
      </c>
      <c r="O98">
        <f t="shared" ref="O98:T98" si="118">O60</f>
        <v>0</v>
      </c>
      <c r="P98">
        <f t="shared" si="118"/>
        <v>0</v>
      </c>
      <c r="Q98">
        <f t="shared" si="118"/>
        <v>-1.24E-13</v>
      </c>
      <c r="R98">
        <f t="shared" si="118"/>
        <v>2.4870000000000002E-9</v>
      </c>
      <c r="S98">
        <f t="shared" si="118"/>
        <v>1.85365E-4</v>
      </c>
      <c r="T98">
        <f t="shared" si="118"/>
        <v>-0.283831</v>
      </c>
      <c r="V98">
        <f t="shared" ref="V98:AC98" si="119">V60</f>
        <v>6600</v>
      </c>
      <c r="W98">
        <f t="shared" si="119"/>
        <v>15</v>
      </c>
      <c r="X98" t="str">
        <f t="shared" si="119"/>
        <v>preset</v>
      </c>
      <c r="Y98">
        <f t="shared" si="119"/>
        <v>0</v>
      </c>
      <c r="Z98">
        <f t="shared" si="119"/>
        <v>0.66669999999999996</v>
      </c>
      <c r="AA98">
        <f t="shared" si="119"/>
        <v>-4.5</v>
      </c>
      <c r="AB98">
        <f t="shared" si="119"/>
        <v>11.833</v>
      </c>
      <c r="AC98">
        <f t="shared" si="119"/>
        <v>7</v>
      </c>
      <c r="AF98">
        <v>17</v>
      </c>
    </row>
    <row r="99" spans="2:32">
      <c r="B99" t="s">
        <v>368</v>
      </c>
      <c r="C99" t="s">
        <v>365</v>
      </c>
      <c r="D99" t="s">
        <v>284</v>
      </c>
      <c r="E99" t="s">
        <v>93</v>
      </c>
      <c r="F99">
        <f t="shared" ref="F99:G99" si="120">F61</f>
        <v>5950</v>
      </c>
      <c r="G99">
        <f t="shared" si="120"/>
        <v>35000</v>
      </c>
      <c r="H99" t="s">
        <v>267</v>
      </c>
      <c r="I99" t="s">
        <v>268</v>
      </c>
      <c r="J99" t="s">
        <v>86</v>
      </c>
      <c r="K99" t="s">
        <v>269</v>
      </c>
      <c r="L99">
        <v>1</v>
      </c>
      <c r="O99">
        <f t="shared" ref="O99:T99" si="121">O61</f>
        <v>0</v>
      </c>
      <c r="P99">
        <f t="shared" si="121"/>
        <v>4.0699999999999999E-18</v>
      </c>
      <c r="Q99">
        <f t="shared" si="121"/>
        <v>-3.6799000000000003E-13</v>
      </c>
      <c r="R99">
        <f t="shared" si="121"/>
        <v>1.016138E-8</v>
      </c>
      <c r="S99">
        <f t="shared" si="121"/>
        <v>3.1677680000000002E-5</v>
      </c>
      <c r="T99">
        <f t="shared" si="121"/>
        <v>0.12121137999999999</v>
      </c>
      <c r="V99">
        <f t="shared" ref="V99:AC99" si="122">V61</f>
        <v>9100</v>
      </c>
      <c r="W99">
        <f t="shared" si="122"/>
        <v>30</v>
      </c>
      <c r="X99" t="str">
        <f t="shared" si="122"/>
        <v>preset</v>
      </c>
      <c r="Y99">
        <f t="shared" si="122"/>
        <v>0</v>
      </c>
      <c r="Z99">
        <f t="shared" si="122"/>
        <v>2.6667000000000001</v>
      </c>
      <c r="AA99">
        <f t="shared" si="122"/>
        <v>-15.5</v>
      </c>
      <c r="AB99">
        <f t="shared" si="122"/>
        <v>29.832999999999998</v>
      </c>
      <c r="AC99">
        <f t="shared" si="122"/>
        <v>13</v>
      </c>
      <c r="AF99">
        <v>18</v>
      </c>
    </row>
    <row r="100" spans="2:32">
      <c r="B100" t="s">
        <v>369</v>
      </c>
      <c r="C100" t="s">
        <v>365</v>
      </c>
      <c r="D100" t="s">
        <v>289</v>
      </c>
      <c r="E100" t="s">
        <v>93</v>
      </c>
      <c r="F100">
        <f t="shared" ref="F100:G100" si="123">F62</f>
        <v>5340</v>
      </c>
      <c r="G100">
        <f t="shared" si="123"/>
        <v>34000</v>
      </c>
      <c r="H100" t="s">
        <v>267</v>
      </c>
      <c r="I100" t="s">
        <v>268</v>
      </c>
      <c r="J100" t="s">
        <v>86</v>
      </c>
      <c r="K100" t="s">
        <v>269</v>
      </c>
      <c r="L100">
        <v>1</v>
      </c>
      <c r="O100">
        <f t="shared" ref="O100:T100" si="124">O62</f>
        <v>0</v>
      </c>
      <c r="P100">
        <f t="shared" si="124"/>
        <v>0</v>
      </c>
      <c r="Q100">
        <f t="shared" si="124"/>
        <v>-4.4000000000000002E-14</v>
      </c>
      <c r="R100">
        <f t="shared" si="124"/>
        <v>7.2800000000000007E-10</v>
      </c>
      <c r="S100">
        <f t="shared" si="124"/>
        <v>1.5068899999999999E-4</v>
      </c>
      <c r="T100">
        <f t="shared" si="124"/>
        <v>-0.254301</v>
      </c>
      <c r="V100">
        <f t="shared" ref="V100:AC100" si="125">V62</f>
        <v>8300</v>
      </c>
      <c r="W100">
        <f t="shared" si="125"/>
        <v>16</v>
      </c>
      <c r="X100" t="str">
        <f t="shared" si="125"/>
        <v>preset</v>
      </c>
      <c r="Y100">
        <f t="shared" si="125"/>
        <v>0</v>
      </c>
      <c r="Z100">
        <f t="shared" si="125"/>
        <v>0.5</v>
      </c>
      <c r="AA100">
        <f t="shared" si="125"/>
        <v>-3</v>
      </c>
      <c r="AB100">
        <f t="shared" si="125"/>
        <v>7.5</v>
      </c>
      <c r="AC100">
        <f t="shared" si="125"/>
        <v>11</v>
      </c>
      <c r="AF100">
        <v>19</v>
      </c>
    </row>
    <row r="101" spans="2:32">
      <c r="B101" t="s">
        <v>370</v>
      </c>
      <c r="C101" t="s">
        <v>365</v>
      </c>
      <c r="D101" t="s">
        <v>293</v>
      </c>
      <c r="E101" t="s">
        <v>93</v>
      </c>
      <c r="F101">
        <f t="shared" ref="F101:G101" si="126">F63</f>
        <v>7020</v>
      </c>
      <c r="G101">
        <f t="shared" si="126"/>
        <v>43000</v>
      </c>
      <c r="H101" t="s">
        <v>267</v>
      </c>
      <c r="I101" t="s">
        <v>268</v>
      </c>
      <c r="J101" t="s">
        <v>86</v>
      </c>
      <c r="K101" t="s">
        <v>269</v>
      </c>
      <c r="L101">
        <v>1</v>
      </c>
      <c r="O101">
        <f t="shared" ref="O101:T101" si="127">O63</f>
        <v>0</v>
      </c>
      <c r="P101">
        <f t="shared" si="127"/>
        <v>1.5600000000000002E-18</v>
      </c>
      <c r="Q101">
        <f t="shared" si="127"/>
        <v>-1.8379999999999998E-13</v>
      </c>
      <c r="R101">
        <f t="shared" si="127"/>
        <v>6.5223399999999996E-9</v>
      </c>
      <c r="S101">
        <f t="shared" si="127"/>
        <v>2.3986799999999999E-5</v>
      </c>
      <c r="T101">
        <f t="shared" si="127"/>
        <v>0.17174038</v>
      </c>
      <c r="V101">
        <f t="shared" ref="V101:AC101" si="128">V63</f>
        <v>11000</v>
      </c>
      <c r="W101">
        <f t="shared" si="128"/>
        <v>23</v>
      </c>
      <c r="X101" t="str">
        <f t="shared" si="128"/>
        <v>preset</v>
      </c>
      <c r="Y101">
        <f t="shared" si="128"/>
        <v>0</v>
      </c>
      <c r="Z101">
        <f t="shared" si="128"/>
        <v>1.8245614000000001</v>
      </c>
      <c r="AA101">
        <f t="shared" si="128"/>
        <v>-9.2030075199999999</v>
      </c>
      <c r="AB101">
        <f t="shared" si="128"/>
        <v>16.72431078</v>
      </c>
      <c r="AC101">
        <f t="shared" si="128"/>
        <v>13.67293233</v>
      </c>
      <c r="AF101">
        <v>20</v>
      </c>
    </row>
    <row r="102" spans="2:32">
      <c r="B102" t="s">
        <v>371</v>
      </c>
      <c r="C102" t="s">
        <v>365</v>
      </c>
      <c r="D102" t="s">
        <v>298</v>
      </c>
      <c r="E102" t="s">
        <v>93</v>
      </c>
      <c r="F102">
        <f t="shared" ref="F102:G102" si="129">F64</f>
        <v>12100</v>
      </c>
      <c r="G102">
        <f t="shared" si="129"/>
        <v>68000</v>
      </c>
      <c r="H102" t="s">
        <v>267</v>
      </c>
      <c r="I102" t="s">
        <v>268</v>
      </c>
      <c r="J102" t="s">
        <v>86</v>
      </c>
      <c r="K102" t="s">
        <v>269</v>
      </c>
      <c r="L102">
        <v>1</v>
      </c>
      <c r="O102">
        <f t="shared" ref="O102:T102" si="130">O64</f>
        <v>0</v>
      </c>
      <c r="P102">
        <f t="shared" si="130"/>
        <v>6.1389999999999997E-19</v>
      </c>
      <c r="Q102">
        <f t="shared" si="130"/>
        <v>-1.06561E-13</v>
      </c>
      <c r="R102">
        <f t="shared" si="130"/>
        <v>5.8288673999999995E-9</v>
      </c>
      <c r="S102">
        <f t="shared" si="130"/>
        <v>-4.4458001400000003E-5</v>
      </c>
      <c r="T102">
        <f t="shared" si="130"/>
        <v>0.45792423049999997</v>
      </c>
      <c r="V102">
        <f t="shared" ref="V102:AC102" si="131">V64</f>
        <v>8300</v>
      </c>
      <c r="W102">
        <f t="shared" si="131"/>
        <v>16</v>
      </c>
      <c r="X102" t="str">
        <f t="shared" si="131"/>
        <v>flow</v>
      </c>
      <c r="Y102">
        <f t="shared" si="131"/>
        <v>0</v>
      </c>
      <c r="Z102">
        <f t="shared" si="131"/>
        <v>6.907609999999999E-14</v>
      </c>
      <c r="AA102">
        <f t="shared" si="131"/>
        <v>-4.5265848999999998E-9</v>
      </c>
      <c r="AB102">
        <f t="shared" si="131"/>
        <v>2.6335418949999999E-4</v>
      </c>
      <c r="AC102">
        <f t="shared" si="131"/>
        <v>16.2995714859</v>
      </c>
      <c r="AF102">
        <v>21</v>
      </c>
    </row>
    <row r="103" spans="2:32">
      <c r="B103" t="s">
        <v>372</v>
      </c>
      <c r="C103" t="s">
        <v>365</v>
      </c>
      <c r="D103" t="s">
        <v>303</v>
      </c>
      <c r="E103" t="s">
        <v>93</v>
      </c>
      <c r="F103">
        <f t="shared" ref="F103:G103" si="132">F65</f>
        <v>14800</v>
      </c>
      <c r="G103">
        <f t="shared" si="132"/>
        <v>90000</v>
      </c>
      <c r="H103" t="s">
        <v>267</v>
      </c>
      <c r="I103" t="s">
        <v>268</v>
      </c>
      <c r="J103" t="s">
        <v>86</v>
      </c>
      <c r="K103" t="s">
        <v>269</v>
      </c>
      <c r="L103">
        <v>1</v>
      </c>
      <c r="O103">
        <f t="shared" ref="O103:T103" si="133">O65</f>
        <v>0</v>
      </c>
      <c r="P103">
        <f t="shared" si="133"/>
        <v>2.0139999999999999E-19</v>
      </c>
      <c r="Q103">
        <f t="shared" si="133"/>
        <v>-4.4820900000000001E-14</v>
      </c>
      <c r="R103">
        <f t="shared" si="133"/>
        <v>3.0842416999999998E-9</v>
      </c>
      <c r="S103">
        <f t="shared" si="133"/>
        <v>-2.0850082300000001E-5</v>
      </c>
      <c r="T103">
        <f t="shared" si="133"/>
        <v>0.36518795329999998</v>
      </c>
      <c r="V103">
        <f t="shared" ref="V103:AC103" si="134">V65</f>
        <v>8300</v>
      </c>
      <c r="W103">
        <f t="shared" si="134"/>
        <v>16</v>
      </c>
      <c r="X103" t="str">
        <f t="shared" si="134"/>
        <v>flow</v>
      </c>
      <c r="Y103">
        <f t="shared" si="134"/>
        <v>0</v>
      </c>
      <c r="Z103">
        <f t="shared" si="134"/>
        <v>1.2441399999999999E-14</v>
      </c>
      <c r="AA103">
        <f t="shared" si="134"/>
        <v>4.7437114000000008E-9</v>
      </c>
      <c r="AB103">
        <f t="shared" si="134"/>
        <v>4.8433650000000002E-7</v>
      </c>
      <c r="AC103">
        <f t="shared" si="134"/>
        <v>27.423782106099999</v>
      </c>
      <c r="AF103">
        <v>22</v>
      </c>
    </row>
    <row r="104" spans="2:32">
      <c r="B104" t="s">
        <v>373</v>
      </c>
      <c r="C104" t="s">
        <v>365</v>
      </c>
      <c r="D104" t="s">
        <v>307</v>
      </c>
      <c r="E104" t="s">
        <v>93</v>
      </c>
      <c r="F104">
        <f t="shared" ref="F104:G104" si="135">F66</f>
        <v>18500</v>
      </c>
      <c r="G104">
        <f t="shared" si="135"/>
        <v>110000</v>
      </c>
      <c r="H104" t="s">
        <v>267</v>
      </c>
      <c r="I104" t="s">
        <v>268</v>
      </c>
      <c r="J104" t="s">
        <v>86</v>
      </c>
      <c r="K104" t="s">
        <v>269</v>
      </c>
      <c r="L104">
        <v>1</v>
      </c>
      <c r="O104">
        <f t="shared" ref="O104:T104" si="136">O66</f>
        <v>0</v>
      </c>
      <c r="P104">
        <f t="shared" si="136"/>
        <v>0</v>
      </c>
      <c r="Q104">
        <f t="shared" si="136"/>
        <v>-2.3999999999999999E-15</v>
      </c>
      <c r="R104">
        <f t="shared" si="136"/>
        <v>3.3459000000000003E-10</v>
      </c>
      <c r="S104">
        <f t="shared" si="136"/>
        <v>2.8732230000000001E-5</v>
      </c>
      <c r="T104">
        <f t="shared" si="136"/>
        <v>-3.5747109999999999E-2</v>
      </c>
      <c r="V104">
        <f t="shared" ref="V104:AC104" si="137">V66</f>
        <v>28500</v>
      </c>
      <c r="W104">
        <f t="shared" si="137"/>
        <v>16</v>
      </c>
      <c r="X104" t="str">
        <f t="shared" si="137"/>
        <v>flow</v>
      </c>
      <c r="Y104">
        <f t="shared" si="137"/>
        <v>0</v>
      </c>
      <c r="Z104">
        <f t="shared" si="137"/>
        <v>4.6389999999999998E-14</v>
      </c>
      <c r="AA104">
        <f t="shared" si="137"/>
        <v>-6.3144900000000002E-9</v>
      </c>
      <c r="AB104">
        <f t="shared" si="137"/>
        <v>3.6332191000000005E-4</v>
      </c>
      <c r="AC104">
        <f t="shared" si="137"/>
        <v>9.7004717100000004</v>
      </c>
      <c r="AF104">
        <v>23</v>
      </c>
    </row>
    <row r="105" spans="2:32">
      <c r="B105" t="s">
        <v>374</v>
      </c>
      <c r="C105" t="s">
        <v>365</v>
      </c>
      <c r="D105" t="s">
        <v>311</v>
      </c>
      <c r="E105" t="s">
        <v>93</v>
      </c>
      <c r="F105">
        <f t="shared" ref="F105:G105" si="138">F67</f>
        <v>23000</v>
      </c>
      <c r="G105">
        <f t="shared" si="138"/>
        <v>135000</v>
      </c>
      <c r="H105" t="s">
        <v>267</v>
      </c>
      <c r="I105" t="s">
        <v>268</v>
      </c>
      <c r="J105" t="s">
        <v>86</v>
      </c>
      <c r="K105" t="s">
        <v>269</v>
      </c>
      <c r="L105">
        <v>1</v>
      </c>
      <c r="O105">
        <f t="shared" ref="O105:T105" si="139">O67</f>
        <v>0</v>
      </c>
      <c r="P105">
        <f t="shared" si="139"/>
        <v>8.6999999999999999E-21</v>
      </c>
      <c r="Q105">
        <f t="shared" si="139"/>
        <v>-4.2912E-15</v>
      </c>
      <c r="R105">
        <f t="shared" si="139"/>
        <v>6.0212700000000004E-10</v>
      </c>
      <c r="S105">
        <f t="shared" si="139"/>
        <v>3.0265472000000003E-6</v>
      </c>
      <c r="T105">
        <f t="shared" si="139"/>
        <v>0.27092237619999998</v>
      </c>
      <c r="V105">
        <f t="shared" ref="V105:AC105" si="140">V67</f>
        <v>36500</v>
      </c>
      <c r="W105">
        <f t="shared" si="140"/>
        <v>27</v>
      </c>
      <c r="X105" t="str">
        <f t="shared" si="140"/>
        <v>flow</v>
      </c>
      <c r="Y105">
        <f t="shared" si="140"/>
        <v>0</v>
      </c>
      <c r="Z105">
        <f t="shared" si="140"/>
        <v>3.815E-14</v>
      </c>
      <c r="AA105">
        <f t="shared" si="140"/>
        <v>-6.2362499999999998E-9</v>
      </c>
      <c r="AB105">
        <f t="shared" si="140"/>
        <v>3.9933964000000001E-4</v>
      </c>
      <c r="AC105">
        <f t="shared" si="140"/>
        <v>18.877142660000001</v>
      </c>
      <c r="AF105">
        <v>24</v>
      </c>
    </row>
    <row r="106" spans="2:32">
      <c r="B106" t="s">
        <v>375</v>
      </c>
      <c r="C106" t="s">
        <v>365</v>
      </c>
      <c r="D106" t="s">
        <v>316</v>
      </c>
      <c r="E106" t="s">
        <v>93</v>
      </c>
      <c r="F106">
        <f t="shared" ref="F106:G106" si="141">F68</f>
        <v>25600</v>
      </c>
      <c r="G106">
        <f t="shared" si="141"/>
        <v>148000</v>
      </c>
      <c r="H106" t="s">
        <v>267</v>
      </c>
      <c r="I106" t="s">
        <v>268</v>
      </c>
      <c r="J106" t="s">
        <v>86</v>
      </c>
      <c r="K106" t="s">
        <v>269</v>
      </c>
      <c r="L106">
        <v>1</v>
      </c>
      <c r="O106">
        <f t="shared" ref="O106:T106" si="142">O68</f>
        <v>0</v>
      </c>
      <c r="P106">
        <f t="shared" si="142"/>
        <v>7.8999999999999989E-21</v>
      </c>
      <c r="Q106">
        <f t="shared" si="142"/>
        <v>-3.1427E-15</v>
      </c>
      <c r="R106">
        <f t="shared" si="142"/>
        <v>3.7818740000000001E-10</v>
      </c>
      <c r="S106">
        <f t="shared" si="142"/>
        <v>1.3957693900000001E-5</v>
      </c>
      <c r="T106">
        <f t="shared" si="142"/>
        <v>4.3321521699999997E-2</v>
      </c>
      <c r="V106">
        <f t="shared" ref="V106:AC106" si="143">V68</f>
        <v>70400</v>
      </c>
      <c r="W106">
        <f t="shared" si="143"/>
        <v>21</v>
      </c>
      <c r="X106" t="str">
        <f t="shared" si="143"/>
        <v>preset</v>
      </c>
      <c r="Y106">
        <f t="shared" si="143"/>
        <v>0</v>
      </c>
      <c r="Z106">
        <f t="shared" si="143"/>
        <v>-1.6666666667000001</v>
      </c>
      <c r="AA106">
        <f t="shared" si="143"/>
        <v>13.5</v>
      </c>
      <c r="AB106">
        <f t="shared" si="143"/>
        <v>-27.833333333300001</v>
      </c>
      <c r="AC106">
        <f t="shared" si="143"/>
        <v>37</v>
      </c>
      <c r="AF106">
        <v>25</v>
      </c>
    </row>
    <row r="107" spans="2:32">
      <c r="B107" t="s">
        <v>376</v>
      </c>
      <c r="C107" t="s">
        <v>365</v>
      </c>
      <c r="D107" t="s">
        <v>321</v>
      </c>
      <c r="E107" t="s">
        <v>93</v>
      </c>
      <c r="F107">
        <f t="shared" ref="F107:G107" si="144">F69</f>
        <v>32000</v>
      </c>
      <c r="G107">
        <f t="shared" si="144"/>
        <v>195000</v>
      </c>
      <c r="H107" t="s">
        <v>267</v>
      </c>
      <c r="I107" t="s">
        <v>268</v>
      </c>
      <c r="J107" t="s">
        <v>86</v>
      </c>
      <c r="K107" t="s">
        <v>269</v>
      </c>
      <c r="L107">
        <v>1</v>
      </c>
      <c r="O107">
        <f t="shared" ref="O107:T107" si="145">O69</f>
        <v>0</v>
      </c>
      <c r="P107">
        <f t="shared" si="145"/>
        <v>4.2626609999999998E-21</v>
      </c>
      <c r="Q107">
        <f t="shared" si="145"/>
        <v>-2.2039353249999997E-15</v>
      </c>
      <c r="R107">
        <f t="shared" si="145"/>
        <v>3.4919646034399996E-10</v>
      </c>
      <c r="S107">
        <f t="shared" si="145"/>
        <v>3.6393832250179997E-6</v>
      </c>
      <c r="T107">
        <f t="shared" si="145"/>
        <v>0.19384667169157199</v>
      </c>
      <c r="V107">
        <f t="shared" ref="V107:AC107" si="146">V69</f>
        <v>89000</v>
      </c>
      <c r="W107">
        <f t="shared" si="146"/>
        <v>33</v>
      </c>
      <c r="X107" t="str">
        <f t="shared" si="146"/>
        <v>preset</v>
      </c>
      <c r="Y107">
        <f t="shared" si="146"/>
        <v>0</v>
      </c>
      <c r="Z107">
        <f t="shared" si="146"/>
        <v>-0.66666666669999997</v>
      </c>
      <c r="AA107">
        <f t="shared" si="146"/>
        <v>9.5</v>
      </c>
      <c r="AB107">
        <f t="shared" si="146"/>
        <v>-22.833333333300001</v>
      </c>
      <c r="AC107">
        <f t="shared" si="146"/>
        <v>47</v>
      </c>
      <c r="AF107">
        <v>26</v>
      </c>
    </row>
    <row r="108" spans="2:32">
      <c r="B108" t="s">
        <v>377</v>
      </c>
      <c r="C108" t="s">
        <v>365</v>
      </c>
      <c r="D108" t="s">
        <v>326</v>
      </c>
      <c r="E108" t="s">
        <v>93</v>
      </c>
      <c r="F108">
        <f t="shared" ref="F108:G108" si="147">F70</f>
        <v>95000</v>
      </c>
      <c r="G108">
        <f t="shared" si="147"/>
        <v>210000</v>
      </c>
      <c r="H108" t="s">
        <v>267</v>
      </c>
      <c r="I108" t="s">
        <v>268</v>
      </c>
      <c r="J108" t="s">
        <v>86</v>
      </c>
      <c r="K108" t="s">
        <v>269</v>
      </c>
      <c r="L108">
        <v>1</v>
      </c>
      <c r="O108">
        <f t="shared" ref="O108:T108" si="148">O70</f>
        <v>0</v>
      </c>
      <c r="P108">
        <f t="shared" si="148"/>
        <v>-6.659004E-21</v>
      </c>
      <c r="Q108">
        <f t="shared" si="148"/>
        <v>4.7354611759999999E-15</v>
      </c>
      <c r="R108">
        <f t="shared" si="148"/>
        <v>-1.276874830972E-9</v>
      </c>
      <c r="S108">
        <f t="shared" si="148"/>
        <v>1.7732576276707198E-4</v>
      </c>
      <c r="T108">
        <f t="shared" si="148"/>
        <v>-7.8350733222180802</v>
      </c>
      <c r="V108">
        <f t="shared" ref="V108:AC108" si="149">V70</f>
        <v>70400</v>
      </c>
      <c r="W108">
        <f t="shared" si="149"/>
        <v>21</v>
      </c>
      <c r="X108" t="str">
        <f t="shared" si="149"/>
        <v>preset</v>
      </c>
      <c r="Y108">
        <f t="shared" si="149"/>
        <v>0</v>
      </c>
      <c r="Z108">
        <f t="shared" si="149"/>
        <v>-0.5</v>
      </c>
      <c r="AA108">
        <f t="shared" si="149"/>
        <v>4.4999999999990896</v>
      </c>
      <c r="AB108">
        <f t="shared" si="149"/>
        <v>-4.9999999999972697</v>
      </c>
      <c r="AC108">
        <f t="shared" si="149"/>
        <v>11.999999999996</v>
      </c>
      <c r="AF108">
        <v>27</v>
      </c>
    </row>
    <row r="109" spans="2:32">
      <c r="B109" t="s">
        <v>378</v>
      </c>
      <c r="C109" t="s">
        <v>365</v>
      </c>
      <c r="D109" t="s">
        <v>331</v>
      </c>
      <c r="E109" t="s">
        <v>93</v>
      </c>
      <c r="F109">
        <f t="shared" ref="F109:G109" si="150">F71</f>
        <v>130000</v>
      </c>
      <c r="G109">
        <f t="shared" si="150"/>
        <v>280000</v>
      </c>
      <c r="H109" t="s">
        <v>267</v>
      </c>
      <c r="I109" t="s">
        <v>268</v>
      </c>
      <c r="J109" t="s">
        <v>86</v>
      </c>
      <c r="K109" t="s">
        <v>269</v>
      </c>
      <c r="L109">
        <v>1</v>
      </c>
      <c r="O109">
        <f t="shared" ref="O109:T109" si="151">O71</f>
        <v>0</v>
      </c>
      <c r="P109">
        <f t="shared" si="151"/>
        <v>-6.1142600000000002E-22</v>
      </c>
      <c r="Q109">
        <f t="shared" si="151"/>
        <v>6.5635394700000002E-16</v>
      </c>
      <c r="R109">
        <f t="shared" si="151"/>
        <v>-2.8499672823099998E-10</v>
      </c>
      <c r="S109">
        <f t="shared" si="151"/>
        <v>7.4287325446848007E-5</v>
      </c>
      <c r="T109">
        <f t="shared" si="151"/>
        <v>-5.1062808678449398</v>
      </c>
      <c r="V109">
        <f t="shared" ref="V109:AC109" si="152">V71</f>
        <v>89000</v>
      </c>
      <c r="W109">
        <f t="shared" si="152"/>
        <v>33</v>
      </c>
      <c r="X109" t="str">
        <f t="shared" si="152"/>
        <v>preset</v>
      </c>
      <c r="Y109">
        <f t="shared" si="152"/>
        <v>0</v>
      </c>
      <c r="Z109">
        <f t="shared" si="152"/>
        <v>-2.16666666666652</v>
      </c>
      <c r="AA109">
        <f t="shared" si="152"/>
        <v>17.999999999997701</v>
      </c>
      <c r="AB109">
        <f t="shared" si="152"/>
        <v>-28.833333333327101</v>
      </c>
      <c r="AC109">
        <f t="shared" si="152"/>
        <v>43.9999999999905</v>
      </c>
      <c r="AF109">
        <v>28</v>
      </c>
    </row>
    <row r="110" spans="2:32">
      <c r="B110" t="s">
        <v>379</v>
      </c>
      <c r="C110" t="s">
        <v>365</v>
      </c>
      <c r="D110" t="s">
        <v>336</v>
      </c>
      <c r="E110" t="s">
        <v>93</v>
      </c>
      <c r="F110">
        <f t="shared" ref="F110:G110" si="153">F72</f>
        <v>190000</v>
      </c>
      <c r="G110">
        <f t="shared" si="153"/>
        <v>475000</v>
      </c>
      <c r="H110" t="s">
        <v>267</v>
      </c>
      <c r="I110" t="s">
        <v>268</v>
      </c>
      <c r="J110" t="s">
        <v>86</v>
      </c>
      <c r="K110" t="s">
        <v>269</v>
      </c>
      <c r="L110">
        <v>1</v>
      </c>
      <c r="O110">
        <f t="shared" ref="O110:T110" si="154">O72</f>
        <v>-2.5284712500000001E-27</v>
      </c>
      <c r="P110">
        <f t="shared" si="154"/>
        <v>4.6865766934699999E-21</v>
      </c>
      <c r="Q110">
        <f t="shared" si="154"/>
        <v>-3.3848682727920801E-15</v>
      </c>
      <c r="R110">
        <f t="shared" si="154"/>
        <v>1.1664275483853401E-9</v>
      </c>
      <c r="S110">
        <f t="shared" si="154"/>
        <v>-1.77120541975483E-4</v>
      </c>
      <c r="T110">
        <f t="shared" si="154"/>
        <v>10.2818610440989</v>
      </c>
      <c r="V110">
        <f t="shared" ref="V110:AC110" si="155">V72</f>
        <v>70400</v>
      </c>
      <c r="W110">
        <f t="shared" si="155"/>
        <v>21</v>
      </c>
      <c r="X110" t="str">
        <f t="shared" si="155"/>
        <v>preset</v>
      </c>
      <c r="Y110">
        <f t="shared" si="155"/>
        <v>0</v>
      </c>
      <c r="Z110">
        <f t="shared" si="155"/>
        <v>-0.83333299999999999</v>
      </c>
      <c r="AA110">
        <f t="shared" si="155"/>
        <v>7.5</v>
      </c>
      <c r="AB110">
        <f t="shared" si="155"/>
        <v>-11.666667</v>
      </c>
      <c r="AC110">
        <f t="shared" si="155"/>
        <v>15</v>
      </c>
      <c r="AF110">
        <v>29</v>
      </c>
    </row>
    <row r="111" spans="2:32">
      <c r="B111" t="s">
        <v>380</v>
      </c>
      <c r="C111" t="s">
        <v>365</v>
      </c>
      <c r="D111" t="s">
        <v>340</v>
      </c>
      <c r="E111" t="s">
        <v>93</v>
      </c>
      <c r="F111">
        <f t="shared" ref="F111:G111" si="156">F73</f>
        <v>245000</v>
      </c>
      <c r="G111">
        <f t="shared" si="156"/>
        <v>600000</v>
      </c>
      <c r="H111" t="s">
        <v>267</v>
      </c>
      <c r="I111" t="s">
        <v>268</v>
      </c>
      <c r="J111" t="s">
        <v>86</v>
      </c>
      <c r="K111" t="s">
        <v>269</v>
      </c>
      <c r="L111">
        <v>1</v>
      </c>
      <c r="O111">
        <f t="shared" ref="O111:T111" si="157">O73</f>
        <v>8.527575200000001E-28</v>
      </c>
      <c r="P111">
        <f t="shared" si="157"/>
        <v>-1.9624785519599999E-21</v>
      </c>
      <c r="Q111">
        <f t="shared" si="157"/>
        <v>1.7985595209349101E-15</v>
      </c>
      <c r="R111">
        <f t="shared" si="157"/>
        <v>-8.2516897157649201E-10</v>
      </c>
      <c r="S111">
        <f t="shared" si="157"/>
        <v>1.97731076146651E-4</v>
      </c>
      <c r="T111">
        <f t="shared" si="157"/>
        <v>-18.038035949474899</v>
      </c>
      <c r="V111">
        <f t="shared" ref="V111:AC111" si="158">V73</f>
        <v>89000</v>
      </c>
      <c r="W111">
        <f t="shared" si="158"/>
        <v>33</v>
      </c>
      <c r="X111" t="str">
        <f t="shared" si="158"/>
        <v>preset</v>
      </c>
      <c r="Y111">
        <f t="shared" si="158"/>
        <v>0</v>
      </c>
      <c r="Z111">
        <f t="shared" si="158"/>
        <v>-0.83333299999999999</v>
      </c>
      <c r="AA111">
        <f t="shared" si="158"/>
        <v>10</v>
      </c>
      <c r="AB111">
        <f t="shared" si="158"/>
        <v>-14.166667</v>
      </c>
      <c r="AC111">
        <f t="shared" si="158"/>
        <v>20</v>
      </c>
      <c r="AF111">
        <v>30</v>
      </c>
    </row>
    <row r="112" spans="2:32">
      <c r="B112" t="s">
        <v>381</v>
      </c>
      <c r="C112" t="s">
        <v>365</v>
      </c>
      <c r="D112" t="s">
        <v>343</v>
      </c>
      <c r="E112" t="s">
        <v>93</v>
      </c>
      <c r="F112">
        <f t="shared" ref="F112:G112" si="159">F74</f>
        <v>190000</v>
      </c>
      <c r="G112">
        <f t="shared" si="159"/>
        <v>475000</v>
      </c>
      <c r="H112" t="s">
        <v>267</v>
      </c>
      <c r="I112" t="s">
        <v>268</v>
      </c>
      <c r="J112" t="s">
        <v>86</v>
      </c>
      <c r="K112" t="s">
        <v>269</v>
      </c>
      <c r="L112">
        <v>1</v>
      </c>
      <c r="O112">
        <f t="shared" ref="O112:T112" si="160">O74</f>
        <v>-2.5284712500000001E-27</v>
      </c>
      <c r="P112">
        <f t="shared" si="160"/>
        <v>4.6865766934699999E-21</v>
      </c>
      <c r="Q112">
        <f t="shared" si="160"/>
        <v>-3.3848682727920801E-15</v>
      </c>
      <c r="R112">
        <f t="shared" si="160"/>
        <v>1.1664275483853401E-9</v>
      </c>
      <c r="S112">
        <f t="shared" si="160"/>
        <v>-1.77120541975483E-4</v>
      </c>
      <c r="T112">
        <f t="shared" si="160"/>
        <v>10.2818610440989</v>
      </c>
      <c r="V112">
        <f t="shared" ref="V112:AC112" si="161">V74</f>
        <v>70400</v>
      </c>
      <c r="W112">
        <f t="shared" si="161"/>
        <v>21</v>
      </c>
      <c r="X112" t="str">
        <f t="shared" si="161"/>
        <v>preset</v>
      </c>
      <c r="Y112">
        <f t="shared" si="161"/>
        <v>0</v>
      </c>
      <c r="Z112">
        <f t="shared" si="161"/>
        <v>-0.83333299999999999</v>
      </c>
      <c r="AA112">
        <f t="shared" si="161"/>
        <v>7.5</v>
      </c>
      <c r="AB112">
        <f t="shared" si="161"/>
        <v>-11.666667</v>
      </c>
      <c r="AC112">
        <f t="shared" si="161"/>
        <v>15</v>
      </c>
      <c r="AF112">
        <v>29</v>
      </c>
    </row>
    <row r="113" spans="2:32">
      <c r="B113" t="s">
        <v>382</v>
      </c>
      <c r="C113" t="s">
        <v>365</v>
      </c>
      <c r="D113" t="s">
        <v>345</v>
      </c>
      <c r="E113" t="s">
        <v>93</v>
      </c>
      <c r="F113">
        <f t="shared" ref="F113:G113" si="162">F75</f>
        <v>245000</v>
      </c>
      <c r="G113">
        <f t="shared" si="162"/>
        <v>600000</v>
      </c>
      <c r="H113" t="s">
        <v>267</v>
      </c>
      <c r="I113" t="s">
        <v>268</v>
      </c>
      <c r="J113" t="s">
        <v>86</v>
      </c>
      <c r="K113" t="s">
        <v>269</v>
      </c>
      <c r="L113">
        <v>1</v>
      </c>
      <c r="O113">
        <f t="shared" ref="O113:T113" si="163">O75</f>
        <v>8.527575200000001E-28</v>
      </c>
      <c r="P113">
        <f t="shared" si="163"/>
        <v>-1.9624785519599999E-21</v>
      </c>
      <c r="Q113">
        <f t="shared" si="163"/>
        <v>1.7985595209349101E-15</v>
      </c>
      <c r="R113">
        <f t="shared" si="163"/>
        <v>-825.16897157649203</v>
      </c>
      <c r="S113">
        <f t="shared" si="163"/>
        <v>1.97731076146651E-4</v>
      </c>
      <c r="T113">
        <f t="shared" si="163"/>
        <v>-18.038035949474899</v>
      </c>
      <c r="V113">
        <f t="shared" ref="V113:AC113" si="164">V75</f>
        <v>89000</v>
      </c>
      <c r="W113">
        <f t="shared" si="164"/>
        <v>33</v>
      </c>
      <c r="X113" t="str">
        <f t="shared" si="164"/>
        <v>preset</v>
      </c>
      <c r="Y113">
        <f t="shared" si="164"/>
        <v>0</v>
      </c>
      <c r="Z113">
        <f t="shared" si="164"/>
        <v>-0.83333299999999999</v>
      </c>
      <c r="AA113">
        <f t="shared" si="164"/>
        <v>10</v>
      </c>
      <c r="AB113">
        <f t="shared" si="164"/>
        <v>-14.166667</v>
      </c>
      <c r="AC113">
        <f t="shared" si="164"/>
        <v>20</v>
      </c>
      <c r="AF113">
        <v>30</v>
      </c>
    </row>
    <row r="115" spans="2:32">
      <c r="B115" t="s">
        <v>383</v>
      </c>
      <c r="C115" t="s">
        <v>365</v>
      </c>
      <c r="D115" t="s">
        <v>266</v>
      </c>
      <c r="E115" t="s">
        <v>93</v>
      </c>
      <c r="F115">
        <f>F58</f>
        <v>2480</v>
      </c>
      <c r="G115">
        <f>G58</f>
        <v>15000</v>
      </c>
      <c r="H115" t="s">
        <v>84</v>
      </c>
      <c r="I115" t="s">
        <v>268</v>
      </c>
      <c r="J115" t="s">
        <v>86</v>
      </c>
      <c r="K115" t="s">
        <v>269</v>
      </c>
      <c r="L115">
        <v>1</v>
      </c>
      <c r="O115">
        <f>O58</f>
        <v>0</v>
      </c>
      <c r="P115">
        <f t="shared" ref="P115:T115" si="165">P58</f>
        <v>0</v>
      </c>
      <c r="Q115">
        <f t="shared" si="165"/>
        <v>-6.9999999999999995E-13</v>
      </c>
      <c r="R115">
        <f t="shared" si="165"/>
        <v>1.11E-8</v>
      </c>
      <c r="S115">
        <f t="shared" si="165"/>
        <v>2.6709999999999999E-4</v>
      </c>
      <c r="T115">
        <f t="shared" si="165"/>
        <v>-0.14369999999999999</v>
      </c>
      <c r="V115">
        <f>V58</f>
        <v>3900</v>
      </c>
      <c r="W115">
        <f t="shared" ref="W115:AC115" si="166">W58</f>
        <v>6.5</v>
      </c>
      <c r="X115" t="str">
        <f t="shared" si="166"/>
        <v>preset</v>
      </c>
      <c r="Y115">
        <f t="shared" si="166"/>
        <v>0</v>
      </c>
      <c r="Z115">
        <f t="shared" si="166"/>
        <v>0.25</v>
      </c>
      <c r="AA115">
        <f t="shared" si="166"/>
        <v>-0.25</v>
      </c>
      <c r="AB115">
        <f t="shared" si="166"/>
        <v>0.5</v>
      </c>
      <c r="AC115">
        <f t="shared" si="166"/>
        <v>6</v>
      </c>
      <c r="AF115">
        <v>15</v>
      </c>
    </row>
    <row r="116" spans="2:32">
      <c r="B116" t="s">
        <v>384</v>
      </c>
      <c r="C116" t="s">
        <v>365</v>
      </c>
      <c r="D116" t="s">
        <v>275</v>
      </c>
      <c r="E116" t="s">
        <v>93</v>
      </c>
      <c r="F116">
        <f t="shared" ref="F116:G116" si="167">F59</f>
        <v>3920</v>
      </c>
      <c r="G116">
        <f t="shared" si="167"/>
        <v>24000</v>
      </c>
      <c r="H116" t="str">
        <f>H115</f>
        <v>PN25</v>
      </c>
      <c r="I116" t="s">
        <v>268</v>
      </c>
      <c r="J116" t="s">
        <v>86</v>
      </c>
      <c r="K116" t="s">
        <v>269</v>
      </c>
      <c r="L116">
        <v>1</v>
      </c>
      <c r="O116">
        <f t="shared" ref="O116:T116" si="168">O59</f>
        <v>0</v>
      </c>
      <c r="P116">
        <f t="shared" si="168"/>
        <v>0</v>
      </c>
      <c r="Q116">
        <f t="shared" si="168"/>
        <v>-1.5899999999999998E-13</v>
      </c>
      <c r="R116">
        <f t="shared" si="168"/>
        <v>4.2389999999999999E-9</v>
      </c>
      <c r="S116">
        <f t="shared" si="168"/>
        <v>1.5977400000000001E-4</v>
      </c>
      <c r="T116">
        <f t="shared" si="168"/>
        <v>-9.9710999999999994E-2</v>
      </c>
      <c r="V116">
        <f t="shared" ref="V116:AC116" si="169">V59</f>
        <v>6200</v>
      </c>
      <c r="W116">
        <f t="shared" si="169"/>
        <v>19</v>
      </c>
      <c r="X116" t="str">
        <f t="shared" si="169"/>
        <v>preset</v>
      </c>
      <c r="Y116">
        <f t="shared" si="169"/>
        <v>0</v>
      </c>
      <c r="Z116">
        <f t="shared" si="169"/>
        <v>0.66669999999999996</v>
      </c>
      <c r="AA116">
        <f t="shared" si="169"/>
        <v>-0.5</v>
      </c>
      <c r="AB116">
        <f t="shared" si="169"/>
        <v>-1.1667000000000001</v>
      </c>
      <c r="AC116">
        <f t="shared" si="169"/>
        <v>20</v>
      </c>
      <c r="AF116">
        <v>16</v>
      </c>
    </row>
    <row r="117" spans="2:32">
      <c r="B117" t="s">
        <v>385</v>
      </c>
      <c r="C117" t="s">
        <v>365</v>
      </c>
      <c r="D117" t="s">
        <v>280</v>
      </c>
      <c r="E117" t="s">
        <v>93</v>
      </c>
      <c r="F117">
        <f t="shared" ref="F117:G117" si="170">F60</f>
        <v>4380</v>
      </c>
      <c r="G117">
        <f t="shared" si="170"/>
        <v>25000</v>
      </c>
      <c r="H117" t="str">
        <f t="shared" ref="H117:H132" si="171">H116</f>
        <v>PN25</v>
      </c>
      <c r="I117" t="s">
        <v>268</v>
      </c>
      <c r="J117" t="s">
        <v>86</v>
      </c>
      <c r="K117" t="s">
        <v>269</v>
      </c>
      <c r="L117">
        <v>1</v>
      </c>
      <c r="O117">
        <f t="shared" ref="O117:T117" si="172">O60</f>
        <v>0</v>
      </c>
      <c r="P117">
        <f t="shared" si="172"/>
        <v>0</v>
      </c>
      <c r="Q117">
        <f t="shared" si="172"/>
        <v>-1.24E-13</v>
      </c>
      <c r="R117">
        <f t="shared" si="172"/>
        <v>2.4870000000000002E-9</v>
      </c>
      <c r="S117">
        <f t="shared" si="172"/>
        <v>1.85365E-4</v>
      </c>
      <c r="T117">
        <f t="shared" si="172"/>
        <v>-0.283831</v>
      </c>
      <c r="V117">
        <f t="shared" ref="V117:AC117" si="173">V60</f>
        <v>6600</v>
      </c>
      <c r="W117">
        <f t="shared" si="173"/>
        <v>15</v>
      </c>
      <c r="X117" t="str">
        <f t="shared" si="173"/>
        <v>preset</v>
      </c>
      <c r="Y117">
        <f t="shared" si="173"/>
        <v>0</v>
      </c>
      <c r="Z117">
        <f t="shared" si="173"/>
        <v>0.66669999999999996</v>
      </c>
      <c r="AA117">
        <f t="shared" si="173"/>
        <v>-4.5</v>
      </c>
      <c r="AB117">
        <f t="shared" si="173"/>
        <v>11.833</v>
      </c>
      <c r="AC117">
        <f t="shared" si="173"/>
        <v>7</v>
      </c>
      <c r="AF117">
        <v>17</v>
      </c>
    </row>
    <row r="118" spans="2:32">
      <c r="B118" t="s">
        <v>386</v>
      </c>
      <c r="C118" t="s">
        <v>365</v>
      </c>
      <c r="D118" t="s">
        <v>284</v>
      </c>
      <c r="E118" t="s">
        <v>93</v>
      </c>
      <c r="F118">
        <f t="shared" ref="F118:G118" si="174">F61</f>
        <v>5950</v>
      </c>
      <c r="G118">
        <f t="shared" si="174"/>
        <v>35000</v>
      </c>
      <c r="H118" t="str">
        <f t="shared" si="171"/>
        <v>PN25</v>
      </c>
      <c r="I118" t="s">
        <v>268</v>
      </c>
      <c r="J118" t="s">
        <v>86</v>
      </c>
      <c r="K118" t="s">
        <v>269</v>
      </c>
      <c r="L118">
        <v>1</v>
      </c>
      <c r="O118">
        <f t="shared" ref="O118:T118" si="175">O61</f>
        <v>0</v>
      </c>
      <c r="P118">
        <f t="shared" si="175"/>
        <v>4.0699999999999999E-18</v>
      </c>
      <c r="Q118">
        <f t="shared" si="175"/>
        <v>-3.6799000000000003E-13</v>
      </c>
      <c r="R118">
        <f t="shared" si="175"/>
        <v>1.016138E-8</v>
      </c>
      <c r="S118">
        <f t="shared" si="175"/>
        <v>3.1677680000000002E-5</v>
      </c>
      <c r="T118">
        <f t="shared" si="175"/>
        <v>0.12121137999999999</v>
      </c>
      <c r="V118">
        <f t="shared" ref="V118:AC118" si="176">V61</f>
        <v>9100</v>
      </c>
      <c r="W118">
        <f t="shared" si="176"/>
        <v>30</v>
      </c>
      <c r="X118" t="str">
        <f t="shared" si="176"/>
        <v>preset</v>
      </c>
      <c r="Y118">
        <f t="shared" si="176"/>
        <v>0</v>
      </c>
      <c r="Z118">
        <f t="shared" si="176"/>
        <v>2.6667000000000001</v>
      </c>
      <c r="AA118">
        <f t="shared" si="176"/>
        <v>-15.5</v>
      </c>
      <c r="AB118">
        <f t="shared" si="176"/>
        <v>29.832999999999998</v>
      </c>
      <c r="AC118">
        <f t="shared" si="176"/>
        <v>13</v>
      </c>
      <c r="AF118">
        <v>18</v>
      </c>
    </row>
    <row r="119" spans="2:32">
      <c r="B119" t="s">
        <v>387</v>
      </c>
      <c r="C119" t="s">
        <v>365</v>
      </c>
      <c r="D119" t="s">
        <v>289</v>
      </c>
      <c r="E119" t="s">
        <v>93</v>
      </c>
      <c r="F119">
        <f t="shared" ref="F119:G119" si="177">F62</f>
        <v>5340</v>
      </c>
      <c r="G119">
        <f t="shared" si="177"/>
        <v>34000</v>
      </c>
      <c r="H119" t="str">
        <f t="shared" si="171"/>
        <v>PN25</v>
      </c>
      <c r="I119" t="s">
        <v>268</v>
      </c>
      <c r="J119" t="s">
        <v>86</v>
      </c>
      <c r="K119" t="s">
        <v>269</v>
      </c>
      <c r="L119">
        <v>1</v>
      </c>
      <c r="O119">
        <f t="shared" ref="O119:T119" si="178">O62</f>
        <v>0</v>
      </c>
      <c r="P119">
        <f t="shared" si="178"/>
        <v>0</v>
      </c>
      <c r="Q119">
        <f t="shared" si="178"/>
        <v>-4.4000000000000002E-14</v>
      </c>
      <c r="R119">
        <f t="shared" si="178"/>
        <v>7.2800000000000007E-10</v>
      </c>
      <c r="S119">
        <f t="shared" si="178"/>
        <v>1.5068899999999999E-4</v>
      </c>
      <c r="T119">
        <f t="shared" si="178"/>
        <v>-0.254301</v>
      </c>
      <c r="V119">
        <f t="shared" ref="V119:AC119" si="179">V62</f>
        <v>8300</v>
      </c>
      <c r="W119">
        <f t="shared" si="179"/>
        <v>16</v>
      </c>
      <c r="X119" t="str">
        <f t="shared" si="179"/>
        <v>preset</v>
      </c>
      <c r="Y119">
        <f t="shared" si="179"/>
        <v>0</v>
      </c>
      <c r="Z119">
        <f t="shared" si="179"/>
        <v>0.5</v>
      </c>
      <c r="AA119">
        <f t="shared" si="179"/>
        <v>-3</v>
      </c>
      <c r="AB119">
        <f t="shared" si="179"/>
        <v>7.5</v>
      </c>
      <c r="AC119">
        <f t="shared" si="179"/>
        <v>11</v>
      </c>
      <c r="AF119">
        <v>19</v>
      </c>
    </row>
    <row r="120" spans="2:32">
      <c r="B120" t="s">
        <v>388</v>
      </c>
      <c r="C120" t="s">
        <v>365</v>
      </c>
      <c r="D120" t="s">
        <v>293</v>
      </c>
      <c r="E120" t="s">
        <v>93</v>
      </c>
      <c r="F120">
        <f t="shared" ref="F120:G120" si="180">F63</f>
        <v>7020</v>
      </c>
      <c r="G120">
        <f t="shared" si="180"/>
        <v>43000</v>
      </c>
      <c r="H120" t="str">
        <f t="shared" si="171"/>
        <v>PN25</v>
      </c>
      <c r="I120" t="s">
        <v>268</v>
      </c>
      <c r="J120" t="s">
        <v>86</v>
      </c>
      <c r="K120" t="s">
        <v>269</v>
      </c>
      <c r="L120">
        <v>1</v>
      </c>
      <c r="O120">
        <f t="shared" ref="O120:T120" si="181">O63</f>
        <v>0</v>
      </c>
      <c r="P120">
        <f t="shared" si="181"/>
        <v>1.5600000000000002E-18</v>
      </c>
      <c r="Q120">
        <f t="shared" si="181"/>
        <v>-1.8379999999999998E-13</v>
      </c>
      <c r="R120">
        <f t="shared" si="181"/>
        <v>6.5223399999999996E-9</v>
      </c>
      <c r="S120">
        <f t="shared" si="181"/>
        <v>2.3986799999999999E-5</v>
      </c>
      <c r="T120">
        <f t="shared" si="181"/>
        <v>0.17174038</v>
      </c>
      <c r="V120">
        <f t="shared" ref="V120:AC120" si="182">V63</f>
        <v>11000</v>
      </c>
      <c r="W120">
        <f t="shared" si="182"/>
        <v>23</v>
      </c>
      <c r="X120" t="str">
        <f t="shared" si="182"/>
        <v>preset</v>
      </c>
      <c r="Y120">
        <f t="shared" si="182"/>
        <v>0</v>
      </c>
      <c r="Z120">
        <f t="shared" si="182"/>
        <v>1.8245614000000001</v>
      </c>
      <c r="AA120">
        <f t="shared" si="182"/>
        <v>-9.2030075199999999</v>
      </c>
      <c r="AB120">
        <f t="shared" si="182"/>
        <v>16.72431078</v>
      </c>
      <c r="AC120">
        <f t="shared" si="182"/>
        <v>13.67293233</v>
      </c>
      <c r="AF120">
        <v>20</v>
      </c>
    </row>
    <row r="121" spans="2:32">
      <c r="B121" t="s">
        <v>389</v>
      </c>
      <c r="C121" t="s">
        <v>365</v>
      </c>
      <c r="D121" t="s">
        <v>298</v>
      </c>
      <c r="E121" t="s">
        <v>93</v>
      </c>
      <c r="F121">
        <f t="shared" ref="F121:G121" si="183">F64</f>
        <v>12100</v>
      </c>
      <c r="G121">
        <f t="shared" si="183"/>
        <v>68000</v>
      </c>
      <c r="H121" t="str">
        <f t="shared" si="171"/>
        <v>PN25</v>
      </c>
      <c r="I121" t="s">
        <v>268</v>
      </c>
      <c r="J121" t="s">
        <v>86</v>
      </c>
      <c r="K121" t="s">
        <v>269</v>
      </c>
      <c r="L121">
        <v>1</v>
      </c>
      <c r="O121">
        <f t="shared" ref="O121:T121" si="184">O64</f>
        <v>0</v>
      </c>
      <c r="P121">
        <f t="shared" si="184"/>
        <v>6.1389999999999997E-19</v>
      </c>
      <c r="Q121">
        <f t="shared" si="184"/>
        <v>-1.06561E-13</v>
      </c>
      <c r="R121">
        <f t="shared" si="184"/>
        <v>5.8288673999999995E-9</v>
      </c>
      <c r="S121">
        <f t="shared" si="184"/>
        <v>-4.4458001400000003E-5</v>
      </c>
      <c r="T121">
        <f t="shared" si="184"/>
        <v>0.45792423049999997</v>
      </c>
      <c r="V121">
        <f t="shared" ref="V121:AC121" si="185">V64</f>
        <v>8300</v>
      </c>
      <c r="W121">
        <f t="shared" si="185"/>
        <v>16</v>
      </c>
      <c r="X121" t="str">
        <f t="shared" si="185"/>
        <v>flow</v>
      </c>
      <c r="Y121">
        <f t="shared" si="185"/>
        <v>0</v>
      </c>
      <c r="Z121">
        <f t="shared" si="185"/>
        <v>6.907609999999999E-14</v>
      </c>
      <c r="AA121">
        <f t="shared" si="185"/>
        <v>-4.5265848999999998E-9</v>
      </c>
      <c r="AB121">
        <f t="shared" si="185"/>
        <v>2.6335418949999999E-4</v>
      </c>
      <c r="AC121">
        <f t="shared" si="185"/>
        <v>16.2995714859</v>
      </c>
      <c r="AF121">
        <v>21</v>
      </c>
    </row>
    <row r="122" spans="2:32">
      <c r="B122" t="s">
        <v>390</v>
      </c>
      <c r="C122" t="s">
        <v>365</v>
      </c>
      <c r="D122" t="s">
        <v>303</v>
      </c>
      <c r="E122" t="s">
        <v>93</v>
      </c>
      <c r="F122">
        <f t="shared" ref="F122:G122" si="186">F65</f>
        <v>14800</v>
      </c>
      <c r="G122">
        <f t="shared" si="186"/>
        <v>90000</v>
      </c>
      <c r="H122" t="str">
        <f t="shared" si="171"/>
        <v>PN25</v>
      </c>
      <c r="I122" t="s">
        <v>268</v>
      </c>
      <c r="J122" t="s">
        <v>86</v>
      </c>
      <c r="K122" t="s">
        <v>269</v>
      </c>
      <c r="L122">
        <v>1</v>
      </c>
      <c r="O122">
        <f t="shared" ref="O122:T122" si="187">O65</f>
        <v>0</v>
      </c>
      <c r="P122">
        <f t="shared" si="187"/>
        <v>2.0139999999999999E-19</v>
      </c>
      <c r="Q122">
        <f t="shared" si="187"/>
        <v>-4.4820900000000001E-14</v>
      </c>
      <c r="R122">
        <f t="shared" si="187"/>
        <v>3.0842416999999998E-9</v>
      </c>
      <c r="S122">
        <f t="shared" si="187"/>
        <v>-2.0850082300000001E-5</v>
      </c>
      <c r="T122">
        <f t="shared" si="187"/>
        <v>0.36518795329999998</v>
      </c>
      <c r="V122">
        <f t="shared" ref="V122:AC122" si="188">V65</f>
        <v>8300</v>
      </c>
      <c r="W122">
        <f t="shared" si="188"/>
        <v>16</v>
      </c>
      <c r="X122" t="str">
        <f t="shared" si="188"/>
        <v>flow</v>
      </c>
      <c r="Y122">
        <f t="shared" si="188"/>
        <v>0</v>
      </c>
      <c r="Z122">
        <f t="shared" si="188"/>
        <v>1.2441399999999999E-14</v>
      </c>
      <c r="AA122">
        <f t="shared" si="188"/>
        <v>4.7437114000000008E-9</v>
      </c>
      <c r="AB122">
        <f t="shared" si="188"/>
        <v>4.8433650000000002E-7</v>
      </c>
      <c r="AC122">
        <f t="shared" si="188"/>
        <v>27.423782106099999</v>
      </c>
      <c r="AF122">
        <v>22</v>
      </c>
    </row>
    <row r="123" spans="2:32">
      <c r="B123" t="s">
        <v>391</v>
      </c>
      <c r="C123" t="s">
        <v>365</v>
      </c>
      <c r="D123" t="s">
        <v>307</v>
      </c>
      <c r="E123" t="s">
        <v>93</v>
      </c>
      <c r="F123">
        <f t="shared" ref="F123:G123" si="189">F66</f>
        <v>18500</v>
      </c>
      <c r="G123">
        <f t="shared" si="189"/>
        <v>110000</v>
      </c>
      <c r="H123" t="str">
        <f t="shared" si="171"/>
        <v>PN25</v>
      </c>
      <c r="I123" t="s">
        <v>268</v>
      </c>
      <c r="J123" t="s">
        <v>86</v>
      </c>
      <c r="K123" t="s">
        <v>269</v>
      </c>
      <c r="L123">
        <v>1</v>
      </c>
      <c r="O123">
        <f t="shared" ref="O123:T123" si="190">O66</f>
        <v>0</v>
      </c>
      <c r="P123">
        <f t="shared" si="190"/>
        <v>0</v>
      </c>
      <c r="Q123">
        <f t="shared" si="190"/>
        <v>-2.3999999999999999E-15</v>
      </c>
      <c r="R123">
        <f t="shared" si="190"/>
        <v>3.3459000000000003E-10</v>
      </c>
      <c r="S123">
        <f t="shared" si="190"/>
        <v>2.8732230000000001E-5</v>
      </c>
      <c r="T123">
        <f t="shared" si="190"/>
        <v>-3.5747109999999999E-2</v>
      </c>
      <c r="V123">
        <f t="shared" ref="V123:AC123" si="191">V66</f>
        <v>28500</v>
      </c>
      <c r="W123">
        <f t="shared" si="191"/>
        <v>16</v>
      </c>
      <c r="X123" t="str">
        <f t="shared" si="191"/>
        <v>flow</v>
      </c>
      <c r="Y123">
        <f t="shared" si="191"/>
        <v>0</v>
      </c>
      <c r="Z123">
        <f t="shared" si="191"/>
        <v>4.6389999999999998E-14</v>
      </c>
      <c r="AA123">
        <f t="shared" si="191"/>
        <v>-6.3144900000000002E-9</v>
      </c>
      <c r="AB123">
        <f t="shared" si="191"/>
        <v>3.6332191000000005E-4</v>
      </c>
      <c r="AC123">
        <f t="shared" si="191"/>
        <v>9.7004717100000004</v>
      </c>
      <c r="AF123">
        <v>23</v>
      </c>
    </row>
    <row r="124" spans="2:32">
      <c r="B124" t="s">
        <v>392</v>
      </c>
      <c r="C124" t="s">
        <v>365</v>
      </c>
      <c r="D124" t="s">
        <v>311</v>
      </c>
      <c r="E124" t="s">
        <v>93</v>
      </c>
      <c r="F124">
        <f t="shared" ref="F124:G124" si="192">F67</f>
        <v>23000</v>
      </c>
      <c r="G124">
        <f t="shared" si="192"/>
        <v>135000</v>
      </c>
      <c r="H124" t="str">
        <f t="shared" si="171"/>
        <v>PN25</v>
      </c>
      <c r="I124" t="s">
        <v>268</v>
      </c>
      <c r="J124" t="s">
        <v>86</v>
      </c>
      <c r="K124" t="s">
        <v>269</v>
      </c>
      <c r="L124">
        <v>1</v>
      </c>
      <c r="O124">
        <f t="shared" ref="O124:T124" si="193">O67</f>
        <v>0</v>
      </c>
      <c r="P124">
        <f t="shared" si="193"/>
        <v>8.6999999999999999E-21</v>
      </c>
      <c r="Q124">
        <f t="shared" si="193"/>
        <v>-4.2912E-15</v>
      </c>
      <c r="R124">
        <f t="shared" si="193"/>
        <v>6.0212700000000004E-10</v>
      </c>
      <c r="S124">
        <f t="shared" si="193"/>
        <v>3.0265472000000003E-6</v>
      </c>
      <c r="T124">
        <f t="shared" si="193"/>
        <v>0.27092237619999998</v>
      </c>
      <c r="V124">
        <f t="shared" ref="V124:AC124" si="194">V67</f>
        <v>36500</v>
      </c>
      <c r="W124">
        <f t="shared" si="194"/>
        <v>27</v>
      </c>
      <c r="X124" t="str">
        <f t="shared" si="194"/>
        <v>flow</v>
      </c>
      <c r="Y124">
        <f t="shared" si="194"/>
        <v>0</v>
      </c>
      <c r="Z124">
        <f t="shared" si="194"/>
        <v>3.815E-14</v>
      </c>
      <c r="AA124">
        <f t="shared" si="194"/>
        <v>-6.2362499999999998E-9</v>
      </c>
      <c r="AB124">
        <f t="shared" si="194"/>
        <v>3.9933964000000001E-4</v>
      </c>
      <c r="AC124">
        <f t="shared" si="194"/>
        <v>18.877142660000001</v>
      </c>
      <c r="AF124">
        <v>24</v>
      </c>
    </row>
    <row r="125" spans="2:32">
      <c r="B125" t="s">
        <v>393</v>
      </c>
      <c r="C125" t="s">
        <v>365</v>
      </c>
      <c r="D125" t="s">
        <v>316</v>
      </c>
      <c r="E125" t="s">
        <v>93</v>
      </c>
      <c r="F125">
        <f t="shared" ref="F125:G125" si="195">F68</f>
        <v>25600</v>
      </c>
      <c r="G125">
        <f t="shared" si="195"/>
        <v>148000</v>
      </c>
      <c r="H125" t="str">
        <f t="shared" si="171"/>
        <v>PN25</v>
      </c>
      <c r="I125" t="s">
        <v>268</v>
      </c>
      <c r="J125" t="s">
        <v>86</v>
      </c>
      <c r="K125" t="s">
        <v>269</v>
      </c>
      <c r="L125">
        <v>1</v>
      </c>
      <c r="O125">
        <f t="shared" ref="O125:T125" si="196">O68</f>
        <v>0</v>
      </c>
      <c r="P125">
        <f t="shared" si="196"/>
        <v>7.8999999999999989E-21</v>
      </c>
      <c r="Q125">
        <f t="shared" si="196"/>
        <v>-3.1427E-15</v>
      </c>
      <c r="R125">
        <f t="shared" si="196"/>
        <v>3.7818740000000001E-10</v>
      </c>
      <c r="S125">
        <f t="shared" si="196"/>
        <v>1.3957693900000001E-5</v>
      </c>
      <c r="T125">
        <f t="shared" si="196"/>
        <v>4.3321521699999997E-2</v>
      </c>
      <c r="V125">
        <f t="shared" ref="V125:AC125" si="197">V68</f>
        <v>70400</v>
      </c>
      <c r="W125">
        <f t="shared" si="197"/>
        <v>21</v>
      </c>
      <c r="X125" t="str">
        <f t="shared" si="197"/>
        <v>preset</v>
      </c>
      <c r="Y125">
        <f t="shared" si="197"/>
        <v>0</v>
      </c>
      <c r="Z125">
        <f t="shared" si="197"/>
        <v>-1.6666666667000001</v>
      </c>
      <c r="AA125">
        <f t="shared" si="197"/>
        <v>13.5</v>
      </c>
      <c r="AB125">
        <f t="shared" si="197"/>
        <v>-27.833333333300001</v>
      </c>
      <c r="AC125">
        <f t="shared" si="197"/>
        <v>37</v>
      </c>
      <c r="AF125">
        <v>25</v>
      </c>
    </row>
    <row r="126" spans="2:32">
      <c r="B126" t="s">
        <v>394</v>
      </c>
      <c r="C126" t="s">
        <v>365</v>
      </c>
      <c r="D126" t="s">
        <v>321</v>
      </c>
      <c r="E126" t="s">
        <v>93</v>
      </c>
      <c r="F126">
        <f t="shared" ref="F126:G126" si="198">F69</f>
        <v>32000</v>
      </c>
      <c r="G126">
        <f t="shared" si="198"/>
        <v>195000</v>
      </c>
      <c r="H126" t="str">
        <f t="shared" si="171"/>
        <v>PN25</v>
      </c>
      <c r="I126" t="s">
        <v>268</v>
      </c>
      <c r="J126" t="s">
        <v>86</v>
      </c>
      <c r="K126" t="s">
        <v>269</v>
      </c>
      <c r="L126">
        <v>1</v>
      </c>
      <c r="O126">
        <f t="shared" ref="O126:T126" si="199">O69</f>
        <v>0</v>
      </c>
      <c r="P126">
        <f t="shared" si="199"/>
        <v>4.2626609999999998E-21</v>
      </c>
      <c r="Q126">
        <f t="shared" si="199"/>
        <v>-2.2039353249999997E-15</v>
      </c>
      <c r="R126">
        <f t="shared" si="199"/>
        <v>3.4919646034399996E-10</v>
      </c>
      <c r="S126">
        <f t="shared" si="199"/>
        <v>3.6393832250179997E-6</v>
      </c>
      <c r="T126">
        <f t="shared" si="199"/>
        <v>0.19384667169157199</v>
      </c>
      <c r="V126">
        <f t="shared" ref="V126:AC126" si="200">V69</f>
        <v>89000</v>
      </c>
      <c r="W126">
        <f t="shared" si="200"/>
        <v>33</v>
      </c>
      <c r="X126" t="str">
        <f t="shared" si="200"/>
        <v>preset</v>
      </c>
      <c r="Y126">
        <f t="shared" si="200"/>
        <v>0</v>
      </c>
      <c r="Z126">
        <f t="shared" si="200"/>
        <v>-0.66666666669999997</v>
      </c>
      <c r="AA126">
        <f t="shared" si="200"/>
        <v>9.5</v>
      </c>
      <c r="AB126">
        <f t="shared" si="200"/>
        <v>-22.833333333300001</v>
      </c>
      <c r="AC126">
        <f t="shared" si="200"/>
        <v>47</v>
      </c>
      <c r="AF126">
        <v>26</v>
      </c>
    </row>
    <row r="127" spans="2:32">
      <c r="B127" t="s">
        <v>395</v>
      </c>
      <c r="C127" t="s">
        <v>365</v>
      </c>
      <c r="D127" t="s">
        <v>326</v>
      </c>
      <c r="E127" t="s">
        <v>93</v>
      </c>
      <c r="F127">
        <f t="shared" ref="F127:G127" si="201">F70</f>
        <v>95000</v>
      </c>
      <c r="G127">
        <f t="shared" si="201"/>
        <v>210000</v>
      </c>
      <c r="H127" t="str">
        <f t="shared" si="171"/>
        <v>PN25</v>
      </c>
      <c r="I127" t="s">
        <v>268</v>
      </c>
      <c r="J127" t="s">
        <v>86</v>
      </c>
      <c r="K127" t="s">
        <v>269</v>
      </c>
      <c r="L127">
        <v>1</v>
      </c>
      <c r="O127">
        <f t="shared" ref="O127:T127" si="202">O70</f>
        <v>0</v>
      </c>
      <c r="P127">
        <f t="shared" si="202"/>
        <v>-6.659004E-21</v>
      </c>
      <c r="Q127">
        <f t="shared" si="202"/>
        <v>4.7354611759999999E-15</v>
      </c>
      <c r="R127">
        <f t="shared" si="202"/>
        <v>-1.276874830972E-9</v>
      </c>
      <c r="S127">
        <f t="shared" si="202"/>
        <v>1.7732576276707198E-4</v>
      </c>
      <c r="T127">
        <f t="shared" si="202"/>
        <v>-7.8350733222180802</v>
      </c>
      <c r="V127">
        <f t="shared" ref="V127:AC127" si="203">V70</f>
        <v>70400</v>
      </c>
      <c r="W127">
        <f t="shared" si="203"/>
        <v>21</v>
      </c>
      <c r="X127" t="str">
        <f t="shared" si="203"/>
        <v>preset</v>
      </c>
      <c r="Y127">
        <f t="shared" si="203"/>
        <v>0</v>
      </c>
      <c r="Z127">
        <f t="shared" si="203"/>
        <v>-0.5</v>
      </c>
      <c r="AA127">
        <f t="shared" si="203"/>
        <v>4.4999999999990896</v>
      </c>
      <c r="AB127">
        <f t="shared" si="203"/>
        <v>-4.9999999999972697</v>
      </c>
      <c r="AC127">
        <f t="shared" si="203"/>
        <v>11.999999999996</v>
      </c>
      <c r="AF127">
        <v>27</v>
      </c>
    </row>
    <row r="128" spans="2:32">
      <c r="B128" t="s">
        <v>396</v>
      </c>
      <c r="C128" t="s">
        <v>365</v>
      </c>
      <c r="D128" t="s">
        <v>331</v>
      </c>
      <c r="E128" t="s">
        <v>93</v>
      </c>
      <c r="F128">
        <f t="shared" ref="F128:G128" si="204">F71</f>
        <v>130000</v>
      </c>
      <c r="G128">
        <f t="shared" si="204"/>
        <v>280000</v>
      </c>
      <c r="H128" t="str">
        <f t="shared" si="171"/>
        <v>PN25</v>
      </c>
      <c r="I128" t="s">
        <v>268</v>
      </c>
      <c r="J128" t="s">
        <v>86</v>
      </c>
      <c r="K128" t="s">
        <v>269</v>
      </c>
      <c r="L128">
        <v>1</v>
      </c>
      <c r="O128">
        <f t="shared" ref="O128:T128" si="205">O71</f>
        <v>0</v>
      </c>
      <c r="P128">
        <f t="shared" si="205"/>
        <v>-6.1142600000000002E-22</v>
      </c>
      <c r="Q128">
        <f t="shared" si="205"/>
        <v>6.5635394700000002E-16</v>
      </c>
      <c r="R128">
        <f t="shared" si="205"/>
        <v>-2.8499672823099998E-10</v>
      </c>
      <c r="S128">
        <f t="shared" si="205"/>
        <v>7.4287325446848007E-5</v>
      </c>
      <c r="T128">
        <f t="shared" si="205"/>
        <v>-5.1062808678449398</v>
      </c>
      <c r="V128">
        <f t="shared" ref="V128:AC128" si="206">V71</f>
        <v>89000</v>
      </c>
      <c r="W128">
        <f t="shared" si="206"/>
        <v>33</v>
      </c>
      <c r="X128" t="str">
        <f t="shared" si="206"/>
        <v>preset</v>
      </c>
      <c r="Y128">
        <f t="shared" si="206"/>
        <v>0</v>
      </c>
      <c r="Z128">
        <f t="shared" si="206"/>
        <v>-2.16666666666652</v>
      </c>
      <c r="AA128">
        <f t="shared" si="206"/>
        <v>17.999999999997701</v>
      </c>
      <c r="AB128">
        <f t="shared" si="206"/>
        <v>-28.833333333327101</v>
      </c>
      <c r="AC128">
        <f t="shared" si="206"/>
        <v>43.9999999999905</v>
      </c>
      <c r="AF128">
        <v>28</v>
      </c>
    </row>
    <row r="129" spans="2:42">
      <c r="B129" t="s">
        <v>397</v>
      </c>
      <c r="C129" t="s">
        <v>365</v>
      </c>
      <c r="D129" t="s">
        <v>336</v>
      </c>
      <c r="E129" t="s">
        <v>93</v>
      </c>
      <c r="F129">
        <f t="shared" ref="F129:G129" si="207">F72</f>
        <v>190000</v>
      </c>
      <c r="G129">
        <f t="shared" si="207"/>
        <v>475000</v>
      </c>
      <c r="H129" t="str">
        <f t="shared" si="171"/>
        <v>PN25</v>
      </c>
      <c r="I129" t="s">
        <v>268</v>
      </c>
      <c r="J129" t="s">
        <v>86</v>
      </c>
      <c r="K129" t="s">
        <v>269</v>
      </c>
      <c r="L129">
        <v>1</v>
      </c>
      <c r="O129">
        <f t="shared" ref="O129:T129" si="208">O72</f>
        <v>-2.5284712500000001E-27</v>
      </c>
      <c r="P129">
        <f t="shared" si="208"/>
        <v>4.6865766934699999E-21</v>
      </c>
      <c r="Q129">
        <f t="shared" si="208"/>
        <v>-3.3848682727920801E-15</v>
      </c>
      <c r="R129">
        <f t="shared" si="208"/>
        <v>1.1664275483853401E-9</v>
      </c>
      <c r="S129">
        <f t="shared" si="208"/>
        <v>-1.77120541975483E-4</v>
      </c>
      <c r="T129">
        <f t="shared" si="208"/>
        <v>10.2818610440989</v>
      </c>
      <c r="V129">
        <f t="shared" ref="V129:AC129" si="209">V72</f>
        <v>70400</v>
      </c>
      <c r="W129">
        <f t="shared" si="209"/>
        <v>21</v>
      </c>
      <c r="X129" t="str">
        <f t="shared" si="209"/>
        <v>preset</v>
      </c>
      <c r="Y129">
        <f t="shared" si="209"/>
        <v>0</v>
      </c>
      <c r="Z129">
        <f t="shared" si="209"/>
        <v>-0.83333299999999999</v>
      </c>
      <c r="AA129">
        <f t="shared" si="209"/>
        <v>7.5</v>
      </c>
      <c r="AB129">
        <f t="shared" si="209"/>
        <v>-11.666667</v>
      </c>
      <c r="AC129">
        <f t="shared" si="209"/>
        <v>15</v>
      </c>
      <c r="AF129">
        <v>29</v>
      </c>
    </row>
    <row r="130" spans="2:42">
      <c r="B130" t="s">
        <v>398</v>
      </c>
      <c r="C130" t="s">
        <v>365</v>
      </c>
      <c r="D130" t="s">
        <v>340</v>
      </c>
      <c r="E130" t="s">
        <v>93</v>
      </c>
      <c r="F130">
        <f t="shared" ref="F130:G130" si="210">F73</f>
        <v>245000</v>
      </c>
      <c r="G130">
        <f t="shared" si="210"/>
        <v>600000</v>
      </c>
      <c r="H130" t="str">
        <f t="shared" si="171"/>
        <v>PN25</v>
      </c>
      <c r="I130" t="s">
        <v>268</v>
      </c>
      <c r="J130" t="s">
        <v>86</v>
      </c>
      <c r="K130" t="s">
        <v>269</v>
      </c>
      <c r="L130">
        <v>1</v>
      </c>
      <c r="O130">
        <f t="shared" ref="O130:T130" si="211">O73</f>
        <v>8.527575200000001E-28</v>
      </c>
      <c r="P130">
        <f t="shared" si="211"/>
        <v>-1.9624785519599999E-21</v>
      </c>
      <c r="Q130">
        <f t="shared" si="211"/>
        <v>1.7985595209349101E-15</v>
      </c>
      <c r="R130">
        <f t="shared" si="211"/>
        <v>-8.2516897157649201E-10</v>
      </c>
      <c r="S130">
        <f t="shared" si="211"/>
        <v>1.97731076146651E-4</v>
      </c>
      <c r="T130">
        <f t="shared" si="211"/>
        <v>-18.038035949474899</v>
      </c>
      <c r="V130">
        <f t="shared" ref="V130:AC130" si="212">V73</f>
        <v>89000</v>
      </c>
      <c r="W130">
        <f t="shared" si="212"/>
        <v>33</v>
      </c>
      <c r="X130" t="str">
        <f t="shared" si="212"/>
        <v>preset</v>
      </c>
      <c r="Y130">
        <f t="shared" si="212"/>
        <v>0</v>
      </c>
      <c r="Z130">
        <f t="shared" si="212"/>
        <v>-0.83333299999999999</v>
      </c>
      <c r="AA130">
        <f t="shared" si="212"/>
        <v>10</v>
      </c>
      <c r="AB130">
        <f t="shared" si="212"/>
        <v>-14.166667</v>
      </c>
      <c r="AC130">
        <f t="shared" si="212"/>
        <v>20</v>
      </c>
      <c r="AF130">
        <v>30</v>
      </c>
    </row>
    <row r="131" spans="2:42">
      <c r="B131" t="s">
        <v>399</v>
      </c>
      <c r="C131" t="s">
        <v>365</v>
      </c>
      <c r="D131" t="s">
        <v>343</v>
      </c>
      <c r="E131" t="s">
        <v>93</v>
      </c>
      <c r="F131">
        <f t="shared" ref="F131:G131" si="213">F74</f>
        <v>190000</v>
      </c>
      <c r="G131">
        <f t="shared" si="213"/>
        <v>475000</v>
      </c>
      <c r="H131" t="str">
        <f t="shared" si="171"/>
        <v>PN25</v>
      </c>
      <c r="I131" t="s">
        <v>268</v>
      </c>
      <c r="J131" t="s">
        <v>86</v>
      </c>
      <c r="K131" t="s">
        <v>269</v>
      </c>
      <c r="L131">
        <v>1</v>
      </c>
      <c r="O131">
        <f t="shared" ref="O131:T131" si="214">O74</f>
        <v>-2.5284712500000001E-27</v>
      </c>
      <c r="P131">
        <f t="shared" si="214"/>
        <v>4.6865766934699999E-21</v>
      </c>
      <c r="Q131">
        <f t="shared" si="214"/>
        <v>-3.3848682727920801E-15</v>
      </c>
      <c r="R131">
        <f t="shared" si="214"/>
        <v>1.1664275483853401E-9</v>
      </c>
      <c r="S131">
        <f t="shared" si="214"/>
        <v>-1.77120541975483E-4</v>
      </c>
      <c r="T131">
        <f t="shared" si="214"/>
        <v>10.2818610440989</v>
      </c>
      <c r="V131">
        <f t="shared" ref="V131:AC131" si="215">V74</f>
        <v>70400</v>
      </c>
      <c r="W131">
        <f t="shared" si="215"/>
        <v>21</v>
      </c>
      <c r="X131" t="str">
        <f t="shared" si="215"/>
        <v>preset</v>
      </c>
      <c r="Y131">
        <f t="shared" si="215"/>
        <v>0</v>
      </c>
      <c r="Z131">
        <f t="shared" si="215"/>
        <v>-0.83333299999999999</v>
      </c>
      <c r="AA131">
        <f t="shared" si="215"/>
        <v>7.5</v>
      </c>
      <c r="AB131">
        <f t="shared" si="215"/>
        <v>-11.666667</v>
      </c>
      <c r="AC131">
        <f t="shared" si="215"/>
        <v>15</v>
      </c>
      <c r="AF131">
        <v>29</v>
      </c>
    </row>
    <row r="132" spans="2:42">
      <c r="B132" t="s">
        <v>400</v>
      </c>
      <c r="C132" t="s">
        <v>365</v>
      </c>
      <c r="D132" t="s">
        <v>345</v>
      </c>
      <c r="E132" t="s">
        <v>93</v>
      </c>
      <c r="F132">
        <f t="shared" ref="F132:G132" si="216">F75</f>
        <v>245000</v>
      </c>
      <c r="G132">
        <f t="shared" si="216"/>
        <v>600000</v>
      </c>
      <c r="H132" t="str">
        <f t="shared" si="171"/>
        <v>PN25</v>
      </c>
      <c r="I132" t="s">
        <v>268</v>
      </c>
      <c r="J132" t="s">
        <v>86</v>
      </c>
      <c r="K132" t="s">
        <v>269</v>
      </c>
      <c r="L132">
        <v>1</v>
      </c>
      <c r="O132">
        <f t="shared" ref="O132:T132" si="217">O75</f>
        <v>8.527575200000001E-28</v>
      </c>
      <c r="P132">
        <f t="shared" si="217"/>
        <v>-1.9624785519599999E-21</v>
      </c>
      <c r="Q132">
        <f t="shared" si="217"/>
        <v>1.7985595209349101E-15</v>
      </c>
      <c r="R132">
        <f t="shared" si="217"/>
        <v>-825.16897157649203</v>
      </c>
      <c r="S132">
        <f t="shared" si="217"/>
        <v>1.97731076146651E-4</v>
      </c>
      <c r="T132">
        <f t="shared" si="217"/>
        <v>-18.038035949474899</v>
      </c>
      <c r="V132">
        <f t="shared" ref="V132:AC132" si="218">V75</f>
        <v>89000</v>
      </c>
      <c r="W132">
        <f t="shared" si="218"/>
        <v>33</v>
      </c>
      <c r="X132" t="str">
        <f t="shared" si="218"/>
        <v>preset</v>
      </c>
      <c r="Y132">
        <f t="shared" si="218"/>
        <v>0</v>
      </c>
      <c r="Z132">
        <f t="shared" si="218"/>
        <v>-0.83333299999999999</v>
      </c>
      <c r="AA132">
        <f t="shared" si="218"/>
        <v>10</v>
      </c>
      <c r="AB132">
        <f t="shared" si="218"/>
        <v>-14.166667</v>
      </c>
      <c r="AC132">
        <f t="shared" si="218"/>
        <v>20</v>
      </c>
      <c r="AF132">
        <v>30</v>
      </c>
    </row>
    <row r="134" spans="2:42">
      <c r="B134" t="s">
        <v>401</v>
      </c>
      <c r="C134" t="s">
        <v>365</v>
      </c>
      <c r="D134" t="s">
        <v>185</v>
      </c>
      <c r="E134" t="s">
        <v>93</v>
      </c>
      <c r="F134">
        <v>40</v>
      </c>
      <c r="G134">
        <v>900</v>
      </c>
      <c r="H134" t="s">
        <v>84</v>
      </c>
      <c r="I134" t="s">
        <v>85</v>
      </c>
      <c r="J134" t="s">
        <v>86</v>
      </c>
      <c r="K134" t="s">
        <v>87</v>
      </c>
      <c r="L134">
        <v>1</v>
      </c>
      <c r="P134">
        <v>5.5419999999999996E-12</v>
      </c>
      <c r="Q134">
        <v>-1.1024962999999999E-8</v>
      </c>
      <c r="R134">
        <v>8.0623665169999997E-6</v>
      </c>
      <c r="S134">
        <v>1.574675994768E-3</v>
      </c>
      <c r="T134">
        <v>0.43759713719208798</v>
      </c>
      <c r="V134">
        <v>40</v>
      </c>
      <c r="W134">
        <v>10</v>
      </c>
      <c r="X134" t="s">
        <v>111</v>
      </c>
      <c r="AA134">
        <v>0.13220000000000001</v>
      </c>
      <c r="AB134">
        <v>0.26479999999999998</v>
      </c>
      <c r="AC134">
        <f>9.8241</f>
        <v>9.8240999999999996</v>
      </c>
      <c r="AE134">
        <v>31</v>
      </c>
      <c r="AH134" s="24" t="s">
        <v>402</v>
      </c>
      <c r="AI134" s="25" t="s">
        <v>403</v>
      </c>
      <c r="AJ134" s="25" t="s">
        <v>404</v>
      </c>
      <c r="AK134" s="26">
        <f>IF(AQ163="UDEN FOR OMRÅDET","NOT POSSIBLE",IF(AR163="UDEN FOR OMRÅDET","NOT POSSIBLE",(0.000000000005542*AI129^4-0.000000011024963*AI129^3+0.000008062366517*AI129^2+0.001574675994768*AI129+0.437597137192088)))</f>
        <v>0.43759713719208798</v>
      </c>
      <c r="AL134" s="27">
        <f>IF(AQ163="UDEN FOR OMRÅDET","NOT POSSIBLE",IF(AI129&lt;40,10,((((0.1322*AK134^2+0.2648*AK134+9.8241))))))</f>
        <v>10</v>
      </c>
      <c r="AO134" t="s">
        <v>19</v>
      </c>
      <c r="AP134" t="s">
        <v>111</v>
      </c>
    </row>
    <row r="135" spans="2:42">
      <c r="B135" t="s">
        <v>405</v>
      </c>
      <c r="C135" t="s">
        <v>365</v>
      </c>
      <c r="D135" t="s">
        <v>188</v>
      </c>
      <c r="E135" t="s">
        <v>93</v>
      </c>
      <c r="F135">
        <v>60</v>
      </c>
      <c r="G135">
        <v>1080</v>
      </c>
      <c r="H135" t="s">
        <v>84</v>
      </c>
      <c r="I135" t="s">
        <v>85</v>
      </c>
      <c r="J135" t="s">
        <v>86</v>
      </c>
      <c r="K135" t="s">
        <v>87</v>
      </c>
      <c r="L135">
        <v>1</v>
      </c>
      <c r="P135">
        <v>4.9350000000000003E-12</v>
      </c>
      <c r="Q135">
        <v>-1.1338094999999999E-8</v>
      </c>
      <c r="R135">
        <v>9.0117748639999993E-6</v>
      </c>
      <c r="S135">
        <v>5.2371291151800004E-4</v>
      </c>
      <c r="T135">
        <f>0.458015907559471</f>
        <v>0.45801590755947102</v>
      </c>
      <c r="V135">
        <v>60</v>
      </c>
      <c r="W135">
        <v>14</v>
      </c>
      <c r="X135" t="s">
        <v>111</v>
      </c>
      <c r="AA135">
        <v>0.29559999999999997</v>
      </c>
      <c r="AB135">
        <v>-0.47570000000000001</v>
      </c>
      <c r="AC135">
        <v>14.17</v>
      </c>
      <c r="AE135">
        <v>32</v>
      </c>
      <c r="AH135" s="28" t="s">
        <v>406</v>
      </c>
      <c r="AI135" s="29" t="s">
        <v>407</v>
      </c>
      <c r="AJ135" s="29" t="s">
        <v>408</v>
      </c>
      <c r="AK135" s="26">
        <f>IF(AQ164="UDEN FOR OMRÅDET","NOT POSSIBLE",IF(AR164="UDEN FOR OMRÅDET","NOT POSSIBLE",(ROUND(0.000000000004935*AI129^4-0.000000011338095*AI129^3+0.000009011774864*AI129^2+0.000523712911518*AI129+0.458015907559471,1))))</f>
        <v>0.5</v>
      </c>
      <c r="AL135" s="27">
        <f>IF(AQ164="UDEN FOR OMRÅDET","NOT POSSIBLE",IF(AI129&lt;60,14,((((0.2956*AK135^2-0.4757*AK135+14.17))))))</f>
        <v>14</v>
      </c>
      <c r="AO135" t="s">
        <v>19</v>
      </c>
      <c r="AP135" t="s">
        <v>111</v>
      </c>
    </row>
    <row r="136" spans="2:42">
      <c r="B136" t="s">
        <v>409</v>
      </c>
      <c r="C136" t="s">
        <v>365</v>
      </c>
      <c r="D136" t="s">
        <v>410</v>
      </c>
      <c r="E136" t="s">
        <v>93</v>
      </c>
      <c r="F136">
        <v>86</v>
      </c>
      <c r="G136">
        <v>1550</v>
      </c>
      <c r="H136" t="s">
        <v>84</v>
      </c>
      <c r="I136" t="s">
        <v>85</v>
      </c>
      <c r="J136" t="s">
        <v>86</v>
      </c>
      <c r="K136" t="s">
        <v>87</v>
      </c>
      <c r="L136">
        <v>1</v>
      </c>
      <c r="P136" s="52">
        <v>1.43958726E-12</v>
      </c>
      <c r="Q136" s="52">
        <v>-4.0560236741300001E-9</v>
      </c>
      <c r="R136">
        <v>4.2670132068908997E-6</v>
      </c>
      <c r="S136">
        <f>-0.000061224426617176</f>
        <v>-6.1224426617176002E-5</v>
      </c>
      <c r="T136">
        <v>0.50946561857998296</v>
      </c>
      <c r="V136">
        <v>86</v>
      </c>
      <c r="W136">
        <v>9</v>
      </c>
      <c r="X136" t="s">
        <v>111</v>
      </c>
      <c r="AA136">
        <v>0.55649999999999999</v>
      </c>
      <c r="AB136">
        <v>-0.78649999999999998</v>
      </c>
      <c r="AC136">
        <v>9.2446000000000002</v>
      </c>
      <c r="AE136">
        <v>33</v>
      </c>
      <c r="AH136" s="24" t="s">
        <v>411</v>
      </c>
      <c r="AI136" s="25" t="s">
        <v>412</v>
      </c>
      <c r="AJ136" s="25" t="s">
        <v>413</v>
      </c>
      <c r="AK136" s="26">
        <f>IF(AQ165="UDEN FOR OMRÅDET","NOT POSSIBLE",IF(AR165="UDEN FOR OMRÅDET","NOT POSSIBLE",IF(AI129&lt;1465,(1.43958726E-12*AI129^4-4.05602367413E-09*AI129^3+0.0000042670132068909*AI129^2-0.000061224426617176*AI129+0.509465618579983),(2.758949268903E-08*AI129^4-0.000165382498714462*AI129^3+0.371749749406838*AI129^2-371.370189738866*AI129+139116.043827614))))</f>
        <v>0.50946561857998296</v>
      </c>
      <c r="AL136" s="27">
        <f>IF(AQ165="UDEN FOR OMRÅDET","NOT POSSIBLE",IF(AI129&lt;86,9,((((0.5565*AK136^2-0.7865*AK136+9.2446))))))</f>
        <v>9</v>
      </c>
      <c r="AO136" t="s">
        <v>414</v>
      </c>
      <c r="AP136" t="s">
        <v>111</v>
      </c>
    </row>
    <row r="137" spans="2:42">
      <c r="B137" t="s">
        <v>415</v>
      </c>
      <c r="C137" t="s">
        <v>365</v>
      </c>
      <c r="D137" t="s">
        <v>416</v>
      </c>
      <c r="E137" t="s">
        <v>93</v>
      </c>
      <c r="F137">
        <v>102</v>
      </c>
      <c r="G137">
        <v>1930</v>
      </c>
      <c r="H137" t="s">
        <v>84</v>
      </c>
      <c r="I137" t="s">
        <v>85</v>
      </c>
      <c r="J137" t="s">
        <v>86</v>
      </c>
      <c r="K137" t="s">
        <v>87</v>
      </c>
      <c r="L137">
        <v>1</v>
      </c>
      <c r="O137" s="52">
        <v>2.8068000000000001E-16</v>
      </c>
      <c r="P137" s="52">
        <v>-1.30894961E-12</v>
      </c>
      <c r="Q137" s="52">
        <v>2.2623352201099998E-9</v>
      </c>
      <c r="R137" s="52">
        <v>-1.24113081172312E-6</v>
      </c>
      <c r="S137">
        <v>1.3592215581266899E-3</v>
      </c>
      <c r="T137">
        <v>0.36672369992407</v>
      </c>
      <c r="V137">
        <v>1150</v>
      </c>
      <c r="W137">
        <v>16</v>
      </c>
      <c r="X137" t="s">
        <v>111</v>
      </c>
      <c r="AA137">
        <v>1.3</v>
      </c>
      <c r="AB137">
        <v>-3.3</v>
      </c>
      <c r="AC137">
        <v>17.399999999999999</v>
      </c>
      <c r="AE137">
        <v>34</v>
      </c>
      <c r="AH137" s="28" t="s">
        <v>417</v>
      </c>
      <c r="AI137" s="29" t="s">
        <v>418</v>
      </c>
      <c r="AJ137" s="29" t="s">
        <v>419</v>
      </c>
      <c r="AK137" s="26">
        <f>IF(AQ166="UDEN FOR OMRÅDET","NOT POSSIBLE",IF(AR166="UDEN FOR OMRÅDET","NOT POSSIBLE",(ROUND(2.8068E-16*AI129^5-1.30894961E-12*AI129^4+2.26233522011E-09*AI129^3-1.24113081172312E-06*AI129^2+0.00135922155812669*AI129+0.36672369992407,1))))</f>
        <v>0.4</v>
      </c>
      <c r="AL137" s="27">
        <f>IF(AQ166="UDEN FOR OMRÅDET","NOT POSSIBLE",IF(AI129&lt;1150,16,((((1.3*AK137^2-3.3*AK137+17.4))))))</f>
        <v>16</v>
      </c>
      <c r="AO137" t="s">
        <v>19</v>
      </c>
      <c r="AP137" t="s">
        <v>111</v>
      </c>
    </row>
    <row r="138" spans="2:42">
      <c r="B138" t="s">
        <v>420</v>
      </c>
      <c r="C138" t="s">
        <v>365</v>
      </c>
      <c r="D138" t="s">
        <v>421</v>
      </c>
      <c r="E138" t="s">
        <v>93</v>
      </c>
      <c r="F138">
        <v>95</v>
      </c>
      <c r="G138">
        <v>2000</v>
      </c>
      <c r="H138" t="s">
        <v>84</v>
      </c>
      <c r="I138" t="s">
        <v>85</v>
      </c>
      <c r="J138" t="s">
        <v>86</v>
      </c>
      <c r="K138" t="s">
        <v>87</v>
      </c>
      <c r="L138">
        <v>1</v>
      </c>
      <c r="N138" s="52">
        <v>3.577666E-19</v>
      </c>
      <c r="O138" s="52">
        <v>-2.0108634327000002E-15</v>
      </c>
      <c r="P138" s="52">
        <v>4.5155824969613999E-12</v>
      </c>
      <c r="Q138" s="52">
        <v>-5.1485094904456903E-9</v>
      </c>
      <c r="R138" s="52">
        <v>3.0601454270775199E-6</v>
      </c>
      <c r="S138">
        <v>8.6607265511899601E-4</v>
      </c>
      <c r="T138">
        <v>0.39884398752896799</v>
      </c>
      <c r="V138">
        <v>975</v>
      </c>
      <c r="W138">
        <v>10</v>
      </c>
      <c r="X138" t="s">
        <v>111</v>
      </c>
      <c r="AA138">
        <v>-2</v>
      </c>
      <c r="AB138">
        <f>18.6</f>
        <v>18.600000000000001</v>
      </c>
      <c r="AC138">
        <v>-16.399999999999999</v>
      </c>
      <c r="AE138">
        <v>35</v>
      </c>
      <c r="AH138" s="30" t="s">
        <v>422</v>
      </c>
      <c r="AI138" s="31" t="s">
        <v>423</v>
      </c>
      <c r="AJ138" s="31" t="s">
        <v>404</v>
      </c>
      <c r="AK138" s="26">
        <f>IF(AQ167="UDEN FOR OMRÅDET","NOT POSSIBLE",IF(AR167="UDEN FOR OMRÅDET","NOT POSSIBLE",(ROUND(3.577666E-19*AI129^6-2.0108634327E-15*AI129^5+4.5155824969614E-12*AI129^4-5.14850949044569E-09*AI129^3+3.06014542707752E-06*AI129^2+0.000866072655118996*AI129+0.398843987528968,1))))</f>
        <v>0.4</v>
      </c>
      <c r="AL138" s="27">
        <f>IF(AQ167="UDEN FOR OMRÅDET","NOT POSSIBLE",IF(AI129&lt;975,10.2,((((-2*AK138^2+18.6*AK138-16.4))))))</f>
        <v>10.199999999999999</v>
      </c>
      <c r="AO138" t="s">
        <v>19</v>
      </c>
      <c r="AP138" t="s">
        <v>111</v>
      </c>
    </row>
    <row r="139" spans="2:42">
      <c r="B139" t="s">
        <v>424</v>
      </c>
      <c r="C139" t="s">
        <v>365</v>
      </c>
      <c r="D139" t="s">
        <v>425</v>
      </c>
      <c r="E139" t="s">
        <v>93</v>
      </c>
      <c r="F139">
        <v>137</v>
      </c>
      <c r="G139">
        <v>2400</v>
      </c>
      <c r="H139" t="s">
        <v>84</v>
      </c>
      <c r="I139" t="s">
        <v>85</v>
      </c>
      <c r="J139" t="s">
        <v>86</v>
      </c>
      <c r="K139" t="s">
        <v>87</v>
      </c>
      <c r="L139">
        <v>1</v>
      </c>
      <c r="O139" s="52">
        <v>1.6083999999999999E-16</v>
      </c>
      <c r="P139" s="52">
        <v>-7.8792682E-13</v>
      </c>
      <c r="Q139" s="52">
        <v>1.22444138078E-9</v>
      </c>
      <c r="R139" s="52">
        <v>-5.1797692941026995E-7</v>
      </c>
      <c r="S139">
        <v>1.2573282534057201E-3</v>
      </c>
      <c r="T139">
        <v>0.32741464494962402</v>
      </c>
      <c r="V139">
        <v>550</v>
      </c>
      <c r="W139">
        <v>14</v>
      </c>
      <c r="X139" t="s">
        <v>111</v>
      </c>
      <c r="Y139">
        <v>-0.29904761899999999</v>
      </c>
      <c r="Z139">
        <v>2.8238095238000001</v>
      </c>
      <c r="AA139">
        <v>-6.6666666667000003</v>
      </c>
      <c r="AB139">
        <v>5.819047619</v>
      </c>
      <c r="AC139">
        <f>12.4228571429</f>
        <v>12.4228571429</v>
      </c>
      <c r="AE139">
        <v>36</v>
      </c>
      <c r="AH139" s="28" t="s">
        <v>426</v>
      </c>
      <c r="AI139" s="29" t="s">
        <v>427</v>
      </c>
      <c r="AJ139" s="29" t="s">
        <v>408</v>
      </c>
      <c r="AK139" s="26">
        <f>IF(AQ168="UDEN FOR OMRÅDET","NOT POSSIBLE",IF(AR168="UDEN FOR OMRÅDET","NOT POSSIBLE",(ROUND(1.6084E-16*AI129^5-7.8792682E-13*AI129^4+1.22444138078E-09*AI129^3-5.1797692941027E-07*AI129^2+0.00125732825340572*AI129+0.327414644949624,1)
)))</f>
        <v>0.3</v>
      </c>
      <c r="AL139" s="27">
        <f>IF(AQ168="UDEN FOR OMRÅDET","NOT POSSIBLE",IF(AI129&lt;550,14,((((-0.299047619*AK139^4+2.8238095238*AK139^3-6.6666666667*AK139^2+5.819047619*AK139+12.4228571429))))))</f>
        <v>14</v>
      </c>
      <c r="AO139" t="s">
        <v>19</v>
      </c>
      <c r="AP139" t="s">
        <v>111</v>
      </c>
    </row>
    <row r="140" spans="2:42">
      <c r="B140" t="s">
        <v>428</v>
      </c>
      <c r="C140" t="s">
        <v>365</v>
      </c>
      <c r="D140" t="s">
        <v>218</v>
      </c>
      <c r="E140" t="s">
        <v>93</v>
      </c>
      <c r="F140">
        <v>200</v>
      </c>
      <c r="G140">
        <v>5000</v>
      </c>
      <c r="H140" t="s">
        <v>84</v>
      </c>
      <c r="I140" t="s">
        <v>85</v>
      </c>
      <c r="J140" t="s">
        <v>86</v>
      </c>
      <c r="K140" t="s">
        <v>87</v>
      </c>
      <c r="L140">
        <v>1</v>
      </c>
      <c r="P140" s="52">
        <v>-7.6460000000000004E-16</v>
      </c>
      <c r="Q140" s="52">
        <v>8.6616720300000004E-12</v>
      </c>
      <c r="R140" s="52">
        <v>-1.3683043339460001E-8</v>
      </c>
      <c r="S140">
        <v>6.7460844908475695E-4</v>
      </c>
      <c r="T140">
        <v>0.365102207453672</v>
      </c>
      <c r="V140">
        <v>200</v>
      </c>
      <c r="W140">
        <v>15</v>
      </c>
      <c r="X140" t="s">
        <v>111</v>
      </c>
      <c r="AA140">
        <v>0.28524980170000003</v>
      </c>
      <c r="AB140">
        <v>0.43778747029999998</v>
      </c>
      <c r="AC140">
        <v>14.6948850119</v>
      </c>
      <c r="AE140">
        <v>37</v>
      </c>
      <c r="AH140" s="28" t="s">
        <v>429</v>
      </c>
      <c r="AI140" s="29" t="s">
        <v>430</v>
      </c>
      <c r="AJ140" s="29" t="s">
        <v>431</v>
      </c>
      <c r="AK140" s="26">
        <f>IF(AQ170="UDEN FOR OMRÅDET","NOT POSSIBLE",IF(AR170="UDEN FOR OMRÅDET","NOT POSSIBLE",(-0.0000000000000007646*AI129^4+8.66167203E-12*AI129^3-1.368304333946E-08*AI129^2+0.000674608449084757*AI129+0.365102207453672)))</f>
        <v>0.365102207453672</v>
      </c>
      <c r="AL140" s="27">
        <f>IF(AQ170="UDEN FOR OMRÅDET","NOT POSSIBLE",IF(AI129&lt;200,15,((((0.2852498017*AK140^2+0.4377874703*AK140+14.6948850119))))))</f>
        <v>15</v>
      </c>
      <c r="AO140" t="s">
        <v>19</v>
      </c>
      <c r="AP140" t="s">
        <v>111</v>
      </c>
    </row>
    <row r="142" spans="2:42">
      <c r="B142" t="s">
        <v>432</v>
      </c>
      <c r="C142" t="s">
        <v>365</v>
      </c>
      <c r="D142" t="s">
        <v>253</v>
      </c>
      <c r="E142" t="s">
        <v>93</v>
      </c>
      <c r="F142">
        <v>719</v>
      </c>
      <c r="G142">
        <v>7400</v>
      </c>
      <c r="H142" t="s">
        <v>84</v>
      </c>
      <c r="I142" s="21" t="s">
        <v>254</v>
      </c>
      <c r="J142" t="s">
        <v>86</v>
      </c>
      <c r="K142" t="s">
        <v>87</v>
      </c>
      <c r="L142">
        <v>1</v>
      </c>
      <c r="P142" s="52">
        <v>5.9872999999999997E-16</v>
      </c>
      <c r="Q142" s="52">
        <v>-9.5790398000000006E-12</v>
      </c>
      <c r="R142" s="52">
        <v>3.9220383708960002E-8</v>
      </c>
      <c r="S142">
        <v>5.1798248962559999E-4</v>
      </c>
      <c r="T142">
        <v>0.10793301065880601</v>
      </c>
      <c r="V142">
        <v>3350</v>
      </c>
      <c r="W142">
        <v>10</v>
      </c>
      <c r="X142" t="s">
        <v>111</v>
      </c>
      <c r="AA142">
        <v>0.95</v>
      </c>
      <c r="AB142">
        <v>-2.25</v>
      </c>
      <c r="AC142">
        <v>10.8</v>
      </c>
      <c r="AE142">
        <v>38</v>
      </c>
      <c r="AH142" s="30" t="s">
        <v>433</v>
      </c>
      <c r="AI142" s="31" t="s">
        <v>434</v>
      </c>
      <c r="AJ142" s="31" t="s">
        <v>404</v>
      </c>
      <c r="AK142" s="26">
        <f>IF(AQ171="UDEN FOR OMRÅDET","NOT POSSIBLE",IF(AR171="UDEN FOR OMRÅDET","NOT POSSIBLE",(5.9873E-16*AI129^4-0.0000000000095790398*AI129^3+3.922038370896E-08*AI129^2+0.0005179824896256*AI129+0.107933010658806)))</f>
        <v>0.10793301065880601</v>
      </c>
      <c r="AL142" s="27">
        <f>IF(AQ171="UDEN FOR OMRÅDET","NOT POSSIBLE",IF(AI129&lt;3350,10,((((0.95*AK142^2-2.25*AK142+10.8))))))</f>
        <v>10</v>
      </c>
      <c r="AO142" t="s">
        <v>19</v>
      </c>
      <c r="AP142" t="s">
        <v>111</v>
      </c>
    </row>
    <row r="143" spans="2:42" ht="15.75" thickBot="1">
      <c r="B143" t="s">
        <v>435</v>
      </c>
      <c r="C143" t="s">
        <v>365</v>
      </c>
      <c r="D143" t="s">
        <v>258</v>
      </c>
      <c r="E143" t="s">
        <v>93</v>
      </c>
      <c r="F143">
        <v>900</v>
      </c>
      <c r="G143">
        <v>10350</v>
      </c>
      <c r="H143" t="s">
        <v>84</v>
      </c>
      <c r="I143" s="21" t="s">
        <v>254</v>
      </c>
      <c r="J143" t="s">
        <v>86</v>
      </c>
      <c r="K143" t="s">
        <v>87</v>
      </c>
      <c r="L143">
        <v>1</v>
      </c>
      <c r="P143">
        <v>-7.0000000000000003E-17</v>
      </c>
      <c r="Q143" s="52">
        <v>1.18072E-12</v>
      </c>
      <c r="R143">
        <v>-1.8721557889999999E-8</v>
      </c>
      <c r="S143">
        <v>5.2869856838356002E-4</v>
      </c>
      <c r="T143">
        <v>4.9657095265902403E-2</v>
      </c>
      <c r="V143">
        <v>4200</v>
      </c>
      <c r="W143">
        <v>10</v>
      </c>
      <c r="X143" t="s">
        <v>111</v>
      </c>
      <c r="Y143">
        <f>-0.1914</f>
        <v>-0.19139999999999999</v>
      </c>
      <c r="Z143">
        <f>1.831</f>
        <v>1.831</v>
      </c>
      <c r="AA143">
        <v>-4</v>
      </c>
      <c r="AB143">
        <v>3.1547999999999998</v>
      </c>
      <c r="AC143">
        <f>9.2057</f>
        <v>9.2057000000000002</v>
      </c>
      <c r="AE143">
        <v>39</v>
      </c>
      <c r="AH143" s="63" t="s">
        <v>436</v>
      </c>
      <c r="AI143" s="64" t="s">
        <v>437</v>
      </c>
      <c r="AJ143" s="64" t="s">
        <v>404</v>
      </c>
      <c r="AK143" s="35">
        <f>IF(AQ172="UDEN FOR OMRÅDET","NOT POSSIBLE",IF(AR172="UDEN FOR OMRÅDET","NOT POSSIBLE",(ROUND(-0.00000000000000007*AI129^4+0.00000000000118072*AI129^3-0.00000001872155789*AI129^2+0.00052869856838356*AI129+0.0496570952659024,1))))</f>
        <v>0</v>
      </c>
      <c r="AL143" s="65">
        <f>IF(AQ172="UDEN FOR OMRÅDET","NOT POSSIBLE",IF(AI129&lt;4200,10,((((-0.1914*AK143^4+1.831*AK143^3-4*AK143^2+3.1548*AK143+9.2057))))))</f>
        <v>10</v>
      </c>
      <c r="AO143" t="s">
        <v>19</v>
      </c>
      <c r="AP143" t="s">
        <v>111</v>
      </c>
    </row>
    <row r="144" spans="2:42" ht="15.75" thickTop="1"/>
    <row r="145" spans="2:12">
      <c r="B145" t="s">
        <v>438</v>
      </c>
      <c r="C145" t="s">
        <v>439</v>
      </c>
      <c r="D145" t="s">
        <v>440</v>
      </c>
      <c r="E145" t="s">
        <v>441</v>
      </c>
      <c r="F145">
        <v>150</v>
      </c>
      <c r="G145">
        <v>1400</v>
      </c>
      <c r="H145" t="s">
        <v>84</v>
      </c>
      <c r="I145" t="s">
        <v>85</v>
      </c>
      <c r="J145" t="s">
        <v>442</v>
      </c>
      <c r="K145" t="s">
        <v>87</v>
      </c>
      <c r="L145">
        <v>1</v>
      </c>
    </row>
    <row r="146" spans="2:12">
      <c r="B146" t="s">
        <v>443</v>
      </c>
      <c r="C146" t="s">
        <v>439</v>
      </c>
      <c r="D146" t="s">
        <v>193</v>
      </c>
      <c r="E146" t="s">
        <v>441</v>
      </c>
      <c r="F146">
        <v>300</v>
      </c>
      <c r="G146">
        <v>4500</v>
      </c>
      <c r="H146" t="s">
        <v>84</v>
      </c>
      <c r="I146" t="s">
        <v>85</v>
      </c>
      <c r="J146" t="s">
        <v>442</v>
      </c>
      <c r="K146" t="s">
        <v>87</v>
      </c>
      <c r="L146">
        <v>1</v>
      </c>
    </row>
    <row r="148" spans="2:12">
      <c r="B148" t="s">
        <v>7302</v>
      </c>
      <c r="C148" t="s">
        <v>15208</v>
      </c>
      <c r="D148" t="s">
        <v>440</v>
      </c>
      <c r="E148">
        <v>5.5</v>
      </c>
      <c r="F148">
        <v>525</v>
      </c>
      <c r="G148">
        <v>2000</v>
      </c>
      <c r="H148" t="s">
        <v>15213</v>
      </c>
      <c r="I148" t="s">
        <v>15209</v>
      </c>
      <c r="K148" t="s">
        <v>269</v>
      </c>
      <c r="L148">
        <v>1</v>
      </c>
    </row>
    <row r="149" spans="2:12">
      <c r="B149" t="s">
        <v>7304</v>
      </c>
      <c r="C149" t="s">
        <v>15208</v>
      </c>
      <c r="D149" t="s">
        <v>193</v>
      </c>
      <c r="E149">
        <v>5.5</v>
      </c>
      <c r="F149">
        <v>525</v>
      </c>
      <c r="G149">
        <v>2000</v>
      </c>
      <c r="H149" t="s">
        <v>15213</v>
      </c>
      <c r="I149" t="s">
        <v>15209</v>
      </c>
      <c r="K149" t="s">
        <v>269</v>
      </c>
      <c r="L149">
        <v>1</v>
      </c>
    </row>
    <row r="150" spans="2:12">
      <c r="B150" t="s">
        <v>7306</v>
      </c>
      <c r="C150" t="s">
        <v>15208</v>
      </c>
      <c r="D150" t="s">
        <v>76</v>
      </c>
      <c r="E150">
        <v>5.5</v>
      </c>
      <c r="F150">
        <v>850</v>
      </c>
      <c r="G150">
        <v>4100</v>
      </c>
      <c r="H150" t="s">
        <v>15213</v>
      </c>
      <c r="I150" t="s">
        <v>15209</v>
      </c>
      <c r="K150" t="s">
        <v>269</v>
      </c>
      <c r="L150">
        <v>1</v>
      </c>
    </row>
    <row r="151" spans="2:12">
      <c r="B151" t="s">
        <v>7308</v>
      </c>
      <c r="C151" t="s">
        <v>15208</v>
      </c>
      <c r="D151" t="s">
        <v>218</v>
      </c>
      <c r="E151">
        <v>5.5</v>
      </c>
      <c r="F151">
        <v>850</v>
      </c>
      <c r="G151">
        <v>4100</v>
      </c>
      <c r="H151" t="s">
        <v>15213</v>
      </c>
      <c r="I151" t="s">
        <v>15209</v>
      </c>
      <c r="K151" t="s">
        <v>269</v>
      </c>
      <c r="L151">
        <v>1</v>
      </c>
    </row>
    <row r="152" spans="2:12">
      <c r="B152" t="s">
        <v>7310</v>
      </c>
      <c r="C152" t="s">
        <v>15208</v>
      </c>
      <c r="D152" t="s">
        <v>253</v>
      </c>
      <c r="E152">
        <v>15</v>
      </c>
      <c r="F152">
        <v>2000</v>
      </c>
      <c r="G152">
        <v>9500</v>
      </c>
      <c r="H152" t="s">
        <v>15213</v>
      </c>
      <c r="I152" t="s">
        <v>15209</v>
      </c>
      <c r="K152" t="s">
        <v>269</v>
      </c>
      <c r="L152">
        <v>1</v>
      </c>
    </row>
    <row r="154" spans="2:12">
      <c r="B154" t="s">
        <v>7288</v>
      </c>
      <c r="C154" t="s">
        <v>15208</v>
      </c>
      <c r="D154" t="s">
        <v>258</v>
      </c>
      <c r="E154">
        <v>20</v>
      </c>
      <c r="F154">
        <v>3500</v>
      </c>
      <c r="G154">
        <v>24000</v>
      </c>
      <c r="H154" t="s">
        <v>267</v>
      </c>
      <c r="I154" t="s">
        <v>15210</v>
      </c>
      <c r="K154" t="s">
        <v>269</v>
      </c>
      <c r="L154">
        <v>1</v>
      </c>
    </row>
    <row r="155" spans="2:12">
      <c r="B155" t="s">
        <v>7292</v>
      </c>
      <c r="C155" t="s">
        <v>15208</v>
      </c>
      <c r="D155" t="s">
        <v>15211</v>
      </c>
      <c r="E155">
        <v>20</v>
      </c>
      <c r="F155">
        <v>6000</v>
      </c>
      <c r="G155">
        <v>35000</v>
      </c>
      <c r="H155" t="s">
        <v>267</v>
      </c>
      <c r="I155" t="s">
        <v>15210</v>
      </c>
      <c r="K155" t="s">
        <v>269</v>
      </c>
      <c r="L155">
        <v>1</v>
      </c>
    </row>
    <row r="156" spans="2:12">
      <c r="B156" t="s">
        <v>7294</v>
      </c>
      <c r="C156" t="s">
        <v>15208</v>
      </c>
      <c r="D156" t="s">
        <v>15212</v>
      </c>
      <c r="E156">
        <v>20</v>
      </c>
      <c r="F156">
        <v>7000</v>
      </c>
      <c r="G156">
        <v>43000</v>
      </c>
      <c r="H156" t="s">
        <v>267</v>
      </c>
      <c r="I156" t="s">
        <v>15210</v>
      </c>
      <c r="K156" t="s">
        <v>269</v>
      </c>
      <c r="L156">
        <v>1</v>
      </c>
    </row>
    <row r="158" spans="2:12">
      <c r="B158" t="s">
        <v>7296</v>
      </c>
      <c r="C158" t="s">
        <v>15208</v>
      </c>
      <c r="D158" t="s">
        <v>258</v>
      </c>
      <c r="E158">
        <v>20</v>
      </c>
      <c r="F158">
        <v>3500</v>
      </c>
      <c r="G158">
        <v>24000</v>
      </c>
      <c r="H158" t="s">
        <v>84</v>
      </c>
      <c r="I158" t="s">
        <v>15210</v>
      </c>
      <c r="K158" t="s">
        <v>269</v>
      </c>
      <c r="L158">
        <v>1</v>
      </c>
    </row>
    <row r="159" spans="2:12">
      <c r="B159" t="s">
        <v>7298</v>
      </c>
      <c r="C159" t="s">
        <v>15208</v>
      </c>
      <c r="D159" t="s">
        <v>15211</v>
      </c>
      <c r="E159">
        <v>20</v>
      </c>
      <c r="F159">
        <v>6000</v>
      </c>
      <c r="G159">
        <v>35000</v>
      </c>
      <c r="H159" t="s">
        <v>84</v>
      </c>
      <c r="I159" t="s">
        <v>15210</v>
      </c>
      <c r="K159" t="s">
        <v>269</v>
      </c>
      <c r="L159">
        <v>1</v>
      </c>
    </row>
    <row r="160" spans="2:12">
      <c r="B160" t="s">
        <v>7300</v>
      </c>
      <c r="C160" t="s">
        <v>15208</v>
      </c>
      <c r="D160" t="s">
        <v>15212</v>
      </c>
      <c r="E160">
        <v>20</v>
      </c>
      <c r="F160">
        <v>7000</v>
      </c>
      <c r="G160">
        <v>43000</v>
      </c>
      <c r="H160" t="s">
        <v>84</v>
      </c>
      <c r="I160" t="s">
        <v>15210</v>
      </c>
      <c r="K160" t="s">
        <v>269</v>
      </c>
      <c r="L160">
        <v>1</v>
      </c>
    </row>
    <row r="162" spans="2:32">
      <c r="B162" t="s">
        <v>15215</v>
      </c>
      <c r="C162" t="s">
        <v>15233</v>
      </c>
      <c r="D162" t="s">
        <v>266</v>
      </c>
      <c r="E162">
        <v>20</v>
      </c>
      <c r="F162">
        <v>2480</v>
      </c>
      <c r="G162">
        <v>15000</v>
      </c>
      <c r="H162" t="s">
        <v>267</v>
      </c>
      <c r="I162" t="s">
        <v>268</v>
      </c>
      <c r="J162" t="s">
        <v>86</v>
      </c>
      <c r="K162" t="s">
        <v>269</v>
      </c>
      <c r="L162">
        <v>1</v>
      </c>
      <c r="Q162">
        <v>-6.9999999999999995E-13</v>
      </c>
      <c r="R162">
        <v>1.11E-8</v>
      </c>
      <c r="S162">
        <v>2.6709999999999999E-4</v>
      </c>
      <c r="T162">
        <v>-0.14369999999999999</v>
      </c>
      <c r="V162">
        <v>3900</v>
      </c>
      <c r="W162">
        <v>6.5</v>
      </c>
      <c r="X162" t="s">
        <v>111</v>
      </c>
      <c r="Z162">
        <v>0.25</v>
      </c>
      <c r="AA162">
        <v>-0.25</v>
      </c>
      <c r="AB162">
        <v>0.5</v>
      </c>
      <c r="AC162">
        <v>6</v>
      </c>
      <c r="AE162">
        <v>15</v>
      </c>
      <c r="AF162">
        <v>15</v>
      </c>
    </row>
    <row r="163" spans="2:32">
      <c r="B163" t="s">
        <v>15216</v>
      </c>
      <c r="C163" t="s">
        <v>15233</v>
      </c>
      <c r="D163" t="s">
        <v>275</v>
      </c>
      <c r="E163">
        <v>20</v>
      </c>
      <c r="F163">
        <v>3920</v>
      </c>
      <c r="G163">
        <v>24000</v>
      </c>
      <c r="H163" t="s">
        <v>267</v>
      </c>
      <c r="I163" t="s">
        <v>268</v>
      </c>
      <c r="J163" t="s">
        <v>86</v>
      </c>
      <c r="K163" t="s">
        <v>269</v>
      </c>
      <c r="L163">
        <v>1</v>
      </c>
      <c r="Q163">
        <v>-1.5899999999999998E-13</v>
      </c>
      <c r="R163">
        <v>4.2389999999999999E-9</v>
      </c>
      <c r="S163">
        <v>1.5977400000000001E-4</v>
      </c>
      <c r="T163">
        <v>-9.9710999999999994E-2</v>
      </c>
      <c r="V163">
        <v>6200</v>
      </c>
      <c r="W163">
        <v>19</v>
      </c>
      <c r="X163" t="s">
        <v>111</v>
      </c>
      <c r="Z163">
        <v>0.66669999999999996</v>
      </c>
      <c r="AA163">
        <v>-0.5</v>
      </c>
      <c r="AB163">
        <v>-1.1667000000000001</v>
      </c>
      <c r="AC163">
        <v>20</v>
      </c>
      <c r="AE163">
        <v>16</v>
      </c>
      <c r="AF163">
        <v>16</v>
      </c>
    </row>
    <row r="164" spans="2:32">
      <c r="B164" t="s">
        <v>15217</v>
      </c>
      <c r="C164" t="s">
        <v>15233</v>
      </c>
      <c r="D164" t="s">
        <v>280</v>
      </c>
      <c r="E164">
        <v>20</v>
      </c>
      <c r="F164">
        <v>4380</v>
      </c>
      <c r="G164">
        <v>25000</v>
      </c>
      <c r="H164" t="s">
        <v>267</v>
      </c>
      <c r="I164" t="s">
        <v>268</v>
      </c>
      <c r="J164" t="s">
        <v>86</v>
      </c>
      <c r="K164" t="s">
        <v>269</v>
      </c>
      <c r="L164">
        <v>1</v>
      </c>
      <c r="Q164">
        <v>-1.24E-13</v>
      </c>
      <c r="R164">
        <v>2.4870000000000002E-9</v>
      </c>
      <c r="S164">
        <v>1.85365E-4</v>
      </c>
      <c r="T164">
        <v>-0.283831</v>
      </c>
      <c r="V164">
        <v>6600</v>
      </c>
      <c r="W164">
        <v>15</v>
      </c>
      <c r="X164" t="s">
        <v>111</v>
      </c>
      <c r="Z164">
        <v>0.66669999999999996</v>
      </c>
      <c r="AA164">
        <v>-4.5</v>
      </c>
      <c r="AB164">
        <v>11.833</v>
      </c>
      <c r="AC164">
        <v>7</v>
      </c>
      <c r="AE164">
        <v>17</v>
      </c>
      <c r="AF164">
        <v>17</v>
      </c>
    </row>
    <row r="165" spans="2:32">
      <c r="B165" t="s">
        <v>15218</v>
      </c>
      <c r="C165" t="s">
        <v>15233</v>
      </c>
      <c r="D165" t="s">
        <v>284</v>
      </c>
      <c r="E165">
        <v>20</v>
      </c>
      <c r="F165">
        <v>5950</v>
      </c>
      <c r="G165">
        <v>35000</v>
      </c>
      <c r="H165" t="s">
        <v>267</v>
      </c>
      <c r="I165" t="s">
        <v>268</v>
      </c>
      <c r="J165" t="s">
        <v>86</v>
      </c>
      <c r="K165" t="s">
        <v>269</v>
      </c>
      <c r="L165">
        <v>1</v>
      </c>
      <c r="P165">
        <v>4.0699999999999999E-18</v>
      </c>
      <c r="Q165">
        <v>-3.6799000000000003E-13</v>
      </c>
      <c r="R165">
        <v>1.016138E-8</v>
      </c>
      <c r="S165">
        <v>3.1677680000000002E-5</v>
      </c>
      <c r="T165">
        <v>0.12121137999999999</v>
      </c>
      <c r="V165">
        <v>9100</v>
      </c>
      <c r="W165">
        <v>30</v>
      </c>
      <c r="X165" t="s">
        <v>111</v>
      </c>
      <c r="Z165">
        <v>2.6667000000000001</v>
      </c>
      <c r="AA165">
        <v>-15.5</v>
      </c>
      <c r="AB165">
        <v>29.832999999999998</v>
      </c>
      <c r="AC165">
        <v>13</v>
      </c>
      <c r="AE165">
        <v>18</v>
      </c>
      <c r="AF165">
        <v>18</v>
      </c>
    </row>
    <row r="166" spans="2:32">
      <c r="B166" t="s">
        <v>15219</v>
      </c>
      <c r="C166" t="s">
        <v>15233</v>
      </c>
      <c r="D166" t="s">
        <v>289</v>
      </c>
      <c r="E166">
        <v>20</v>
      </c>
      <c r="F166">
        <v>5340</v>
      </c>
      <c r="G166">
        <v>34000</v>
      </c>
      <c r="H166" t="s">
        <v>267</v>
      </c>
      <c r="I166" t="s">
        <v>268</v>
      </c>
      <c r="J166" t="s">
        <v>86</v>
      </c>
      <c r="K166" t="s">
        <v>269</v>
      </c>
      <c r="L166">
        <v>1</v>
      </c>
      <c r="Q166">
        <v>-4.4000000000000002E-14</v>
      </c>
      <c r="R166">
        <v>7.2800000000000007E-10</v>
      </c>
      <c r="S166">
        <v>1.5068899999999999E-4</v>
      </c>
      <c r="T166">
        <v>-0.254301</v>
      </c>
      <c r="V166">
        <v>8300</v>
      </c>
      <c r="W166">
        <v>16</v>
      </c>
      <c r="X166" t="s">
        <v>111</v>
      </c>
      <c r="Z166">
        <v>0.5</v>
      </c>
      <c r="AA166">
        <v>-3</v>
      </c>
      <c r="AB166">
        <v>7.5</v>
      </c>
      <c r="AC166">
        <v>11</v>
      </c>
      <c r="AE166">
        <v>19</v>
      </c>
      <c r="AF166">
        <v>19</v>
      </c>
    </row>
    <row r="167" spans="2:32">
      <c r="B167" t="s">
        <v>15220</v>
      </c>
      <c r="C167" t="s">
        <v>15233</v>
      </c>
      <c r="D167" t="s">
        <v>293</v>
      </c>
      <c r="E167">
        <v>20</v>
      </c>
      <c r="F167">
        <v>7020</v>
      </c>
      <c r="G167">
        <v>43000</v>
      </c>
      <c r="H167" t="s">
        <v>267</v>
      </c>
      <c r="I167" t="s">
        <v>268</v>
      </c>
      <c r="J167" t="s">
        <v>86</v>
      </c>
      <c r="K167" t="s">
        <v>269</v>
      </c>
      <c r="L167">
        <v>1</v>
      </c>
      <c r="P167">
        <v>1.5600000000000002E-18</v>
      </c>
      <c r="Q167">
        <v>-1.8379999999999998E-13</v>
      </c>
      <c r="R167">
        <v>6.5223399999999996E-9</v>
      </c>
      <c r="S167">
        <v>2.3986799999999999E-5</v>
      </c>
      <c r="T167">
        <v>0.17174038</v>
      </c>
      <c r="V167">
        <v>11000</v>
      </c>
      <c r="W167">
        <v>23</v>
      </c>
      <c r="X167" t="s">
        <v>111</v>
      </c>
      <c r="Z167">
        <v>1.8245614000000001</v>
      </c>
      <c r="AA167">
        <v>-9.2030075199999999</v>
      </c>
      <c r="AB167">
        <v>16.72431078</v>
      </c>
      <c r="AC167">
        <v>13.67293233</v>
      </c>
      <c r="AE167">
        <v>20</v>
      </c>
      <c r="AF167">
        <v>20</v>
      </c>
    </row>
    <row r="168" spans="2:32">
      <c r="B168" t="s">
        <v>15221</v>
      </c>
      <c r="C168" t="s">
        <v>15233</v>
      </c>
      <c r="D168" t="s">
        <v>298</v>
      </c>
      <c r="E168">
        <v>40</v>
      </c>
      <c r="F168">
        <v>12100</v>
      </c>
      <c r="G168">
        <v>68000</v>
      </c>
      <c r="H168" t="s">
        <v>267</v>
      </c>
      <c r="I168" t="s">
        <v>268</v>
      </c>
      <c r="J168" t="s">
        <v>86</v>
      </c>
      <c r="K168" t="s">
        <v>269</v>
      </c>
      <c r="L168">
        <v>1</v>
      </c>
      <c r="P168">
        <v>6.1389999999999997E-19</v>
      </c>
      <c r="Q168">
        <v>-1.06561E-13</v>
      </c>
      <c r="R168">
        <v>5.8288673999999995E-9</v>
      </c>
      <c r="S168">
        <v>-4.4458001400000003E-5</v>
      </c>
      <c r="T168">
        <v>0.45792423049999997</v>
      </c>
      <c r="V168">
        <v>8300</v>
      </c>
      <c r="W168">
        <v>16</v>
      </c>
      <c r="X168" t="s">
        <v>180</v>
      </c>
      <c r="Z168">
        <v>6.907609999999999E-14</v>
      </c>
      <c r="AA168">
        <v>-4.5265848999999998E-9</v>
      </c>
      <c r="AB168">
        <v>2.6335418949999999E-4</v>
      </c>
      <c r="AC168">
        <v>16.2995714859</v>
      </c>
      <c r="AE168">
        <v>21</v>
      </c>
      <c r="AF168">
        <v>21</v>
      </c>
    </row>
    <row r="169" spans="2:32">
      <c r="B169" t="s">
        <v>15222</v>
      </c>
      <c r="C169" t="s">
        <v>15233</v>
      </c>
      <c r="D169" t="s">
        <v>303</v>
      </c>
      <c r="E169">
        <v>40</v>
      </c>
      <c r="F169">
        <v>14800</v>
      </c>
      <c r="G169">
        <v>90000</v>
      </c>
      <c r="H169" t="s">
        <v>267</v>
      </c>
      <c r="I169" t="s">
        <v>268</v>
      </c>
      <c r="J169" t="s">
        <v>86</v>
      </c>
      <c r="K169" t="s">
        <v>269</v>
      </c>
      <c r="L169">
        <v>1</v>
      </c>
      <c r="P169">
        <v>2.0139999999999999E-19</v>
      </c>
      <c r="Q169">
        <v>-4.4820900000000001E-14</v>
      </c>
      <c r="R169">
        <v>3.0842416999999998E-9</v>
      </c>
      <c r="S169">
        <v>-2.0850082300000001E-5</v>
      </c>
      <c r="T169">
        <v>0.36518795329999998</v>
      </c>
      <c r="V169">
        <v>8300</v>
      </c>
      <c r="W169">
        <v>16</v>
      </c>
      <c r="X169" t="s">
        <v>180</v>
      </c>
      <c r="Z169">
        <v>1.2441399999999999E-14</v>
      </c>
      <c r="AA169">
        <v>4.7437114000000008E-9</v>
      </c>
      <c r="AB169">
        <v>4.8433650000000002E-7</v>
      </c>
      <c r="AC169">
        <v>27.423782106099999</v>
      </c>
      <c r="AE169">
        <v>22</v>
      </c>
      <c r="AF169">
        <v>22</v>
      </c>
    </row>
    <row r="170" spans="2:32">
      <c r="B170" t="s">
        <v>15223</v>
      </c>
      <c r="C170" t="s">
        <v>15233</v>
      </c>
      <c r="D170" t="s">
        <v>307</v>
      </c>
      <c r="E170">
        <v>40</v>
      </c>
      <c r="F170">
        <v>18500</v>
      </c>
      <c r="G170">
        <v>110000</v>
      </c>
      <c r="H170" t="s">
        <v>267</v>
      </c>
      <c r="I170" t="s">
        <v>268</v>
      </c>
      <c r="J170" t="s">
        <v>86</v>
      </c>
      <c r="K170" t="s">
        <v>269</v>
      </c>
      <c r="L170">
        <v>1</v>
      </c>
      <c r="Q170">
        <v>-2.3999999999999999E-15</v>
      </c>
      <c r="R170">
        <v>3.3459000000000003E-10</v>
      </c>
      <c r="S170">
        <v>2.8732230000000001E-5</v>
      </c>
      <c r="T170">
        <v>-3.5747109999999999E-2</v>
      </c>
      <c r="V170">
        <v>28500</v>
      </c>
      <c r="W170">
        <v>16</v>
      </c>
      <c r="X170" t="s">
        <v>180</v>
      </c>
      <c r="Z170">
        <v>4.6389999999999998E-14</v>
      </c>
      <c r="AA170">
        <v>-6.3144900000000002E-9</v>
      </c>
      <c r="AB170">
        <v>3.6332191000000005E-4</v>
      </c>
      <c r="AC170">
        <v>9.7004717100000004</v>
      </c>
      <c r="AE170">
        <v>23</v>
      </c>
      <c r="AF170">
        <v>23</v>
      </c>
    </row>
    <row r="171" spans="2:32">
      <c r="B171" t="s">
        <v>15224</v>
      </c>
      <c r="C171" t="s">
        <v>15233</v>
      </c>
      <c r="D171" t="s">
        <v>311</v>
      </c>
      <c r="E171">
        <v>40</v>
      </c>
      <c r="F171">
        <v>23000</v>
      </c>
      <c r="G171">
        <v>135000</v>
      </c>
      <c r="H171" t="s">
        <v>267</v>
      </c>
      <c r="I171" t="s">
        <v>268</v>
      </c>
      <c r="J171" t="s">
        <v>86</v>
      </c>
      <c r="K171" t="s">
        <v>269</v>
      </c>
      <c r="L171">
        <v>1</v>
      </c>
      <c r="P171">
        <v>8.6999999999999999E-21</v>
      </c>
      <c r="Q171">
        <v>-4.2912E-15</v>
      </c>
      <c r="R171">
        <v>6.0212700000000004E-10</v>
      </c>
      <c r="S171">
        <v>3.0265472000000003E-6</v>
      </c>
      <c r="T171">
        <v>0.27092237619999998</v>
      </c>
      <c r="V171">
        <v>36500</v>
      </c>
      <c r="W171">
        <v>27</v>
      </c>
      <c r="X171" t="s">
        <v>180</v>
      </c>
      <c r="Z171">
        <v>3.815E-14</v>
      </c>
      <c r="AA171">
        <v>-6.2362499999999998E-9</v>
      </c>
      <c r="AB171">
        <v>3.9933964000000001E-4</v>
      </c>
      <c r="AC171">
        <v>18.877142660000001</v>
      </c>
      <c r="AE171">
        <v>24</v>
      </c>
      <c r="AF171">
        <v>24</v>
      </c>
    </row>
    <row r="172" spans="2:32">
      <c r="B172" t="s">
        <v>15225</v>
      </c>
      <c r="C172" t="s">
        <v>15233</v>
      </c>
      <c r="D172" t="s">
        <v>316</v>
      </c>
      <c r="E172">
        <v>43</v>
      </c>
      <c r="F172">
        <v>25600</v>
      </c>
      <c r="G172">
        <v>148000</v>
      </c>
      <c r="H172" t="s">
        <v>267</v>
      </c>
      <c r="I172" t="s">
        <v>268</v>
      </c>
      <c r="J172" t="s">
        <v>86</v>
      </c>
      <c r="K172" t="s">
        <v>269</v>
      </c>
      <c r="L172">
        <v>1</v>
      </c>
      <c r="P172">
        <v>7.8999999999999989E-21</v>
      </c>
      <c r="Q172">
        <v>-3.1427E-15</v>
      </c>
      <c r="R172">
        <v>3.7818740000000001E-10</v>
      </c>
      <c r="S172">
        <v>1.3957693900000001E-5</v>
      </c>
      <c r="T172">
        <v>4.3321521699999997E-2</v>
      </c>
      <c r="V172">
        <v>70400</v>
      </c>
      <c r="W172">
        <v>21</v>
      </c>
      <c r="X172" t="s">
        <v>111</v>
      </c>
      <c r="Z172">
        <v>-1.6666666667000001</v>
      </c>
      <c r="AA172">
        <v>13.5</v>
      </c>
      <c r="AB172">
        <v>-27.833333333300001</v>
      </c>
      <c r="AC172">
        <v>37</v>
      </c>
      <c r="AE172">
        <v>25</v>
      </c>
      <c r="AF172">
        <v>25</v>
      </c>
    </row>
    <row r="173" spans="2:32">
      <c r="B173" t="s">
        <v>15226</v>
      </c>
      <c r="C173" t="s">
        <v>15233</v>
      </c>
      <c r="D173" t="s">
        <v>321</v>
      </c>
      <c r="E173">
        <v>43</v>
      </c>
      <c r="F173">
        <v>32000</v>
      </c>
      <c r="G173">
        <v>195000</v>
      </c>
      <c r="H173" t="s">
        <v>267</v>
      </c>
      <c r="I173" t="s">
        <v>268</v>
      </c>
      <c r="J173" t="s">
        <v>86</v>
      </c>
      <c r="K173" t="s">
        <v>269</v>
      </c>
      <c r="L173">
        <v>1</v>
      </c>
      <c r="P173">
        <v>4.2626609999999998E-21</v>
      </c>
      <c r="Q173">
        <v>-2.2039353249999997E-15</v>
      </c>
      <c r="R173">
        <v>3.4919646034399996E-10</v>
      </c>
      <c r="S173">
        <v>3.6393832250179997E-6</v>
      </c>
      <c r="T173">
        <v>0.19384667169157199</v>
      </c>
      <c r="V173">
        <v>89000</v>
      </c>
      <c r="W173">
        <v>33</v>
      </c>
      <c r="X173" t="s">
        <v>111</v>
      </c>
      <c r="Z173">
        <v>-0.66666666669999997</v>
      </c>
      <c r="AA173">
        <v>9.5</v>
      </c>
      <c r="AB173">
        <v>-22.833333333300001</v>
      </c>
      <c r="AC173">
        <v>47</v>
      </c>
      <c r="AE173">
        <v>26</v>
      </c>
      <c r="AF173">
        <v>26</v>
      </c>
    </row>
    <row r="174" spans="2:32">
      <c r="B174" t="s">
        <v>15227</v>
      </c>
      <c r="C174" t="s">
        <v>15233</v>
      </c>
      <c r="D174" t="s">
        <v>326</v>
      </c>
      <c r="E174">
        <v>43</v>
      </c>
      <c r="F174">
        <v>95000</v>
      </c>
      <c r="G174">
        <v>210000</v>
      </c>
      <c r="H174" t="s">
        <v>267</v>
      </c>
      <c r="I174" t="s">
        <v>268</v>
      </c>
      <c r="J174" t="s">
        <v>86</v>
      </c>
      <c r="K174" t="s">
        <v>269</v>
      </c>
      <c r="L174">
        <v>1</v>
      </c>
      <c r="P174">
        <v>-6.659004E-21</v>
      </c>
      <c r="Q174">
        <v>4.7354611759999999E-15</v>
      </c>
      <c r="R174">
        <v>-1.276874830972E-9</v>
      </c>
      <c r="S174">
        <v>1.7732576276707198E-4</v>
      </c>
      <c r="T174">
        <v>-7.8350733222180802</v>
      </c>
      <c r="V174">
        <v>70400</v>
      </c>
      <c r="W174">
        <v>21</v>
      </c>
      <c r="X174" t="s">
        <v>111</v>
      </c>
      <c r="Z174">
        <v>-0.5</v>
      </c>
      <c r="AA174">
        <v>4.4999999999990896</v>
      </c>
      <c r="AB174">
        <v>-4.9999999999972697</v>
      </c>
      <c r="AC174">
        <v>11.999999999996</v>
      </c>
      <c r="AE174">
        <v>27</v>
      </c>
      <c r="AF174">
        <v>27</v>
      </c>
    </row>
    <row r="175" spans="2:32">
      <c r="B175" t="s">
        <v>15228</v>
      </c>
      <c r="C175" t="s">
        <v>15233</v>
      </c>
      <c r="D175" t="s">
        <v>331</v>
      </c>
      <c r="E175">
        <v>43</v>
      </c>
      <c r="F175">
        <v>130000</v>
      </c>
      <c r="G175">
        <v>280000</v>
      </c>
      <c r="H175" t="s">
        <v>267</v>
      </c>
      <c r="I175" t="s">
        <v>268</v>
      </c>
      <c r="J175" t="s">
        <v>86</v>
      </c>
      <c r="K175" t="s">
        <v>269</v>
      </c>
      <c r="L175">
        <v>1</v>
      </c>
      <c r="P175">
        <v>-6.1142600000000002E-22</v>
      </c>
      <c r="Q175">
        <v>6.5635394700000002E-16</v>
      </c>
      <c r="R175">
        <v>-2.8499672823099998E-10</v>
      </c>
      <c r="S175">
        <v>7.4287325446848007E-5</v>
      </c>
      <c r="T175">
        <v>-5.1062808678449398</v>
      </c>
      <c r="V175">
        <v>89000</v>
      </c>
      <c r="W175">
        <v>33</v>
      </c>
      <c r="X175" t="s">
        <v>111</v>
      </c>
      <c r="Z175">
        <v>-2.16666666666652</v>
      </c>
      <c r="AA175">
        <v>17.999999999997701</v>
      </c>
      <c r="AB175">
        <v>-28.833333333327101</v>
      </c>
      <c r="AC175">
        <v>43.9999999999905</v>
      </c>
      <c r="AE175">
        <v>28</v>
      </c>
      <c r="AF175">
        <v>28</v>
      </c>
    </row>
    <row r="176" spans="2:32">
      <c r="B176" t="s">
        <v>15229</v>
      </c>
      <c r="C176" t="s">
        <v>15233</v>
      </c>
      <c r="D176" t="s">
        <v>336</v>
      </c>
      <c r="E176">
        <v>48</v>
      </c>
      <c r="F176">
        <v>190000</v>
      </c>
      <c r="G176">
        <v>475000</v>
      </c>
      <c r="H176" t="s">
        <v>267</v>
      </c>
      <c r="I176" t="s">
        <v>268</v>
      </c>
      <c r="J176" t="s">
        <v>86</v>
      </c>
      <c r="K176" t="s">
        <v>269</v>
      </c>
      <c r="L176">
        <v>1</v>
      </c>
      <c r="O176">
        <v>-2.5284712500000001E-27</v>
      </c>
      <c r="P176">
        <v>4.6865766934699999E-21</v>
      </c>
      <c r="Q176">
        <v>-3.3848682727920801E-15</v>
      </c>
      <c r="R176">
        <v>1.1664275483853401E-9</v>
      </c>
      <c r="S176">
        <v>-1.77120541975483E-4</v>
      </c>
      <c r="T176">
        <v>10.2818610440989</v>
      </c>
      <c r="V176">
        <v>70400</v>
      </c>
      <c r="W176">
        <v>21</v>
      </c>
      <c r="X176" t="s">
        <v>111</v>
      </c>
      <c r="Z176">
        <v>-0.83333299999999999</v>
      </c>
      <c r="AA176">
        <v>7.5</v>
      </c>
      <c r="AB176">
        <v>-11.666667</v>
      </c>
      <c r="AC176">
        <v>15</v>
      </c>
      <c r="AE176">
        <v>29</v>
      </c>
      <c r="AF176">
        <v>29</v>
      </c>
    </row>
    <row r="177" spans="2:32">
      <c r="B177" t="s">
        <v>15230</v>
      </c>
      <c r="C177" t="s">
        <v>15233</v>
      </c>
      <c r="D177" t="s">
        <v>340</v>
      </c>
      <c r="E177">
        <v>48</v>
      </c>
      <c r="F177">
        <v>245000</v>
      </c>
      <c r="G177">
        <v>600000</v>
      </c>
      <c r="H177" t="s">
        <v>267</v>
      </c>
      <c r="I177" t="s">
        <v>268</v>
      </c>
      <c r="J177" t="s">
        <v>86</v>
      </c>
      <c r="K177" t="s">
        <v>269</v>
      </c>
      <c r="L177">
        <v>1</v>
      </c>
      <c r="O177">
        <v>8.527575200000001E-28</v>
      </c>
      <c r="P177">
        <v>-1.9624785519599999E-21</v>
      </c>
      <c r="Q177">
        <v>1.7985595209349101E-15</v>
      </c>
      <c r="R177">
        <v>-8.2516897157649201E-10</v>
      </c>
      <c r="S177">
        <v>1.97731076146651E-4</v>
      </c>
      <c r="T177">
        <v>-18.038035949474899</v>
      </c>
      <c r="V177">
        <v>89000</v>
      </c>
      <c r="W177">
        <v>33</v>
      </c>
      <c r="X177" t="s">
        <v>111</v>
      </c>
      <c r="Z177">
        <v>-0.83333299999999999</v>
      </c>
      <c r="AA177">
        <v>10</v>
      </c>
      <c r="AB177">
        <v>-14.166667</v>
      </c>
      <c r="AC177">
        <v>20</v>
      </c>
      <c r="AE177">
        <v>30</v>
      </c>
      <c r="AF177">
        <v>30</v>
      </c>
    </row>
    <row r="178" spans="2:32">
      <c r="B178" t="s">
        <v>15231</v>
      </c>
      <c r="C178" t="s">
        <v>15233</v>
      </c>
      <c r="D178" t="s">
        <v>343</v>
      </c>
      <c r="E178">
        <v>48</v>
      </c>
      <c r="F178">
        <v>190000</v>
      </c>
      <c r="G178">
        <v>475000</v>
      </c>
      <c r="H178" t="s">
        <v>267</v>
      </c>
      <c r="I178" t="s">
        <v>268</v>
      </c>
      <c r="J178" t="s">
        <v>86</v>
      </c>
      <c r="K178" t="s">
        <v>269</v>
      </c>
      <c r="L178">
        <v>1</v>
      </c>
      <c r="O178">
        <v>-2.5284712500000001E-27</v>
      </c>
      <c r="P178">
        <v>4.6865766934699999E-21</v>
      </c>
      <c r="Q178">
        <v>-3.3848682727920801E-15</v>
      </c>
      <c r="R178">
        <v>1.1664275483853401E-9</v>
      </c>
      <c r="S178">
        <v>-1.77120541975483E-4</v>
      </c>
      <c r="T178">
        <v>10.2818610440989</v>
      </c>
      <c r="V178">
        <v>70400</v>
      </c>
      <c r="W178">
        <v>21</v>
      </c>
      <c r="X178" t="s">
        <v>111</v>
      </c>
      <c r="Y178">
        <v>0</v>
      </c>
      <c r="Z178">
        <v>-0.83333299999999999</v>
      </c>
      <c r="AA178">
        <v>7.5</v>
      </c>
      <c r="AB178">
        <v>-11.666667</v>
      </c>
      <c r="AC178">
        <v>15</v>
      </c>
      <c r="AF178">
        <v>29</v>
      </c>
    </row>
    <row r="179" spans="2:32">
      <c r="B179" t="s">
        <v>15232</v>
      </c>
      <c r="C179" t="s">
        <v>15233</v>
      </c>
      <c r="D179" t="s">
        <v>345</v>
      </c>
      <c r="E179">
        <v>48</v>
      </c>
      <c r="F179">
        <v>245000</v>
      </c>
      <c r="G179">
        <v>600000</v>
      </c>
      <c r="H179" t="s">
        <v>267</v>
      </c>
      <c r="I179" t="s">
        <v>268</v>
      </c>
      <c r="J179" t="s">
        <v>86</v>
      </c>
      <c r="K179" t="s">
        <v>269</v>
      </c>
      <c r="L179">
        <v>1</v>
      </c>
      <c r="O179">
        <v>8.527575200000001E-28</v>
      </c>
      <c r="P179">
        <v>-1.9624785519599999E-21</v>
      </c>
      <c r="Q179">
        <v>1.7985595209349101E-15</v>
      </c>
      <c r="R179">
        <v>-825.16897157649203</v>
      </c>
      <c r="S179">
        <v>1.97731076146651E-4</v>
      </c>
      <c r="T179">
        <v>-18.038035949474899</v>
      </c>
      <c r="V179">
        <v>89000</v>
      </c>
      <c r="W179">
        <v>33</v>
      </c>
      <c r="X179" t="s">
        <v>111</v>
      </c>
      <c r="Y179">
        <v>0</v>
      </c>
      <c r="Z179">
        <v>-0.83333299999999999</v>
      </c>
      <c r="AA179">
        <v>10</v>
      </c>
      <c r="AB179">
        <v>-14.166667</v>
      </c>
      <c r="AC179">
        <v>20</v>
      </c>
      <c r="AF179">
        <v>30</v>
      </c>
    </row>
    <row r="181" spans="2:32">
      <c r="B181" t="s">
        <v>15234</v>
      </c>
      <c r="C181" t="s">
        <v>15233</v>
      </c>
      <c r="D181" t="s">
        <v>266</v>
      </c>
      <c r="E181">
        <v>20</v>
      </c>
      <c r="F181">
        <v>2480</v>
      </c>
      <c r="G181">
        <v>15000</v>
      </c>
      <c r="H181" t="s">
        <v>84</v>
      </c>
      <c r="I181" t="s">
        <v>268</v>
      </c>
      <c r="J181" t="s">
        <v>86</v>
      </c>
      <c r="K181" t="s">
        <v>269</v>
      </c>
      <c r="L181">
        <v>1</v>
      </c>
      <c r="O181">
        <v>0</v>
      </c>
      <c r="P181">
        <v>0</v>
      </c>
      <c r="Q181">
        <v>-6.9999999999999995E-13</v>
      </c>
      <c r="R181">
        <v>1.11E-8</v>
      </c>
      <c r="S181">
        <v>2.6709999999999999E-4</v>
      </c>
      <c r="T181">
        <v>-0.14369999999999999</v>
      </c>
      <c r="V181">
        <v>3900</v>
      </c>
      <c r="W181">
        <v>6.5</v>
      </c>
      <c r="X181" t="s">
        <v>111</v>
      </c>
      <c r="Y181">
        <v>0</v>
      </c>
      <c r="Z181">
        <v>0.25</v>
      </c>
      <c r="AA181">
        <v>-0.25</v>
      </c>
      <c r="AB181">
        <v>0.5</v>
      </c>
      <c r="AC181">
        <v>6</v>
      </c>
      <c r="AF181">
        <v>15</v>
      </c>
    </row>
    <row r="182" spans="2:32">
      <c r="B182" t="s">
        <v>15235</v>
      </c>
      <c r="C182" t="s">
        <v>15233</v>
      </c>
      <c r="D182" t="s">
        <v>275</v>
      </c>
      <c r="E182">
        <v>20</v>
      </c>
      <c r="F182">
        <v>3920</v>
      </c>
      <c r="G182">
        <v>24000</v>
      </c>
      <c r="H182" t="s">
        <v>84</v>
      </c>
      <c r="I182" t="s">
        <v>268</v>
      </c>
      <c r="J182" t="s">
        <v>86</v>
      </c>
      <c r="K182" t="s">
        <v>269</v>
      </c>
      <c r="L182">
        <v>1</v>
      </c>
      <c r="O182">
        <v>0</v>
      </c>
      <c r="P182">
        <v>0</v>
      </c>
      <c r="Q182">
        <v>-1.5899999999999998E-13</v>
      </c>
      <c r="R182">
        <v>4.2389999999999999E-9</v>
      </c>
      <c r="S182">
        <v>1.5977400000000001E-4</v>
      </c>
      <c r="T182">
        <v>-9.9710999999999994E-2</v>
      </c>
      <c r="V182">
        <v>6200</v>
      </c>
      <c r="W182">
        <v>19</v>
      </c>
      <c r="X182" t="s">
        <v>111</v>
      </c>
      <c r="Y182">
        <v>0</v>
      </c>
      <c r="Z182">
        <v>0.66669999999999996</v>
      </c>
      <c r="AA182">
        <v>-0.5</v>
      </c>
      <c r="AB182">
        <v>-1.1667000000000001</v>
      </c>
      <c r="AC182">
        <v>20</v>
      </c>
      <c r="AF182">
        <v>16</v>
      </c>
    </row>
    <row r="183" spans="2:32">
      <c r="B183" t="s">
        <v>15236</v>
      </c>
      <c r="C183" t="s">
        <v>15233</v>
      </c>
      <c r="D183" t="s">
        <v>280</v>
      </c>
      <c r="E183">
        <v>20</v>
      </c>
      <c r="F183">
        <v>4380</v>
      </c>
      <c r="G183">
        <v>25000</v>
      </c>
      <c r="H183" t="s">
        <v>84</v>
      </c>
      <c r="I183" t="s">
        <v>268</v>
      </c>
      <c r="J183" t="s">
        <v>86</v>
      </c>
      <c r="K183" t="s">
        <v>269</v>
      </c>
      <c r="L183">
        <v>1</v>
      </c>
      <c r="O183">
        <v>0</v>
      </c>
      <c r="P183">
        <v>0</v>
      </c>
      <c r="Q183">
        <v>-1.24E-13</v>
      </c>
      <c r="R183">
        <v>2.4870000000000002E-9</v>
      </c>
      <c r="S183">
        <v>1.85365E-4</v>
      </c>
      <c r="T183">
        <v>-0.283831</v>
      </c>
      <c r="V183">
        <v>6600</v>
      </c>
      <c r="W183">
        <v>15</v>
      </c>
      <c r="X183" t="s">
        <v>111</v>
      </c>
      <c r="Y183">
        <v>0</v>
      </c>
      <c r="Z183">
        <v>0.66669999999999996</v>
      </c>
      <c r="AA183">
        <v>-4.5</v>
      </c>
      <c r="AB183">
        <v>11.833</v>
      </c>
      <c r="AC183">
        <v>7</v>
      </c>
      <c r="AF183">
        <v>17</v>
      </c>
    </row>
    <row r="184" spans="2:32">
      <c r="B184" t="s">
        <v>15237</v>
      </c>
      <c r="C184" t="s">
        <v>15233</v>
      </c>
      <c r="D184" t="s">
        <v>284</v>
      </c>
      <c r="E184">
        <v>20</v>
      </c>
      <c r="F184">
        <v>5950</v>
      </c>
      <c r="G184">
        <v>35000</v>
      </c>
      <c r="H184" t="s">
        <v>84</v>
      </c>
      <c r="I184" t="s">
        <v>268</v>
      </c>
      <c r="J184" t="s">
        <v>86</v>
      </c>
      <c r="K184" t="s">
        <v>269</v>
      </c>
      <c r="L184">
        <v>1</v>
      </c>
      <c r="O184">
        <v>0</v>
      </c>
      <c r="P184">
        <v>4.0699999999999999E-18</v>
      </c>
      <c r="Q184">
        <v>-3.6799000000000003E-13</v>
      </c>
      <c r="R184">
        <v>1.016138E-8</v>
      </c>
      <c r="S184">
        <v>3.1677680000000002E-5</v>
      </c>
      <c r="T184">
        <v>0.12121137999999999</v>
      </c>
      <c r="V184">
        <v>9100</v>
      </c>
      <c r="W184">
        <v>30</v>
      </c>
      <c r="X184" t="s">
        <v>111</v>
      </c>
      <c r="Y184">
        <v>0</v>
      </c>
      <c r="Z184">
        <v>2.6667000000000001</v>
      </c>
      <c r="AA184">
        <v>-15.5</v>
      </c>
      <c r="AB184">
        <v>29.832999999999998</v>
      </c>
      <c r="AC184">
        <v>13</v>
      </c>
      <c r="AF184">
        <v>18</v>
      </c>
    </row>
    <row r="185" spans="2:32">
      <c r="B185" t="s">
        <v>15238</v>
      </c>
      <c r="C185" t="s">
        <v>15233</v>
      </c>
      <c r="D185" t="s">
        <v>289</v>
      </c>
      <c r="E185">
        <v>20</v>
      </c>
      <c r="F185">
        <v>5340</v>
      </c>
      <c r="G185">
        <v>34000</v>
      </c>
      <c r="H185" t="s">
        <v>84</v>
      </c>
      <c r="I185" t="s">
        <v>268</v>
      </c>
      <c r="J185" t="s">
        <v>86</v>
      </c>
      <c r="K185" t="s">
        <v>269</v>
      </c>
      <c r="L185">
        <v>1</v>
      </c>
      <c r="O185">
        <v>0</v>
      </c>
      <c r="P185">
        <v>0</v>
      </c>
      <c r="Q185">
        <v>-4.4000000000000002E-14</v>
      </c>
      <c r="R185">
        <v>7.2800000000000007E-10</v>
      </c>
      <c r="S185">
        <v>1.5068899999999999E-4</v>
      </c>
      <c r="T185">
        <v>-0.254301</v>
      </c>
      <c r="V185">
        <v>8300</v>
      </c>
      <c r="W185">
        <v>16</v>
      </c>
      <c r="X185" t="s">
        <v>111</v>
      </c>
      <c r="Y185">
        <v>0</v>
      </c>
      <c r="Z185">
        <v>0.5</v>
      </c>
      <c r="AA185">
        <v>-3</v>
      </c>
      <c r="AB185">
        <v>7.5</v>
      </c>
      <c r="AC185">
        <v>11</v>
      </c>
      <c r="AF185">
        <v>19</v>
      </c>
    </row>
    <row r="186" spans="2:32">
      <c r="B186" t="s">
        <v>15239</v>
      </c>
      <c r="C186" t="s">
        <v>15233</v>
      </c>
      <c r="D186" t="s">
        <v>293</v>
      </c>
      <c r="E186">
        <v>20</v>
      </c>
      <c r="F186">
        <v>7020</v>
      </c>
      <c r="G186">
        <v>43000</v>
      </c>
      <c r="H186" t="s">
        <v>84</v>
      </c>
      <c r="I186" t="s">
        <v>268</v>
      </c>
      <c r="J186" t="s">
        <v>86</v>
      </c>
      <c r="K186" t="s">
        <v>269</v>
      </c>
      <c r="L186">
        <v>1</v>
      </c>
      <c r="O186">
        <v>0</v>
      </c>
      <c r="P186">
        <v>1.5600000000000002E-18</v>
      </c>
      <c r="Q186">
        <v>-1.8379999999999998E-13</v>
      </c>
      <c r="R186">
        <v>6.5223399999999996E-9</v>
      </c>
      <c r="S186">
        <v>2.3986799999999999E-5</v>
      </c>
      <c r="T186">
        <v>0.17174038</v>
      </c>
      <c r="V186">
        <v>11000</v>
      </c>
      <c r="W186">
        <v>23</v>
      </c>
      <c r="X186" t="s">
        <v>111</v>
      </c>
      <c r="Y186">
        <v>0</v>
      </c>
      <c r="Z186">
        <v>1.8245614000000001</v>
      </c>
      <c r="AA186">
        <v>-9.2030075199999999</v>
      </c>
      <c r="AB186">
        <v>16.72431078</v>
      </c>
      <c r="AC186">
        <v>13.67293233</v>
      </c>
      <c r="AF186">
        <v>20</v>
      </c>
    </row>
    <row r="187" spans="2:32">
      <c r="B187" t="s">
        <v>15240</v>
      </c>
      <c r="C187" t="s">
        <v>15233</v>
      </c>
      <c r="D187" t="s">
        <v>298</v>
      </c>
      <c r="E187">
        <v>40</v>
      </c>
      <c r="F187">
        <v>12100</v>
      </c>
      <c r="G187">
        <v>68000</v>
      </c>
      <c r="H187" t="s">
        <v>84</v>
      </c>
      <c r="I187" t="s">
        <v>268</v>
      </c>
      <c r="J187" t="s">
        <v>86</v>
      </c>
      <c r="K187" t="s">
        <v>269</v>
      </c>
      <c r="L187">
        <v>1</v>
      </c>
      <c r="O187">
        <v>0</v>
      </c>
      <c r="P187">
        <v>6.1389999999999997E-19</v>
      </c>
      <c r="Q187">
        <v>-1.06561E-13</v>
      </c>
      <c r="R187">
        <v>5.8288673999999995E-9</v>
      </c>
      <c r="S187">
        <v>-4.4458001400000003E-5</v>
      </c>
      <c r="T187">
        <v>0.45792423049999997</v>
      </c>
      <c r="V187">
        <v>8300</v>
      </c>
      <c r="W187">
        <v>16</v>
      </c>
      <c r="X187" t="s">
        <v>180</v>
      </c>
      <c r="Y187">
        <v>0</v>
      </c>
      <c r="Z187">
        <v>6.907609999999999E-14</v>
      </c>
      <c r="AA187">
        <v>-4.5265848999999998E-9</v>
      </c>
      <c r="AB187">
        <v>2.6335418949999999E-4</v>
      </c>
      <c r="AC187">
        <v>16.2995714859</v>
      </c>
      <c r="AF187">
        <v>21</v>
      </c>
    </row>
    <row r="188" spans="2:32">
      <c r="B188" t="s">
        <v>15241</v>
      </c>
      <c r="C188" t="s">
        <v>15233</v>
      </c>
      <c r="D188" t="s">
        <v>303</v>
      </c>
      <c r="E188">
        <v>40</v>
      </c>
      <c r="F188">
        <v>14800</v>
      </c>
      <c r="G188">
        <v>90000</v>
      </c>
      <c r="H188" t="s">
        <v>84</v>
      </c>
      <c r="I188" t="s">
        <v>268</v>
      </c>
      <c r="J188" t="s">
        <v>86</v>
      </c>
      <c r="K188" t="s">
        <v>269</v>
      </c>
      <c r="L188">
        <v>1</v>
      </c>
      <c r="O188">
        <v>0</v>
      </c>
      <c r="P188">
        <v>2.0139999999999999E-19</v>
      </c>
      <c r="Q188">
        <v>-4.4820900000000001E-14</v>
      </c>
      <c r="R188">
        <v>3.0842416999999998E-9</v>
      </c>
      <c r="S188">
        <v>-2.0850082300000001E-5</v>
      </c>
      <c r="T188">
        <v>0.36518795329999998</v>
      </c>
      <c r="V188">
        <v>8300</v>
      </c>
      <c r="W188">
        <v>16</v>
      </c>
      <c r="X188" t="s">
        <v>180</v>
      </c>
      <c r="Y188">
        <v>0</v>
      </c>
      <c r="Z188">
        <v>1.2441399999999999E-14</v>
      </c>
      <c r="AA188">
        <v>4.7437114000000008E-9</v>
      </c>
      <c r="AB188">
        <v>4.8433650000000002E-7</v>
      </c>
      <c r="AC188">
        <v>27.423782106099999</v>
      </c>
      <c r="AF188">
        <v>22</v>
      </c>
    </row>
    <row r="189" spans="2:32">
      <c r="B189" t="s">
        <v>15242</v>
      </c>
      <c r="C189" t="s">
        <v>15233</v>
      </c>
      <c r="D189" t="s">
        <v>307</v>
      </c>
      <c r="E189">
        <v>40</v>
      </c>
      <c r="F189">
        <v>18500</v>
      </c>
      <c r="G189">
        <v>110000</v>
      </c>
      <c r="H189" t="s">
        <v>84</v>
      </c>
      <c r="I189" t="s">
        <v>268</v>
      </c>
      <c r="J189" t="s">
        <v>86</v>
      </c>
      <c r="K189" t="s">
        <v>269</v>
      </c>
      <c r="L189">
        <v>1</v>
      </c>
      <c r="O189">
        <v>0</v>
      </c>
      <c r="P189">
        <v>0</v>
      </c>
      <c r="Q189">
        <v>-2.3999999999999999E-15</v>
      </c>
      <c r="R189">
        <v>3.3459000000000003E-10</v>
      </c>
      <c r="S189">
        <v>2.8732230000000001E-5</v>
      </c>
      <c r="T189">
        <v>-3.5747109999999999E-2</v>
      </c>
      <c r="V189">
        <v>28500</v>
      </c>
      <c r="W189">
        <v>16</v>
      </c>
      <c r="X189" t="s">
        <v>180</v>
      </c>
      <c r="Y189">
        <v>0</v>
      </c>
      <c r="Z189">
        <v>4.6389999999999998E-14</v>
      </c>
      <c r="AA189">
        <v>-6.3144900000000002E-9</v>
      </c>
      <c r="AB189">
        <v>3.6332191000000005E-4</v>
      </c>
      <c r="AC189">
        <v>9.7004717100000004</v>
      </c>
      <c r="AF189">
        <v>23</v>
      </c>
    </row>
    <row r="190" spans="2:32">
      <c r="B190" t="s">
        <v>15243</v>
      </c>
      <c r="C190" t="s">
        <v>15233</v>
      </c>
      <c r="D190" t="s">
        <v>311</v>
      </c>
      <c r="E190">
        <v>40</v>
      </c>
      <c r="F190">
        <v>23000</v>
      </c>
      <c r="G190">
        <v>135000</v>
      </c>
      <c r="H190" t="s">
        <v>84</v>
      </c>
      <c r="I190" t="s">
        <v>268</v>
      </c>
      <c r="J190" t="s">
        <v>86</v>
      </c>
      <c r="K190" t="s">
        <v>269</v>
      </c>
      <c r="L190">
        <v>1</v>
      </c>
      <c r="O190">
        <v>0</v>
      </c>
      <c r="P190">
        <v>8.6999999999999999E-21</v>
      </c>
      <c r="Q190">
        <v>-4.2912E-15</v>
      </c>
      <c r="R190">
        <v>6.0212700000000004E-10</v>
      </c>
      <c r="S190">
        <v>3.0265472000000003E-6</v>
      </c>
      <c r="T190">
        <v>0.27092237619999998</v>
      </c>
      <c r="V190">
        <v>36500</v>
      </c>
      <c r="W190">
        <v>27</v>
      </c>
      <c r="X190" t="s">
        <v>180</v>
      </c>
      <c r="Y190">
        <v>0</v>
      </c>
      <c r="Z190">
        <v>3.815E-14</v>
      </c>
      <c r="AA190">
        <v>-6.2362499999999998E-9</v>
      </c>
      <c r="AB190">
        <v>3.9933964000000001E-4</v>
      </c>
      <c r="AC190">
        <v>18.877142660000001</v>
      </c>
      <c r="AF190">
        <v>24</v>
      </c>
    </row>
    <row r="191" spans="2:32">
      <c r="B191" t="s">
        <v>15244</v>
      </c>
      <c r="C191" t="s">
        <v>15233</v>
      </c>
      <c r="D191" t="s">
        <v>316</v>
      </c>
      <c r="E191">
        <v>43</v>
      </c>
      <c r="F191">
        <v>25600</v>
      </c>
      <c r="G191">
        <v>148000</v>
      </c>
      <c r="H191" t="s">
        <v>84</v>
      </c>
      <c r="I191" t="s">
        <v>268</v>
      </c>
      <c r="J191" t="s">
        <v>86</v>
      </c>
      <c r="K191" t="s">
        <v>269</v>
      </c>
      <c r="L191">
        <v>1</v>
      </c>
      <c r="O191">
        <v>0</v>
      </c>
      <c r="P191">
        <v>7.8999999999999989E-21</v>
      </c>
      <c r="Q191">
        <v>-3.1427E-15</v>
      </c>
      <c r="R191">
        <v>3.7818740000000001E-10</v>
      </c>
      <c r="S191">
        <v>1.3957693900000001E-5</v>
      </c>
      <c r="T191">
        <v>4.3321521699999997E-2</v>
      </c>
      <c r="V191">
        <v>70400</v>
      </c>
      <c r="W191">
        <v>21</v>
      </c>
      <c r="X191" t="s">
        <v>111</v>
      </c>
      <c r="Y191">
        <v>0</v>
      </c>
      <c r="Z191">
        <v>-1.6666666667000001</v>
      </c>
      <c r="AA191">
        <v>13.5</v>
      </c>
      <c r="AB191">
        <v>-27.833333333300001</v>
      </c>
      <c r="AC191">
        <v>37</v>
      </c>
      <c r="AF191">
        <v>25</v>
      </c>
    </row>
    <row r="192" spans="2:32">
      <c r="B192" t="s">
        <v>15245</v>
      </c>
      <c r="C192" t="s">
        <v>15233</v>
      </c>
      <c r="D192" t="s">
        <v>321</v>
      </c>
      <c r="E192">
        <v>43</v>
      </c>
      <c r="F192">
        <v>32000</v>
      </c>
      <c r="G192">
        <v>195000</v>
      </c>
      <c r="H192" t="s">
        <v>84</v>
      </c>
      <c r="I192" t="s">
        <v>268</v>
      </c>
      <c r="J192" t="s">
        <v>86</v>
      </c>
      <c r="K192" t="s">
        <v>269</v>
      </c>
      <c r="L192">
        <v>1</v>
      </c>
      <c r="O192">
        <v>0</v>
      </c>
      <c r="P192">
        <v>4.2626609999999998E-21</v>
      </c>
      <c r="Q192">
        <v>-2.2039353249999997E-15</v>
      </c>
      <c r="R192">
        <v>3.4919646034399996E-10</v>
      </c>
      <c r="S192">
        <v>3.6393832250179997E-6</v>
      </c>
      <c r="T192">
        <v>0.19384667169157199</v>
      </c>
      <c r="V192">
        <v>89000</v>
      </c>
      <c r="W192">
        <v>33</v>
      </c>
      <c r="X192" t="s">
        <v>111</v>
      </c>
      <c r="Y192">
        <v>0</v>
      </c>
      <c r="Z192">
        <v>-0.66666666669999997</v>
      </c>
      <c r="AA192">
        <v>9.5</v>
      </c>
      <c r="AB192">
        <v>-22.833333333300001</v>
      </c>
      <c r="AC192">
        <v>47</v>
      </c>
      <c r="AF192">
        <v>26</v>
      </c>
    </row>
    <row r="193" spans="2:32">
      <c r="B193" t="s">
        <v>15246</v>
      </c>
      <c r="C193" t="s">
        <v>15233</v>
      </c>
      <c r="D193" t="s">
        <v>326</v>
      </c>
      <c r="E193">
        <v>43</v>
      </c>
      <c r="F193">
        <v>95000</v>
      </c>
      <c r="G193">
        <v>210000</v>
      </c>
      <c r="H193" t="s">
        <v>84</v>
      </c>
      <c r="I193" t="s">
        <v>268</v>
      </c>
      <c r="J193" t="s">
        <v>86</v>
      </c>
      <c r="K193" t="s">
        <v>269</v>
      </c>
      <c r="L193">
        <v>1</v>
      </c>
      <c r="O193">
        <v>0</v>
      </c>
      <c r="P193">
        <v>-6.659004E-21</v>
      </c>
      <c r="Q193">
        <v>4.7354611759999999E-15</v>
      </c>
      <c r="R193">
        <v>-1.276874830972E-9</v>
      </c>
      <c r="S193">
        <v>1.7732576276707198E-4</v>
      </c>
      <c r="T193">
        <v>-7.8350733222180802</v>
      </c>
      <c r="V193">
        <v>70400</v>
      </c>
      <c r="W193">
        <v>21</v>
      </c>
      <c r="X193" t="s">
        <v>111</v>
      </c>
      <c r="Y193">
        <v>0</v>
      </c>
      <c r="Z193">
        <v>-0.5</v>
      </c>
      <c r="AA193">
        <v>4.4999999999990896</v>
      </c>
      <c r="AB193">
        <v>-4.9999999999972697</v>
      </c>
      <c r="AC193">
        <v>11.999999999996</v>
      </c>
      <c r="AF193">
        <v>27</v>
      </c>
    </row>
    <row r="194" spans="2:32">
      <c r="B194" t="s">
        <v>15247</v>
      </c>
      <c r="C194" t="s">
        <v>15233</v>
      </c>
      <c r="D194" t="s">
        <v>331</v>
      </c>
      <c r="E194">
        <v>43</v>
      </c>
      <c r="F194">
        <v>130000</v>
      </c>
      <c r="G194">
        <v>280000</v>
      </c>
      <c r="H194" t="s">
        <v>84</v>
      </c>
      <c r="I194" t="s">
        <v>268</v>
      </c>
      <c r="J194" t="s">
        <v>86</v>
      </c>
      <c r="K194" t="s">
        <v>269</v>
      </c>
      <c r="L194">
        <v>1</v>
      </c>
      <c r="O194">
        <v>0</v>
      </c>
      <c r="P194">
        <v>-6.1142600000000002E-22</v>
      </c>
      <c r="Q194">
        <v>6.5635394700000002E-16</v>
      </c>
      <c r="R194">
        <v>-2.8499672823099998E-10</v>
      </c>
      <c r="S194">
        <v>7.4287325446848007E-5</v>
      </c>
      <c r="T194">
        <v>-5.1062808678449398</v>
      </c>
      <c r="V194">
        <v>89000</v>
      </c>
      <c r="W194">
        <v>33</v>
      </c>
      <c r="X194" t="s">
        <v>111</v>
      </c>
      <c r="Y194">
        <v>0</v>
      </c>
      <c r="Z194">
        <v>-2.16666666666652</v>
      </c>
      <c r="AA194">
        <v>17.999999999997701</v>
      </c>
      <c r="AB194">
        <v>-28.833333333327101</v>
      </c>
      <c r="AC194">
        <v>43.9999999999905</v>
      </c>
      <c r="AF194">
        <v>28</v>
      </c>
    </row>
    <row r="195" spans="2:32">
      <c r="B195" t="s">
        <v>15248</v>
      </c>
      <c r="C195" t="s">
        <v>15233</v>
      </c>
      <c r="D195" t="s">
        <v>336</v>
      </c>
      <c r="E195">
        <v>48</v>
      </c>
      <c r="F195">
        <v>190000</v>
      </c>
      <c r="G195">
        <v>475000</v>
      </c>
      <c r="H195" t="s">
        <v>84</v>
      </c>
      <c r="I195" t="s">
        <v>268</v>
      </c>
      <c r="J195" t="s">
        <v>86</v>
      </c>
      <c r="K195" t="s">
        <v>269</v>
      </c>
      <c r="L195">
        <v>1</v>
      </c>
      <c r="O195">
        <v>-2.5284712500000001E-27</v>
      </c>
      <c r="P195">
        <v>4.6865766934699999E-21</v>
      </c>
      <c r="Q195">
        <v>-3.3848682727920801E-15</v>
      </c>
      <c r="R195">
        <v>1.1664275483853401E-9</v>
      </c>
      <c r="S195">
        <v>-1.77120541975483E-4</v>
      </c>
      <c r="T195">
        <v>10.2818610440989</v>
      </c>
      <c r="V195">
        <v>70400</v>
      </c>
      <c r="W195">
        <v>21</v>
      </c>
      <c r="X195" t="s">
        <v>111</v>
      </c>
      <c r="Y195">
        <v>0</v>
      </c>
      <c r="Z195">
        <v>-0.83333299999999999</v>
      </c>
      <c r="AA195">
        <v>7.5</v>
      </c>
      <c r="AB195">
        <v>-11.666667</v>
      </c>
      <c r="AC195">
        <v>15</v>
      </c>
      <c r="AF195">
        <v>29</v>
      </c>
    </row>
    <row r="196" spans="2:32">
      <c r="B196" t="s">
        <v>15249</v>
      </c>
      <c r="C196" t="s">
        <v>15233</v>
      </c>
      <c r="D196" t="s">
        <v>340</v>
      </c>
      <c r="E196">
        <v>48</v>
      </c>
      <c r="F196">
        <v>245000</v>
      </c>
      <c r="G196">
        <v>600000</v>
      </c>
      <c r="H196" t="s">
        <v>84</v>
      </c>
      <c r="I196" t="s">
        <v>268</v>
      </c>
      <c r="J196" t="s">
        <v>86</v>
      </c>
      <c r="K196" t="s">
        <v>269</v>
      </c>
      <c r="L196">
        <v>1</v>
      </c>
      <c r="O196">
        <v>8.527575200000001E-28</v>
      </c>
      <c r="P196">
        <v>-1.9624785519599999E-21</v>
      </c>
      <c r="Q196">
        <v>1.7985595209349101E-15</v>
      </c>
      <c r="R196">
        <v>-8.2516897157649201E-10</v>
      </c>
      <c r="S196">
        <v>1.97731076146651E-4</v>
      </c>
      <c r="T196">
        <v>-18.038035949474899</v>
      </c>
      <c r="V196">
        <v>89000</v>
      </c>
      <c r="W196">
        <v>33</v>
      </c>
      <c r="X196" t="s">
        <v>111</v>
      </c>
      <c r="Y196">
        <v>0</v>
      </c>
      <c r="Z196">
        <v>-0.83333299999999999</v>
      </c>
      <c r="AA196">
        <v>10</v>
      </c>
      <c r="AB196">
        <v>-14.166667</v>
      </c>
      <c r="AC196">
        <v>20</v>
      </c>
      <c r="AF196">
        <v>30</v>
      </c>
    </row>
    <row r="197" spans="2:32">
      <c r="B197" t="s">
        <v>15250</v>
      </c>
      <c r="C197" t="s">
        <v>15233</v>
      </c>
      <c r="D197" t="s">
        <v>343</v>
      </c>
      <c r="E197">
        <v>48</v>
      </c>
      <c r="F197">
        <v>190000</v>
      </c>
      <c r="G197">
        <v>475000</v>
      </c>
      <c r="H197" t="s">
        <v>84</v>
      </c>
      <c r="I197" t="s">
        <v>268</v>
      </c>
      <c r="J197" t="s">
        <v>86</v>
      </c>
      <c r="K197" t="s">
        <v>269</v>
      </c>
      <c r="L197">
        <v>1</v>
      </c>
      <c r="O197">
        <v>-2.5284712500000001E-27</v>
      </c>
      <c r="P197">
        <v>4.6865766934699999E-21</v>
      </c>
      <c r="Q197">
        <v>-3.3848682727920801E-15</v>
      </c>
      <c r="R197">
        <v>1.1664275483853401E-9</v>
      </c>
      <c r="S197">
        <v>-1.77120541975483E-4</v>
      </c>
      <c r="T197">
        <v>10.2818610440989</v>
      </c>
      <c r="V197">
        <v>70400</v>
      </c>
      <c r="W197">
        <v>21</v>
      </c>
      <c r="X197" t="s">
        <v>111</v>
      </c>
      <c r="Y197">
        <v>0</v>
      </c>
      <c r="Z197">
        <v>-0.83333299999999999</v>
      </c>
      <c r="AA197">
        <v>7.5</v>
      </c>
      <c r="AB197">
        <v>-11.666667</v>
      </c>
      <c r="AC197">
        <v>15</v>
      </c>
      <c r="AF197">
        <v>29</v>
      </c>
    </row>
    <row r="198" spans="2:32">
      <c r="B198" t="s">
        <v>15251</v>
      </c>
      <c r="C198" t="s">
        <v>15233</v>
      </c>
      <c r="D198" t="s">
        <v>345</v>
      </c>
      <c r="E198">
        <v>48</v>
      </c>
      <c r="F198">
        <v>245000</v>
      </c>
      <c r="G198">
        <v>600000</v>
      </c>
      <c r="H198" t="s">
        <v>84</v>
      </c>
      <c r="I198" t="s">
        <v>268</v>
      </c>
      <c r="J198" t="s">
        <v>86</v>
      </c>
      <c r="K198" t="s">
        <v>269</v>
      </c>
      <c r="L198">
        <v>1</v>
      </c>
      <c r="O198">
        <v>8.527575200000001E-28</v>
      </c>
      <c r="P198">
        <v>-1.9624785519599999E-21</v>
      </c>
      <c r="Q198">
        <v>1.7985595209349101E-15</v>
      </c>
      <c r="R198">
        <v>-825.16897157649203</v>
      </c>
      <c r="S198">
        <v>1.97731076146651E-4</v>
      </c>
      <c r="T198">
        <v>-18.038035949474899</v>
      </c>
      <c r="V198">
        <v>89000</v>
      </c>
      <c r="W198">
        <v>33</v>
      </c>
      <c r="X198" t="s">
        <v>111</v>
      </c>
      <c r="Y198">
        <v>0</v>
      </c>
      <c r="Z198">
        <v>-0.83333299999999999</v>
      </c>
      <c r="AA198">
        <v>10</v>
      </c>
      <c r="AB198">
        <v>-14.166667</v>
      </c>
      <c r="AC198">
        <v>20</v>
      </c>
      <c r="AF198">
        <v>30</v>
      </c>
    </row>
    <row r="200" spans="2:32">
      <c r="B200" t="s">
        <v>15252</v>
      </c>
      <c r="C200" t="s">
        <v>15261</v>
      </c>
      <c r="D200" t="s">
        <v>275</v>
      </c>
      <c r="E200">
        <v>15</v>
      </c>
      <c r="F200">
        <v>1400</v>
      </c>
      <c r="G200">
        <v>11500</v>
      </c>
      <c r="H200" t="s">
        <v>267</v>
      </c>
      <c r="I200" t="s">
        <v>268</v>
      </c>
      <c r="J200" t="s">
        <v>86</v>
      </c>
      <c r="K200" t="s">
        <v>269</v>
      </c>
      <c r="L200">
        <v>1</v>
      </c>
      <c r="P200">
        <f>-0.0000744443770088754/1000^4</f>
        <v>-7.4444377008875411E-17</v>
      </c>
      <c r="Q200">
        <f>0.00292171308841865/1000^3</f>
        <v>2.9217130884186497E-12</v>
      </c>
      <c r="R200">
        <f>-0.0567173967219805/1000^2</f>
        <v>-5.6717396721980502E-8</v>
      </c>
      <c r="S200">
        <f>0.756668136435242/1000</f>
        <v>7.5666813643524196E-4</v>
      </c>
      <c r="T200">
        <v>-0.344917179650021</v>
      </c>
      <c r="V200">
        <v>1400</v>
      </c>
      <c r="W200">
        <v>10</v>
      </c>
      <c r="X200" t="s">
        <v>35</v>
      </c>
      <c r="Y200">
        <v>-0.57072829131720904</v>
      </c>
      <c r="Z200">
        <v>5.3739495798468804</v>
      </c>
      <c r="AA200">
        <v>-14.4754901961331</v>
      </c>
      <c r="AB200">
        <v>16.369747899224802</v>
      </c>
      <c r="AC200">
        <v>4.3025210084131302</v>
      </c>
    </row>
    <row r="201" spans="2:32">
      <c r="B201" t="s">
        <v>15253</v>
      </c>
      <c r="C201" t="s">
        <v>15261</v>
      </c>
      <c r="D201" t="s">
        <v>280</v>
      </c>
      <c r="E201">
        <v>20</v>
      </c>
      <c r="F201">
        <v>3000</v>
      </c>
      <c r="G201">
        <v>16000</v>
      </c>
      <c r="H201" t="s">
        <v>267</v>
      </c>
      <c r="I201" t="s">
        <v>268</v>
      </c>
      <c r="J201" t="s">
        <v>86</v>
      </c>
      <c r="K201" t="s">
        <v>269</v>
      </c>
      <c r="L201">
        <v>1</v>
      </c>
      <c r="P201">
        <f>0.000162715270821789/1000^4</f>
        <v>1.6271527082178899E-16</v>
      </c>
      <c r="Q201">
        <f>-0.00644657529408476/1000^3</f>
        <v>-6.4465752940847602E-12</v>
      </c>
      <c r="R201">
        <f>0.0820069584470269/1000^2</f>
        <v>8.2006958447026913E-8</v>
      </c>
      <c r="S201">
        <f>-0.0966295248455586/1000</f>
        <v>-9.6629524845558601E-5</v>
      </c>
      <c r="T201">
        <v>0.30439984026650502</v>
      </c>
      <c r="V201">
        <v>3000</v>
      </c>
      <c r="W201">
        <v>10</v>
      </c>
      <c r="X201" t="s">
        <v>35</v>
      </c>
      <c r="Y201">
        <v>0.381652661064663</v>
      </c>
      <c r="Z201">
        <v>-2.8165266106456301</v>
      </c>
      <c r="AA201">
        <v>7.3578431372491302</v>
      </c>
      <c r="AB201">
        <v>-7.0826330532151296</v>
      </c>
      <c r="AC201">
        <v>12.159663865562401</v>
      </c>
    </row>
    <row r="202" spans="2:32">
      <c r="B202" t="s">
        <v>15254</v>
      </c>
      <c r="C202" t="s">
        <v>15261</v>
      </c>
      <c r="D202" t="s">
        <v>284</v>
      </c>
      <c r="E202">
        <v>20</v>
      </c>
      <c r="F202">
        <v>4200</v>
      </c>
      <c r="G202">
        <v>24000</v>
      </c>
      <c r="H202" t="s">
        <v>267</v>
      </c>
      <c r="I202" t="s">
        <v>268</v>
      </c>
      <c r="J202" t="s">
        <v>86</v>
      </c>
      <c r="K202" t="s">
        <v>269</v>
      </c>
      <c r="L202">
        <v>1</v>
      </c>
      <c r="P202">
        <f>0.0000321790932243382/1000^4</f>
        <v>3.21790932243382E-17</v>
      </c>
      <c r="Q202">
        <f>-0.00197303164643433/1000^3</f>
        <v>-1.9730316464343304E-12</v>
      </c>
      <c r="R202">
        <f>0.0390993234943823/1000^2</f>
        <v>3.9099323494382299E-8</v>
      </c>
      <c r="S202">
        <f>-0.0988674213775071/1000</f>
        <v>-9.8867421377507106E-5</v>
      </c>
      <c r="T202">
        <v>0.45926248285932503</v>
      </c>
      <c r="V202">
        <v>4200</v>
      </c>
      <c r="W202">
        <v>19</v>
      </c>
      <c r="X202" t="s">
        <v>35</v>
      </c>
      <c r="Y202">
        <v>0.49194677871173598</v>
      </c>
      <c r="Z202">
        <v>-2.9194677871138999</v>
      </c>
      <c r="AA202">
        <v>6.7181372548885303</v>
      </c>
      <c r="AB202">
        <v>-6.0973389355690903</v>
      </c>
      <c r="AC202">
        <v>20.8067226891174</v>
      </c>
    </row>
    <row r="203" spans="2:32">
      <c r="B203" t="s">
        <v>15255</v>
      </c>
      <c r="C203" t="s">
        <v>15261</v>
      </c>
      <c r="D203" t="s">
        <v>289</v>
      </c>
      <c r="E203">
        <v>20</v>
      </c>
      <c r="F203">
        <v>4400</v>
      </c>
      <c r="G203">
        <v>25000</v>
      </c>
      <c r="H203" t="s">
        <v>267</v>
      </c>
      <c r="I203" t="s">
        <v>268</v>
      </c>
      <c r="J203" t="s">
        <v>86</v>
      </c>
      <c r="K203" t="s">
        <v>269</v>
      </c>
      <c r="L203">
        <v>1</v>
      </c>
      <c r="P203">
        <f>0.0000154158212750388/1000^4</f>
        <v>1.54158212750388E-17</v>
      </c>
      <c r="Q203">
        <f>-0.00101946376531805/1000^3</f>
        <v>-1.01946376531805E-12</v>
      </c>
      <c r="R203">
        <f>0.0204701933257057/1000^2</f>
        <v>2.0470193325705701E-8</v>
      </c>
      <c r="S203">
        <f>0.0404255250317372/1000</f>
        <v>4.0425525031737203E-5</v>
      </c>
      <c r="T203">
        <v>0.10611774711098999</v>
      </c>
      <c r="V203">
        <v>4400</v>
      </c>
      <c r="W203">
        <v>15</v>
      </c>
      <c r="X203" t="s">
        <v>35</v>
      </c>
      <c r="Y203">
        <v>0.51995798319399</v>
      </c>
      <c r="Z203">
        <v>-4.5329131652690204</v>
      </c>
      <c r="AA203">
        <v>13.6985294117659</v>
      </c>
      <c r="AB203">
        <v>-14.164565826332</v>
      </c>
      <c r="AC203">
        <v>19.478991596662201</v>
      </c>
    </row>
    <row r="204" spans="2:32">
      <c r="B204" t="s">
        <v>15256</v>
      </c>
      <c r="C204" t="s">
        <v>15261</v>
      </c>
      <c r="D204" t="s">
        <v>293</v>
      </c>
      <c r="E204">
        <v>20</v>
      </c>
      <c r="F204">
        <v>6000</v>
      </c>
      <c r="G204">
        <v>35000</v>
      </c>
      <c r="H204" t="s">
        <v>267</v>
      </c>
      <c r="I204" t="s">
        <v>268</v>
      </c>
      <c r="J204" t="s">
        <v>86</v>
      </c>
      <c r="K204" t="s">
        <v>269</v>
      </c>
      <c r="L204">
        <v>1</v>
      </c>
      <c r="P204">
        <f>4.02608466046339E-06/1000^4</f>
        <v>4.0260846604633896E-18</v>
      </c>
      <c r="Q204">
        <f>-0.00035802565478112/1000^3</f>
        <v>-3.5802565478112E-13</v>
      </c>
      <c r="R204">
        <f>0.00963888626697573/1000^2</f>
        <v>9.6388862669757302E-9</v>
      </c>
      <c r="S204">
        <f>0.0408604909263801/1000</f>
        <v>4.0860490926380099E-5</v>
      </c>
      <c r="T204">
        <v>7.6079141326612296E-2</v>
      </c>
      <c r="V204">
        <v>6000</v>
      </c>
      <c r="W204">
        <v>27</v>
      </c>
      <c r="X204" t="s">
        <v>35</v>
      </c>
      <c r="Y204">
        <v>0.33088235294189899</v>
      </c>
      <c r="Z204">
        <v>-1.1421568627421901</v>
      </c>
      <c r="AA204">
        <v>1.0808823529076801</v>
      </c>
      <c r="AB204">
        <v>-0.21078431368713799</v>
      </c>
      <c r="AC204">
        <v>26.941176470627301</v>
      </c>
    </row>
    <row r="205" spans="2:32">
      <c r="B205" t="s">
        <v>15257</v>
      </c>
      <c r="C205" t="s">
        <v>15261</v>
      </c>
      <c r="D205" t="s">
        <v>298</v>
      </c>
      <c r="E205">
        <v>20</v>
      </c>
      <c r="F205">
        <v>5300</v>
      </c>
      <c r="G205">
        <v>34000</v>
      </c>
      <c r="H205" t="s">
        <v>267</v>
      </c>
      <c r="I205" t="s">
        <v>268</v>
      </c>
      <c r="J205" t="s">
        <v>86</v>
      </c>
      <c r="K205" t="s">
        <v>269</v>
      </c>
      <c r="L205">
        <v>1</v>
      </c>
      <c r="P205">
        <f>5.52735737038498E-06/1000^4</f>
        <v>5.5273573703849797E-18</v>
      </c>
      <c r="Q205">
        <f>-0.000478613284121367/1000^3</f>
        <v>-4.7861328412136705E-13</v>
      </c>
      <c r="R205">
        <f>0.0124468737679663/1000^2</f>
        <v>1.2446873767966301E-8</v>
      </c>
      <c r="S205">
        <f>0.0252938291981023/1000</f>
        <v>2.5293829198102298E-5</v>
      </c>
      <c r="T205">
        <v>0.181504498124926</v>
      </c>
      <c r="V205">
        <v>5300</v>
      </c>
      <c r="W205">
        <v>13</v>
      </c>
      <c r="X205" t="s">
        <v>35</v>
      </c>
      <c r="Y205">
        <v>-0.33438375350328903</v>
      </c>
      <c r="Z205">
        <v>3.8438375350315299</v>
      </c>
      <c r="AA205">
        <v>-14.7034313726191</v>
      </c>
      <c r="AB205">
        <v>24.219187675157499</v>
      </c>
      <c r="AC205">
        <v>2.9747899159557201</v>
      </c>
    </row>
    <row r="206" spans="2:32">
      <c r="B206" t="s">
        <v>15258</v>
      </c>
      <c r="C206" t="s">
        <v>15261</v>
      </c>
      <c r="D206" t="s">
        <v>303</v>
      </c>
      <c r="E206">
        <v>20</v>
      </c>
      <c r="F206">
        <v>7000</v>
      </c>
      <c r="G206">
        <v>43000</v>
      </c>
      <c r="H206" t="s">
        <v>267</v>
      </c>
      <c r="I206" t="s">
        <v>268</v>
      </c>
      <c r="J206" t="s">
        <v>86</v>
      </c>
      <c r="K206" t="s">
        <v>269</v>
      </c>
      <c r="L206">
        <v>1</v>
      </c>
      <c r="P206">
        <f>1.85657689749825E-06/1000^4</f>
        <v>1.85657689749825E-18</v>
      </c>
      <c r="Q206">
        <f>-0.000211283125968968/1000^3</f>
        <v>-2.1128312596896799E-13</v>
      </c>
      <c r="R206">
        <f>0.00739115989499179/1000^2</f>
        <v>7.3911598949917906E-9</v>
      </c>
      <c r="S206">
        <f>0.0133987970128351/1000</f>
        <v>1.33987970128351E-5</v>
      </c>
      <c r="T206">
        <v>0.212256324155116</v>
      </c>
      <c r="V206">
        <v>7000</v>
      </c>
      <c r="W206">
        <v>20</v>
      </c>
      <c r="X206" t="s">
        <v>35</v>
      </c>
      <c r="Y206">
        <v>0.51820728291340901</v>
      </c>
      <c r="Z206">
        <v>-3.18207282912917</v>
      </c>
      <c r="AA206">
        <v>5.6372549019423204</v>
      </c>
      <c r="AB206">
        <v>-1.4103641456392599</v>
      </c>
      <c r="AC206">
        <v>19.436974789939999</v>
      </c>
    </row>
    <row r="207" spans="2:32">
      <c r="B207" t="s">
        <v>15259</v>
      </c>
      <c r="C207" t="s">
        <v>15261</v>
      </c>
      <c r="D207" t="s">
        <v>307</v>
      </c>
      <c r="E207">
        <v>40</v>
      </c>
      <c r="F207">
        <v>12100</v>
      </c>
      <c r="G207">
        <v>68000</v>
      </c>
      <c r="H207" t="s">
        <v>267</v>
      </c>
      <c r="I207" t="s">
        <v>268</v>
      </c>
      <c r="J207" t="s">
        <v>86</v>
      </c>
      <c r="K207" t="s">
        <v>269</v>
      </c>
      <c r="L207">
        <v>1</v>
      </c>
      <c r="P207">
        <f>0.0000006070301058743/1000^4</f>
        <v>6.0703010587430006E-19</v>
      </c>
      <c r="Q207">
        <f>-0.000105050925091951/1000^3</f>
        <v>-1.0505092509195101E-13</v>
      </c>
      <c r="R207">
        <f>0.00571998166320535/1000^2</f>
        <v>5.7199816632053496E-9</v>
      </c>
      <c r="S207">
        <f>-0.0415516068976193/1000</f>
        <v>-4.15516068976193E-5</v>
      </c>
      <c r="T207">
        <v>0.43691092585702002</v>
      </c>
      <c r="V207">
        <v>12100</v>
      </c>
      <c r="W207">
        <v>15</v>
      </c>
      <c r="X207" t="s">
        <v>35</v>
      </c>
      <c r="Y207">
        <v>-0.68627450980648097</v>
      </c>
      <c r="Z207">
        <v>7.8627450980697198</v>
      </c>
      <c r="AA207">
        <v>-29.519607843243602</v>
      </c>
      <c r="AB207">
        <v>45.813725490326803</v>
      </c>
      <c r="AC207">
        <v>-3.4705882353123401</v>
      </c>
    </row>
    <row r="208" spans="2:32">
      <c r="B208" t="s">
        <v>15260</v>
      </c>
      <c r="C208" t="s">
        <v>15261</v>
      </c>
      <c r="D208" t="s">
        <v>311</v>
      </c>
      <c r="E208">
        <v>40</v>
      </c>
      <c r="F208">
        <v>14800</v>
      </c>
      <c r="G208">
        <v>90000</v>
      </c>
      <c r="H208" t="s">
        <v>267</v>
      </c>
      <c r="I208" t="s">
        <v>268</v>
      </c>
      <c r="J208" t="s">
        <v>86</v>
      </c>
      <c r="K208" t="s">
        <v>269</v>
      </c>
      <c r="L208">
        <v>1</v>
      </c>
      <c r="P208">
        <f>0.0000002001639999614/1000^4</f>
        <v>2.0016399996140001E-19</v>
      </c>
      <c r="Q208">
        <f>-0.0000446659090155319/1000^3</f>
        <v>-4.46659090155319E-14</v>
      </c>
      <c r="R208">
        <f>0.0030814204700492/1000^2</f>
        <v>3.0814204700492E-9</v>
      </c>
      <c r="S208">
        <f>-0.0209708963404282/1000</f>
        <v>-2.0970896340428198E-5</v>
      </c>
      <c r="T208">
        <v>0.36647350026483599</v>
      </c>
      <c r="V208">
        <v>14800</v>
      </c>
      <c r="W208">
        <v>22</v>
      </c>
      <c r="X208" t="s">
        <v>35</v>
      </c>
      <c r="Y208">
        <v>0.453431372548948</v>
      </c>
      <c r="Z208">
        <v>-2.3676470588201499</v>
      </c>
      <c r="AA208">
        <v>4.3700980391747697</v>
      </c>
      <c r="AB208">
        <v>-3.3382352940684901</v>
      </c>
      <c r="AC208">
        <v>22.882352941200999</v>
      </c>
    </row>
    <row r="210" spans="2:29">
      <c r="B210" t="s">
        <v>15262</v>
      </c>
      <c r="C210" t="s">
        <v>15261</v>
      </c>
      <c r="D210" t="s">
        <v>275</v>
      </c>
      <c r="E210">
        <v>15</v>
      </c>
      <c r="F210">
        <v>1400</v>
      </c>
      <c r="G210">
        <v>11500</v>
      </c>
      <c r="H210" t="s">
        <v>84</v>
      </c>
      <c r="I210" t="s">
        <v>268</v>
      </c>
      <c r="J210" t="s">
        <v>86</v>
      </c>
      <c r="K210" t="s">
        <v>269</v>
      </c>
      <c r="L210">
        <v>1</v>
      </c>
      <c r="P210">
        <f>-0.0000744443770088754/1000^4</f>
        <v>-7.4444377008875411E-17</v>
      </c>
      <c r="Q210">
        <f>0.00292171308841865/1000^3</f>
        <v>2.9217130884186497E-12</v>
      </c>
      <c r="R210">
        <f>-0.0567173967219805/1000^2</f>
        <v>-5.6717396721980502E-8</v>
      </c>
      <c r="S210">
        <f>0.756668136435242/1000</f>
        <v>7.5666813643524196E-4</v>
      </c>
      <c r="T210">
        <v>-0.344917179650021</v>
      </c>
      <c r="V210">
        <v>1400</v>
      </c>
      <c r="W210">
        <v>10</v>
      </c>
      <c r="X210" t="s">
        <v>35</v>
      </c>
      <c r="Y210">
        <v>-0.57072829131720904</v>
      </c>
      <c r="Z210">
        <v>5.3739495798468804</v>
      </c>
      <c r="AA210">
        <v>-14.4754901961331</v>
      </c>
      <c r="AB210">
        <v>16.369747899224802</v>
      </c>
      <c r="AC210">
        <v>4.3025210084131302</v>
      </c>
    </row>
    <row r="211" spans="2:29">
      <c r="B211" t="s">
        <v>15263</v>
      </c>
      <c r="C211" t="s">
        <v>15261</v>
      </c>
      <c r="D211" t="s">
        <v>280</v>
      </c>
      <c r="E211">
        <v>20</v>
      </c>
      <c r="F211">
        <v>3000</v>
      </c>
      <c r="G211">
        <v>16000</v>
      </c>
      <c r="H211" t="s">
        <v>84</v>
      </c>
      <c r="I211" t="s">
        <v>268</v>
      </c>
      <c r="J211" t="s">
        <v>86</v>
      </c>
      <c r="K211" t="s">
        <v>269</v>
      </c>
      <c r="L211">
        <v>1</v>
      </c>
      <c r="P211">
        <f>0.000162715270821789/1000^4</f>
        <v>1.6271527082178899E-16</v>
      </c>
      <c r="Q211">
        <f>-0.00644657529408476/1000^3</f>
        <v>-6.4465752940847602E-12</v>
      </c>
      <c r="R211">
        <f>0.0820069584470269/1000^2</f>
        <v>8.2006958447026913E-8</v>
      </c>
      <c r="S211">
        <f>-0.0966295248455586/1000</f>
        <v>-9.6629524845558601E-5</v>
      </c>
      <c r="T211">
        <v>0.30439984026650502</v>
      </c>
      <c r="V211">
        <v>3000</v>
      </c>
      <c r="W211">
        <v>10</v>
      </c>
      <c r="X211" t="s">
        <v>35</v>
      </c>
      <c r="Y211">
        <v>0.381652661064663</v>
      </c>
      <c r="Z211">
        <v>-2.8165266106456301</v>
      </c>
      <c r="AA211">
        <v>7.3578431372491302</v>
      </c>
      <c r="AB211">
        <v>-7.0826330532151296</v>
      </c>
      <c r="AC211">
        <v>12.159663865562401</v>
      </c>
    </row>
    <row r="212" spans="2:29">
      <c r="B212" t="s">
        <v>15264</v>
      </c>
      <c r="C212" t="s">
        <v>15261</v>
      </c>
      <c r="D212" t="s">
        <v>284</v>
      </c>
      <c r="E212">
        <v>20</v>
      </c>
      <c r="F212">
        <v>4200</v>
      </c>
      <c r="G212">
        <v>24000</v>
      </c>
      <c r="H212" t="s">
        <v>84</v>
      </c>
      <c r="I212" t="s">
        <v>268</v>
      </c>
      <c r="J212" t="s">
        <v>86</v>
      </c>
      <c r="K212" t="s">
        <v>269</v>
      </c>
      <c r="L212">
        <v>1</v>
      </c>
      <c r="P212">
        <f>0.0000321790932243382/1000^4</f>
        <v>3.21790932243382E-17</v>
      </c>
      <c r="Q212">
        <f>-0.00197303164643433/1000^3</f>
        <v>-1.9730316464343304E-12</v>
      </c>
      <c r="R212">
        <f>0.0390993234943823/1000^2</f>
        <v>3.9099323494382299E-8</v>
      </c>
      <c r="S212">
        <f>-0.0988674213775071/1000</f>
        <v>-9.8867421377507106E-5</v>
      </c>
      <c r="T212">
        <v>0.45926248285932503</v>
      </c>
      <c r="V212">
        <v>4200</v>
      </c>
      <c r="W212">
        <v>19</v>
      </c>
      <c r="X212" t="s">
        <v>35</v>
      </c>
      <c r="Y212">
        <v>0.49194677871173598</v>
      </c>
      <c r="Z212">
        <v>-2.9194677871138999</v>
      </c>
      <c r="AA212">
        <v>6.7181372548885303</v>
      </c>
      <c r="AB212">
        <v>-6.0973389355690903</v>
      </c>
      <c r="AC212">
        <v>20.8067226891174</v>
      </c>
    </row>
    <row r="213" spans="2:29">
      <c r="B213" t="s">
        <v>15265</v>
      </c>
      <c r="C213" t="s">
        <v>15261</v>
      </c>
      <c r="D213" t="s">
        <v>289</v>
      </c>
      <c r="E213">
        <v>20</v>
      </c>
      <c r="F213">
        <v>4400</v>
      </c>
      <c r="G213">
        <v>25000</v>
      </c>
      <c r="H213" t="s">
        <v>84</v>
      </c>
      <c r="I213" t="s">
        <v>268</v>
      </c>
      <c r="J213" t="s">
        <v>86</v>
      </c>
      <c r="K213" t="s">
        <v>269</v>
      </c>
      <c r="L213">
        <v>1</v>
      </c>
      <c r="P213">
        <f>0.0000154158212750388/1000^4</f>
        <v>1.54158212750388E-17</v>
      </c>
      <c r="Q213">
        <f>-0.00101946376531805/1000^3</f>
        <v>-1.01946376531805E-12</v>
      </c>
      <c r="R213">
        <f>0.0204701933257057/1000^2</f>
        <v>2.0470193325705701E-8</v>
      </c>
      <c r="S213">
        <f>0.0404255250317372/1000</f>
        <v>4.0425525031737203E-5</v>
      </c>
      <c r="T213">
        <v>0.10611774711098999</v>
      </c>
      <c r="V213">
        <v>4400</v>
      </c>
      <c r="W213">
        <v>15</v>
      </c>
      <c r="X213" t="s">
        <v>35</v>
      </c>
      <c r="Y213">
        <v>0.51995798319399</v>
      </c>
      <c r="Z213">
        <v>-4.5329131652690204</v>
      </c>
      <c r="AA213">
        <v>13.6985294117659</v>
      </c>
      <c r="AB213">
        <v>-14.164565826332</v>
      </c>
      <c r="AC213">
        <v>19.478991596662201</v>
      </c>
    </row>
    <row r="214" spans="2:29">
      <c r="B214" t="s">
        <v>15266</v>
      </c>
      <c r="C214" t="s">
        <v>15261</v>
      </c>
      <c r="D214" t="s">
        <v>293</v>
      </c>
      <c r="E214">
        <v>20</v>
      </c>
      <c r="F214">
        <v>6000</v>
      </c>
      <c r="G214">
        <v>35000</v>
      </c>
      <c r="H214" t="s">
        <v>84</v>
      </c>
      <c r="I214" t="s">
        <v>268</v>
      </c>
      <c r="J214" t="s">
        <v>86</v>
      </c>
      <c r="K214" t="s">
        <v>269</v>
      </c>
      <c r="L214">
        <v>1</v>
      </c>
      <c r="P214">
        <f>4.02608466046339E-06/1000^4</f>
        <v>4.0260846604633896E-18</v>
      </c>
      <c r="Q214">
        <f>-0.00035802565478112/1000^3</f>
        <v>-3.5802565478112E-13</v>
      </c>
      <c r="R214">
        <f>0.00963888626697573/1000^2</f>
        <v>9.6388862669757302E-9</v>
      </c>
      <c r="S214">
        <f>0.0408604909263801/1000</f>
        <v>4.0860490926380099E-5</v>
      </c>
      <c r="T214">
        <v>7.6079141326612296E-2</v>
      </c>
      <c r="V214">
        <v>6000</v>
      </c>
      <c r="W214">
        <v>27</v>
      </c>
      <c r="X214" t="s">
        <v>35</v>
      </c>
      <c r="Y214">
        <v>0.33088235294189899</v>
      </c>
      <c r="Z214">
        <v>-1.1421568627421901</v>
      </c>
      <c r="AA214">
        <v>1.0808823529076801</v>
      </c>
      <c r="AB214">
        <v>-0.21078431368713799</v>
      </c>
      <c r="AC214">
        <v>26.941176470627301</v>
      </c>
    </row>
    <row r="215" spans="2:29">
      <c r="B215" t="s">
        <v>15267</v>
      </c>
      <c r="C215" t="s">
        <v>15261</v>
      </c>
      <c r="D215" t="s">
        <v>298</v>
      </c>
      <c r="E215">
        <v>20</v>
      </c>
      <c r="F215">
        <v>5300</v>
      </c>
      <c r="G215">
        <v>34000</v>
      </c>
      <c r="H215" t="s">
        <v>84</v>
      </c>
      <c r="I215" t="s">
        <v>268</v>
      </c>
      <c r="J215" t="s">
        <v>86</v>
      </c>
      <c r="K215" t="s">
        <v>269</v>
      </c>
      <c r="L215">
        <v>1</v>
      </c>
      <c r="P215">
        <f>5.52735737038498E-06/1000^4</f>
        <v>5.5273573703849797E-18</v>
      </c>
      <c r="Q215">
        <f>-0.000478613284121367/1000^3</f>
        <v>-4.7861328412136705E-13</v>
      </c>
      <c r="R215">
        <f>0.0124468737679663/1000^2</f>
        <v>1.2446873767966301E-8</v>
      </c>
      <c r="S215">
        <f>0.0252938291981023/1000</f>
        <v>2.5293829198102298E-5</v>
      </c>
      <c r="T215">
        <v>0.181504498124926</v>
      </c>
      <c r="V215">
        <v>5300</v>
      </c>
      <c r="W215">
        <v>13</v>
      </c>
      <c r="X215" t="s">
        <v>35</v>
      </c>
      <c r="Y215">
        <v>-0.33438375350328903</v>
      </c>
      <c r="Z215">
        <v>3.8438375350315299</v>
      </c>
      <c r="AA215">
        <v>-14.7034313726191</v>
      </c>
      <c r="AB215">
        <v>24.219187675157499</v>
      </c>
      <c r="AC215">
        <v>2.9747899159557201</v>
      </c>
    </row>
    <row r="216" spans="2:29">
      <c r="B216" t="s">
        <v>15268</v>
      </c>
      <c r="C216" t="s">
        <v>15261</v>
      </c>
      <c r="D216" t="s">
        <v>303</v>
      </c>
      <c r="E216">
        <v>20</v>
      </c>
      <c r="F216">
        <v>7000</v>
      </c>
      <c r="G216">
        <v>43000</v>
      </c>
      <c r="H216" t="s">
        <v>84</v>
      </c>
      <c r="I216" t="s">
        <v>268</v>
      </c>
      <c r="J216" t="s">
        <v>86</v>
      </c>
      <c r="K216" t="s">
        <v>269</v>
      </c>
      <c r="L216">
        <v>1</v>
      </c>
      <c r="P216">
        <f>1.85657689749825E-06/1000^4</f>
        <v>1.85657689749825E-18</v>
      </c>
      <c r="Q216">
        <f>-0.000211283125968968/1000^3</f>
        <v>-2.1128312596896799E-13</v>
      </c>
      <c r="R216">
        <f>0.00739115989499179/1000^2</f>
        <v>7.3911598949917906E-9</v>
      </c>
      <c r="S216">
        <f>0.0133987970128351/1000</f>
        <v>1.33987970128351E-5</v>
      </c>
      <c r="T216">
        <v>0.212256324155116</v>
      </c>
      <c r="V216">
        <v>7000</v>
      </c>
      <c r="W216">
        <v>20</v>
      </c>
      <c r="X216" t="s">
        <v>35</v>
      </c>
      <c r="Y216">
        <v>0.51820728291340901</v>
      </c>
      <c r="Z216">
        <v>-3.18207282912917</v>
      </c>
      <c r="AA216">
        <v>5.6372549019423204</v>
      </c>
      <c r="AB216">
        <v>-1.4103641456392599</v>
      </c>
      <c r="AC216">
        <v>19.436974789939999</v>
      </c>
    </row>
    <row r="217" spans="2:29">
      <c r="B217" t="s">
        <v>15269</v>
      </c>
      <c r="C217" t="s">
        <v>15261</v>
      </c>
      <c r="D217" t="s">
        <v>307</v>
      </c>
      <c r="E217">
        <v>40</v>
      </c>
      <c r="F217">
        <v>12100</v>
      </c>
      <c r="G217">
        <v>68000</v>
      </c>
      <c r="H217" t="s">
        <v>84</v>
      </c>
      <c r="I217" t="s">
        <v>268</v>
      </c>
      <c r="J217" t="s">
        <v>86</v>
      </c>
      <c r="K217" t="s">
        <v>269</v>
      </c>
      <c r="L217">
        <v>1</v>
      </c>
      <c r="P217">
        <f>0.0000006070301058743/1000^4</f>
        <v>6.0703010587430006E-19</v>
      </c>
      <c r="Q217">
        <f>-0.000105050925091951/1000^3</f>
        <v>-1.0505092509195101E-13</v>
      </c>
      <c r="R217">
        <f>0.00571998166320535/1000^2</f>
        <v>5.7199816632053496E-9</v>
      </c>
      <c r="S217">
        <f>-0.0415516068976193/1000</f>
        <v>-4.15516068976193E-5</v>
      </c>
      <c r="T217">
        <v>0.43691092585702002</v>
      </c>
      <c r="V217">
        <v>12100</v>
      </c>
      <c r="W217">
        <v>15</v>
      </c>
      <c r="X217" t="s">
        <v>35</v>
      </c>
      <c r="Y217">
        <v>-0.68627450980648097</v>
      </c>
      <c r="Z217">
        <v>7.8627450980697198</v>
      </c>
      <c r="AA217">
        <v>-29.519607843243602</v>
      </c>
      <c r="AB217">
        <v>45.813725490326803</v>
      </c>
      <c r="AC217">
        <v>-3.4705882353123401</v>
      </c>
    </row>
    <row r="218" spans="2:29">
      <c r="B218" t="s">
        <v>15270</v>
      </c>
      <c r="C218" t="s">
        <v>15261</v>
      </c>
      <c r="D218" t="s">
        <v>311</v>
      </c>
      <c r="E218">
        <v>40</v>
      </c>
      <c r="F218">
        <v>14800</v>
      </c>
      <c r="G218">
        <v>90000</v>
      </c>
      <c r="H218" t="s">
        <v>84</v>
      </c>
      <c r="I218" t="s">
        <v>268</v>
      </c>
      <c r="J218" t="s">
        <v>86</v>
      </c>
      <c r="K218" t="s">
        <v>269</v>
      </c>
      <c r="L218">
        <v>1</v>
      </c>
      <c r="P218">
        <f>0.0000002001639999614/1000^4</f>
        <v>2.0016399996140001E-19</v>
      </c>
      <c r="Q218">
        <f>-0.0000446659090155319/1000^3</f>
        <v>-4.46659090155319E-14</v>
      </c>
      <c r="R218">
        <f>0.0030814204700492/1000^2</f>
        <v>3.0814204700492E-9</v>
      </c>
      <c r="S218">
        <f>-0.0209708963404282/1000</f>
        <v>-2.0970896340428198E-5</v>
      </c>
      <c r="T218">
        <v>0.36647350026483599</v>
      </c>
      <c r="V218">
        <v>14800</v>
      </c>
      <c r="W218">
        <v>22</v>
      </c>
      <c r="X218" t="s">
        <v>35</v>
      </c>
      <c r="Y218">
        <v>0.453431372548948</v>
      </c>
      <c r="Z218">
        <v>-2.3676470588201499</v>
      </c>
      <c r="AA218">
        <v>4.3700980391747697</v>
      </c>
      <c r="AB218">
        <v>-3.3382352940684901</v>
      </c>
      <c r="AC218">
        <v>22.882352941200999</v>
      </c>
    </row>
  </sheetData>
  <sheetProtection algorithmName="SHA-512" hashValue="EXXmIqPg0oeJu3hB8CWDdQq0dUtlor4zcOU/VhSXviMTTBamm64bGb0+ffu/00vkkH9FnhUYZAmosmSsgKZdwg==" saltValue="YMbCG/2AoXdgDnnyMicr/w==" spinCount="100000" sheet="1" objects="1" scenarios="1"/>
  <mergeCells count="2">
    <mergeCell ref="N2:T2"/>
    <mergeCell ref="V2:AC2"/>
  </mergeCells>
  <phoneticPr fontId="22" type="noConversion"/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F2FFCD-3548-4C9A-AD21-A009C4100AE4}">
  <dimension ref="B2:G6"/>
  <sheetViews>
    <sheetView workbookViewId="0">
      <selection activeCell="E17" sqref="E17"/>
    </sheetView>
  </sheetViews>
  <sheetFormatPr defaultRowHeight="15"/>
  <cols>
    <col min="2" max="2" width="33" bestFit="1" customWidth="1"/>
    <col min="3" max="3" width="17.140625" customWidth="1"/>
    <col min="5" max="5" width="16.140625" bestFit="1" customWidth="1"/>
    <col min="6" max="6" width="15.85546875" bestFit="1" customWidth="1"/>
  </cols>
  <sheetData>
    <row r="2" spans="2:7">
      <c r="B2" s="8" t="s">
        <v>444</v>
      </c>
      <c r="C2" s="8" t="s">
        <v>17</v>
      </c>
      <c r="D2" s="8" t="s">
        <v>445</v>
      </c>
      <c r="E2" s="8" t="s">
        <v>446</v>
      </c>
      <c r="F2" s="8" t="s">
        <v>447</v>
      </c>
      <c r="G2" s="8"/>
    </row>
    <row r="3" spans="2:7">
      <c r="B3" t="s">
        <v>179</v>
      </c>
      <c r="C3" t="s">
        <v>75</v>
      </c>
      <c r="D3" t="s">
        <v>267</v>
      </c>
      <c r="E3" t="s">
        <v>179</v>
      </c>
    </row>
    <row r="4" spans="2:7">
      <c r="B4" t="s">
        <v>87</v>
      </c>
      <c r="C4" t="s">
        <v>365</v>
      </c>
      <c r="D4" t="s">
        <v>84</v>
      </c>
      <c r="E4" t="s">
        <v>87</v>
      </c>
    </row>
    <row r="5" spans="2:7">
      <c r="B5" t="s">
        <v>262</v>
      </c>
      <c r="C5" t="s">
        <v>439</v>
      </c>
      <c r="E5" t="s">
        <v>269</v>
      </c>
    </row>
    <row r="6" spans="2:7">
      <c r="E6" t="s">
        <v>262</v>
      </c>
    </row>
  </sheetData>
  <sheetProtection algorithmName="SHA-512" hashValue="sIjo8kSUqRm+DemXg7GZtNcwwNBhiecZExkBrBPGEg/BZZkfbRob80YkSTNvI1VQd/G0no9iiHtsuYFhmUlEkw==" saltValue="fVKTBycfJgVWp+7Wkh+49w==" spinCount="100000" sheet="1" objects="1" scenario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EC7936-BDF3-4240-8172-379C73A79662}">
  <dimension ref="A1:C7826"/>
  <sheetViews>
    <sheetView topLeftCell="A7792" workbookViewId="0">
      <selection activeCell="J7815" sqref="J7815:J7816"/>
    </sheetView>
  </sheetViews>
  <sheetFormatPr defaultRowHeight="15"/>
  <sheetData>
    <row r="1" spans="1:3">
      <c r="A1" s="74" t="s">
        <v>178</v>
      </c>
      <c r="B1" s="75" t="s">
        <v>45</v>
      </c>
      <c r="C1" s="76" t="s">
        <v>448</v>
      </c>
    </row>
    <row r="2" spans="1:3">
      <c r="A2" s="68" t="s">
        <v>449</v>
      </c>
      <c r="B2" s="69" t="s">
        <v>450</v>
      </c>
      <c r="C2" s="70">
        <v>0.27200000000000002</v>
      </c>
    </row>
    <row r="3" spans="1:3">
      <c r="A3" s="71" t="s">
        <v>451</v>
      </c>
      <c r="B3" s="72" t="s">
        <v>452</v>
      </c>
      <c r="C3" s="73">
        <v>0.27200000000000002</v>
      </c>
    </row>
    <row r="4" spans="1:3">
      <c r="A4" s="68" t="s">
        <v>453</v>
      </c>
      <c r="B4" s="69" t="s">
        <v>454</v>
      </c>
      <c r="C4" s="70">
        <v>0.26900000000000002</v>
      </c>
    </row>
    <row r="5" spans="1:3">
      <c r="A5" s="71" t="s">
        <v>455</v>
      </c>
      <c r="B5" s="72" t="s">
        <v>456</v>
      </c>
      <c r="C5" s="73">
        <v>0.27200000000000002</v>
      </c>
    </row>
    <row r="6" spans="1:3">
      <c r="A6" s="68" t="s">
        <v>457</v>
      </c>
      <c r="B6" s="69" t="s">
        <v>458</v>
      </c>
      <c r="C6" s="70">
        <v>0.26900000000000002</v>
      </c>
    </row>
    <row r="7" spans="1:3">
      <c r="A7" s="71" t="s">
        <v>459</v>
      </c>
      <c r="B7" s="72" t="s">
        <v>460</v>
      </c>
      <c r="C7" s="73">
        <v>0.26900000000000002</v>
      </c>
    </row>
    <row r="8" spans="1:3">
      <c r="A8" s="68" t="s">
        <v>461</v>
      </c>
      <c r="B8" s="69" t="s">
        <v>462</v>
      </c>
      <c r="C8" s="70">
        <v>0.32300000000000001</v>
      </c>
    </row>
    <row r="9" spans="1:3">
      <c r="A9" s="71" t="s">
        <v>463</v>
      </c>
      <c r="B9" s="72" t="s">
        <v>464</v>
      </c>
      <c r="C9" s="73">
        <v>0.76900000000000002</v>
      </c>
    </row>
    <row r="10" spans="1:3">
      <c r="A10" s="68" t="s">
        <v>465</v>
      </c>
      <c r="B10" s="69" t="s">
        <v>466</v>
      </c>
      <c r="C10" s="70">
        <v>0.77600000000000002</v>
      </c>
    </row>
    <row r="11" spans="1:3">
      <c r="A11" s="71" t="s">
        <v>467</v>
      </c>
      <c r="B11" s="72" t="s">
        <v>468</v>
      </c>
      <c r="C11" s="73">
        <v>2.5000000000000001E-2</v>
      </c>
    </row>
    <row r="12" spans="1:3">
      <c r="A12" s="68" t="s">
        <v>469</v>
      </c>
      <c r="B12" s="69" t="s">
        <v>470</v>
      </c>
      <c r="C12" s="70">
        <v>0.03</v>
      </c>
    </row>
    <row r="13" spans="1:3">
      <c r="A13" s="71" t="s">
        <v>471</v>
      </c>
      <c r="B13" s="72" t="s">
        <v>472</v>
      </c>
      <c r="C13" s="73">
        <v>2.5000000000000001E-2</v>
      </c>
    </row>
    <row r="14" spans="1:3">
      <c r="A14" s="68" t="s">
        <v>473</v>
      </c>
      <c r="B14" s="69" t="s">
        <v>474</v>
      </c>
      <c r="C14" s="70">
        <v>0.03</v>
      </c>
    </row>
    <row r="15" spans="1:3">
      <c r="A15" s="71" t="s">
        <v>475</v>
      </c>
      <c r="B15" s="72" t="s">
        <v>476</v>
      </c>
      <c r="C15" s="73">
        <v>2.7E-2</v>
      </c>
    </row>
    <row r="16" spans="1:3">
      <c r="A16" s="68" t="s">
        <v>477</v>
      </c>
      <c r="B16" s="69" t="s">
        <v>478</v>
      </c>
      <c r="C16" s="70">
        <v>3.2000000000000001E-2</v>
      </c>
    </row>
    <row r="17" spans="1:3">
      <c r="A17" s="71" t="s">
        <v>479</v>
      </c>
      <c r="B17" s="72" t="s">
        <v>480</v>
      </c>
      <c r="C17" s="73">
        <v>9.4E-2</v>
      </c>
    </row>
    <row r="18" spans="1:3">
      <c r="A18" s="68" t="s">
        <v>481</v>
      </c>
      <c r="B18" s="69" t="s">
        <v>482</v>
      </c>
      <c r="C18" s="70">
        <v>0.13500000000000001</v>
      </c>
    </row>
    <row r="19" spans="1:3">
      <c r="A19" s="71" t="s">
        <v>483</v>
      </c>
      <c r="B19" s="72" t="s">
        <v>484</v>
      </c>
      <c r="C19" s="73">
        <v>0.6</v>
      </c>
    </row>
    <row r="20" spans="1:3">
      <c r="A20" s="68" t="s">
        <v>485</v>
      </c>
      <c r="B20" s="69" t="s">
        <v>486</v>
      </c>
      <c r="C20" s="70">
        <v>0.28199999999999997</v>
      </c>
    </row>
    <row r="21" spans="1:3">
      <c r="A21" s="71" t="s">
        <v>487</v>
      </c>
      <c r="B21" s="72" t="s">
        <v>488</v>
      </c>
      <c r="C21" s="73">
        <v>0.17100000000000001</v>
      </c>
    </row>
    <row r="22" spans="1:3">
      <c r="A22" s="68" t="s">
        <v>489</v>
      </c>
      <c r="B22" s="69" t="s">
        <v>490</v>
      </c>
      <c r="C22" s="70">
        <v>0.246</v>
      </c>
    </row>
    <row r="23" spans="1:3">
      <c r="A23" s="71" t="s">
        <v>491</v>
      </c>
      <c r="B23" s="72" t="s">
        <v>492</v>
      </c>
      <c r="C23" s="73">
        <v>0.17100000000000001</v>
      </c>
    </row>
    <row r="24" spans="1:3">
      <c r="A24" s="68" t="s">
        <v>493</v>
      </c>
      <c r="B24" s="69" t="s">
        <v>494</v>
      </c>
      <c r="C24" s="70">
        <v>0.32600000000000001</v>
      </c>
    </row>
    <row r="25" spans="1:3">
      <c r="A25" s="71" t="s">
        <v>495</v>
      </c>
      <c r="B25" s="72" t="s">
        <v>496</v>
      </c>
      <c r="C25" s="73">
        <v>0.32600000000000001</v>
      </c>
    </row>
    <row r="26" spans="1:3">
      <c r="A26" s="68" t="s">
        <v>497</v>
      </c>
      <c r="B26" s="69" t="s">
        <v>498</v>
      </c>
      <c r="C26" s="70">
        <v>0.32600000000000001</v>
      </c>
    </row>
    <row r="27" spans="1:3">
      <c r="A27" s="71" t="s">
        <v>499</v>
      </c>
      <c r="B27" s="72" t="s">
        <v>500</v>
      </c>
      <c r="C27" s="73">
        <v>0.57599999999999996</v>
      </c>
    </row>
    <row r="28" spans="1:3">
      <c r="A28" s="68" t="s">
        <v>501</v>
      </c>
      <c r="B28" s="69" t="s">
        <v>502</v>
      </c>
      <c r="C28" s="70">
        <v>0.60499999999999998</v>
      </c>
    </row>
    <row r="29" spans="1:3">
      <c r="A29" s="71" t="s">
        <v>503</v>
      </c>
      <c r="B29" s="72" t="s">
        <v>504</v>
      </c>
      <c r="C29" s="73">
        <v>0.16700000000000001</v>
      </c>
    </row>
    <row r="30" spans="1:3">
      <c r="A30" s="68" t="s">
        <v>505</v>
      </c>
      <c r="B30" s="69" t="s">
        <v>506</v>
      </c>
      <c r="C30" s="70">
        <v>0.124</v>
      </c>
    </row>
    <row r="31" spans="1:3">
      <c r="A31" s="71" t="s">
        <v>507</v>
      </c>
      <c r="B31" s="72" t="s">
        <v>508</v>
      </c>
      <c r="C31" s="73">
        <v>8.6999999999999994E-2</v>
      </c>
    </row>
    <row r="32" spans="1:3">
      <c r="A32" s="68" t="s">
        <v>509</v>
      </c>
      <c r="B32" s="69" t="s">
        <v>510</v>
      </c>
      <c r="C32" s="70">
        <v>0.03</v>
      </c>
    </row>
    <row r="33" spans="1:3">
      <c r="A33" s="71" t="s">
        <v>511</v>
      </c>
      <c r="B33" s="72" t="s">
        <v>512</v>
      </c>
      <c r="C33" s="73">
        <v>5.8999999999999997E-2</v>
      </c>
    </row>
    <row r="34" spans="1:3">
      <c r="A34" s="68" t="s">
        <v>513</v>
      </c>
      <c r="B34" s="69" t="s">
        <v>514</v>
      </c>
      <c r="C34" s="70">
        <v>1.2E-2</v>
      </c>
    </row>
    <row r="35" spans="1:3">
      <c r="A35" s="71" t="s">
        <v>515</v>
      </c>
      <c r="B35" s="72" t="s">
        <v>516</v>
      </c>
      <c r="C35" s="73">
        <v>6.7000000000000004E-2</v>
      </c>
    </row>
    <row r="36" spans="1:3">
      <c r="A36" s="68" t="s">
        <v>517</v>
      </c>
      <c r="B36" s="69" t="s">
        <v>518</v>
      </c>
      <c r="C36" s="70">
        <v>2E-3</v>
      </c>
    </row>
    <row r="37" spans="1:3">
      <c r="A37" s="71" t="s">
        <v>519</v>
      </c>
      <c r="B37" s="72" t="s">
        <v>520</v>
      </c>
      <c r="C37" s="73">
        <v>0.14499999999999999</v>
      </c>
    </row>
    <row r="38" spans="1:3">
      <c r="A38" s="68" t="s">
        <v>521</v>
      </c>
      <c r="B38" s="69" t="s">
        <v>522</v>
      </c>
      <c r="C38" s="70">
        <v>2.9000000000000001E-2</v>
      </c>
    </row>
    <row r="39" spans="1:3">
      <c r="A39" s="71" t="s">
        <v>523</v>
      </c>
      <c r="B39" s="72" t="s">
        <v>524</v>
      </c>
      <c r="C39" s="73">
        <v>2.9000000000000001E-2</v>
      </c>
    </row>
    <row r="40" spans="1:3">
      <c r="A40" s="68" t="s">
        <v>525</v>
      </c>
      <c r="B40" s="69" t="s">
        <v>526</v>
      </c>
      <c r="C40" s="70">
        <v>2.9000000000000001E-2</v>
      </c>
    </row>
    <row r="41" spans="1:3">
      <c r="A41" s="71" t="s">
        <v>527</v>
      </c>
      <c r="B41" s="72" t="s">
        <v>528</v>
      </c>
      <c r="C41" s="73">
        <v>2.9000000000000001E-2</v>
      </c>
    </row>
    <row r="42" spans="1:3">
      <c r="A42" s="68" t="s">
        <v>529</v>
      </c>
      <c r="B42" s="69" t="s">
        <v>530</v>
      </c>
      <c r="C42" s="70">
        <v>0</v>
      </c>
    </row>
    <row r="43" spans="1:3">
      <c r="A43" s="71" t="s">
        <v>531</v>
      </c>
      <c r="B43" s="72" t="s">
        <v>532</v>
      </c>
      <c r="C43" s="73">
        <v>0</v>
      </c>
    </row>
    <row r="44" spans="1:3">
      <c r="A44" s="68" t="s">
        <v>533</v>
      </c>
      <c r="B44" s="69" t="s">
        <v>534</v>
      </c>
      <c r="C44" s="70">
        <v>0</v>
      </c>
    </row>
    <row r="45" spans="1:3">
      <c r="A45" s="71" t="s">
        <v>535</v>
      </c>
      <c r="B45" s="72" t="s">
        <v>536</v>
      </c>
      <c r="C45" s="73">
        <v>0</v>
      </c>
    </row>
    <row r="46" spans="1:3">
      <c r="A46" s="68" t="s">
        <v>537</v>
      </c>
      <c r="B46" s="69" t="s">
        <v>538</v>
      </c>
      <c r="C46" s="70">
        <v>0</v>
      </c>
    </row>
    <row r="47" spans="1:3">
      <c r="A47" s="71" t="s">
        <v>539</v>
      </c>
      <c r="B47" s="72" t="s">
        <v>540</v>
      </c>
      <c r="C47" s="73">
        <v>0</v>
      </c>
    </row>
    <row r="48" spans="1:3">
      <c r="A48" s="68" t="s">
        <v>541</v>
      </c>
      <c r="B48" s="69" t="s">
        <v>542</v>
      </c>
      <c r="C48" s="70">
        <v>0</v>
      </c>
    </row>
    <row r="49" spans="1:3">
      <c r="A49" s="71" t="s">
        <v>543</v>
      </c>
      <c r="B49" s="72" t="s">
        <v>544</v>
      </c>
      <c r="C49" s="73">
        <v>0</v>
      </c>
    </row>
    <row r="50" spans="1:3">
      <c r="A50" s="68" t="s">
        <v>545</v>
      </c>
      <c r="B50" s="69" t="s">
        <v>546</v>
      </c>
      <c r="C50" s="70">
        <v>0</v>
      </c>
    </row>
    <row r="51" spans="1:3">
      <c r="A51" s="71" t="s">
        <v>547</v>
      </c>
      <c r="B51" s="72" t="s">
        <v>548</v>
      </c>
      <c r="C51" s="73">
        <v>0</v>
      </c>
    </row>
    <row r="52" spans="1:3">
      <c r="A52" s="68" t="s">
        <v>549</v>
      </c>
      <c r="B52" s="69" t="s">
        <v>550</v>
      </c>
      <c r="C52" s="70">
        <v>0</v>
      </c>
    </row>
    <row r="53" spans="1:3">
      <c r="A53" s="71" t="s">
        <v>551</v>
      </c>
      <c r="B53" s="72" t="s">
        <v>552</v>
      </c>
      <c r="C53" s="73">
        <v>0</v>
      </c>
    </row>
    <row r="54" spans="1:3">
      <c r="A54" s="68" t="s">
        <v>553</v>
      </c>
      <c r="B54" s="69" t="s">
        <v>554</v>
      </c>
      <c r="C54" s="70">
        <v>0</v>
      </c>
    </row>
    <row r="55" spans="1:3">
      <c r="A55" s="71" t="s">
        <v>555</v>
      </c>
      <c r="B55" s="72" t="s">
        <v>556</v>
      </c>
      <c r="C55" s="73">
        <v>0</v>
      </c>
    </row>
    <row r="56" spans="1:3">
      <c r="A56" s="68" t="s">
        <v>557</v>
      </c>
      <c r="B56" s="69" t="s">
        <v>558</v>
      </c>
      <c r="C56" s="70">
        <v>0</v>
      </c>
    </row>
    <row r="57" spans="1:3">
      <c r="A57" s="71" t="s">
        <v>559</v>
      </c>
      <c r="B57" s="72" t="s">
        <v>560</v>
      </c>
      <c r="C57" s="73">
        <v>0</v>
      </c>
    </row>
    <row r="58" spans="1:3">
      <c r="A58" s="68" t="s">
        <v>561</v>
      </c>
      <c r="B58" s="69" t="s">
        <v>562</v>
      </c>
      <c r="C58" s="70">
        <v>0</v>
      </c>
    </row>
    <row r="59" spans="1:3">
      <c r="A59" s="71" t="s">
        <v>563</v>
      </c>
      <c r="B59" s="72" t="s">
        <v>564</v>
      </c>
      <c r="C59" s="73">
        <v>0</v>
      </c>
    </row>
    <row r="60" spans="1:3">
      <c r="A60" s="68" t="s">
        <v>565</v>
      </c>
      <c r="B60" s="69" t="s">
        <v>566</v>
      </c>
      <c r="C60" s="70">
        <v>0</v>
      </c>
    </row>
    <row r="61" spans="1:3">
      <c r="A61" s="71" t="s">
        <v>567</v>
      </c>
      <c r="B61" s="72" t="s">
        <v>568</v>
      </c>
      <c r="C61" s="73">
        <v>1.5429999999999999</v>
      </c>
    </row>
    <row r="62" spans="1:3">
      <c r="A62" s="68" t="s">
        <v>569</v>
      </c>
      <c r="B62" s="69" t="s">
        <v>570</v>
      </c>
      <c r="C62" s="70">
        <v>1.504</v>
      </c>
    </row>
    <row r="63" spans="1:3">
      <c r="A63" s="71" t="s">
        <v>571</v>
      </c>
      <c r="B63" s="72" t="s">
        <v>572</v>
      </c>
      <c r="C63" s="73">
        <v>1.272</v>
      </c>
    </row>
    <row r="64" spans="1:3">
      <c r="A64" s="68" t="s">
        <v>573</v>
      </c>
      <c r="B64" s="69" t="s">
        <v>574</v>
      </c>
      <c r="C64" s="70">
        <v>0.27100000000000002</v>
      </c>
    </row>
    <row r="65" spans="1:3">
      <c r="A65" s="71" t="s">
        <v>575</v>
      </c>
      <c r="B65" s="72" t="s">
        <v>576</v>
      </c>
      <c r="C65" s="73">
        <v>1.272</v>
      </c>
    </row>
    <row r="66" spans="1:3">
      <c r="A66" s="68" t="s">
        <v>577</v>
      </c>
      <c r="B66" s="69" t="s">
        <v>578</v>
      </c>
      <c r="C66" s="70">
        <v>0.23200000000000001</v>
      </c>
    </row>
    <row r="67" spans="1:3">
      <c r="A67" s="71" t="s">
        <v>579</v>
      </c>
      <c r="B67" s="72" t="s">
        <v>580</v>
      </c>
      <c r="C67" s="73">
        <v>1.6339999999999999</v>
      </c>
    </row>
    <row r="68" spans="1:3">
      <c r="A68" s="68" t="s">
        <v>581</v>
      </c>
      <c r="B68" s="69" t="s">
        <v>582</v>
      </c>
      <c r="C68" s="70">
        <v>1.6379999999999999</v>
      </c>
    </row>
    <row r="69" spans="1:3">
      <c r="A69" s="71" t="s">
        <v>583</v>
      </c>
      <c r="B69" s="72" t="s">
        <v>584</v>
      </c>
      <c r="C69" s="73">
        <v>1.641</v>
      </c>
    </row>
    <row r="70" spans="1:3">
      <c r="A70" s="68" t="s">
        <v>585</v>
      </c>
      <c r="B70" s="69" t="s">
        <v>586</v>
      </c>
      <c r="C70" s="70">
        <v>1.5389999999999999</v>
      </c>
    </row>
    <row r="71" spans="1:3">
      <c r="A71" s="71" t="s">
        <v>587</v>
      </c>
      <c r="B71" s="72" t="s">
        <v>588</v>
      </c>
      <c r="C71" s="73">
        <v>0.53800000000000003</v>
      </c>
    </row>
    <row r="72" spans="1:3">
      <c r="A72" s="68" t="s">
        <v>589</v>
      </c>
      <c r="B72" s="69" t="s">
        <v>590</v>
      </c>
      <c r="C72" s="70">
        <v>1.516</v>
      </c>
    </row>
    <row r="73" spans="1:3">
      <c r="A73" s="71" t="s">
        <v>591</v>
      </c>
      <c r="B73" s="72" t="s">
        <v>592</v>
      </c>
      <c r="C73" s="73">
        <v>1.542</v>
      </c>
    </row>
    <row r="74" spans="1:3">
      <c r="A74" s="68" t="s">
        <v>593</v>
      </c>
      <c r="B74" s="69" t="s">
        <v>594</v>
      </c>
      <c r="C74" s="70">
        <v>2.6019999999999999</v>
      </c>
    </row>
    <row r="75" spans="1:3">
      <c r="A75" s="71" t="s">
        <v>595</v>
      </c>
      <c r="B75" s="72" t="s">
        <v>596</v>
      </c>
      <c r="C75" s="73">
        <v>0</v>
      </c>
    </row>
    <row r="76" spans="1:3">
      <c r="A76" s="68" t="s">
        <v>597</v>
      </c>
      <c r="B76" s="69" t="s">
        <v>598</v>
      </c>
      <c r="C76" s="70">
        <v>0</v>
      </c>
    </row>
    <row r="77" spans="1:3">
      <c r="A77" s="71" t="s">
        <v>599</v>
      </c>
      <c r="B77" s="72" t="s">
        <v>600</v>
      </c>
      <c r="C77" s="73">
        <v>0</v>
      </c>
    </row>
    <row r="78" spans="1:3">
      <c r="A78" s="68" t="s">
        <v>601</v>
      </c>
      <c r="B78" s="69" t="s">
        <v>602</v>
      </c>
      <c r="C78" s="70">
        <v>0</v>
      </c>
    </row>
    <row r="79" spans="1:3">
      <c r="A79" s="71" t="s">
        <v>603</v>
      </c>
      <c r="B79" s="72" t="s">
        <v>604</v>
      </c>
      <c r="C79" s="73">
        <v>0.52700000000000002</v>
      </c>
    </row>
    <row r="80" spans="1:3">
      <c r="A80" s="68" t="s">
        <v>605</v>
      </c>
      <c r="B80" s="69" t="s">
        <v>606</v>
      </c>
      <c r="C80" s="70">
        <v>1E-3</v>
      </c>
    </row>
    <row r="81" spans="1:3">
      <c r="A81" s="71" t="s">
        <v>607</v>
      </c>
      <c r="B81" s="72" t="s">
        <v>608</v>
      </c>
      <c r="C81" s="73">
        <v>8.3000000000000004E-2</v>
      </c>
    </row>
    <row r="82" spans="1:3">
      <c r="A82" s="68" t="s">
        <v>609</v>
      </c>
      <c r="B82" s="69" t="s">
        <v>610</v>
      </c>
      <c r="C82" s="70">
        <v>8.4000000000000005E-2</v>
      </c>
    </row>
    <row r="83" spans="1:3">
      <c r="A83" s="71" t="s">
        <v>611</v>
      </c>
      <c r="B83" s="72" t="s">
        <v>612</v>
      </c>
      <c r="C83" s="73">
        <v>8.4000000000000005E-2</v>
      </c>
    </row>
    <row r="84" spans="1:3">
      <c r="A84" s="68" t="s">
        <v>613</v>
      </c>
      <c r="B84" s="69" t="s">
        <v>614</v>
      </c>
      <c r="C84" s="70">
        <v>8.4000000000000005E-2</v>
      </c>
    </row>
    <row r="85" spans="1:3">
      <c r="A85" s="71" t="s">
        <v>615</v>
      </c>
      <c r="B85" s="72" t="s">
        <v>616</v>
      </c>
      <c r="C85" s="73">
        <v>6.3E-2</v>
      </c>
    </row>
    <row r="86" spans="1:3">
      <c r="A86" s="68" t="s">
        <v>617</v>
      </c>
      <c r="B86" s="69" t="s">
        <v>618</v>
      </c>
      <c r="C86" s="70">
        <v>0</v>
      </c>
    </row>
    <row r="87" spans="1:3">
      <c r="A87" s="71" t="s">
        <v>619</v>
      </c>
      <c r="B87" s="72" t="s">
        <v>620</v>
      </c>
      <c r="C87" s="73">
        <v>0</v>
      </c>
    </row>
    <row r="88" spans="1:3">
      <c r="A88" s="68" t="s">
        <v>621</v>
      </c>
      <c r="B88" s="69" t="s">
        <v>622</v>
      </c>
      <c r="C88" s="70">
        <v>0</v>
      </c>
    </row>
    <row r="89" spans="1:3">
      <c r="A89" s="71" t="s">
        <v>623</v>
      </c>
      <c r="B89" s="72" t="s">
        <v>624</v>
      </c>
      <c r="C89" s="73">
        <v>0.52200000000000002</v>
      </c>
    </row>
    <row r="90" spans="1:3">
      <c r="A90" s="68" t="s">
        <v>625</v>
      </c>
      <c r="B90" s="69" t="s">
        <v>626</v>
      </c>
      <c r="C90" s="70">
        <v>0.70799999999999996</v>
      </c>
    </row>
    <row r="91" spans="1:3">
      <c r="A91" s="71" t="s">
        <v>627</v>
      </c>
      <c r="B91" s="72" t="s">
        <v>628</v>
      </c>
      <c r="C91" s="73">
        <v>0</v>
      </c>
    </row>
    <row r="92" spans="1:3">
      <c r="A92" s="68" t="s">
        <v>629</v>
      </c>
      <c r="B92" s="69" t="s">
        <v>630</v>
      </c>
      <c r="C92" s="70">
        <v>0.73399999999999999</v>
      </c>
    </row>
    <row r="93" spans="1:3">
      <c r="A93" s="71" t="s">
        <v>631</v>
      </c>
      <c r="B93" s="72" t="s">
        <v>632</v>
      </c>
      <c r="C93" s="73">
        <v>1.601</v>
      </c>
    </row>
    <row r="94" spans="1:3">
      <c r="A94" s="68" t="s">
        <v>633</v>
      </c>
      <c r="B94" s="69" t="s">
        <v>634</v>
      </c>
      <c r="C94" s="70">
        <v>1.7569999999999999</v>
      </c>
    </row>
    <row r="95" spans="1:3">
      <c r="A95" s="71" t="s">
        <v>635</v>
      </c>
      <c r="B95" s="72" t="s">
        <v>636</v>
      </c>
      <c r="C95" s="73">
        <v>3.2879999999999998</v>
      </c>
    </row>
    <row r="96" spans="1:3">
      <c r="A96" s="68" t="s">
        <v>637</v>
      </c>
      <c r="B96" s="69" t="s">
        <v>638</v>
      </c>
      <c r="C96" s="70">
        <v>0</v>
      </c>
    </row>
    <row r="97" spans="1:3">
      <c r="A97" s="71" t="s">
        <v>639</v>
      </c>
      <c r="B97" s="72" t="s">
        <v>640</v>
      </c>
      <c r="C97" s="73">
        <v>0.69499999999999995</v>
      </c>
    </row>
    <row r="98" spans="1:3">
      <c r="A98" s="68" t="s">
        <v>641</v>
      </c>
      <c r="B98" s="69" t="s">
        <v>642</v>
      </c>
      <c r="C98" s="70">
        <v>0.72</v>
      </c>
    </row>
    <row r="99" spans="1:3">
      <c r="A99" s="71" t="s">
        <v>643</v>
      </c>
      <c r="B99" s="72" t="s">
        <v>644</v>
      </c>
      <c r="C99" s="73">
        <v>4.0000000000000001E-3</v>
      </c>
    </row>
    <row r="100" spans="1:3">
      <c r="A100" s="68" t="s">
        <v>645</v>
      </c>
      <c r="B100" s="69" t="s">
        <v>646</v>
      </c>
      <c r="C100" s="70">
        <v>4.0000000000000001E-3</v>
      </c>
    </row>
    <row r="101" spans="1:3">
      <c r="A101" s="71" t="s">
        <v>647</v>
      </c>
      <c r="B101" s="72" t="s">
        <v>648</v>
      </c>
      <c r="C101" s="73">
        <v>2.1999999999999999E-2</v>
      </c>
    </row>
    <row r="102" spans="1:3">
      <c r="A102" s="68" t="s">
        <v>649</v>
      </c>
      <c r="B102" s="69" t="s">
        <v>650</v>
      </c>
      <c r="C102" s="70">
        <v>5.2999999999999999E-2</v>
      </c>
    </row>
    <row r="103" spans="1:3">
      <c r="A103" s="71" t="s">
        <v>651</v>
      </c>
      <c r="B103" s="72" t="s">
        <v>652</v>
      </c>
      <c r="C103" s="73">
        <v>0.121</v>
      </c>
    </row>
    <row r="104" spans="1:3">
      <c r="A104" s="68" t="s">
        <v>653</v>
      </c>
      <c r="B104" s="69" t="s">
        <v>654</v>
      </c>
      <c r="C104" s="70">
        <v>0</v>
      </c>
    </row>
    <row r="105" spans="1:3">
      <c r="A105" s="71" t="s">
        <v>655</v>
      </c>
      <c r="B105" s="72" t="s">
        <v>656</v>
      </c>
      <c r="C105" s="73">
        <v>0</v>
      </c>
    </row>
    <row r="106" spans="1:3">
      <c r="A106" s="68" t="s">
        <v>657</v>
      </c>
      <c r="B106" s="69" t="s">
        <v>658</v>
      </c>
      <c r="C106" s="70">
        <v>0</v>
      </c>
    </row>
    <row r="107" spans="1:3">
      <c r="A107" s="71" t="s">
        <v>659</v>
      </c>
      <c r="B107" s="72" t="s">
        <v>660</v>
      </c>
      <c r="C107" s="73">
        <v>0.61499999999999999</v>
      </c>
    </row>
    <row r="108" spans="1:3">
      <c r="A108" s="68" t="s">
        <v>661</v>
      </c>
      <c r="B108" s="69" t="s">
        <v>662</v>
      </c>
      <c r="C108" s="70">
        <v>0.61699999999999999</v>
      </c>
    </row>
    <row r="109" spans="1:3">
      <c r="A109" s="71" t="s">
        <v>663</v>
      </c>
      <c r="B109" s="72" t="s">
        <v>664</v>
      </c>
      <c r="C109" s="73">
        <v>0.64100000000000001</v>
      </c>
    </row>
    <row r="110" spans="1:3">
      <c r="A110" s="68" t="s">
        <v>665</v>
      </c>
      <c r="B110" s="69" t="s">
        <v>666</v>
      </c>
      <c r="C110" s="70">
        <v>0.64300000000000002</v>
      </c>
    </row>
    <row r="111" spans="1:3">
      <c r="A111" s="71" t="s">
        <v>667</v>
      </c>
      <c r="B111" s="72" t="s">
        <v>668</v>
      </c>
      <c r="C111" s="73">
        <v>1.4379999999999999</v>
      </c>
    </row>
    <row r="112" spans="1:3">
      <c r="A112" s="68" t="s">
        <v>669</v>
      </c>
      <c r="B112" s="69" t="s">
        <v>670</v>
      </c>
      <c r="C112" s="70">
        <v>1.4570000000000001</v>
      </c>
    </row>
    <row r="113" spans="1:3">
      <c r="A113" s="71" t="s">
        <v>671</v>
      </c>
      <c r="B113" s="72" t="s">
        <v>672</v>
      </c>
      <c r="C113" s="73">
        <v>1.5940000000000001</v>
      </c>
    </row>
    <row r="114" spans="1:3">
      <c r="A114" s="68" t="s">
        <v>673</v>
      </c>
      <c r="B114" s="69" t="s">
        <v>674</v>
      </c>
      <c r="C114" s="70">
        <v>3.194</v>
      </c>
    </row>
    <row r="115" spans="1:3">
      <c r="A115" s="71" t="s">
        <v>675</v>
      </c>
      <c r="B115" s="72" t="s">
        <v>676</v>
      </c>
      <c r="C115" s="73">
        <v>3.6280000000000001</v>
      </c>
    </row>
    <row r="116" spans="1:3">
      <c r="A116" s="68" t="s">
        <v>677</v>
      </c>
      <c r="B116" s="69" t="s">
        <v>660</v>
      </c>
      <c r="C116" s="70">
        <v>0</v>
      </c>
    </row>
    <row r="117" spans="1:3">
      <c r="A117" s="71" t="s">
        <v>678</v>
      </c>
      <c r="B117" s="72" t="s">
        <v>664</v>
      </c>
      <c r="C117" s="73">
        <v>0</v>
      </c>
    </row>
    <row r="118" spans="1:3">
      <c r="A118" s="68" t="s">
        <v>679</v>
      </c>
      <c r="B118" s="69" t="s">
        <v>668</v>
      </c>
      <c r="C118" s="70">
        <v>0</v>
      </c>
    </row>
    <row r="119" spans="1:3">
      <c r="A119" s="71" t="s">
        <v>680</v>
      </c>
      <c r="B119" s="72" t="s">
        <v>670</v>
      </c>
      <c r="C119" s="73">
        <v>0</v>
      </c>
    </row>
    <row r="120" spans="1:3">
      <c r="A120" s="68" t="s">
        <v>681</v>
      </c>
      <c r="B120" s="69" t="s">
        <v>672</v>
      </c>
      <c r="C120" s="70">
        <v>0</v>
      </c>
    </row>
    <row r="121" spans="1:3">
      <c r="A121" s="71" t="s">
        <v>682</v>
      </c>
      <c r="B121" s="72" t="s">
        <v>674</v>
      </c>
      <c r="C121" s="73">
        <v>0</v>
      </c>
    </row>
    <row r="122" spans="1:3">
      <c r="A122" s="68" t="s">
        <v>683</v>
      </c>
      <c r="B122" s="69" t="s">
        <v>676</v>
      </c>
      <c r="C122" s="70">
        <v>0</v>
      </c>
    </row>
    <row r="123" spans="1:3">
      <c r="A123" s="71" t="s">
        <v>684</v>
      </c>
      <c r="B123" s="72" t="s">
        <v>662</v>
      </c>
      <c r="C123" s="73">
        <v>0</v>
      </c>
    </row>
    <row r="124" spans="1:3">
      <c r="A124" s="68" t="s">
        <v>685</v>
      </c>
      <c r="B124" s="69" t="s">
        <v>666</v>
      </c>
      <c r="C124" s="70">
        <v>0</v>
      </c>
    </row>
    <row r="125" spans="1:3">
      <c r="A125" s="71" t="s">
        <v>686</v>
      </c>
      <c r="B125" s="72" t="s">
        <v>687</v>
      </c>
      <c r="C125" s="73">
        <v>0.04</v>
      </c>
    </row>
    <row r="126" spans="1:3">
      <c r="A126" s="68" t="s">
        <v>688</v>
      </c>
      <c r="B126" s="69" t="s">
        <v>689</v>
      </c>
      <c r="C126" s="70">
        <v>0.04</v>
      </c>
    </row>
    <row r="127" spans="1:3">
      <c r="A127" s="71" t="s">
        <v>690</v>
      </c>
      <c r="B127" s="72" t="s">
        <v>691</v>
      </c>
      <c r="C127" s="73">
        <v>2.1999999999999999E-2</v>
      </c>
    </row>
    <row r="128" spans="1:3">
      <c r="A128" s="68" t="s">
        <v>692</v>
      </c>
      <c r="B128" s="69" t="s">
        <v>693</v>
      </c>
      <c r="C128" s="70">
        <v>5.3999999999999999E-2</v>
      </c>
    </row>
    <row r="129" spans="1:3">
      <c r="A129" s="71" t="s">
        <v>694</v>
      </c>
      <c r="B129" s="72" t="s">
        <v>695</v>
      </c>
      <c r="C129" s="73">
        <v>0.121</v>
      </c>
    </row>
    <row r="130" spans="1:3">
      <c r="A130" s="68" t="s">
        <v>696</v>
      </c>
      <c r="B130" s="69" t="s">
        <v>697</v>
      </c>
      <c r="C130" s="70">
        <v>0</v>
      </c>
    </row>
    <row r="131" spans="1:3">
      <c r="A131" s="71" t="s">
        <v>698</v>
      </c>
      <c r="B131" s="72" t="s">
        <v>699</v>
      </c>
      <c r="C131" s="73">
        <v>0.39500000000000002</v>
      </c>
    </row>
    <row r="132" spans="1:3">
      <c r="A132" s="68" t="s">
        <v>700</v>
      </c>
      <c r="B132" s="69" t="s">
        <v>701</v>
      </c>
      <c r="C132" s="70">
        <v>0.42699999999999999</v>
      </c>
    </row>
    <row r="133" spans="1:3">
      <c r="A133" s="71" t="s">
        <v>702</v>
      </c>
      <c r="B133" s="72" t="s">
        <v>703</v>
      </c>
      <c r="C133" s="73">
        <v>0.52</v>
      </c>
    </row>
    <row r="134" spans="1:3">
      <c r="A134" s="68" t="s">
        <v>704</v>
      </c>
      <c r="B134" s="69" t="s">
        <v>705</v>
      </c>
      <c r="C134" s="70">
        <v>1.0920000000000001</v>
      </c>
    </row>
    <row r="135" spans="1:3">
      <c r="A135" s="71" t="s">
        <v>706</v>
      </c>
      <c r="B135" s="72" t="s">
        <v>707</v>
      </c>
      <c r="C135" s="73">
        <v>1.052</v>
      </c>
    </row>
    <row r="136" spans="1:3">
      <c r="A136" s="68" t="s">
        <v>708</v>
      </c>
      <c r="B136" s="69" t="s">
        <v>709</v>
      </c>
      <c r="C136" s="70">
        <v>1.0669999999999999</v>
      </c>
    </row>
    <row r="137" spans="1:3">
      <c r="A137" s="71" t="s">
        <v>710</v>
      </c>
      <c r="B137" s="72" t="s">
        <v>711</v>
      </c>
      <c r="C137" s="73">
        <v>1.23</v>
      </c>
    </row>
    <row r="138" spans="1:3">
      <c r="A138" s="68" t="s">
        <v>712</v>
      </c>
      <c r="B138" s="69" t="s">
        <v>713</v>
      </c>
      <c r="C138" s="70">
        <v>2.3079999999999998</v>
      </c>
    </row>
    <row r="139" spans="1:3">
      <c r="A139" s="71" t="s">
        <v>714</v>
      </c>
      <c r="B139" s="72" t="s">
        <v>715</v>
      </c>
      <c r="C139" s="73">
        <v>3.7109999999999999</v>
      </c>
    </row>
    <row r="140" spans="1:3">
      <c r="A140" s="68" t="s">
        <v>716</v>
      </c>
      <c r="B140" s="69" t="s">
        <v>717</v>
      </c>
      <c r="C140" s="70">
        <v>7.3999999999999996E-2</v>
      </c>
    </row>
    <row r="141" spans="1:3">
      <c r="A141" s="71" t="s">
        <v>718</v>
      </c>
      <c r="B141" s="72" t="s">
        <v>719</v>
      </c>
      <c r="C141" s="73">
        <v>0.70099999999999996</v>
      </c>
    </row>
    <row r="142" spans="1:3">
      <c r="A142" s="68" t="s">
        <v>720</v>
      </c>
      <c r="B142" s="69" t="s">
        <v>721</v>
      </c>
      <c r="C142" s="70">
        <v>0.70099999999999996</v>
      </c>
    </row>
    <row r="143" spans="1:3">
      <c r="A143" s="71" t="s">
        <v>722</v>
      </c>
      <c r="B143" s="72" t="s">
        <v>723</v>
      </c>
      <c r="C143" s="73">
        <v>0.78800000000000003</v>
      </c>
    </row>
    <row r="144" spans="1:3">
      <c r="A144" s="68" t="s">
        <v>724</v>
      </c>
      <c r="B144" s="69" t="s">
        <v>725</v>
      </c>
      <c r="C144" s="70">
        <v>7.2999999999999995E-2</v>
      </c>
    </row>
    <row r="145" spans="1:3">
      <c r="A145" s="71" t="s">
        <v>726</v>
      </c>
      <c r="B145" s="72" t="s">
        <v>727</v>
      </c>
      <c r="C145" s="73">
        <v>0.77200000000000002</v>
      </c>
    </row>
    <row r="146" spans="1:3">
      <c r="A146" s="68" t="s">
        <v>728</v>
      </c>
      <c r="B146" s="69" t="s">
        <v>729</v>
      </c>
      <c r="C146" s="70">
        <v>0.77200000000000002</v>
      </c>
    </row>
    <row r="147" spans="1:3">
      <c r="A147" s="71" t="s">
        <v>730</v>
      </c>
      <c r="B147" s="72" t="s">
        <v>731</v>
      </c>
      <c r="C147" s="73">
        <v>0</v>
      </c>
    </row>
    <row r="148" spans="1:3">
      <c r="A148" s="68" t="s">
        <v>732</v>
      </c>
      <c r="B148" s="69" t="s">
        <v>733</v>
      </c>
      <c r="C148" s="70">
        <v>9.89</v>
      </c>
    </row>
    <row r="149" spans="1:3">
      <c r="A149" s="71" t="s">
        <v>734</v>
      </c>
      <c r="B149" s="72" t="s">
        <v>735</v>
      </c>
      <c r="C149" s="73">
        <v>0</v>
      </c>
    </row>
    <row r="150" spans="1:3">
      <c r="A150" s="68" t="s">
        <v>736</v>
      </c>
      <c r="B150" s="69" t="s">
        <v>737</v>
      </c>
      <c r="C150" s="70">
        <v>0</v>
      </c>
    </row>
    <row r="151" spans="1:3">
      <c r="A151" s="71" t="s">
        <v>738</v>
      </c>
      <c r="B151" s="72" t="s">
        <v>739</v>
      </c>
      <c r="C151" s="73">
        <v>0</v>
      </c>
    </row>
    <row r="152" spans="1:3">
      <c r="A152" s="68" t="s">
        <v>740</v>
      </c>
      <c r="B152" s="69" t="s">
        <v>741</v>
      </c>
      <c r="C152" s="70">
        <v>0</v>
      </c>
    </row>
    <row r="153" spans="1:3">
      <c r="A153" s="71" t="s">
        <v>742</v>
      </c>
      <c r="B153" s="72" t="s">
        <v>743</v>
      </c>
      <c r="C153" s="73">
        <v>0</v>
      </c>
    </row>
    <row r="154" spans="1:3">
      <c r="A154" s="68" t="s">
        <v>744</v>
      </c>
      <c r="B154" s="69" t="s">
        <v>745</v>
      </c>
      <c r="C154" s="70">
        <v>24.11</v>
      </c>
    </row>
    <row r="155" spans="1:3">
      <c r="A155" s="71" t="s">
        <v>746</v>
      </c>
      <c r="B155" s="72" t="s">
        <v>747</v>
      </c>
      <c r="C155" s="73">
        <v>0</v>
      </c>
    </row>
    <row r="156" spans="1:3">
      <c r="A156" s="68" t="s">
        <v>748</v>
      </c>
      <c r="B156" s="69" t="s">
        <v>749</v>
      </c>
      <c r="C156" s="70">
        <v>0</v>
      </c>
    </row>
    <row r="157" spans="1:3">
      <c r="A157" s="71" t="s">
        <v>750</v>
      </c>
      <c r="B157" s="72" t="s">
        <v>751</v>
      </c>
      <c r="C157" s="73">
        <v>0</v>
      </c>
    </row>
    <row r="158" spans="1:3">
      <c r="A158" s="68" t="s">
        <v>752</v>
      </c>
      <c r="B158" s="69" t="s">
        <v>753</v>
      </c>
      <c r="C158" s="70">
        <v>0</v>
      </c>
    </row>
    <row r="159" spans="1:3">
      <c r="A159" s="71" t="s">
        <v>754</v>
      </c>
      <c r="B159" s="72" t="s">
        <v>755</v>
      </c>
      <c r="C159" s="73">
        <v>0</v>
      </c>
    </row>
    <row r="160" spans="1:3">
      <c r="A160" s="68" t="s">
        <v>756</v>
      </c>
      <c r="B160" s="69" t="s">
        <v>757</v>
      </c>
      <c r="C160" s="70">
        <v>0</v>
      </c>
    </row>
    <row r="161" spans="1:3">
      <c r="A161" s="71" t="s">
        <v>758</v>
      </c>
      <c r="B161" s="72" t="s">
        <v>759</v>
      </c>
      <c r="C161" s="73">
        <v>0</v>
      </c>
    </row>
    <row r="162" spans="1:3">
      <c r="A162" s="68" t="s">
        <v>760</v>
      </c>
      <c r="B162" s="69" t="s">
        <v>761</v>
      </c>
      <c r="C162" s="70">
        <v>0.36599999999999999</v>
      </c>
    </row>
    <row r="163" spans="1:3">
      <c r="A163" s="71" t="s">
        <v>762</v>
      </c>
      <c r="B163" s="72" t="s">
        <v>763</v>
      </c>
      <c r="C163" s="73">
        <v>0.36699999999999999</v>
      </c>
    </row>
    <row r="164" spans="1:3">
      <c r="A164" s="68" t="s">
        <v>764</v>
      </c>
      <c r="B164" s="69" t="s">
        <v>765</v>
      </c>
      <c r="C164" s="70">
        <v>0.36699999999999999</v>
      </c>
    </row>
    <row r="165" spans="1:3">
      <c r="A165" s="71" t="s">
        <v>766</v>
      </c>
      <c r="B165" s="72" t="s">
        <v>767</v>
      </c>
      <c r="C165" s="73">
        <v>0.40400000000000003</v>
      </c>
    </row>
    <row r="166" spans="1:3">
      <c r="A166" s="68" t="s">
        <v>768</v>
      </c>
      <c r="B166" s="69" t="s">
        <v>769</v>
      </c>
      <c r="C166" s="70">
        <v>0.39400000000000002</v>
      </c>
    </row>
    <row r="167" spans="1:3">
      <c r="A167" s="71" t="s">
        <v>770</v>
      </c>
      <c r="B167" s="72" t="s">
        <v>771</v>
      </c>
      <c r="C167" s="73">
        <v>0.49399999999999999</v>
      </c>
    </row>
    <row r="168" spans="1:3">
      <c r="A168" s="68" t="s">
        <v>772</v>
      </c>
      <c r="B168" s="69" t="s">
        <v>773</v>
      </c>
      <c r="C168" s="70">
        <v>0.191</v>
      </c>
    </row>
    <row r="169" spans="1:3">
      <c r="A169" s="71" t="s">
        <v>774</v>
      </c>
      <c r="B169" s="72" t="s">
        <v>775</v>
      </c>
      <c r="C169" s="73">
        <v>0.39400000000000002</v>
      </c>
    </row>
    <row r="170" spans="1:3">
      <c r="A170" s="68" t="s">
        <v>776</v>
      </c>
      <c r="B170" s="69" t="s">
        <v>777</v>
      </c>
      <c r="C170" s="70">
        <v>0.49299999999999999</v>
      </c>
    </row>
    <row r="171" spans="1:3">
      <c r="A171" s="71" t="s">
        <v>778</v>
      </c>
      <c r="B171" s="72" t="s">
        <v>779</v>
      </c>
      <c r="C171" s="73">
        <v>0</v>
      </c>
    </row>
    <row r="172" spans="1:3">
      <c r="A172" s="68" t="s">
        <v>780</v>
      </c>
      <c r="B172" s="69" t="s">
        <v>781</v>
      </c>
      <c r="C172" s="70">
        <v>0</v>
      </c>
    </row>
    <row r="173" spans="1:3">
      <c r="A173" s="71" t="s">
        <v>782</v>
      </c>
      <c r="B173" s="72" t="s">
        <v>783</v>
      </c>
      <c r="C173" s="73">
        <v>0.36599999999999999</v>
      </c>
    </row>
    <row r="174" spans="1:3">
      <c r="A174" s="68" t="s">
        <v>784</v>
      </c>
      <c r="B174" s="69" t="s">
        <v>785</v>
      </c>
      <c r="C174" s="70">
        <v>0.41499999999999998</v>
      </c>
    </row>
    <row r="175" spans="1:3">
      <c r="A175" s="71" t="s">
        <v>786</v>
      </c>
      <c r="B175" s="72" t="s">
        <v>787</v>
      </c>
      <c r="C175" s="73">
        <v>0.41499999999999998</v>
      </c>
    </row>
    <row r="176" spans="1:3">
      <c r="A176" s="68" t="s">
        <v>788</v>
      </c>
      <c r="B176" s="69" t="s">
        <v>789</v>
      </c>
      <c r="C176" s="70">
        <v>0.35099999999999998</v>
      </c>
    </row>
    <row r="177" spans="1:3">
      <c r="A177" s="71" t="s">
        <v>790</v>
      </c>
      <c r="B177" s="72" t="s">
        <v>791</v>
      </c>
      <c r="C177" s="73">
        <v>6.7000000000000004E-2</v>
      </c>
    </row>
    <row r="178" spans="1:3">
      <c r="A178" s="68" t="s">
        <v>792</v>
      </c>
      <c r="B178" s="69" t="s">
        <v>793</v>
      </c>
      <c r="C178" s="70">
        <v>6.7000000000000004E-2</v>
      </c>
    </row>
    <row r="179" spans="1:3">
      <c r="A179" s="71" t="s">
        <v>794</v>
      </c>
      <c r="B179" s="72" t="s">
        <v>795</v>
      </c>
      <c r="C179" s="73">
        <v>0</v>
      </c>
    </row>
    <row r="180" spans="1:3">
      <c r="A180" s="68" t="s">
        <v>796</v>
      </c>
      <c r="B180" s="69" t="s">
        <v>797</v>
      </c>
      <c r="C180" s="70">
        <v>0</v>
      </c>
    </row>
    <row r="181" spans="1:3">
      <c r="A181" s="71" t="s">
        <v>798</v>
      </c>
      <c r="B181" s="72" t="s">
        <v>799</v>
      </c>
      <c r="C181" s="73">
        <v>0</v>
      </c>
    </row>
    <row r="182" spans="1:3">
      <c r="A182" s="68" t="s">
        <v>800</v>
      </c>
      <c r="B182" s="69" t="s">
        <v>801</v>
      </c>
      <c r="C182" s="70">
        <v>0</v>
      </c>
    </row>
    <row r="183" spans="1:3">
      <c r="A183" s="71" t="s">
        <v>802</v>
      </c>
      <c r="B183" s="72" t="s">
        <v>803</v>
      </c>
      <c r="C183" s="73">
        <v>0</v>
      </c>
    </row>
    <row r="184" spans="1:3">
      <c r="A184" s="68" t="s">
        <v>804</v>
      </c>
      <c r="B184" s="69" t="s">
        <v>805</v>
      </c>
      <c r="C184" s="70">
        <v>0</v>
      </c>
    </row>
    <row r="185" spans="1:3">
      <c r="A185" s="71" t="s">
        <v>806</v>
      </c>
      <c r="B185" s="72" t="s">
        <v>807</v>
      </c>
      <c r="C185" s="73">
        <v>0</v>
      </c>
    </row>
    <row r="186" spans="1:3">
      <c r="A186" s="68" t="s">
        <v>808</v>
      </c>
      <c r="B186" s="69" t="s">
        <v>809</v>
      </c>
      <c r="C186" s="70">
        <v>0</v>
      </c>
    </row>
    <row r="187" spans="1:3">
      <c r="A187" s="71" t="s">
        <v>810</v>
      </c>
      <c r="B187" s="72" t="s">
        <v>624</v>
      </c>
      <c r="C187" s="73">
        <v>0.56399999999999995</v>
      </c>
    </row>
    <row r="188" spans="1:3">
      <c r="A188" s="68" t="s">
        <v>811</v>
      </c>
      <c r="B188" s="69" t="s">
        <v>812</v>
      </c>
      <c r="C188" s="70">
        <v>0.52400000000000002</v>
      </c>
    </row>
    <row r="189" spans="1:3">
      <c r="A189" s="71" t="s">
        <v>813</v>
      </c>
      <c r="B189" s="72" t="s">
        <v>814</v>
      </c>
      <c r="C189" s="73">
        <v>0.56100000000000005</v>
      </c>
    </row>
    <row r="190" spans="1:3">
      <c r="A190" s="68" t="s">
        <v>815</v>
      </c>
      <c r="B190" s="69" t="s">
        <v>816</v>
      </c>
      <c r="C190" s="70">
        <v>0.41</v>
      </c>
    </row>
    <row r="191" spans="1:3">
      <c r="A191" s="71" t="s">
        <v>817</v>
      </c>
      <c r="B191" s="72" t="s">
        <v>818</v>
      </c>
      <c r="C191" s="73">
        <v>0.45200000000000001</v>
      </c>
    </row>
    <row r="192" spans="1:3">
      <c r="A192" s="68" t="s">
        <v>819</v>
      </c>
      <c r="B192" s="69" t="s">
        <v>820</v>
      </c>
      <c r="C192" s="70">
        <v>0.46100000000000002</v>
      </c>
    </row>
    <row r="193" spans="1:3">
      <c r="A193" s="71" t="s">
        <v>821</v>
      </c>
      <c r="B193" s="72" t="s">
        <v>822</v>
      </c>
      <c r="C193" s="73">
        <v>0</v>
      </c>
    </row>
    <row r="194" spans="1:3">
      <c r="A194" s="68" t="s">
        <v>823</v>
      </c>
      <c r="B194" s="69" t="s">
        <v>824</v>
      </c>
      <c r="C194" s="70">
        <v>0</v>
      </c>
    </row>
    <row r="195" spans="1:3">
      <c r="A195" s="71" t="s">
        <v>825</v>
      </c>
      <c r="B195" s="72" t="s">
        <v>826</v>
      </c>
      <c r="C195" s="73">
        <v>0</v>
      </c>
    </row>
    <row r="196" spans="1:3">
      <c r="A196" s="68" t="s">
        <v>827</v>
      </c>
      <c r="B196" s="69" t="s">
        <v>828</v>
      </c>
      <c r="C196" s="70">
        <v>0.48199999999999998</v>
      </c>
    </row>
    <row r="197" spans="1:3">
      <c r="A197" s="71" t="s">
        <v>829</v>
      </c>
      <c r="B197" s="72" t="s">
        <v>830</v>
      </c>
      <c r="C197" s="73">
        <v>0.48499999999999999</v>
      </c>
    </row>
    <row r="198" spans="1:3">
      <c r="A198" s="68" t="s">
        <v>831</v>
      </c>
      <c r="B198" s="69" t="s">
        <v>832</v>
      </c>
      <c r="C198" s="70">
        <v>9.3670000000000009</v>
      </c>
    </row>
    <row r="199" spans="1:3">
      <c r="A199" s="71" t="s">
        <v>833</v>
      </c>
      <c r="B199" s="72" t="s">
        <v>834</v>
      </c>
      <c r="C199" s="73">
        <v>11.68</v>
      </c>
    </row>
    <row r="200" spans="1:3">
      <c r="A200" s="68" t="s">
        <v>835</v>
      </c>
      <c r="B200" s="69" t="s">
        <v>836</v>
      </c>
      <c r="C200" s="70">
        <v>12.4</v>
      </c>
    </row>
    <row r="201" spans="1:3">
      <c r="A201" s="71" t="s">
        <v>837</v>
      </c>
      <c r="B201" s="72" t="s">
        <v>838</v>
      </c>
      <c r="C201" s="73">
        <v>15.7</v>
      </c>
    </row>
    <row r="202" spans="1:3">
      <c r="A202" s="68" t="s">
        <v>839</v>
      </c>
      <c r="B202" s="69" t="s">
        <v>840</v>
      </c>
      <c r="C202" s="70">
        <v>0</v>
      </c>
    </row>
    <row r="203" spans="1:3">
      <c r="A203" s="71" t="s">
        <v>841</v>
      </c>
      <c r="B203" s="72" t="s">
        <v>842</v>
      </c>
      <c r="C203" s="73">
        <v>0</v>
      </c>
    </row>
    <row r="204" spans="1:3">
      <c r="A204" s="68" t="s">
        <v>843</v>
      </c>
      <c r="B204" s="69" t="s">
        <v>844</v>
      </c>
      <c r="C204" s="70">
        <v>0</v>
      </c>
    </row>
    <row r="205" spans="1:3">
      <c r="A205" s="71" t="s">
        <v>845</v>
      </c>
      <c r="B205" s="72" t="s">
        <v>846</v>
      </c>
      <c r="C205" s="73">
        <v>0</v>
      </c>
    </row>
    <row r="206" spans="1:3">
      <c r="A206" s="68" t="s">
        <v>847</v>
      </c>
      <c r="B206" s="69" t="s">
        <v>848</v>
      </c>
      <c r="C206" s="70">
        <v>0</v>
      </c>
    </row>
    <row r="207" spans="1:3">
      <c r="A207" s="71" t="s">
        <v>849</v>
      </c>
      <c r="B207" s="72" t="s">
        <v>850</v>
      </c>
      <c r="C207" s="73">
        <v>0</v>
      </c>
    </row>
    <row r="208" spans="1:3">
      <c r="A208" s="68" t="s">
        <v>851</v>
      </c>
      <c r="B208" s="69" t="s">
        <v>852</v>
      </c>
      <c r="C208" s="70">
        <v>0</v>
      </c>
    </row>
    <row r="209" spans="1:3">
      <c r="A209" s="71" t="s">
        <v>853</v>
      </c>
      <c r="B209" s="72" t="s">
        <v>854</v>
      </c>
      <c r="C209" s="73">
        <v>0</v>
      </c>
    </row>
    <row r="210" spans="1:3">
      <c r="A210" s="68" t="s">
        <v>855</v>
      </c>
      <c r="B210" s="69" t="s">
        <v>856</v>
      </c>
      <c r="C210" s="70">
        <v>3.734</v>
      </c>
    </row>
    <row r="211" spans="1:3">
      <c r="A211" s="71" t="s">
        <v>857</v>
      </c>
      <c r="B211" s="72" t="s">
        <v>858</v>
      </c>
      <c r="C211" s="73">
        <v>4.9089999999999998</v>
      </c>
    </row>
    <row r="212" spans="1:3">
      <c r="A212" s="68" t="s">
        <v>859</v>
      </c>
      <c r="B212" s="69" t="s">
        <v>860</v>
      </c>
      <c r="C212" s="70">
        <v>5.4039999999999999</v>
      </c>
    </row>
    <row r="213" spans="1:3">
      <c r="A213" s="71" t="s">
        <v>861</v>
      </c>
      <c r="B213" s="72" t="s">
        <v>862</v>
      </c>
      <c r="C213" s="73">
        <v>0</v>
      </c>
    </row>
    <row r="214" spans="1:3">
      <c r="A214" s="68" t="s">
        <v>863</v>
      </c>
      <c r="B214" s="69" t="s">
        <v>864</v>
      </c>
      <c r="C214" s="70">
        <v>0</v>
      </c>
    </row>
    <row r="215" spans="1:3">
      <c r="A215" s="71" t="s">
        <v>865</v>
      </c>
      <c r="B215" s="72" t="s">
        <v>866</v>
      </c>
      <c r="C215" s="73">
        <v>0</v>
      </c>
    </row>
    <row r="216" spans="1:3">
      <c r="A216" s="68" t="s">
        <v>867</v>
      </c>
      <c r="B216" s="69" t="s">
        <v>868</v>
      </c>
      <c r="C216" s="70">
        <v>0</v>
      </c>
    </row>
    <row r="217" spans="1:3">
      <c r="A217" s="71" t="s">
        <v>869</v>
      </c>
      <c r="B217" s="72" t="s">
        <v>870</v>
      </c>
      <c r="C217" s="73">
        <v>0</v>
      </c>
    </row>
    <row r="218" spans="1:3">
      <c r="A218" s="68" t="s">
        <v>871</v>
      </c>
      <c r="B218" s="69" t="s">
        <v>872</v>
      </c>
      <c r="C218" s="70">
        <v>0</v>
      </c>
    </row>
    <row r="219" spans="1:3">
      <c r="A219" s="71" t="s">
        <v>873</v>
      </c>
      <c r="B219" s="72" t="s">
        <v>874</v>
      </c>
      <c r="C219" s="73">
        <v>0</v>
      </c>
    </row>
    <row r="220" spans="1:3">
      <c r="A220" s="68" t="s">
        <v>875</v>
      </c>
      <c r="B220" s="69" t="s">
        <v>876</v>
      </c>
      <c r="C220" s="70">
        <v>0</v>
      </c>
    </row>
    <row r="221" spans="1:3">
      <c r="A221" s="71" t="s">
        <v>877</v>
      </c>
      <c r="B221" s="72" t="s">
        <v>878</v>
      </c>
      <c r="C221" s="73">
        <v>0</v>
      </c>
    </row>
    <row r="222" spans="1:3">
      <c r="A222" s="68" t="s">
        <v>879</v>
      </c>
      <c r="B222" s="69" t="s">
        <v>880</v>
      </c>
      <c r="C222" s="70">
        <v>0</v>
      </c>
    </row>
    <row r="223" spans="1:3">
      <c r="A223" s="71" t="s">
        <v>881</v>
      </c>
      <c r="B223" s="72" t="s">
        <v>882</v>
      </c>
      <c r="C223" s="73">
        <v>0</v>
      </c>
    </row>
    <row r="224" spans="1:3">
      <c r="A224" s="68" t="s">
        <v>883</v>
      </c>
      <c r="B224" s="69" t="s">
        <v>884</v>
      </c>
      <c r="C224" s="70">
        <v>0</v>
      </c>
    </row>
    <row r="225" spans="1:3">
      <c r="A225" s="71" t="s">
        <v>885</v>
      </c>
      <c r="B225" s="72" t="s">
        <v>886</v>
      </c>
      <c r="C225" s="73">
        <v>0</v>
      </c>
    </row>
    <row r="226" spans="1:3">
      <c r="A226" s="68" t="s">
        <v>887</v>
      </c>
      <c r="B226" s="69" t="s">
        <v>888</v>
      </c>
      <c r="C226" s="70">
        <v>2.92</v>
      </c>
    </row>
    <row r="227" spans="1:3">
      <c r="A227" s="71" t="s">
        <v>889</v>
      </c>
      <c r="B227" s="72" t="s">
        <v>890</v>
      </c>
      <c r="C227" s="73">
        <v>0.36399999999999999</v>
      </c>
    </row>
    <row r="228" spans="1:3">
      <c r="A228" s="68" t="s">
        <v>891</v>
      </c>
      <c r="B228" s="69" t="s">
        <v>892</v>
      </c>
      <c r="C228" s="70">
        <v>0.36599999999999999</v>
      </c>
    </row>
    <row r="229" spans="1:3">
      <c r="A229" s="71" t="s">
        <v>893</v>
      </c>
      <c r="B229" s="72" t="s">
        <v>894</v>
      </c>
      <c r="C229" s="73">
        <v>0.36499999999999999</v>
      </c>
    </row>
    <row r="230" spans="1:3">
      <c r="A230" s="68" t="s">
        <v>895</v>
      </c>
      <c r="B230" s="69" t="s">
        <v>896</v>
      </c>
      <c r="C230" s="70">
        <v>0.40200000000000002</v>
      </c>
    </row>
    <row r="231" spans="1:3">
      <c r="A231" s="71" t="s">
        <v>897</v>
      </c>
      <c r="B231" s="72" t="s">
        <v>898</v>
      </c>
      <c r="C231" s="73">
        <v>0.40100000000000002</v>
      </c>
    </row>
    <row r="232" spans="1:3">
      <c r="A232" s="68" t="s">
        <v>899</v>
      </c>
      <c r="B232" s="69" t="s">
        <v>900</v>
      </c>
      <c r="C232" s="70">
        <v>1.054</v>
      </c>
    </row>
    <row r="233" spans="1:3">
      <c r="A233" s="71" t="s">
        <v>901</v>
      </c>
      <c r="B233" s="72" t="s">
        <v>902</v>
      </c>
      <c r="C233" s="73">
        <v>1.2350000000000001</v>
      </c>
    </row>
    <row r="234" spans="1:3">
      <c r="A234" s="68" t="s">
        <v>903</v>
      </c>
      <c r="B234" s="69" t="s">
        <v>904</v>
      </c>
      <c r="C234" s="70">
        <v>0.373</v>
      </c>
    </row>
    <row r="235" spans="1:3">
      <c r="A235" s="71" t="s">
        <v>905</v>
      </c>
      <c r="B235" s="72" t="s">
        <v>906</v>
      </c>
      <c r="C235" s="73">
        <v>0.376</v>
      </c>
    </row>
    <row r="236" spans="1:3">
      <c r="A236" s="68" t="s">
        <v>907</v>
      </c>
      <c r="B236" s="69" t="s">
        <v>908</v>
      </c>
      <c r="C236" s="70">
        <v>0.41299999999999998</v>
      </c>
    </row>
    <row r="237" spans="1:3">
      <c r="A237" s="71" t="s">
        <v>909</v>
      </c>
      <c r="B237" s="72" t="s">
        <v>910</v>
      </c>
      <c r="C237" s="73">
        <v>0.36</v>
      </c>
    </row>
    <row r="238" spans="1:3">
      <c r="A238" s="68" t="s">
        <v>911</v>
      </c>
      <c r="B238" s="69" t="s">
        <v>912</v>
      </c>
      <c r="C238" s="70">
        <v>0.36</v>
      </c>
    </row>
    <row r="239" spans="1:3">
      <c r="A239" s="71" t="s">
        <v>913</v>
      </c>
      <c r="B239" s="72" t="s">
        <v>914</v>
      </c>
      <c r="C239" s="73">
        <v>0.34799999999999998</v>
      </c>
    </row>
    <row r="240" spans="1:3">
      <c r="A240" s="68" t="s">
        <v>915</v>
      </c>
      <c r="B240" s="69" t="s">
        <v>916</v>
      </c>
      <c r="C240" s="70">
        <v>0.36699999999999999</v>
      </c>
    </row>
    <row r="241" spans="1:3">
      <c r="A241" s="71" t="s">
        <v>917</v>
      </c>
      <c r="B241" s="72" t="s">
        <v>918</v>
      </c>
      <c r="C241" s="73">
        <v>0</v>
      </c>
    </row>
    <row r="242" spans="1:3">
      <c r="A242" s="68" t="s">
        <v>919</v>
      </c>
      <c r="B242" s="69" t="s">
        <v>920</v>
      </c>
      <c r="C242" s="70">
        <v>0</v>
      </c>
    </row>
    <row r="243" spans="1:3">
      <c r="A243" s="71" t="s">
        <v>921</v>
      </c>
      <c r="B243" s="72" t="s">
        <v>922</v>
      </c>
      <c r="C243" s="73">
        <v>0</v>
      </c>
    </row>
    <row r="244" spans="1:3">
      <c r="A244" s="68" t="s">
        <v>923</v>
      </c>
      <c r="B244" s="69" t="s">
        <v>924</v>
      </c>
      <c r="C244" s="70">
        <v>0</v>
      </c>
    </row>
    <row r="245" spans="1:3">
      <c r="A245" s="71" t="s">
        <v>925</v>
      </c>
      <c r="B245" s="72" t="s">
        <v>926</v>
      </c>
      <c r="C245" s="73">
        <v>0</v>
      </c>
    </row>
    <row r="246" spans="1:3">
      <c r="A246" s="68" t="s">
        <v>927</v>
      </c>
      <c r="B246" s="69" t="s">
        <v>928</v>
      </c>
      <c r="C246" s="70">
        <v>0</v>
      </c>
    </row>
    <row r="247" spans="1:3">
      <c r="A247" s="71" t="s">
        <v>929</v>
      </c>
      <c r="B247" s="72" t="s">
        <v>930</v>
      </c>
      <c r="C247" s="73">
        <v>0</v>
      </c>
    </row>
    <row r="248" spans="1:3">
      <c r="A248" s="68" t="s">
        <v>931</v>
      </c>
      <c r="B248" s="69" t="s">
        <v>932</v>
      </c>
      <c r="C248" s="70">
        <v>29</v>
      </c>
    </row>
    <row r="249" spans="1:3">
      <c r="A249" s="71" t="s">
        <v>933</v>
      </c>
      <c r="B249" s="72" t="s">
        <v>934</v>
      </c>
      <c r="C249" s="73">
        <v>29</v>
      </c>
    </row>
    <row r="250" spans="1:3">
      <c r="A250" s="68" t="s">
        <v>935</v>
      </c>
      <c r="B250" s="69" t="s">
        <v>936</v>
      </c>
      <c r="C250" s="70">
        <v>0.16200000000000001</v>
      </c>
    </row>
    <row r="251" spans="1:3">
      <c r="A251" s="71" t="s">
        <v>937</v>
      </c>
      <c r="B251" s="72" t="s">
        <v>938</v>
      </c>
      <c r="C251" s="73">
        <v>0</v>
      </c>
    </row>
    <row r="252" spans="1:3">
      <c r="A252" s="68" t="s">
        <v>939</v>
      </c>
      <c r="B252" s="69" t="s">
        <v>940</v>
      </c>
      <c r="C252" s="70">
        <v>0</v>
      </c>
    </row>
    <row r="253" spans="1:3">
      <c r="A253" s="71" t="s">
        <v>941</v>
      </c>
      <c r="B253" s="72" t="s">
        <v>942</v>
      </c>
      <c r="C253" s="73">
        <v>0</v>
      </c>
    </row>
    <row r="254" spans="1:3">
      <c r="A254" s="68" t="s">
        <v>943</v>
      </c>
      <c r="B254" s="69" t="s">
        <v>944</v>
      </c>
      <c r="C254" s="70">
        <v>4.0000000000000001E-3</v>
      </c>
    </row>
    <row r="255" spans="1:3">
      <c r="A255" s="71" t="s">
        <v>945</v>
      </c>
      <c r="B255" s="72" t="s">
        <v>946</v>
      </c>
      <c r="C255" s="73">
        <v>0</v>
      </c>
    </row>
    <row r="256" spans="1:3">
      <c r="A256" s="68" t="s">
        <v>947</v>
      </c>
      <c r="B256" s="69" t="s">
        <v>948</v>
      </c>
      <c r="C256" s="70">
        <v>5.0000000000000001E-3</v>
      </c>
    </row>
    <row r="257" spans="1:3">
      <c r="A257" s="71" t="s">
        <v>949</v>
      </c>
      <c r="B257" s="72" t="s">
        <v>950</v>
      </c>
      <c r="C257" s="73">
        <v>5.0000000000000001E-3</v>
      </c>
    </row>
    <row r="258" spans="1:3">
      <c r="A258" s="68" t="s">
        <v>951</v>
      </c>
      <c r="B258" s="69" t="s">
        <v>952</v>
      </c>
      <c r="C258" s="70">
        <v>5.0000000000000001E-3</v>
      </c>
    </row>
    <row r="259" spans="1:3">
      <c r="A259" s="71" t="s">
        <v>953</v>
      </c>
      <c r="B259" s="72" t="s">
        <v>954</v>
      </c>
      <c r="C259" s="73">
        <v>5.0000000000000001E-3</v>
      </c>
    </row>
    <row r="260" spans="1:3">
      <c r="A260" s="68" t="s">
        <v>955</v>
      </c>
      <c r="B260" s="69" t="s">
        <v>956</v>
      </c>
      <c r="C260" s="70">
        <v>6.0000000000000001E-3</v>
      </c>
    </row>
    <row r="261" spans="1:3">
      <c r="A261" s="71" t="s">
        <v>957</v>
      </c>
      <c r="B261" s="72" t="s">
        <v>956</v>
      </c>
      <c r="C261" s="73">
        <v>6.0000000000000001E-3</v>
      </c>
    </row>
    <row r="262" spans="1:3">
      <c r="A262" s="68" t="s">
        <v>958</v>
      </c>
      <c r="B262" s="69" t="s">
        <v>959</v>
      </c>
      <c r="C262" s="70">
        <v>6.0000000000000001E-3</v>
      </c>
    </row>
    <row r="263" spans="1:3">
      <c r="A263" s="71" t="s">
        <v>960</v>
      </c>
      <c r="B263" s="72" t="s">
        <v>961</v>
      </c>
      <c r="C263" s="73">
        <v>6.0000000000000001E-3</v>
      </c>
    </row>
    <row r="264" spans="1:3">
      <c r="A264" s="68" t="s">
        <v>962</v>
      </c>
      <c r="B264" s="69" t="s">
        <v>963</v>
      </c>
      <c r="C264" s="70">
        <v>6.0000000000000001E-3</v>
      </c>
    </row>
    <row r="265" spans="1:3">
      <c r="A265" s="71" t="s">
        <v>964</v>
      </c>
      <c r="B265" s="72" t="s">
        <v>965</v>
      </c>
      <c r="C265" s="73">
        <v>6.0000000000000001E-3</v>
      </c>
    </row>
    <row r="266" spans="1:3">
      <c r="A266" s="68" t="s">
        <v>966</v>
      </c>
      <c r="B266" s="69" t="s">
        <v>967</v>
      </c>
      <c r="C266" s="70">
        <v>6.0000000000000001E-3</v>
      </c>
    </row>
    <row r="267" spans="1:3">
      <c r="A267" s="71" t="s">
        <v>968</v>
      </c>
      <c r="B267" s="72" t="s">
        <v>969</v>
      </c>
      <c r="C267" s="73">
        <v>7.0000000000000001E-3</v>
      </c>
    </row>
    <row r="268" spans="1:3">
      <c r="A268" s="68" t="s">
        <v>970</v>
      </c>
      <c r="B268" s="69" t="s">
        <v>971</v>
      </c>
      <c r="C268" s="70">
        <v>6.0000000000000001E-3</v>
      </c>
    </row>
    <row r="269" spans="1:3">
      <c r="A269" s="71" t="s">
        <v>972</v>
      </c>
      <c r="B269" s="72" t="s">
        <v>973</v>
      </c>
      <c r="C269" s="73">
        <v>5.0000000000000001E-3</v>
      </c>
    </row>
    <row r="270" spans="1:3">
      <c r="A270" s="68" t="s">
        <v>974</v>
      </c>
      <c r="B270" s="69" t="s">
        <v>975</v>
      </c>
      <c r="C270" s="70">
        <v>5.0000000000000001E-3</v>
      </c>
    </row>
    <row r="271" spans="1:3">
      <c r="A271" s="71" t="s">
        <v>976</v>
      </c>
      <c r="B271" s="72" t="s">
        <v>977</v>
      </c>
      <c r="C271" s="73">
        <v>6.0000000000000001E-3</v>
      </c>
    </row>
    <row r="272" spans="1:3">
      <c r="A272" s="68" t="s">
        <v>978</v>
      </c>
      <c r="B272" s="69" t="s">
        <v>979</v>
      </c>
      <c r="C272" s="70">
        <v>6.0000000000000001E-3</v>
      </c>
    </row>
    <row r="273" spans="1:3">
      <c r="A273" s="71" t="s">
        <v>980</v>
      </c>
      <c r="B273" s="72" t="s">
        <v>981</v>
      </c>
      <c r="C273" s="73">
        <v>2E-3</v>
      </c>
    </row>
    <row r="274" spans="1:3">
      <c r="A274" s="68" t="s">
        <v>982</v>
      </c>
      <c r="B274" s="69" t="s">
        <v>983</v>
      </c>
      <c r="C274" s="70">
        <v>2E-3</v>
      </c>
    </row>
    <row r="275" spans="1:3">
      <c r="A275" s="71" t="s">
        <v>984</v>
      </c>
      <c r="B275" s="72" t="s">
        <v>985</v>
      </c>
      <c r="C275" s="73">
        <v>3.0000000000000001E-3</v>
      </c>
    </row>
    <row r="276" spans="1:3">
      <c r="A276" s="68" t="s">
        <v>986</v>
      </c>
      <c r="B276" s="69" t="s">
        <v>987</v>
      </c>
      <c r="C276" s="70">
        <v>3.0000000000000001E-3</v>
      </c>
    </row>
    <row r="277" spans="1:3">
      <c r="A277" s="71" t="s">
        <v>988</v>
      </c>
      <c r="B277" s="72" t="s">
        <v>989</v>
      </c>
      <c r="C277" s="73">
        <v>3.0000000000000001E-3</v>
      </c>
    </row>
    <row r="278" spans="1:3">
      <c r="A278" s="68" t="s">
        <v>990</v>
      </c>
      <c r="B278" s="69" t="s">
        <v>991</v>
      </c>
      <c r="C278" s="70">
        <v>4.0000000000000001E-3</v>
      </c>
    </row>
    <row r="279" spans="1:3">
      <c r="A279" s="71" t="s">
        <v>992</v>
      </c>
      <c r="B279" s="72" t="s">
        <v>993</v>
      </c>
      <c r="C279" s="73">
        <v>5.0000000000000001E-3</v>
      </c>
    </row>
    <row r="280" spans="1:3">
      <c r="A280" s="68" t="s">
        <v>994</v>
      </c>
      <c r="B280" s="69" t="s">
        <v>995</v>
      </c>
      <c r="C280" s="70">
        <v>5.0000000000000001E-3</v>
      </c>
    </row>
    <row r="281" spans="1:3">
      <c r="A281" s="71" t="s">
        <v>996</v>
      </c>
      <c r="B281" s="72" t="s">
        <v>997</v>
      </c>
      <c r="C281" s="73">
        <v>5.0000000000000001E-3</v>
      </c>
    </row>
    <row r="282" spans="1:3">
      <c r="A282" s="68" t="s">
        <v>998</v>
      </c>
      <c r="B282" s="69" t="s">
        <v>999</v>
      </c>
      <c r="C282" s="70">
        <v>3.0000000000000001E-3</v>
      </c>
    </row>
    <row r="283" spans="1:3">
      <c r="A283" s="71" t="s">
        <v>1000</v>
      </c>
      <c r="B283" s="72" t="s">
        <v>1001</v>
      </c>
      <c r="C283" s="73">
        <v>3.0000000000000001E-3</v>
      </c>
    </row>
    <row r="284" spans="1:3">
      <c r="A284" s="68" t="s">
        <v>1002</v>
      </c>
      <c r="B284" s="69" t="s">
        <v>1003</v>
      </c>
      <c r="C284" s="70">
        <v>3.0000000000000001E-3</v>
      </c>
    </row>
    <row r="285" spans="1:3">
      <c r="A285" s="71" t="s">
        <v>1004</v>
      </c>
      <c r="B285" s="72" t="s">
        <v>1005</v>
      </c>
      <c r="C285" s="73">
        <v>3.0000000000000001E-3</v>
      </c>
    </row>
    <row r="286" spans="1:3">
      <c r="A286" s="68" t="s">
        <v>1006</v>
      </c>
      <c r="B286" s="69" t="s">
        <v>1007</v>
      </c>
      <c r="C286" s="70">
        <v>3.0000000000000001E-3</v>
      </c>
    </row>
    <row r="287" spans="1:3">
      <c r="A287" s="71" t="s">
        <v>1008</v>
      </c>
      <c r="B287" s="72" t="s">
        <v>1009</v>
      </c>
      <c r="C287" s="73">
        <v>3.0000000000000001E-3</v>
      </c>
    </row>
    <row r="288" spans="1:3">
      <c r="A288" s="68" t="s">
        <v>1010</v>
      </c>
      <c r="B288" s="69" t="s">
        <v>1011</v>
      </c>
      <c r="C288" s="70">
        <v>2E-3</v>
      </c>
    </row>
    <row r="289" spans="1:3">
      <c r="A289" s="71" t="s">
        <v>1012</v>
      </c>
      <c r="B289" s="72" t="s">
        <v>1013</v>
      </c>
      <c r="C289" s="73">
        <v>2E-3</v>
      </c>
    </row>
    <row r="290" spans="1:3">
      <c r="A290" s="68" t="s">
        <v>1014</v>
      </c>
      <c r="B290" s="69" t="s">
        <v>1015</v>
      </c>
      <c r="C290" s="70">
        <v>2E-3</v>
      </c>
    </row>
    <row r="291" spans="1:3">
      <c r="A291" s="71" t="s">
        <v>1016</v>
      </c>
      <c r="B291" s="72" t="s">
        <v>1017</v>
      </c>
      <c r="C291" s="73">
        <v>2E-3</v>
      </c>
    </row>
    <row r="292" spans="1:3">
      <c r="A292" s="68" t="s">
        <v>1018</v>
      </c>
      <c r="B292" s="69" t="s">
        <v>1019</v>
      </c>
      <c r="C292" s="70">
        <v>2E-3</v>
      </c>
    </row>
    <row r="293" spans="1:3">
      <c r="A293" s="71" t="s">
        <v>1020</v>
      </c>
      <c r="B293" s="72" t="s">
        <v>1021</v>
      </c>
      <c r="C293" s="73">
        <v>2E-3</v>
      </c>
    </row>
    <row r="294" spans="1:3">
      <c r="A294" s="68" t="s">
        <v>1022</v>
      </c>
      <c r="B294" s="69" t="s">
        <v>1023</v>
      </c>
      <c r="C294" s="70">
        <v>2E-3</v>
      </c>
    </row>
    <row r="295" spans="1:3">
      <c r="A295" s="71" t="s">
        <v>1024</v>
      </c>
      <c r="B295" s="72" t="s">
        <v>1025</v>
      </c>
      <c r="C295" s="73">
        <v>2E-3</v>
      </c>
    </row>
    <row r="296" spans="1:3">
      <c r="A296" s="68" t="s">
        <v>1026</v>
      </c>
      <c r="B296" s="69" t="s">
        <v>1027</v>
      </c>
      <c r="C296" s="70">
        <v>2E-3</v>
      </c>
    </row>
    <row r="297" spans="1:3">
      <c r="A297" s="71" t="s">
        <v>1028</v>
      </c>
      <c r="B297" s="72" t="s">
        <v>1029</v>
      </c>
      <c r="C297" s="73">
        <v>3.0000000000000001E-3</v>
      </c>
    </row>
    <row r="298" spans="1:3">
      <c r="A298" s="68" t="s">
        <v>1030</v>
      </c>
      <c r="B298" s="69" t="s">
        <v>1031</v>
      </c>
      <c r="C298" s="70">
        <v>2E-3</v>
      </c>
    </row>
    <row r="299" spans="1:3">
      <c r="A299" s="71" t="s">
        <v>1032</v>
      </c>
      <c r="B299" s="72" t="s">
        <v>1033</v>
      </c>
      <c r="C299" s="73">
        <v>2E-3</v>
      </c>
    </row>
    <row r="300" spans="1:3">
      <c r="A300" s="68" t="s">
        <v>1034</v>
      </c>
      <c r="B300" s="69" t="s">
        <v>1035</v>
      </c>
      <c r="C300" s="70">
        <v>2.1999999999999999E-2</v>
      </c>
    </row>
    <row r="301" spans="1:3">
      <c r="A301" s="71" t="s">
        <v>1036</v>
      </c>
      <c r="B301" s="72" t="s">
        <v>1037</v>
      </c>
      <c r="C301" s="73">
        <v>3.1E-2</v>
      </c>
    </row>
    <row r="302" spans="1:3">
      <c r="A302" s="68" t="s">
        <v>1038</v>
      </c>
      <c r="B302" s="69" t="s">
        <v>1039</v>
      </c>
      <c r="C302" s="70">
        <v>3.2000000000000001E-2</v>
      </c>
    </row>
    <row r="303" spans="1:3">
      <c r="A303" s="71" t="s">
        <v>1040</v>
      </c>
      <c r="B303" s="72" t="s">
        <v>1041</v>
      </c>
      <c r="C303" s="73">
        <v>3.5000000000000003E-2</v>
      </c>
    </row>
    <row r="304" spans="1:3">
      <c r="A304" s="68" t="s">
        <v>1042</v>
      </c>
      <c r="B304" s="69" t="s">
        <v>1043</v>
      </c>
      <c r="C304" s="70">
        <v>3.5999999999999997E-2</v>
      </c>
    </row>
    <row r="305" spans="1:3">
      <c r="A305" s="71" t="s">
        <v>1044</v>
      </c>
      <c r="B305" s="72" t="s">
        <v>1045</v>
      </c>
      <c r="C305" s="73">
        <v>3.7999999999999999E-2</v>
      </c>
    </row>
    <row r="306" spans="1:3">
      <c r="A306" s="68" t="s">
        <v>1046</v>
      </c>
      <c r="B306" s="69" t="s">
        <v>1047</v>
      </c>
      <c r="C306" s="70">
        <v>3.7999999999999999E-2</v>
      </c>
    </row>
    <row r="307" spans="1:3">
      <c r="A307" s="71" t="s">
        <v>1048</v>
      </c>
      <c r="B307" s="72" t="s">
        <v>1049</v>
      </c>
      <c r="C307" s="73">
        <v>0.04</v>
      </c>
    </row>
    <row r="308" spans="1:3">
      <c r="A308" s="68" t="s">
        <v>1050</v>
      </c>
      <c r="B308" s="69" t="s">
        <v>1051</v>
      </c>
      <c r="C308" s="70">
        <v>4.1000000000000002E-2</v>
      </c>
    </row>
    <row r="309" spans="1:3">
      <c r="A309" s="71" t="s">
        <v>1052</v>
      </c>
      <c r="B309" s="72" t="s">
        <v>1053</v>
      </c>
      <c r="C309" s="73">
        <v>4.2000000000000003E-2</v>
      </c>
    </row>
    <row r="310" spans="1:3">
      <c r="A310" s="68" t="s">
        <v>1054</v>
      </c>
      <c r="B310" s="69" t="s">
        <v>1055</v>
      </c>
      <c r="C310" s="70">
        <v>4.2999999999999997E-2</v>
      </c>
    </row>
    <row r="311" spans="1:3">
      <c r="A311" s="71" t="s">
        <v>1056</v>
      </c>
      <c r="B311" s="72" t="s">
        <v>1057</v>
      </c>
      <c r="C311" s="73">
        <v>4.3999999999999997E-2</v>
      </c>
    </row>
    <row r="312" spans="1:3">
      <c r="A312" s="68" t="s">
        <v>1058</v>
      </c>
      <c r="B312" s="69" t="s">
        <v>1059</v>
      </c>
      <c r="C312" s="70">
        <v>4.2999999999999997E-2</v>
      </c>
    </row>
    <row r="313" spans="1:3">
      <c r="A313" s="71" t="s">
        <v>1060</v>
      </c>
      <c r="B313" s="72" t="s">
        <v>1061</v>
      </c>
      <c r="C313" s="73">
        <v>4.4999999999999998E-2</v>
      </c>
    </row>
    <row r="314" spans="1:3">
      <c r="A314" s="68" t="s">
        <v>1062</v>
      </c>
      <c r="B314" s="69" t="s">
        <v>1063</v>
      </c>
      <c r="C314" s="70">
        <v>4.2999999999999997E-2</v>
      </c>
    </row>
    <row r="315" spans="1:3">
      <c r="A315" s="71" t="s">
        <v>1064</v>
      </c>
      <c r="B315" s="72" t="s">
        <v>1065</v>
      </c>
      <c r="C315" s="73">
        <v>4.3999999999999997E-2</v>
      </c>
    </row>
    <row r="316" spans="1:3">
      <c r="A316" s="68" t="s">
        <v>1066</v>
      </c>
      <c r="B316" s="69" t="s">
        <v>1067</v>
      </c>
      <c r="C316" s="70">
        <v>4.4999999999999998E-2</v>
      </c>
    </row>
    <row r="317" spans="1:3">
      <c r="A317" s="71" t="s">
        <v>1068</v>
      </c>
      <c r="B317" s="72" t="s">
        <v>1069</v>
      </c>
      <c r="C317" s="73">
        <v>3.6999999999999998E-2</v>
      </c>
    </row>
    <row r="318" spans="1:3">
      <c r="A318" s="68" t="s">
        <v>1070</v>
      </c>
      <c r="B318" s="69" t="s">
        <v>1071</v>
      </c>
      <c r="C318" s="70">
        <v>3.7999999999999999E-2</v>
      </c>
    </row>
    <row r="319" spans="1:3">
      <c r="A319" s="71" t="s">
        <v>1072</v>
      </c>
      <c r="B319" s="72" t="s">
        <v>1073</v>
      </c>
      <c r="C319" s="73">
        <v>0.04</v>
      </c>
    </row>
    <row r="320" spans="1:3">
      <c r="A320" s="68" t="s">
        <v>1074</v>
      </c>
      <c r="B320" s="69" t="s">
        <v>1075</v>
      </c>
      <c r="C320" s="70">
        <v>4.2999999999999997E-2</v>
      </c>
    </row>
    <row r="321" spans="1:3">
      <c r="A321" s="71" t="s">
        <v>1076</v>
      </c>
      <c r="B321" s="72" t="s">
        <v>1077</v>
      </c>
      <c r="C321" s="73">
        <v>4.2999999999999997E-2</v>
      </c>
    </row>
    <row r="322" spans="1:3">
      <c r="A322" s="68" t="s">
        <v>1078</v>
      </c>
      <c r="B322" s="69" t="s">
        <v>1079</v>
      </c>
      <c r="C322" s="70">
        <v>4.3999999999999997E-2</v>
      </c>
    </row>
    <row r="323" spans="1:3">
      <c r="A323" s="71" t="s">
        <v>1080</v>
      </c>
      <c r="B323" s="72" t="s">
        <v>1081</v>
      </c>
      <c r="C323" s="73">
        <v>4.3999999999999997E-2</v>
      </c>
    </row>
    <row r="324" spans="1:3">
      <c r="A324" s="68" t="s">
        <v>1082</v>
      </c>
      <c r="B324" s="69" t="s">
        <v>1083</v>
      </c>
      <c r="C324" s="70">
        <v>4.4999999999999998E-2</v>
      </c>
    </row>
    <row r="325" spans="1:3">
      <c r="A325" s="71" t="s">
        <v>1084</v>
      </c>
      <c r="B325" s="72" t="s">
        <v>1085</v>
      </c>
      <c r="C325" s="73">
        <v>4.4999999999999998E-2</v>
      </c>
    </row>
    <row r="326" spans="1:3">
      <c r="A326" s="68" t="s">
        <v>1086</v>
      </c>
      <c r="B326" s="69" t="s">
        <v>1087</v>
      </c>
      <c r="C326" s="70">
        <v>2.8000000000000001E-2</v>
      </c>
    </row>
    <row r="327" spans="1:3">
      <c r="A327" s="71" t="s">
        <v>1088</v>
      </c>
      <c r="B327" s="72" t="s">
        <v>1089</v>
      </c>
      <c r="C327" s="73">
        <v>2.8000000000000001E-2</v>
      </c>
    </row>
    <row r="328" spans="1:3">
      <c r="A328" s="68" t="s">
        <v>1090</v>
      </c>
      <c r="B328" s="69" t="s">
        <v>1091</v>
      </c>
      <c r="C328" s="70">
        <v>2.7E-2</v>
      </c>
    </row>
    <row r="329" spans="1:3">
      <c r="A329" s="71" t="s">
        <v>1092</v>
      </c>
      <c r="B329" s="72" t="s">
        <v>1093</v>
      </c>
      <c r="C329" s="73">
        <v>2.5999999999999999E-2</v>
      </c>
    </row>
    <row r="330" spans="1:3">
      <c r="A330" s="68" t="s">
        <v>1094</v>
      </c>
      <c r="B330" s="69" t="s">
        <v>1095</v>
      </c>
      <c r="C330" s="70">
        <v>2.5999999999999999E-2</v>
      </c>
    </row>
    <row r="331" spans="1:3">
      <c r="A331" s="71" t="s">
        <v>1096</v>
      </c>
      <c r="B331" s="72" t="s">
        <v>1097</v>
      </c>
      <c r="C331" s="73">
        <v>2.5000000000000001E-2</v>
      </c>
    </row>
    <row r="332" spans="1:3">
      <c r="A332" s="68" t="s">
        <v>1098</v>
      </c>
      <c r="B332" s="69" t="s">
        <v>1099</v>
      </c>
      <c r="C332" s="70">
        <v>2.5000000000000001E-2</v>
      </c>
    </row>
    <row r="333" spans="1:3">
      <c r="A333" s="71" t="s">
        <v>1100</v>
      </c>
      <c r="B333" s="72" t="s">
        <v>1101</v>
      </c>
      <c r="C333" s="73">
        <v>2.4E-2</v>
      </c>
    </row>
    <row r="334" spans="1:3">
      <c r="A334" s="68" t="s">
        <v>1102</v>
      </c>
      <c r="B334" s="69" t="s">
        <v>1103</v>
      </c>
      <c r="C334" s="70">
        <v>2.3E-2</v>
      </c>
    </row>
    <row r="335" spans="1:3">
      <c r="A335" s="71" t="s">
        <v>1104</v>
      </c>
      <c r="B335" s="72" t="s">
        <v>1105</v>
      </c>
      <c r="C335" s="73">
        <v>2.3E-2</v>
      </c>
    </row>
    <row r="336" spans="1:3">
      <c r="A336" s="68" t="s">
        <v>1106</v>
      </c>
      <c r="B336" s="69" t="s">
        <v>1107</v>
      </c>
      <c r="C336" s="70">
        <v>2.1999999999999999E-2</v>
      </c>
    </row>
    <row r="337" spans="1:3">
      <c r="A337" s="71" t="s">
        <v>1108</v>
      </c>
      <c r="B337" s="72" t="s">
        <v>1109</v>
      </c>
      <c r="C337" s="73">
        <v>2.1000000000000001E-2</v>
      </c>
    </row>
    <row r="338" spans="1:3">
      <c r="A338" s="68" t="s">
        <v>1110</v>
      </c>
      <c r="B338" s="69" t="s">
        <v>1111</v>
      </c>
      <c r="C338" s="70">
        <v>2.1000000000000001E-2</v>
      </c>
    </row>
    <row r="339" spans="1:3">
      <c r="A339" s="71" t="s">
        <v>1112</v>
      </c>
      <c r="B339" s="72" t="s">
        <v>1113</v>
      </c>
      <c r="C339" s="73">
        <v>0.02</v>
      </c>
    </row>
    <row r="340" spans="1:3">
      <c r="A340" s="68" t="s">
        <v>1114</v>
      </c>
      <c r="B340" s="69" t="s">
        <v>1115</v>
      </c>
      <c r="C340" s="70">
        <v>1.9E-2</v>
      </c>
    </row>
    <row r="341" spans="1:3">
      <c r="A341" s="71" t="s">
        <v>1116</v>
      </c>
      <c r="B341" s="72" t="s">
        <v>1117</v>
      </c>
      <c r="C341" s="73">
        <v>1.7999999999999999E-2</v>
      </c>
    </row>
    <row r="342" spans="1:3">
      <c r="A342" s="68" t="s">
        <v>1118</v>
      </c>
      <c r="B342" s="69" t="s">
        <v>1119</v>
      </c>
      <c r="C342" s="70">
        <v>1.7000000000000001E-2</v>
      </c>
    </row>
    <row r="343" spans="1:3">
      <c r="A343" s="71" t="s">
        <v>1120</v>
      </c>
      <c r="B343" s="72" t="s">
        <v>1121</v>
      </c>
      <c r="C343" s="73">
        <v>1.6E-2</v>
      </c>
    </row>
    <row r="344" spans="1:3">
      <c r="A344" s="68" t="s">
        <v>1122</v>
      </c>
      <c r="B344" s="69" t="s">
        <v>1123</v>
      </c>
      <c r="C344" s="70">
        <v>1.4999999999999999E-2</v>
      </c>
    </row>
    <row r="345" spans="1:3">
      <c r="A345" s="71" t="s">
        <v>1124</v>
      </c>
      <c r="B345" s="72" t="s">
        <v>1125</v>
      </c>
      <c r="C345" s="73">
        <v>1.4E-2</v>
      </c>
    </row>
    <row r="346" spans="1:3">
      <c r="A346" s="68" t="s">
        <v>1126</v>
      </c>
      <c r="B346" s="69" t="s">
        <v>1127</v>
      </c>
      <c r="C346" s="70">
        <v>1.2E-2</v>
      </c>
    </row>
    <row r="347" spans="1:3">
      <c r="A347" s="71" t="s">
        <v>1128</v>
      </c>
      <c r="B347" s="72" t="s">
        <v>1129</v>
      </c>
      <c r="C347" s="73">
        <v>0.121</v>
      </c>
    </row>
    <row r="348" spans="1:3">
      <c r="A348" s="68" t="s">
        <v>1130</v>
      </c>
      <c r="B348" s="69" t="s">
        <v>1131</v>
      </c>
      <c r="C348" s="70">
        <v>2.3E-2</v>
      </c>
    </row>
    <row r="349" spans="1:3">
      <c r="A349" s="71" t="s">
        <v>1132</v>
      </c>
      <c r="B349" s="72" t="s">
        <v>1133</v>
      </c>
      <c r="C349" s="73">
        <v>7.1999999999999995E-2</v>
      </c>
    </row>
    <row r="350" spans="1:3">
      <c r="A350" s="68" t="s">
        <v>1134</v>
      </c>
      <c r="B350" s="69" t="s">
        <v>1135</v>
      </c>
      <c r="C350" s="70">
        <v>2.7E-2</v>
      </c>
    </row>
    <row r="351" spans="1:3">
      <c r="A351" s="71" t="s">
        <v>1136</v>
      </c>
      <c r="B351" s="72" t="s">
        <v>1137</v>
      </c>
      <c r="C351" s="73">
        <v>4.7E-2</v>
      </c>
    </row>
    <row r="352" spans="1:3">
      <c r="A352" s="68" t="s">
        <v>1138</v>
      </c>
      <c r="B352" s="69" t="s">
        <v>1139</v>
      </c>
      <c r="C352" s="70">
        <v>1E-3</v>
      </c>
    </row>
    <row r="353" spans="1:3">
      <c r="A353" s="71" t="s">
        <v>1140</v>
      </c>
      <c r="B353" s="72" t="s">
        <v>1141</v>
      </c>
      <c r="C353" s="73">
        <v>1.2999999999999999E-2</v>
      </c>
    </row>
    <row r="354" spans="1:3">
      <c r="A354" s="68" t="s">
        <v>1142</v>
      </c>
      <c r="B354" s="69" t="s">
        <v>1143</v>
      </c>
      <c r="C354" s="70">
        <v>0.112</v>
      </c>
    </row>
    <row r="355" spans="1:3">
      <c r="A355" s="71" t="s">
        <v>1144</v>
      </c>
      <c r="B355" s="72" t="s">
        <v>1145</v>
      </c>
      <c r="C355" s="73">
        <v>4.0000000000000001E-3</v>
      </c>
    </row>
    <row r="356" spans="1:3">
      <c r="A356" s="68" t="s">
        <v>1146</v>
      </c>
      <c r="B356" s="69" t="s">
        <v>1147</v>
      </c>
      <c r="C356" s="70">
        <v>2E-3</v>
      </c>
    </row>
    <row r="357" spans="1:3">
      <c r="A357" s="71" t="s">
        <v>1148</v>
      </c>
      <c r="B357" s="72" t="s">
        <v>1149</v>
      </c>
      <c r="C357" s="73">
        <v>3.0000000000000001E-3</v>
      </c>
    </row>
    <row r="358" spans="1:3">
      <c r="A358" s="68" t="s">
        <v>1150</v>
      </c>
      <c r="B358" s="69" t="s">
        <v>1151</v>
      </c>
      <c r="C358" s="70">
        <v>0</v>
      </c>
    </row>
    <row r="359" spans="1:3">
      <c r="A359" s="71" t="s">
        <v>1152</v>
      </c>
      <c r="B359" s="72" t="s">
        <v>1153</v>
      </c>
      <c r="C359" s="73">
        <v>0</v>
      </c>
    </row>
    <row r="360" spans="1:3">
      <c r="A360" s="68" t="s">
        <v>1154</v>
      </c>
      <c r="B360" s="69" t="s">
        <v>1155</v>
      </c>
      <c r="C360" s="70">
        <v>0</v>
      </c>
    </row>
    <row r="361" spans="1:3">
      <c r="A361" s="71" t="s">
        <v>1156</v>
      </c>
      <c r="B361" s="72" t="s">
        <v>1157</v>
      </c>
      <c r="C361" s="73">
        <v>0</v>
      </c>
    </row>
    <row r="362" spans="1:3">
      <c r="A362" s="68" t="s">
        <v>1158</v>
      </c>
      <c r="B362" s="69" t="s">
        <v>1159</v>
      </c>
      <c r="C362" s="70">
        <v>0</v>
      </c>
    </row>
    <row r="363" spans="1:3">
      <c r="A363" s="71" t="s">
        <v>1160</v>
      </c>
      <c r="B363" s="72" t="s">
        <v>1161</v>
      </c>
      <c r="C363" s="73">
        <v>1E-3</v>
      </c>
    </row>
    <row r="364" spans="1:3">
      <c r="A364" s="68" t="s">
        <v>1162</v>
      </c>
      <c r="B364" s="69" t="s">
        <v>1163</v>
      </c>
      <c r="C364" s="70">
        <v>0.01</v>
      </c>
    </row>
    <row r="365" spans="1:3">
      <c r="A365" s="71" t="s">
        <v>1164</v>
      </c>
      <c r="B365" s="72" t="s">
        <v>1165</v>
      </c>
      <c r="C365" s="73">
        <v>0</v>
      </c>
    </row>
    <row r="366" spans="1:3">
      <c r="A366" s="68" t="s">
        <v>1166</v>
      </c>
      <c r="B366" s="69" t="s">
        <v>1167</v>
      </c>
      <c r="C366" s="70">
        <v>0</v>
      </c>
    </row>
    <row r="367" spans="1:3">
      <c r="A367" s="71" t="s">
        <v>1168</v>
      </c>
      <c r="B367" s="72" t="s">
        <v>1169</v>
      </c>
      <c r="C367" s="73">
        <v>1E-3</v>
      </c>
    </row>
    <row r="368" spans="1:3">
      <c r="A368" s="68" t="s">
        <v>1170</v>
      </c>
      <c r="B368" s="69" t="s">
        <v>1171</v>
      </c>
      <c r="C368" s="70">
        <v>2E-3</v>
      </c>
    </row>
    <row r="369" spans="1:3">
      <c r="A369" s="71" t="s">
        <v>1172</v>
      </c>
      <c r="B369" s="72" t="s">
        <v>1173</v>
      </c>
      <c r="C369" s="73">
        <v>2E-3</v>
      </c>
    </row>
    <row r="370" spans="1:3">
      <c r="A370" s="68" t="s">
        <v>1174</v>
      </c>
      <c r="B370" s="69" t="s">
        <v>1175</v>
      </c>
      <c r="C370" s="70">
        <v>1E-3</v>
      </c>
    </row>
    <row r="371" spans="1:3">
      <c r="A371" s="71" t="s">
        <v>1176</v>
      </c>
      <c r="B371" s="72" t="s">
        <v>1177</v>
      </c>
      <c r="C371" s="73">
        <v>0</v>
      </c>
    </row>
    <row r="372" spans="1:3">
      <c r="A372" s="68" t="s">
        <v>1178</v>
      </c>
      <c r="B372" s="69" t="s">
        <v>1179</v>
      </c>
      <c r="C372" s="70">
        <v>0</v>
      </c>
    </row>
    <row r="373" spans="1:3">
      <c r="A373" s="71" t="s">
        <v>1180</v>
      </c>
      <c r="B373" s="72" t="s">
        <v>1181</v>
      </c>
      <c r="C373" s="73">
        <v>0</v>
      </c>
    </row>
    <row r="374" spans="1:3">
      <c r="A374" s="68" t="s">
        <v>1182</v>
      </c>
      <c r="B374" s="69" t="s">
        <v>1183</v>
      </c>
      <c r="C374" s="70">
        <v>0</v>
      </c>
    </row>
    <row r="375" spans="1:3">
      <c r="A375" s="71" t="s">
        <v>1184</v>
      </c>
      <c r="B375" s="72" t="s">
        <v>1185</v>
      </c>
      <c r="C375" s="73">
        <v>0</v>
      </c>
    </row>
    <row r="376" spans="1:3">
      <c r="A376" s="68" t="s">
        <v>1186</v>
      </c>
      <c r="B376" s="69" t="s">
        <v>1187</v>
      </c>
      <c r="C376" s="70">
        <v>2.1999999999999999E-2</v>
      </c>
    </row>
    <row r="377" spans="1:3">
      <c r="A377" s="71" t="s">
        <v>1188</v>
      </c>
      <c r="B377" s="72" t="s">
        <v>1189</v>
      </c>
      <c r="C377" s="73">
        <v>0</v>
      </c>
    </row>
    <row r="378" spans="1:3">
      <c r="A378" s="68" t="s">
        <v>1190</v>
      </c>
      <c r="B378" s="69" t="s">
        <v>1191</v>
      </c>
      <c r="C378" s="70">
        <v>0</v>
      </c>
    </row>
    <row r="379" spans="1:3">
      <c r="A379" s="71" t="s">
        <v>1192</v>
      </c>
      <c r="B379" s="72" t="s">
        <v>1193</v>
      </c>
      <c r="C379" s="73">
        <v>6.0000000000000001E-3</v>
      </c>
    </row>
    <row r="380" spans="1:3">
      <c r="A380" s="68" t="s">
        <v>1194</v>
      </c>
      <c r="B380" s="69" t="s">
        <v>1195</v>
      </c>
      <c r="C380" s="70">
        <v>3.0000000000000001E-3</v>
      </c>
    </row>
    <row r="381" spans="1:3">
      <c r="A381" s="71" t="s">
        <v>1196</v>
      </c>
      <c r="B381" s="72" t="s">
        <v>1197</v>
      </c>
      <c r="C381" s="73">
        <v>1E-3</v>
      </c>
    </row>
    <row r="382" spans="1:3">
      <c r="A382" s="68" t="s">
        <v>1198</v>
      </c>
      <c r="B382" s="69" t="s">
        <v>1199</v>
      </c>
      <c r="C382" s="70">
        <v>1E-3</v>
      </c>
    </row>
    <row r="383" spans="1:3">
      <c r="A383" s="71" t="s">
        <v>1200</v>
      </c>
      <c r="B383" s="72" t="s">
        <v>1201</v>
      </c>
      <c r="C383" s="73">
        <v>3.0000000000000001E-3</v>
      </c>
    </row>
    <row r="384" spans="1:3">
      <c r="A384" s="68" t="s">
        <v>1202</v>
      </c>
      <c r="B384" s="69" t="s">
        <v>1203</v>
      </c>
      <c r="C384" s="70">
        <v>6.0000000000000001E-3</v>
      </c>
    </row>
    <row r="385" spans="1:3">
      <c r="A385" s="71" t="s">
        <v>1204</v>
      </c>
      <c r="B385" s="72" t="s">
        <v>1205</v>
      </c>
      <c r="C385" s="73">
        <v>2.5000000000000001E-2</v>
      </c>
    </row>
    <row r="386" spans="1:3">
      <c r="A386" s="68" t="s">
        <v>1206</v>
      </c>
      <c r="B386" s="69" t="s">
        <v>1207</v>
      </c>
      <c r="C386" s="70">
        <v>0</v>
      </c>
    </row>
    <row r="387" spans="1:3">
      <c r="A387" s="71" t="s">
        <v>1208</v>
      </c>
      <c r="B387" s="72" t="s">
        <v>1209</v>
      </c>
      <c r="C387" s="73">
        <v>8.8999999999999996E-2</v>
      </c>
    </row>
    <row r="388" spans="1:3">
      <c r="A388" s="68" t="s">
        <v>1210</v>
      </c>
      <c r="B388" s="69" t="s">
        <v>1211</v>
      </c>
      <c r="C388" s="70">
        <v>8.8999999999999996E-2</v>
      </c>
    </row>
    <row r="389" spans="1:3">
      <c r="A389" s="71" t="s">
        <v>1212</v>
      </c>
      <c r="B389" s="72" t="s">
        <v>1213</v>
      </c>
      <c r="C389" s="73">
        <v>8.6999999999999994E-2</v>
      </c>
    </row>
    <row r="390" spans="1:3">
      <c r="A390" s="68" t="s">
        <v>1214</v>
      </c>
      <c r="B390" s="69" t="s">
        <v>1215</v>
      </c>
      <c r="C390" s="70">
        <v>8.7999999999999995E-2</v>
      </c>
    </row>
    <row r="391" spans="1:3">
      <c r="A391" s="71" t="s">
        <v>1216</v>
      </c>
      <c r="B391" s="72" t="s">
        <v>1217</v>
      </c>
      <c r="C391" s="73">
        <v>8.5999999999999993E-2</v>
      </c>
    </row>
    <row r="392" spans="1:3">
      <c r="A392" s="68" t="s">
        <v>1218</v>
      </c>
      <c r="B392" s="69" t="s">
        <v>1219</v>
      </c>
      <c r="C392" s="70">
        <v>8.5000000000000006E-2</v>
      </c>
    </row>
    <row r="393" spans="1:3">
      <c r="A393" s="71" t="s">
        <v>1220</v>
      </c>
      <c r="B393" s="72" t="s">
        <v>1221</v>
      </c>
      <c r="C393" s="73">
        <v>8.4000000000000005E-2</v>
      </c>
    </row>
    <row r="394" spans="1:3">
      <c r="A394" s="68" t="s">
        <v>1222</v>
      </c>
      <c r="B394" s="69" t="s">
        <v>1223</v>
      </c>
      <c r="C394" s="70">
        <v>8.3000000000000004E-2</v>
      </c>
    </row>
    <row r="395" spans="1:3">
      <c r="A395" s="71" t="s">
        <v>1224</v>
      </c>
      <c r="B395" s="72" t="s">
        <v>1225</v>
      </c>
      <c r="C395" s="73">
        <v>8.2000000000000003E-2</v>
      </c>
    </row>
    <row r="396" spans="1:3">
      <c r="A396" s="68" t="s">
        <v>1226</v>
      </c>
      <c r="B396" s="69" t="s">
        <v>1227</v>
      </c>
      <c r="C396" s="70">
        <v>0.08</v>
      </c>
    </row>
    <row r="397" spans="1:3">
      <c r="A397" s="71" t="s">
        <v>1228</v>
      </c>
      <c r="B397" s="72" t="s">
        <v>1229</v>
      </c>
      <c r="C397" s="73">
        <v>8.1000000000000003E-2</v>
      </c>
    </row>
    <row r="398" spans="1:3">
      <c r="A398" s="68" t="s">
        <v>1230</v>
      </c>
      <c r="B398" s="69" t="s">
        <v>1231</v>
      </c>
      <c r="C398" s="70">
        <v>8.1000000000000003E-2</v>
      </c>
    </row>
    <row r="399" spans="1:3">
      <c r="A399" s="71" t="s">
        <v>1232</v>
      </c>
      <c r="B399" s="72" t="s">
        <v>1233</v>
      </c>
      <c r="C399" s="73">
        <v>8.4000000000000005E-2</v>
      </c>
    </row>
    <row r="400" spans="1:3">
      <c r="A400" s="68" t="s">
        <v>1234</v>
      </c>
      <c r="B400" s="69" t="s">
        <v>1235</v>
      </c>
      <c r="C400" s="70">
        <v>8.6999999999999994E-2</v>
      </c>
    </row>
    <row r="401" spans="1:3">
      <c r="A401" s="71" t="s">
        <v>1236</v>
      </c>
      <c r="B401" s="72" t="s">
        <v>1237</v>
      </c>
      <c r="C401" s="73">
        <v>0.107</v>
      </c>
    </row>
    <row r="402" spans="1:3">
      <c r="A402" s="68" t="s">
        <v>1238</v>
      </c>
      <c r="B402" s="69" t="s">
        <v>1239</v>
      </c>
      <c r="C402" s="70">
        <v>8.5000000000000006E-2</v>
      </c>
    </row>
    <row r="403" spans="1:3">
      <c r="A403" s="71" t="s">
        <v>1240</v>
      </c>
      <c r="B403" s="72" t="s">
        <v>1241</v>
      </c>
      <c r="C403" s="73">
        <v>0.11899999999999999</v>
      </c>
    </row>
    <row r="404" spans="1:3">
      <c r="A404" s="68" t="s">
        <v>1242</v>
      </c>
      <c r="B404" s="69" t="s">
        <v>1243</v>
      </c>
      <c r="C404" s="70">
        <v>0.104</v>
      </c>
    </row>
    <row r="405" spans="1:3">
      <c r="A405" s="71" t="s">
        <v>1244</v>
      </c>
      <c r="B405" s="72" t="s">
        <v>1245</v>
      </c>
      <c r="C405" s="73">
        <v>0.127</v>
      </c>
    </row>
    <row r="406" spans="1:3">
      <c r="A406" s="68" t="s">
        <v>1246</v>
      </c>
      <c r="B406" s="69" t="s">
        <v>1247</v>
      </c>
      <c r="C406" s="70">
        <v>0.10100000000000001</v>
      </c>
    </row>
    <row r="407" spans="1:3">
      <c r="A407" s="71" t="s">
        <v>1248</v>
      </c>
      <c r="B407" s="72" t="s">
        <v>1249</v>
      </c>
      <c r="C407" s="73">
        <v>0</v>
      </c>
    </row>
    <row r="408" spans="1:3">
      <c r="A408" s="68" t="s">
        <v>1250</v>
      </c>
      <c r="B408" s="69" t="s">
        <v>1251</v>
      </c>
      <c r="C408" s="70">
        <v>6.3E-2</v>
      </c>
    </row>
    <row r="409" spans="1:3">
      <c r="A409" s="71" t="s">
        <v>1252</v>
      </c>
      <c r="B409" s="72" t="s">
        <v>1253</v>
      </c>
      <c r="C409" s="73">
        <v>6.2E-2</v>
      </c>
    </row>
    <row r="410" spans="1:3">
      <c r="A410" s="68" t="s">
        <v>1254</v>
      </c>
      <c r="B410" s="69" t="s">
        <v>1255</v>
      </c>
      <c r="C410" s="70">
        <v>5.8999999999999997E-2</v>
      </c>
    </row>
    <row r="411" spans="1:3">
      <c r="A411" s="71" t="s">
        <v>1256</v>
      </c>
      <c r="B411" s="72" t="s">
        <v>1257</v>
      </c>
      <c r="C411" s="73">
        <v>5.8000000000000003E-2</v>
      </c>
    </row>
    <row r="412" spans="1:3">
      <c r="A412" s="68" t="s">
        <v>1258</v>
      </c>
      <c r="B412" s="69" t="s">
        <v>1259</v>
      </c>
      <c r="C412" s="70">
        <v>5.6000000000000001E-2</v>
      </c>
    </row>
    <row r="413" spans="1:3">
      <c r="A413" s="71" t="s">
        <v>1260</v>
      </c>
      <c r="B413" s="72" t="s">
        <v>1261</v>
      </c>
      <c r="C413" s="73">
        <v>5.5E-2</v>
      </c>
    </row>
    <row r="414" spans="1:3">
      <c r="A414" s="68" t="s">
        <v>1262</v>
      </c>
      <c r="B414" s="69" t="s">
        <v>1263</v>
      </c>
      <c r="C414" s="70">
        <v>5.2999999999999999E-2</v>
      </c>
    </row>
    <row r="415" spans="1:3">
      <c r="A415" s="71" t="s">
        <v>1264</v>
      </c>
      <c r="B415" s="72" t="s">
        <v>1265</v>
      </c>
      <c r="C415" s="73">
        <v>5.0999999999999997E-2</v>
      </c>
    </row>
    <row r="416" spans="1:3">
      <c r="A416" s="68" t="s">
        <v>1266</v>
      </c>
      <c r="B416" s="69" t="s">
        <v>1267</v>
      </c>
      <c r="C416" s="70">
        <v>0.05</v>
      </c>
    </row>
    <row r="417" spans="1:3">
      <c r="A417" s="71" t="s">
        <v>1268</v>
      </c>
      <c r="B417" s="72" t="s">
        <v>1269</v>
      </c>
      <c r="C417" s="73">
        <v>4.8000000000000001E-2</v>
      </c>
    </row>
    <row r="418" spans="1:3">
      <c r="A418" s="68" t="s">
        <v>1270</v>
      </c>
      <c r="B418" s="69" t="s">
        <v>1271</v>
      </c>
      <c r="C418" s="70">
        <v>4.7E-2</v>
      </c>
    </row>
    <row r="419" spans="1:3">
      <c r="A419" s="71" t="s">
        <v>1272</v>
      </c>
      <c r="B419" s="72" t="s">
        <v>1273</v>
      </c>
      <c r="C419" s="73">
        <v>4.4999999999999998E-2</v>
      </c>
    </row>
    <row r="420" spans="1:3">
      <c r="A420" s="68" t="s">
        <v>1274</v>
      </c>
      <c r="B420" s="69" t="s">
        <v>1275</v>
      </c>
      <c r="C420" s="70">
        <v>4.2999999999999997E-2</v>
      </c>
    </row>
    <row r="421" spans="1:3">
      <c r="A421" s="71" t="s">
        <v>1276</v>
      </c>
      <c r="B421" s="72" t="s">
        <v>1277</v>
      </c>
      <c r="C421" s="73">
        <v>4.2000000000000003E-2</v>
      </c>
    </row>
    <row r="422" spans="1:3">
      <c r="A422" s="68" t="s">
        <v>1278</v>
      </c>
      <c r="B422" s="69" t="s">
        <v>1279</v>
      </c>
      <c r="C422" s="70">
        <v>4.1000000000000002E-2</v>
      </c>
    </row>
    <row r="423" spans="1:3">
      <c r="A423" s="71" t="s">
        <v>1280</v>
      </c>
      <c r="B423" s="72" t="s">
        <v>1281</v>
      </c>
      <c r="C423" s="73">
        <v>3.9E-2</v>
      </c>
    </row>
    <row r="424" spans="1:3">
      <c r="A424" s="68" t="s">
        <v>1282</v>
      </c>
      <c r="B424" s="69" t="s">
        <v>1283</v>
      </c>
      <c r="C424" s="70">
        <v>3.6999999999999998E-2</v>
      </c>
    </row>
    <row r="425" spans="1:3">
      <c r="A425" s="71" t="s">
        <v>1284</v>
      </c>
      <c r="B425" s="72" t="s">
        <v>1285</v>
      </c>
      <c r="C425" s="73">
        <v>3.5000000000000003E-2</v>
      </c>
    </row>
    <row r="426" spans="1:3">
      <c r="A426" s="68" t="s">
        <v>1286</v>
      </c>
      <c r="B426" s="69" t="s">
        <v>1287</v>
      </c>
      <c r="C426" s="70">
        <v>3.4000000000000002E-2</v>
      </c>
    </row>
    <row r="427" spans="1:3">
      <c r="A427" s="71" t="s">
        <v>1288</v>
      </c>
      <c r="B427" s="72" t="s">
        <v>1289</v>
      </c>
      <c r="C427" s="73">
        <v>3.3000000000000002E-2</v>
      </c>
    </row>
    <row r="428" spans="1:3">
      <c r="A428" s="68" t="s">
        <v>1290</v>
      </c>
      <c r="B428" s="69" t="s">
        <v>1291</v>
      </c>
      <c r="C428" s="70">
        <v>3.2000000000000001E-2</v>
      </c>
    </row>
    <row r="429" spans="1:3">
      <c r="A429" s="71" t="s">
        <v>1292</v>
      </c>
      <c r="B429" s="72" t="s">
        <v>1293</v>
      </c>
      <c r="C429" s="73">
        <v>0.03</v>
      </c>
    </row>
    <row r="430" spans="1:3">
      <c r="A430" s="68" t="s">
        <v>1294</v>
      </c>
      <c r="B430" s="69" t="s">
        <v>1295</v>
      </c>
      <c r="C430" s="70">
        <v>5.0999999999999997E-2</v>
      </c>
    </row>
    <row r="431" spans="1:3">
      <c r="A431" s="71" t="s">
        <v>1296</v>
      </c>
      <c r="B431" s="72" t="s">
        <v>1297</v>
      </c>
      <c r="C431" s="73">
        <v>2.5000000000000001E-2</v>
      </c>
    </row>
    <row r="432" spans="1:3">
      <c r="A432" s="68" t="s">
        <v>1298</v>
      </c>
      <c r="B432" s="69" t="s">
        <v>1299</v>
      </c>
      <c r="C432" s="70">
        <v>0</v>
      </c>
    </row>
    <row r="433" spans="1:3">
      <c r="A433" s="71" t="s">
        <v>1300</v>
      </c>
      <c r="B433" s="72" t="s">
        <v>1301</v>
      </c>
      <c r="C433" s="73">
        <v>0.11799999999999999</v>
      </c>
    </row>
    <row r="434" spans="1:3">
      <c r="A434" s="68" t="s">
        <v>1302</v>
      </c>
      <c r="B434" s="69" t="s">
        <v>1303</v>
      </c>
      <c r="C434" s="70">
        <v>0.11799999999999999</v>
      </c>
    </row>
    <row r="435" spans="1:3">
      <c r="A435" s="71" t="s">
        <v>1304</v>
      </c>
      <c r="B435" s="72" t="s">
        <v>1305</v>
      </c>
      <c r="C435" s="73">
        <v>0</v>
      </c>
    </row>
    <row r="436" spans="1:3">
      <c r="A436" s="68" t="s">
        <v>1306</v>
      </c>
      <c r="B436" s="69" t="s">
        <v>1307</v>
      </c>
      <c r="C436" s="70">
        <v>0</v>
      </c>
    </row>
    <row r="437" spans="1:3">
      <c r="A437" s="71" t="s">
        <v>1308</v>
      </c>
      <c r="B437" s="72" t="s">
        <v>1309</v>
      </c>
      <c r="C437" s="73">
        <v>3.3000000000000002E-2</v>
      </c>
    </row>
    <row r="438" spans="1:3">
      <c r="A438" s="68" t="s">
        <v>1310</v>
      </c>
      <c r="B438" s="69" t="s">
        <v>1311</v>
      </c>
      <c r="C438" s="70">
        <v>0</v>
      </c>
    </row>
    <row r="439" spans="1:3">
      <c r="A439" s="71" t="s">
        <v>1312</v>
      </c>
      <c r="B439" s="72" t="s">
        <v>1313</v>
      </c>
      <c r="C439" s="73">
        <v>0</v>
      </c>
    </row>
    <row r="440" spans="1:3">
      <c r="A440" s="68" t="s">
        <v>1314</v>
      </c>
      <c r="B440" s="69" t="s">
        <v>1315</v>
      </c>
      <c r="C440" s="70">
        <v>0</v>
      </c>
    </row>
    <row r="441" spans="1:3">
      <c r="A441" s="71" t="s">
        <v>1316</v>
      </c>
      <c r="B441" s="72" t="s">
        <v>1317</v>
      </c>
      <c r="C441" s="73">
        <v>0</v>
      </c>
    </row>
    <row r="442" spans="1:3">
      <c r="A442" s="68" t="s">
        <v>1318</v>
      </c>
      <c r="B442" s="69" t="s">
        <v>1319</v>
      </c>
      <c r="C442" s="70">
        <v>0</v>
      </c>
    </row>
    <row r="443" spans="1:3">
      <c r="A443" s="71" t="s">
        <v>1320</v>
      </c>
      <c r="B443" s="72" t="s">
        <v>1321</v>
      </c>
      <c r="C443" s="73">
        <v>0</v>
      </c>
    </row>
    <row r="444" spans="1:3">
      <c r="A444" s="68" t="s">
        <v>1322</v>
      </c>
      <c r="B444" s="69" t="s">
        <v>1323</v>
      </c>
      <c r="C444" s="70">
        <v>0</v>
      </c>
    </row>
    <row r="445" spans="1:3">
      <c r="A445" s="71" t="s">
        <v>1324</v>
      </c>
      <c r="B445" s="72" t="s">
        <v>1325</v>
      </c>
      <c r="C445" s="73">
        <v>1.4E-2</v>
      </c>
    </row>
    <row r="446" spans="1:3">
      <c r="A446" s="68" t="s">
        <v>1326</v>
      </c>
      <c r="B446" s="69" t="s">
        <v>1327</v>
      </c>
      <c r="C446" s="70">
        <v>1.2999999999999999E-2</v>
      </c>
    </row>
    <row r="447" spans="1:3">
      <c r="A447" s="71" t="s">
        <v>1328</v>
      </c>
      <c r="B447" s="72" t="s">
        <v>1329</v>
      </c>
      <c r="C447" s="73">
        <v>1.2999999999999999E-2</v>
      </c>
    </row>
    <row r="448" spans="1:3">
      <c r="A448" s="68" t="s">
        <v>1330</v>
      </c>
      <c r="B448" s="69" t="s">
        <v>1331</v>
      </c>
      <c r="C448" s="70">
        <v>1.2999999999999999E-2</v>
      </c>
    </row>
    <row r="449" spans="1:3">
      <c r="A449" s="71" t="s">
        <v>1332</v>
      </c>
      <c r="B449" s="72" t="s">
        <v>1333</v>
      </c>
      <c r="C449" s="73">
        <v>0</v>
      </c>
    </row>
    <row r="450" spans="1:3">
      <c r="A450" s="68" t="s">
        <v>1334</v>
      </c>
      <c r="B450" s="69" t="s">
        <v>1335</v>
      </c>
      <c r="C450" s="70">
        <v>0.73299999999999998</v>
      </c>
    </row>
    <row r="451" spans="1:3">
      <c r="A451" s="71" t="s">
        <v>1336</v>
      </c>
      <c r="B451" s="72" t="s">
        <v>1307</v>
      </c>
      <c r="C451" s="73">
        <v>0</v>
      </c>
    </row>
    <row r="452" spans="1:3">
      <c r="A452" s="68" t="s">
        <v>1337</v>
      </c>
      <c r="B452" s="69" t="s">
        <v>1338</v>
      </c>
      <c r="C452" s="70">
        <v>8.5000000000000006E-2</v>
      </c>
    </row>
    <row r="453" spans="1:3">
      <c r="A453" s="71" t="s">
        <v>1339</v>
      </c>
      <c r="B453" s="72" t="s">
        <v>1340</v>
      </c>
      <c r="C453" s="73">
        <v>1.9E-2</v>
      </c>
    </row>
    <row r="454" spans="1:3">
      <c r="A454" s="68" t="s">
        <v>1341</v>
      </c>
      <c r="B454" s="69" t="s">
        <v>1342</v>
      </c>
      <c r="C454" s="70">
        <v>6.9000000000000006E-2</v>
      </c>
    </row>
    <row r="455" spans="1:3">
      <c r="A455" s="71" t="s">
        <v>1343</v>
      </c>
      <c r="B455" s="72" t="s">
        <v>1344</v>
      </c>
      <c r="C455" s="73">
        <v>6.9000000000000006E-2</v>
      </c>
    </row>
    <row r="456" spans="1:3">
      <c r="A456" s="68" t="s">
        <v>1345</v>
      </c>
      <c r="B456" s="69" t="s">
        <v>1346</v>
      </c>
      <c r="C456" s="70">
        <v>0.22800000000000001</v>
      </c>
    </row>
    <row r="457" spans="1:3">
      <c r="A457" s="71" t="s">
        <v>1347</v>
      </c>
      <c r="B457" s="72" t="s">
        <v>1348</v>
      </c>
      <c r="C457" s="73">
        <v>6.8000000000000005E-2</v>
      </c>
    </row>
    <row r="458" spans="1:3">
      <c r="A458" s="68" t="s">
        <v>1349</v>
      </c>
      <c r="B458" s="69" t="s">
        <v>1350</v>
      </c>
      <c r="C458" s="70">
        <v>0.215</v>
      </c>
    </row>
    <row r="459" spans="1:3">
      <c r="A459" s="71" t="s">
        <v>1351</v>
      </c>
      <c r="B459" s="72" t="s">
        <v>1352</v>
      </c>
      <c r="C459" s="73">
        <v>6.5000000000000002E-2</v>
      </c>
    </row>
    <row r="460" spans="1:3">
      <c r="A460" s="68" t="s">
        <v>1353</v>
      </c>
      <c r="B460" s="69" t="s">
        <v>1354</v>
      </c>
      <c r="C460" s="70">
        <v>6.5000000000000002E-2</v>
      </c>
    </row>
    <row r="461" spans="1:3">
      <c r="A461" s="71" t="s">
        <v>1355</v>
      </c>
      <c r="B461" s="72" t="s">
        <v>1356</v>
      </c>
      <c r="C461" s="73">
        <v>6.4000000000000001E-2</v>
      </c>
    </row>
    <row r="462" spans="1:3">
      <c r="A462" s="68" t="s">
        <v>1357</v>
      </c>
      <c r="B462" s="69" t="s">
        <v>1358</v>
      </c>
      <c r="C462" s="70">
        <v>0.22700000000000001</v>
      </c>
    </row>
    <row r="463" spans="1:3">
      <c r="A463" s="71" t="s">
        <v>1359</v>
      </c>
      <c r="B463" s="72" t="s">
        <v>1360</v>
      </c>
      <c r="C463" s="73">
        <v>0.214</v>
      </c>
    </row>
    <row r="464" spans="1:3">
      <c r="A464" s="68" t="s">
        <v>1361</v>
      </c>
      <c r="B464" s="69" t="s">
        <v>1362</v>
      </c>
      <c r="C464" s="70">
        <v>0.76700000000000002</v>
      </c>
    </row>
    <row r="465" spans="1:3">
      <c r="A465" s="71" t="s">
        <v>1363</v>
      </c>
      <c r="B465" s="72" t="s">
        <v>1364</v>
      </c>
      <c r="C465" s="73">
        <v>0.78400000000000003</v>
      </c>
    </row>
    <row r="466" spans="1:3">
      <c r="A466" s="68" t="s">
        <v>1365</v>
      </c>
      <c r="B466" s="69" t="s">
        <v>1366</v>
      </c>
      <c r="C466" s="70">
        <v>1.9E-2</v>
      </c>
    </row>
    <row r="467" spans="1:3">
      <c r="A467" s="71" t="s">
        <v>1367</v>
      </c>
      <c r="B467" s="72" t="s">
        <v>1368</v>
      </c>
      <c r="C467" s="73">
        <v>1.9E-2</v>
      </c>
    </row>
    <row r="468" spans="1:3">
      <c r="A468" s="68" t="s">
        <v>1369</v>
      </c>
      <c r="B468" s="69" t="s">
        <v>1370</v>
      </c>
      <c r="C468" s="70">
        <v>6.5000000000000002E-2</v>
      </c>
    </row>
    <row r="469" spans="1:3">
      <c r="A469" s="71" t="s">
        <v>1371</v>
      </c>
      <c r="B469" s="72" t="s">
        <v>1372</v>
      </c>
      <c r="C469" s="73">
        <v>0</v>
      </c>
    </row>
    <row r="470" spans="1:3">
      <c r="A470" s="68" t="s">
        <v>1373</v>
      </c>
      <c r="B470" s="69" t="s">
        <v>1374</v>
      </c>
      <c r="C470" s="70">
        <v>9.7000000000000003E-2</v>
      </c>
    </row>
    <row r="471" spans="1:3">
      <c r="A471" s="71" t="s">
        <v>1375</v>
      </c>
      <c r="B471" s="72" t="s">
        <v>1376</v>
      </c>
      <c r="C471" s="73">
        <v>0.24199999999999999</v>
      </c>
    </row>
    <row r="472" spans="1:3">
      <c r="A472" s="68" t="s">
        <v>1377</v>
      </c>
      <c r="B472" s="69" t="s">
        <v>1378</v>
      </c>
      <c r="C472" s="70">
        <v>0.24199999999999999</v>
      </c>
    </row>
    <row r="473" spans="1:3">
      <c r="A473" s="71" t="s">
        <v>1379</v>
      </c>
      <c r="B473" s="72" t="s">
        <v>1380</v>
      </c>
      <c r="C473" s="73">
        <v>0.24199999999999999</v>
      </c>
    </row>
    <row r="474" spans="1:3">
      <c r="A474" s="68" t="s">
        <v>1381</v>
      </c>
      <c r="B474" s="69" t="s">
        <v>1382</v>
      </c>
      <c r="C474" s="70">
        <v>0.24199999999999999</v>
      </c>
    </row>
    <row r="475" spans="1:3">
      <c r="A475" s="71" t="s">
        <v>1383</v>
      </c>
      <c r="B475" s="72" t="s">
        <v>1384</v>
      </c>
      <c r="C475" s="73">
        <v>0.24199999999999999</v>
      </c>
    </row>
    <row r="476" spans="1:3">
      <c r="A476" s="68" t="s">
        <v>1385</v>
      </c>
      <c r="B476" s="69" t="s">
        <v>1386</v>
      </c>
      <c r="C476" s="70">
        <v>0.24199999999999999</v>
      </c>
    </row>
    <row r="477" spans="1:3">
      <c r="A477" s="71" t="s">
        <v>1387</v>
      </c>
      <c r="B477" s="72" t="s">
        <v>1388</v>
      </c>
      <c r="C477" s="73">
        <v>0.24199999999999999</v>
      </c>
    </row>
    <row r="478" spans="1:3">
      <c r="A478" s="68" t="s">
        <v>1389</v>
      </c>
      <c r="B478" s="69" t="s">
        <v>1390</v>
      </c>
      <c r="C478" s="70">
        <v>0.65400000000000003</v>
      </c>
    </row>
    <row r="479" spans="1:3">
      <c r="A479" s="71" t="s">
        <v>1391</v>
      </c>
      <c r="B479" s="72" t="s">
        <v>1392</v>
      </c>
      <c r="C479" s="73">
        <v>0.65400000000000003</v>
      </c>
    </row>
    <row r="480" spans="1:3">
      <c r="A480" s="68" t="s">
        <v>1393</v>
      </c>
      <c r="B480" s="69" t="s">
        <v>1394</v>
      </c>
      <c r="C480" s="70">
        <v>6.4000000000000001E-2</v>
      </c>
    </row>
    <row r="481" spans="1:3">
      <c r="A481" s="71" t="s">
        <v>1395</v>
      </c>
      <c r="B481" s="72" t="s">
        <v>1396</v>
      </c>
      <c r="C481" s="73">
        <v>0.15</v>
      </c>
    </row>
    <row r="482" spans="1:3">
      <c r="A482" s="68" t="s">
        <v>1397</v>
      </c>
      <c r="B482" s="69" t="s">
        <v>1398</v>
      </c>
      <c r="C482" s="70">
        <v>0.15</v>
      </c>
    </row>
    <row r="483" spans="1:3">
      <c r="A483" s="71" t="s">
        <v>1399</v>
      </c>
      <c r="B483" s="72" t="s">
        <v>1400</v>
      </c>
      <c r="C483" s="73">
        <v>0</v>
      </c>
    </row>
    <row r="484" spans="1:3">
      <c r="A484" s="68" t="s">
        <v>1401</v>
      </c>
      <c r="B484" s="69" t="s">
        <v>1402</v>
      </c>
      <c r="C484" s="70">
        <v>0</v>
      </c>
    </row>
    <row r="485" spans="1:3">
      <c r="A485" s="71" t="s">
        <v>1403</v>
      </c>
      <c r="B485" s="72" t="s">
        <v>1402</v>
      </c>
      <c r="C485" s="73">
        <v>0</v>
      </c>
    </row>
    <row r="486" spans="1:3">
      <c r="A486" s="68" t="s">
        <v>1404</v>
      </c>
      <c r="B486" s="69" t="s">
        <v>1405</v>
      </c>
      <c r="C486" s="70">
        <v>0</v>
      </c>
    </row>
    <row r="487" spans="1:3">
      <c r="A487" s="71" t="s">
        <v>1406</v>
      </c>
      <c r="B487" s="72" t="s">
        <v>1407</v>
      </c>
      <c r="C487" s="73">
        <v>0</v>
      </c>
    </row>
    <row r="488" spans="1:3">
      <c r="A488" s="68" t="s">
        <v>1408</v>
      </c>
      <c r="B488" s="69" t="s">
        <v>1407</v>
      </c>
      <c r="C488" s="70">
        <v>0</v>
      </c>
    </row>
    <row r="489" spans="1:3">
      <c r="A489" s="71" t="s">
        <v>1409</v>
      </c>
      <c r="B489" s="72" t="s">
        <v>1410</v>
      </c>
      <c r="C489" s="73">
        <v>0.03</v>
      </c>
    </row>
    <row r="490" spans="1:3">
      <c r="A490" s="68" t="s">
        <v>1411</v>
      </c>
      <c r="B490" s="69" t="s">
        <v>1412</v>
      </c>
      <c r="C490" s="70">
        <v>0.03</v>
      </c>
    </row>
    <row r="491" spans="1:3">
      <c r="A491" s="71" t="s">
        <v>1413</v>
      </c>
      <c r="B491" s="72" t="s">
        <v>1414</v>
      </c>
      <c r="C491" s="73">
        <v>0.10299999999999999</v>
      </c>
    </row>
    <row r="492" spans="1:3">
      <c r="A492" s="68" t="s">
        <v>1415</v>
      </c>
      <c r="B492" s="69" t="s">
        <v>1416</v>
      </c>
      <c r="C492" s="70">
        <v>0.115</v>
      </c>
    </row>
    <row r="493" spans="1:3">
      <c r="A493" s="71" t="s">
        <v>1417</v>
      </c>
      <c r="B493" s="72" t="s">
        <v>1418</v>
      </c>
      <c r="C493" s="73">
        <v>0.12</v>
      </c>
    </row>
    <row r="494" spans="1:3">
      <c r="A494" s="68" t="s">
        <v>1419</v>
      </c>
      <c r="B494" s="69" t="s">
        <v>1420</v>
      </c>
      <c r="C494" s="70">
        <v>0</v>
      </c>
    </row>
    <row r="495" spans="1:3">
      <c r="A495" s="71" t="s">
        <v>1421</v>
      </c>
      <c r="B495" s="72" t="s">
        <v>1422</v>
      </c>
      <c r="C495" s="73">
        <v>0</v>
      </c>
    </row>
    <row r="496" spans="1:3">
      <c r="A496" s="68" t="s">
        <v>1423</v>
      </c>
      <c r="B496" s="69" t="s">
        <v>1424</v>
      </c>
      <c r="C496" s="70">
        <v>0</v>
      </c>
    </row>
    <row r="497" spans="1:3">
      <c r="A497" s="71" t="s">
        <v>1425</v>
      </c>
      <c r="B497" s="72" t="s">
        <v>1426</v>
      </c>
      <c r="C497" s="73">
        <v>0</v>
      </c>
    </row>
    <row r="498" spans="1:3">
      <c r="A498" s="68" t="s">
        <v>1427</v>
      </c>
      <c r="B498" s="69" t="s">
        <v>1428</v>
      </c>
      <c r="C498" s="70">
        <v>0</v>
      </c>
    </row>
    <row r="499" spans="1:3">
      <c r="A499" s="71" t="s">
        <v>1429</v>
      </c>
      <c r="B499" s="72" t="s">
        <v>1430</v>
      </c>
      <c r="C499" s="73">
        <v>0</v>
      </c>
    </row>
    <row r="500" spans="1:3">
      <c r="A500" s="68" t="s">
        <v>1431</v>
      </c>
      <c r="B500" s="69" t="s">
        <v>1432</v>
      </c>
      <c r="C500" s="70">
        <v>0</v>
      </c>
    </row>
    <row r="501" spans="1:3">
      <c r="A501" s="71" t="s">
        <v>1433</v>
      </c>
      <c r="B501" s="72" t="s">
        <v>1434</v>
      </c>
      <c r="C501" s="73">
        <v>0</v>
      </c>
    </row>
    <row r="502" spans="1:3">
      <c r="A502" s="68" t="s">
        <v>1435</v>
      </c>
      <c r="B502" s="69" t="s">
        <v>1436</v>
      </c>
      <c r="C502" s="70">
        <v>0</v>
      </c>
    </row>
    <row r="503" spans="1:3">
      <c r="A503" s="71" t="s">
        <v>1437</v>
      </c>
      <c r="B503" s="72" t="s">
        <v>1438</v>
      </c>
      <c r="C503" s="73">
        <v>0</v>
      </c>
    </row>
    <row r="504" spans="1:3">
      <c r="A504" s="68" t="s">
        <v>1439</v>
      </c>
      <c r="B504" s="69" t="s">
        <v>1440</v>
      </c>
      <c r="C504" s="70">
        <v>0</v>
      </c>
    </row>
    <row r="505" spans="1:3">
      <c r="A505" s="71" t="s">
        <v>1441</v>
      </c>
      <c r="B505" s="72" t="s">
        <v>1442</v>
      </c>
      <c r="C505" s="73">
        <v>0</v>
      </c>
    </row>
    <row r="506" spans="1:3">
      <c r="A506" s="68" t="s">
        <v>1443</v>
      </c>
      <c r="B506" s="69" t="s">
        <v>1444</v>
      </c>
      <c r="C506" s="70">
        <v>0</v>
      </c>
    </row>
    <row r="507" spans="1:3">
      <c r="A507" s="71" t="s">
        <v>1445</v>
      </c>
      <c r="B507" s="72" t="s">
        <v>1446</v>
      </c>
      <c r="C507" s="73">
        <v>0</v>
      </c>
    </row>
    <row r="508" spans="1:3">
      <c r="A508" s="68" t="s">
        <v>1447</v>
      </c>
      <c r="B508" s="69" t="s">
        <v>1448</v>
      </c>
      <c r="C508" s="70">
        <v>0</v>
      </c>
    </row>
    <row r="509" spans="1:3">
      <c r="A509" s="71" t="s">
        <v>1449</v>
      </c>
      <c r="B509" s="72" t="s">
        <v>1450</v>
      </c>
      <c r="C509" s="73">
        <v>0</v>
      </c>
    </row>
    <row r="510" spans="1:3">
      <c r="A510" s="68" t="s">
        <v>1451</v>
      </c>
      <c r="B510" s="69" t="s">
        <v>1452</v>
      </c>
      <c r="C510" s="70">
        <v>1.367</v>
      </c>
    </row>
    <row r="511" spans="1:3">
      <c r="A511" s="71" t="s">
        <v>1453</v>
      </c>
      <c r="B511" s="72" t="s">
        <v>1454</v>
      </c>
      <c r="C511" s="73">
        <v>0.40600000000000003</v>
      </c>
    </row>
    <row r="512" spans="1:3">
      <c r="A512" s="68" t="s">
        <v>1455</v>
      </c>
      <c r="B512" s="69" t="s">
        <v>1456</v>
      </c>
      <c r="C512" s="70">
        <v>0</v>
      </c>
    </row>
    <row r="513" spans="1:3">
      <c r="A513" s="71" t="s">
        <v>1457</v>
      </c>
      <c r="B513" s="72" t="s">
        <v>1456</v>
      </c>
      <c r="C513" s="73">
        <v>0</v>
      </c>
    </row>
    <row r="514" spans="1:3">
      <c r="A514" s="68" t="s">
        <v>1458</v>
      </c>
      <c r="B514" s="69" t="s">
        <v>1456</v>
      </c>
      <c r="C514" s="70">
        <v>0</v>
      </c>
    </row>
    <row r="515" spans="1:3">
      <c r="A515" s="71" t="s">
        <v>1459</v>
      </c>
      <c r="B515" s="72" t="s">
        <v>1456</v>
      </c>
      <c r="C515" s="73">
        <v>0</v>
      </c>
    </row>
    <row r="516" spans="1:3">
      <c r="A516" s="68" t="s">
        <v>1460</v>
      </c>
      <c r="B516" s="69" t="s">
        <v>1456</v>
      </c>
      <c r="C516" s="70">
        <v>0</v>
      </c>
    </row>
    <row r="517" spans="1:3">
      <c r="A517" s="71" t="s">
        <v>1461</v>
      </c>
      <c r="B517" s="72" t="s">
        <v>1456</v>
      </c>
      <c r="C517" s="73">
        <v>0</v>
      </c>
    </row>
    <row r="518" spans="1:3">
      <c r="A518" s="68" t="s">
        <v>1462</v>
      </c>
      <c r="B518" s="69" t="s">
        <v>1456</v>
      </c>
      <c r="C518" s="70">
        <v>0</v>
      </c>
    </row>
    <row r="519" spans="1:3">
      <c r="A519" s="71" t="s">
        <v>1463</v>
      </c>
      <c r="B519" s="72" t="s">
        <v>1456</v>
      </c>
      <c r="C519" s="73">
        <v>0</v>
      </c>
    </row>
    <row r="520" spans="1:3">
      <c r="A520" s="68" t="s">
        <v>1464</v>
      </c>
      <c r="B520" s="69" t="s">
        <v>1456</v>
      </c>
      <c r="C520" s="70">
        <v>0</v>
      </c>
    </row>
    <row r="521" spans="1:3">
      <c r="A521" s="71" t="s">
        <v>1465</v>
      </c>
      <c r="B521" s="72" t="s">
        <v>1456</v>
      </c>
      <c r="C521" s="73">
        <v>0</v>
      </c>
    </row>
    <row r="522" spans="1:3">
      <c r="A522" s="68" t="s">
        <v>1466</v>
      </c>
      <c r="B522" s="69" t="s">
        <v>1456</v>
      </c>
      <c r="C522" s="70">
        <v>0</v>
      </c>
    </row>
    <row r="523" spans="1:3">
      <c r="A523" s="71" t="s">
        <v>1467</v>
      </c>
      <c r="B523" s="72" t="s">
        <v>1456</v>
      </c>
      <c r="C523" s="73">
        <v>0</v>
      </c>
    </row>
    <row r="524" spans="1:3">
      <c r="A524" s="68" t="s">
        <v>1468</v>
      </c>
      <c r="B524" s="69" t="s">
        <v>1456</v>
      </c>
      <c r="C524" s="70">
        <v>0</v>
      </c>
    </row>
    <row r="525" spans="1:3">
      <c r="A525" s="71" t="s">
        <v>1469</v>
      </c>
      <c r="B525" s="72" t="s">
        <v>1456</v>
      </c>
      <c r="C525" s="73">
        <v>0</v>
      </c>
    </row>
    <row r="526" spans="1:3">
      <c r="A526" s="68" t="s">
        <v>1470</v>
      </c>
      <c r="B526" s="69" t="s">
        <v>1456</v>
      </c>
      <c r="C526" s="70">
        <v>0</v>
      </c>
    </row>
    <row r="527" spans="1:3">
      <c r="A527" s="71" t="s">
        <v>1471</v>
      </c>
      <c r="B527" s="72" t="s">
        <v>1456</v>
      </c>
      <c r="C527" s="73">
        <v>0</v>
      </c>
    </row>
    <row r="528" spans="1:3">
      <c r="A528" s="68" t="s">
        <v>1472</v>
      </c>
      <c r="B528" s="69" t="s">
        <v>1456</v>
      </c>
      <c r="C528" s="70">
        <v>0</v>
      </c>
    </row>
    <row r="529" spans="1:3">
      <c r="A529" s="71" t="s">
        <v>1473</v>
      </c>
      <c r="B529" s="72" t="s">
        <v>1456</v>
      </c>
      <c r="C529" s="73">
        <v>0</v>
      </c>
    </row>
    <row r="530" spans="1:3">
      <c r="A530" s="68" t="s">
        <v>1474</v>
      </c>
      <c r="B530" s="69" t="s">
        <v>1456</v>
      </c>
      <c r="C530" s="70">
        <v>0</v>
      </c>
    </row>
    <row r="531" spans="1:3">
      <c r="A531" s="71" t="s">
        <v>1475</v>
      </c>
      <c r="B531" s="72" t="s">
        <v>1456</v>
      </c>
      <c r="C531" s="73">
        <v>0</v>
      </c>
    </row>
    <row r="532" spans="1:3">
      <c r="A532" s="68" t="s">
        <v>1476</v>
      </c>
      <c r="B532" s="69" t="s">
        <v>1456</v>
      </c>
      <c r="C532" s="70">
        <v>0</v>
      </c>
    </row>
    <row r="533" spans="1:3">
      <c r="A533" s="71" t="s">
        <v>1477</v>
      </c>
      <c r="B533" s="72" t="s">
        <v>1456</v>
      </c>
      <c r="C533" s="73">
        <v>0</v>
      </c>
    </row>
    <row r="534" spans="1:3">
      <c r="A534" s="68" t="s">
        <v>1478</v>
      </c>
      <c r="B534" s="69" t="s">
        <v>1456</v>
      </c>
      <c r="C534" s="70">
        <v>0</v>
      </c>
    </row>
    <row r="535" spans="1:3">
      <c r="A535" s="71" t="s">
        <v>1479</v>
      </c>
      <c r="B535" s="72" t="s">
        <v>1456</v>
      </c>
      <c r="C535" s="73">
        <v>0</v>
      </c>
    </row>
    <row r="536" spans="1:3">
      <c r="A536" s="68" t="s">
        <v>1480</v>
      </c>
      <c r="B536" s="69" t="s">
        <v>1481</v>
      </c>
      <c r="C536" s="70">
        <v>5.1999999999999998E-2</v>
      </c>
    </row>
    <row r="537" spans="1:3">
      <c r="A537" s="71" t="s">
        <v>1482</v>
      </c>
      <c r="B537" s="72" t="s">
        <v>1483</v>
      </c>
      <c r="C537" s="73">
        <v>0.01</v>
      </c>
    </row>
    <row r="538" spans="1:3">
      <c r="A538" s="68" t="s">
        <v>1484</v>
      </c>
      <c r="B538" s="69" t="s">
        <v>1485</v>
      </c>
      <c r="C538" s="70">
        <v>0</v>
      </c>
    </row>
    <row r="539" spans="1:3">
      <c r="A539" s="71" t="s">
        <v>1486</v>
      </c>
      <c r="B539" s="72" t="s">
        <v>1487</v>
      </c>
      <c r="C539" s="73">
        <v>0</v>
      </c>
    </row>
    <row r="540" spans="1:3">
      <c r="A540" s="68" t="s">
        <v>1488</v>
      </c>
      <c r="B540" s="69" t="s">
        <v>1489</v>
      </c>
      <c r="C540" s="70">
        <v>7.9000000000000001E-2</v>
      </c>
    </row>
    <row r="541" spans="1:3">
      <c r="A541" s="71" t="s">
        <v>1490</v>
      </c>
      <c r="B541" s="72" t="s">
        <v>1491</v>
      </c>
      <c r="C541" s="73">
        <v>0</v>
      </c>
    </row>
    <row r="542" spans="1:3">
      <c r="A542" s="68" t="s">
        <v>1492</v>
      </c>
      <c r="B542" s="69" t="s">
        <v>1493</v>
      </c>
      <c r="C542" s="70">
        <v>0.127</v>
      </c>
    </row>
    <row r="543" spans="1:3">
      <c r="A543" s="71" t="s">
        <v>1494</v>
      </c>
      <c r="B543" s="72" t="s">
        <v>1495</v>
      </c>
      <c r="C543" s="73">
        <v>1.4999999999999999E-2</v>
      </c>
    </row>
    <row r="544" spans="1:3">
      <c r="A544" s="68" t="s">
        <v>1496</v>
      </c>
      <c r="B544" s="69" t="s">
        <v>1497</v>
      </c>
      <c r="C544" s="70">
        <v>0</v>
      </c>
    </row>
    <row r="545" spans="1:3">
      <c r="A545" s="71" t="s">
        <v>1498</v>
      </c>
      <c r="B545" s="72" t="s">
        <v>1499</v>
      </c>
      <c r="C545" s="73">
        <v>0</v>
      </c>
    </row>
    <row r="546" spans="1:3">
      <c r="A546" s="68" t="s">
        <v>1500</v>
      </c>
      <c r="B546" s="69" t="s">
        <v>1501</v>
      </c>
      <c r="C546" s="70">
        <v>0.21299999999999999</v>
      </c>
    </row>
    <row r="547" spans="1:3">
      <c r="A547" s="71" t="s">
        <v>1502</v>
      </c>
      <c r="B547" s="72" t="s">
        <v>1503</v>
      </c>
      <c r="C547" s="73">
        <v>0</v>
      </c>
    </row>
    <row r="548" spans="1:3">
      <c r="A548" s="68" t="s">
        <v>1504</v>
      </c>
      <c r="B548" s="69" t="s">
        <v>1505</v>
      </c>
      <c r="C548" s="70">
        <v>3.2000000000000001E-2</v>
      </c>
    </row>
    <row r="549" spans="1:3">
      <c r="A549" s="71" t="s">
        <v>1506</v>
      </c>
      <c r="B549" s="72" t="s">
        <v>1507</v>
      </c>
      <c r="C549" s="73">
        <v>0</v>
      </c>
    </row>
    <row r="550" spans="1:3">
      <c r="A550" s="68" t="s">
        <v>1508</v>
      </c>
      <c r="B550" s="69" t="s">
        <v>1509</v>
      </c>
      <c r="C550" s="70">
        <v>0.312</v>
      </c>
    </row>
    <row r="551" spans="1:3">
      <c r="A551" s="71" t="s">
        <v>1510</v>
      </c>
      <c r="B551" s="72" t="s">
        <v>1511</v>
      </c>
      <c r="C551" s="73">
        <v>0</v>
      </c>
    </row>
    <row r="552" spans="1:3">
      <c r="A552" s="68" t="s">
        <v>1512</v>
      </c>
      <c r="B552" s="69" t="s">
        <v>1513</v>
      </c>
      <c r="C552" s="70">
        <v>0.53200000000000003</v>
      </c>
    </row>
    <row r="553" spans="1:3">
      <c r="A553" s="71" t="s">
        <v>1514</v>
      </c>
      <c r="B553" s="72" t="s">
        <v>1515</v>
      </c>
      <c r="C553" s="73">
        <v>0</v>
      </c>
    </row>
    <row r="554" spans="1:3">
      <c r="A554" s="68" t="s">
        <v>1516</v>
      </c>
      <c r="B554" s="69" t="s">
        <v>1517</v>
      </c>
      <c r="C554" s="70">
        <v>6.7000000000000004E-2</v>
      </c>
    </row>
    <row r="555" spans="1:3">
      <c r="A555" s="71" t="s">
        <v>1518</v>
      </c>
      <c r="B555" s="72" t="s">
        <v>1519</v>
      </c>
      <c r="C555" s="73">
        <v>0</v>
      </c>
    </row>
    <row r="556" spans="1:3">
      <c r="A556" s="68" t="s">
        <v>1520</v>
      </c>
      <c r="B556" s="69" t="s">
        <v>1481</v>
      </c>
      <c r="C556" s="70">
        <v>5.8000000000000003E-2</v>
      </c>
    </row>
    <row r="557" spans="1:3">
      <c r="A557" s="71" t="s">
        <v>1521</v>
      </c>
      <c r="B557" s="72" t="s">
        <v>1489</v>
      </c>
      <c r="C557" s="73">
        <v>8.2000000000000003E-2</v>
      </c>
    </row>
    <row r="558" spans="1:3">
      <c r="A558" s="68" t="s">
        <v>1522</v>
      </c>
      <c r="B558" s="69" t="s">
        <v>1493</v>
      </c>
      <c r="C558" s="70">
        <v>0.13300000000000001</v>
      </c>
    </row>
    <row r="559" spans="1:3">
      <c r="A559" s="71" t="s">
        <v>1523</v>
      </c>
      <c r="B559" s="72" t="s">
        <v>1501</v>
      </c>
      <c r="C559" s="73">
        <v>0.29399999999999998</v>
      </c>
    </row>
    <row r="560" spans="1:3">
      <c r="A560" s="68" t="s">
        <v>1524</v>
      </c>
      <c r="B560" s="69" t="s">
        <v>1509</v>
      </c>
      <c r="C560" s="70">
        <v>0.35199999999999998</v>
      </c>
    </row>
    <row r="561" spans="1:3">
      <c r="A561" s="71" t="s">
        <v>1525</v>
      </c>
      <c r="B561" s="72" t="s">
        <v>1526</v>
      </c>
      <c r="C561" s="73">
        <v>0.63300000000000001</v>
      </c>
    </row>
    <row r="562" spans="1:3">
      <c r="A562" s="68" t="s">
        <v>1527</v>
      </c>
      <c r="B562" s="69" t="s">
        <v>1528</v>
      </c>
      <c r="C562" s="70">
        <v>0.2</v>
      </c>
    </row>
    <row r="563" spans="1:3">
      <c r="A563" s="71" t="s">
        <v>1529</v>
      </c>
      <c r="B563" s="72" t="s">
        <v>1530</v>
      </c>
      <c r="C563" s="73">
        <v>0.254</v>
      </c>
    </row>
    <row r="564" spans="1:3">
      <c r="A564" s="68" t="s">
        <v>1531</v>
      </c>
      <c r="B564" s="69" t="s">
        <v>1532</v>
      </c>
      <c r="C564" s="70">
        <v>7.4999999999999997E-2</v>
      </c>
    </row>
    <row r="565" spans="1:3">
      <c r="A565" s="71" t="s">
        <v>1533</v>
      </c>
      <c r="B565" s="72" t="s">
        <v>1534</v>
      </c>
      <c r="C565" s="73">
        <v>0</v>
      </c>
    </row>
    <row r="566" spans="1:3">
      <c r="A566" s="68" t="s">
        <v>1535</v>
      </c>
      <c r="B566" s="69" t="s">
        <v>1536</v>
      </c>
      <c r="C566" s="70">
        <v>0</v>
      </c>
    </row>
    <row r="567" spans="1:3">
      <c r="A567" s="71" t="s">
        <v>1537</v>
      </c>
      <c r="B567" s="72" t="s">
        <v>1538</v>
      </c>
      <c r="C567" s="73">
        <v>3.3000000000000002E-2</v>
      </c>
    </row>
    <row r="568" spans="1:3">
      <c r="A568" s="68" t="s">
        <v>1539</v>
      </c>
      <c r="B568" s="69" t="s">
        <v>1491</v>
      </c>
      <c r="C568" s="70">
        <v>0</v>
      </c>
    </row>
    <row r="569" spans="1:3">
      <c r="A569" s="71" t="s">
        <v>1540</v>
      </c>
      <c r="B569" s="72" t="s">
        <v>1541</v>
      </c>
      <c r="C569" s="73">
        <v>0</v>
      </c>
    </row>
    <row r="570" spans="1:3">
      <c r="A570" s="68" t="s">
        <v>1542</v>
      </c>
      <c r="B570" s="69" t="s">
        <v>1543</v>
      </c>
      <c r="C570" s="70">
        <v>0</v>
      </c>
    </row>
    <row r="571" spans="1:3">
      <c r="A571" s="71" t="s">
        <v>1544</v>
      </c>
      <c r="B571" s="72" t="s">
        <v>1545</v>
      </c>
      <c r="C571" s="73">
        <v>4.4999999999999998E-2</v>
      </c>
    </row>
    <row r="572" spans="1:3">
      <c r="A572" s="68" t="s">
        <v>1546</v>
      </c>
      <c r="B572" s="69" t="s">
        <v>1547</v>
      </c>
      <c r="C572" s="70">
        <v>0</v>
      </c>
    </row>
    <row r="573" spans="1:3">
      <c r="A573" s="71" t="s">
        <v>1548</v>
      </c>
      <c r="B573" s="72" t="s">
        <v>1549</v>
      </c>
      <c r="C573" s="73">
        <v>0</v>
      </c>
    </row>
    <row r="574" spans="1:3">
      <c r="A574" s="68" t="s">
        <v>1550</v>
      </c>
      <c r="B574" s="69" t="s">
        <v>1551</v>
      </c>
      <c r="C574" s="70">
        <v>7.0999999999999994E-2</v>
      </c>
    </row>
    <row r="575" spans="1:3">
      <c r="A575" s="71" t="s">
        <v>1552</v>
      </c>
      <c r="B575" s="72" t="s">
        <v>1553</v>
      </c>
      <c r="C575" s="73">
        <v>0.23499999999999999</v>
      </c>
    </row>
    <row r="576" spans="1:3">
      <c r="A576" s="68" t="s">
        <v>1554</v>
      </c>
      <c r="B576" s="69" t="s">
        <v>1555</v>
      </c>
      <c r="C576" s="70">
        <v>0.28399999999999997</v>
      </c>
    </row>
    <row r="577" spans="1:3">
      <c r="A577" s="71" t="s">
        <v>1556</v>
      </c>
      <c r="B577" s="72" t="s">
        <v>1557</v>
      </c>
      <c r="C577" s="73">
        <v>0.23499999999999999</v>
      </c>
    </row>
    <row r="578" spans="1:3">
      <c r="A578" s="68" t="s">
        <v>1558</v>
      </c>
      <c r="B578" s="69" t="s">
        <v>1559</v>
      </c>
      <c r="C578" s="70">
        <v>0.23499999999999999</v>
      </c>
    </row>
    <row r="579" spans="1:3">
      <c r="A579" s="71" t="s">
        <v>1560</v>
      </c>
      <c r="B579" s="72" t="s">
        <v>1561</v>
      </c>
      <c r="C579" s="73">
        <v>0.32900000000000001</v>
      </c>
    </row>
    <row r="580" spans="1:3">
      <c r="A580" s="68" t="s">
        <v>1562</v>
      </c>
      <c r="B580" s="69" t="s">
        <v>1563</v>
      </c>
      <c r="C580" s="70">
        <v>0.24099999999999999</v>
      </c>
    </row>
    <row r="581" spans="1:3">
      <c r="A581" s="71" t="s">
        <v>1564</v>
      </c>
      <c r="B581" s="72" t="s">
        <v>1565</v>
      </c>
      <c r="C581" s="73">
        <v>0.26700000000000002</v>
      </c>
    </row>
    <row r="582" spans="1:3">
      <c r="A582" s="68" t="s">
        <v>1566</v>
      </c>
      <c r="B582" s="69" t="s">
        <v>1567</v>
      </c>
      <c r="C582" s="70">
        <v>0.28399999999999997</v>
      </c>
    </row>
    <row r="583" spans="1:3">
      <c r="A583" s="71" t="s">
        <v>1568</v>
      </c>
      <c r="B583" s="72" t="s">
        <v>1569</v>
      </c>
      <c r="C583" s="73">
        <v>0.315</v>
      </c>
    </row>
    <row r="584" spans="1:3">
      <c r="A584" s="68" t="s">
        <v>1570</v>
      </c>
      <c r="B584" s="69" t="s">
        <v>1571</v>
      </c>
      <c r="C584" s="70">
        <v>0.39700000000000002</v>
      </c>
    </row>
    <row r="585" spans="1:3">
      <c r="A585" s="71" t="s">
        <v>1572</v>
      </c>
      <c r="B585" s="72" t="s">
        <v>1573</v>
      </c>
      <c r="C585" s="73">
        <v>0.39600000000000002</v>
      </c>
    </row>
    <row r="586" spans="1:3">
      <c r="A586" s="68" t="s">
        <v>1574</v>
      </c>
      <c r="B586" s="69" t="s">
        <v>1575</v>
      </c>
      <c r="C586" s="70">
        <v>0.218</v>
      </c>
    </row>
    <row r="587" spans="1:3">
      <c r="A587" s="71" t="s">
        <v>1576</v>
      </c>
      <c r="B587" s="72" t="s">
        <v>1577</v>
      </c>
      <c r="C587" s="73">
        <v>0.217</v>
      </c>
    </row>
    <row r="588" spans="1:3">
      <c r="A588" s="68" t="s">
        <v>1578</v>
      </c>
      <c r="B588" s="69" t="s">
        <v>1579</v>
      </c>
      <c r="C588" s="70">
        <v>0.26700000000000002</v>
      </c>
    </row>
    <row r="589" spans="1:3">
      <c r="A589" s="71" t="s">
        <v>1580</v>
      </c>
      <c r="B589" s="72" t="s">
        <v>1581</v>
      </c>
      <c r="C589" s="73">
        <v>0.25600000000000001</v>
      </c>
    </row>
    <row r="590" spans="1:3">
      <c r="A590" s="68" t="s">
        <v>1582</v>
      </c>
      <c r="B590" s="69" t="s">
        <v>1583</v>
      </c>
      <c r="C590" s="70">
        <v>0.28999999999999998</v>
      </c>
    </row>
    <row r="591" spans="1:3">
      <c r="A591" s="71" t="s">
        <v>1584</v>
      </c>
      <c r="B591" s="72" t="s">
        <v>1585</v>
      </c>
      <c r="C591" s="73">
        <v>0.25800000000000001</v>
      </c>
    </row>
    <row r="592" spans="1:3">
      <c r="A592" s="68" t="s">
        <v>1586</v>
      </c>
      <c r="B592" s="69" t="s">
        <v>1587</v>
      </c>
      <c r="C592" s="70">
        <v>0.28299999999999997</v>
      </c>
    </row>
    <row r="593" spans="1:3">
      <c r="A593" s="71" t="s">
        <v>1588</v>
      </c>
      <c r="B593" s="72" t="s">
        <v>1589</v>
      </c>
      <c r="C593" s="73">
        <v>0.36299999999999999</v>
      </c>
    </row>
    <row r="594" spans="1:3">
      <c r="A594" s="68" t="s">
        <v>1590</v>
      </c>
      <c r="B594" s="69" t="s">
        <v>1591</v>
      </c>
      <c r="C594" s="70">
        <v>0.315</v>
      </c>
    </row>
    <row r="595" spans="1:3">
      <c r="A595" s="71" t="s">
        <v>1592</v>
      </c>
      <c r="B595" s="72" t="s">
        <v>1593</v>
      </c>
      <c r="C595" s="73">
        <v>0.36499999999999999</v>
      </c>
    </row>
    <row r="596" spans="1:3">
      <c r="A596" s="68" t="s">
        <v>1594</v>
      </c>
      <c r="B596" s="69" t="s">
        <v>1595</v>
      </c>
      <c r="C596" s="70">
        <v>0.316</v>
      </c>
    </row>
    <row r="597" spans="1:3">
      <c r="A597" s="71" t="s">
        <v>1596</v>
      </c>
      <c r="B597" s="72" t="s">
        <v>1597</v>
      </c>
      <c r="C597" s="73">
        <v>0.27600000000000002</v>
      </c>
    </row>
    <row r="598" spans="1:3">
      <c r="A598" s="68" t="s">
        <v>1598</v>
      </c>
      <c r="B598" s="69" t="s">
        <v>1599</v>
      </c>
      <c r="C598" s="70">
        <v>0.28299999999999997</v>
      </c>
    </row>
    <row r="599" spans="1:3">
      <c r="A599" s="71" t="s">
        <v>1600</v>
      </c>
      <c r="B599" s="72" t="s">
        <v>1601</v>
      </c>
      <c r="C599" s="73">
        <v>0.33500000000000002</v>
      </c>
    </row>
    <row r="600" spans="1:3">
      <c r="A600" s="68" t="s">
        <v>1602</v>
      </c>
      <c r="B600" s="69" t="s">
        <v>1603</v>
      </c>
      <c r="C600" s="70">
        <v>0.85</v>
      </c>
    </row>
    <row r="601" spans="1:3">
      <c r="A601" s="71" t="s">
        <v>1604</v>
      </c>
      <c r="B601" s="72" t="s">
        <v>1605</v>
      </c>
      <c r="C601" s="73">
        <v>0</v>
      </c>
    </row>
    <row r="602" spans="1:3">
      <c r="A602" s="68" t="s">
        <v>1606</v>
      </c>
      <c r="B602" s="69" t="s">
        <v>1607</v>
      </c>
      <c r="C602" s="70">
        <v>5.2999999999999999E-2</v>
      </c>
    </row>
    <row r="603" spans="1:3">
      <c r="A603" s="71" t="s">
        <v>1608</v>
      </c>
      <c r="B603" s="72" t="s">
        <v>1609</v>
      </c>
      <c r="C603" s="73">
        <v>7.0999999999999994E-2</v>
      </c>
    </row>
    <row r="604" spans="1:3">
      <c r="A604" s="68" t="s">
        <v>1610</v>
      </c>
      <c r="B604" s="69" t="s">
        <v>1611</v>
      </c>
      <c r="C604" s="70">
        <v>5.1999999999999998E-2</v>
      </c>
    </row>
    <row r="605" spans="1:3">
      <c r="A605" s="71" t="s">
        <v>1612</v>
      </c>
      <c r="B605" s="72" t="s">
        <v>1613</v>
      </c>
      <c r="C605" s="73">
        <v>4.9000000000000002E-2</v>
      </c>
    </row>
    <row r="606" spans="1:3">
      <c r="A606" s="68" t="s">
        <v>1614</v>
      </c>
      <c r="B606" s="69" t="s">
        <v>1615</v>
      </c>
      <c r="C606" s="70">
        <v>6.0999999999999999E-2</v>
      </c>
    </row>
    <row r="607" spans="1:3">
      <c r="A607" s="71" t="s">
        <v>1616</v>
      </c>
      <c r="B607" s="72" t="s">
        <v>1617</v>
      </c>
      <c r="C607" s="73">
        <v>0.14899999999999999</v>
      </c>
    </row>
    <row r="608" spans="1:3">
      <c r="A608" s="68" t="s">
        <v>1618</v>
      </c>
      <c r="B608" s="69" t="s">
        <v>1619</v>
      </c>
      <c r="C608" s="70">
        <v>0.16800000000000001</v>
      </c>
    </row>
    <row r="609" spans="1:3">
      <c r="A609" s="71" t="s">
        <v>1620</v>
      </c>
      <c r="B609" s="72" t="s">
        <v>1621</v>
      </c>
      <c r="C609" s="73">
        <v>0.20599999999999999</v>
      </c>
    </row>
    <row r="610" spans="1:3">
      <c r="A610" s="68" t="s">
        <v>1622</v>
      </c>
      <c r="B610" s="69" t="s">
        <v>1623</v>
      </c>
      <c r="C610" s="70">
        <v>0.22900000000000001</v>
      </c>
    </row>
    <row r="611" spans="1:3">
      <c r="A611" s="71" t="s">
        <v>1624</v>
      </c>
      <c r="B611" s="72" t="s">
        <v>1625</v>
      </c>
      <c r="C611" s="73">
        <v>0.251</v>
      </c>
    </row>
    <row r="612" spans="1:3">
      <c r="A612" s="68" t="s">
        <v>1626</v>
      </c>
      <c r="B612" s="69" t="s">
        <v>1627</v>
      </c>
      <c r="C612" s="70">
        <v>0.27400000000000002</v>
      </c>
    </row>
    <row r="613" spans="1:3">
      <c r="A613" s="71" t="s">
        <v>1628</v>
      </c>
      <c r="B613" s="72" t="s">
        <v>1629</v>
      </c>
      <c r="C613" s="73">
        <v>0.29699999999999999</v>
      </c>
    </row>
    <row r="614" spans="1:3">
      <c r="A614" s="68" t="s">
        <v>1630</v>
      </c>
      <c r="B614" s="69" t="s">
        <v>1631</v>
      </c>
      <c r="C614" s="70">
        <v>0.34200000000000003</v>
      </c>
    </row>
    <row r="615" spans="1:3">
      <c r="A615" s="71" t="s">
        <v>1632</v>
      </c>
      <c r="B615" s="72" t="s">
        <v>1633</v>
      </c>
      <c r="C615" s="73">
        <v>0.224</v>
      </c>
    </row>
    <row r="616" spans="1:3">
      <c r="A616" s="68" t="s">
        <v>1634</v>
      </c>
      <c r="B616" s="69" t="s">
        <v>1635</v>
      </c>
      <c r="C616" s="70">
        <v>0.24099999999999999</v>
      </c>
    </row>
    <row r="617" spans="1:3">
      <c r="A617" s="71" t="s">
        <v>1636</v>
      </c>
      <c r="B617" s="72" t="s">
        <v>1637</v>
      </c>
      <c r="C617" s="73">
        <v>0.27400000000000002</v>
      </c>
    </row>
    <row r="618" spans="1:3">
      <c r="A618" s="68" t="s">
        <v>1638</v>
      </c>
      <c r="B618" s="69" t="s">
        <v>1639</v>
      </c>
      <c r="C618" s="70">
        <v>0.184</v>
      </c>
    </row>
    <row r="619" spans="1:3">
      <c r="A619" s="71" t="s">
        <v>1640</v>
      </c>
      <c r="B619" s="72" t="s">
        <v>1641</v>
      </c>
      <c r="C619" s="73">
        <v>0.18</v>
      </c>
    </row>
    <row r="620" spans="1:3">
      <c r="A620" s="68" t="s">
        <v>1642</v>
      </c>
      <c r="B620" s="69" t="s">
        <v>1643</v>
      </c>
      <c r="C620" s="70">
        <v>0.23499999999999999</v>
      </c>
    </row>
    <row r="621" spans="1:3">
      <c r="A621" s="71" t="s">
        <v>1644</v>
      </c>
      <c r="B621" s="72" t="s">
        <v>1645</v>
      </c>
      <c r="C621" s="73">
        <v>0.26300000000000001</v>
      </c>
    </row>
    <row r="622" spans="1:3">
      <c r="A622" s="68" t="s">
        <v>1646</v>
      </c>
      <c r="B622" s="69" t="s">
        <v>1647</v>
      </c>
      <c r="C622" s="70">
        <v>0.308</v>
      </c>
    </row>
    <row r="623" spans="1:3">
      <c r="A623" s="71" t="s">
        <v>1648</v>
      </c>
      <c r="B623" s="72" t="s">
        <v>1649</v>
      </c>
      <c r="C623" s="73">
        <v>0.86</v>
      </c>
    </row>
    <row r="624" spans="1:3">
      <c r="A624" s="68" t="s">
        <v>1650</v>
      </c>
      <c r="B624" s="69" t="s">
        <v>1651</v>
      </c>
      <c r="C624" s="70">
        <v>0.64</v>
      </c>
    </row>
    <row r="625" spans="1:3">
      <c r="A625" s="71" t="s">
        <v>1652</v>
      </c>
      <c r="B625" s="72" t="s">
        <v>1653</v>
      </c>
      <c r="C625" s="73">
        <v>8.5999999999999993E-2</v>
      </c>
    </row>
    <row r="626" spans="1:3">
      <c r="A626" s="68" t="s">
        <v>1654</v>
      </c>
      <c r="B626" s="69" t="s">
        <v>1655</v>
      </c>
      <c r="C626" s="70">
        <v>0.128</v>
      </c>
    </row>
    <row r="627" spans="1:3">
      <c r="A627" s="71" t="s">
        <v>1656</v>
      </c>
      <c r="B627" s="72" t="s">
        <v>1657</v>
      </c>
      <c r="C627" s="73">
        <v>0.219</v>
      </c>
    </row>
    <row r="628" spans="1:3">
      <c r="A628" s="68" t="s">
        <v>1658</v>
      </c>
      <c r="B628" s="69" t="s">
        <v>1659</v>
      </c>
      <c r="C628" s="70">
        <v>0.22700000000000001</v>
      </c>
    </row>
    <row r="629" spans="1:3">
      <c r="A629" s="71" t="s">
        <v>1660</v>
      </c>
      <c r="B629" s="72" t="s">
        <v>1661</v>
      </c>
      <c r="C629" s="73">
        <v>0.23</v>
      </c>
    </row>
    <row r="630" spans="1:3">
      <c r="A630" s="68" t="s">
        <v>1662</v>
      </c>
      <c r="B630" s="69" t="s">
        <v>1663</v>
      </c>
      <c r="C630" s="70">
        <v>0.13700000000000001</v>
      </c>
    </row>
    <row r="631" spans="1:3">
      <c r="A631" s="71" t="s">
        <v>1664</v>
      </c>
      <c r="B631" s="72" t="s">
        <v>1665</v>
      </c>
      <c r="C631" s="73">
        <v>0.127</v>
      </c>
    </row>
    <row r="632" spans="1:3">
      <c r="A632" s="68" t="s">
        <v>1666</v>
      </c>
      <c r="B632" s="69" t="s">
        <v>1667</v>
      </c>
      <c r="C632" s="70">
        <v>0.13100000000000001</v>
      </c>
    </row>
    <row r="633" spans="1:3">
      <c r="A633" s="71" t="s">
        <v>1668</v>
      </c>
      <c r="B633" s="72" t="s">
        <v>1669</v>
      </c>
      <c r="C633" s="73">
        <v>9.6000000000000002E-2</v>
      </c>
    </row>
    <row r="634" spans="1:3">
      <c r="A634" s="68" t="s">
        <v>1670</v>
      </c>
      <c r="B634" s="69" t="s">
        <v>1671</v>
      </c>
      <c r="C634" s="70">
        <v>6.6000000000000003E-2</v>
      </c>
    </row>
    <row r="635" spans="1:3">
      <c r="A635" s="71" t="s">
        <v>1672</v>
      </c>
      <c r="B635" s="72" t="s">
        <v>1673</v>
      </c>
      <c r="C635" s="73">
        <v>0.128</v>
      </c>
    </row>
    <row r="636" spans="1:3">
      <c r="A636" s="68" t="s">
        <v>1674</v>
      </c>
      <c r="B636" s="69" t="s">
        <v>1675</v>
      </c>
      <c r="C636" s="70">
        <v>0.1</v>
      </c>
    </row>
    <row r="637" spans="1:3">
      <c r="A637" s="71" t="s">
        <v>1676</v>
      </c>
      <c r="B637" s="72" t="s">
        <v>1677</v>
      </c>
      <c r="C637" s="73">
        <v>0.1</v>
      </c>
    </row>
    <row r="638" spans="1:3">
      <c r="A638" s="68" t="s">
        <v>1678</v>
      </c>
      <c r="B638" s="69" t="s">
        <v>1679</v>
      </c>
      <c r="C638" s="70">
        <v>0</v>
      </c>
    </row>
    <row r="639" spans="1:3">
      <c r="A639" s="71" t="s">
        <v>1680</v>
      </c>
      <c r="B639" s="72" t="s">
        <v>1681</v>
      </c>
      <c r="C639" s="73">
        <v>0.128</v>
      </c>
    </row>
    <row r="640" spans="1:3">
      <c r="A640" s="68" t="s">
        <v>1682</v>
      </c>
      <c r="B640" s="69" t="s">
        <v>1683</v>
      </c>
      <c r="C640" s="70">
        <v>0.1</v>
      </c>
    </row>
    <row r="641" spans="1:3">
      <c r="A641" s="71" t="s">
        <v>1684</v>
      </c>
      <c r="B641" s="72" t="s">
        <v>1685</v>
      </c>
      <c r="C641" s="73">
        <v>0.1</v>
      </c>
    </row>
    <row r="642" spans="1:3">
      <c r="A642" s="68" t="s">
        <v>1686</v>
      </c>
      <c r="B642" s="69" t="s">
        <v>1687</v>
      </c>
      <c r="C642" s="70">
        <v>8.2000000000000003E-2</v>
      </c>
    </row>
    <row r="643" spans="1:3">
      <c r="A643" s="71" t="s">
        <v>1688</v>
      </c>
      <c r="B643" s="72" t="s">
        <v>1689</v>
      </c>
      <c r="C643" s="73">
        <v>3.5000000000000003E-2</v>
      </c>
    </row>
    <row r="644" spans="1:3">
      <c r="A644" s="68" t="s">
        <v>1690</v>
      </c>
      <c r="B644" s="69" t="s">
        <v>1691</v>
      </c>
      <c r="C644" s="70">
        <v>0.05</v>
      </c>
    </row>
    <row r="645" spans="1:3">
      <c r="A645" s="71" t="s">
        <v>1692</v>
      </c>
      <c r="B645" s="72" t="s">
        <v>1693</v>
      </c>
      <c r="C645" s="73">
        <v>8.5000000000000006E-2</v>
      </c>
    </row>
    <row r="646" spans="1:3">
      <c r="A646" s="68" t="s">
        <v>1694</v>
      </c>
      <c r="B646" s="69" t="s">
        <v>1695</v>
      </c>
      <c r="C646" s="70">
        <v>0.193</v>
      </c>
    </row>
    <row r="647" spans="1:3">
      <c r="A647" s="71" t="s">
        <v>1696</v>
      </c>
      <c r="B647" s="72" t="s">
        <v>1695</v>
      </c>
      <c r="C647" s="73">
        <v>0.193</v>
      </c>
    </row>
    <row r="648" spans="1:3">
      <c r="A648" s="68" t="s">
        <v>1697</v>
      </c>
      <c r="B648" s="69" t="s">
        <v>1698</v>
      </c>
      <c r="C648" s="70">
        <v>0.193</v>
      </c>
    </row>
    <row r="649" spans="1:3">
      <c r="A649" s="71" t="s">
        <v>1699</v>
      </c>
      <c r="B649" s="72" t="s">
        <v>1698</v>
      </c>
      <c r="C649" s="73">
        <v>0.193</v>
      </c>
    </row>
    <row r="650" spans="1:3">
      <c r="A650" s="68" t="s">
        <v>1700</v>
      </c>
      <c r="B650" s="69" t="s">
        <v>1701</v>
      </c>
      <c r="C650" s="70">
        <v>0.19600000000000001</v>
      </c>
    </row>
    <row r="651" spans="1:3">
      <c r="A651" s="71" t="s">
        <v>1702</v>
      </c>
      <c r="B651" s="72" t="s">
        <v>1701</v>
      </c>
      <c r="C651" s="73">
        <v>0.19600000000000001</v>
      </c>
    </row>
    <row r="652" spans="1:3">
      <c r="A652" s="68" t="s">
        <v>1703</v>
      </c>
      <c r="B652" s="69" t="s">
        <v>1704</v>
      </c>
      <c r="C652" s="70">
        <v>0.19600000000000001</v>
      </c>
    </row>
    <row r="653" spans="1:3">
      <c r="A653" s="71" t="s">
        <v>1705</v>
      </c>
      <c r="B653" s="72" t="s">
        <v>1704</v>
      </c>
      <c r="C653" s="73">
        <v>0.19600000000000001</v>
      </c>
    </row>
    <row r="654" spans="1:3">
      <c r="A654" s="68" t="s">
        <v>1706</v>
      </c>
      <c r="B654" s="69" t="s">
        <v>1707</v>
      </c>
      <c r="C654" s="70">
        <v>0.2</v>
      </c>
    </row>
    <row r="655" spans="1:3">
      <c r="A655" s="71" t="s">
        <v>1708</v>
      </c>
      <c r="B655" s="72" t="s">
        <v>1709</v>
      </c>
      <c r="C655" s="73">
        <v>0.2</v>
      </c>
    </row>
    <row r="656" spans="1:3">
      <c r="A656" s="68" t="s">
        <v>1710</v>
      </c>
      <c r="B656" s="69" t="s">
        <v>1711</v>
      </c>
      <c r="C656" s="70">
        <v>0.23</v>
      </c>
    </row>
    <row r="657" spans="1:3">
      <c r="A657" s="71" t="s">
        <v>1712</v>
      </c>
      <c r="B657" s="72" t="s">
        <v>1713</v>
      </c>
      <c r="C657" s="73">
        <v>0.33</v>
      </c>
    </row>
    <row r="658" spans="1:3">
      <c r="A658" s="68" t="s">
        <v>1714</v>
      </c>
      <c r="B658" s="69" t="s">
        <v>1715</v>
      </c>
      <c r="C658" s="70">
        <v>0.47</v>
      </c>
    </row>
    <row r="659" spans="1:3">
      <c r="A659" s="71" t="s">
        <v>1716</v>
      </c>
      <c r="B659" s="72" t="s">
        <v>1717</v>
      </c>
      <c r="C659" s="73">
        <v>0.51</v>
      </c>
    </row>
    <row r="660" spans="1:3">
      <c r="A660" s="68" t="s">
        <v>1718</v>
      </c>
      <c r="B660" s="69" t="s">
        <v>1719</v>
      </c>
      <c r="C660" s="70">
        <v>0.78</v>
      </c>
    </row>
    <row r="661" spans="1:3">
      <c r="A661" s="71" t="s">
        <v>1720</v>
      </c>
      <c r="B661" s="72" t="s">
        <v>1721</v>
      </c>
      <c r="C661" s="73">
        <v>1.45</v>
      </c>
    </row>
    <row r="662" spans="1:3">
      <c r="A662" s="68" t="s">
        <v>1722</v>
      </c>
      <c r="B662" s="69" t="s">
        <v>1723</v>
      </c>
      <c r="C662" s="70">
        <v>1.71</v>
      </c>
    </row>
    <row r="663" spans="1:3">
      <c r="A663" s="71" t="s">
        <v>1724</v>
      </c>
      <c r="B663" s="72" t="s">
        <v>1725</v>
      </c>
      <c r="C663" s="73">
        <v>1.91</v>
      </c>
    </row>
    <row r="664" spans="1:3">
      <c r="A664" s="68" t="s">
        <v>1726</v>
      </c>
      <c r="B664" s="69" t="s">
        <v>1727</v>
      </c>
      <c r="C664" s="70">
        <v>2.48</v>
      </c>
    </row>
    <row r="665" spans="1:3">
      <c r="A665" s="71" t="s">
        <v>1728</v>
      </c>
      <c r="B665" s="72" t="s">
        <v>1729</v>
      </c>
      <c r="C665" s="73">
        <v>2.82</v>
      </c>
    </row>
    <row r="666" spans="1:3">
      <c r="A666" s="68" t="s">
        <v>1730</v>
      </c>
      <c r="B666" s="69" t="s">
        <v>1731</v>
      </c>
      <c r="C666" s="70">
        <v>3.97</v>
      </c>
    </row>
    <row r="667" spans="1:3">
      <c r="A667" s="71" t="s">
        <v>1732</v>
      </c>
      <c r="B667" s="72" t="s">
        <v>1733</v>
      </c>
      <c r="C667" s="73">
        <v>4.99</v>
      </c>
    </row>
    <row r="668" spans="1:3">
      <c r="A668" s="68" t="s">
        <v>1734</v>
      </c>
      <c r="B668" s="69" t="s">
        <v>1735</v>
      </c>
      <c r="C668" s="70">
        <v>6.39</v>
      </c>
    </row>
    <row r="669" spans="1:3">
      <c r="A669" s="71" t="s">
        <v>1736</v>
      </c>
      <c r="B669" s="72" t="s">
        <v>1737</v>
      </c>
      <c r="C669" s="73">
        <v>0.2</v>
      </c>
    </row>
    <row r="670" spans="1:3">
      <c r="A670" s="68" t="s">
        <v>1738</v>
      </c>
      <c r="B670" s="69" t="s">
        <v>1739</v>
      </c>
      <c r="C670" s="70">
        <v>0.27</v>
      </c>
    </row>
    <row r="671" spans="1:3">
      <c r="A671" s="71" t="s">
        <v>1740</v>
      </c>
      <c r="B671" s="72" t="s">
        <v>1741</v>
      </c>
      <c r="C671" s="73">
        <v>0.45</v>
      </c>
    </row>
    <row r="672" spans="1:3">
      <c r="A672" s="68" t="s">
        <v>1742</v>
      </c>
      <c r="B672" s="69" t="s">
        <v>1743</v>
      </c>
      <c r="C672" s="70">
        <v>0.9</v>
      </c>
    </row>
    <row r="673" spans="1:3">
      <c r="A673" s="71" t="s">
        <v>1744</v>
      </c>
      <c r="B673" s="72" t="s">
        <v>1745</v>
      </c>
      <c r="C673" s="73">
        <v>1.1000000000000001</v>
      </c>
    </row>
    <row r="674" spans="1:3">
      <c r="A674" s="68" t="s">
        <v>1746</v>
      </c>
      <c r="B674" s="69" t="s">
        <v>1747</v>
      </c>
      <c r="C674" s="70">
        <v>1.95</v>
      </c>
    </row>
    <row r="675" spans="1:3">
      <c r="A675" s="71" t="s">
        <v>1748</v>
      </c>
      <c r="B675" s="72" t="s">
        <v>1749</v>
      </c>
      <c r="C675" s="73">
        <v>0.2</v>
      </c>
    </row>
    <row r="676" spans="1:3">
      <c r="A676" s="68" t="s">
        <v>1750</v>
      </c>
      <c r="B676" s="69" t="s">
        <v>1751</v>
      </c>
      <c r="C676" s="70">
        <v>0.3</v>
      </c>
    </row>
    <row r="677" spans="1:3">
      <c r="A677" s="71" t="s">
        <v>1752</v>
      </c>
      <c r="B677" s="72" t="s">
        <v>1753</v>
      </c>
      <c r="C677" s="73">
        <v>0.45</v>
      </c>
    </row>
    <row r="678" spans="1:3">
      <c r="A678" s="68" t="s">
        <v>1754</v>
      </c>
      <c r="B678" s="69" t="s">
        <v>1755</v>
      </c>
      <c r="C678" s="70">
        <v>0.75</v>
      </c>
    </row>
    <row r="679" spans="1:3">
      <c r="A679" s="71" t="s">
        <v>1756</v>
      </c>
      <c r="B679" s="72" t="s">
        <v>1757</v>
      </c>
      <c r="C679" s="73">
        <v>1.1000000000000001</v>
      </c>
    </row>
    <row r="680" spans="1:3">
      <c r="A680" s="68" t="s">
        <v>1758</v>
      </c>
      <c r="B680" s="69" t="s">
        <v>1759</v>
      </c>
      <c r="C680" s="70">
        <v>1.8</v>
      </c>
    </row>
    <row r="681" spans="1:3">
      <c r="A681" s="71" t="s">
        <v>1760</v>
      </c>
      <c r="B681" s="72" t="s">
        <v>1761</v>
      </c>
      <c r="C681" s="73">
        <v>0.3</v>
      </c>
    </row>
    <row r="682" spans="1:3">
      <c r="A682" s="68" t="s">
        <v>1762</v>
      </c>
      <c r="B682" s="69" t="s">
        <v>1763</v>
      </c>
      <c r="C682" s="70">
        <v>0.43</v>
      </c>
    </row>
    <row r="683" spans="1:3">
      <c r="A683" s="71" t="s">
        <v>1764</v>
      </c>
      <c r="B683" s="72" t="s">
        <v>1765</v>
      </c>
      <c r="C683" s="73">
        <v>0.75</v>
      </c>
    </row>
    <row r="684" spans="1:3">
      <c r="A684" s="68" t="s">
        <v>1766</v>
      </c>
      <c r="B684" s="69" t="s">
        <v>1767</v>
      </c>
      <c r="C684" s="70">
        <v>0</v>
      </c>
    </row>
    <row r="685" spans="1:3">
      <c r="A685" s="71" t="s">
        <v>1768</v>
      </c>
      <c r="B685" s="72" t="s">
        <v>1769</v>
      </c>
      <c r="C685" s="73">
        <v>0</v>
      </c>
    </row>
    <row r="686" spans="1:3">
      <c r="A686" s="68" t="s">
        <v>1770</v>
      </c>
      <c r="B686" s="69" t="s">
        <v>1771</v>
      </c>
      <c r="C686" s="70">
        <v>2.5000000000000001E-2</v>
      </c>
    </row>
    <row r="687" spans="1:3">
      <c r="A687" s="71" t="s">
        <v>1772</v>
      </c>
      <c r="B687" s="72" t="s">
        <v>1773</v>
      </c>
      <c r="C687" s="73">
        <v>2.1999999999999999E-2</v>
      </c>
    </row>
    <row r="688" spans="1:3">
      <c r="A688" s="68" t="s">
        <v>1774</v>
      </c>
      <c r="B688" s="69" t="s">
        <v>1775</v>
      </c>
      <c r="C688" s="70">
        <v>2.3E-2</v>
      </c>
    </row>
    <row r="689" spans="1:3">
      <c r="A689" s="71" t="s">
        <v>1776</v>
      </c>
      <c r="B689" s="72" t="s">
        <v>1777</v>
      </c>
      <c r="C689" s="73">
        <v>4.2000000000000003E-2</v>
      </c>
    </row>
    <row r="690" spans="1:3">
      <c r="A690" s="68" t="s">
        <v>1778</v>
      </c>
      <c r="B690" s="69" t="s">
        <v>1779</v>
      </c>
      <c r="C690" s="70">
        <v>3.7999999999999999E-2</v>
      </c>
    </row>
    <row r="691" spans="1:3">
      <c r="A691" s="71" t="s">
        <v>1780</v>
      </c>
      <c r="B691" s="72" t="s">
        <v>1781</v>
      </c>
      <c r="C691" s="73">
        <v>3.5999999999999997E-2</v>
      </c>
    </row>
    <row r="692" spans="1:3">
      <c r="A692" s="68" t="s">
        <v>1782</v>
      </c>
      <c r="B692" s="69" t="s">
        <v>1783</v>
      </c>
      <c r="C692" s="70">
        <v>3.5000000000000003E-2</v>
      </c>
    </row>
    <row r="693" spans="1:3">
      <c r="A693" s="71" t="s">
        <v>1784</v>
      </c>
      <c r="B693" s="72" t="s">
        <v>1785</v>
      </c>
      <c r="C693" s="73">
        <v>3.4000000000000002E-2</v>
      </c>
    </row>
    <row r="694" spans="1:3">
      <c r="A694" s="68" t="s">
        <v>1786</v>
      </c>
      <c r="B694" s="69" t="s">
        <v>1787</v>
      </c>
      <c r="C694" s="70">
        <v>0.126</v>
      </c>
    </row>
    <row r="695" spans="1:3">
      <c r="A695" s="71" t="s">
        <v>1788</v>
      </c>
      <c r="B695" s="72" t="s">
        <v>1789</v>
      </c>
      <c r="C695" s="73">
        <v>0.115</v>
      </c>
    </row>
    <row r="696" spans="1:3">
      <c r="A696" s="68" t="s">
        <v>1790</v>
      </c>
      <c r="B696" s="69" t="s">
        <v>1791</v>
      </c>
      <c r="C696" s="70">
        <v>0.20899999999999999</v>
      </c>
    </row>
    <row r="697" spans="1:3">
      <c r="A697" s="71" t="s">
        <v>1792</v>
      </c>
      <c r="B697" s="72" t="s">
        <v>1793</v>
      </c>
      <c r="C697" s="73">
        <v>0.29199999999999998</v>
      </c>
    </row>
    <row r="698" spans="1:3">
      <c r="A698" s="68" t="s">
        <v>1794</v>
      </c>
      <c r="B698" s="69" t="s">
        <v>1795</v>
      </c>
      <c r="C698" s="70">
        <v>0.19800000000000001</v>
      </c>
    </row>
    <row r="699" spans="1:3">
      <c r="A699" s="71" t="s">
        <v>1796</v>
      </c>
      <c r="B699" s="72" t="s">
        <v>1797</v>
      </c>
      <c r="C699" s="73">
        <v>0.252</v>
      </c>
    </row>
    <row r="700" spans="1:3">
      <c r="A700" s="68" t="s">
        <v>1798</v>
      </c>
      <c r="B700" s="69" t="s">
        <v>1799</v>
      </c>
      <c r="C700" s="70">
        <v>0.35399999999999998</v>
      </c>
    </row>
    <row r="701" spans="1:3">
      <c r="A701" s="71" t="s">
        <v>1800</v>
      </c>
      <c r="B701" s="72" t="s">
        <v>1801</v>
      </c>
      <c r="C701" s="73">
        <v>0.252</v>
      </c>
    </row>
    <row r="702" spans="1:3">
      <c r="A702" s="68" t="s">
        <v>1802</v>
      </c>
      <c r="B702" s="69" t="s">
        <v>1803</v>
      </c>
      <c r="C702" s="70">
        <v>0.35899999999999999</v>
      </c>
    </row>
    <row r="703" spans="1:3">
      <c r="A703" s="71" t="s">
        <v>1804</v>
      </c>
      <c r="B703" s="72" t="s">
        <v>1805</v>
      </c>
      <c r="C703" s="73">
        <v>0.48899999999999999</v>
      </c>
    </row>
    <row r="704" spans="1:3">
      <c r="A704" s="68" t="s">
        <v>1806</v>
      </c>
      <c r="B704" s="69" t="s">
        <v>1807</v>
      </c>
      <c r="C704" s="70">
        <v>0.376</v>
      </c>
    </row>
    <row r="705" spans="1:3">
      <c r="A705" s="71" t="s">
        <v>1808</v>
      </c>
      <c r="B705" s="72" t="s">
        <v>1809</v>
      </c>
      <c r="C705" s="73">
        <v>0.62</v>
      </c>
    </row>
    <row r="706" spans="1:3">
      <c r="A706" s="68" t="s">
        <v>1810</v>
      </c>
      <c r="B706" s="69" t="s">
        <v>1811</v>
      </c>
      <c r="C706" s="70">
        <v>0.82299999999999995</v>
      </c>
    </row>
    <row r="707" spans="1:3">
      <c r="A707" s="71" t="s">
        <v>1812</v>
      </c>
      <c r="B707" s="72" t="s">
        <v>1813</v>
      </c>
      <c r="C707" s="73">
        <v>0.61399999999999999</v>
      </c>
    </row>
    <row r="708" spans="1:3">
      <c r="A708" s="68" t="s">
        <v>1814</v>
      </c>
      <c r="B708" s="69" t="s">
        <v>1815</v>
      </c>
      <c r="C708" s="70">
        <v>0.91600000000000004</v>
      </c>
    </row>
    <row r="709" spans="1:3">
      <c r="A709" s="71" t="s">
        <v>1816</v>
      </c>
      <c r="B709" s="72" t="s">
        <v>1817</v>
      </c>
      <c r="C709" s="73">
        <v>1.216</v>
      </c>
    </row>
    <row r="710" spans="1:3">
      <c r="A710" s="68" t="s">
        <v>1818</v>
      </c>
      <c r="B710" s="69" t="s">
        <v>1819</v>
      </c>
      <c r="C710" s="70">
        <v>0.84899999999999998</v>
      </c>
    </row>
    <row r="711" spans="1:3">
      <c r="A711" s="71" t="s">
        <v>1820</v>
      </c>
      <c r="B711" s="72" t="s">
        <v>1821</v>
      </c>
      <c r="C711" s="73">
        <v>1.268</v>
      </c>
    </row>
    <row r="712" spans="1:3">
      <c r="A712" s="68" t="s">
        <v>1822</v>
      </c>
      <c r="B712" s="69" t="s">
        <v>1823</v>
      </c>
      <c r="C712" s="70">
        <v>1.571</v>
      </c>
    </row>
    <row r="713" spans="1:3">
      <c r="A713" s="71" t="s">
        <v>1824</v>
      </c>
      <c r="B713" s="72" t="s">
        <v>1825</v>
      </c>
      <c r="C713" s="73">
        <v>1.165</v>
      </c>
    </row>
    <row r="714" spans="1:3">
      <c r="A714" s="68" t="s">
        <v>1826</v>
      </c>
      <c r="B714" s="69" t="s">
        <v>1827</v>
      </c>
      <c r="C714" s="70">
        <v>0.155</v>
      </c>
    </row>
    <row r="715" spans="1:3">
      <c r="A715" s="71" t="s">
        <v>1828</v>
      </c>
      <c r="B715" s="72" t="s">
        <v>1829</v>
      </c>
      <c r="C715" s="73">
        <v>0.249</v>
      </c>
    </row>
    <row r="716" spans="1:3">
      <c r="A716" s="68" t="s">
        <v>1830</v>
      </c>
      <c r="B716" s="69" t="s">
        <v>1831</v>
      </c>
      <c r="C716" s="70">
        <v>0.42399999999999999</v>
      </c>
    </row>
    <row r="717" spans="1:3">
      <c r="A717" s="71" t="s">
        <v>1832</v>
      </c>
      <c r="B717" s="72" t="s">
        <v>1833</v>
      </c>
      <c r="C717" s="73">
        <v>0.66300000000000003</v>
      </c>
    </row>
    <row r="718" spans="1:3">
      <c r="A718" s="68" t="s">
        <v>1834</v>
      </c>
      <c r="B718" s="69" t="s">
        <v>1835</v>
      </c>
      <c r="C718" s="70">
        <v>0.94899999999999995</v>
      </c>
    </row>
    <row r="719" spans="1:3">
      <c r="A719" s="71" t="s">
        <v>1836</v>
      </c>
      <c r="B719" s="72" t="s">
        <v>1837</v>
      </c>
      <c r="C719" s="73">
        <v>1.5449999999999999</v>
      </c>
    </row>
    <row r="720" spans="1:3">
      <c r="A720" s="68" t="s">
        <v>1838</v>
      </c>
      <c r="B720" s="69" t="s">
        <v>1839</v>
      </c>
      <c r="C720" s="70">
        <v>0</v>
      </c>
    </row>
    <row r="721" spans="1:3">
      <c r="A721" s="71" t="s">
        <v>1840</v>
      </c>
      <c r="B721" s="72" t="s">
        <v>1841</v>
      </c>
      <c r="C721" s="73">
        <v>0.27400000000000002</v>
      </c>
    </row>
    <row r="722" spans="1:3">
      <c r="A722" s="68" t="s">
        <v>1842</v>
      </c>
      <c r="B722" s="69" t="s">
        <v>1843</v>
      </c>
      <c r="C722" s="70">
        <v>0.27700000000000002</v>
      </c>
    </row>
    <row r="723" spans="1:3">
      <c r="A723" s="71" t="s">
        <v>1844</v>
      </c>
      <c r="B723" s="72" t="s">
        <v>1845</v>
      </c>
      <c r="C723" s="73">
        <v>0.25700000000000001</v>
      </c>
    </row>
    <row r="724" spans="1:3">
      <c r="A724" s="68" t="s">
        <v>1846</v>
      </c>
      <c r="B724" s="69" t="s">
        <v>1847</v>
      </c>
      <c r="C724" s="70">
        <v>0.26200000000000001</v>
      </c>
    </row>
    <row r="725" spans="1:3">
      <c r="A725" s="71" t="s">
        <v>1848</v>
      </c>
      <c r="B725" s="72" t="s">
        <v>1849</v>
      </c>
      <c r="C725" s="73">
        <v>0.25800000000000001</v>
      </c>
    </row>
    <row r="726" spans="1:3">
      <c r="A726" s="68" t="s">
        <v>1850</v>
      </c>
      <c r="B726" s="69" t="s">
        <v>1851</v>
      </c>
      <c r="C726" s="70">
        <v>0.26900000000000002</v>
      </c>
    </row>
    <row r="727" spans="1:3">
      <c r="A727" s="71" t="s">
        <v>1852</v>
      </c>
      <c r="B727" s="72" t="s">
        <v>1853</v>
      </c>
      <c r="C727" s="73">
        <v>0.29399999999999998</v>
      </c>
    </row>
    <row r="728" spans="1:3">
      <c r="A728" s="68" t="s">
        <v>1854</v>
      </c>
      <c r="B728" s="69" t="s">
        <v>1855</v>
      </c>
      <c r="C728" s="70">
        <v>0.28999999999999998</v>
      </c>
    </row>
    <row r="729" spans="1:3">
      <c r="A729" s="71" t="s">
        <v>1856</v>
      </c>
      <c r="B729" s="72" t="s">
        <v>1857</v>
      </c>
      <c r="C729" s="73">
        <v>0.29199999999999998</v>
      </c>
    </row>
    <row r="730" spans="1:3">
      <c r="A730" s="68" t="s">
        <v>1858</v>
      </c>
      <c r="B730" s="69" t="s">
        <v>1859</v>
      </c>
      <c r="C730" s="70">
        <v>0.86099999999999999</v>
      </c>
    </row>
    <row r="731" spans="1:3">
      <c r="A731" s="71" t="s">
        <v>1860</v>
      </c>
      <c r="B731" s="72" t="s">
        <v>1861</v>
      </c>
      <c r="C731" s="73">
        <v>0.86099999999999999</v>
      </c>
    </row>
    <row r="732" spans="1:3">
      <c r="A732" s="68" t="s">
        <v>1862</v>
      </c>
      <c r="B732" s="69" t="s">
        <v>1863</v>
      </c>
      <c r="C732" s="70">
        <v>0.86099999999999999</v>
      </c>
    </row>
    <row r="733" spans="1:3">
      <c r="A733" s="71" t="s">
        <v>1864</v>
      </c>
      <c r="B733" s="72" t="s">
        <v>1865</v>
      </c>
      <c r="C733" s="73">
        <v>0.86099999999999999</v>
      </c>
    </row>
    <row r="734" spans="1:3">
      <c r="A734" s="68" t="s">
        <v>1866</v>
      </c>
      <c r="B734" s="69" t="s">
        <v>1867</v>
      </c>
      <c r="C734" s="70">
        <v>0.34100000000000003</v>
      </c>
    </row>
    <row r="735" spans="1:3">
      <c r="A735" s="71" t="s">
        <v>1868</v>
      </c>
      <c r="B735" s="72" t="s">
        <v>1869</v>
      </c>
      <c r="C735" s="73">
        <v>0.34399999999999997</v>
      </c>
    </row>
    <row r="736" spans="1:3">
      <c r="A736" s="68" t="s">
        <v>1870</v>
      </c>
      <c r="B736" s="69" t="s">
        <v>1871</v>
      </c>
      <c r="C736" s="70">
        <v>0.34100000000000003</v>
      </c>
    </row>
    <row r="737" spans="1:3">
      <c r="A737" s="71" t="s">
        <v>1872</v>
      </c>
      <c r="B737" s="72" t="s">
        <v>1873</v>
      </c>
      <c r="C737" s="73">
        <v>0.105</v>
      </c>
    </row>
    <row r="738" spans="1:3">
      <c r="A738" s="68" t="s">
        <v>1874</v>
      </c>
      <c r="B738" s="69" t="s">
        <v>1875</v>
      </c>
      <c r="C738" s="70">
        <v>0.14899999999999999</v>
      </c>
    </row>
    <row r="739" spans="1:3">
      <c r="A739" s="71" t="s">
        <v>1876</v>
      </c>
      <c r="B739" s="72" t="s">
        <v>1877</v>
      </c>
      <c r="C739" s="73">
        <v>0.13400000000000001</v>
      </c>
    </row>
    <row r="740" spans="1:3">
      <c r="A740" s="68" t="s">
        <v>1878</v>
      </c>
      <c r="B740" s="69" t="s">
        <v>1879</v>
      </c>
      <c r="C740" s="70">
        <v>0.24199999999999999</v>
      </c>
    </row>
    <row r="741" spans="1:3">
      <c r="A741" s="71" t="s">
        <v>1880</v>
      </c>
      <c r="B741" s="72" t="s">
        <v>1881</v>
      </c>
      <c r="C741" s="73">
        <v>0</v>
      </c>
    </row>
    <row r="742" spans="1:3">
      <c r="A742" s="68" t="s">
        <v>1882</v>
      </c>
      <c r="B742" s="69" t="s">
        <v>1883</v>
      </c>
      <c r="C742" s="70">
        <v>0.106</v>
      </c>
    </row>
    <row r="743" spans="1:3">
      <c r="A743" s="71" t="s">
        <v>1884</v>
      </c>
      <c r="B743" s="72" t="s">
        <v>1885</v>
      </c>
      <c r="C743" s="73">
        <v>0.159</v>
      </c>
    </row>
    <row r="744" spans="1:3">
      <c r="A744" s="68" t="s">
        <v>1886</v>
      </c>
      <c r="B744" s="69" t="s">
        <v>1887</v>
      </c>
      <c r="C744" s="70">
        <v>0.16</v>
      </c>
    </row>
    <row r="745" spans="1:3">
      <c r="A745" s="71" t="s">
        <v>1888</v>
      </c>
      <c r="B745" s="72" t="s">
        <v>1889</v>
      </c>
      <c r="C745" s="73">
        <v>0.16600000000000001</v>
      </c>
    </row>
    <row r="746" spans="1:3">
      <c r="A746" s="68" t="s">
        <v>1890</v>
      </c>
      <c r="B746" s="69" t="s">
        <v>1891</v>
      </c>
      <c r="C746" s="70">
        <v>0.22</v>
      </c>
    </row>
    <row r="747" spans="1:3">
      <c r="A747" s="71" t="s">
        <v>1892</v>
      </c>
      <c r="B747" s="72" t="s">
        <v>1893</v>
      </c>
      <c r="C747" s="73">
        <v>0.124</v>
      </c>
    </row>
    <row r="748" spans="1:3">
      <c r="A748" s="68" t="s">
        <v>1894</v>
      </c>
      <c r="B748" s="69" t="s">
        <v>1895</v>
      </c>
      <c r="C748" s="70">
        <v>0.13300000000000001</v>
      </c>
    </row>
    <row r="749" spans="1:3">
      <c r="A749" s="71" t="s">
        <v>1896</v>
      </c>
      <c r="B749" s="72" t="s">
        <v>1897</v>
      </c>
      <c r="C749" s="73">
        <v>0.17699999999999999</v>
      </c>
    </row>
    <row r="750" spans="1:3">
      <c r="A750" s="68" t="s">
        <v>1898</v>
      </c>
      <c r="B750" s="69" t="s">
        <v>1899</v>
      </c>
      <c r="C750" s="70">
        <v>0.40300000000000002</v>
      </c>
    </row>
    <row r="751" spans="1:3">
      <c r="A751" s="71" t="s">
        <v>1900</v>
      </c>
      <c r="B751" s="72" t="s">
        <v>1901</v>
      </c>
      <c r="C751" s="73">
        <v>0.40300000000000002</v>
      </c>
    </row>
    <row r="752" spans="1:3">
      <c r="A752" s="68" t="s">
        <v>1902</v>
      </c>
      <c r="B752" s="69" t="s">
        <v>1903</v>
      </c>
      <c r="C752" s="70">
        <v>0.443</v>
      </c>
    </row>
    <row r="753" spans="1:3">
      <c r="A753" s="71" t="s">
        <v>1904</v>
      </c>
      <c r="B753" s="72" t="s">
        <v>1905</v>
      </c>
      <c r="C753" s="73">
        <v>0.36299999999999999</v>
      </c>
    </row>
    <row r="754" spans="1:3">
      <c r="A754" s="68" t="s">
        <v>1906</v>
      </c>
      <c r="B754" s="69" t="s">
        <v>1907</v>
      </c>
      <c r="C754" s="70">
        <v>0.41599999999999998</v>
      </c>
    </row>
    <row r="755" spans="1:3">
      <c r="A755" s="71" t="s">
        <v>1908</v>
      </c>
      <c r="B755" s="72" t="s">
        <v>1909</v>
      </c>
      <c r="C755" s="73">
        <v>0.42199999999999999</v>
      </c>
    </row>
    <row r="756" spans="1:3">
      <c r="A756" s="68" t="s">
        <v>1910</v>
      </c>
      <c r="B756" s="69" t="s">
        <v>1911</v>
      </c>
      <c r="C756" s="70">
        <v>0</v>
      </c>
    </row>
    <row r="757" spans="1:3">
      <c r="A757" s="71" t="s">
        <v>1912</v>
      </c>
      <c r="B757" s="72" t="s">
        <v>1913</v>
      </c>
      <c r="C757" s="73">
        <v>0</v>
      </c>
    </row>
    <row r="758" spans="1:3">
      <c r="A758" s="68" t="s">
        <v>1914</v>
      </c>
      <c r="B758" s="69" t="s">
        <v>1915</v>
      </c>
      <c r="C758" s="70">
        <v>0</v>
      </c>
    </row>
    <row r="759" spans="1:3">
      <c r="A759" s="71" t="s">
        <v>1916</v>
      </c>
      <c r="B759" s="72" t="s">
        <v>1917</v>
      </c>
      <c r="C759" s="73">
        <v>6.7000000000000004E-2</v>
      </c>
    </row>
    <row r="760" spans="1:3">
      <c r="A760" s="68" t="s">
        <v>1918</v>
      </c>
      <c r="B760" s="69" t="s">
        <v>1919</v>
      </c>
      <c r="C760" s="70">
        <v>7.9000000000000001E-2</v>
      </c>
    </row>
    <row r="761" spans="1:3">
      <c r="A761" s="71" t="s">
        <v>1920</v>
      </c>
      <c r="B761" s="72" t="s">
        <v>1921</v>
      </c>
      <c r="C761" s="73">
        <v>9.5000000000000001E-2</v>
      </c>
    </row>
    <row r="762" spans="1:3">
      <c r="A762" s="68" t="s">
        <v>1922</v>
      </c>
      <c r="B762" s="69" t="s">
        <v>1923</v>
      </c>
      <c r="C762" s="70">
        <v>8.5000000000000006E-2</v>
      </c>
    </row>
    <row r="763" spans="1:3">
      <c r="A763" s="71" t="s">
        <v>1924</v>
      </c>
      <c r="B763" s="72" t="s">
        <v>1925</v>
      </c>
      <c r="C763" s="73">
        <v>0.16200000000000001</v>
      </c>
    </row>
    <row r="764" spans="1:3">
      <c r="A764" s="68" t="s">
        <v>1926</v>
      </c>
      <c r="B764" s="69" t="s">
        <v>1927</v>
      </c>
      <c r="C764" s="70">
        <v>0.10199999999999999</v>
      </c>
    </row>
    <row r="765" spans="1:3">
      <c r="A765" s="71" t="s">
        <v>1928</v>
      </c>
      <c r="B765" s="72" t="s">
        <v>1929</v>
      </c>
      <c r="C765" s="73">
        <v>0.123</v>
      </c>
    </row>
    <row r="766" spans="1:3">
      <c r="A766" s="68" t="s">
        <v>1930</v>
      </c>
      <c r="B766" s="69" t="s">
        <v>1931</v>
      </c>
      <c r="C766" s="70">
        <v>0.186</v>
      </c>
    </row>
    <row r="767" spans="1:3">
      <c r="A767" s="71" t="s">
        <v>1932</v>
      </c>
      <c r="B767" s="72" t="s">
        <v>1933</v>
      </c>
      <c r="C767" s="73">
        <v>0.246</v>
      </c>
    </row>
    <row r="768" spans="1:3">
      <c r="A768" s="68" t="s">
        <v>1934</v>
      </c>
      <c r="B768" s="69" t="s">
        <v>1935</v>
      </c>
      <c r="C768" s="70">
        <v>0.21</v>
      </c>
    </row>
    <row r="769" spans="1:3">
      <c r="A769" s="71" t="s">
        <v>1936</v>
      </c>
      <c r="B769" s="72" t="s">
        <v>1937</v>
      </c>
      <c r="C769" s="73">
        <v>0</v>
      </c>
    </row>
    <row r="770" spans="1:3">
      <c r="A770" s="68" t="s">
        <v>1938</v>
      </c>
      <c r="B770" s="69" t="s">
        <v>1939</v>
      </c>
      <c r="C770" s="70">
        <v>0</v>
      </c>
    </row>
    <row r="771" spans="1:3">
      <c r="A771" s="71" t="s">
        <v>1940</v>
      </c>
      <c r="B771" s="72" t="s">
        <v>1941</v>
      </c>
      <c r="C771" s="73">
        <v>0</v>
      </c>
    </row>
    <row r="772" spans="1:3">
      <c r="A772" s="68" t="s">
        <v>1942</v>
      </c>
      <c r="B772" s="69" t="s">
        <v>1943</v>
      </c>
      <c r="C772" s="70">
        <v>0</v>
      </c>
    </row>
    <row r="773" spans="1:3">
      <c r="A773" s="71" t="s">
        <v>1944</v>
      </c>
      <c r="B773" s="72" t="s">
        <v>1945</v>
      </c>
      <c r="C773" s="73">
        <v>0</v>
      </c>
    </row>
    <row r="774" spans="1:3">
      <c r="A774" s="68" t="s">
        <v>1946</v>
      </c>
      <c r="B774" s="69" t="s">
        <v>1947</v>
      </c>
      <c r="C774" s="70">
        <v>0</v>
      </c>
    </row>
    <row r="775" spans="1:3">
      <c r="A775" s="71" t="s">
        <v>1948</v>
      </c>
      <c r="B775" s="72" t="s">
        <v>1949</v>
      </c>
      <c r="C775" s="73">
        <v>0.13500000000000001</v>
      </c>
    </row>
    <row r="776" spans="1:3">
      <c r="A776" s="68" t="s">
        <v>1950</v>
      </c>
      <c r="B776" s="69" t="s">
        <v>1951</v>
      </c>
      <c r="C776" s="70">
        <v>0.02</v>
      </c>
    </row>
    <row r="777" spans="1:3">
      <c r="A777" s="71" t="s">
        <v>1952</v>
      </c>
      <c r="B777" s="72" t="s">
        <v>1953</v>
      </c>
      <c r="C777" s="73">
        <v>2.3E-2</v>
      </c>
    </row>
    <row r="778" spans="1:3">
      <c r="A778" s="68" t="s">
        <v>1954</v>
      </c>
      <c r="B778" s="69" t="s">
        <v>1955</v>
      </c>
      <c r="C778" s="70">
        <v>4.8000000000000001E-2</v>
      </c>
    </row>
    <row r="779" spans="1:3">
      <c r="A779" s="71" t="s">
        <v>1956</v>
      </c>
      <c r="B779" s="72" t="s">
        <v>1957</v>
      </c>
      <c r="C779" s="73">
        <v>2.5000000000000001E-2</v>
      </c>
    </row>
    <row r="780" spans="1:3">
      <c r="A780" s="68" t="s">
        <v>1958</v>
      </c>
      <c r="B780" s="69" t="s">
        <v>1959</v>
      </c>
      <c r="C780" s="70">
        <v>1.7999999999999999E-2</v>
      </c>
    </row>
    <row r="781" spans="1:3">
      <c r="A781" s="71" t="s">
        <v>1960</v>
      </c>
      <c r="B781" s="72" t="s">
        <v>1961</v>
      </c>
      <c r="C781" s="73">
        <v>1.7000000000000001E-2</v>
      </c>
    </row>
    <row r="782" spans="1:3">
      <c r="A782" s="68" t="s">
        <v>1962</v>
      </c>
      <c r="B782" s="69" t="s">
        <v>1963</v>
      </c>
      <c r="C782" s="70">
        <v>0</v>
      </c>
    </row>
    <row r="783" spans="1:3">
      <c r="A783" s="71" t="s">
        <v>1964</v>
      </c>
      <c r="B783" s="72" t="s">
        <v>1965</v>
      </c>
      <c r="C783" s="73">
        <v>1.0169999999999999</v>
      </c>
    </row>
    <row r="784" spans="1:3">
      <c r="A784" s="68" t="s">
        <v>1966</v>
      </c>
      <c r="B784" s="69" t="s">
        <v>1967</v>
      </c>
      <c r="C784" s="70">
        <v>0.01</v>
      </c>
    </row>
    <row r="785" spans="1:3">
      <c r="A785" s="71" t="s">
        <v>1968</v>
      </c>
      <c r="B785" s="72" t="s">
        <v>1969</v>
      </c>
      <c r="C785" s="73">
        <v>0</v>
      </c>
    </row>
    <row r="786" spans="1:3">
      <c r="A786" s="68" t="s">
        <v>1970</v>
      </c>
      <c r="B786" s="69" t="s">
        <v>1971</v>
      </c>
      <c r="C786" s="70">
        <v>0</v>
      </c>
    </row>
    <row r="787" spans="1:3">
      <c r="A787" s="71" t="s">
        <v>1972</v>
      </c>
      <c r="B787" s="72" t="s">
        <v>1973</v>
      </c>
      <c r="C787" s="73">
        <v>0</v>
      </c>
    </row>
    <row r="788" spans="1:3">
      <c r="A788" s="68" t="s">
        <v>1974</v>
      </c>
      <c r="B788" s="69" t="s">
        <v>1975</v>
      </c>
      <c r="C788" s="70">
        <v>0</v>
      </c>
    </row>
    <row r="789" spans="1:3">
      <c r="A789" s="71" t="s">
        <v>1976</v>
      </c>
      <c r="B789" s="72" t="s">
        <v>1977</v>
      </c>
      <c r="C789" s="73">
        <v>0</v>
      </c>
    </row>
    <row r="790" spans="1:3">
      <c r="A790" s="68" t="s">
        <v>1978</v>
      </c>
      <c r="B790" s="69" t="s">
        <v>1979</v>
      </c>
      <c r="C790" s="70">
        <v>0</v>
      </c>
    </row>
    <row r="791" spans="1:3">
      <c r="A791" s="71" t="s">
        <v>1980</v>
      </c>
      <c r="B791" s="72" t="s">
        <v>1981</v>
      </c>
      <c r="C791" s="73">
        <v>0</v>
      </c>
    </row>
    <row r="792" spans="1:3">
      <c r="A792" s="68" t="s">
        <v>1982</v>
      </c>
      <c r="B792" s="69" t="s">
        <v>1983</v>
      </c>
      <c r="C792" s="70">
        <v>0</v>
      </c>
    </row>
    <row r="793" spans="1:3">
      <c r="A793" s="71" t="s">
        <v>1984</v>
      </c>
      <c r="B793" s="72" t="s">
        <v>1985</v>
      </c>
      <c r="C793" s="73">
        <v>0</v>
      </c>
    </row>
    <row r="794" spans="1:3">
      <c r="A794" s="68" t="s">
        <v>1986</v>
      </c>
      <c r="B794" s="69" t="s">
        <v>1987</v>
      </c>
      <c r="C794" s="70">
        <v>0.51600000000000001</v>
      </c>
    </row>
    <row r="795" spans="1:3">
      <c r="A795" s="71" t="s">
        <v>1988</v>
      </c>
      <c r="B795" s="72" t="s">
        <v>1989</v>
      </c>
      <c r="C795" s="73">
        <v>0.60099999999999998</v>
      </c>
    </row>
    <row r="796" spans="1:3">
      <c r="A796" s="68" t="s">
        <v>1990</v>
      </c>
      <c r="B796" s="69" t="s">
        <v>697</v>
      </c>
      <c r="C796" s="70">
        <v>0.56999999999999995</v>
      </c>
    </row>
    <row r="797" spans="1:3">
      <c r="A797" s="71" t="s">
        <v>1991</v>
      </c>
      <c r="B797" s="72" t="s">
        <v>1992</v>
      </c>
      <c r="C797" s="73">
        <v>0.42099999999999999</v>
      </c>
    </row>
    <row r="798" spans="1:3">
      <c r="A798" s="68" t="s">
        <v>1993</v>
      </c>
      <c r="B798" s="69" t="s">
        <v>1994</v>
      </c>
      <c r="C798" s="70">
        <v>0.48199999999999998</v>
      </c>
    </row>
    <row r="799" spans="1:3">
      <c r="A799" s="71" t="s">
        <v>1995</v>
      </c>
      <c r="B799" s="72" t="s">
        <v>1996</v>
      </c>
      <c r="C799" s="73">
        <v>0</v>
      </c>
    </row>
    <row r="800" spans="1:3">
      <c r="A800" s="68" t="s">
        <v>1997</v>
      </c>
      <c r="B800" s="69" t="s">
        <v>1998</v>
      </c>
      <c r="C800" s="70">
        <v>0</v>
      </c>
    </row>
    <row r="801" spans="1:3">
      <c r="A801" s="71" t="s">
        <v>1999</v>
      </c>
      <c r="B801" s="72" t="s">
        <v>2000</v>
      </c>
      <c r="C801" s="73">
        <v>0</v>
      </c>
    </row>
    <row r="802" spans="1:3">
      <c r="A802" s="68" t="s">
        <v>2001</v>
      </c>
      <c r="B802" s="69" t="s">
        <v>2002</v>
      </c>
      <c r="C802" s="70">
        <v>0</v>
      </c>
    </row>
    <row r="803" spans="1:3">
      <c r="A803" s="71" t="s">
        <v>2003</v>
      </c>
      <c r="B803" s="72" t="s">
        <v>2004</v>
      </c>
      <c r="C803" s="73">
        <v>6.9000000000000006E-2</v>
      </c>
    </row>
    <row r="804" spans="1:3">
      <c r="A804" s="68" t="s">
        <v>2005</v>
      </c>
      <c r="B804" s="69" t="s">
        <v>2006</v>
      </c>
      <c r="C804" s="70">
        <v>6.9000000000000006E-2</v>
      </c>
    </row>
    <row r="805" spans="1:3">
      <c r="A805" s="71" t="s">
        <v>2007</v>
      </c>
      <c r="B805" s="72" t="s">
        <v>2008</v>
      </c>
      <c r="C805" s="73">
        <v>0.57999999999999996</v>
      </c>
    </row>
    <row r="806" spans="1:3">
      <c r="A806" s="68" t="s">
        <v>2009</v>
      </c>
      <c r="B806" s="69" t="s">
        <v>2010</v>
      </c>
      <c r="C806" s="70">
        <v>0.69499999999999995</v>
      </c>
    </row>
    <row r="807" spans="1:3">
      <c r="A807" s="71" t="s">
        <v>2011</v>
      </c>
      <c r="B807" s="72" t="s">
        <v>2012</v>
      </c>
      <c r="C807" s="73">
        <v>0.20399999999999999</v>
      </c>
    </row>
    <row r="808" spans="1:3">
      <c r="A808" s="68" t="s">
        <v>2013</v>
      </c>
      <c r="B808" s="69" t="s">
        <v>2014</v>
      </c>
      <c r="C808" s="70">
        <v>0.20300000000000001</v>
      </c>
    </row>
    <row r="809" spans="1:3">
      <c r="A809" s="71" t="s">
        <v>2015</v>
      </c>
      <c r="B809" s="72" t="s">
        <v>2016</v>
      </c>
      <c r="C809" s="73">
        <v>0.83199999999999996</v>
      </c>
    </row>
    <row r="810" spans="1:3">
      <c r="A810" s="68" t="s">
        <v>2017</v>
      </c>
      <c r="B810" s="69" t="s">
        <v>2018</v>
      </c>
      <c r="C810" s="70">
        <v>0</v>
      </c>
    </row>
    <row r="811" spans="1:3">
      <c r="A811" s="71" t="s">
        <v>2019</v>
      </c>
      <c r="B811" s="72" t="s">
        <v>2020</v>
      </c>
      <c r="C811" s="73">
        <v>0</v>
      </c>
    </row>
    <row r="812" spans="1:3">
      <c r="A812" s="68" t="s">
        <v>2021</v>
      </c>
      <c r="B812" s="69" t="s">
        <v>2022</v>
      </c>
      <c r="C812" s="70">
        <v>0</v>
      </c>
    </row>
    <row r="813" spans="1:3">
      <c r="A813" s="71" t="s">
        <v>2023</v>
      </c>
      <c r="B813" s="72" t="s">
        <v>2024</v>
      </c>
      <c r="C813" s="73">
        <v>0</v>
      </c>
    </row>
    <row r="814" spans="1:3">
      <c r="A814" s="68" t="s">
        <v>2025</v>
      </c>
      <c r="B814" s="69" t="s">
        <v>2026</v>
      </c>
      <c r="C814" s="70">
        <v>8.4000000000000005E-2</v>
      </c>
    </row>
    <row r="815" spans="1:3">
      <c r="A815" s="71" t="s">
        <v>2027</v>
      </c>
      <c r="B815" s="72" t="s">
        <v>2028</v>
      </c>
      <c r="C815" s="73">
        <v>8.4000000000000005E-2</v>
      </c>
    </row>
    <row r="816" spans="1:3">
      <c r="A816" s="68" t="s">
        <v>2029</v>
      </c>
      <c r="B816" s="69" t="s">
        <v>2030</v>
      </c>
      <c r="C816" s="70">
        <v>0.5</v>
      </c>
    </row>
    <row r="817" spans="1:3">
      <c r="A817" s="71" t="s">
        <v>2031</v>
      </c>
      <c r="B817" s="72" t="s">
        <v>2032</v>
      </c>
      <c r="C817" s="73">
        <v>0.5</v>
      </c>
    </row>
    <row r="818" spans="1:3">
      <c r="A818" s="68" t="s">
        <v>2033</v>
      </c>
      <c r="B818" s="69" t="s">
        <v>2034</v>
      </c>
      <c r="C818" s="70">
        <v>0.28199999999999997</v>
      </c>
    </row>
    <row r="819" spans="1:3">
      <c r="A819" s="71" t="s">
        <v>2035</v>
      </c>
      <c r="B819" s="72" t="s">
        <v>2036</v>
      </c>
      <c r="C819" s="73">
        <v>0</v>
      </c>
    </row>
    <row r="820" spans="1:3">
      <c r="A820" s="68" t="s">
        <v>2037</v>
      </c>
      <c r="B820" s="69" t="s">
        <v>2038</v>
      </c>
      <c r="C820" s="70">
        <v>0.20300000000000001</v>
      </c>
    </row>
    <row r="821" spans="1:3">
      <c r="A821" s="71" t="s">
        <v>2039</v>
      </c>
      <c r="B821" s="72" t="s">
        <v>2040</v>
      </c>
      <c r="C821" s="73">
        <v>0.20399999999999999</v>
      </c>
    </row>
    <row r="822" spans="1:3">
      <c r="A822" s="68" t="s">
        <v>2041</v>
      </c>
      <c r="B822" s="69" t="s">
        <v>2042</v>
      </c>
      <c r="C822" s="70">
        <v>8.9999999999999993E-3</v>
      </c>
    </row>
    <row r="823" spans="1:3">
      <c r="A823" s="71" t="s">
        <v>2043</v>
      </c>
      <c r="B823" s="72" t="s">
        <v>2044</v>
      </c>
      <c r="C823" s="73">
        <v>6.7000000000000004E-2</v>
      </c>
    </row>
    <row r="824" spans="1:3">
      <c r="A824" s="68" t="s">
        <v>2045</v>
      </c>
      <c r="B824" s="69" t="s">
        <v>2046</v>
      </c>
      <c r="C824" s="70">
        <v>8.5000000000000006E-2</v>
      </c>
    </row>
    <row r="825" spans="1:3">
      <c r="A825" s="71" t="s">
        <v>2047</v>
      </c>
      <c r="B825" s="72" t="s">
        <v>2048</v>
      </c>
      <c r="C825" s="73">
        <v>2.9000000000000001E-2</v>
      </c>
    </row>
    <row r="826" spans="1:3">
      <c r="A826" s="68" t="s">
        <v>2049</v>
      </c>
      <c r="B826" s="69" t="s">
        <v>2048</v>
      </c>
      <c r="C826" s="70">
        <v>0</v>
      </c>
    </row>
    <row r="827" spans="1:3">
      <c r="A827" s="71" t="s">
        <v>2050</v>
      </c>
      <c r="B827" s="72" t="s">
        <v>2051</v>
      </c>
      <c r="C827" s="73">
        <v>8.3000000000000004E-2</v>
      </c>
    </row>
    <row r="828" spans="1:3">
      <c r="A828" s="68" t="s">
        <v>2052</v>
      </c>
      <c r="B828" s="69" t="s">
        <v>2051</v>
      </c>
      <c r="C828" s="70">
        <v>8.3000000000000004E-2</v>
      </c>
    </row>
    <row r="829" spans="1:3">
      <c r="A829" s="71" t="s">
        <v>2053</v>
      </c>
      <c r="B829" s="72" t="s">
        <v>2054</v>
      </c>
      <c r="C829" s="73">
        <v>0.12</v>
      </c>
    </row>
    <row r="830" spans="1:3">
      <c r="A830" s="68" t="s">
        <v>2055</v>
      </c>
      <c r="B830" s="69" t="s">
        <v>2056</v>
      </c>
      <c r="C830" s="70">
        <v>0.123</v>
      </c>
    </row>
    <row r="831" spans="1:3">
      <c r="A831" s="71" t="s">
        <v>2057</v>
      </c>
      <c r="B831" s="72" t="s">
        <v>2058</v>
      </c>
      <c r="C831" s="73">
        <v>0.14499999999999999</v>
      </c>
    </row>
    <row r="832" spans="1:3">
      <c r="A832" s="68" t="s">
        <v>2059</v>
      </c>
      <c r="B832" s="69" t="s">
        <v>2060</v>
      </c>
      <c r="C832" s="70">
        <v>5.2999999999999999E-2</v>
      </c>
    </row>
    <row r="833" spans="1:3">
      <c r="A833" s="71" t="s">
        <v>2061</v>
      </c>
      <c r="B833" s="72" t="s">
        <v>2062</v>
      </c>
      <c r="C833" s="73">
        <v>2.9000000000000001E-2</v>
      </c>
    </row>
    <row r="834" spans="1:3">
      <c r="A834" s="68" t="s">
        <v>2063</v>
      </c>
      <c r="B834" s="69" t="s">
        <v>2064</v>
      </c>
      <c r="C834" s="70">
        <v>8.3000000000000004E-2</v>
      </c>
    </row>
    <row r="835" spans="1:3">
      <c r="A835" s="71" t="s">
        <v>2065</v>
      </c>
      <c r="B835" s="72" t="s">
        <v>2064</v>
      </c>
      <c r="C835" s="73">
        <v>8.3000000000000004E-2</v>
      </c>
    </row>
    <row r="836" spans="1:3">
      <c r="A836" s="68" t="s">
        <v>2066</v>
      </c>
      <c r="B836" s="69" t="s">
        <v>2067</v>
      </c>
      <c r="C836" s="70">
        <v>0.123</v>
      </c>
    </row>
    <row r="837" spans="1:3">
      <c r="A837" s="71" t="s">
        <v>2068</v>
      </c>
      <c r="B837" s="72" t="s">
        <v>2069</v>
      </c>
      <c r="C837" s="73">
        <v>0.12</v>
      </c>
    </row>
    <row r="838" spans="1:3">
      <c r="A838" s="68" t="s">
        <v>2070</v>
      </c>
      <c r="B838" s="69" t="s">
        <v>2071</v>
      </c>
      <c r="C838" s="70">
        <v>0.32500000000000001</v>
      </c>
    </row>
    <row r="839" spans="1:3">
      <c r="A839" s="71" t="s">
        <v>2072</v>
      </c>
      <c r="B839" s="72" t="s">
        <v>2073</v>
      </c>
      <c r="C839" s="73">
        <v>0</v>
      </c>
    </row>
    <row r="840" spans="1:3">
      <c r="A840" s="68" t="s">
        <v>2074</v>
      </c>
      <c r="B840" s="69" t="s">
        <v>2075</v>
      </c>
      <c r="C840" s="70">
        <v>3.1</v>
      </c>
    </row>
    <row r="841" spans="1:3">
      <c r="A841" s="71" t="s">
        <v>2076</v>
      </c>
      <c r="B841" s="72" t="s">
        <v>2077</v>
      </c>
      <c r="C841" s="73">
        <v>0.13900000000000001</v>
      </c>
    </row>
    <row r="842" spans="1:3">
      <c r="A842" s="68" t="s">
        <v>2078</v>
      </c>
      <c r="B842" s="69" t="s">
        <v>2079</v>
      </c>
      <c r="C842" s="70">
        <v>0</v>
      </c>
    </row>
    <row r="843" spans="1:3">
      <c r="A843" s="71" t="s">
        <v>2080</v>
      </c>
      <c r="B843" s="72" t="s">
        <v>2081</v>
      </c>
      <c r="C843" s="73">
        <v>0</v>
      </c>
    </row>
    <row r="844" spans="1:3">
      <c r="A844" s="68" t="s">
        <v>2082</v>
      </c>
      <c r="B844" s="69" t="s">
        <v>2083</v>
      </c>
      <c r="C844" s="70">
        <v>0.01</v>
      </c>
    </row>
    <row r="845" spans="1:3">
      <c r="A845" s="71" t="s">
        <v>2084</v>
      </c>
      <c r="B845" s="72" t="s">
        <v>2085</v>
      </c>
      <c r="C845" s="73">
        <v>0.10299999999999999</v>
      </c>
    </row>
    <row r="846" spans="1:3">
      <c r="A846" s="68" t="s">
        <v>2086</v>
      </c>
      <c r="B846" s="69" t="s">
        <v>2087</v>
      </c>
      <c r="C846" s="70">
        <v>0</v>
      </c>
    </row>
    <row r="847" spans="1:3">
      <c r="A847" s="71" t="s">
        <v>2088</v>
      </c>
      <c r="B847" s="72" t="s">
        <v>2089</v>
      </c>
      <c r="C847" s="73">
        <v>0</v>
      </c>
    </row>
    <row r="848" spans="1:3">
      <c r="A848" s="68" t="s">
        <v>2090</v>
      </c>
      <c r="B848" s="69" t="s">
        <v>2091</v>
      </c>
      <c r="C848" s="70">
        <v>0.33800000000000002</v>
      </c>
    </row>
    <row r="849" spans="1:3">
      <c r="A849" s="71" t="s">
        <v>2092</v>
      </c>
      <c r="B849" s="72" t="s">
        <v>2093</v>
      </c>
      <c r="C849" s="73">
        <v>0</v>
      </c>
    </row>
    <row r="850" spans="1:3">
      <c r="A850" s="68" t="s">
        <v>2094</v>
      </c>
      <c r="B850" s="69" t="s">
        <v>2095</v>
      </c>
      <c r="C850" s="70">
        <v>0</v>
      </c>
    </row>
    <row r="851" spans="1:3">
      <c r="A851" s="71" t="s">
        <v>2096</v>
      </c>
      <c r="B851" s="72" t="s">
        <v>2097</v>
      </c>
      <c r="C851" s="73">
        <v>0</v>
      </c>
    </row>
    <row r="852" spans="1:3">
      <c r="A852" s="68" t="s">
        <v>2098</v>
      </c>
      <c r="B852" s="69" t="s">
        <v>2099</v>
      </c>
      <c r="C852" s="70">
        <v>0</v>
      </c>
    </row>
    <row r="853" spans="1:3">
      <c r="A853" s="71" t="s">
        <v>2100</v>
      </c>
      <c r="B853" s="72" t="s">
        <v>2101</v>
      </c>
      <c r="C853" s="73">
        <v>0</v>
      </c>
    </row>
    <row r="854" spans="1:3">
      <c r="A854" s="68" t="s">
        <v>2102</v>
      </c>
      <c r="B854" s="69" t="s">
        <v>2103</v>
      </c>
      <c r="C854" s="70">
        <v>0</v>
      </c>
    </row>
    <row r="855" spans="1:3">
      <c r="A855" s="71" t="s">
        <v>2104</v>
      </c>
      <c r="B855" s="72" t="s">
        <v>2105</v>
      </c>
      <c r="C855" s="73">
        <v>0</v>
      </c>
    </row>
    <row r="856" spans="1:3">
      <c r="A856" s="68" t="s">
        <v>2106</v>
      </c>
      <c r="B856" s="69" t="s">
        <v>2105</v>
      </c>
      <c r="C856" s="70">
        <v>0</v>
      </c>
    </row>
    <row r="857" spans="1:3">
      <c r="A857" s="71" t="s">
        <v>2107</v>
      </c>
      <c r="B857" s="72" t="s">
        <v>2108</v>
      </c>
      <c r="C857" s="73">
        <v>0</v>
      </c>
    </row>
    <row r="858" spans="1:3">
      <c r="A858" s="68" t="s">
        <v>2109</v>
      </c>
      <c r="B858" s="69" t="s">
        <v>2108</v>
      </c>
      <c r="C858" s="70">
        <v>0</v>
      </c>
    </row>
    <row r="859" spans="1:3">
      <c r="A859" s="71" t="s">
        <v>2110</v>
      </c>
      <c r="B859" s="72" t="s">
        <v>2111</v>
      </c>
      <c r="C859" s="73">
        <v>0</v>
      </c>
    </row>
    <row r="860" spans="1:3">
      <c r="A860" s="68" t="s">
        <v>2112</v>
      </c>
      <c r="B860" s="69" t="s">
        <v>2111</v>
      </c>
      <c r="C860" s="70">
        <v>0</v>
      </c>
    </row>
    <row r="861" spans="1:3">
      <c r="A861" s="71" t="s">
        <v>2113</v>
      </c>
      <c r="B861" s="72" t="s">
        <v>2114</v>
      </c>
      <c r="C861" s="73">
        <v>0</v>
      </c>
    </row>
    <row r="862" spans="1:3">
      <c r="A862" s="68" t="s">
        <v>2115</v>
      </c>
      <c r="B862" s="69" t="s">
        <v>2114</v>
      </c>
      <c r="C862" s="70">
        <v>0</v>
      </c>
    </row>
    <row r="863" spans="1:3">
      <c r="A863" s="71" t="s">
        <v>2116</v>
      </c>
      <c r="B863" s="72" t="s">
        <v>2117</v>
      </c>
      <c r="C863" s="73">
        <v>0</v>
      </c>
    </row>
    <row r="864" spans="1:3">
      <c r="A864" s="68" t="s">
        <v>2118</v>
      </c>
      <c r="B864" s="69" t="s">
        <v>2117</v>
      </c>
      <c r="C864" s="70">
        <v>0</v>
      </c>
    </row>
    <row r="865" spans="1:3">
      <c r="A865" s="71" t="s">
        <v>2119</v>
      </c>
      <c r="B865" s="72" t="s">
        <v>2120</v>
      </c>
      <c r="C865" s="73">
        <v>0</v>
      </c>
    </row>
    <row r="866" spans="1:3">
      <c r="A866" s="68" t="s">
        <v>2121</v>
      </c>
      <c r="B866" s="69" t="s">
        <v>2120</v>
      </c>
      <c r="C866" s="70">
        <v>0</v>
      </c>
    </row>
    <row r="867" spans="1:3">
      <c r="A867" s="71" t="s">
        <v>2122</v>
      </c>
      <c r="B867" s="72" t="s">
        <v>2123</v>
      </c>
      <c r="C867" s="73">
        <v>0</v>
      </c>
    </row>
    <row r="868" spans="1:3">
      <c r="A868" s="68" t="s">
        <v>2124</v>
      </c>
      <c r="B868" s="69" t="s">
        <v>2123</v>
      </c>
      <c r="C868" s="70">
        <v>0</v>
      </c>
    </row>
    <row r="869" spans="1:3">
      <c r="A869" s="71" t="s">
        <v>2125</v>
      </c>
      <c r="B869" s="72" t="s">
        <v>2126</v>
      </c>
      <c r="C869" s="73">
        <v>0</v>
      </c>
    </row>
    <row r="870" spans="1:3">
      <c r="A870" s="68" t="s">
        <v>2127</v>
      </c>
      <c r="B870" s="69" t="s">
        <v>2126</v>
      </c>
      <c r="C870" s="70">
        <v>0</v>
      </c>
    </row>
    <row r="871" spans="1:3">
      <c r="A871" s="71" t="s">
        <v>2128</v>
      </c>
      <c r="B871" s="72" t="s">
        <v>2129</v>
      </c>
      <c r="C871" s="73">
        <v>0</v>
      </c>
    </row>
    <row r="872" spans="1:3">
      <c r="A872" s="68" t="s">
        <v>2130</v>
      </c>
      <c r="B872" s="69" t="s">
        <v>2129</v>
      </c>
      <c r="C872" s="70">
        <v>0</v>
      </c>
    </row>
    <row r="873" spans="1:3">
      <c r="A873" s="71" t="s">
        <v>2131</v>
      </c>
      <c r="B873" s="72" t="s">
        <v>2132</v>
      </c>
      <c r="C873" s="73">
        <v>0.27500000000000002</v>
      </c>
    </row>
    <row r="874" spans="1:3">
      <c r="A874" s="68" t="s">
        <v>2133</v>
      </c>
      <c r="B874" s="69" t="s">
        <v>2134</v>
      </c>
      <c r="C874" s="70">
        <v>0.38500000000000001</v>
      </c>
    </row>
    <row r="875" spans="1:3">
      <c r="A875" s="71" t="s">
        <v>2135</v>
      </c>
      <c r="B875" s="72" t="s">
        <v>2136</v>
      </c>
      <c r="C875" s="73">
        <v>0.54900000000000004</v>
      </c>
    </row>
    <row r="876" spans="1:3">
      <c r="A876" s="68" t="s">
        <v>2137</v>
      </c>
      <c r="B876" s="69" t="s">
        <v>2138</v>
      </c>
      <c r="C876" s="70">
        <v>0.75900000000000001</v>
      </c>
    </row>
    <row r="877" spans="1:3">
      <c r="A877" s="71" t="s">
        <v>2139</v>
      </c>
      <c r="B877" s="72" t="s">
        <v>2140</v>
      </c>
      <c r="C877" s="73">
        <v>0.36</v>
      </c>
    </row>
    <row r="878" spans="1:3">
      <c r="A878" s="68" t="s">
        <v>2141</v>
      </c>
      <c r="B878" s="69" t="s">
        <v>2140</v>
      </c>
      <c r="C878" s="70">
        <v>0.57399999999999995</v>
      </c>
    </row>
    <row r="879" spans="1:3">
      <c r="A879" s="71" t="s">
        <v>2142</v>
      </c>
      <c r="B879" s="72" t="s">
        <v>2143</v>
      </c>
      <c r="C879" s="73">
        <v>0.45900000000000002</v>
      </c>
    </row>
    <row r="880" spans="1:3">
      <c r="A880" s="68" t="s">
        <v>2144</v>
      </c>
      <c r="B880" s="69" t="s">
        <v>2145</v>
      </c>
      <c r="C880" s="70">
        <v>0.62</v>
      </c>
    </row>
    <row r="881" spans="1:3">
      <c r="A881" s="71" t="s">
        <v>2146</v>
      </c>
      <c r="B881" s="72" t="s">
        <v>2147</v>
      </c>
      <c r="C881" s="73">
        <v>1.0609999999999999</v>
      </c>
    </row>
    <row r="882" spans="1:3">
      <c r="A882" s="68" t="s">
        <v>2148</v>
      </c>
      <c r="B882" s="69" t="s">
        <v>2149</v>
      </c>
      <c r="C882" s="70">
        <v>1.357</v>
      </c>
    </row>
    <row r="883" spans="1:3">
      <c r="A883" s="71" t="s">
        <v>2150</v>
      </c>
      <c r="B883" s="72" t="s">
        <v>2151</v>
      </c>
      <c r="C883" s="73">
        <v>0.439</v>
      </c>
    </row>
    <row r="884" spans="1:3">
      <c r="A884" s="68" t="s">
        <v>2152</v>
      </c>
      <c r="B884" s="69" t="s">
        <v>2153</v>
      </c>
      <c r="C884" s="70">
        <v>0.53500000000000003</v>
      </c>
    </row>
    <row r="885" spans="1:3">
      <c r="A885" s="71" t="s">
        <v>2154</v>
      </c>
      <c r="B885" s="72" t="s">
        <v>2155</v>
      </c>
      <c r="C885" s="73">
        <v>0.75700000000000001</v>
      </c>
    </row>
    <row r="886" spans="1:3">
      <c r="A886" s="68" t="s">
        <v>2156</v>
      </c>
      <c r="B886" s="69" t="s">
        <v>2157</v>
      </c>
      <c r="C886" s="70">
        <v>0.98399999999999999</v>
      </c>
    </row>
    <row r="887" spans="1:3">
      <c r="A887" s="71" t="s">
        <v>2158</v>
      </c>
      <c r="B887" s="72" t="s">
        <v>2159</v>
      </c>
      <c r="C887" s="73">
        <v>1.401</v>
      </c>
    </row>
    <row r="888" spans="1:3">
      <c r="A888" s="68" t="s">
        <v>2160</v>
      </c>
      <c r="B888" s="69" t="s">
        <v>2161</v>
      </c>
      <c r="C888" s="70">
        <v>1.4790000000000001</v>
      </c>
    </row>
    <row r="889" spans="1:3">
      <c r="A889" s="71" t="s">
        <v>2162</v>
      </c>
      <c r="B889" s="72" t="s">
        <v>2163</v>
      </c>
      <c r="C889" s="73">
        <v>0</v>
      </c>
    </row>
    <row r="890" spans="1:3">
      <c r="A890" s="68" t="s">
        <v>2164</v>
      </c>
      <c r="B890" s="69" t="s">
        <v>2165</v>
      </c>
      <c r="C890" s="70">
        <v>0</v>
      </c>
    </row>
    <row r="891" spans="1:3">
      <c r="A891" s="71" t="s">
        <v>2166</v>
      </c>
      <c r="B891" s="72" t="s">
        <v>2167</v>
      </c>
      <c r="C891" s="73">
        <v>0</v>
      </c>
    </row>
    <row r="892" spans="1:3">
      <c r="A892" s="68" t="s">
        <v>2168</v>
      </c>
      <c r="B892" s="69" t="s">
        <v>2169</v>
      </c>
      <c r="C892" s="70">
        <v>7.0999999999999994E-2</v>
      </c>
    </row>
    <row r="893" spans="1:3">
      <c r="A893" s="71" t="s">
        <v>2170</v>
      </c>
      <c r="B893" s="72" t="s">
        <v>2171</v>
      </c>
      <c r="C893" s="73">
        <v>0</v>
      </c>
    </row>
    <row r="894" spans="1:3">
      <c r="A894" s="68" t="s">
        <v>165</v>
      </c>
      <c r="B894" s="69" t="s">
        <v>2172</v>
      </c>
      <c r="C894" s="70">
        <v>0</v>
      </c>
    </row>
    <row r="895" spans="1:3">
      <c r="A895" s="71" t="s">
        <v>2173</v>
      </c>
      <c r="B895" s="72" t="s">
        <v>2174</v>
      </c>
      <c r="C895" s="73">
        <v>0</v>
      </c>
    </row>
    <row r="896" spans="1:3">
      <c r="A896" s="68" t="s">
        <v>2175</v>
      </c>
      <c r="B896" s="69" t="s">
        <v>2176</v>
      </c>
      <c r="C896" s="70">
        <v>0.09</v>
      </c>
    </row>
    <row r="897" spans="1:3">
      <c r="A897" s="71" t="s">
        <v>2177</v>
      </c>
      <c r="B897" s="72" t="s">
        <v>2178</v>
      </c>
      <c r="C897" s="73">
        <v>0.112</v>
      </c>
    </row>
    <row r="898" spans="1:3">
      <c r="A898" s="68" t="s">
        <v>2179</v>
      </c>
      <c r="B898" s="69" t="s">
        <v>2180</v>
      </c>
      <c r="C898" s="70">
        <v>0</v>
      </c>
    </row>
    <row r="899" spans="1:3">
      <c r="A899" s="71" t="s">
        <v>2181</v>
      </c>
      <c r="B899" s="72" t="s">
        <v>2182</v>
      </c>
      <c r="C899" s="73">
        <v>0.113</v>
      </c>
    </row>
    <row r="900" spans="1:3">
      <c r="A900" s="68" t="s">
        <v>2183</v>
      </c>
      <c r="B900" s="69" t="s">
        <v>2184</v>
      </c>
      <c r="C900" s="70">
        <v>0.113</v>
      </c>
    </row>
    <row r="901" spans="1:3">
      <c r="A901" s="71" t="s">
        <v>2185</v>
      </c>
      <c r="B901" s="72" t="s">
        <v>2186</v>
      </c>
      <c r="C901" s="73">
        <v>0.126</v>
      </c>
    </row>
    <row r="902" spans="1:3">
      <c r="A902" s="68" t="s">
        <v>2187</v>
      </c>
      <c r="B902" s="69" t="s">
        <v>2188</v>
      </c>
      <c r="C902" s="70">
        <v>0.126</v>
      </c>
    </row>
    <row r="903" spans="1:3">
      <c r="A903" s="71" t="s">
        <v>2189</v>
      </c>
      <c r="B903" s="72" t="s">
        <v>2190</v>
      </c>
      <c r="C903" s="73">
        <v>0.01</v>
      </c>
    </row>
    <row r="904" spans="1:3">
      <c r="A904" s="68" t="s">
        <v>2191</v>
      </c>
      <c r="B904" s="69" t="s">
        <v>2192</v>
      </c>
      <c r="C904" s="70">
        <v>0.124</v>
      </c>
    </row>
    <row r="905" spans="1:3">
      <c r="A905" s="71" t="s">
        <v>2193</v>
      </c>
      <c r="B905" s="72" t="s">
        <v>2194</v>
      </c>
      <c r="C905" s="73">
        <v>0.124</v>
      </c>
    </row>
    <row r="906" spans="1:3">
      <c r="A906" s="68" t="s">
        <v>2195</v>
      </c>
      <c r="B906" s="69" t="s">
        <v>2196</v>
      </c>
      <c r="C906" s="70">
        <v>0.13400000000000001</v>
      </c>
    </row>
    <row r="907" spans="1:3">
      <c r="A907" s="71" t="s">
        <v>2197</v>
      </c>
      <c r="B907" s="72" t="s">
        <v>2198</v>
      </c>
      <c r="C907" s="73">
        <v>0.13400000000000001</v>
      </c>
    </row>
    <row r="908" spans="1:3">
      <c r="A908" s="68" t="s">
        <v>2199</v>
      </c>
      <c r="B908" s="69" t="s">
        <v>2200</v>
      </c>
      <c r="C908" s="70">
        <v>0.14199999999999999</v>
      </c>
    </row>
    <row r="909" spans="1:3">
      <c r="A909" s="71" t="s">
        <v>2201</v>
      </c>
      <c r="B909" s="72" t="s">
        <v>2202</v>
      </c>
      <c r="C909" s="73">
        <v>0.15</v>
      </c>
    </row>
    <row r="910" spans="1:3">
      <c r="A910" s="68" t="s">
        <v>2203</v>
      </c>
      <c r="B910" s="69" t="s">
        <v>2204</v>
      </c>
      <c r="C910" s="70">
        <v>0.14199999999999999</v>
      </c>
    </row>
    <row r="911" spans="1:3">
      <c r="A911" s="71" t="s">
        <v>2205</v>
      </c>
      <c r="B911" s="72" t="s">
        <v>2206</v>
      </c>
      <c r="C911" s="73">
        <v>0.127</v>
      </c>
    </row>
    <row r="912" spans="1:3">
      <c r="A912" s="68" t="s">
        <v>2207</v>
      </c>
      <c r="B912" s="69" t="s">
        <v>2192</v>
      </c>
      <c r="C912" s="70">
        <v>0.127</v>
      </c>
    </row>
    <row r="913" spans="1:3">
      <c r="A913" s="71" t="s">
        <v>2208</v>
      </c>
      <c r="B913" s="72" t="s">
        <v>2194</v>
      </c>
      <c r="C913" s="73">
        <v>0.127</v>
      </c>
    </row>
    <row r="914" spans="1:3">
      <c r="A914" s="68" t="s">
        <v>2209</v>
      </c>
      <c r="B914" s="69" t="s">
        <v>2210</v>
      </c>
      <c r="C914" s="70">
        <v>5.0000000000000001E-3</v>
      </c>
    </row>
    <row r="915" spans="1:3">
      <c r="A915" s="71" t="s">
        <v>2211</v>
      </c>
      <c r="B915" s="72" t="s">
        <v>2212</v>
      </c>
      <c r="C915" s="73">
        <v>0.105</v>
      </c>
    </row>
    <row r="916" spans="1:3">
      <c r="A916" s="68" t="s">
        <v>2213</v>
      </c>
      <c r="B916" s="69" t="s">
        <v>2214</v>
      </c>
      <c r="C916" s="70">
        <v>0</v>
      </c>
    </row>
    <row r="917" spans="1:3">
      <c r="A917" s="71" t="s">
        <v>2215</v>
      </c>
      <c r="B917" s="72" t="s">
        <v>2216</v>
      </c>
      <c r="C917" s="73">
        <v>0.17499999999999999</v>
      </c>
    </row>
    <row r="918" spans="1:3">
      <c r="A918" s="68" t="s">
        <v>2217</v>
      </c>
      <c r="B918" s="69" t="s">
        <v>2218</v>
      </c>
      <c r="C918" s="70">
        <v>0</v>
      </c>
    </row>
    <row r="919" spans="1:3">
      <c r="A919" s="71" t="s">
        <v>2219</v>
      </c>
      <c r="B919" s="72" t="s">
        <v>2220</v>
      </c>
      <c r="C919" s="73">
        <v>0</v>
      </c>
    </row>
    <row r="920" spans="1:3">
      <c r="A920" s="68" t="s">
        <v>2221</v>
      </c>
      <c r="B920" s="69" t="s">
        <v>2222</v>
      </c>
      <c r="C920" s="70">
        <v>0</v>
      </c>
    </row>
    <row r="921" spans="1:3">
      <c r="A921" s="71" t="s">
        <v>2223</v>
      </c>
      <c r="B921" s="72" t="s">
        <v>2224</v>
      </c>
      <c r="C921" s="73">
        <v>0</v>
      </c>
    </row>
    <row r="922" spans="1:3">
      <c r="A922" s="68" t="s">
        <v>2225</v>
      </c>
      <c r="B922" s="69" t="s">
        <v>2226</v>
      </c>
      <c r="C922" s="70">
        <v>0.216</v>
      </c>
    </row>
    <row r="923" spans="1:3">
      <c r="A923" s="71" t="s">
        <v>2227</v>
      </c>
      <c r="B923" s="72" t="s">
        <v>2228</v>
      </c>
      <c r="C923" s="73">
        <v>0</v>
      </c>
    </row>
    <row r="924" spans="1:3">
      <c r="A924" s="68" t="s">
        <v>2229</v>
      </c>
      <c r="B924" s="69" t="s">
        <v>2230</v>
      </c>
      <c r="C924" s="70">
        <v>0.40600000000000003</v>
      </c>
    </row>
    <row r="925" spans="1:3">
      <c r="A925" s="71" t="s">
        <v>2231</v>
      </c>
      <c r="B925" s="72" t="s">
        <v>2232</v>
      </c>
      <c r="C925" s="73">
        <v>0.2</v>
      </c>
    </row>
    <row r="926" spans="1:3">
      <c r="A926" s="68" t="s">
        <v>2233</v>
      </c>
      <c r="B926" s="69" t="s">
        <v>2234</v>
      </c>
      <c r="C926" s="70">
        <v>0</v>
      </c>
    </row>
    <row r="927" spans="1:3">
      <c r="A927" s="71" t="s">
        <v>2235</v>
      </c>
      <c r="B927" s="72" t="s">
        <v>2236</v>
      </c>
      <c r="C927" s="73">
        <v>0.30499999999999999</v>
      </c>
    </row>
    <row r="928" spans="1:3">
      <c r="A928" s="68" t="s">
        <v>2237</v>
      </c>
      <c r="B928" s="69" t="s">
        <v>2238</v>
      </c>
      <c r="C928" s="70">
        <v>0.35799999999999998</v>
      </c>
    </row>
    <row r="929" spans="1:3">
      <c r="A929" s="71" t="s">
        <v>2239</v>
      </c>
      <c r="B929" s="72" t="s">
        <v>2240</v>
      </c>
      <c r="C929" s="73">
        <v>0.39700000000000002</v>
      </c>
    </row>
    <row r="930" spans="1:3">
      <c r="A930" s="68" t="s">
        <v>2241</v>
      </c>
      <c r="B930" s="69" t="s">
        <v>2242</v>
      </c>
      <c r="C930" s="70">
        <v>0.4</v>
      </c>
    </row>
    <row r="931" spans="1:3">
      <c r="A931" s="71" t="s">
        <v>2243</v>
      </c>
      <c r="B931" s="72" t="s">
        <v>2244</v>
      </c>
      <c r="C931" s="73">
        <v>0.45700000000000002</v>
      </c>
    </row>
    <row r="932" spans="1:3">
      <c r="A932" s="68" t="s">
        <v>2245</v>
      </c>
      <c r="B932" s="69" t="s">
        <v>2246</v>
      </c>
      <c r="C932" s="70">
        <v>0.496</v>
      </c>
    </row>
    <row r="933" spans="1:3">
      <c r="A933" s="71" t="s">
        <v>2247</v>
      </c>
      <c r="B933" s="72" t="s">
        <v>2248</v>
      </c>
      <c r="C933" s="73">
        <v>0.55700000000000005</v>
      </c>
    </row>
    <row r="934" spans="1:3">
      <c r="A934" s="68" t="s">
        <v>2249</v>
      </c>
      <c r="B934" s="69" t="s">
        <v>2250</v>
      </c>
      <c r="C934" s="70">
        <v>0.61</v>
      </c>
    </row>
    <row r="935" spans="1:3">
      <c r="A935" s="71" t="s">
        <v>2251</v>
      </c>
      <c r="B935" s="72" t="s">
        <v>2252</v>
      </c>
      <c r="C935" s="73">
        <v>0.64900000000000002</v>
      </c>
    </row>
    <row r="936" spans="1:3">
      <c r="A936" s="68" t="s">
        <v>2253</v>
      </c>
      <c r="B936" s="69" t="s">
        <v>2254</v>
      </c>
      <c r="C936" s="70">
        <v>1.0049999999999999</v>
      </c>
    </row>
    <row r="937" spans="1:3">
      <c r="A937" s="71" t="s">
        <v>2255</v>
      </c>
      <c r="B937" s="72" t="s">
        <v>2256</v>
      </c>
      <c r="C937" s="73">
        <v>1.0589999999999999</v>
      </c>
    </row>
    <row r="938" spans="1:3">
      <c r="A938" s="68" t="s">
        <v>2257</v>
      </c>
      <c r="B938" s="69" t="s">
        <v>2258</v>
      </c>
      <c r="C938" s="70">
        <v>1.0980000000000001</v>
      </c>
    </row>
    <row r="939" spans="1:3">
      <c r="A939" s="71" t="s">
        <v>2259</v>
      </c>
      <c r="B939" s="72" t="s">
        <v>2260</v>
      </c>
      <c r="C939" s="73">
        <v>1.3009999999999999</v>
      </c>
    </row>
    <row r="940" spans="1:3">
      <c r="A940" s="68" t="s">
        <v>2261</v>
      </c>
      <c r="B940" s="69" t="s">
        <v>2262</v>
      </c>
      <c r="C940" s="70">
        <v>1.355</v>
      </c>
    </row>
    <row r="941" spans="1:3">
      <c r="A941" s="71" t="s">
        <v>2263</v>
      </c>
      <c r="B941" s="72" t="s">
        <v>2264</v>
      </c>
      <c r="C941" s="73">
        <v>1.3939999999999999</v>
      </c>
    </row>
    <row r="942" spans="1:3">
      <c r="A942" s="68" t="s">
        <v>2265</v>
      </c>
      <c r="B942" s="69" t="s">
        <v>2266</v>
      </c>
      <c r="C942" s="70">
        <v>2.0209999999999999</v>
      </c>
    </row>
    <row r="943" spans="1:3">
      <c r="A943" s="71" t="s">
        <v>2267</v>
      </c>
      <c r="B943" s="72" t="s">
        <v>2268</v>
      </c>
      <c r="C943" s="73">
        <v>2.077</v>
      </c>
    </row>
    <row r="944" spans="1:3">
      <c r="A944" s="68" t="s">
        <v>2269</v>
      </c>
      <c r="B944" s="69" t="s">
        <v>2270</v>
      </c>
      <c r="C944" s="70">
        <v>2.1139999999999999</v>
      </c>
    </row>
    <row r="945" spans="1:3">
      <c r="A945" s="71" t="s">
        <v>2271</v>
      </c>
      <c r="B945" s="72" t="s">
        <v>2272</v>
      </c>
      <c r="C945" s="73">
        <v>2.0750000000000002</v>
      </c>
    </row>
    <row r="946" spans="1:3">
      <c r="A946" s="68" t="s">
        <v>2273</v>
      </c>
      <c r="B946" s="69" t="s">
        <v>2274</v>
      </c>
      <c r="C946" s="70">
        <v>0.71</v>
      </c>
    </row>
    <row r="947" spans="1:3">
      <c r="A947" s="71" t="s">
        <v>2275</v>
      </c>
      <c r="B947" s="72" t="s">
        <v>2276</v>
      </c>
      <c r="C947" s="73">
        <v>0.70699999999999996</v>
      </c>
    </row>
    <row r="948" spans="1:3">
      <c r="A948" s="68" t="s">
        <v>2277</v>
      </c>
      <c r="B948" s="69" t="s">
        <v>2278</v>
      </c>
      <c r="C948" s="70">
        <v>0.82</v>
      </c>
    </row>
    <row r="949" spans="1:3">
      <c r="A949" s="71" t="s">
        <v>2279</v>
      </c>
      <c r="B949" s="72" t="s">
        <v>2280</v>
      </c>
      <c r="C949" s="73">
        <v>0.67500000000000004</v>
      </c>
    </row>
    <row r="950" spans="1:3">
      <c r="A950" s="68" t="s">
        <v>2281</v>
      </c>
      <c r="B950" s="69" t="s">
        <v>2282</v>
      </c>
      <c r="C950" s="70">
        <v>0.67200000000000004</v>
      </c>
    </row>
    <row r="951" spans="1:3">
      <c r="A951" s="71" t="s">
        <v>2283</v>
      </c>
      <c r="B951" s="72" t="s">
        <v>2284</v>
      </c>
      <c r="C951" s="73">
        <v>0.80100000000000005</v>
      </c>
    </row>
    <row r="952" spans="1:3">
      <c r="A952" s="68" t="s">
        <v>2285</v>
      </c>
      <c r="B952" s="69" t="s">
        <v>2286</v>
      </c>
      <c r="C952" s="70">
        <v>0.497</v>
      </c>
    </row>
    <row r="953" spans="1:3">
      <c r="A953" s="71" t="s">
        <v>2287</v>
      </c>
      <c r="B953" s="72" t="s">
        <v>2288</v>
      </c>
      <c r="C953" s="73">
        <v>0.06</v>
      </c>
    </row>
    <row r="954" spans="1:3">
      <c r="A954" s="68" t="s">
        <v>2289</v>
      </c>
      <c r="B954" s="69" t="s">
        <v>2290</v>
      </c>
      <c r="C954" s="70">
        <v>0.47799999999999998</v>
      </c>
    </row>
    <row r="955" spans="1:3">
      <c r="A955" s="71" t="s">
        <v>2291</v>
      </c>
      <c r="B955" s="72" t="s">
        <v>2292</v>
      </c>
      <c r="C955" s="73">
        <v>1.5</v>
      </c>
    </row>
    <row r="956" spans="1:3">
      <c r="A956" s="68" t="s">
        <v>2293</v>
      </c>
      <c r="B956" s="69" t="s">
        <v>2292</v>
      </c>
      <c r="C956" s="70">
        <v>0</v>
      </c>
    </row>
    <row r="957" spans="1:3">
      <c r="A957" s="71" t="s">
        <v>2294</v>
      </c>
      <c r="B957" s="72" t="s">
        <v>2292</v>
      </c>
      <c r="C957" s="73">
        <v>0</v>
      </c>
    </row>
    <row r="958" spans="1:3">
      <c r="A958" s="68" t="s">
        <v>2295</v>
      </c>
      <c r="B958" s="69" t="s">
        <v>2296</v>
      </c>
      <c r="C958" s="70">
        <v>0</v>
      </c>
    </row>
    <row r="959" spans="1:3">
      <c r="A959" s="71" t="s">
        <v>2297</v>
      </c>
      <c r="B959" s="72" t="s">
        <v>2296</v>
      </c>
      <c r="C959" s="73">
        <v>1.5</v>
      </c>
    </row>
    <row r="960" spans="1:3">
      <c r="A960" s="68" t="s">
        <v>2298</v>
      </c>
      <c r="B960" s="69" t="s">
        <v>2299</v>
      </c>
      <c r="C960" s="70">
        <v>0</v>
      </c>
    </row>
    <row r="961" spans="1:3">
      <c r="A961" s="71" t="s">
        <v>2300</v>
      </c>
      <c r="B961" s="72" t="s">
        <v>2299</v>
      </c>
      <c r="C961" s="73">
        <v>0</v>
      </c>
    </row>
    <row r="962" spans="1:3">
      <c r="A962" s="68" t="s">
        <v>2301</v>
      </c>
      <c r="B962" s="69" t="s">
        <v>2302</v>
      </c>
      <c r="C962" s="70">
        <v>0</v>
      </c>
    </row>
    <row r="963" spans="1:3">
      <c r="A963" s="71" t="s">
        <v>2303</v>
      </c>
      <c r="B963" s="72" t="s">
        <v>2304</v>
      </c>
      <c r="C963" s="73">
        <v>0</v>
      </c>
    </row>
    <row r="964" spans="1:3">
      <c r="A964" s="68" t="s">
        <v>2305</v>
      </c>
      <c r="B964" s="69" t="s">
        <v>2306</v>
      </c>
      <c r="C964" s="70">
        <v>0</v>
      </c>
    </row>
    <row r="965" spans="1:3">
      <c r="A965" s="71" t="s">
        <v>2307</v>
      </c>
      <c r="B965" s="72" t="s">
        <v>2308</v>
      </c>
      <c r="C965" s="73">
        <v>0</v>
      </c>
    </row>
    <row r="966" spans="1:3">
      <c r="A966" s="68" t="s">
        <v>2309</v>
      </c>
      <c r="B966" s="69" t="s">
        <v>2310</v>
      </c>
      <c r="C966" s="70">
        <v>0.01</v>
      </c>
    </row>
    <row r="967" spans="1:3">
      <c r="A967" s="71" t="s">
        <v>2311</v>
      </c>
      <c r="B967" s="72" t="s">
        <v>2312</v>
      </c>
      <c r="C967" s="73">
        <v>0.01</v>
      </c>
    </row>
    <row r="968" spans="1:3">
      <c r="A968" s="68" t="s">
        <v>2313</v>
      </c>
      <c r="B968" s="69" t="s">
        <v>2314</v>
      </c>
      <c r="C968" s="70">
        <v>0.01</v>
      </c>
    </row>
    <row r="969" spans="1:3">
      <c r="A969" s="71" t="s">
        <v>2315</v>
      </c>
      <c r="B969" s="72" t="s">
        <v>2316</v>
      </c>
      <c r="C969" s="73">
        <v>0.01</v>
      </c>
    </row>
    <row r="970" spans="1:3">
      <c r="A970" s="68" t="s">
        <v>2317</v>
      </c>
      <c r="B970" s="69" t="s">
        <v>2318</v>
      </c>
      <c r="C970" s="70">
        <v>0.01</v>
      </c>
    </row>
    <row r="971" spans="1:3">
      <c r="A971" s="71" t="s">
        <v>2319</v>
      </c>
      <c r="B971" s="72" t="s">
        <v>2320</v>
      </c>
      <c r="C971" s="73">
        <v>0.01</v>
      </c>
    </row>
    <row r="972" spans="1:3">
      <c r="A972" s="68" t="s">
        <v>2321</v>
      </c>
      <c r="B972" s="69" t="s">
        <v>2322</v>
      </c>
      <c r="C972" s="70">
        <v>1.0999999999999999E-2</v>
      </c>
    </row>
    <row r="973" spans="1:3">
      <c r="A973" s="71" t="s">
        <v>2323</v>
      </c>
      <c r="B973" s="72" t="s">
        <v>2324</v>
      </c>
      <c r="C973" s="73">
        <v>1.0999999999999999E-2</v>
      </c>
    </row>
    <row r="974" spans="1:3">
      <c r="A974" s="68" t="s">
        <v>2325</v>
      </c>
      <c r="B974" s="69" t="s">
        <v>2326</v>
      </c>
      <c r="C974" s="70">
        <v>1.0999999999999999E-2</v>
      </c>
    </row>
    <row r="975" spans="1:3">
      <c r="A975" s="71" t="s">
        <v>2327</v>
      </c>
      <c r="B975" s="72" t="s">
        <v>2328</v>
      </c>
      <c r="C975" s="73">
        <v>1.0999999999999999E-2</v>
      </c>
    </row>
    <row r="976" spans="1:3">
      <c r="A976" s="68" t="s">
        <v>2329</v>
      </c>
      <c r="B976" s="69" t="s">
        <v>2330</v>
      </c>
      <c r="C976" s="70">
        <v>1.0999999999999999E-2</v>
      </c>
    </row>
    <row r="977" spans="1:3">
      <c r="A977" s="71" t="s">
        <v>2331</v>
      </c>
      <c r="B977" s="72" t="s">
        <v>2332</v>
      </c>
      <c r="C977" s="73">
        <v>1.0999999999999999E-2</v>
      </c>
    </row>
    <row r="978" spans="1:3">
      <c r="A978" s="68" t="s">
        <v>2333</v>
      </c>
      <c r="B978" s="69" t="s">
        <v>2334</v>
      </c>
      <c r="C978" s="70">
        <v>1.0999999999999999E-2</v>
      </c>
    </row>
    <row r="979" spans="1:3">
      <c r="A979" s="71" t="s">
        <v>2335</v>
      </c>
      <c r="B979" s="72" t="s">
        <v>2336</v>
      </c>
      <c r="C979" s="73">
        <v>1.2E-2</v>
      </c>
    </row>
    <row r="980" spans="1:3">
      <c r="A980" s="68" t="s">
        <v>2337</v>
      </c>
      <c r="B980" s="69" t="s">
        <v>2338</v>
      </c>
      <c r="C980" s="70">
        <v>1.0999999999999999E-2</v>
      </c>
    </row>
    <row r="981" spans="1:3">
      <c r="A981" s="71" t="s">
        <v>2339</v>
      </c>
      <c r="B981" s="72" t="s">
        <v>2340</v>
      </c>
      <c r="C981" s="73">
        <v>1.0999999999999999E-2</v>
      </c>
    </row>
    <row r="982" spans="1:3">
      <c r="A982" s="68" t="s">
        <v>2341</v>
      </c>
      <c r="B982" s="69" t="s">
        <v>2342</v>
      </c>
      <c r="C982" s="70">
        <v>0</v>
      </c>
    </row>
    <row r="983" spans="1:3">
      <c r="A983" s="71" t="s">
        <v>2343</v>
      </c>
      <c r="B983" s="72" t="s">
        <v>2344</v>
      </c>
      <c r="C983" s="73">
        <v>7.0000000000000001E-3</v>
      </c>
    </row>
    <row r="984" spans="1:3">
      <c r="A984" s="68" t="s">
        <v>2345</v>
      </c>
      <c r="B984" s="69" t="s">
        <v>2346</v>
      </c>
      <c r="C984" s="70">
        <v>7.0000000000000001E-3</v>
      </c>
    </row>
    <row r="985" spans="1:3">
      <c r="A985" s="71" t="s">
        <v>2347</v>
      </c>
      <c r="B985" s="72" t="s">
        <v>2348</v>
      </c>
      <c r="C985" s="73">
        <v>8.0000000000000002E-3</v>
      </c>
    </row>
    <row r="986" spans="1:3">
      <c r="A986" s="68" t="s">
        <v>2349</v>
      </c>
      <c r="B986" s="69" t="s">
        <v>2350</v>
      </c>
      <c r="C986" s="70">
        <v>8.0000000000000002E-3</v>
      </c>
    </row>
    <row r="987" spans="1:3">
      <c r="A987" s="71" t="s">
        <v>2351</v>
      </c>
      <c r="B987" s="72" t="s">
        <v>2352</v>
      </c>
      <c r="C987" s="73">
        <v>0</v>
      </c>
    </row>
    <row r="988" spans="1:3">
      <c r="A988" s="68" t="s">
        <v>2353</v>
      </c>
      <c r="B988" s="69" t="s">
        <v>2354</v>
      </c>
      <c r="C988" s="70">
        <v>8.0000000000000002E-3</v>
      </c>
    </row>
    <row r="989" spans="1:3">
      <c r="A989" s="71" t="s">
        <v>2355</v>
      </c>
      <c r="B989" s="72" t="s">
        <v>2356</v>
      </c>
      <c r="C989" s="73">
        <v>0</v>
      </c>
    </row>
    <row r="990" spans="1:3">
      <c r="A990" s="68" t="s">
        <v>2357</v>
      </c>
      <c r="B990" s="69" t="s">
        <v>2358</v>
      </c>
      <c r="C990" s="70">
        <v>8.9999999999999993E-3</v>
      </c>
    </row>
    <row r="991" spans="1:3">
      <c r="A991" s="71" t="s">
        <v>2359</v>
      </c>
      <c r="B991" s="72" t="s">
        <v>2360</v>
      </c>
      <c r="C991" s="73">
        <v>8.0000000000000002E-3</v>
      </c>
    </row>
    <row r="992" spans="1:3">
      <c r="A992" s="68" t="s">
        <v>2361</v>
      </c>
      <c r="B992" s="69" t="s">
        <v>2362</v>
      </c>
      <c r="C992" s="70">
        <v>8.0000000000000002E-3</v>
      </c>
    </row>
    <row r="993" spans="1:3">
      <c r="A993" s="71" t="s">
        <v>2363</v>
      </c>
      <c r="B993" s="72" t="s">
        <v>2364</v>
      </c>
      <c r="C993" s="73">
        <v>8.0000000000000002E-3</v>
      </c>
    </row>
    <row r="994" spans="1:3">
      <c r="A994" s="68" t="s">
        <v>2365</v>
      </c>
      <c r="B994" s="69" t="s">
        <v>2366</v>
      </c>
      <c r="C994" s="70">
        <v>8.0000000000000002E-3</v>
      </c>
    </row>
    <row r="995" spans="1:3">
      <c r="A995" s="71" t="s">
        <v>2367</v>
      </c>
      <c r="B995" s="72" t="s">
        <v>2368</v>
      </c>
      <c r="C995" s="73">
        <v>8.0000000000000002E-3</v>
      </c>
    </row>
    <row r="996" spans="1:3">
      <c r="A996" s="68" t="s">
        <v>2369</v>
      </c>
      <c r="B996" s="69" t="s">
        <v>2370</v>
      </c>
      <c r="C996" s="70">
        <v>8.0000000000000002E-3</v>
      </c>
    </row>
    <row r="997" spans="1:3">
      <c r="A997" s="71" t="s">
        <v>2371</v>
      </c>
      <c r="B997" s="72" t="s">
        <v>2372</v>
      </c>
      <c r="C997" s="73">
        <v>0</v>
      </c>
    </row>
    <row r="998" spans="1:3">
      <c r="A998" s="68" t="s">
        <v>2373</v>
      </c>
      <c r="B998" s="69" t="s">
        <v>2374</v>
      </c>
      <c r="C998" s="70">
        <v>8.0000000000000002E-3</v>
      </c>
    </row>
    <row r="999" spans="1:3">
      <c r="A999" s="71" t="s">
        <v>2375</v>
      </c>
      <c r="B999" s="72" t="s">
        <v>2376</v>
      </c>
      <c r="C999" s="73">
        <v>0</v>
      </c>
    </row>
    <row r="1000" spans="1:3">
      <c r="A1000" s="68" t="s">
        <v>2377</v>
      </c>
      <c r="B1000" s="69" t="s">
        <v>2378</v>
      </c>
      <c r="C1000" s="70">
        <v>7.0000000000000001E-3</v>
      </c>
    </row>
    <row r="1001" spans="1:3">
      <c r="A1001" s="71" t="s">
        <v>2379</v>
      </c>
      <c r="B1001" s="72" t="s">
        <v>2380</v>
      </c>
      <c r="C1001" s="73">
        <v>7.0000000000000001E-3</v>
      </c>
    </row>
    <row r="1002" spans="1:3">
      <c r="A1002" s="68" t="s">
        <v>2381</v>
      </c>
      <c r="B1002" s="69" t="s">
        <v>2382</v>
      </c>
      <c r="C1002" s="70">
        <v>7.0000000000000001E-3</v>
      </c>
    </row>
    <row r="1003" spans="1:3">
      <c r="A1003" s="71" t="s">
        <v>2383</v>
      </c>
      <c r="B1003" s="72" t="s">
        <v>2384</v>
      </c>
      <c r="C1003" s="73">
        <v>7.0000000000000001E-3</v>
      </c>
    </row>
    <row r="1004" spans="1:3">
      <c r="A1004" s="68" t="s">
        <v>2385</v>
      </c>
      <c r="B1004" s="69" t="s">
        <v>2386</v>
      </c>
      <c r="C1004" s="70">
        <v>7.0000000000000001E-3</v>
      </c>
    </row>
    <row r="1005" spans="1:3">
      <c r="A1005" s="71" t="s">
        <v>2387</v>
      </c>
      <c r="B1005" s="72" t="s">
        <v>2388</v>
      </c>
      <c r="C1005" s="73">
        <v>7.0000000000000001E-3</v>
      </c>
    </row>
    <row r="1006" spans="1:3">
      <c r="A1006" s="68" t="s">
        <v>2389</v>
      </c>
      <c r="B1006" s="69" t="s">
        <v>2390</v>
      </c>
      <c r="C1006" s="70">
        <v>3.9E-2</v>
      </c>
    </row>
    <row r="1007" spans="1:3">
      <c r="A1007" s="71" t="s">
        <v>2391</v>
      </c>
      <c r="B1007" s="72" t="s">
        <v>2392</v>
      </c>
      <c r="C1007" s="73">
        <v>4.2000000000000003E-2</v>
      </c>
    </row>
    <row r="1008" spans="1:3">
      <c r="A1008" s="68" t="s">
        <v>2393</v>
      </c>
      <c r="B1008" s="69" t="s">
        <v>2360</v>
      </c>
      <c r="C1008" s="70">
        <v>4.2999999999999997E-2</v>
      </c>
    </row>
    <row r="1009" spans="1:3">
      <c r="A1009" s="71" t="s">
        <v>2394</v>
      </c>
      <c r="B1009" s="72" t="s">
        <v>2395</v>
      </c>
      <c r="C1009" s="73">
        <v>4.3999999999999997E-2</v>
      </c>
    </row>
    <row r="1010" spans="1:3">
      <c r="A1010" s="68" t="s">
        <v>2396</v>
      </c>
      <c r="B1010" s="69" t="s">
        <v>2397</v>
      </c>
      <c r="C1010" s="70">
        <v>4.4999999999999998E-2</v>
      </c>
    </row>
    <row r="1011" spans="1:3">
      <c r="A1011" s="71" t="s">
        <v>2398</v>
      </c>
      <c r="B1011" s="72" t="s">
        <v>2399</v>
      </c>
      <c r="C1011" s="73">
        <v>4.4999999999999998E-2</v>
      </c>
    </row>
    <row r="1012" spans="1:3">
      <c r="A1012" s="68" t="s">
        <v>2400</v>
      </c>
      <c r="B1012" s="69" t="s">
        <v>2401</v>
      </c>
      <c r="C1012" s="70">
        <v>4.4999999999999998E-2</v>
      </c>
    </row>
    <row r="1013" spans="1:3">
      <c r="A1013" s="71" t="s">
        <v>2402</v>
      </c>
      <c r="B1013" s="72" t="s">
        <v>2403</v>
      </c>
      <c r="C1013" s="73">
        <v>4.7E-2</v>
      </c>
    </row>
    <row r="1014" spans="1:3">
      <c r="A1014" s="68" t="s">
        <v>2404</v>
      </c>
      <c r="B1014" s="69" t="s">
        <v>2405</v>
      </c>
      <c r="C1014" s="70">
        <v>4.7E-2</v>
      </c>
    </row>
    <row r="1015" spans="1:3">
      <c r="A1015" s="71" t="s">
        <v>2406</v>
      </c>
      <c r="B1015" s="72" t="s">
        <v>2407</v>
      </c>
      <c r="C1015" s="73">
        <v>4.8000000000000001E-2</v>
      </c>
    </row>
    <row r="1016" spans="1:3">
      <c r="A1016" s="68" t="s">
        <v>2408</v>
      </c>
      <c r="B1016" s="69" t="s">
        <v>2409</v>
      </c>
      <c r="C1016" s="70">
        <v>4.9000000000000002E-2</v>
      </c>
    </row>
    <row r="1017" spans="1:3">
      <c r="A1017" s="71" t="s">
        <v>2410</v>
      </c>
      <c r="B1017" s="72" t="s">
        <v>2411</v>
      </c>
      <c r="C1017" s="73">
        <v>0.05</v>
      </c>
    </row>
    <row r="1018" spans="1:3">
      <c r="A1018" s="68" t="s">
        <v>2412</v>
      </c>
      <c r="B1018" s="69" t="s">
        <v>2413</v>
      </c>
      <c r="C1018" s="70">
        <v>4.9000000000000002E-2</v>
      </c>
    </row>
    <row r="1019" spans="1:3">
      <c r="A1019" s="71" t="s">
        <v>2414</v>
      </c>
      <c r="B1019" s="72" t="s">
        <v>2415</v>
      </c>
      <c r="C1019" s="73">
        <v>5.0999999999999997E-2</v>
      </c>
    </row>
    <row r="1020" spans="1:3">
      <c r="A1020" s="68" t="s">
        <v>2416</v>
      </c>
      <c r="B1020" s="69" t="s">
        <v>2417</v>
      </c>
      <c r="C1020" s="70">
        <v>0.05</v>
      </c>
    </row>
    <row r="1021" spans="1:3">
      <c r="A1021" s="71" t="s">
        <v>2418</v>
      </c>
      <c r="B1021" s="72" t="s">
        <v>2419</v>
      </c>
      <c r="C1021" s="73">
        <v>0.05</v>
      </c>
    </row>
    <row r="1022" spans="1:3">
      <c r="A1022" s="68" t="s">
        <v>2420</v>
      </c>
      <c r="B1022" s="69" t="s">
        <v>2421</v>
      </c>
      <c r="C1022" s="70">
        <v>5.0999999999999997E-2</v>
      </c>
    </row>
    <row r="1023" spans="1:3">
      <c r="A1023" s="71" t="s">
        <v>2422</v>
      </c>
      <c r="B1023" s="72" t="s">
        <v>2423</v>
      </c>
      <c r="C1023" s="73">
        <v>5.1999999999999998E-2</v>
      </c>
    </row>
    <row r="1024" spans="1:3">
      <c r="A1024" s="68" t="s">
        <v>2424</v>
      </c>
      <c r="B1024" s="69" t="s">
        <v>2425</v>
      </c>
      <c r="C1024" s="70">
        <v>0</v>
      </c>
    </row>
    <row r="1025" spans="1:3">
      <c r="A1025" s="71" t="s">
        <v>2426</v>
      </c>
      <c r="B1025" s="72" t="s">
        <v>2427</v>
      </c>
      <c r="C1025" s="73">
        <v>0.05</v>
      </c>
    </row>
    <row r="1026" spans="1:3">
      <c r="A1026" s="68" t="s">
        <v>2428</v>
      </c>
      <c r="B1026" s="69" t="s">
        <v>2429</v>
      </c>
      <c r="C1026" s="70">
        <v>5.0999999999999997E-2</v>
      </c>
    </row>
    <row r="1027" spans="1:3">
      <c r="A1027" s="71" t="s">
        <v>2430</v>
      </c>
      <c r="B1027" s="72" t="s">
        <v>2431</v>
      </c>
      <c r="C1027" s="73">
        <v>5.1999999999999998E-2</v>
      </c>
    </row>
    <row r="1028" spans="1:3">
      <c r="A1028" s="68" t="s">
        <v>2432</v>
      </c>
      <c r="B1028" s="69" t="s">
        <v>2433</v>
      </c>
      <c r="C1028" s="70">
        <v>0</v>
      </c>
    </row>
    <row r="1029" spans="1:3">
      <c r="A1029" s="71" t="s">
        <v>2434</v>
      </c>
      <c r="B1029" s="72" t="s">
        <v>2435</v>
      </c>
      <c r="C1029" s="73">
        <v>5.1999999999999998E-2</v>
      </c>
    </row>
    <row r="1030" spans="1:3">
      <c r="A1030" s="68" t="s">
        <v>2436</v>
      </c>
      <c r="B1030" s="69" t="s">
        <v>2437</v>
      </c>
      <c r="C1030" s="70">
        <v>5.1999999999999998E-2</v>
      </c>
    </row>
    <row r="1031" spans="1:3">
      <c r="A1031" s="71" t="s">
        <v>2438</v>
      </c>
      <c r="B1031" s="72" t="s">
        <v>2439</v>
      </c>
      <c r="C1031" s="73">
        <v>3.5000000000000003E-2</v>
      </c>
    </row>
    <row r="1032" spans="1:3">
      <c r="A1032" s="68" t="s">
        <v>2440</v>
      </c>
      <c r="B1032" s="69" t="s">
        <v>2441</v>
      </c>
      <c r="C1032" s="70">
        <v>0</v>
      </c>
    </row>
    <row r="1033" spans="1:3">
      <c r="A1033" s="71" t="s">
        <v>2442</v>
      </c>
      <c r="B1033" s="72" t="s">
        <v>2443</v>
      </c>
      <c r="C1033" s="73">
        <v>3.5000000000000003E-2</v>
      </c>
    </row>
    <row r="1034" spans="1:3">
      <c r="A1034" s="68" t="s">
        <v>2444</v>
      </c>
      <c r="B1034" s="69" t="s">
        <v>2445</v>
      </c>
      <c r="C1034" s="70">
        <v>3.5000000000000003E-2</v>
      </c>
    </row>
    <row r="1035" spans="1:3">
      <c r="A1035" s="71" t="s">
        <v>2446</v>
      </c>
      <c r="B1035" s="72" t="s">
        <v>2447</v>
      </c>
      <c r="C1035" s="73">
        <v>3.4000000000000002E-2</v>
      </c>
    </row>
    <row r="1036" spans="1:3">
      <c r="A1036" s="68" t="s">
        <v>2448</v>
      </c>
      <c r="B1036" s="69" t="s">
        <v>2449</v>
      </c>
      <c r="C1036" s="70">
        <v>3.3000000000000002E-2</v>
      </c>
    </row>
    <row r="1037" spans="1:3">
      <c r="A1037" s="71" t="s">
        <v>2450</v>
      </c>
      <c r="B1037" s="72" t="s">
        <v>2451</v>
      </c>
      <c r="C1037" s="73">
        <v>3.3000000000000002E-2</v>
      </c>
    </row>
    <row r="1038" spans="1:3">
      <c r="A1038" s="68" t="s">
        <v>2452</v>
      </c>
      <c r="B1038" s="69" t="s">
        <v>2453</v>
      </c>
      <c r="C1038" s="70">
        <v>3.3000000000000002E-2</v>
      </c>
    </row>
    <row r="1039" spans="1:3">
      <c r="A1039" s="71" t="s">
        <v>2454</v>
      </c>
      <c r="B1039" s="72" t="s">
        <v>2455</v>
      </c>
      <c r="C1039" s="73">
        <v>3.2000000000000001E-2</v>
      </c>
    </row>
    <row r="1040" spans="1:3">
      <c r="A1040" s="68" t="s">
        <v>2456</v>
      </c>
      <c r="B1040" s="69" t="s">
        <v>2457</v>
      </c>
      <c r="C1040" s="70">
        <v>3.2000000000000001E-2</v>
      </c>
    </row>
    <row r="1041" spans="1:3">
      <c r="A1041" s="71" t="s">
        <v>2458</v>
      </c>
      <c r="B1041" s="72" t="s">
        <v>2459</v>
      </c>
      <c r="C1041" s="73">
        <v>3.1E-2</v>
      </c>
    </row>
    <row r="1042" spans="1:3">
      <c r="A1042" s="68" t="s">
        <v>2460</v>
      </c>
      <c r="B1042" s="69" t="s">
        <v>2461</v>
      </c>
      <c r="C1042" s="70">
        <v>0.03</v>
      </c>
    </row>
    <row r="1043" spans="1:3">
      <c r="A1043" s="71" t="s">
        <v>2462</v>
      </c>
      <c r="B1043" s="72" t="s">
        <v>2463</v>
      </c>
      <c r="C1043" s="73">
        <v>0.03</v>
      </c>
    </row>
    <row r="1044" spans="1:3">
      <c r="A1044" s="68" t="s">
        <v>2464</v>
      </c>
      <c r="B1044" s="69" t="s">
        <v>2465</v>
      </c>
      <c r="C1044" s="70">
        <v>2.9000000000000001E-2</v>
      </c>
    </row>
    <row r="1045" spans="1:3">
      <c r="A1045" s="71" t="s">
        <v>2466</v>
      </c>
      <c r="B1045" s="72" t="s">
        <v>2467</v>
      </c>
      <c r="C1045" s="73">
        <v>2.8000000000000001E-2</v>
      </c>
    </row>
    <row r="1046" spans="1:3">
      <c r="A1046" s="68" t="s">
        <v>2468</v>
      </c>
      <c r="B1046" s="69" t="s">
        <v>2469</v>
      </c>
      <c r="C1046" s="70">
        <v>2.7E-2</v>
      </c>
    </row>
    <row r="1047" spans="1:3">
      <c r="A1047" s="71" t="s">
        <v>2470</v>
      </c>
      <c r="B1047" s="72" t="s">
        <v>2471</v>
      </c>
      <c r="C1047" s="73">
        <v>2.7E-2</v>
      </c>
    </row>
    <row r="1048" spans="1:3">
      <c r="A1048" s="68" t="s">
        <v>2472</v>
      </c>
      <c r="B1048" s="69" t="s">
        <v>2473</v>
      </c>
      <c r="C1048" s="70">
        <v>2.5999999999999999E-2</v>
      </c>
    </row>
    <row r="1049" spans="1:3">
      <c r="A1049" s="71" t="s">
        <v>2474</v>
      </c>
      <c r="B1049" s="72" t="s">
        <v>2475</v>
      </c>
      <c r="C1049" s="73">
        <v>2.5000000000000001E-2</v>
      </c>
    </row>
    <row r="1050" spans="1:3">
      <c r="A1050" s="68" t="s">
        <v>2476</v>
      </c>
      <c r="B1050" s="69" t="s">
        <v>2477</v>
      </c>
      <c r="C1050" s="70">
        <v>2.4E-2</v>
      </c>
    </row>
    <row r="1051" spans="1:3">
      <c r="A1051" s="71" t="s">
        <v>2478</v>
      </c>
      <c r="B1051" s="72" t="s">
        <v>2479</v>
      </c>
      <c r="C1051" s="73">
        <v>2.3E-2</v>
      </c>
    </row>
    <row r="1052" spans="1:3">
      <c r="A1052" s="68" t="s">
        <v>2480</v>
      </c>
      <c r="B1052" s="69" t="s">
        <v>2481</v>
      </c>
      <c r="C1052" s="70">
        <v>2.1999999999999999E-2</v>
      </c>
    </row>
    <row r="1053" spans="1:3">
      <c r="A1053" s="71" t="s">
        <v>2482</v>
      </c>
      <c r="B1053" s="72" t="s">
        <v>2483</v>
      </c>
      <c r="C1053" s="73">
        <v>2.1000000000000001E-2</v>
      </c>
    </row>
    <row r="1054" spans="1:3">
      <c r="A1054" s="68" t="s">
        <v>2484</v>
      </c>
      <c r="B1054" s="69" t="s">
        <v>2485</v>
      </c>
      <c r="C1054" s="70">
        <v>1.9E-2</v>
      </c>
    </row>
    <row r="1055" spans="1:3">
      <c r="A1055" s="71" t="s">
        <v>2486</v>
      </c>
      <c r="B1055" s="72" t="s">
        <v>1342</v>
      </c>
      <c r="C1055" s="73">
        <v>6.6000000000000003E-2</v>
      </c>
    </row>
    <row r="1056" spans="1:3">
      <c r="A1056" s="68" t="s">
        <v>2487</v>
      </c>
      <c r="B1056" s="69" t="s">
        <v>2488</v>
      </c>
      <c r="C1056" s="70">
        <v>0</v>
      </c>
    </row>
    <row r="1057" spans="1:3">
      <c r="A1057" s="71" t="s">
        <v>2489</v>
      </c>
      <c r="B1057" s="72" t="s">
        <v>1344</v>
      </c>
      <c r="C1057" s="73">
        <v>6.5000000000000002E-2</v>
      </c>
    </row>
    <row r="1058" spans="1:3">
      <c r="A1058" s="68" t="s">
        <v>2490</v>
      </c>
      <c r="B1058" s="69" t="s">
        <v>2491</v>
      </c>
      <c r="C1058" s="70">
        <v>0</v>
      </c>
    </row>
    <row r="1059" spans="1:3">
      <c r="A1059" s="71" t="s">
        <v>2492</v>
      </c>
      <c r="B1059" s="72" t="s">
        <v>2493</v>
      </c>
      <c r="C1059" s="73">
        <v>7.5999999999999998E-2</v>
      </c>
    </row>
    <row r="1060" spans="1:3">
      <c r="A1060" s="68" t="s">
        <v>2494</v>
      </c>
      <c r="B1060" s="69" t="s">
        <v>2495</v>
      </c>
      <c r="C1060" s="70">
        <v>7.4999999999999997E-2</v>
      </c>
    </row>
    <row r="1061" spans="1:3">
      <c r="A1061" s="71" t="s">
        <v>2496</v>
      </c>
      <c r="B1061" s="72" t="s">
        <v>608</v>
      </c>
      <c r="C1061" s="73">
        <v>7.5999999999999998E-2</v>
      </c>
    </row>
    <row r="1062" spans="1:3">
      <c r="A1062" s="68" t="s">
        <v>2497</v>
      </c>
      <c r="B1062" s="69" t="s">
        <v>610</v>
      </c>
      <c r="C1062" s="70">
        <v>7.5999999999999998E-2</v>
      </c>
    </row>
    <row r="1063" spans="1:3">
      <c r="A1063" s="71" t="s">
        <v>2498</v>
      </c>
      <c r="B1063" s="72" t="s">
        <v>2499</v>
      </c>
      <c r="C1063" s="73">
        <v>7.5999999999999998E-2</v>
      </c>
    </row>
    <row r="1064" spans="1:3">
      <c r="A1064" s="68" t="s">
        <v>2500</v>
      </c>
      <c r="B1064" s="69" t="s">
        <v>612</v>
      </c>
      <c r="C1064" s="70">
        <v>7.5999999999999998E-2</v>
      </c>
    </row>
    <row r="1065" spans="1:3">
      <c r="A1065" s="71" t="s">
        <v>2501</v>
      </c>
      <c r="B1065" s="72" t="s">
        <v>614</v>
      </c>
      <c r="C1065" s="73">
        <v>7.6999999999999999E-2</v>
      </c>
    </row>
    <row r="1066" spans="1:3">
      <c r="A1066" s="68" t="s">
        <v>2502</v>
      </c>
      <c r="B1066" s="69" t="s">
        <v>2503</v>
      </c>
      <c r="C1066" s="70">
        <v>0</v>
      </c>
    </row>
    <row r="1067" spans="1:3">
      <c r="A1067" s="71" t="s">
        <v>2504</v>
      </c>
      <c r="B1067" s="72" t="s">
        <v>2505</v>
      </c>
      <c r="C1067" s="73">
        <v>7.5999999999999998E-2</v>
      </c>
    </row>
    <row r="1068" spans="1:3">
      <c r="A1068" s="68" t="s">
        <v>2506</v>
      </c>
      <c r="B1068" s="69" t="s">
        <v>2507</v>
      </c>
      <c r="C1068" s="70">
        <v>7.5999999999999998E-2</v>
      </c>
    </row>
    <row r="1069" spans="1:3">
      <c r="A1069" s="71" t="s">
        <v>2508</v>
      </c>
      <c r="B1069" s="72" t="s">
        <v>2509</v>
      </c>
      <c r="C1069" s="73">
        <v>0</v>
      </c>
    </row>
    <row r="1070" spans="1:3">
      <c r="A1070" s="68" t="s">
        <v>2510</v>
      </c>
      <c r="B1070" s="69" t="s">
        <v>2511</v>
      </c>
      <c r="C1070" s="70">
        <v>7.5999999999999998E-2</v>
      </c>
    </row>
    <row r="1071" spans="1:3">
      <c r="A1071" s="71" t="s">
        <v>2512</v>
      </c>
      <c r="B1071" s="72" t="s">
        <v>2513</v>
      </c>
      <c r="C1071" s="73">
        <v>0</v>
      </c>
    </row>
    <row r="1072" spans="1:3">
      <c r="A1072" s="68" t="s">
        <v>2514</v>
      </c>
      <c r="B1072" s="69" t="s">
        <v>2515</v>
      </c>
      <c r="C1072" s="70">
        <v>7.5999999999999998E-2</v>
      </c>
    </row>
    <row r="1073" spans="1:3">
      <c r="A1073" s="71" t="s">
        <v>2516</v>
      </c>
      <c r="B1073" s="72" t="s">
        <v>2517</v>
      </c>
      <c r="C1073" s="73">
        <v>7.0999999999999994E-2</v>
      </c>
    </row>
    <row r="1074" spans="1:3">
      <c r="A1074" s="68" t="s">
        <v>2518</v>
      </c>
      <c r="B1074" s="69" t="s">
        <v>2519</v>
      </c>
      <c r="C1074" s="70">
        <v>7.5999999999999998E-2</v>
      </c>
    </row>
    <row r="1075" spans="1:3">
      <c r="A1075" s="71" t="s">
        <v>2520</v>
      </c>
      <c r="B1075" s="72" t="s">
        <v>2521</v>
      </c>
      <c r="C1075" s="73">
        <v>0</v>
      </c>
    </row>
    <row r="1076" spans="1:3">
      <c r="A1076" s="68" t="s">
        <v>2522</v>
      </c>
      <c r="B1076" s="69" t="s">
        <v>2523</v>
      </c>
      <c r="C1076" s="70">
        <v>7.6999999999999999E-2</v>
      </c>
    </row>
    <row r="1077" spans="1:3">
      <c r="A1077" s="71" t="s">
        <v>2524</v>
      </c>
      <c r="B1077" s="72" t="s">
        <v>2525</v>
      </c>
      <c r="C1077" s="73">
        <v>7.6999999999999999E-2</v>
      </c>
    </row>
    <row r="1078" spans="1:3">
      <c r="A1078" s="68" t="s">
        <v>2526</v>
      </c>
      <c r="B1078" s="69" t="s">
        <v>2527</v>
      </c>
      <c r="C1078" s="70">
        <v>7.5999999999999998E-2</v>
      </c>
    </row>
    <row r="1079" spans="1:3">
      <c r="A1079" s="71" t="s">
        <v>2528</v>
      </c>
      <c r="B1079" s="72" t="s">
        <v>2529</v>
      </c>
      <c r="C1079" s="73">
        <v>0</v>
      </c>
    </row>
    <row r="1080" spans="1:3">
      <c r="A1080" s="68" t="s">
        <v>2530</v>
      </c>
      <c r="B1080" s="69" t="s">
        <v>2531</v>
      </c>
      <c r="C1080" s="70">
        <v>7.5999999999999998E-2</v>
      </c>
    </row>
    <row r="1081" spans="1:3">
      <c r="A1081" s="71" t="s">
        <v>2532</v>
      </c>
      <c r="B1081" s="72" t="s">
        <v>2533</v>
      </c>
      <c r="C1081" s="73">
        <v>0</v>
      </c>
    </row>
    <row r="1082" spans="1:3">
      <c r="A1082" s="68" t="s">
        <v>2534</v>
      </c>
      <c r="B1082" s="69" t="s">
        <v>2535</v>
      </c>
      <c r="C1082" s="70">
        <v>7.2999999999999995E-2</v>
      </c>
    </row>
    <row r="1083" spans="1:3">
      <c r="A1083" s="71" t="s">
        <v>2536</v>
      </c>
      <c r="B1083" s="72" t="s">
        <v>2537</v>
      </c>
      <c r="C1083" s="73">
        <v>0</v>
      </c>
    </row>
    <row r="1084" spans="1:3">
      <c r="A1084" s="68" t="s">
        <v>2538</v>
      </c>
      <c r="B1084" s="69" t="s">
        <v>2539</v>
      </c>
      <c r="C1084" s="70">
        <v>7.2999999999999995E-2</v>
      </c>
    </row>
    <row r="1085" spans="1:3">
      <c r="A1085" s="71" t="s">
        <v>2540</v>
      </c>
      <c r="B1085" s="72" t="s">
        <v>2541</v>
      </c>
      <c r="C1085" s="73">
        <v>7.2999999999999995E-2</v>
      </c>
    </row>
    <row r="1086" spans="1:3">
      <c r="A1086" s="68" t="s">
        <v>2542</v>
      </c>
      <c r="B1086" s="69" t="s">
        <v>2543</v>
      </c>
      <c r="C1086" s="70">
        <v>0</v>
      </c>
    </row>
    <row r="1087" spans="1:3">
      <c r="A1087" s="71" t="s">
        <v>2544</v>
      </c>
      <c r="B1087" s="72" t="s">
        <v>2545</v>
      </c>
      <c r="C1087" s="73">
        <v>7.3999999999999996E-2</v>
      </c>
    </row>
    <row r="1088" spans="1:3">
      <c r="A1088" s="68" t="s">
        <v>2546</v>
      </c>
      <c r="B1088" s="69" t="s">
        <v>2547</v>
      </c>
      <c r="C1088" s="70">
        <v>0</v>
      </c>
    </row>
    <row r="1089" spans="1:3">
      <c r="A1089" s="71" t="s">
        <v>2548</v>
      </c>
      <c r="B1089" s="72" t="s">
        <v>2549</v>
      </c>
      <c r="C1089" s="73">
        <v>7.3999999999999996E-2</v>
      </c>
    </row>
    <row r="1090" spans="1:3">
      <c r="A1090" s="68" t="s">
        <v>2550</v>
      </c>
      <c r="B1090" s="69" t="s">
        <v>2551</v>
      </c>
      <c r="C1090" s="70">
        <v>7.3999999999999996E-2</v>
      </c>
    </row>
    <row r="1091" spans="1:3">
      <c r="A1091" s="71" t="s">
        <v>2552</v>
      </c>
      <c r="B1091" s="72" t="s">
        <v>2553</v>
      </c>
      <c r="C1091" s="73">
        <v>0</v>
      </c>
    </row>
    <row r="1092" spans="1:3">
      <c r="A1092" s="68" t="s">
        <v>2554</v>
      </c>
      <c r="B1092" s="69" t="s">
        <v>1348</v>
      </c>
      <c r="C1092" s="70">
        <v>6.6000000000000003E-2</v>
      </c>
    </row>
    <row r="1093" spans="1:3">
      <c r="A1093" s="71" t="s">
        <v>2555</v>
      </c>
      <c r="B1093" s="72" t="s">
        <v>2556</v>
      </c>
      <c r="C1093" s="73">
        <v>0</v>
      </c>
    </row>
    <row r="1094" spans="1:3">
      <c r="A1094" s="68" t="s">
        <v>2557</v>
      </c>
      <c r="B1094" s="69" t="s">
        <v>2558</v>
      </c>
      <c r="C1094" s="70">
        <v>7.2999999999999995E-2</v>
      </c>
    </row>
    <row r="1095" spans="1:3">
      <c r="A1095" s="71" t="s">
        <v>2559</v>
      </c>
      <c r="B1095" s="72" t="s">
        <v>2560</v>
      </c>
      <c r="C1095" s="73">
        <v>7.2999999999999995E-2</v>
      </c>
    </row>
    <row r="1096" spans="1:3">
      <c r="A1096" s="68" t="s">
        <v>2561</v>
      </c>
      <c r="B1096" s="69" t="s">
        <v>2562</v>
      </c>
      <c r="C1096" s="70">
        <v>0</v>
      </c>
    </row>
    <row r="1097" spans="1:3">
      <c r="A1097" s="71" t="s">
        <v>2563</v>
      </c>
      <c r="B1097" s="72" t="s">
        <v>2564</v>
      </c>
      <c r="C1097" s="73">
        <v>7.2999999999999995E-2</v>
      </c>
    </row>
    <row r="1098" spans="1:3">
      <c r="A1098" s="68" t="s">
        <v>2565</v>
      </c>
      <c r="B1098" s="69" t="s">
        <v>2566</v>
      </c>
      <c r="C1098" s="70">
        <v>7.1999999999999995E-2</v>
      </c>
    </row>
    <row r="1099" spans="1:3">
      <c r="A1099" s="71" t="s">
        <v>2567</v>
      </c>
      <c r="B1099" s="72" t="s">
        <v>2568</v>
      </c>
      <c r="C1099" s="73">
        <v>7.1999999999999995E-2</v>
      </c>
    </row>
    <row r="1100" spans="1:3">
      <c r="A1100" s="68" t="s">
        <v>2569</v>
      </c>
      <c r="B1100" s="69" t="s">
        <v>2570</v>
      </c>
      <c r="C1100" s="70">
        <v>7.1999999999999995E-2</v>
      </c>
    </row>
    <row r="1101" spans="1:3">
      <c r="A1101" s="71" t="s">
        <v>2571</v>
      </c>
      <c r="B1101" s="72" t="s">
        <v>2572</v>
      </c>
      <c r="C1101" s="73">
        <v>7.1999999999999995E-2</v>
      </c>
    </row>
    <row r="1102" spans="1:3">
      <c r="A1102" s="68" t="s">
        <v>2573</v>
      </c>
      <c r="B1102" s="69" t="s">
        <v>2574</v>
      </c>
      <c r="C1102" s="70">
        <v>7.1999999999999995E-2</v>
      </c>
    </row>
    <row r="1103" spans="1:3">
      <c r="A1103" s="71" t="s">
        <v>2575</v>
      </c>
      <c r="B1103" s="72" t="s">
        <v>2576</v>
      </c>
      <c r="C1103" s="73">
        <v>7.1999999999999995E-2</v>
      </c>
    </row>
    <row r="1104" spans="1:3">
      <c r="A1104" s="68" t="s">
        <v>2577</v>
      </c>
      <c r="B1104" s="69" t="s">
        <v>2578</v>
      </c>
      <c r="C1104" s="70">
        <v>7.0999999999999994E-2</v>
      </c>
    </row>
    <row r="1105" spans="1:3">
      <c r="A1105" s="71" t="s">
        <v>2579</v>
      </c>
      <c r="B1105" s="72" t="s">
        <v>2580</v>
      </c>
      <c r="C1105" s="73">
        <v>7.0999999999999994E-2</v>
      </c>
    </row>
    <row r="1106" spans="1:3">
      <c r="A1106" s="68" t="s">
        <v>2581</v>
      </c>
      <c r="B1106" s="69" t="s">
        <v>2582</v>
      </c>
      <c r="C1106" s="70">
        <v>7.0999999999999994E-2</v>
      </c>
    </row>
    <row r="1107" spans="1:3">
      <c r="A1107" s="71" t="s">
        <v>2583</v>
      </c>
      <c r="B1107" s="72" t="s">
        <v>1346</v>
      </c>
      <c r="C1107" s="73">
        <v>0.224</v>
      </c>
    </row>
    <row r="1108" spans="1:3">
      <c r="A1108" s="68" t="s">
        <v>2584</v>
      </c>
      <c r="B1108" s="69" t="s">
        <v>2585</v>
      </c>
      <c r="C1108" s="70">
        <v>0</v>
      </c>
    </row>
    <row r="1109" spans="1:3">
      <c r="A1109" s="71" t="s">
        <v>2586</v>
      </c>
      <c r="B1109" s="72" t="s">
        <v>2587</v>
      </c>
      <c r="C1109" s="73">
        <v>0.26200000000000001</v>
      </c>
    </row>
    <row r="1110" spans="1:3">
      <c r="A1110" s="68" t="s">
        <v>2588</v>
      </c>
      <c r="B1110" s="69" t="s">
        <v>2589</v>
      </c>
      <c r="C1110" s="70">
        <v>0.26400000000000001</v>
      </c>
    </row>
    <row r="1111" spans="1:3">
      <c r="A1111" s="71" t="s">
        <v>2590</v>
      </c>
      <c r="B1111" s="72" t="s">
        <v>2558</v>
      </c>
      <c r="C1111" s="73">
        <v>0.26600000000000001</v>
      </c>
    </row>
    <row r="1112" spans="1:3">
      <c r="A1112" s="68" t="s">
        <v>2591</v>
      </c>
      <c r="B1112" s="69" t="s">
        <v>2592</v>
      </c>
      <c r="C1112" s="70">
        <v>0.26600000000000001</v>
      </c>
    </row>
    <row r="1113" spans="1:3">
      <c r="A1113" s="71" t="s">
        <v>2593</v>
      </c>
      <c r="B1113" s="72" t="s">
        <v>2594</v>
      </c>
      <c r="C1113" s="73">
        <v>0.26700000000000002</v>
      </c>
    </row>
    <row r="1114" spans="1:3">
      <c r="A1114" s="68" t="s">
        <v>2595</v>
      </c>
      <c r="B1114" s="69" t="s">
        <v>2596</v>
      </c>
      <c r="C1114" s="70">
        <v>0.26700000000000002</v>
      </c>
    </row>
    <row r="1115" spans="1:3">
      <c r="A1115" s="71" t="s">
        <v>2597</v>
      </c>
      <c r="B1115" s="72" t="s">
        <v>2598</v>
      </c>
      <c r="C1115" s="73">
        <v>0.26700000000000002</v>
      </c>
    </row>
    <row r="1116" spans="1:3">
      <c r="A1116" s="68" t="s">
        <v>2599</v>
      </c>
      <c r="B1116" s="69" t="s">
        <v>2600</v>
      </c>
      <c r="C1116" s="70">
        <v>0.26900000000000002</v>
      </c>
    </row>
    <row r="1117" spans="1:3">
      <c r="A1117" s="71" t="s">
        <v>2601</v>
      </c>
      <c r="B1117" s="72" t="s">
        <v>2602</v>
      </c>
      <c r="C1117" s="73">
        <v>0</v>
      </c>
    </row>
    <row r="1118" spans="1:3">
      <c r="A1118" s="68" t="s">
        <v>2603</v>
      </c>
      <c r="B1118" s="69" t="s">
        <v>2604</v>
      </c>
      <c r="C1118" s="70">
        <v>0.26900000000000002</v>
      </c>
    </row>
    <row r="1119" spans="1:3">
      <c r="A1119" s="71" t="s">
        <v>2605</v>
      </c>
      <c r="B1119" s="72" t="s">
        <v>2606</v>
      </c>
      <c r="C1119" s="73">
        <v>0</v>
      </c>
    </row>
    <row r="1120" spans="1:3">
      <c r="A1120" s="68" t="s">
        <v>2607</v>
      </c>
      <c r="B1120" s="69" t="s">
        <v>2608</v>
      </c>
      <c r="C1120" s="70">
        <v>0.27</v>
      </c>
    </row>
    <row r="1121" spans="1:3">
      <c r="A1121" s="71" t="s">
        <v>2609</v>
      </c>
      <c r="B1121" s="72" t="s">
        <v>2610</v>
      </c>
      <c r="C1121" s="73">
        <v>0.27100000000000002</v>
      </c>
    </row>
    <row r="1122" spans="1:3">
      <c r="A1122" s="68" t="s">
        <v>2611</v>
      </c>
      <c r="B1122" s="69" t="s">
        <v>2612</v>
      </c>
      <c r="C1122" s="70">
        <v>0</v>
      </c>
    </row>
    <row r="1123" spans="1:3">
      <c r="A1123" s="71" t="s">
        <v>2613</v>
      </c>
      <c r="B1123" s="72" t="s">
        <v>2614</v>
      </c>
      <c r="C1123" s="73">
        <v>0.27200000000000002</v>
      </c>
    </row>
    <row r="1124" spans="1:3">
      <c r="A1124" s="68" t="s">
        <v>2615</v>
      </c>
      <c r="B1124" s="69" t="s">
        <v>2616</v>
      </c>
      <c r="C1124" s="70">
        <v>0</v>
      </c>
    </row>
    <row r="1125" spans="1:3">
      <c r="A1125" s="71" t="s">
        <v>2617</v>
      </c>
      <c r="B1125" s="72" t="s">
        <v>2618</v>
      </c>
      <c r="C1125" s="73">
        <v>0.27200000000000002</v>
      </c>
    </row>
    <row r="1126" spans="1:3">
      <c r="A1126" s="68" t="s">
        <v>2619</v>
      </c>
      <c r="B1126" s="69" t="s">
        <v>2620</v>
      </c>
      <c r="C1126" s="70">
        <v>0</v>
      </c>
    </row>
    <row r="1127" spans="1:3">
      <c r="A1127" s="71" t="s">
        <v>2621</v>
      </c>
      <c r="B1127" s="72" t="s">
        <v>2622</v>
      </c>
      <c r="C1127" s="73">
        <v>0.27300000000000002</v>
      </c>
    </row>
    <row r="1128" spans="1:3">
      <c r="A1128" s="68" t="s">
        <v>2623</v>
      </c>
      <c r="B1128" s="69" t="s">
        <v>2624</v>
      </c>
      <c r="C1128" s="70">
        <v>0</v>
      </c>
    </row>
    <row r="1129" spans="1:3">
      <c r="A1129" s="71" t="s">
        <v>2625</v>
      </c>
      <c r="B1129" s="72" t="s">
        <v>2626</v>
      </c>
      <c r="C1129" s="73">
        <v>0.27200000000000002</v>
      </c>
    </row>
    <row r="1130" spans="1:3">
      <c r="A1130" s="68" t="s">
        <v>2627</v>
      </c>
      <c r="B1130" s="69" t="s">
        <v>2628</v>
      </c>
      <c r="C1130" s="70">
        <v>0.27300000000000002</v>
      </c>
    </row>
    <row r="1131" spans="1:3">
      <c r="A1131" s="71" t="s">
        <v>2629</v>
      </c>
      <c r="B1131" s="72" t="s">
        <v>2630</v>
      </c>
      <c r="C1131" s="73">
        <v>0.27300000000000002</v>
      </c>
    </row>
    <row r="1132" spans="1:3">
      <c r="A1132" s="68" t="s">
        <v>2631</v>
      </c>
      <c r="B1132" s="69" t="s">
        <v>2632</v>
      </c>
      <c r="C1132" s="70">
        <v>0.27400000000000002</v>
      </c>
    </row>
    <row r="1133" spans="1:3">
      <c r="A1133" s="71" t="s">
        <v>2633</v>
      </c>
      <c r="B1133" s="72" t="s">
        <v>2634</v>
      </c>
      <c r="C1133" s="73">
        <v>0.27200000000000002</v>
      </c>
    </row>
    <row r="1134" spans="1:3">
      <c r="A1134" s="68" t="s">
        <v>2635</v>
      </c>
      <c r="B1134" s="69" t="s">
        <v>2636</v>
      </c>
      <c r="C1134" s="70">
        <v>0</v>
      </c>
    </row>
    <row r="1135" spans="1:3">
      <c r="A1135" s="71" t="s">
        <v>2637</v>
      </c>
      <c r="B1135" s="72" t="s">
        <v>2638</v>
      </c>
      <c r="C1135" s="73">
        <v>0.27400000000000002</v>
      </c>
    </row>
    <row r="1136" spans="1:3">
      <c r="A1136" s="68" t="s">
        <v>2639</v>
      </c>
      <c r="B1136" s="69" t="s">
        <v>2640</v>
      </c>
      <c r="C1136" s="70">
        <v>0.27400000000000002</v>
      </c>
    </row>
    <row r="1137" spans="1:3">
      <c r="A1137" s="71" t="s">
        <v>2641</v>
      </c>
      <c r="B1137" s="72" t="s">
        <v>2642</v>
      </c>
      <c r="C1137" s="73">
        <v>0</v>
      </c>
    </row>
    <row r="1138" spans="1:3">
      <c r="A1138" s="68" t="s">
        <v>2643</v>
      </c>
      <c r="B1138" s="69" t="s">
        <v>2644</v>
      </c>
      <c r="C1138" s="70">
        <v>0.27400000000000002</v>
      </c>
    </row>
    <row r="1139" spans="1:3">
      <c r="A1139" s="71" t="s">
        <v>2645</v>
      </c>
      <c r="B1139" s="72" t="s">
        <v>1350</v>
      </c>
      <c r="C1139" s="73">
        <v>0.21099999999999999</v>
      </c>
    </row>
    <row r="1140" spans="1:3">
      <c r="A1140" s="68" t="s">
        <v>2646</v>
      </c>
      <c r="B1140" s="69" t="s">
        <v>2647</v>
      </c>
      <c r="C1140" s="70">
        <v>0.21099999999999999</v>
      </c>
    </row>
    <row r="1141" spans="1:3">
      <c r="A1141" s="71" t="s">
        <v>2648</v>
      </c>
      <c r="B1141" s="72" t="s">
        <v>2649</v>
      </c>
      <c r="C1141" s="73">
        <v>0.24399999999999999</v>
      </c>
    </row>
    <row r="1142" spans="1:3">
      <c r="A1142" s="68" t="s">
        <v>2650</v>
      </c>
      <c r="B1142" s="69" t="s">
        <v>2651</v>
      </c>
      <c r="C1142" s="70">
        <v>0</v>
      </c>
    </row>
    <row r="1143" spans="1:3">
      <c r="A1143" s="71" t="s">
        <v>2652</v>
      </c>
      <c r="B1143" s="72" t="s">
        <v>2653</v>
      </c>
      <c r="C1143" s="73">
        <v>0.24399999999999999</v>
      </c>
    </row>
    <row r="1144" spans="1:3">
      <c r="A1144" s="68" t="s">
        <v>2654</v>
      </c>
      <c r="B1144" s="69" t="s">
        <v>2655</v>
      </c>
      <c r="C1144" s="70">
        <v>0.24299999999999999</v>
      </c>
    </row>
    <row r="1145" spans="1:3">
      <c r="A1145" s="71" t="s">
        <v>2656</v>
      </c>
      <c r="B1145" s="72" t="s">
        <v>2657</v>
      </c>
      <c r="C1145" s="73">
        <v>0</v>
      </c>
    </row>
    <row r="1146" spans="1:3">
      <c r="A1146" s="68" t="s">
        <v>2658</v>
      </c>
      <c r="B1146" s="69" t="s">
        <v>2659</v>
      </c>
      <c r="C1146" s="70">
        <v>0.24199999999999999</v>
      </c>
    </row>
    <row r="1147" spans="1:3">
      <c r="A1147" s="71" t="s">
        <v>2660</v>
      </c>
      <c r="B1147" s="72" t="s">
        <v>2661</v>
      </c>
      <c r="C1147" s="73">
        <v>0.24199999999999999</v>
      </c>
    </row>
    <row r="1148" spans="1:3">
      <c r="A1148" s="68" t="s">
        <v>2662</v>
      </c>
      <c r="B1148" s="69" t="s">
        <v>2663</v>
      </c>
      <c r="C1148" s="70">
        <v>0</v>
      </c>
    </row>
    <row r="1149" spans="1:3">
      <c r="A1149" s="71" t="s">
        <v>2664</v>
      </c>
      <c r="B1149" s="72" t="s">
        <v>2665</v>
      </c>
      <c r="C1149" s="73">
        <v>0.24099999999999999</v>
      </c>
    </row>
    <row r="1150" spans="1:3">
      <c r="A1150" s="68" t="s">
        <v>2666</v>
      </c>
      <c r="B1150" s="69" t="s">
        <v>2667</v>
      </c>
      <c r="C1150" s="70">
        <v>0.24099999999999999</v>
      </c>
    </row>
    <row r="1151" spans="1:3">
      <c r="A1151" s="71" t="s">
        <v>2668</v>
      </c>
      <c r="B1151" s="72" t="s">
        <v>2669</v>
      </c>
      <c r="C1151" s="73">
        <v>0.24</v>
      </c>
    </row>
    <row r="1152" spans="1:3">
      <c r="A1152" s="68" t="s">
        <v>2670</v>
      </c>
      <c r="B1152" s="69" t="s">
        <v>2671</v>
      </c>
      <c r="C1152" s="70">
        <v>0</v>
      </c>
    </row>
    <row r="1153" spans="1:3">
      <c r="A1153" s="71" t="s">
        <v>2672</v>
      </c>
      <c r="B1153" s="72" t="s">
        <v>2673</v>
      </c>
      <c r="C1153" s="73">
        <v>0.23899999999999999</v>
      </c>
    </row>
    <row r="1154" spans="1:3">
      <c r="A1154" s="68" t="s">
        <v>2674</v>
      </c>
      <c r="B1154" s="69" t="s">
        <v>2675</v>
      </c>
      <c r="C1154" s="70">
        <v>0.23899999999999999</v>
      </c>
    </row>
    <row r="1155" spans="1:3">
      <c r="A1155" s="71" t="s">
        <v>2676</v>
      </c>
      <c r="B1155" s="72" t="s">
        <v>2677</v>
      </c>
      <c r="C1155" s="73">
        <v>0</v>
      </c>
    </row>
    <row r="1156" spans="1:3">
      <c r="A1156" s="68" t="s">
        <v>2678</v>
      </c>
      <c r="B1156" s="69" t="s">
        <v>2679</v>
      </c>
      <c r="C1156" s="70">
        <v>0.23799999999999999</v>
      </c>
    </row>
    <row r="1157" spans="1:3">
      <c r="A1157" s="71" t="s">
        <v>2680</v>
      </c>
      <c r="B1157" s="72" t="s">
        <v>2681</v>
      </c>
      <c r="C1157" s="73">
        <v>0.23699999999999999</v>
      </c>
    </row>
    <row r="1158" spans="1:3">
      <c r="A1158" s="68" t="s">
        <v>2682</v>
      </c>
      <c r="B1158" s="69" t="s">
        <v>2683</v>
      </c>
      <c r="C1158" s="70">
        <v>0.23599999999999999</v>
      </c>
    </row>
    <row r="1159" spans="1:3">
      <c r="A1159" s="71" t="s">
        <v>2684</v>
      </c>
      <c r="B1159" s="72" t="s">
        <v>2685</v>
      </c>
      <c r="C1159" s="73">
        <v>0</v>
      </c>
    </row>
    <row r="1160" spans="1:3">
      <c r="A1160" s="68" t="s">
        <v>2686</v>
      </c>
      <c r="B1160" s="69" t="s">
        <v>2687</v>
      </c>
      <c r="C1160" s="70">
        <v>0.23599999999999999</v>
      </c>
    </row>
    <row r="1161" spans="1:3">
      <c r="A1161" s="71" t="s">
        <v>2688</v>
      </c>
      <c r="B1161" s="72" t="s">
        <v>2689</v>
      </c>
      <c r="C1161" s="73">
        <v>0.23499999999999999</v>
      </c>
    </row>
    <row r="1162" spans="1:3">
      <c r="A1162" s="68" t="s">
        <v>2690</v>
      </c>
      <c r="B1162" s="69" t="s">
        <v>2691</v>
      </c>
      <c r="C1162" s="70">
        <v>0.23400000000000001</v>
      </c>
    </row>
    <row r="1163" spans="1:3">
      <c r="A1163" s="71" t="s">
        <v>2692</v>
      </c>
      <c r="B1163" s="72" t="s">
        <v>2693</v>
      </c>
      <c r="C1163" s="73">
        <v>0.23</v>
      </c>
    </row>
    <row r="1164" spans="1:3">
      <c r="A1164" s="68" t="s">
        <v>2694</v>
      </c>
      <c r="B1164" s="69" t="s">
        <v>2695</v>
      </c>
      <c r="C1164" s="70">
        <v>0.23300000000000001</v>
      </c>
    </row>
    <row r="1165" spans="1:3">
      <c r="A1165" s="71" t="s">
        <v>2696</v>
      </c>
      <c r="B1165" s="72" t="s">
        <v>2697</v>
      </c>
      <c r="C1165" s="73">
        <v>0.23200000000000001</v>
      </c>
    </row>
    <row r="1166" spans="1:3">
      <c r="A1166" s="68" t="s">
        <v>2698</v>
      </c>
      <c r="B1166" s="69" t="s">
        <v>2699</v>
      </c>
      <c r="C1166" s="70">
        <v>0.23100000000000001</v>
      </c>
    </row>
    <row r="1167" spans="1:3">
      <c r="A1167" s="71" t="s">
        <v>2700</v>
      </c>
      <c r="B1167" s="72" t="s">
        <v>2701</v>
      </c>
      <c r="C1167" s="73">
        <v>0.23</v>
      </c>
    </row>
    <row r="1168" spans="1:3">
      <c r="A1168" s="68" t="s">
        <v>2702</v>
      </c>
      <c r="B1168" s="69" t="s">
        <v>2703</v>
      </c>
      <c r="C1168" s="70">
        <v>0.22800000000000001</v>
      </c>
    </row>
    <row r="1169" spans="1:3">
      <c r="A1169" s="71" t="s">
        <v>2704</v>
      </c>
      <c r="B1169" s="72" t="s">
        <v>2705</v>
      </c>
      <c r="C1169" s="73">
        <v>0</v>
      </c>
    </row>
    <row r="1170" spans="1:3">
      <c r="A1170" s="68" t="s">
        <v>2706</v>
      </c>
      <c r="B1170" s="69" t="s">
        <v>2707</v>
      </c>
      <c r="C1170" s="70">
        <v>0.48599999999999999</v>
      </c>
    </row>
    <row r="1171" spans="1:3">
      <c r="A1171" s="71" t="s">
        <v>2708</v>
      </c>
      <c r="B1171" s="72" t="s">
        <v>2707</v>
      </c>
      <c r="C1171" s="73">
        <v>0</v>
      </c>
    </row>
    <row r="1172" spans="1:3">
      <c r="A1172" s="68" t="s">
        <v>2709</v>
      </c>
      <c r="B1172" s="69" t="s">
        <v>2710</v>
      </c>
      <c r="C1172" s="70">
        <v>0</v>
      </c>
    </row>
    <row r="1173" spans="1:3">
      <c r="A1173" s="71" t="s">
        <v>2711</v>
      </c>
      <c r="B1173" s="72" t="s">
        <v>2712</v>
      </c>
      <c r="C1173" s="73">
        <v>0.60899999999999999</v>
      </c>
    </row>
    <row r="1174" spans="1:3">
      <c r="A1174" s="68" t="s">
        <v>2713</v>
      </c>
      <c r="B1174" s="69" t="s">
        <v>2714</v>
      </c>
      <c r="C1174" s="70">
        <v>0.66500000000000004</v>
      </c>
    </row>
    <row r="1175" spans="1:3">
      <c r="A1175" s="71" t="s">
        <v>2715</v>
      </c>
      <c r="B1175" s="72" t="s">
        <v>2716</v>
      </c>
      <c r="C1175" s="73">
        <v>0.53200000000000003</v>
      </c>
    </row>
    <row r="1176" spans="1:3">
      <c r="A1176" s="68" t="s">
        <v>2717</v>
      </c>
      <c r="B1176" s="69" t="s">
        <v>2718</v>
      </c>
      <c r="C1176" s="70">
        <v>0.64800000000000002</v>
      </c>
    </row>
    <row r="1177" spans="1:3">
      <c r="A1177" s="71" t="s">
        <v>2719</v>
      </c>
      <c r="B1177" s="72" t="s">
        <v>2720</v>
      </c>
      <c r="C1177" s="73">
        <v>0.46700000000000003</v>
      </c>
    </row>
    <row r="1178" spans="1:3">
      <c r="A1178" s="68" t="s">
        <v>2721</v>
      </c>
      <c r="B1178" s="69" t="s">
        <v>2722</v>
      </c>
      <c r="C1178" s="70">
        <v>0.442</v>
      </c>
    </row>
    <row r="1179" spans="1:3">
      <c r="A1179" s="71" t="s">
        <v>2723</v>
      </c>
      <c r="B1179" s="72" t="s">
        <v>2724</v>
      </c>
      <c r="C1179" s="73">
        <v>0.51600000000000001</v>
      </c>
    </row>
    <row r="1180" spans="1:3">
      <c r="A1180" s="68" t="s">
        <v>2725</v>
      </c>
      <c r="B1180" s="69" t="s">
        <v>2724</v>
      </c>
      <c r="C1180" s="70">
        <v>0</v>
      </c>
    </row>
    <row r="1181" spans="1:3">
      <c r="A1181" s="71" t="s">
        <v>2726</v>
      </c>
      <c r="B1181" s="72" t="s">
        <v>2727</v>
      </c>
      <c r="C1181" s="73">
        <v>0</v>
      </c>
    </row>
    <row r="1182" spans="1:3">
      <c r="A1182" s="68" t="s">
        <v>2728</v>
      </c>
      <c r="B1182" s="69" t="s">
        <v>2729</v>
      </c>
      <c r="C1182" s="70">
        <v>0.63900000000000001</v>
      </c>
    </row>
    <row r="1183" spans="1:3">
      <c r="A1183" s="71" t="s">
        <v>2730</v>
      </c>
      <c r="B1183" s="72" t="s">
        <v>2731</v>
      </c>
      <c r="C1183" s="73">
        <v>0.69499999999999995</v>
      </c>
    </row>
    <row r="1184" spans="1:3">
      <c r="A1184" s="68" t="s">
        <v>2732</v>
      </c>
      <c r="B1184" s="69" t="s">
        <v>2733</v>
      </c>
      <c r="C1184" s="70">
        <v>0.56200000000000006</v>
      </c>
    </row>
    <row r="1185" spans="1:3">
      <c r="A1185" s="71" t="s">
        <v>2734</v>
      </c>
      <c r="B1185" s="72" t="s">
        <v>2735</v>
      </c>
      <c r="C1185" s="73">
        <v>0.67800000000000005</v>
      </c>
    </row>
    <row r="1186" spans="1:3">
      <c r="A1186" s="68" t="s">
        <v>2736</v>
      </c>
      <c r="B1186" s="69" t="s">
        <v>2737</v>
      </c>
      <c r="C1186" s="70">
        <v>0.497</v>
      </c>
    </row>
    <row r="1187" spans="1:3">
      <c r="A1187" s="71" t="s">
        <v>2738</v>
      </c>
      <c r="B1187" s="72" t="s">
        <v>2739</v>
      </c>
      <c r="C1187" s="73">
        <v>0.47199999999999998</v>
      </c>
    </row>
    <row r="1188" spans="1:3">
      <c r="A1188" s="68" t="s">
        <v>2740</v>
      </c>
      <c r="B1188" s="69" t="s">
        <v>2741</v>
      </c>
      <c r="C1188" s="70">
        <v>0.60699999999999998</v>
      </c>
    </row>
    <row r="1189" spans="1:3">
      <c r="A1189" s="71" t="s">
        <v>2742</v>
      </c>
      <c r="B1189" s="72" t="s">
        <v>2741</v>
      </c>
      <c r="C1189" s="73">
        <v>0</v>
      </c>
    </row>
    <row r="1190" spans="1:3">
      <c r="A1190" s="68" t="s">
        <v>2743</v>
      </c>
      <c r="B1190" s="69" t="s">
        <v>2744</v>
      </c>
      <c r="C1190" s="70">
        <v>0.63700000000000001</v>
      </c>
    </row>
    <row r="1191" spans="1:3">
      <c r="A1191" s="71" t="s">
        <v>2745</v>
      </c>
      <c r="B1191" s="72" t="s">
        <v>2746</v>
      </c>
      <c r="C1191" s="73">
        <v>0.73</v>
      </c>
    </row>
    <row r="1192" spans="1:3">
      <c r="A1192" s="68" t="s">
        <v>2747</v>
      </c>
      <c r="B1192" s="69" t="s">
        <v>2748</v>
      </c>
      <c r="C1192" s="70">
        <v>0.78600000000000003</v>
      </c>
    </row>
    <row r="1193" spans="1:3">
      <c r="A1193" s="71" t="s">
        <v>2749</v>
      </c>
      <c r="B1193" s="72" t="s">
        <v>2750</v>
      </c>
      <c r="C1193" s="73">
        <v>0.65300000000000002</v>
      </c>
    </row>
    <row r="1194" spans="1:3">
      <c r="A1194" s="68" t="s">
        <v>2751</v>
      </c>
      <c r="B1194" s="69" t="s">
        <v>2752</v>
      </c>
      <c r="C1194" s="70">
        <v>0.76900000000000002</v>
      </c>
    </row>
    <row r="1195" spans="1:3">
      <c r="A1195" s="71" t="s">
        <v>2753</v>
      </c>
      <c r="B1195" s="72" t="s">
        <v>2754</v>
      </c>
      <c r="C1195" s="73">
        <v>0.58799999999999997</v>
      </c>
    </row>
    <row r="1196" spans="1:3">
      <c r="A1196" s="68" t="s">
        <v>2755</v>
      </c>
      <c r="B1196" s="69" t="s">
        <v>2756</v>
      </c>
      <c r="C1196" s="70">
        <v>0.56299999999999994</v>
      </c>
    </row>
    <row r="1197" spans="1:3">
      <c r="A1197" s="71" t="s">
        <v>2757</v>
      </c>
      <c r="B1197" s="72" t="s">
        <v>2758</v>
      </c>
      <c r="C1197" s="73">
        <v>0.59199999999999997</v>
      </c>
    </row>
    <row r="1198" spans="1:3">
      <c r="A1198" s="68" t="s">
        <v>2759</v>
      </c>
      <c r="B1198" s="69" t="s">
        <v>2760</v>
      </c>
      <c r="C1198" s="70">
        <v>1.2490000000000001</v>
      </c>
    </row>
    <row r="1199" spans="1:3">
      <c r="A1199" s="71" t="s">
        <v>2761</v>
      </c>
      <c r="B1199" s="72" t="s">
        <v>2762</v>
      </c>
      <c r="C1199" s="73">
        <v>1.2909999999999999</v>
      </c>
    </row>
    <row r="1200" spans="1:3">
      <c r="A1200" s="68" t="s">
        <v>2763</v>
      </c>
      <c r="B1200" s="69" t="s">
        <v>2762</v>
      </c>
      <c r="C1200" s="70">
        <v>0</v>
      </c>
    </row>
    <row r="1201" spans="1:3">
      <c r="A1201" s="71" t="s">
        <v>2764</v>
      </c>
      <c r="B1201" s="72" t="s">
        <v>2765</v>
      </c>
      <c r="C1201" s="73">
        <v>1.4470000000000001</v>
      </c>
    </row>
    <row r="1202" spans="1:3">
      <c r="A1202" s="68" t="s">
        <v>2766</v>
      </c>
      <c r="B1202" s="69" t="s">
        <v>2767</v>
      </c>
      <c r="C1202" s="70">
        <v>1.47</v>
      </c>
    </row>
    <row r="1203" spans="1:3">
      <c r="A1203" s="71" t="s">
        <v>2768</v>
      </c>
      <c r="B1203" s="72" t="s">
        <v>2769</v>
      </c>
      <c r="C1203" s="73">
        <v>1.337</v>
      </c>
    </row>
    <row r="1204" spans="1:3">
      <c r="A1204" s="68" t="s">
        <v>2770</v>
      </c>
      <c r="B1204" s="69" t="s">
        <v>2771</v>
      </c>
      <c r="C1204" s="70">
        <v>1.4370000000000001</v>
      </c>
    </row>
    <row r="1205" spans="1:3">
      <c r="A1205" s="71" t="s">
        <v>2772</v>
      </c>
      <c r="B1205" s="72" t="s">
        <v>2773</v>
      </c>
      <c r="C1205" s="73">
        <v>1.272</v>
      </c>
    </row>
    <row r="1206" spans="1:3">
      <c r="A1206" s="68" t="s">
        <v>2774</v>
      </c>
      <c r="B1206" s="69" t="s">
        <v>2775</v>
      </c>
      <c r="C1206" s="70">
        <v>1.2609999999999999</v>
      </c>
    </row>
    <row r="1207" spans="1:3">
      <c r="A1207" s="71" t="s">
        <v>2776</v>
      </c>
      <c r="B1207" s="72" t="s">
        <v>2775</v>
      </c>
      <c r="C1207" s="73">
        <v>0</v>
      </c>
    </row>
    <row r="1208" spans="1:3">
      <c r="A1208" s="68" t="s">
        <v>2777</v>
      </c>
      <c r="B1208" s="69" t="s">
        <v>2778</v>
      </c>
      <c r="C1208" s="70">
        <v>0</v>
      </c>
    </row>
    <row r="1209" spans="1:3">
      <c r="A1209" s="71" t="s">
        <v>2779</v>
      </c>
      <c r="B1209" s="72" t="s">
        <v>2780</v>
      </c>
      <c r="C1209" s="73">
        <v>0</v>
      </c>
    </row>
    <row r="1210" spans="1:3">
      <c r="A1210" s="68" t="s">
        <v>2781</v>
      </c>
      <c r="B1210" s="69" t="s">
        <v>2782</v>
      </c>
      <c r="C1210" s="70">
        <v>1.417</v>
      </c>
    </row>
    <row r="1211" spans="1:3">
      <c r="A1211" s="71" t="s">
        <v>2783</v>
      </c>
      <c r="B1211" s="72" t="s">
        <v>2784</v>
      </c>
      <c r="C1211" s="73">
        <v>1.44</v>
      </c>
    </row>
    <row r="1212" spans="1:3">
      <c r="A1212" s="68" t="s">
        <v>2785</v>
      </c>
      <c r="B1212" s="69" t="s">
        <v>2786</v>
      </c>
      <c r="C1212" s="70">
        <v>1.3069999999999999</v>
      </c>
    </row>
    <row r="1213" spans="1:3">
      <c r="A1213" s="71" t="s">
        <v>2787</v>
      </c>
      <c r="B1213" s="72" t="s">
        <v>2788</v>
      </c>
      <c r="C1213" s="73">
        <v>1.407</v>
      </c>
    </row>
    <row r="1214" spans="1:3">
      <c r="A1214" s="68" t="s">
        <v>2789</v>
      </c>
      <c r="B1214" s="69" t="s">
        <v>2790</v>
      </c>
      <c r="C1214" s="70">
        <v>1.242</v>
      </c>
    </row>
    <row r="1215" spans="1:3">
      <c r="A1215" s="71" t="s">
        <v>2791</v>
      </c>
      <c r="B1215" s="72" t="s">
        <v>2792</v>
      </c>
      <c r="C1215" s="73">
        <v>1.2490000000000001</v>
      </c>
    </row>
    <row r="1216" spans="1:3">
      <c r="A1216" s="68" t="s">
        <v>2793</v>
      </c>
      <c r="B1216" s="69" t="s">
        <v>2794</v>
      </c>
      <c r="C1216" s="70">
        <v>1.2909999999999999</v>
      </c>
    </row>
    <row r="1217" spans="1:3">
      <c r="A1217" s="71" t="s">
        <v>2795</v>
      </c>
      <c r="B1217" s="72" t="s">
        <v>2794</v>
      </c>
      <c r="C1217" s="73">
        <v>0</v>
      </c>
    </row>
    <row r="1218" spans="1:3">
      <c r="A1218" s="68" t="s">
        <v>2796</v>
      </c>
      <c r="B1218" s="69" t="s">
        <v>2797</v>
      </c>
      <c r="C1218" s="70">
        <v>0</v>
      </c>
    </row>
    <row r="1219" spans="1:3">
      <c r="A1219" s="71" t="s">
        <v>2798</v>
      </c>
      <c r="B1219" s="72" t="s">
        <v>2799</v>
      </c>
      <c r="C1219" s="73">
        <v>1.4470000000000001</v>
      </c>
    </row>
    <row r="1220" spans="1:3">
      <c r="A1220" s="68" t="s">
        <v>2800</v>
      </c>
      <c r="B1220" s="69" t="s">
        <v>2801</v>
      </c>
      <c r="C1220" s="70">
        <v>1.47</v>
      </c>
    </row>
    <row r="1221" spans="1:3">
      <c r="A1221" s="71" t="s">
        <v>2802</v>
      </c>
      <c r="B1221" s="72" t="s">
        <v>2803</v>
      </c>
      <c r="C1221" s="73">
        <v>1.337</v>
      </c>
    </row>
    <row r="1222" spans="1:3">
      <c r="A1222" s="68" t="s">
        <v>2804</v>
      </c>
      <c r="B1222" s="69" t="s">
        <v>2805</v>
      </c>
      <c r="C1222" s="70">
        <v>1.4370000000000001</v>
      </c>
    </row>
    <row r="1223" spans="1:3">
      <c r="A1223" s="71" t="s">
        <v>2806</v>
      </c>
      <c r="B1223" s="72" t="s">
        <v>2807</v>
      </c>
      <c r="C1223" s="73">
        <v>1.272</v>
      </c>
    </row>
    <row r="1224" spans="1:3">
      <c r="A1224" s="68" t="s">
        <v>2808</v>
      </c>
      <c r="B1224" s="69" t="s">
        <v>2809</v>
      </c>
      <c r="C1224" s="70">
        <v>1.3819999999999999</v>
      </c>
    </row>
    <row r="1225" spans="1:3">
      <c r="A1225" s="71" t="s">
        <v>2810</v>
      </c>
      <c r="B1225" s="72" t="s">
        <v>2811</v>
      </c>
      <c r="C1225" s="73">
        <v>1.4239999999999999</v>
      </c>
    </row>
    <row r="1226" spans="1:3">
      <c r="A1226" s="68" t="s">
        <v>2812</v>
      </c>
      <c r="B1226" s="69" t="s">
        <v>2811</v>
      </c>
      <c r="C1226" s="70">
        <v>0</v>
      </c>
    </row>
    <row r="1227" spans="1:3">
      <c r="A1227" s="71" t="s">
        <v>2813</v>
      </c>
      <c r="B1227" s="72" t="s">
        <v>2814</v>
      </c>
      <c r="C1227" s="73">
        <v>1.58</v>
      </c>
    </row>
    <row r="1228" spans="1:3">
      <c r="A1228" s="68" t="s">
        <v>2815</v>
      </c>
      <c r="B1228" s="69" t="s">
        <v>2816</v>
      </c>
      <c r="C1228" s="70">
        <v>1.603</v>
      </c>
    </row>
    <row r="1229" spans="1:3">
      <c r="A1229" s="71" t="s">
        <v>2817</v>
      </c>
      <c r="B1229" s="72" t="s">
        <v>2818</v>
      </c>
      <c r="C1229" s="73">
        <v>1.47</v>
      </c>
    </row>
    <row r="1230" spans="1:3">
      <c r="A1230" s="68" t="s">
        <v>2819</v>
      </c>
      <c r="B1230" s="69" t="s">
        <v>2820</v>
      </c>
      <c r="C1230" s="70">
        <v>1.57</v>
      </c>
    </row>
    <row r="1231" spans="1:3">
      <c r="A1231" s="71" t="s">
        <v>2821</v>
      </c>
      <c r="B1231" s="72" t="s">
        <v>2822</v>
      </c>
      <c r="C1231" s="73">
        <v>1.405</v>
      </c>
    </row>
    <row r="1232" spans="1:3">
      <c r="A1232" s="68" t="s">
        <v>2823</v>
      </c>
      <c r="B1232" s="69" t="s">
        <v>2824</v>
      </c>
      <c r="C1232" s="70">
        <v>2.306</v>
      </c>
    </row>
    <row r="1233" spans="1:3">
      <c r="A1233" s="71" t="s">
        <v>2825</v>
      </c>
      <c r="B1233" s="72" t="s">
        <v>2824</v>
      </c>
      <c r="C1233" s="73">
        <v>2.2999999999999998</v>
      </c>
    </row>
    <row r="1234" spans="1:3">
      <c r="A1234" s="68" t="s">
        <v>2826</v>
      </c>
      <c r="B1234" s="69" t="s">
        <v>2827</v>
      </c>
      <c r="C1234" s="70">
        <v>2.544</v>
      </c>
    </row>
    <row r="1235" spans="1:3">
      <c r="A1235" s="71" t="s">
        <v>2828</v>
      </c>
      <c r="B1235" s="72" t="s">
        <v>2829</v>
      </c>
      <c r="C1235" s="73">
        <v>2.5419999999999998</v>
      </c>
    </row>
    <row r="1236" spans="1:3">
      <c r="A1236" s="68" t="s">
        <v>2830</v>
      </c>
      <c r="B1236" s="69" t="s">
        <v>2829</v>
      </c>
      <c r="C1236" s="70">
        <v>2.5350000000000001</v>
      </c>
    </row>
    <row r="1237" spans="1:3">
      <c r="A1237" s="71" t="s">
        <v>2831</v>
      </c>
      <c r="B1237" s="72" t="s">
        <v>2827</v>
      </c>
      <c r="C1237" s="73">
        <v>2.5369999999999999</v>
      </c>
    </row>
    <row r="1238" spans="1:3">
      <c r="A1238" s="68" t="s">
        <v>2832</v>
      </c>
      <c r="B1238" s="69" t="s">
        <v>2833</v>
      </c>
      <c r="C1238" s="70">
        <v>3.7090000000000001</v>
      </c>
    </row>
    <row r="1239" spans="1:3">
      <c r="A1239" s="71" t="s">
        <v>2834</v>
      </c>
      <c r="B1239" s="72" t="s">
        <v>2833</v>
      </c>
      <c r="C1239" s="73">
        <v>3.6</v>
      </c>
    </row>
    <row r="1240" spans="1:3">
      <c r="A1240" s="68" t="s">
        <v>2835</v>
      </c>
      <c r="B1240" s="69" t="s">
        <v>2836</v>
      </c>
      <c r="C1240" s="70">
        <v>3.9470000000000001</v>
      </c>
    </row>
    <row r="1241" spans="1:3">
      <c r="A1241" s="71" t="s">
        <v>2837</v>
      </c>
      <c r="B1241" s="72" t="s">
        <v>2838</v>
      </c>
      <c r="C1241" s="73">
        <v>3.9449999999999998</v>
      </c>
    </row>
    <row r="1242" spans="1:3">
      <c r="A1242" s="68" t="s">
        <v>2839</v>
      </c>
      <c r="B1242" s="69" t="s">
        <v>2838</v>
      </c>
      <c r="C1242" s="70">
        <v>3.835</v>
      </c>
    </row>
    <row r="1243" spans="1:3">
      <c r="A1243" s="71" t="s">
        <v>2840</v>
      </c>
      <c r="B1243" s="72" t="s">
        <v>2836</v>
      </c>
      <c r="C1243" s="73">
        <v>3.8370000000000002</v>
      </c>
    </row>
    <row r="1244" spans="1:3">
      <c r="A1244" s="68" t="s">
        <v>2841</v>
      </c>
      <c r="B1244" s="69" t="s">
        <v>2842</v>
      </c>
      <c r="C1244" s="70">
        <v>4.0060000000000002</v>
      </c>
    </row>
    <row r="1245" spans="1:3">
      <c r="A1245" s="71" t="s">
        <v>2843</v>
      </c>
      <c r="B1245" s="72" t="s">
        <v>2842</v>
      </c>
      <c r="C1245" s="73">
        <v>4</v>
      </c>
    </row>
    <row r="1246" spans="1:3">
      <c r="A1246" s="68" t="s">
        <v>2844</v>
      </c>
      <c r="B1246" s="69" t="s">
        <v>2845</v>
      </c>
      <c r="C1246" s="70">
        <v>4.2439999999999998</v>
      </c>
    </row>
    <row r="1247" spans="1:3">
      <c r="A1247" s="71" t="s">
        <v>2846</v>
      </c>
      <c r="B1247" s="72" t="s">
        <v>2847</v>
      </c>
      <c r="C1247" s="73">
        <v>4.242</v>
      </c>
    </row>
    <row r="1248" spans="1:3">
      <c r="A1248" s="68" t="s">
        <v>2848</v>
      </c>
      <c r="B1248" s="69" t="s">
        <v>2847</v>
      </c>
      <c r="C1248" s="70">
        <v>4.2350000000000003</v>
      </c>
    </row>
    <row r="1249" spans="1:3">
      <c r="A1249" s="71" t="s">
        <v>2849</v>
      </c>
      <c r="B1249" s="72" t="s">
        <v>2845</v>
      </c>
      <c r="C1249" s="73">
        <v>4.2370000000000001</v>
      </c>
    </row>
    <row r="1250" spans="1:3">
      <c r="A1250" s="68" t="s">
        <v>2850</v>
      </c>
      <c r="B1250" s="69" t="s">
        <v>2851</v>
      </c>
      <c r="C1250" s="70">
        <v>6.9109999999999996</v>
      </c>
    </row>
    <row r="1251" spans="1:3">
      <c r="A1251" s="71" t="s">
        <v>2852</v>
      </c>
      <c r="B1251" s="72" t="s">
        <v>2851</v>
      </c>
      <c r="C1251" s="73">
        <v>6.9109999999999996</v>
      </c>
    </row>
    <row r="1252" spans="1:3">
      <c r="A1252" s="68" t="s">
        <v>2853</v>
      </c>
      <c r="B1252" s="69" t="s">
        <v>2854</v>
      </c>
      <c r="C1252" s="70">
        <v>7.1470000000000002</v>
      </c>
    </row>
    <row r="1253" spans="1:3">
      <c r="A1253" s="71" t="s">
        <v>2855</v>
      </c>
      <c r="B1253" s="72" t="s">
        <v>2856</v>
      </c>
      <c r="C1253" s="73">
        <v>7.1449999999999996</v>
      </c>
    </row>
    <row r="1254" spans="1:3">
      <c r="A1254" s="68" t="s">
        <v>2857</v>
      </c>
      <c r="B1254" s="69" t="s">
        <v>2856</v>
      </c>
      <c r="C1254" s="70">
        <v>7.1449999999999996</v>
      </c>
    </row>
    <row r="1255" spans="1:3">
      <c r="A1255" s="71" t="s">
        <v>2858</v>
      </c>
      <c r="B1255" s="72" t="s">
        <v>2854</v>
      </c>
      <c r="C1255" s="73">
        <v>7.1470000000000002</v>
      </c>
    </row>
    <row r="1256" spans="1:3">
      <c r="A1256" s="68" t="s">
        <v>2859</v>
      </c>
      <c r="B1256" s="69" t="s">
        <v>2860</v>
      </c>
      <c r="C1256" s="70">
        <v>9.1460000000000008</v>
      </c>
    </row>
    <row r="1257" spans="1:3">
      <c r="A1257" s="71" t="s">
        <v>2861</v>
      </c>
      <c r="B1257" s="72" t="s">
        <v>2860</v>
      </c>
      <c r="C1257" s="73">
        <v>9.1460000000000008</v>
      </c>
    </row>
    <row r="1258" spans="1:3">
      <c r="A1258" s="68" t="s">
        <v>2862</v>
      </c>
      <c r="B1258" s="69" t="s">
        <v>2863</v>
      </c>
      <c r="C1258" s="70">
        <v>9.3819999999999997</v>
      </c>
    </row>
    <row r="1259" spans="1:3">
      <c r="A1259" s="71" t="s">
        <v>2864</v>
      </c>
      <c r="B1259" s="72" t="s">
        <v>2865</v>
      </c>
      <c r="C1259" s="73">
        <v>9.3780000000000001</v>
      </c>
    </row>
    <row r="1260" spans="1:3">
      <c r="A1260" s="68" t="s">
        <v>2866</v>
      </c>
      <c r="B1260" s="69" t="s">
        <v>2865</v>
      </c>
      <c r="C1260" s="70">
        <v>9.3770000000000007</v>
      </c>
    </row>
    <row r="1261" spans="1:3">
      <c r="A1261" s="71" t="s">
        <v>2867</v>
      </c>
      <c r="B1261" s="72" t="s">
        <v>2863</v>
      </c>
      <c r="C1261" s="73">
        <v>9.3810000000000002</v>
      </c>
    </row>
    <row r="1262" spans="1:3">
      <c r="A1262" s="68" t="s">
        <v>2868</v>
      </c>
      <c r="B1262" s="69" t="s">
        <v>2869</v>
      </c>
      <c r="C1262" s="70">
        <v>15.074999999999999</v>
      </c>
    </row>
    <row r="1263" spans="1:3">
      <c r="A1263" s="71" t="s">
        <v>2870</v>
      </c>
      <c r="B1263" s="72" t="s">
        <v>2869</v>
      </c>
      <c r="C1263" s="73">
        <v>15.074999999999999</v>
      </c>
    </row>
    <row r="1264" spans="1:3">
      <c r="A1264" s="68" t="s">
        <v>2871</v>
      </c>
      <c r="B1264" s="69" t="s">
        <v>2872</v>
      </c>
      <c r="C1264" s="70">
        <v>15.311</v>
      </c>
    </row>
    <row r="1265" spans="1:3">
      <c r="A1265" s="71" t="s">
        <v>2873</v>
      </c>
      <c r="B1265" s="72" t="s">
        <v>2874</v>
      </c>
      <c r="C1265" s="73">
        <v>15.307</v>
      </c>
    </row>
    <row r="1266" spans="1:3">
      <c r="A1266" s="68" t="s">
        <v>2875</v>
      </c>
      <c r="B1266" s="69" t="s">
        <v>2874</v>
      </c>
      <c r="C1266" s="70">
        <v>15.305999999999999</v>
      </c>
    </row>
    <row r="1267" spans="1:3">
      <c r="A1267" s="71" t="s">
        <v>2876</v>
      </c>
      <c r="B1267" s="72" t="s">
        <v>2872</v>
      </c>
      <c r="C1267" s="73">
        <v>15.31</v>
      </c>
    </row>
    <row r="1268" spans="1:3">
      <c r="A1268" s="68" t="s">
        <v>2877</v>
      </c>
      <c r="B1268" s="69" t="s">
        <v>2878</v>
      </c>
      <c r="C1268" s="70">
        <v>18.41</v>
      </c>
    </row>
    <row r="1269" spans="1:3">
      <c r="A1269" s="71" t="s">
        <v>2879</v>
      </c>
      <c r="B1269" s="72" t="s">
        <v>2878</v>
      </c>
      <c r="C1269" s="73">
        <v>18.41</v>
      </c>
    </row>
    <row r="1270" spans="1:3">
      <c r="A1270" s="68" t="s">
        <v>2880</v>
      </c>
      <c r="B1270" s="69" t="s">
        <v>2881</v>
      </c>
      <c r="C1270" s="70">
        <v>18.646000000000001</v>
      </c>
    </row>
    <row r="1271" spans="1:3">
      <c r="A1271" s="71" t="s">
        <v>2882</v>
      </c>
      <c r="B1271" s="72" t="s">
        <v>2883</v>
      </c>
      <c r="C1271" s="73">
        <v>18.641999999999999</v>
      </c>
    </row>
    <row r="1272" spans="1:3">
      <c r="A1272" s="68" t="s">
        <v>2884</v>
      </c>
      <c r="B1272" s="69" t="s">
        <v>2883</v>
      </c>
      <c r="C1272" s="70">
        <v>18.640999999999998</v>
      </c>
    </row>
    <row r="1273" spans="1:3">
      <c r="A1273" s="71" t="s">
        <v>2885</v>
      </c>
      <c r="B1273" s="72" t="s">
        <v>2881</v>
      </c>
      <c r="C1273" s="73">
        <v>18.645</v>
      </c>
    </row>
    <row r="1274" spans="1:3">
      <c r="A1274" s="68" t="s">
        <v>2886</v>
      </c>
      <c r="B1274" s="69" t="s">
        <v>2887</v>
      </c>
      <c r="C1274" s="70">
        <v>25.433</v>
      </c>
    </row>
    <row r="1275" spans="1:3">
      <c r="A1275" s="71" t="s">
        <v>2888</v>
      </c>
      <c r="B1275" s="72" t="s">
        <v>2887</v>
      </c>
      <c r="C1275" s="73">
        <v>25.433</v>
      </c>
    </row>
    <row r="1276" spans="1:3">
      <c r="A1276" s="68" t="s">
        <v>2889</v>
      </c>
      <c r="B1276" s="69" t="s">
        <v>2890</v>
      </c>
      <c r="C1276" s="70">
        <v>25.669</v>
      </c>
    </row>
    <row r="1277" spans="1:3">
      <c r="A1277" s="71" t="s">
        <v>2891</v>
      </c>
      <c r="B1277" s="72" t="s">
        <v>2892</v>
      </c>
      <c r="C1277" s="73">
        <v>25.664999999999999</v>
      </c>
    </row>
    <row r="1278" spans="1:3">
      <c r="A1278" s="68" t="s">
        <v>2893</v>
      </c>
      <c r="B1278" s="69" t="s">
        <v>2892</v>
      </c>
      <c r="C1278" s="70">
        <v>25.664999999999999</v>
      </c>
    </row>
    <row r="1279" spans="1:3">
      <c r="A1279" s="71" t="s">
        <v>2894</v>
      </c>
      <c r="B1279" s="72" t="s">
        <v>2890</v>
      </c>
      <c r="C1279" s="73">
        <v>25.669</v>
      </c>
    </row>
    <row r="1280" spans="1:3">
      <c r="A1280" s="68" t="s">
        <v>2895</v>
      </c>
      <c r="B1280" s="69" t="s">
        <v>2896</v>
      </c>
      <c r="C1280" s="70">
        <v>32.963000000000001</v>
      </c>
    </row>
    <row r="1281" spans="1:3">
      <c r="A1281" s="71" t="s">
        <v>2897</v>
      </c>
      <c r="B1281" s="72" t="s">
        <v>2896</v>
      </c>
      <c r="C1281" s="73">
        <v>32.963000000000001</v>
      </c>
    </row>
    <row r="1282" spans="1:3">
      <c r="A1282" s="68" t="s">
        <v>2898</v>
      </c>
      <c r="B1282" s="69" t="s">
        <v>2899</v>
      </c>
      <c r="C1282" s="70">
        <v>33.198</v>
      </c>
    </row>
    <row r="1283" spans="1:3">
      <c r="A1283" s="71" t="s">
        <v>2900</v>
      </c>
      <c r="B1283" s="72" t="s">
        <v>2901</v>
      </c>
      <c r="C1283" s="73">
        <v>33.194000000000003</v>
      </c>
    </row>
    <row r="1284" spans="1:3">
      <c r="A1284" s="68" t="s">
        <v>2902</v>
      </c>
      <c r="B1284" s="69" t="s">
        <v>2901</v>
      </c>
      <c r="C1284" s="70">
        <v>33.194000000000003</v>
      </c>
    </row>
    <row r="1285" spans="1:3">
      <c r="A1285" s="71" t="s">
        <v>2903</v>
      </c>
      <c r="B1285" s="72" t="s">
        <v>2899</v>
      </c>
      <c r="C1285" s="73">
        <v>33.198</v>
      </c>
    </row>
    <row r="1286" spans="1:3">
      <c r="A1286" s="68" t="s">
        <v>2904</v>
      </c>
      <c r="B1286" s="69" t="s">
        <v>2905</v>
      </c>
      <c r="C1286" s="70">
        <v>8.7110000000000003</v>
      </c>
    </row>
    <row r="1287" spans="1:3">
      <c r="A1287" s="71" t="s">
        <v>2906</v>
      </c>
      <c r="B1287" s="72" t="s">
        <v>2905</v>
      </c>
      <c r="C1287" s="73">
        <v>8.7110000000000003</v>
      </c>
    </row>
    <row r="1288" spans="1:3">
      <c r="A1288" s="68" t="s">
        <v>2907</v>
      </c>
      <c r="B1288" s="69" t="s">
        <v>2908</v>
      </c>
      <c r="C1288" s="70">
        <v>8.9469999999999992</v>
      </c>
    </row>
    <row r="1289" spans="1:3">
      <c r="A1289" s="71" t="s">
        <v>2909</v>
      </c>
      <c r="B1289" s="72" t="s">
        <v>2910</v>
      </c>
      <c r="C1289" s="73">
        <v>8.9450000000000003</v>
      </c>
    </row>
    <row r="1290" spans="1:3">
      <c r="A1290" s="68" t="s">
        <v>2911</v>
      </c>
      <c r="B1290" s="69" t="s">
        <v>2910</v>
      </c>
      <c r="C1290" s="70">
        <v>8.9450000000000003</v>
      </c>
    </row>
    <row r="1291" spans="1:3">
      <c r="A1291" s="71" t="s">
        <v>2912</v>
      </c>
      <c r="B1291" s="72" t="s">
        <v>2908</v>
      </c>
      <c r="C1291" s="73">
        <v>8.9469999999999992</v>
      </c>
    </row>
    <row r="1292" spans="1:3">
      <c r="A1292" s="68" t="s">
        <v>2913</v>
      </c>
      <c r="B1292" s="69" t="s">
        <v>2914</v>
      </c>
      <c r="C1292" s="70">
        <v>52.680999999999997</v>
      </c>
    </row>
    <row r="1293" spans="1:3">
      <c r="A1293" s="71" t="s">
        <v>2915</v>
      </c>
      <c r="B1293" s="72" t="s">
        <v>2914</v>
      </c>
      <c r="C1293" s="73">
        <v>52.680999999999997</v>
      </c>
    </row>
    <row r="1294" spans="1:3">
      <c r="A1294" s="68" t="s">
        <v>2916</v>
      </c>
      <c r="B1294" s="69" t="s">
        <v>2917</v>
      </c>
      <c r="C1294" s="70">
        <v>52.917000000000002</v>
      </c>
    </row>
    <row r="1295" spans="1:3">
      <c r="A1295" s="71" t="s">
        <v>2918</v>
      </c>
      <c r="B1295" s="72" t="s">
        <v>2919</v>
      </c>
      <c r="C1295" s="73">
        <v>52.917000000000002</v>
      </c>
    </row>
    <row r="1296" spans="1:3">
      <c r="A1296" s="68" t="s">
        <v>2920</v>
      </c>
      <c r="B1296" s="69" t="s">
        <v>2919</v>
      </c>
      <c r="C1296" s="70">
        <v>52.915999999999997</v>
      </c>
    </row>
    <row r="1297" spans="1:3">
      <c r="A1297" s="71" t="s">
        <v>2921</v>
      </c>
      <c r="B1297" s="72" t="s">
        <v>2917</v>
      </c>
      <c r="C1297" s="73">
        <v>52.915999999999997</v>
      </c>
    </row>
    <row r="1298" spans="1:3">
      <c r="A1298" s="68" t="s">
        <v>2922</v>
      </c>
      <c r="B1298" s="69" t="s">
        <v>2923</v>
      </c>
      <c r="C1298" s="70">
        <v>58.811999999999998</v>
      </c>
    </row>
    <row r="1299" spans="1:3">
      <c r="A1299" s="71" t="s">
        <v>2924</v>
      </c>
      <c r="B1299" s="72" t="s">
        <v>2923</v>
      </c>
      <c r="C1299" s="73">
        <v>58.811999999999998</v>
      </c>
    </row>
    <row r="1300" spans="1:3">
      <c r="A1300" s="68" t="s">
        <v>2925</v>
      </c>
      <c r="B1300" s="69" t="s">
        <v>2926</v>
      </c>
      <c r="C1300" s="70">
        <v>59.048000000000002</v>
      </c>
    </row>
    <row r="1301" spans="1:3">
      <c r="A1301" s="71" t="s">
        <v>2927</v>
      </c>
      <c r="B1301" s="72" t="s">
        <v>2928</v>
      </c>
      <c r="C1301" s="73">
        <v>59.048000000000002</v>
      </c>
    </row>
    <row r="1302" spans="1:3">
      <c r="A1302" s="68" t="s">
        <v>2929</v>
      </c>
      <c r="B1302" s="69" t="s">
        <v>2928</v>
      </c>
      <c r="C1302" s="70">
        <v>59.046999999999997</v>
      </c>
    </row>
    <row r="1303" spans="1:3">
      <c r="A1303" s="71" t="s">
        <v>2930</v>
      </c>
      <c r="B1303" s="72" t="s">
        <v>2926</v>
      </c>
      <c r="C1303" s="73">
        <v>59.046999999999997</v>
      </c>
    </row>
    <row r="1304" spans="1:3">
      <c r="A1304" s="68" t="s">
        <v>2931</v>
      </c>
      <c r="B1304" s="69" t="s">
        <v>2932</v>
      </c>
      <c r="C1304" s="70">
        <v>69.382999999999996</v>
      </c>
    </row>
    <row r="1305" spans="1:3">
      <c r="A1305" s="71" t="s">
        <v>2933</v>
      </c>
      <c r="B1305" s="72" t="s">
        <v>2932</v>
      </c>
      <c r="C1305" s="73">
        <v>69.382999999999996</v>
      </c>
    </row>
    <row r="1306" spans="1:3">
      <c r="A1306" s="68" t="s">
        <v>2934</v>
      </c>
      <c r="B1306" s="69" t="s">
        <v>2935</v>
      </c>
      <c r="C1306" s="70">
        <v>69.617999999999995</v>
      </c>
    </row>
    <row r="1307" spans="1:3">
      <c r="A1307" s="71" t="s">
        <v>2936</v>
      </c>
      <c r="B1307" s="72" t="s">
        <v>2937</v>
      </c>
      <c r="C1307" s="73">
        <v>69.616</v>
      </c>
    </row>
    <row r="1308" spans="1:3">
      <c r="A1308" s="68" t="s">
        <v>2938</v>
      </c>
      <c r="B1308" s="69" t="s">
        <v>2937</v>
      </c>
      <c r="C1308" s="70">
        <v>69.616</v>
      </c>
    </row>
    <row r="1309" spans="1:3">
      <c r="A1309" s="71" t="s">
        <v>2939</v>
      </c>
      <c r="B1309" s="72" t="s">
        <v>2935</v>
      </c>
      <c r="C1309" s="73">
        <v>69.617999999999995</v>
      </c>
    </row>
    <row r="1310" spans="1:3">
      <c r="A1310" s="68" t="s">
        <v>2940</v>
      </c>
      <c r="B1310" s="69" t="s">
        <v>2941</v>
      </c>
      <c r="C1310" s="70">
        <v>122.02</v>
      </c>
    </row>
    <row r="1311" spans="1:3">
      <c r="A1311" s="71" t="s">
        <v>2942</v>
      </c>
      <c r="B1311" s="72" t="s">
        <v>2941</v>
      </c>
      <c r="C1311" s="73">
        <v>122.02</v>
      </c>
    </row>
    <row r="1312" spans="1:3">
      <c r="A1312" s="68" t="s">
        <v>2943</v>
      </c>
      <c r="B1312" s="69" t="s">
        <v>2944</v>
      </c>
      <c r="C1312" s="70">
        <v>122.30800000000001</v>
      </c>
    </row>
    <row r="1313" spans="1:3">
      <c r="A1313" s="71" t="s">
        <v>2945</v>
      </c>
      <c r="B1313" s="72" t="s">
        <v>2946</v>
      </c>
      <c r="C1313" s="73">
        <v>122.254</v>
      </c>
    </row>
    <row r="1314" spans="1:3">
      <c r="A1314" s="68" t="s">
        <v>2947</v>
      </c>
      <c r="B1314" s="69" t="s">
        <v>2946</v>
      </c>
      <c r="C1314" s="70">
        <v>122.253</v>
      </c>
    </row>
    <row r="1315" spans="1:3">
      <c r="A1315" s="71" t="s">
        <v>2948</v>
      </c>
      <c r="B1315" s="72" t="s">
        <v>2944</v>
      </c>
      <c r="C1315" s="73">
        <v>122.253</v>
      </c>
    </row>
    <row r="1316" spans="1:3">
      <c r="A1316" s="68" t="s">
        <v>2949</v>
      </c>
      <c r="B1316" s="69" t="s">
        <v>2950</v>
      </c>
      <c r="C1316" s="70">
        <v>182.989</v>
      </c>
    </row>
    <row r="1317" spans="1:3">
      <c r="A1317" s="71" t="s">
        <v>2951</v>
      </c>
      <c r="B1317" s="72" t="s">
        <v>2950</v>
      </c>
      <c r="C1317" s="73">
        <v>182.989</v>
      </c>
    </row>
    <row r="1318" spans="1:3">
      <c r="A1318" s="68" t="s">
        <v>2952</v>
      </c>
      <c r="B1318" s="69" t="s">
        <v>2953</v>
      </c>
      <c r="C1318" s="70">
        <v>183.27699999999999</v>
      </c>
    </row>
    <row r="1319" spans="1:3">
      <c r="A1319" s="71" t="s">
        <v>2954</v>
      </c>
      <c r="B1319" s="72" t="s">
        <v>2955</v>
      </c>
      <c r="C1319" s="73">
        <v>183.22300000000001</v>
      </c>
    </row>
    <row r="1320" spans="1:3">
      <c r="A1320" s="68" t="s">
        <v>2956</v>
      </c>
      <c r="B1320" s="69" t="s">
        <v>2955</v>
      </c>
      <c r="C1320" s="70">
        <v>183.22200000000001</v>
      </c>
    </row>
    <row r="1321" spans="1:3">
      <c r="A1321" s="71" t="s">
        <v>2957</v>
      </c>
      <c r="B1321" s="72" t="s">
        <v>2953</v>
      </c>
      <c r="C1321" s="73">
        <v>183.22200000000001</v>
      </c>
    </row>
    <row r="1322" spans="1:3">
      <c r="A1322" s="68" t="s">
        <v>2958</v>
      </c>
      <c r="B1322" s="69" t="s">
        <v>2959</v>
      </c>
      <c r="C1322" s="70">
        <v>0.54200000000000004</v>
      </c>
    </row>
    <row r="1323" spans="1:3">
      <c r="A1323" s="71" t="s">
        <v>2960</v>
      </c>
      <c r="B1323" s="72" t="s">
        <v>2961</v>
      </c>
      <c r="C1323" s="73">
        <v>0.80200000000000005</v>
      </c>
    </row>
    <row r="1324" spans="1:3">
      <c r="A1324" s="68" t="s">
        <v>2962</v>
      </c>
      <c r="B1324" s="69" t="s">
        <v>2963</v>
      </c>
      <c r="C1324" s="70">
        <v>0.89600000000000002</v>
      </c>
    </row>
    <row r="1325" spans="1:3">
      <c r="A1325" s="71" t="s">
        <v>2964</v>
      </c>
      <c r="B1325" s="72" t="s">
        <v>2965</v>
      </c>
      <c r="C1325" s="73">
        <v>0.64400000000000002</v>
      </c>
    </row>
    <row r="1326" spans="1:3">
      <c r="A1326" s="68" t="s">
        <v>2966</v>
      </c>
      <c r="B1326" s="69" t="s">
        <v>2967</v>
      </c>
      <c r="C1326" s="70">
        <v>0.69</v>
      </c>
    </row>
    <row r="1327" spans="1:3">
      <c r="A1327" s="71" t="s">
        <v>2968</v>
      </c>
      <c r="B1327" s="72" t="s">
        <v>2969</v>
      </c>
      <c r="C1327" s="73">
        <v>0.625</v>
      </c>
    </row>
    <row r="1328" spans="1:3">
      <c r="A1328" s="68" t="s">
        <v>2970</v>
      </c>
      <c r="B1328" s="69" t="s">
        <v>2971</v>
      </c>
      <c r="C1328" s="70">
        <v>0.55400000000000005</v>
      </c>
    </row>
    <row r="1329" spans="1:3">
      <c r="A1329" s="71" t="s">
        <v>2972</v>
      </c>
      <c r="B1329" s="72" t="s">
        <v>2973</v>
      </c>
      <c r="C1329" s="73">
        <v>0.80200000000000005</v>
      </c>
    </row>
    <row r="1330" spans="1:3">
      <c r="A1330" s="68" t="s">
        <v>2974</v>
      </c>
      <c r="B1330" s="69" t="s">
        <v>2975</v>
      </c>
      <c r="C1330" s="70">
        <v>0.89600000000000002</v>
      </c>
    </row>
    <row r="1331" spans="1:3">
      <c r="A1331" s="71" t="s">
        <v>2976</v>
      </c>
      <c r="B1331" s="72" t="s">
        <v>2977</v>
      </c>
      <c r="C1331" s="73">
        <v>0.59199999999999997</v>
      </c>
    </row>
    <row r="1332" spans="1:3">
      <c r="A1332" s="68" t="s">
        <v>2978</v>
      </c>
      <c r="B1332" s="69" t="s">
        <v>2979</v>
      </c>
      <c r="C1332" s="70">
        <v>0.64800000000000002</v>
      </c>
    </row>
    <row r="1333" spans="1:3">
      <c r="A1333" s="71" t="s">
        <v>2980</v>
      </c>
      <c r="B1333" s="72" t="s">
        <v>2981</v>
      </c>
      <c r="C1333" s="73">
        <v>0.69399999999999995</v>
      </c>
    </row>
    <row r="1334" spans="1:3">
      <c r="A1334" s="68" t="s">
        <v>2982</v>
      </c>
      <c r="B1334" s="69" t="s">
        <v>2983</v>
      </c>
      <c r="C1334" s="70">
        <v>0.629</v>
      </c>
    </row>
    <row r="1335" spans="1:3">
      <c r="A1335" s="71" t="s">
        <v>2984</v>
      </c>
      <c r="B1335" s="72" t="s">
        <v>2985</v>
      </c>
      <c r="C1335" s="73">
        <v>0.59699999999999998</v>
      </c>
    </row>
    <row r="1336" spans="1:3">
      <c r="A1336" s="68" t="s">
        <v>2986</v>
      </c>
      <c r="B1336" s="69" t="s">
        <v>2987</v>
      </c>
      <c r="C1336" s="70">
        <v>0.85399999999999998</v>
      </c>
    </row>
    <row r="1337" spans="1:3">
      <c r="A1337" s="71" t="s">
        <v>2988</v>
      </c>
      <c r="B1337" s="72" t="s">
        <v>2989</v>
      </c>
      <c r="C1337" s="73">
        <v>1</v>
      </c>
    </row>
    <row r="1338" spans="1:3">
      <c r="A1338" s="68" t="s">
        <v>2990</v>
      </c>
      <c r="B1338" s="69" t="s">
        <v>2991</v>
      </c>
      <c r="C1338" s="70">
        <v>0.69099999999999995</v>
      </c>
    </row>
    <row r="1339" spans="1:3">
      <c r="A1339" s="71" t="s">
        <v>2992</v>
      </c>
      <c r="B1339" s="72" t="s">
        <v>2993</v>
      </c>
      <c r="C1339" s="73">
        <v>0.73699999999999999</v>
      </c>
    </row>
    <row r="1340" spans="1:3">
      <c r="A1340" s="68" t="s">
        <v>2994</v>
      </c>
      <c r="B1340" s="69" t="s">
        <v>2995</v>
      </c>
      <c r="C1340" s="70">
        <v>0.67200000000000004</v>
      </c>
    </row>
    <row r="1341" spans="1:3">
      <c r="A1341" s="71" t="s">
        <v>2996</v>
      </c>
      <c r="B1341" s="72" t="s">
        <v>2997</v>
      </c>
      <c r="C1341" s="73">
        <v>1.8160000000000001</v>
      </c>
    </row>
    <row r="1342" spans="1:3">
      <c r="A1342" s="68" t="s">
        <v>2998</v>
      </c>
      <c r="B1342" s="69" t="s">
        <v>2999</v>
      </c>
      <c r="C1342" s="70">
        <v>2.2549999999999999</v>
      </c>
    </row>
    <row r="1343" spans="1:3">
      <c r="A1343" s="71" t="s">
        <v>3000</v>
      </c>
      <c r="B1343" s="72" t="s">
        <v>3001</v>
      </c>
      <c r="C1343" s="73">
        <v>2.5449999999999999</v>
      </c>
    </row>
    <row r="1344" spans="1:3">
      <c r="A1344" s="68" t="s">
        <v>3002</v>
      </c>
      <c r="B1344" s="69" t="s">
        <v>3003</v>
      </c>
      <c r="C1344" s="70">
        <v>1.8520000000000001</v>
      </c>
    </row>
    <row r="1345" spans="1:3">
      <c r="A1345" s="71" t="s">
        <v>3004</v>
      </c>
      <c r="B1345" s="72" t="s">
        <v>3005</v>
      </c>
      <c r="C1345" s="73">
        <v>1.897</v>
      </c>
    </row>
    <row r="1346" spans="1:3">
      <c r="A1346" s="68" t="s">
        <v>3006</v>
      </c>
      <c r="B1346" s="69" t="s">
        <v>3007</v>
      </c>
      <c r="C1346" s="70">
        <v>1.8320000000000001</v>
      </c>
    </row>
    <row r="1347" spans="1:3">
      <c r="A1347" s="71" t="s">
        <v>3008</v>
      </c>
      <c r="B1347" s="72" t="s">
        <v>3009</v>
      </c>
      <c r="C1347" s="73">
        <v>1.982</v>
      </c>
    </row>
    <row r="1348" spans="1:3">
      <c r="A1348" s="68" t="s">
        <v>3010</v>
      </c>
      <c r="B1348" s="69" t="s">
        <v>3011</v>
      </c>
      <c r="C1348" s="70">
        <v>2.4609999999999999</v>
      </c>
    </row>
    <row r="1349" spans="1:3">
      <c r="A1349" s="71" t="s">
        <v>3012</v>
      </c>
      <c r="B1349" s="72" t="s">
        <v>3013</v>
      </c>
      <c r="C1349" s="73">
        <v>2.7509999999999999</v>
      </c>
    </row>
    <row r="1350" spans="1:3">
      <c r="A1350" s="68" t="s">
        <v>3014</v>
      </c>
      <c r="B1350" s="69" t="s">
        <v>3015</v>
      </c>
      <c r="C1350" s="70">
        <v>2.0179999999999998</v>
      </c>
    </row>
    <row r="1351" spans="1:3">
      <c r="A1351" s="71" t="s">
        <v>3016</v>
      </c>
      <c r="B1351" s="72" t="s">
        <v>3017</v>
      </c>
      <c r="C1351" s="73">
        <v>2.0630000000000002</v>
      </c>
    </row>
    <row r="1352" spans="1:3">
      <c r="A1352" s="68" t="s">
        <v>3018</v>
      </c>
      <c r="B1352" s="69" t="s">
        <v>3019</v>
      </c>
      <c r="C1352" s="70">
        <v>1.998</v>
      </c>
    </row>
    <row r="1353" spans="1:3">
      <c r="A1353" s="71" t="s">
        <v>3020</v>
      </c>
      <c r="B1353" s="72" t="s">
        <v>3021</v>
      </c>
      <c r="C1353" s="73">
        <v>1.9550000000000001</v>
      </c>
    </row>
    <row r="1354" spans="1:3">
      <c r="A1354" s="68" t="s">
        <v>3022</v>
      </c>
      <c r="B1354" s="69" t="s">
        <v>3023</v>
      </c>
      <c r="C1354" s="70">
        <v>2.3540000000000001</v>
      </c>
    </row>
    <row r="1355" spans="1:3">
      <c r="A1355" s="71" t="s">
        <v>3024</v>
      </c>
      <c r="B1355" s="72" t="s">
        <v>3025</v>
      </c>
      <c r="C1355" s="73">
        <v>2.6440000000000001</v>
      </c>
    </row>
    <row r="1356" spans="1:3">
      <c r="A1356" s="68" t="s">
        <v>3026</v>
      </c>
      <c r="B1356" s="69" t="s">
        <v>3027</v>
      </c>
      <c r="C1356" s="70">
        <v>1.9910000000000001</v>
      </c>
    </row>
    <row r="1357" spans="1:3">
      <c r="A1357" s="71" t="s">
        <v>3028</v>
      </c>
      <c r="B1357" s="72" t="s">
        <v>3029</v>
      </c>
      <c r="C1357" s="73">
        <v>2.036</v>
      </c>
    </row>
    <row r="1358" spans="1:3">
      <c r="A1358" s="68" t="s">
        <v>3030</v>
      </c>
      <c r="B1358" s="69" t="s">
        <v>3031</v>
      </c>
      <c r="C1358" s="70">
        <v>1.9710000000000001</v>
      </c>
    </row>
    <row r="1359" spans="1:3">
      <c r="A1359" s="71" t="s">
        <v>3032</v>
      </c>
      <c r="B1359" s="72" t="s">
        <v>3033</v>
      </c>
      <c r="C1359" s="73">
        <v>1.087</v>
      </c>
    </row>
    <row r="1360" spans="1:3">
      <c r="A1360" s="68" t="s">
        <v>3034</v>
      </c>
      <c r="B1360" s="69" t="s">
        <v>3035</v>
      </c>
      <c r="C1360" s="70">
        <v>1.0680000000000001</v>
      </c>
    </row>
    <row r="1361" spans="1:3">
      <c r="A1361" s="71" t="s">
        <v>3036</v>
      </c>
      <c r="B1361" s="72" t="s">
        <v>3037</v>
      </c>
      <c r="C1361" s="73">
        <v>1.351</v>
      </c>
    </row>
    <row r="1362" spans="1:3">
      <c r="A1362" s="68" t="s">
        <v>3038</v>
      </c>
      <c r="B1362" s="69" t="s">
        <v>3039</v>
      </c>
      <c r="C1362" s="70">
        <v>1.3320000000000001</v>
      </c>
    </row>
    <row r="1363" spans="1:3">
      <c r="A1363" s="71" t="s">
        <v>3040</v>
      </c>
      <c r="B1363" s="72" t="s">
        <v>3041</v>
      </c>
      <c r="C1363" s="73">
        <v>1.895</v>
      </c>
    </row>
    <row r="1364" spans="1:3">
      <c r="A1364" s="68" t="s">
        <v>3042</v>
      </c>
      <c r="B1364" s="69" t="s">
        <v>3043</v>
      </c>
      <c r="C1364" s="70">
        <v>1.93</v>
      </c>
    </row>
    <row r="1365" spans="1:3">
      <c r="A1365" s="71" t="s">
        <v>3044</v>
      </c>
      <c r="B1365" s="72" t="s">
        <v>3045</v>
      </c>
      <c r="C1365" s="73">
        <v>2.6280000000000001</v>
      </c>
    </row>
    <row r="1366" spans="1:3">
      <c r="A1366" s="68" t="s">
        <v>3046</v>
      </c>
      <c r="B1366" s="69" t="s">
        <v>3047</v>
      </c>
      <c r="C1366" s="70">
        <v>2.609</v>
      </c>
    </row>
    <row r="1367" spans="1:3">
      <c r="A1367" s="71" t="s">
        <v>3048</v>
      </c>
      <c r="B1367" s="72" t="s">
        <v>3049</v>
      </c>
      <c r="C1367" s="73">
        <v>3.7370000000000001</v>
      </c>
    </row>
    <row r="1368" spans="1:3">
      <c r="A1368" s="68" t="s">
        <v>3050</v>
      </c>
      <c r="B1368" s="69" t="s">
        <v>3051</v>
      </c>
      <c r="C1368" s="70">
        <v>3.718</v>
      </c>
    </row>
    <row r="1369" spans="1:3">
      <c r="A1369" s="71" t="s">
        <v>3052</v>
      </c>
      <c r="B1369" s="72" t="s">
        <v>3053</v>
      </c>
      <c r="C1369" s="73">
        <v>4.4530000000000003</v>
      </c>
    </row>
    <row r="1370" spans="1:3">
      <c r="A1370" s="68" t="s">
        <v>3054</v>
      </c>
      <c r="B1370" s="69" t="s">
        <v>3055</v>
      </c>
      <c r="C1370" s="70">
        <v>4.5970000000000004</v>
      </c>
    </row>
    <row r="1371" spans="1:3">
      <c r="A1371" s="71" t="s">
        <v>3056</v>
      </c>
      <c r="B1371" s="72" t="s">
        <v>3057</v>
      </c>
      <c r="C1371" s="73">
        <v>7.0449999999999999</v>
      </c>
    </row>
    <row r="1372" spans="1:3">
      <c r="A1372" s="68" t="s">
        <v>3058</v>
      </c>
      <c r="B1372" s="69" t="s">
        <v>3059</v>
      </c>
      <c r="C1372" s="70">
        <v>7.0259999999999998</v>
      </c>
    </row>
    <row r="1373" spans="1:3">
      <c r="A1373" s="71" t="s">
        <v>3060</v>
      </c>
      <c r="B1373" s="72" t="s">
        <v>3061</v>
      </c>
      <c r="C1373" s="73">
        <v>1.1120000000000001</v>
      </c>
    </row>
    <row r="1374" spans="1:3">
      <c r="A1374" s="68" t="s">
        <v>3062</v>
      </c>
      <c r="B1374" s="69" t="s">
        <v>3063</v>
      </c>
      <c r="C1374" s="70">
        <v>1.3069999999999999</v>
      </c>
    </row>
    <row r="1375" spans="1:3">
      <c r="A1375" s="71" t="s">
        <v>3064</v>
      </c>
      <c r="B1375" s="72" t="s">
        <v>3065</v>
      </c>
      <c r="C1375" s="73">
        <v>1.728</v>
      </c>
    </row>
    <row r="1376" spans="1:3">
      <c r="A1376" s="68" t="s">
        <v>3066</v>
      </c>
      <c r="B1376" s="69" t="s">
        <v>3067</v>
      </c>
      <c r="C1376" s="70">
        <v>3.202</v>
      </c>
    </row>
    <row r="1377" spans="1:3">
      <c r="A1377" s="71" t="s">
        <v>3068</v>
      </c>
      <c r="B1377" s="72" t="s">
        <v>3069</v>
      </c>
      <c r="C1377" s="73">
        <v>3.7280000000000002</v>
      </c>
    </row>
    <row r="1378" spans="1:3">
      <c r="A1378" s="68" t="s">
        <v>3070</v>
      </c>
      <c r="B1378" s="69" t="s">
        <v>3071</v>
      </c>
      <c r="C1378" s="70">
        <v>5.67</v>
      </c>
    </row>
    <row r="1379" spans="1:3">
      <c r="A1379" s="71" t="s">
        <v>3072</v>
      </c>
      <c r="B1379" s="72" t="s">
        <v>3065</v>
      </c>
      <c r="C1379" s="73">
        <v>2.395</v>
      </c>
    </row>
    <row r="1380" spans="1:3">
      <c r="A1380" s="68" t="s">
        <v>3073</v>
      </c>
      <c r="B1380" s="69" t="s">
        <v>2854</v>
      </c>
      <c r="C1380" s="70">
        <v>7.1470000000000002</v>
      </c>
    </row>
    <row r="1381" spans="1:3">
      <c r="A1381" s="71" t="s">
        <v>3074</v>
      </c>
      <c r="B1381" s="72" t="s">
        <v>2856</v>
      </c>
      <c r="C1381" s="73">
        <v>7.1449999999999996</v>
      </c>
    </row>
    <row r="1382" spans="1:3">
      <c r="A1382" s="68" t="s">
        <v>3075</v>
      </c>
      <c r="B1382" s="69" t="s">
        <v>2908</v>
      </c>
      <c r="C1382" s="70">
        <v>8.9469999999999992</v>
      </c>
    </row>
    <row r="1383" spans="1:3">
      <c r="A1383" s="71" t="s">
        <v>3076</v>
      </c>
      <c r="B1383" s="72" t="s">
        <v>2910</v>
      </c>
      <c r="C1383" s="73">
        <v>8.9450000000000003</v>
      </c>
    </row>
    <row r="1384" spans="1:3">
      <c r="A1384" s="68" t="s">
        <v>3077</v>
      </c>
      <c r="B1384" s="69" t="s">
        <v>2863</v>
      </c>
      <c r="C1384" s="70">
        <v>9.3819999999999997</v>
      </c>
    </row>
    <row r="1385" spans="1:3">
      <c r="A1385" s="71" t="s">
        <v>3078</v>
      </c>
      <c r="B1385" s="72" t="s">
        <v>2865</v>
      </c>
      <c r="C1385" s="73">
        <v>9.3780000000000001</v>
      </c>
    </row>
    <row r="1386" spans="1:3">
      <c r="A1386" s="68" t="s">
        <v>3079</v>
      </c>
      <c r="B1386" s="69" t="s">
        <v>3080</v>
      </c>
      <c r="C1386" s="70">
        <v>0</v>
      </c>
    </row>
    <row r="1387" spans="1:3">
      <c r="A1387" s="71" t="s">
        <v>3081</v>
      </c>
      <c r="B1387" s="72" t="s">
        <v>2872</v>
      </c>
      <c r="C1387" s="73">
        <v>15.311</v>
      </c>
    </row>
    <row r="1388" spans="1:3">
      <c r="A1388" s="68" t="s">
        <v>3082</v>
      </c>
      <c r="B1388" s="69" t="s">
        <v>2874</v>
      </c>
      <c r="C1388" s="70">
        <v>15.307</v>
      </c>
    </row>
    <row r="1389" spans="1:3">
      <c r="A1389" s="71" t="s">
        <v>3083</v>
      </c>
      <c r="B1389" s="72" t="s">
        <v>3084</v>
      </c>
      <c r="C1389" s="73">
        <v>0</v>
      </c>
    </row>
    <row r="1390" spans="1:3">
      <c r="A1390" s="68" t="s">
        <v>3085</v>
      </c>
      <c r="B1390" s="69" t="s">
        <v>2881</v>
      </c>
      <c r="C1390" s="70">
        <v>18.646000000000001</v>
      </c>
    </row>
    <row r="1391" spans="1:3">
      <c r="A1391" s="71" t="s">
        <v>3086</v>
      </c>
      <c r="B1391" s="72" t="s">
        <v>2883</v>
      </c>
      <c r="C1391" s="73">
        <v>18.641999999999999</v>
      </c>
    </row>
    <row r="1392" spans="1:3">
      <c r="A1392" s="68" t="s">
        <v>3087</v>
      </c>
      <c r="B1392" s="69" t="s">
        <v>2883</v>
      </c>
      <c r="C1392" s="70">
        <v>0</v>
      </c>
    </row>
    <row r="1393" spans="1:3">
      <c r="A1393" s="71" t="s">
        <v>3088</v>
      </c>
      <c r="B1393" s="72" t="s">
        <v>3089</v>
      </c>
      <c r="C1393" s="73">
        <v>0</v>
      </c>
    </row>
    <row r="1394" spans="1:3">
      <c r="A1394" s="68" t="s">
        <v>3090</v>
      </c>
      <c r="B1394" s="69" t="s">
        <v>2890</v>
      </c>
      <c r="C1394" s="70">
        <v>25.669</v>
      </c>
    </row>
    <row r="1395" spans="1:3">
      <c r="A1395" s="71" t="s">
        <v>3091</v>
      </c>
      <c r="B1395" s="72" t="s">
        <v>2892</v>
      </c>
      <c r="C1395" s="73">
        <v>25.664999999999999</v>
      </c>
    </row>
    <row r="1396" spans="1:3">
      <c r="A1396" s="68" t="s">
        <v>3092</v>
      </c>
      <c r="B1396" s="69" t="s">
        <v>3093</v>
      </c>
      <c r="C1396" s="70">
        <v>0</v>
      </c>
    </row>
    <row r="1397" spans="1:3">
      <c r="A1397" s="71" t="s">
        <v>3094</v>
      </c>
      <c r="B1397" s="72" t="s">
        <v>2899</v>
      </c>
      <c r="C1397" s="73">
        <v>33.198</v>
      </c>
    </row>
    <row r="1398" spans="1:3">
      <c r="A1398" s="68" t="s">
        <v>3095</v>
      </c>
      <c r="B1398" s="69" t="s">
        <v>2901</v>
      </c>
      <c r="C1398" s="70">
        <v>33.194000000000003</v>
      </c>
    </row>
    <row r="1399" spans="1:3">
      <c r="A1399" s="71" t="s">
        <v>3096</v>
      </c>
      <c r="B1399" s="72" t="s">
        <v>3097</v>
      </c>
      <c r="C1399" s="73">
        <v>0</v>
      </c>
    </row>
    <row r="1400" spans="1:3">
      <c r="A1400" s="68" t="s">
        <v>3098</v>
      </c>
      <c r="B1400" s="69" t="s">
        <v>2917</v>
      </c>
      <c r="C1400" s="70">
        <v>52.917000000000002</v>
      </c>
    </row>
    <row r="1401" spans="1:3">
      <c r="A1401" s="71" t="s">
        <v>3099</v>
      </c>
      <c r="B1401" s="72" t="s">
        <v>2919</v>
      </c>
      <c r="C1401" s="73">
        <v>52.917000000000002</v>
      </c>
    </row>
    <row r="1402" spans="1:3">
      <c r="A1402" s="68" t="s">
        <v>3100</v>
      </c>
      <c r="B1402" s="69" t="s">
        <v>2926</v>
      </c>
      <c r="C1402" s="70">
        <v>59.078000000000003</v>
      </c>
    </row>
    <row r="1403" spans="1:3">
      <c r="A1403" s="71" t="s">
        <v>3101</v>
      </c>
      <c r="B1403" s="72" t="s">
        <v>2928</v>
      </c>
      <c r="C1403" s="73">
        <v>59.078000000000003</v>
      </c>
    </row>
    <row r="1404" spans="1:3">
      <c r="A1404" s="68" t="s">
        <v>3102</v>
      </c>
      <c r="B1404" s="69" t="s">
        <v>2935</v>
      </c>
      <c r="C1404" s="70">
        <v>69.617999999999995</v>
      </c>
    </row>
    <row r="1405" spans="1:3">
      <c r="A1405" s="71" t="s">
        <v>3103</v>
      </c>
      <c r="B1405" s="72" t="s">
        <v>2937</v>
      </c>
      <c r="C1405" s="73">
        <v>69.617999999999995</v>
      </c>
    </row>
    <row r="1406" spans="1:3">
      <c r="A1406" s="68" t="s">
        <v>3104</v>
      </c>
      <c r="B1406" s="69" t="s">
        <v>2944</v>
      </c>
      <c r="C1406" s="70">
        <v>112.256</v>
      </c>
    </row>
    <row r="1407" spans="1:3">
      <c r="A1407" s="71" t="s">
        <v>3105</v>
      </c>
      <c r="B1407" s="72" t="s">
        <v>2946</v>
      </c>
      <c r="C1407" s="73">
        <v>112.256</v>
      </c>
    </row>
    <row r="1408" spans="1:3">
      <c r="A1408" s="68" t="s">
        <v>3106</v>
      </c>
      <c r="B1408" s="69" t="s">
        <v>2946</v>
      </c>
      <c r="C1408" s="70">
        <v>112.256</v>
      </c>
    </row>
    <row r="1409" spans="1:3">
      <c r="A1409" s="71" t="s">
        <v>3107</v>
      </c>
      <c r="B1409" s="72" t="s">
        <v>3108</v>
      </c>
      <c r="C1409" s="73">
        <v>2.9529999999999998</v>
      </c>
    </row>
    <row r="1410" spans="1:3">
      <c r="A1410" s="68" t="s">
        <v>3109</v>
      </c>
      <c r="B1410" s="69" t="s">
        <v>3110</v>
      </c>
      <c r="C1410" s="70">
        <v>4.234</v>
      </c>
    </row>
    <row r="1411" spans="1:3">
      <c r="A1411" s="71" t="s">
        <v>3111</v>
      </c>
      <c r="B1411" s="72" t="s">
        <v>3112</v>
      </c>
      <c r="C1411" s="73">
        <v>0</v>
      </c>
    </row>
    <row r="1412" spans="1:3">
      <c r="A1412" s="68" t="s">
        <v>3113</v>
      </c>
      <c r="B1412" s="69" t="s">
        <v>3114</v>
      </c>
      <c r="C1412" s="70">
        <v>0</v>
      </c>
    </row>
    <row r="1413" spans="1:3">
      <c r="A1413" s="71" t="s">
        <v>3115</v>
      </c>
      <c r="B1413" s="72" t="s">
        <v>3116</v>
      </c>
      <c r="C1413" s="73">
        <v>10.129</v>
      </c>
    </row>
    <row r="1414" spans="1:3">
      <c r="A1414" s="68" t="s">
        <v>3117</v>
      </c>
      <c r="B1414" s="69" t="s">
        <v>3118</v>
      </c>
      <c r="C1414" s="70">
        <v>0</v>
      </c>
    </row>
    <row r="1415" spans="1:3">
      <c r="A1415" s="71" t="s">
        <v>3119</v>
      </c>
      <c r="B1415" s="72" t="s">
        <v>3120</v>
      </c>
      <c r="C1415" s="73">
        <v>0.01</v>
      </c>
    </row>
    <row r="1416" spans="1:3">
      <c r="A1416" s="68" t="s">
        <v>3121</v>
      </c>
      <c r="B1416" s="69" t="s">
        <v>3122</v>
      </c>
      <c r="C1416" s="70">
        <v>0.01</v>
      </c>
    </row>
    <row r="1417" spans="1:3">
      <c r="A1417" s="71" t="s">
        <v>3123</v>
      </c>
      <c r="B1417" s="72" t="s">
        <v>3124</v>
      </c>
      <c r="C1417" s="73">
        <v>0.01</v>
      </c>
    </row>
    <row r="1418" spans="1:3">
      <c r="A1418" s="68" t="s">
        <v>3125</v>
      </c>
      <c r="B1418" s="69" t="s">
        <v>3126</v>
      </c>
      <c r="C1418" s="70">
        <v>0.01</v>
      </c>
    </row>
    <row r="1419" spans="1:3">
      <c r="A1419" s="71" t="s">
        <v>3127</v>
      </c>
      <c r="B1419" s="72" t="s">
        <v>3128</v>
      </c>
      <c r="C1419" s="73">
        <v>0.01</v>
      </c>
    </row>
    <row r="1420" spans="1:3">
      <c r="A1420" s="68" t="s">
        <v>3129</v>
      </c>
      <c r="B1420" s="69" t="s">
        <v>3130</v>
      </c>
      <c r="C1420" s="70">
        <v>0.01</v>
      </c>
    </row>
    <row r="1421" spans="1:3">
      <c r="A1421" s="71" t="s">
        <v>3131</v>
      </c>
      <c r="B1421" s="72" t="s">
        <v>3132</v>
      </c>
      <c r="C1421" s="73">
        <v>0.01</v>
      </c>
    </row>
    <row r="1422" spans="1:3">
      <c r="A1422" s="68" t="s">
        <v>3133</v>
      </c>
      <c r="B1422" s="69" t="s">
        <v>3134</v>
      </c>
      <c r="C1422" s="70">
        <v>0.01</v>
      </c>
    </row>
    <row r="1423" spans="1:3">
      <c r="A1423" s="71" t="s">
        <v>3135</v>
      </c>
      <c r="B1423" s="72" t="s">
        <v>3136</v>
      </c>
      <c r="C1423" s="73">
        <v>0.01</v>
      </c>
    </row>
    <row r="1424" spans="1:3">
      <c r="A1424" s="68" t="s">
        <v>3137</v>
      </c>
      <c r="B1424" s="69" t="s">
        <v>3138</v>
      </c>
      <c r="C1424" s="70">
        <v>1.0999999999999999E-2</v>
      </c>
    </row>
    <row r="1425" spans="1:3">
      <c r="A1425" s="71" t="s">
        <v>3139</v>
      </c>
      <c r="B1425" s="72" t="s">
        <v>3140</v>
      </c>
      <c r="C1425" s="73">
        <v>1.0999999999999999E-2</v>
      </c>
    </row>
    <row r="1426" spans="1:3">
      <c r="A1426" s="68" t="s">
        <v>3141</v>
      </c>
      <c r="B1426" s="69" t="s">
        <v>3142</v>
      </c>
      <c r="C1426" s="70">
        <v>1.0999999999999999E-2</v>
      </c>
    </row>
    <row r="1427" spans="1:3">
      <c r="A1427" s="71" t="s">
        <v>3143</v>
      </c>
      <c r="B1427" s="72" t="s">
        <v>3144</v>
      </c>
      <c r="C1427" s="73">
        <v>1.0999999999999999E-2</v>
      </c>
    </row>
    <row r="1428" spans="1:3">
      <c r="A1428" s="68" t="s">
        <v>3145</v>
      </c>
      <c r="B1428" s="69" t="s">
        <v>3146</v>
      </c>
      <c r="C1428" s="70">
        <v>1.0999999999999999E-2</v>
      </c>
    </row>
    <row r="1429" spans="1:3">
      <c r="A1429" s="71" t="s">
        <v>3147</v>
      </c>
      <c r="B1429" s="72" t="s">
        <v>3148</v>
      </c>
      <c r="C1429" s="73">
        <v>1.0999999999999999E-2</v>
      </c>
    </row>
    <row r="1430" spans="1:3">
      <c r="A1430" s="68" t="s">
        <v>3149</v>
      </c>
      <c r="B1430" s="69" t="s">
        <v>3150</v>
      </c>
      <c r="C1430" s="70">
        <v>1.0999999999999999E-2</v>
      </c>
    </row>
    <row r="1431" spans="1:3">
      <c r="A1431" s="71" t="s">
        <v>3151</v>
      </c>
      <c r="B1431" s="72" t="s">
        <v>3152</v>
      </c>
      <c r="C1431" s="73">
        <v>1.2E-2</v>
      </c>
    </row>
    <row r="1432" spans="1:3">
      <c r="A1432" s="68" t="s">
        <v>3153</v>
      </c>
      <c r="B1432" s="69" t="s">
        <v>3154</v>
      </c>
      <c r="C1432" s="70">
        <v>1.0999999999999999E-2</v>
      </c>
    </row>
    <row r="1433" spans="1:3">
      <c r="A1433" s="71" t="s">
        <v>3155</v>
      </c>
      <c r="B1433" s="72" t="s">
        <v>3156</v>
      </c>
      <c r="C1433" s="73">
        <v>1.0999999999999999E-2</v>
      </c>
    </row>
    <row r="1434" spans="1:3">
      <c r="A1434" s="68" t="s">
        <v>3157</v>
      </c>
      <c r="B1434" s="69" t="s">
        <v>3158</v>
      </c>
      <c r="C1434" s="70">
        <v>7.0000000000000001E-3</v>
      </c>
    </row>
    <row r="1435" spans="1:3">
      <c r="A1435" s="71" t="s">
        <v>3159</v>
      </c>
      <c r="B1435" s="72" t="s">
        <v>3160</v>
      </c>
      <c r="C1435" s="73">
        <v>7.0000000000000001E-3</v>
      </c>
    </row>
    <row r="1436" spans="1:3">
      <c r="A1436" s="68" t="s">
        <v>3161</v>
      </c>
      <c r="B1436" s="69" t="s">
        <v>3162</v>
      </c>
      <c r="C1436" s="70">
        <v>8.0000000000000002E-3</v>
      </c>
    </row>
    <row r="1437" spans="1:3">
      <c r="A1437" s="71" t="s">
        <v>3163</v>
      </c>
      <c r="B1437" s="72" t="s">
        <v>3164</v>
      </c>
      <c r="C1437" s="73">
        <v>8.0000000000000002E-3</v>
      </c>
    </row>
    <row r="1438" spans="1:3">
      <c r="A1438" s="68" t="s">
        <v>3165</v>
      </c>
      <c r="B1438" s="69" t="s">
        <v>3166</v>
      </c>
      <c r="C1438" s="70">
        <v>8.0000000000000002E-3</v>
      </c>
    </row>
    <row r="1439" spans="1:3">
      <c r="A1439" s="71" t="s">
        <v>3167</v>
      </c>
      <c r="B1439" s="72" t="s">
        <v>3168</v>
      </c>
      <c r="C1439" s="73">
        <v>8.9999999999999993E-3</v>
      </c>
    </row>
    <row r="1440" spans="1:3">
      <c r="A1440" s="68" t="s">
        <v>3169</v>
      </c>
      <c r="B1440" s="69" t="s">
        <v>3170</v>
      </c>
      <c r="C1440" s="70">
        <v>8.0000000000000002E-3</v>
      </c>
    </row>
    <row r="1441" spans="1:3">
      <c r="A1441" s="71" t="s">
        <v>3171</v>
      </c>
      <c r="B1441" s="72" t="s">
        <v>3172</v>
      </c>
      <c r="C1441" s="73">
        <v>8.0000000000000002E-3</v>
      </c>
    </row>
    <row r="1442" spans="1:3">
      <c r="A1442" s="68" t="s">
        <v>3173</v>
      </c>
      <c r="B1442" s="69" t="s">
        <v>3174</v>
      </c>
      <c r="C1442" s="70">
        <v>8.0000000000000002E-3</v>
      </c>
    </row>
    <row r="1443" spans="1:3">
      <c r="A1443" s="71" t="s">
        <v>3175</v>
      </c>
      <c r="B1443" s="72" t="s">
        <v>3176</v>
      </c>
      <c r="C1443" s="73">
        <v>8.0000000000000002E-3</v>
      </c>
    </row>
    <row r="1444" spans="1:3">
      <c r="A1444" s="68" t="s">
        <v>3177</v>
      </c>
      <c r="B1444" s="69" t="s">
        <v>3178</v>
      </c>
      <c r="C1444" s="70">
        <v>8.0000000000000002E-3</v>
      </c>
    </row>
    <row r="1445" spans="1:3">
      <c r="A1445" s="71" t="s">
        <v>3179</v>
      </c>
      <c r="B1445" s="72" t="s">
        <v>3180</v>
      </c>
      <c r="C1445" s="73">
        <v>8.0000000000000002E-3</v>
      </c>
    </row>
    <row r="1446" spans="1:3">
      <c r="A1446" s="68" t="s">
        <v>3181</v>
      </c>
      <c r="B1446" s="69" t="s">
        <v>3182</v>
      </c>
      <c r="C1446" s="70">
        <v>7.0000000000000001E-3</v>
      </c>
    </row>
    <row r="1447" spans="1:3">
      <c r="A1447" s="71" t="s">
        <v>3183</v>
      </c>
      <c r="B1447" s="72" t="s">
        <v>3184</v>
      </c>
      <c r="C1447" s="73">
        <v>7.0000000000000001E-3</v>
      </c>
    </row>
    <row r="1448" spans="1:3">
      <c r="A1448" s="68" t="s">
        <v>3185</v>
      </c>
      <c r="B1448" s="69" t="s">
        <v>3186</v>
      </c>
      <c r="C1448" s="70">
        <v>7.0000000000000001E-3</v>
      </c>
    </row>
    <row r="1449" spans="1:3">
      <c r="A1449" s="71" t="s">
        <v>3187</v>
      </c>
      <c r="B1449" s="72" t="s">
        <v>3188</v>
      </c>
      <c r="C1449" s="73">
        <v>7.0000000000000001E-3</v>
      </c>
    </row>
    <row r="1450" spans="1:3">
      <c r="A1450" s="68" t="s">
        <v>3189</v>
      </c>
      <c r="B1450" s="69" t="s">
        <v>3190</v>
      </c>
      <c r="C1450" s="70">
        <v>7.0000000000000001E-3</v>
      </c>
    </row>
    <row r="1451" spans="1:3">
      <c r="A1451" s="71" t="s">
        <v>3191</v>
      </c>
      <c r="B1451" s="72" t="s">
        <v>3192</v>
      </c>
      <c r="C1451" s="73">
        <v>7.0000000000000001E-3</v>
      </c>
    </row>
    <row r="1452" spans="1:3">
      <c r="A1452" s="68" t="s">
        <v>3193</v>
      </c>
      <c r="B1452" s="69" t="s">
        <v>3194</v>
      </c>
      <c r="C1452" s="70">
        <v>3.9E-2</v>
      </c>
    </row>
    <row r="1453" spans="1:3">
      <c r="A1453" s="71" t="s">
        <v>3195</v>
      </c>
      <c r="B1453" s="72" t="s">
        <v>3196</v>
      </c>
      <c r="C1453" s="73">
        <v>4.2000000000000003E-2</v>
      </c>
    </row>
    <row r="1454" spans="1:3">
      <c r="A1454" s="68" t="s">
        <v>3197</v>
      </c>
      <c r="B1454" s="69" t="s">
        <v>3170</v>
      </c>
      <c r="C1454" s="70">
        <v>4.2999999999999997E-2</v>
      </c>
    </row>
    <row r="1455" spans="1:3">
      <c r="A1455" s="71" t="s">
        <v>3198</v>
      </c>
      <c r="B1455" s="72" t="s">
        <v>3199</v>
      </c>
      <c r="C1455" s="73">
        <v>4.3999999999999997E-2</v>
      </c>
    </row>
    <row r="1456" spans="1:3">
      <c r="A1456" s="68" t="s">
        <v>3200</v>
      </c>
      <c r="B1456" s="69" t="s">
        <v>3201</v>
      </c>
      <c r="C1456" s="70">
        <v>4.4999999999999998E-2</v>
      </c>
    </row>
    <row r="1457" spans="1:3">
      <c r="A1457" s="71" t="s">
        <v>3202</v>
      </c>
      <c r="B1457" s="72" t="s">
        <v>3203</v>
      </c>
      <c r="C1457" s="73">
        <v>4.4999999999999998E-2</v>
      </c>
    </row>
    <row r="1458" spans="1:3">
      <c r="A1458" s="68" t="s">
        <v>3204</v>
      </c>
      <c r="B1458" s="69" t="s">
        <v>3205</v>
      </c>
      <c r="C1458" s="70">
        <v>4.4999999999999998E-2</v>
      </c>
    </row>
    <row r="1459" spans="1:3">
      <c r="A1459" s="71" t="s">
        <v>3206</v>
      </c>
      <c r="B1459" s="72" t="s">
        <v>3207</v>
      </c>
      <c r="C1459" s="73">
        <v>4.7E-2</v>
      </c>
    </row>
    <row r="1460" spans="1:3">
      <c r="A1460" s="68" t="s">
        <v>3208</v>
      </c>
      <c r="B1460" s="69" t="s">
        <v>3209</v>
      </c>
      <c r="C1460" s="70">
        <v>4.7E-2</v>
      </c>
    </row>
    <row r="1461" spans="1:3">
      <c r="A1461" s="71" t="s">
        <v>3210</v>
      </c>
      <c r="B1461" s="72" t="s">
        <v>3211</v>
      </c>
      <c r="C1461" s="73">
        <v>4.8000000000000001E-2</v>
      </c>
    </row>
    <row r="1462" spans="1:3">
      <c r="A1462" s="68" t="s">
        <v>3212</v>
      </c>
      <c r="B1462" s="69" t="s">
        <v>3213</v>
      </c>
      <c r="C1462" s="70">
        <v>4.9000000000000002E-2</v>
      </c>
    </row>
    <row r="1463" spans="1:3">
      <c r="A1463" s="71" t="s">
        <v>3214</v>
      </c>
      <c r="B1463" s="72" t="s">
        <v>3215</v>
      </c>
      <c r="C1463" s="73">
        <v>0.05</v>
      </c>
    </row>
    <row r="1464" spans="1:3">
      <c r="A1464" s="68" t="s">
        <v>3216</v>
      </c>
      <c r="B1464" s="69" t="s">
        <v>3217</v>
      </c>
      <c r="C1464" s="70">
        <v>4.9000000000000002E-2</v>
      </c>
    </row>
    <row r="1465" spans="1:3">
      <c r="A1465" s="71" t="s">
        <v>3218</v>
      </c>
      <c r="B1465" s="72" t="s">
        <v>3219</v>
      </c>
      <c r="C1465" s="73">
        <v>5.0999999999999997E-2</v>
      </c>
    </row>
    <row r="1466" spans="1:3">
      <c r="A1466" s="68" t="s">
        <v>3220</v>
      </c>
      <c r="B1466" s="69" t="s">
        <v>3221</v>
      </c>
      <c r="C1466" s="70">
        <v>0.05</v>
      </c>
    </row>
    <row r="1467" spans="1:3">
      <c r="A1467" s="71" t="s">
        <v>3222</v>
      </c>
      <c r="B1467" s="72" t="s">
        <v>3223</v>
      </c>
      <c r="C1467" s="73">
        <v>0.05</v>
      </c>
    </row>
    <row r="1468" spans="1:3">
      <c r="A1468" s="68" t="s">
        <v>3224</v>
      </c>
      <c r="B1468" s="69" t="s">
        <v>3225</v>
      </c>
      <c r="C1468" s="70">
        <v>5.0999999999999997E-2</v>
      </c>
    </row>
    <row r="1469" spans="1:3">
      <c r="A1469" s="71" t="s">
        <v>3226</v>
      </c>
      <c r="B1469" s="72" t="s">
        <v>3227</v>
      </c>
      <c r="C1469" s="73">
        <v>5.1999999999999998E-2</v>
      </c>
    </row>
    <row r="1470" spans="1:3">
      <c r="A1470" s="68" t="s">
        <v>3228</v>
      </c>
      <c r="B1470" s="69" t="s">
        <v>3229</v>
      </c>
      <c r="C1470" s="70">
        <v>0.05</v>
      </c>
    </row>
    <row r="1471" spans="1:3">
      <c r="A1471" s="71" t="s">
        <v>3230</v>
      </c>
      <c r="B1471" s="72" t="s">
        <v>3231</v>
      </c>
      <c r="C1471" s="73">
        <v>5.0999999999999997E-2</v>
      </c>
    </row>
    <row r="1472" spans="1:3">
      <c r="A1472" s="68" t="s">
        <v>3232</v>
      </c>
      <c r="B1472" s="69" t="s">
        <v>3233</v>
      </c>
      <c r="C1472" s="70">
        <v>5.1999999999999998E-2</v>
      </c>
    </row>
    <row r="1473" spans="1:3">
      <c r="A1473" s="71" t="s">
        <v>3234</v>
      </c>
      <c r="B1473" s="72" t="s">
        <v>3235</v>
      </c>
      <c r="C1473" s="73">
        <v>5.1999999999999998E-2</v>
      </c>
    </row>
    <row r="1474" spans="1:3">
      <c r="A1474" s="68" t="s">
        <v>3236</v>
      </c>
      <c r="B1474" s="69" t="s">
        <v>3237</v>
      </c>
      <c r="C1474" s="70">
        <v>3.5000000000000003E-2</v>
      </c>
    </row>
    <row r="1475" spans="1:3">
      <c r="A1475" s="71" t="s">
        <v>3238</v>
      </c>
      <c r="B1475" s="72" t="s">
        <v>3239</v>
      </c>
      <c r="C1475" s="73">
        <v>3.5000000000000003E-2</v>
      </c>
    </row>
    <row r="1476" spans="1:3">
      <c r="A1476" s="68" t="s">
        <v>3240</v>
      </c>
      <c r="B1476" s="69" t="s">
        <v>3241</v>
      </c>
      <c r="C1476" s="70">
        <v>3.4000000000000002E-2</v>
      </c>
    </row>
    <row r="1477" spans="1:3">
      <c r="A1477" s="71" t="s">
        <v>3242</v>
      </c>
      <c r="B1477" s="72" t="s">
        <v>3243</v>
      </c>
      <c r="C1477" s="73">
        <v>3.3000000000000002E-2</v>
      </c>
    </row>
    <row r="1478" spans="1:3">
      <c r="A1478" s="68" t="s">
        <v>3244</v>
      </c>
      <c r="B1478" s="69" t="s">
        <v>3245</v>
      </c>
      <c r="C1478" s="70">
        <v>3.3000000000000002E-2</v>
      </c>
    </row>
    <row r="1479" spans="1:3">
      <c r="A1479" s="71" t="s">
        <v>3246</v>
      </c>
      <c r="B1479" s="72" t="s">
        <v>3247</v>
      </c>
      <c r="C1479" s="73">
        <v>3.2000000000000001E-2</v>
      </c>
    </row>
    <row r="1480" spans="1:3">
      <c r="A1480" s="68" t="s">
        <v>3248</v>
      </c>
      <c r="B1480" s="69" t="s">
        <v>3249</v>
      </c>
      <c r="C1480" s="70">
        <v>3.2000000000000001E-2</v>
      </c>
    </row>
    <row r="1481" spans="1:3">
      <c r="A1481" s="71" t="s">
        <v>3250</v>
      </c>
      <c r="B1481" s="72" t="s">
        <v>3251</v>
      </c>
      <c r="C1481" s="73">
        <v>3.1E-2</v>
      </c>
    </row>
    <row r="1482" spans="1:3">
      <c r="A1482" s="68" t="s">
        <v>3252</v>
      </c>
      <c r="B1482" s="69" t="s">
        <v>3253</v>
      </c>
      <c r="C1482" s="70">
        <v>0.03</v>
      </c>
    </row>
    <row r="1483" spans="1:3">
      <c r="A1483" s="71" t="s">
        <v>3254</v>
      </c>
      <c r="B1483" s="72" t="s">
        <v>3255</v>
      </c>
      <c r="C1483" s="73">
        <v>0.03</v>
      </c>
    </row>
    <row r="1484" spans="1:3">
      <c r="A1484" s="68" t="s">
        <v>3256</v>
      </c>
      <c r="B1484" s="69" t="s">
        <v>3257</v>
      </c>
      <c r="C1484" s="70">
        <v>2.9000000000000001E-2</v>
      </c>
    </row>
    <row r="1485" spans="1:3">
      <c r="A1485" s="71" t="s">
        <v>3258</v>
      </c>
      <c r="B1485" s="72" t="s">
        <v>3259</v>
      </c>
      <c r="C1485" s="73">
        <v>2.8000000000000001E-2</v>
      </c>
    </row>
    <row r="1486" spans="1:3">
      <c r="A1486" s="68" t="s">
        <v>3260</v>
      </c>
      <c r="B1486" s="69" t="s">
        <v>3261</v>
      </c>
      <c r="C1486" s="70">
        <v>2.7E-2</v>
      </c>
    </row>
    <row r="1487" spans="1:3">
      <c r="A1487" s="71" t="s">
        <v>3262</v>
      </c>
      <c r="B1487" s="72" t="s">
        <v>3263</v>
      </c>
      <c r="C1487" s="73">
        <v>2.7E-2</v>
      </c>
    </row>
    <row r="1488" spans="1:3">
      <c r="A1488" s="68" t="s">
        <v>3264</v>
      </c>
      <c r="B1488" s="69" t="s">
        <v>3265</v>
      </c>
      <c r="C1488" s="70">
        <v>2.5999999999999999E-2</v>
      </c>
    </row>
    <row r="1489" spans="1:3">
      <c r="A1489" s="71" t="s">
        <v>3266</v>
      </c>
      <c r="B1489" s="72" t="s">
        <v>3267</v>
      </c>
      <c r="C1489" s="73">
        <v>2.5000000000000001E-2</v>
      </c>
    </row>
    <row r="1490" spans="1:3">
      <c r="A1490" s="68" t="s">
        <v>3268</v>
      </c>
      <c r="B1490" s="69" t="s">
        <v>3269</v>
      </c>
      <c r="C1490" s="70">
        <v>2.4E-2</v>
      </c>
    </row>
    <row r="1491" spans="1:3">
      <c r="A1491" s="71" t="s">
        <v>3270</v>
      </c>
      <c r="B1491" s="72" t="s">
        <v>3271</v>
      </c>
      <c r="C1491" s="73">
        <v>2.3E-2</v>
      </c>
    </row>
    <row r="1492" spans="1:3">
      <c r="A1492" s="68" t="s">
        <v>3272</v>
      </c>
      <c r="B1492" s="69" t="s">
        <v>3273</v>
      </c>
      <c r="C1492" s="70">
        <v>2.1999999999999999E-2</v>
      </c>
    </row>
    <row r="1493" spans="1:3">
      <c r="A1493" s="71" t="s">
        <v>3274</v>
      </c>
      <c r="B1493" s="72" t="s">
        <v>3275</v>
      </c>
      <c r="C1493" s="73">
        <v>2.1000000000000001E-2</v>
      </c>
    </row>
    <row r="1494" spans="1:3">
      <c r="A1494" s="68" t="s">
        <v>3276</v>
      </c>
      <c r="B1494" s="69" t="s">
        <v>3277</v>
      </c>
      <c r="C1494" s="70">
        <v>1.9E-2</v>
      </c>
    </row>
    <row r="1495" spans="1:3">
      <c r="A1495" s="71" t="s">
        <v>3278</v>
      </c>
      <c r="B1495" s="72" t="s">
        <v>1342</v>
      </c>
      <c r="C1495" s="73">
        <v>6.5000000000000002E-2</v>
      </c>
    </row>
    <row r="1496" spans="1:3">
      <c r="A1496" s="68" t="s">
        <v>3279</v>
      </c>
      <c r="B1496" s="69" t="s">
        <v>3280</v>
      </c>
      <c r="C1496" s="70">
        <v>1</v>
      </c>
    </row>
    <row r="1497" spans="1:3">
      <c r="A1497" s="71" t="s">
        <v>3281</v>
      </c>
      <c r="B1497" s="72" t="s">
        <v>1344</v>
      </c>
      <c r="C1497" s="73">
        <v>6.5000000000000002E-2</v>
      </c>
    </row>
    <row r="1498" spans="1:3">
      <c r="A1498" s="68" t="s">
        <v>3282</v>
      </c>
      <c r="B1498" s="69" t="s">
        <v>3283</v>
      </c>
      <c r="C1498" s="70">
        <v>7.4999999999999997E-2</v>
      </c>
    </row>
    <row r="1499" spans="1:3">
      <c r="A1499" s="71" t="s">
        <v>3284</v>
      </c>
      <c r="B1499" s="72" t="s">
        <v>3285</v>
      </c>
      <c r="C1499" s="73">
        <v>7.4999999999999997E-2</v>
      </c>
    </row>
    <row r="1500" spans="1:3">
      <c r="A1500" s="68" t="s">
        <v>3286</v>
      </c>
      <c r="B1500" s="69" t="s">
        <v>3287</v>
      </c>
      <c r="C1500" s="70">
        <v>7.4999999999999997E-2</v>
      </c>
    </row>
    <row r="1501" spans="1:3">
      <c r="A1501" s="71" t="s">
        <v>3288</v>
      </c>
      <c r="B1501" s="72" t="s">
        <v>3289</v>
      </c>
      <c r="C1501" s="73">
        <v>7.4999999999999997E-2</v>
      </c>
    </row>
    <row r="1502" spans="1:3">
      <c r="A1502" s="68" t="s">
        <v>3290</v>
      </c>
      <c r="B1502" s="69" t="s">
        <v>3291</v>
      </c>
      <c r="C1502" s="70">
        <v>7.3999999999999996E-2</v>
      </c>
    </row>
    <row r="1503" spans="1:3">
      <c r="A1503" s="71" t="s">
        <v>3292</v>
      </c>
      <c r="B1503" s="72" t="s">
        <v>3293</v>
      </c>
      <c r="C1503" s="73">
        <v>7.4999999999999997E-2</v>
      </c>
    </row>
    <row r="1504" spans="1:3">
      <c r="A1504" s="68" t="s">
        <v>3294</v>
      </c>
      <c r="B1504" s="69" t="s">
        <v>3295</v>
      </c>
      <c r="C1504" s="70">
        <v>7.4999999999999997E-2</v>
      </c>
    </row>
    <row r="1505" spans="1:3">
      <c r="A1505" s="71" t="s">
        <v>3296</v>
      </c>
      <c r="B1505" s="72" t="s">
        <v>3297</v>
      </c>
      <c r="C1505" s="73">
        <v>7.4999999999999997E-2</v>
      </c>
    </row>
    <row r="1506" spans="1:3">
      <c r="A1506" s="68" t="s">
        <v>3298</v>
      </c>
      <c r="B1506" s="69" t="s">
        <v>3299</v>
      </c>
      <c r="C1506" s="70">
        <v>7.4999999999999997E-2</v>
      </c>
    </row>
    <row r="1507" spans="1:3">
      <c r="A1507" s="71" t="s">
        <v>3300</v>
      </c>
      <c r="B1507" s="72" t="s">
        <v>3301</v>
      </c>
      <c r="C1507" s="73">
        <v>7.5999999999999998E-2</v>
      </c>
    </row>
    <row r="1508" spans="1:3">
      <c r="A1508" s="68" t="s">
        <v>3302</v>
      </c>
      <c r="B1508" s="69" t="s">
        <v>3303</v>
      </c>
      <c r="C1508" s="70">
        <v>7.5999999999999998E-2</v>
      </c>
    </row>
    <row r="1509" spans="1:3">
      <c r="A1509" s="71" t="s">
        <v>3304</v>
      </c>
      <c r="B1509" s="72" t="s">
        <v>3305</v>
      </c>
      <c r="C1509" s="73">
        <v>7.4999999999999997E-2</v>
      </c>
    </row>
    <row r="1510" spans="1:3">
      <c r="A1510" s="68" t="s">
        <v>3306</v>
      </c>
      <c r="B1510" s="69" t="s">
        <v>3307</v>
      </c>
      <c r="C1510" s="70">
        <v>7.4999999999999997E-2</v>
      </c>
    </row>
    <row r="1511" spans="1:3">
      <c r="A1511" s="71" t="s">
        <v>3308</v>
      </c>
      <c r="B1511" s="72" t="s">
        <v>3309</v>
      </c>
      <c r="C1511" s="73">
        <v>7.4999999999999997E-2</v>
      </c>
    </row>
    <row r="1512" spans="1:3">
      <c r="A1512" s="68" t="s">
        <v>3310</v>
      </c>
      <c r="B1512" s="69" t="s">
        <v>3311</v>
      </c>
      <c r="C1512" s="70">
        <v>7.5999999999999998E-2</v>
      </c>
    </row>
    <row r="1513" spans="1:3">
      <c r="A1513" s="71" t="s">
        <v>3312</v>
      </c>
      <c r="B1513" s="72" t="s">
        <v>3313</v>
      </c>
      <c r="C1513" s="73">
        <v>7.5999999999999998E-2</v>
      </c>
    </row>
    <row r="1514" spans="1:3">
      <c r="A1514" s="68" t="s">
        <v>3314</v>
      </c>
      <c r="B1514" s="69" t="s">
        <v>3315</v>
      </c>
      <c r="C1514" s="70">
        <v>7.5999999999999998E-2</v>
      </c>
    </row>
    <row r="1515" spans="1:3">
      <c r="A1515" s="71" t="s">
        <v>3316</v>
      </c>
      <c r="B1515" s="72" t="s">
        <v>3317</v>
      </c>
      <c r="C1515" s="73">
        <v>7.5999999999999998E-2</v>
      </c>
    </row>
    <row r="1516" spans="1:3">
      <c r="A1516" s="68" t="s">
        <v>3318</v>
      </c>
      <c r="B1516" s="69" t="s">
        <v>3319</v>
      </c>
      <c r="C1516" s="70">
        <v>7.4999999999999997E-2</v>
      </c>
    </row>
    <row r="1517" spans="1:3">
      <c r="A1517" s="71" t="s">
        <v>3320</v>
      </c>
      <c r="B1517" s="72" t="s">
        <v>3321</v>
      </c>
      <c r="C1517" s="73">
        <v>7.1999999999999995E-2</v>
      </c>
    </row>
    <row r="1518" spans="1:3">
      <c r="A1518" s="68" t="s">
        <v>3322</v>
      </c>
      <c r="B1518" s="69" t="s">
        <v>3323</v>
      </c>
      <c r="C1518" s="70">
        <v>7.1999999999999995E-2</v>
      </c>
    </row>
    <row r="1519" spans="1:3">
      <c r="A1519" s="71" t="s">
        <v>3324</v>
      </c>
      <c r="B1519" s="72" t="s">
        <v>3325</v>
      </c>
      <c r="C1519" s="73">
        <v>7.1999999999999995E-2</v>
      </c>
    </row>
    <row r="1520" spans="1:3">
      <c r="A1520" s="68" t="s">
        <v>3326</v>
      </c>
      <c r="B1520" s="69" t="s">
        <v>3327</v>
      </c>
      <c r="C1520" s="70">
        <v>7.2999999999999995E-2</v>
      </c>
    </row>
    <row r="1521" spans="1:3">
      <c r="A1521" s="71" t="s">
        <v>3328</v>
      </c>
      <c r="B1521" s="72" t="s">
        <v>3329</v>
      </c>
      <c r="C1521" s="73">
        <v>7.2999999999999995E-2</v>
      </c>
    </row>
    <row r="1522" spans="1:3">
      <c r="A1522" s="68" t="s">
        <v>3330</v>
      </c>
      <c r="B1522" s="69" t="s">
        <v>3331</v>
      </c>
      <c r="C1522" s="70">
        <v>7.2999999999999995E-2</v>
      </c>
    </row>
    <row r="1523" spans="1:3">
      <c r="A1523" s="71" t="s">
        <v>3332</v>
      </c>
      <c r="B1523" s="72" t="s">
        <v>1348</v>
      </c>
      <c r="C1523" s="73">
        <v>6.6000000000000003E-2</v>
      </c>
    </row>
    <row r="1524" spans="1:3">
      <c r="A1524" s="68" t="s">
        <v>3333</v>
      </c>
      <c r="B1524" s="69" t="s">
        <v>3334</v>
      </c>
      <c r="C1524" s="70">
        <v>7.1999999999999995E-2</v>
      </c>
    </row>
    <row r="1525" spans="1:3">
      <c r="A1525" s="71" t="s">
        <v>3335</v>
      </c>
      <c r="B1525" s="72" t="s">
        <v>3336</v>
      </c>
      <c r="C1525" s="73">
        <v>7.1999999999999995E-2</v>
      </c>
    </row>
    <row r="1526" spans="1:3">
      <c r="A1526" s="68" t="s">
        <v>3337</v>
      </c>
      <c r="B1526" s="69" t="s">
        <v>3338</v>
      </c>
      <c r="C1526" s="70">
        <v>7.1999999999999995E-2</v>
      </c>
    </row>
    <row r="1527" spans="1:3">
      <c r="A1527" s="71" t="s">
        <v>3339</v>
      </c>
      <c r="B1527" s="72" t="s">
        <v>3340</v>
      </c>
      <c r="C1527" s="73">
        <v>7.0999999999999994E-2</v>
      </c>
    </row>
    <row r="1528" spans="1:3">
      <c r="A1528" s="68" t="s">
        <v>3341</v>
      </c>
      <c r="B1528" s="69" t="s">
        <v>3342</v>
      </c>
      <c r="C1528" s="70">
        <v>7.0999999999999994E-2</v>
      </c>
    </row>
    <row r="1529" spans="1:3">
      <c r="A1529" s="71" t="s">
        <v>3343</v>
      </c>
      <c r="B1529" s="72" t="s">
        <v>3344</v>
      </c>
      <c r="C1529" s="73">
        <v>7.0999999999999994E-2</v>
      </c>
    </row>
    <row r="1530" spans="1:3">
      <c r="A1530" s="68" t="s">
        <v>3345</v>
      </c>
      <c r="B1530" s="69" t="s">
        <v>3346</v>
      </c>
      <c r="C1530" s="70">
        <v>7.0999999999999994E-2</v>
      </c>
    </row>
    <row r="1531" spans="1:3">
      <c r="A1531" s="71" t="s">
        <v>3347</v>
      </c>
      <c r="B1531" s="72" t="s">
        <v>3348</v>
      </c>
      <c r="C1531" s="73">
        <v>7.0999999999999994E-2</v>
      </c>
    </row>
    <row r="1532" spans="1:3">
      <c r="A1532" s="68" t="s">
        <v>3349</v>
      </c>
      <c r="B1532" s="69" t="s">
        <v>3350</v>
      </c>
      <c r="C1532" s="70">
        <v>7.0999999999999994E-2</v>
      </c>
    </row>
    <row r="1533" spans="1:3">
      <c r="A1533" s="71" t="s">
        <v>3351</v>
      </c>
      <c r="B1533" s="72" t="s">
        <v>3352</v>
      </c>
      <c r="C1533" s="73">
        <v>7.0000000000000007E-2</v>
      </c>
    </row>
    <row r="1534" spans="1:3">
      <c r="A1534" s="68" t="s">
        <v>3353</v>
      </c>
      <c r="B1534" s="69" t="s">
        <v>3354</v>
      </c>
      <c r="C1534" s="70">
        <v>7.0000000000000007E-2</v>
      </c>
    </row>
    <row r="1535" spans="1:3">
      <c r="A1535" s="71" t="s">
        <v>3355</v>
      </c>
      <c r="B1535" s="72" t="s">
        <v>3356</v>
      </c>
      <c r="C1535" s="73">
        <v>7.0000000000000007E-2</v>
      </c>
    </row>
    <row r="1536" spans="1:3">
      <c r="A1536" s="68" t="s">
        <v>3357</v>
      </c>
      <c r="B1536" s="69" t="s">
        <v>1346</v>
      </c>
      <c r="C1536" s="70">
        <v>0.224</v>
      </c>
    </row>
    <row r="1537" spans="1:3">
      <c r="A1537" s="71" t="s">
        <v>3358</v>
      </c>
      <c r="B1537" s="72" t="s">
        <v>3359</v>
      </c>
      <c r="C1537" s="73">
        <v>0.26200000000000001</v>
      </c>
    </row>
    <row r="1538" spans="1:3">
      <c r="A1538" s="68" t="s">
        <v>3360</v>
      </c>
      <c r="B1538" s="69" t="s">
        <v>3361</v>
      </c>
      <c r="C1538" s="70">
        <v>0.26400000000000001</v>
      </c>
    </row>
    <row r="1539" spans="1:3">
      <c r="A1539" s="71" t="s">
        <v>3362</v>
      </c>
      <c r="B1539" s="72" t="s">
        <v>3334</v>
      </c>
      <c r="C1539" s="73">
        <v>0.26600000000000001</v>
      </c>
    </row>
    <row r="1540" spans="1:3">
      <c r="A1540" s="68" t="s">
        <v>3363</v>
      </c>
      <c r="B1540" s="69" t="s">
        <v>3364</v>
      </c>
      <c r="C1540" s="70">
        <v>0.26600000000000001</v>
      </c>
    </row>
    <row r="1541" spans="1:3">
      <c r="A1541" s="71" t="s">
        <v>3365</v>
      </c>
      <c r="B1541" s="72" t="s">
        <v>3366</v>
      </c>
      <c r="C1541" s="73">
        <v>0.26700000000000002</v>
      </c>
    </row>
    <row r="1542" spans="1:3">
      <c r="A1542" s="68" t="s">
        <v>3367</v>
      </c>
      <c r="B1542" s="69" t="s">
        <v>3368</v>
      </c>
      <c r="C1542" s="70">
        <v>0.26700000000000002</v>
      </c>
    </row>
    <row r="1543" spans="1:3">
      <c r="A1543" s="71" t="s">
        <v>3369</v>
      </c>
      <c r="B1543" s="72" t="s">
        <v>3370</v>
      </c>
      <c r="C1543" s="73">
        <v>0.26700000000000002</v>
      </c>
    </row>
    <row r="1544" spans="1:3">
      <c r="A1544" s="68" t="s">
        <v>3371</v>
      </c>
      <c r="B1544" s="69" t="s">
        <v>3372</v>
      </c>
      <c r="C1544" s="70">
        <v>0.27</v>
      </c>
    </row>
    <row r="1545" spans="1:3">
      <c r="A1545" s="71" t="s">
        <v>3373</v>
      </c>
      <c r="B1545" s="72" t="s">
        <v>3374</v>
      </c>
      <c r="C1545" s="73">
        <v>0.27</v>
      </c>
    </row>
    <row r="1546" spans="1:3">
      <c r="A1546" s="68" t="s">
        <v>3375</v>
      </c>
      <c r="B1546" s="69" t="s">
        <v>3376</v>
      </c>
      <c r="C1546" s="70">
        <v>0.27</v>
      </c>
    </row>
    <row r="1547" spans="1:3">
      <c r="A1547" s="71" t="s">
        <v>3377</v>
      </c>
      <c r="B1547" s="72" t="s">
        <v>3378</v>
      </c>
      <c r="C1547" s="73">
        <v>0.27100000000000002</v>
      </c>
    </row>
    <row r="1548" spans="1:3">
      <c r="A1548" s="68" t="s">
        <v>3379</v>
      </c>
      <c r="B1548" s="69" t="s">
        <v>3380</v>
      </c>
      <c r="C1548" s="70">
        <v>0.27200000000000002</v>
      </c>
    </row>
    <row r="1549" spans="1:3">
      <c r="A1549" s="71" t="s">
        <v>3381</v>
      </c>
      <c r="B1549" s="72" t="s">
        <v>3382</v>
      </c>
      <c r="C1549" s="73">
        <v>0.27200000000000002</v>
      </c>
    </row>
    <row r="1550" spans="1:3">
      <c r="A1550" s="68" t="s">
        <v>3383</v>
      </c>
      <c r="B1550" s="69" t="s">
        <v>3384</v>
      </c>
      <c r="C1550" s="70">
        <v>0.27300000000000002</v>
      </c>
    </row>
    <row r="1551" spans="1:3">
      <c r="A1551" s="71" t="s">
        <v>3385</v>
      </c>
      <c r="B1551" s="72" t="s">
        <v>3386</v>
      </c>
      <c r="C1551" s="73">
        <v>0.27200000000000002</v>
      </c>
    </row>
    <row r="1552" spans="1:3">
      <c r="A1552" s="68" t="s">
        <v>3387</v>
      </c>
      <c r="B1552" s="69" t="s">
        <v>3388</v>
      </c>
      <c r="C1552" s="70">
        <v>0.27300000000000002</v>
      </c>
    </row>
    <row r="1553" spans="1:3">
      <c r="A1553" s="71" t="s">
        <v>3389</v>
      </c>
      <c r="B1553" s="72" t="s">
        <v>3390</v>
      </c>
      <c r="C1553" s="73">
        <v>0.27300000000000002</v>
      </c>
    </row>
    <row r="1554" spans="1:3">
      <c r="A1554" s="68" t="s">
        <v>3391</v>
      </c>
      <c r="B1554" s="69" t="s">
        <v>3392</v>
      </c>
      <c r="C1554" s="70">
        <v>0.27400000000000002</v>
      </c>
    </row>
    <row r="1555" spans="1:3">
      <c r="A1555" s="71" t="s">
        <v>3393</v>
      </c>
      <c r="B1555" s="72" t="s">
        <v>3394</v>
      </c>
      <c r="C1555" s="73">
        <v>0.27200000000000002</v>
      </c>
    </row>
    <row r="1556" spans="1:3">
      <c r="A1556" s="68" t="s">
        <v>3395</v>
      </c>
      <c r="B1556" s="69" t="s">
        <v>3396</v>
      </c>
      <c r="C1556" s="70">
        <v>0.27400000000000002</v>
      </c>
    </row>
    <row r="1557" spans="1:3">
      <c r="A1557" s="71" t="s">
        <v>3397</v>
      </c>
      <c r="B1557" s="72" t="s">
        <v>3398</v>
      </c>
      <c r="C1557" s="73">
        <v>0.27500000000000002</v>
      </c>
    </row>
    <row r="1558" spans="1:3">
      <c r="A1558" s="68" t="s">
        <v>3399</v>
      </c>
      <c r="B1558" s="69" t="s">
        <v>3400</v>
      </c>
      <c r="C1558" s="70">
        <v>0.27400000000000002</v>
      </c>
    </row>
    <row r="1559" spans="1:3">
      <c r="A1559" s="71" t="s">
        <v>3401</v>
      </c>
      <c r="B1559" s="72" t="s">
        <v>1350</v>
      </c>
      <c r="C1559" s="73">
        <v>0.21099999999999999</v>
      </c>
    </row>
    <row r="1560" spans="1:3">
      <c r="A1560" s="68" t="s">
        <v>3402</v>
      </c>
      <c r="B1560" s="69" t="s">
        <v>3403</v>
      </c>
      <c r="C1560" s="70">
        <v>0.24399999999999999</v>
      </c>
    </row>
    <row r="1561" spans="1:3">
      <c r="A1561" s="71" t="s">
        <v>3404</v>
      </c>
      <c r="B1561" s="72" t="s">
        <v>3405</v>
      </c>
      <c r="C1561" s="73">
        <v>0.24399999999999999</v>
      </c>
    </row>
    <row r="1562" spans="1:3">
      <c r="A1562" s="68" t="s">
        <v>3406</v>
      </c>
      <c r="B1562" s="69" t="s">
        <v>3407</v>
      </c>
      <c r="C1562" s="70">
        <v>0.24299999999999999</v>
      </c>
    </row>
    <row r="1563" spans="1:3">
      <c r="A1563" s="71" t="s">
        <v>3408</v>
      </c>
      <c r="B1563" s="72" t="s">
        <v>3409</v>
      </c>
      <c r="C1563" s="73">
        <v>0.24199999999999999</v>
      </c>
    </row>
    <row r="1564" spans="1:3">
      <c r="A1564" s="68" t="s">
        <v>3410</v>
      </c>
      <c r="B1564" s="69" t="s">
        <v>3411</v>
      </c>
      <c r="C1564" s="70">
        <v>0.24199999999999999</v>
      </c>
    </row>
    <row r="1565" spans="1:3">
      <c r="A1565" s="71" t="s">
        <v>3412</v>
      </c>
      <c r="B1565" s="72" t="s">
        <v>3413</v>
      </c>
      <c r="C1565" s="73">
        <v>0.24099999999999999</v>
      </c>
    </row>
    <row r="1566" spans="1:3">
      <c r="A1566" s="68" t="s">
        <v>3414</v>
      </c>
      <c r="B1566" s="69" t="s">
        <v>3415</v>
      </c>
      <c r="C1566" s="70">
        <v>0.24099999999999999</v>
      </c>
    </row>
    <row r="1567" spans="1:3">
      <c r="A1567" s="71" t="s">
        <v>3416</v>
      </c>
      <c r="B1567" s="72" t="s">
        <v>3417</v>
      </c>
      <c r="C1567" s="73">
        <v>0.24</v>
      </c>
    </row>
    <row r="1568" spans="1:3">
      <c r="A1568" s="68" t="s">
        <v>3418</v>
      </c>
      <c r="B1568" s="69" t="s">
        <v>3419</v>
      </c>
      <c r="C1568" s="70">
        <v>0.23899999999999999</v>
      </c>
    </row>
    <row r="1569" spans="1:3">
      <c r="A1569" s="71" t="s">
        <v>3420</v>
      </c>
      <c r="B1569" s="72" t="s">
        <v>3421</v>
      </c>
      <c r="C1569" s="73">
        <v>0.23899999999999999</v>
      </c>
    </row>
    <row r="1570" spans="1:3">
      <c r="A1570" s="68" t="s">
        <v>3422</v>
      </c>
      <c r="B1570" s="69" t="s">
        <v>3423</v>
      </c>
      <c r="C1570" s="70">
        <v>0.23799999999999999</v>
      </c>
    </row>
    <row r="1571" spans="1:3">
      <c r="A1571" s="71" t="s">
        <v>3424</v>
      </c>
      <c r="B1571" s="72" t="s">
        <v>3425</v>
      </c>
      <c r="C1571" s="73">
        <v>0.23699999999999999</v>
      </c>
    </row>
    <row r="1572" spans="1:3">
      <c r="A1572" s="68" t="s">
        <v>3426</v>
      </c>
      <c r="B1572" s="69" t="s">
        <v>3427</v>
      </c>
      <c r="C1572" s="70">
        <v>0.23699999999999999</v>
      </c>
    </row>
    <row r="1573" spans="1:3">
      <c r="A1573" s="71" t="s">
        <v>3428</v>
      </c>
      <c r="B1573" s="72" t="s">
        <v>3429</v>
      </c>
      <c r="C1573" s="73">
        <v>0.23599999999999999</v>
      </c>
    </row>
    <row r="1574" spans="1:3">
      <c r="A1574" s="68" t="s">
        <v>3430</v>
      </c>
      <c r="B1574" s="69" t="s">
        <v>3431</v>
      </c>
      <c r="C1574" s="70">
        <v>0.23499999999999999</v>
      </c>
    </row>
    <row r="1575" spans="1:3">
      <c r="A1575" s="71" t="s">
        <v>3432</v>
      </c>
      <c r="B1575" s="72" t="s">
        <v>3433</v>
      </c>
      <c r="C1575" s="73">
        <v>0.23400000000000001</v>
      </c>
    </row>
    <row r="1576" spans="1:3">
      <c r="A1576" s="68" t="s">
        <v>3434</v>
      </c>
      <c r="B1576" s="69" t="s">
        <v>3435</v>
      </c>
      <c r="C1576" s="70">
        <v>0.23300000000000001</v>
      </c>
    </row>
    <row r="1577" spans="1:3">
      <c r="A1577" s="71" t="s">
        <v>3436</v>
      </c>
      <c r="B1577" s="72" t="s">
        <v>3437</v>
      </c>
      <c r="C1577" s="73">
        <v>0.23200000000000001</v>
      </c>
    </row>
    <row r="1578" spans="1:3">
      <c r="A1578" s="68" t="s">
        <v>3438</v>
      </c>
      <c r="B1578" s="69" t="s">
        <v>3439</v>
      </c>
      <c r="C1578" s="70">
        <v>0.23100000000000001</v>
      </c>
    </row>
    <row r="1579" spans="1:3">
      <c r="A1579" s="71" t="s">
        <v>3440</v>
      </c>
      <c r="B1579" s="72" t="s">
        <v>3441</v>
      </c>
      <c r="C1579" s="73">
        <v>0.23</v>
      </c>
    </row>
    <row r="1580" spans="1:3">
      <c r="A1580" s="68" t="s">
        <v>3442</v>
      </c>
      <c r="B1580" s="69" t="s">
        <v>3443</v>
      </c>
      <c r="C1580" s="70">
        <v>0.22800000000000001</v>
      </c>
    </row>
    <row r="1581" spans="1:3">
      <c r="A1581" s="71" t="s">
        <v>3444</v>
      </c>
      <c r="B1581" s="72" t="s">
        <v>3445</v>
      </c>
      <c r="C1581" s="73">
        <v>0.26100000000000001</v>
      </c>
    </row>
    <row r="1582" spans="1:3">
      <c r="A1582" s="68" t="s">
        <v>3446</v>
      </c>
      <c r="B1582" s="69" t="s">
        <v>3445</v>
      </c>
      <c r="C1582" s="70">
        <v>0.26100000000000001</v>
      </c>
    </row>
    <row r="1583" spans="1:3">
      <c r="A1583" s="71" t="s">
        <v>3447</v>
      </c>
      <c r="B1583" s="72" t="s">
        <v>3448</v>
      </c>
      <c r="C1583" s="73">
        <v>0</v>
      </c>
    </row>
    <row r="1584" spans="1:3">
      <c r="A1584" s="68" t="s">
        <v>3449</v>
      </c>
      <c r="B1584" s="69" t="s">
        <v>3450</v>
      </c>
      <c r="C1584" s="70">
        <v>0.69599999999999995</v>
      </c>
    </row>
    <row r="1585" spans="1:3">
      <c r="A1585" s="71" t="s">
        <v>3451</v>
      </c>
      <c r="B1585" s="72" t="s">
        <v>3452</v>
      </c>
      <c r="C1585" s="73">
        <v>1</v>
      </c>
    </row>
    <row r="1586" spans="1:3">
      <c r="A1586" s="68" t="s">
        <v>3453</v>
      </c>
      <c r="B1586" s="69" t="s">
        <v>3454</v>
      </c>
      <c r="C1586" s="70">
        <v>0</v>
      </c>
    </row>
    <row r="1587" spans="1:3">
      <c r="A1587" s="71" t="s">
        <v>3455</v>
      </c>
      <c r="B1587" s="72" t="s">
        <v>3456</v>
      </c>
      <c r="C1587" s="73">
        <v>0</v>
      </c>
    </row>
    <row r="1588" spans="1:3">
      <c r="A1588" s="68" t="s">
        <v>3457</v>
      </c>
      <c r="B1588" s="69" t="s">
        <v>3458</v>
      </c>
      <c r="C1588" s="70">
        <v>0</v>
      </c>
    </row>
    <row r="1589" spans="1:3">
      <c r="A1589" s="71" t="s">
        <v>3459</v>
      </c>
      <c r="B1589" s="72" t="s">
        <v>3460</v>
      </c>
      <c r="C1589" s="73">
        <v>0</v>
      </c>
    </row>
    <row r="1590" spans="1:3">
      <c r="A1590" s="68" t="s">
        <v>3461</v>
      </c>
      <c r="B1590" s="69" t="s">
        <v>3460</v>
      </c>
      <c r="C1590" s="70">
        <v>0</v>
      </c>
    </row>
    <row r="1591" spans="1:3">
      <c r="A1591" s="71" t="s">
        <v>3462</v>
      </c>
      <c r="B1591" s="72" t="s">
        <v>3463</v>
      </c>
      <c r="C1591" s="73">
        <v>0</v>
      </c>
    </row>
    <row r="1592" spans="1:3">
      <c r="A1592" s="68" t="s">
        <v>3464</v>
      </c>
      <c r="B1592" s="69" t="s">
        <v>3465</v>
      </c>
      <c r="C1592" s="70">
        <v>0</v>
      </c>
    </row>
    <row r="1593" spans="1:3">
      <c r="A1593" s="71" t="s">
        <v>3466</v>
      </c>
      <c r="B1593" s="72" t="s">
        <v>3467</v>
      </c>
      <c r="C1593" s="73">
        <v>0</v>
      </c>
    </row>
    <row r="1594" spans="1:3">
      <c r="A1594" s="68" t="s">
        <v>3468</v>
      </c>
      <c r="B1594" s="69" t="s">
        <v>3469</v>
      </c>
      <c r="C1594" s="70">
        <v>0</v>
      </c>
    </row>
    <row r="1595" spans="1:3">
      <c r="A1595" s="71" t="s">
        <v>3470</v>
      </c>
      <c r="B1595" s="72" t="s">
        <v>3471</v>
      </c>
      <c r="C1595" s="73">
        <v>0</v>
      </c>
    </row>
    <row r="1596" spans="1:3">
      <c r="A1596" s="68" t="s">
        <v>3472</v>
      </c>
      <c r="B1596" s="69" t="s">
        <v>3473</v>
      </c>
      <c r="C1596" s="70">
        <v>0</v>
      </c>
    </row>
    <row r="1597" spans="1:3">
      <c r="A1597" s="71" t="s">
        <v>3474</v>
      </c>
      <c r="B1597" s="72" t="s">
        <v>3475</v>
      </c>
      <c r="C1597" s="73">
        <v>0</v>
      </c>
    </row>
    <row r="1598" spans="1:3">
      <c r="A1598" s="68" t="s">
        <v>3476</v>
      </c>
      <c r="B1598" s="69" t="s">
        <v>3477</v>
      </c>
      <c r="C1598" s="70">
        <v>0</v>
      </c>
    </row>
    <row r="1599" spans="1:3">
      <c r="A1599" s="71" t="s">
        <v>3478</v>
      </c>
      <c r="B1599" s="72" t="s">
        <v>3479</v>
      </c>
      <c r="C1599" s="73">
        <v>0</v>
      </c>
    </row>
    <row r="1600" spans="1:3">
      <c r="A1600" s="68" t="s">
        <v>3480</v>
      </c>
      <c r="B1600" s="69" t="s">
        <v>3481</v>
      </c>
      <c r="C1600" s="70">
        <v>0</v>
      </c>
    </row>
    <row r="1601" spans="1:3">
      <c r="A1601" s="71" t="s">
        <v>3482</v>
      </c>
      <c r="B1601" s="72" t="s">
        <v>3483</v>
      </c>
      <c r="C1601" s="73">
        <v>0</v>
      </c>
    </row>
    <row r="1602" spans="1:3">
      <c r="A1602" s="68" t="s">
        <v>3484</v>
      </c>
      <c r="B1602" s="69" t="s">
        <v>3485</v>
      </c>
      <c r="C1602" s="70">
        <v>0</v>
      </c>
    </row>
    <row r="1603" spans="1:3">
      <c r="A1603" s="71" t="s">
        <v>3486</v>
      </c>
      <c r="B1603" s="72" t="s">
        <v>3487</v>
      </c>
      <c r="C1603" s="73">
        <v>0</v>
      </c>
    </row>
    <row r="1604" spans="1:3">
      <c r="A1604" s="68" t="s">
        <v>3488</v>
      </c>
      <c r="B1604" s="69" t="s">
        <v>3489</v>
      </c>
      <c r="C1604" s="70">
        <v>0</v>
      </c>
    </row>
    <row r="1605" spans="1:3">
      <c r="A1605" s="71" t="s">
        <v>3490</v>
      </c>
      <c r="B1605" s="72" t="s">
        <v>3491</v>
      </c>
      <c r="C1605" s="73">
        <v>0</v>
      </c>
    </row>
    <row r="1606" spans="1:3">
      <c r="A1606" s="68" t="s">
        <v>3492</v>
      </c>
      <c r="B1606" s="69" t="s">
        <v>3491</v>
      </c>
      <c r="C1606" s="70">
        <v>0</v>
      </c>
    </row>
    <row r="1607" spans="1:3">
      <c r="A1607" s="71" t="s">
        <v>3493</v>
      </c>
      <c r="B1607" s="72" t="s">
        <v>3494</v>
      </c>
      <c r="C1607" s="73">
        <v>0</v>
      </c>
    </row>
    <row r="1608" spans="1:3">
      <c r="A1608" s="68" t="s">
        <v>3495</v>
      </c>
      <c r="B1608" s="69" t="s">
        <v>3496</v>
      </c>
      <c r="C1608" s="70">
        <v>0</v>
      </c>
    </row>
    <row r="1609" spans="1:3">
      <c r="A1609" s="71" t="s">
        <v>3497</v>
      </c>
      <c r="B1609" s="72" t="s">
        <v>3498</v>
      </c>
      <c r="C1609" s="73">
        <v>0</v>
      </c>
    </row>
    <row r="1610" spans="1:3">
      <c r="A1610" s="68" t="s">
        <v>3499</v>
      </c>
      <c r="B1610" s="69" t="s">
        <v>3500</v>
      </c>
      <c r="C1610" s="70">
        <v>0</v>
      </c>
    </row>
    <row r="1611" spans="1:3">
      <c r="A1611" s="71" t="s">
        <v>3501</v>
      </c>
      <c r="B1611" s="72" t="s">
        <v>3502</v>
      </c>
      <c r="C1611" s="73">
        <v>0</v>
      </c>
    </row>
    <row r="1612" spans="1:3">
      <c r="A1612" s="68" t="s">
        <v>3503</v>
      </c>
      <c r="B1612" s="69" t="s">
        <v>3502</v>
      </c>
      <c r="C1612" s="70">
        <v>0</v>
      </c>
    </row>
    <row r="1613" spans="1:3">
      <c r="A1613" s="71" t="s">
        <v>3504</v>
      </c>
      <c r="B1613" s="72" t="s">
        <v>3505</v>
      </c>
      <c r="C1613" s="73">
        <v>0.66600000000000004</v>
      </c>
    </row>
    <row r="1614" spans="1:3">
      <c r="A1614" s="68" t="s">
        <v>3506</v>
      </c>
      <c r="B1614" s="69" t="s">
        <v>3507</v>
      </c>
      <c r="C1614" s="70">
        <v>0</v>
      </c>
    </row>
    <row r="1615" spans="1:3">
      <c r="A1615" s="71" t="s">
        <v>3508</v>
      </c>
      <c r="B1615" s="72" t="s">
        <v>3509</v>
      </c>
      <c r="C1615" s="73">
        <v>0</v>
      </c>
    </row>
    <row r="1616" spans="1:3">
      <c r="A1616" s="68" t="s">
        <v>3510</v>
      </c>
      <c r="B1616" s="69" t="s">
        <v>3511</v>
      </c>
      <c r="C1616" s="70">
        <v>0</v>
      </c>
    </row>
    <row r="1617" spans="1:3">
      <c r="A1617" s="71" t="s">
        <v>3512</v>
      </c>
      <c r="B1617" s="72" t="s">
        <v>3513</v>
      </c>
      <c r="C1617" s="73">
        <v>0</v>
      </c>
    </row>
    <row r="1618" spans="1:3">
      <c r="A1618" s="68" t="s">
        <v>3514</v>
      </c>
      <c r="B1618" s="69" t="s">
        <v>3515</v>
      </c>
      <c r="C1618" s="70">
        <v>0</v>
      </c>
    </row>
    <row r="1619" spans="1:3">
      <c r="A1619" s="71" t="s">
        <v>3516</v>
      </c>
      <c r="B1619" s="72" t="s">
        <v>3517</v>
      </c>
      <c r="C1619" s="73">
        <v>0</v>
      </c>
    </row>
    <row r="1620" spans="1:3">
      <c r="A1620" s="68" t="s">
        <v>3518</v>
      </c>
      <c r="B1620" s="69" t="s">
        <v>3519</v>
      </c>
      <c r="C1620" s="70">
        <v>0</v>
      </c>
    </row>
    <row r="1621" spans="1:3">
      <c r="A1621" s="71" t="s">
        <v>3520</v>
      </c>
      <c r="B1621" s="72" t="s">
        <v>3519</v>
      </c>
      <c r="C1621" s="73">
        <v>0</v>
      </c>
    </row>
    <row r="1622" spans="1:3">
      <c r="A1622" s="68" t="s">
        <v>3521</v>
      </c>
      <c r="B1622" s="69" t="s">
        <v>3522</v>
      </c>
      <c r="C1622" s="70">
        <v>0</v>
      </c>
    </row>
    <row r="1623" spans="1:3">
      <c r="A1623" s="71" t="s">
        <v>3523</v>
      </c>
      <c r="B1623" s="72" t="s">
        <v>3524</v>
      </c>
      <c r="C1623" s="73">
        <v>0</v>
      </c>
    </row>
    <row r="1624" spans="1:3">
      <c r="A1624" s="68" t="s">
        <v>3525</v>
      </c>
      <c r="B1624" s="69" t="s">
        <v>3526</v>
      </c>
      <c r="C1624" s="70">
        <v>0</v>
      </c>
    </row>
    <row r="1625" spans="1:3">
      <c r="A1625" s="71" t="s">
        <v>3527</v>
      </c>
      <c r="B1625" s="72" t="s">
        <v>3528</v>
      </c>
      <c r="C1625" s="73">
        <v>0</v>
      </c>
    </row>
    <row r="1626" spans="1:3">
      <c r="A1626" s="68" t="s">
        <v>3529</v>
      </c>
      <c r="B1626" s="69" t="s">
        <v>3530</v>
      </c>
      <c r="C1626" s="70">
        <v>0</v>
      </c>
    </row>
    <row r="1627" spans="1:3">
      <c r="A1627" s="71" t="s">
        <v>3531</v>
      </c>
      <c r="B1627" s="72" t="s">
        <v>3532</v>
      </c>
      <c r="C1627" s="73">
        <v>0</v>
      </c>
    </row>
    <row r="1628" spans="1:3">
      <c r="A1628" s="68" t="s">
        <v>3533</v>
      </c>
      <c r="B1628" s="69" t="s">
        <v>3534</v>
      </c>
      <c r="C1628" s="70">
        <v>0</v>
      </c>
    </row>
    <row r="1629" spans="1:3">
      <c r="A1629" s="71" t="s">
        <v>3535</v>
      </c>
      <c r="B1629" s="72" t="s">
        <v>3536</v>
      </c>
      <c r="C1629" s="73">
        <v>0</v>
      </c>
    </row>
    <row r="1630" spans="1:3">
      <c r="A1630" s="68" t="s">
        <v>3537</v>
      </c>
      <c r="B1630" s="69" t="s">
        <v>3538</v>
      </c>
      <c r="C1630" s="70">
        <v>0</v>
      </c>
    </row>
    <row r="1631" spans="1:3">
      <c r="A1631" s="71" t="s">
        <v>3539</v>
      </c>
      <c r="B1631" s="72" t="s">
        <v>3540</v>
      </c>
      <c r="C1631" s="73">
        <v>0</v>
      </c>
    </row>
    <row r="1632" spans="1:3">
      <c r="A1632" s="68" t="s">
        <v>3541</v>
      </c>
      <c r="B1632" s="69" t="s">
        <v>3542</v>
      </c>
      <c r="C1632" s="70">
        <v>0</v>
      </c>
    </row>
    <row r="1633" spans="1:3">
      <c r="A1633" s="71" t="s">
        <v>3543</v>
      </c>
      <c r="B1633" s="72" t="s">
        <v>3544</v>
      </c>
      <c r="C1633" s="73">
        <v>0</v>
      </c>
    </row>
    <row r="1634" spans="1:3">
      <c r="A1634" s="68" t="s">
        <v>3545</v>
      </c>
      <c r="B1634" s="69" t="s">
        <v>3546</v>
      </c>
      <c r="C1634" s="70">
        <v>0</v>
      </c>
    </row>
    <row r="1635" spans="1:3">
      <c r="A1635" s="71" t="s">
        <v>3547</v>
      </c>
      <c r="B1635" s="72" t="s">
        <v>3548</v>
      </c>
      <c r="C1635" s="73">
        <v>0</v>
      </c>
    </row>
    <row r="1636" spans="1:3">
      <c r="A1636" s="68" t="s">
        <v>3549</v>
      </c>
      <c r="B1636" s="69" t="s">
        <v>3550</v>
      </c>
      <c r="C1636" s="70">
        <v>0</v>
      </c>
    </row>
    <row r="1637" spans="1:3">
      <c r="A1637" s="71" t="s">
        <v>3551</v>
      </c>
      <c r="B1637" s="72" t="s">
        <v>3552</v>
      </c>
      <c r="C1637" s="73">
        <v>0</v>
      </c>
    </row>
    <row r="1638" spans="1:3">
      <c r="A1638" s="68" t="s">
        <v>3553</v>
      </c>
      <c r="B1638" s="69" t="s">
        <v>3554</v>
      </c>
      <c r="C1638" s="70">
        <v>0</v>
      </c>
    </row>
    <row r="1639" spans="1:3">
      <c r="A1639" s="71" t="s">
        <v>3555</v>
      </c>
      <c r="B1639" s="72" t="s">
        <v>3556</v>
      </c>
      <c r="C1639" s="73">
        <v>0</v>
      </c>
    </row>
    <row r="1640" spans="1:3">
      <c r="A1640" s="68" t="s">
        <v>3557</v>
      </c>
      <c r="B1640" s="69" t="s">
        <v>3558</v>
      </c>
      <c r="C1640" s="70">
        <v>0</v>
      </c>
    </row>
    <row r="1641" spans="1:3">
      <c r="A1641" s="71" t="s">
        <v>3559</v>
      </c>
      <c r="B1641" s="72" t="s">
        <v>3560</v>
      </c>
      <c r="C1641" s="73">
        <v>0</v>
      </c>
    </row>
    <row r="1642" spans="1:3">
      <c r="A1642" s="68" t="s">
        <v>3561</v>
      </c>
      <c r="B1642" s="69" t="s">
        <v>1456</v>
      </c>
      <c r="C1642" s="70">
        <v>0</v>
      </c>
    </row>
    <row r="1643" spans="1:3">
      <c r="A1643" s="71" t="s">
        <v>3562</v>
      </c>
      <c r="B1643" s="72" t="s">
        <v>3563</v>
      </c>
      <c r="C1643" s="73">
        <v>1</v>
      </c>
    </row>
    <row r="1644" spans="1:3">
      <c r="A1644" s="68" t="s">
        <v>3564</v>
      </c>
      <c r="B1644" s="69" t="s">
        <v>3565</v>
      </c>
      <c r="C1644" s="70">
        <v>1</v>
      </c>
    </row>
    <row r="1645" spans="1:3">
      <c r="A1645" s="71" t="s">
        <v>3566</v>
      </c>
      <c r="B1645" s="72" t="s">
        <v>3567</v>
      </c>
      <c r="C1645" s="73">
        <v>1</v>
      </c>
    </row>
    <row r="1646" spans="1:3">
      <c r="A1646" s="68" t="s">
        <v>3568</v>
      </c>
      <c r="B1646" s="69" t="s">
        <v>3569</v>
      </c>
      <c r="C1646" s="70">
        <v>1</v>
      </c>
    </row>
    <row r="1647" spans="1:3">
      <c r="A1647" s="71" t="s">
        <v>3570</v>
      </c>
      <c r="B1647" s="72" t="s">
        <v>3571</v>
      </c>
      <c r="C1647" s="73">
        <v>1</v>
      </c>
    </row>
    <row r="1648" spans="1:3">
      <c r="A1648" s="68" t="s">
        <v>3572</v>
      </c>
      <c r="B1648" s="69" t="s">
        <v>3573</v>
      </c>
      <c r="C1648" s="70">
        <v>1</v>
      </c>
    </row>
    <row r="1649" spans="1:3">
      <c r="A1649" s="71" t="s">
        <v>3574</v>
      </c>
      <c r="B1649" s="72" t="s">
        <v>3575</v>
      </c>
      <c r="C1649" s="73">
        <v>1</v>
      </c>
    </row>
    <row r="1650" spans="1:3">
      <c r="A1650" s="68" t="s">
        <v>3576</v>
      </c>
      <c r="B1650" s="69" t="s">
        <v>3577</v>
      </c>
      <c r="C1650" s="70">
        <v>1</v>
      </c>
    </row>
    <row r="1651" spans="1:3">
      <c r="A1651" s="71" t="s">
        <v>3578</v>
      </c>
      <c r="B1651" s="72" t="s">
        <v>3579</v>
      </c>
      <c r="C1651" s="73">
        <v>1</v>
      </c>
    </row>
    <row r="1652" spans="1:3">
      <c r="A1652" s="68" t="s">
        <v>3580</v>
      </c>
      <c r="B1652" s="69" t="s">
        <v>3581</v>
      </c>
      <c r="C1652" s="70">
        <v>0</v>
      </c>
    </row>
    <row r="1653" spans="1:3">
      <c r="A1653" s="71" t="s">
        <v>3582</v>
      </c>
      <c r="B1653" s="72" t="s">
        <v>3583</v>
      </c>
      <c r="C1653" s="73">
        <v>1</v>
      </c>
    </row>
    <row r="1654" spans="1:3">
      <c r="A1654" s="68" t="s">
        <v>3584</v>
      </c>
      <c r="B1654" s="69" t="s">
        <v>3585</v>
      </c>
      <c r="C1654" s="70">
        <v>1</v>
      </c>
    </row>
    <row r="1655" spans="1:3">
      <c r="A1655" s="71" t="s">
        <v>3586</v>
      </c>
      <c r="B1655" s="72" t="s">
        <v>3587</v>
      </c>
      <c r="C1655" s="73">
        <v>1</v>
      </c>
    </row>
    <row r="1656" spans="1:3">
      <c r="A1656" s="68" t="s">
        <v>3588</v>
      </c>
      <c r="B1656" s="69" t="s">
        <v>3589</v>
      </c>
      <c r="C1656" s="70">
        <v>1</v>
      </c>
    </row>
    <row r="1657" spans="1:3">
      <c r="A1657" s="71" t="s">
        <v>3590</v>
      </c>
      <c r="B1657" s="72" t="s">
        <v>3591</v>
      </c>
      <c r="C1657" s="73">
        <v>1</v>
      </c>
    </row>
    <row r="1658" spans="1:3">
      <c r="A1658" s="68" t="s">
        <v>3592</v>
      </c>
      <c r="B1658" s="69" t="s">
        <v>3593</v>
      </c>
      <c r="C1658" s="70">
        <v>1</v>
      </c>
    </row>
    <row r="1659" spans="1:3">
      <c r="A1659" s="71" t="s">
        <v>3594</v>
      </c>
      <c r="B1659" s="72" t="s">
        <v>3595</v>
      </c>
      <c r="C1659" s="73">
        <v>0.1</v>
      </c>
    </row>
    <row r="1660" spans="1:3">
      <c r="A1660" s="68" t="s">
        <v>3596</v>
      </c>
      <c r="B1660" s="69" t="s">
        <v>3595</v>
      </c>
      <c r="C1660" s="70">
        <v>0.1</v>
      </c>
    </row>
    <row r="1661" spans="1:3">
      <c r="A1661" s="71" t="s">
        <v>3597</v>
      </c>
      <c r="B1661" s="72" t="s">
        <v>3598</v>
      </c>
      <c r="C1661" s="73">
        <v>0.1</v>
      </c>
    </row>
    <row r="1662" spans="1:3">
      <c r="A1662" s="68" t="s">
        <v>3599</v>
      </c>
      <c r="B1662" s="69" t="s">
        <v>3600</v>
      </c>
      <c r="C1662" s="70">
        <v>9.8000000000000004E-2</v>
      </c>
    </row>
    <row r="1663" spans="1:3">
      <c r="A1663" s="71" t="s">
        <v>3601</v>
      </c>
      <c r="B1663" s="72" t="s">
        <v>3602</v>
      </c>
      <c r="C1663" s="73">
        <v>9.9000000000000005E-2</v>
      </c>
    </row>
    <row r="1664" spans="1:3">
      <c r="A1664" s="68" t="s">
        <v>3603</v>
      </c>
      <c r="B1664" s="69" t="s">
        <v>3604</v>
      </c>
      <c r="C1664" s="70">
        <v>9.7000000000000003E-2</v>
      </c>
    </row>
    <row r="1665" spans="1:3">
      <c r="A1665" s="71" t="s">
        <v>3605</v>
      </c>
      <c r="B1665" s="72" t="s">
        <v>3606</v>
      </c>
      <c r="C1665" s="73">
        <v>9.6000000000000002E-2</v>
      </c>
    </row>
    <row r="1666" spans="1:3">
      <c r="A1666" s="68" t="s">
        <v>3607</v>
      </c>
      <c r="B1666" s="69" t="s">
        <v>3608</v>
      </c>
      <c r="C1666" s="70">
        <v>9.5000000000000001E-2</v>
      </c>
    </row>
    <row r="1667" spans="1:3">
      <c r="A1667" s="71" t="s">
        <v>3609</v>
      </c>
      <c r="B1667" s="72" t="s">
        <v>3610</v>
      </c>
      <c r="C1667" s="73">
        <v>9.4E-2</v>
      </c>
    </row>
    <row r="1668" spans="1:3">
      <c r="A1668" s="68" t="s">
        <v>3611</v>
      </c>
      <c r="B1668" s="69" t="s">
        <v>3612</v>
      </c>
      <c r="C1668" s="70">
        <v>9.1999999999999998E-2</v>
      </c>
    </row>
    <row r="1669" spans="1:3">
      <c r="A1669" s="71" t="s">
        <v>3613</v>
      </c>
      <c r="B1669" s="72" t="s">
        <v>3612</v>
      </c>
      <c r="C1669" s="73">
        <v>9.1999999999999998E-2</v>
      </c>
    </row>
    <row r="1670" spans="1:3">
      <c r="A1670" s="68" t="s">
        <v>3614</v>
      </c>
      <c r="B1670" s="69" t="s">
        <v>3615</v>
      </c>
      <c r="C1670" s="70">
        <v>9.0999999999999998E-2</v>
      </c>
    </row>
    <row r="1671" spans="1:3">
      <c r="A1671" s="71" t="s">
        <v>3616</v>
      </c>
      <c r="B1671" s="72" t="s">
        <v>3617</v>
      </c>
      <c r="C1671" s="73">
        <v>9.1999999999999998E-2</v>
      </c>
    </row>
    <row r="1672" spans="1:3">
      <c r="A1672" s="68" t="s">
        <v>3618</v>
      </c>
      <c r="B1672" s="69" t="s">
        <v>3619</v>
      </c>
      <c r="C1672" s="70">
        <v>9.1999999999999998E-2</v>
      </c>
    </row>
    <row r="1673" spans="1:3">
      <c r="A1673" s="71" t="s">
        <v>3620</v>
      </c>
      <c r="B1673" s="72" t="s">
        <v>3619</v>
      </c>
      <c r="C1673" s="73">
        <v>0</v>
      </c>
    </row>
    <row r="1674" spans="1:3">
      <c r="A1674" s="68" t="s">
        <v>3621</v>
      </c>
      <c r="B1674" s="69" t="s">
        <v>3622</v>
      </c>
      <c r="C1674" s="70">
        <v>9.5000000000000001E-2</v>
      </c>
    </row>
    <row r="1675" spans="1:3">
      <c r="A1675" s="71" t="s">
        <v>3623</v>
      </c>
      <c r="B1675" s="72" t="s">
        <v>3624</v>
      </c>
      <c r="C1675" s="73">
        <v>9.8000000000000004E-2</v>
      </c>
    </row>
    <row r="1676" spans="1:3">
      <c r="A1676" s="68" t="s">
        <v>3625</v>
      </c>
      <c r="B1676" s="69" t="s">
        <v>3626</v>
      </c>
      <c r="C1676" s="70">
        <v>0.11799999999999999</v>
      </c>
    </row>
    <row r="1677" spans="1:3">
      <c r="A1677" s="71" t="s">
        <v>3627</v>
      </c>
      <c r="B1677" s="72" t="s">
        <v>3626</v>
      </c>
      <c r="C1677" s="73">
        <v>0.11799999999999999</v>
      </c>
    </row>
    <row r="1678" spans="1:3">
      <c r="A1678" s="68" t="s">
        <v>3628</v>
      </c>
      <c r="B1678" s="69" t="s">
        <v>3629</v>
      </c>
      <c r="C1678" s="70">
        <v>0.112</v>
      </c>
    </row>
    <row r="1679" spans="1:3">
      <c r="A1679" s="71" t="s">
        <v>3630</v>
      </c>
      <c r="B1679" s="72" t="s">
        <v>3629</v>
      </c>
      <c r="C1679" s="73">
        <v>0.112</v>
      </c>
    </row>
    <row r="1680" spans="1:3">
      <c r="A1680" s="68" t="s">
        <v>3631</v>
      </c>
      <c r="B1680" s="69" t="s">
        <v>3632</v>
      </c>
      <c r="C1680" s="70">
        <v>0.115</v>
      </c>
    </row>
    <row r="1681" spans="1:3">
      <c r="A1681" s="71" t="s">
        <v>3633</v>
      </c>
      <c r="B1681" s="72" t="s">
        <v>3634</v>
      </c>
      <c r="C1681" s="73">
        <v>9.6000000000000002E-2</v>
      </c>
    </row>
    <row r="1682" spans="1:3">
      <c r="A1682" s="68" t="s">
        <v>3635</v>
      </c>
      <c r="B1682" s="69" t="s">
        <v>3636</v>
      </c>
      <c r="C1682" s="70">
        <v>0.13</v>
      </c>
    </row>
    <row r="1683" spans="1:3">
      <c r="A1683" s="71" t="s">
        <v>3637</v>
      </c>
      <c r="B1683" s="72" t="s">
        <v>3636</v>
      </c>
      <c r="C1683" s="73">
        <v>0.13</v>
      </c>
    </row>
    <row r="1684" spans="1:3">
      <c r="A1684" s="68" t="s">
        <v>3638</v>
      </c>
      <c r="B1684" s="69" t="s">
        <v>3639</v>
      </c>
      <c r="C1684" s="70">
        <v>0.13800000000000001</v>
      </c>
    </row>
    <row r="1685" spans="1:3">
      <c r="A1685" s="71" t="s">
        <v>3640</v>
      </c>
      <c r="B1685" s="72" t="s">
        <v>3641</v>
      </c>
      <c r="C1685" s="73">
        <v>0</v>
      </c>
    </row>
    <row r="1686" spans="1:3">
      <c r="A1686" s="68" t="s">
        <v>3642</v>
      </c>
      <c r="B1686" s="69" t="s">
        <v>3643</v>
      </c>
      <c r="C1686" s="70">
        <v>7.3999999999999996E-2</v>
      </c>
    </row>
    <row r="1687" spans="1:3">
      <c r="A1687" s="71" t="s">
        <v>3644</v>
      </c>
      <c r="B1687" s="72" t="s">
        <v>3643</v>
      </c>
      <c r="C1687" s="73">
        <v>7.3999999999999996E-2</v>
      </c>
    </row>
    <row r="1688" spans="1:3">
      <c r="A1688" s="68" t="s">
        <v>3645</v>
      </c>
      <c r="B1688" s="69" t="s">
        <v>3646</v>
      </c>
      <c r="C1688" s="70">
        <v>7.2999999999999995E-2</v>
      </c>
    </row>
    <row r="1689" spans="1:3">
      <c r="A1689" s="71" t="s">
        <v>3647</v>
      </c>
      <c r="B1689" s="72" t="s">
        <v>3646</v>
      </c>
      <c r="C1689" s="73">
        <v>7.2999999999999995E-2</v>
      </c>
    </row>
    <row r="1690" spans="1:3">
      <c r="A1690" s="68" t="s">
        <v>3648</v>
      </c>
      <c r="B1690" s="69" t="s">
        <v>3649</v>
      </c>
      <c r="C1690" s="70">
        <v>7.0000000000000007E-2</v>
      </c>
    </row>
    <row r="1691" spans="1:3">
      <c r="A1691" s="71" t="s">
        <v>3650</v>
      </c>
      <c r="B1691" s="72" t="s">
        <v>3651</v>
      </c>
      <c r="C1691" s="73">
        <v>6.9000000000000006E-2</v>
      </c>
    </row>
    <row r="1692" spans="1:3">
      <c r="A1692" s="68" t="s">
        <v>3652</v>
      </c>
      <c r="B1692" s="69" t="s">
        <v>3653</v>
      </c>
      <c r="C1692" s="70">
        <v>6.7000000000000004E-2</v>
      </c>
    </row>
    <row r="1693" spans="1:3">
      <c r="A1693" s="71" t="s">
        <v>3654</v>
      </c>
      <c r="B1693" s="72" t="s">
        <v>3655</v>
      </c>
      <c r="C1693" s="73">
        <v>6.6000000000000003E-2</v>
      </c>
    </row>
    <row r="1694" spans="1:3">
      <c r="A1694" s="68" t="s">
        <v>3656</v>
      </c>
      <c r="B1694" s="69" t="s">
        <v>3655</v>
      </c>
      <c r="C1694" s="70">
        <v>6.6000000000000003E-2</v>
      </c>
    </row>
    <row r="1695" spans="1:3">
      <c r="A1695" s="71" t="s">
        <v>3657</v>
      </c>
      <c r="B1695" s="72" t="s">
        <v>3658</v>
      </c>
      <c r="C1695" s="73">
        <v>6.4000000000000001E-2</v>
      </c>
    </row>
    <row r="1696" spans="1:3">
      <c r="A1696" s="68" t="s">
        <v>3659</v>
      </c>
      <c r="B1696" s="69" t="s">
        <v>3658</v>
      </c>
      <c r="C1696" s="70">
        <v>6.4000000000000001E-2</v>
      </c>
    </row>
    <row r="1697" spans="1:3">
      <c r="A1697" s="71" t="s">
        <v>3660</v>
      </c>
      <c r="B1697" s="72" t="s">
        <v>3661</v>
      </c>
      <c r="C1697" s="73">
        <v>6.2E-2</v>
      </c>
    </row>
    <row r="1698" spans="1:3">
      <c r="A1698" s="68" t="s">
        <v>3662</v>
      </c>
      <c r="B1698" s="69" t="s">
        <v>3661</v>
      </c>
      <c r="C1698" s="70">
        <v>6.2E-2</v>
      </c>
    </row>
    <row r="1699" spans="1:3">
      <c r="A1699" s="71" t="s">
        <v>3663</v>
      </c>
      <c r="B1699" s="72" t="s">
        <v>3664</v>
      </c>
      <c r="C1699" s="73">
        <v>6.0999999999999999E-2</v>
      </c>
    </row>
    <row r="1700" spans="1:3">
      <c r="A1700" s="68" t="s">
        <v>3665</v>
      </c>
      <c r="B1700" s="69" t="s">
        <v>3666</v>
      </c>
      <c r="C1700" s="70">
        <v>5.8999999999999997E-2</v>
      </c>
    </row>
    <row r="1701" spans="1:3">
      <c r="A1701" s="71" t="s">
        <v>3667</v>
      </c>
      <c r="B1701" s="72" t="s">
        <v>3668</v>
      </c>
      <c r="C1701" s="73">
        <v>5.8000000000000003E-2</v>
      </c>
    </row>
    <row r="1702" spans="1:3">
      <c r="A1702" s="68" t="s">
        <v>3669</v>
      </c>
      <c r="B1702" s="69" t="s">
        <v>3668</v>
      </c>
      <c r="C1702" s="70">
        <v>5.8000000000000003E-2</v>
      </c>
    </row>
    <row r="1703" spans="1:3">
      <c r="A1703" s="71" t="s">
        <v>3670</v>
      </c>
      <c r="B1703" s="72" t="s">
        <v>3671</v>
      </c>
      <c r="C1703" s="73">
        <v>5.6000000000000001E-2</v>
      </c>
    </row>
    <row r="1704" spans="1:3">
      <c r="A1704" s="68" t="s">
        <v>3672</v>
      </c>
      <c r="B1704" s="69" t="s">
        <v>3671</v>
      </c>
      <c r="C1704" s="70">
        <v>5.6000000000000001E-2</v>
      </c>
    </row>
    <row r="1705" spans="1:3">
      <c r="A1705" s="71" t="s">
        <v>3673</v>
      </c>
      <c r="B1705" s="72" t="s">
        <v>3674</v>
      </c>
      <c r="C1705" s="73">
        <v>5.3999999999999999E-2</v>
      </c>
    </row>
    <row r="1706" spans="1:3">
      <c r="A1706" s="68" t="s">
        <v>3675</v>
      </c>
      <c r="B1706" s="69" t="s">
        <v>3676</v>
      </c>
      <c r="C1706" s="70">
        <v>5.2999999999999999E-2</v>
      </c>
    </row>
    <row r="1707" spans="1:3">
      <c r="A1707" s="71" t="s">
        <v>3677</v>
      </c>
      <c r="B1707" s="72" t="s">
        <v>3678</v>
      </c>
      <c r="C1707" s="73">
        <v>5.1999999999999998E-2</v>
      </c>
    </row>
    <row r="1708" spans="1:3">
      <c r="A1708" s="68" t="s">
        <v>3679</v>
      </c>
      <c r="B1708" s="69" t="s">
        <v>3678</v>
      </c>
      <c r="C1708" s="70">
        <v>5.1999999999999998E-2</v>
      </c>
    </row>
    <row r="1709" spans="1:3">
      <c r="A1709" s="71" t="s">
        <v>3680</v>
      </c>
      <c r="B1709" s="72" t="s">
        <v>3681</v>
      </c>
      <c r="C1709" s="73">
        <v>0.05</v>
      </c>
    </row>
    <row r="1710" spans="1:3">
      <c r="A1710" s="68" t="s">
        <v>3682</v>
      </c>
      <c r="B1710" s="69" t="s">
        <v>3683</v>
      </c>
      <c r="C1710" s="70">
        <v>4.8000000000000001E-2</v>
      </c>
    </row>
    <row r="1711" spans="1:3">
      <c r="A1711" s="71" t="s">
        <v>3684</v>
      </c>
      <c r="B1711" s="72" t="s">
        <v>3685</v>
      </c>
      <c r="C1711" s="73">
        <v>4.5999999999999999E-2</v>
      </c>
    </row>
    <row r="1712" spans="1:3">
      <c r="A1712" s="68" t="s">
        <v>3686</v>
      </c>
      <c r="B1712" s="69" t="s">
        <v>3687</v>
      </c>
      <c r="C1712" s="70">
        <v>4.3999999999999997E-2</v>
      </c>
    </row>
    <row r="1713" spans="1:3">
      <c r="A1713" s="71" t="s">
        <v>3688</v>
      </c>
      <c r="B1713" s="72" t="s">
        <v>3687</v>
      </c>
      <c r="C1713" s="73">
        <v>4.3999999999999997E-2</v>
      </c>
    </row>
    <row r="1714" spans="1:3">
      <c r="A1714" s="68" t="s">
        <v>3689</v>
      </c>
      <c r="B1714" s="69" t="s">
        <v>3690</v>
      </c>
      <c r="C1714" s="70">
        <v>4.4999999999999998E-2</v>
      </c>
    </row>
    <row r="1715" spans="1:3">
      <c r="A1715" s="71" t="s">
        <v>3691</v>
      </c>
      <c r="B1715" s="72" t="s">
        <v>3690</v>
      </c>
      <c r="C1715" s="73">
        <v>4.4999999999999998E-2</v>
      </c>
    </row>
    <row r="1716" spans="1:3">
      <c r="A1716" s="68" t="s">
        <v>3692</v>
      </c>
      <c r="B1716" s="69" t="s">
        <v>3693</v>
      </c>
      <c r="C1716" s="70">
        <v>4.2999999999999997E-2</v>
      </c>
    </row>
    <row r="1717" spans="1:3">
      <c r="A1717" s="71" t="s">
        <v>3694</v>
      </c>
      <c r="B1717" s="72" t="s">
        <v>3693</v>
      </c>
      <c r="C1717" s="73">
        <v>0</v>
      </c>
    </row>
    <row r="1718" spans="1:3">
      <c r="A1718" s="68" t="s">
        <v>3695</v>
      </c>
      <c r="B1718" s="69" t="s">
        <v>3696</v>
      </c>
      <c r="C1718" s="70">
        <v>4.1000000000000002E-2</v>
      </c>
    </row>
    <row r="1719" spans="1:3">
      <c r="A1719" s="71" t="s">
        <v>3697</v>
      </c>
      <c r="B1719" s="72" t="s">
        <v>3696</v>
      </c>
      <c r="C1719" s="73">
        <v>0</v>
      </c>
    </row>
    <row r="1720" spans="1:3">
      <c r="A1720" s="68" t="s">
        <v>3698</v>
      </c>
      <c r="B1720" s="69" t="s">
        <v>3699</v>
      </c>
      <c r="C1720" s="70">
        <v>3.5999999999999997E-2</v>
      </c>
    </row>
    <row r="1721" spans="1:3">
      <c r="A1721" s="71" t="s">
        <v>3700</v>
      </c>
      <c r="B1721" s="72" t="s">
        <v>3699</v>
      </c>
      <c r="C1721" s="73">
        <v>3.5999999999999997E-2</v>
      </c>
    </row>
    <row r="1722" spans="1:3">
      <c r="A1722" s="68" t="s">
        <v>3701</v>
      </c>
      <c r="B1722" s="69" t="s">
        <v>1362</v>
      </c>
      <c r="C1722" s="70">
        <v>0.76700000000000002</v>
      </c>
    </row>
    <row r="1723" spans="1:3">
      <c r="A1723" s="71" t="s">
        <v>3702</v>
      </c>
      <c r="B1723" s="72" t="s">
        <v>1362</v>
      </c>
      <c r="C1723" s="73">
        <v>0.77100000000000002</v>
      </c>
    </row>
    <row r="1724" spans="1:3">
      <c r="A1724" s="68" t="s">
        <v>3703</v>
      </c>
      <c r="B1724" s="69" t="s">
        <v>3704</v>
      </c>
      <c r="C1724" s="70">
        <v>0.84899999999999998</v>
      </c>
    </row>
    <row r="1725" spans="1:3">
      <c r="A1725" s="71" t="s">
        <v>3705</v>
      </c>
      <c r="B1725" s="72" t="s">
        <v>3704</v>
      </c>
      <c r="C1725" s="73">
        <v>0.84899999999999998</v>
      </c>
    </row>
    <row r="1726" spans="1:3">
      <c r="A1726" s="68" t="s">
        <v>3706</v>
      </c>
      <c r="B1726" s="69" t="s">
        <v>3460</v>
      </c>
      <c r="C1726" s="70">
        <v>0</v>
      </c>
    </row>
    <row r="1727" spans="1:3">
      <c r="A1727" s="71" t="s">
        <v>3707</v>
      </c>
      <c r="B1727" s="72" t="s">
        <v>3708</v>
      </c>
      <c r="C1727" s="73">
        <v>0.84899999999999998</v>
      </c>
    </row>
    <row r="1728" spans="1:3">
      <c r="A1728" s="68" t="s">
        <v>3709</v>
      </c>
      <c r="B1728" s="69" t="s">
        <v>3708</v>
      </c>
      <c r="C1728" s="70">
        <v>0.84899999999999998</v>
      </c>
    </row>
    <row r="1729" spans="1:3">
      <c r="A1729" s="71" t="s">
        <v>3710</v>
      </c>
      <c r="B1729" s="72" t="s">
        <v>3711</v>
      </c>
      <c r="C1729" s="73">
        <v>0.84799999999999998</v>
      </c>
    </row>
    <row r="1730" spans="1:3">
      <c r="A1730" s="68" t="s">
        <v>3712</v>
      </c>
      <c r="B1730" s="69" t="s">
        <v>3711</v>
      </c>
      <c r="C1730" s="70">
        <v>0.84799999999999998</v>
      </c>
    </row>
    <row r="1731" spans="1:3">
      <c r="A1731" s="71" t="s">
        <v>3713</v>
      </c>
      <c r="B1731" s="72" t="s">
        <v>3714</v>
      </c>
      <c r="C1731" s="73">
        <v>0.84799999999999998</v>
      </c>
    </row>
    <row r="1732" spans="1:3">
      <c r="A1732" s="68" t="s">
        <v>3715</v>
      </c>
      <c r="B1732" s="69" t="s">
        <v>3714</v>
      </c>
      <c r="C1732" s="70">
        <v>0.84799999999999998</v>
      </c>
    </row>
    <row r="1733" spans="1:3">
      <c r="A1733" s="71" t="s">
        <v>3716</v>
      </c>
      <c r="B1733" s="72" t="s">
        <v>3717</v>
      </c>
      <c r="C1733" s="73">
        <v>0.84699999999999998</v>
      </c>
    </row>
    <row r="1734" spans="1:3">
      <c r="A1734" s="68" t="s">
        <v>3718</v>
      </c>
      <c r="B1734" s="69" t="s">
        <v>3717</v>
      </c>
      <c r="C1734" s="70">
        <v>0.84699999999999998</v>
      </c>
    </row>
    <row r="1735" spans="1:3">
      <c r="A1735" s="71" t="s">
        <v>3719</v>
      </c>
      <c r="B1735" s="72" t="s">
        <v>3720</v>
      </c>
      <c r="C1735" s="73">
        <v>0.84499999999999997</v>
      </c>
    </row>
    <row r="1736" spans="1:3">
      <c r="A1736" s="68" t="s">
        <v>3721</v>
      </c>
      <c r="B1736" s="69" t="s">
        <v>3720</v>
      </c>
      <c r="C1736" s="70">
        <v>0.84499999999999997</v>
      </c>
    </row>
    <row r="1737" spans="1:3">
      <c r="A1737" s="71" t="s">
        <v>3722</v>
      </c>
      <c r="B1737" s="72" t="s">
        <v>3723</v>
      </c>
      <c r="C1737" s="73">
        <v>0.84399999999999997</v>
      </c>
    </row>
    <row r="1738" spans="1:3">
      <c r="A1738" s="68" t="s">
        <v>3724</v>
      </c>
      <c r="B1738" s="69" t="s">
        <v>3723</v>
      </c>
      <c r="C1738" s="70">
        <v>0.84399999999999997</v>
      </c>
    </row>
    <row r="1739" spans="1:3">
      <c r="A1739" s="71" t="s">
        <v>3725</v>
      </c>
      <c r="B1739" s="72" t="s">
        <v>3726</v>
      </c>
      <c r="C1739" s="73">
        <v>0.84299999999999997</v>
      </c>
    </row>
    <row r="1740" spans="1:3">
      <c r="A1740" s="68" t="s">
        <v>3727</v>
      </c>
      <c r="B1740" s="69" t="s">
        <v>3726</v>
      </c>
      <c r="C1740" s="70">
        <v>0.84299999999999997</v>
      </c>
    </row>
    <row r="1741" spans="1:3">
      <c r="A1741" s="71" t="s">
        <v>3728</v>
      </c>
      <c r="B1741" s="72" t="s">
        <v>3729</v>
      </c>
      <c r="C1741" s="73">
        <v>0.84199999999999997</v>
      </c>
    </row>
    <row r="1742" spans="1:3">
      <c r="A1742" s="68" t="s">
        <v>3730</v>
      </c>
      <c r="B1742" s="69" t="s">
        <v>3729</v>
      </c>
      <c r="C1742" s="70">
        <v>0.84199999999999997</v>
      </c>
    </row>
    <row r="1743" spans="1:3">
      <c r="A1743" s="71" t="s">
        <v>3731</v>
      </c>
      <c r="B1743" s="72" t="s">
        <v>3732</v>
      </c>
      <c r="C1743" s="73">
        <v>0.84</v>
      </c>
    </row>
    <row r="1744" spans="1:3">
      <c r="A1744" s="68" t="s">
        <v>3733</v>
      </c>
      <c r="B1744" s="69" t="s">
        <v>3734</v>
      </c>
      <c r="C1744" s="70">
        <v>0.84099999999999997</v>
      </c>
    </row>
    <row r="1745" spans="1:3">
      <c r="A1745" s="71" t="s">
        <v>3735</v>
      </c>
      <c r="B1745" s="72" t="s">
        <v>3734</v>
      </c>
      <c r="C1745" s="73">
        <v>0.84099999999999997</v>
      </c>
    </row>
    <row r="1746" spans="1:3">
      <c r="A1746" s="68" t="s">
        <v>3736</v>
      </c>
      <c r="B1746" s="69" t="s">
        <v>3737</v>
      </c>
      <c r="C1746" s="70">
        <v>0.84199999999999997</v>
      </c>
    </row>
    <row r="1747" spans="1:3">
      <c r="A1747" s="71" t="s">
        <v>3738</v>
      </c>
      <c r="B1747" s="72" t="s">
        <v>3737</v>
      </c>
      <c r="C1747" s="73">
        <v>0.84199999999999997</v>
      </c>
    </row>
    <row r="1748" spans="1:3">
      <c r="A1748" s="68" t="s">
        <v>3739</v>
      </c>
      <c r="B1748" s="69" t="s">
        <v>3485</v>
      </c>
      <c r="C1748" s="70">
        <v>0</v>
      </c>
    </row>
    <row r="1749" spans="1:3">
      <c r="A1749" s="71" t="s">
        <v>3740</v>
      </c>
      <c r="B1749" s="72" t="s">
        <v>3741</v>
      </c>
      <c r="C1749" s="73">
        <v>0.84399999999999997</v>
      </c>
    </row>
    <row r="1750" spans="1:3">
      <c r="A1750" s="68" t="s">
        <v>3742</v>
      </c>
      <c r="B1750" s="69" t="s">
        <v>3741</v>
      </c>
      <c r="C1750" s="70">
        <v>0.84399999999999997</v>
      </c>
    </row>
    <row r="1751" spans="1:3">
      <c r="A1751" s="71" t="s">
        <v>3743</v>
      </c>
      <c r="B1751" s="72" t="s">
        <v>3744</v>
      </c>
      <c r="C1751" s="73">
        <v>0.84799999999999998</v>
      </c>
    </row>
    <row r="1752" spans="1:3">
      <c r="A1752" s="68" t="s">
        <v>3745</v>
      </c>
      <c r="B1752" s="69" t="s">
        <v>3744</v>
      </c>
      <c r="C1752" s="70">
        <v>0.84799999999999998</v>
      </c>
    </row>
    <row r="1753" spans="1:3">
      <c r="A1753" s="71" t="s">
        <v>3746</v>
      </c>
      <c r="B1753" s="72" t="s">
        <v>3747</v>
      </c>
      <c r="C1753" s="73">
        <v>0.86699999999999999</v>
      </c>
    </row>
    <row r="1754" spans="1:3">
      <c r="A1754" s="68" t="s">
        <v>3748</v>
      </c>
      <c r="B1754" s="69" t="s">
        <v>3747</v>
      </c>
      <c r="C1754" s="70">
        <v>0.86699999999999999</v>
      </c>
    </row>
    <row r="1755" spans="1:3">
      <c r="A1755" s="71" t="s">
        <v>3749</v>
      </c>
      <c r="B1755" s="72" t="s">
        <v>3491</v>
      </c>
      <c r="C1755" s="73">
        <v>0</v>
      </c>
    </row>
    <row r="1756" spans="1:3">
      <c r="A1756" s="68" t="s">
        <v>3750</v>
      </c>
      <c r="B1756" s="69" t="s">
        <v>3751</v>
      </c>
      <c r="C1756" s="70">
        <v>0.86099999999999999</v>
      </c>
    </row>
    <row r="1757" spans="1:3">
      <c r="A1757" s="71" t="s">
        <v>3752</v>
      </c>
      <c r="B1757" s="72" t="s">
        <v>3751</v>
      </c>
      <c r="C1757" s="73">
        <v>0.86099999999999999</v>
      </c>
    </row>
    <row r="1758" spans="1:3">
      <c r="A1758" s="68" t="s">
        <v>3753</v>
      </c>
      <c r="B1758" s="69" t="s">
        <v>3754</v>
      </c>
      <c r="C1758" s="70">
        <v>0.86499999999999999</v>
      </c>
    </row>
    <row r="1759" spans="1:3">
      <c r="A1759" s="71" t="s">
        <v>3755</v>
      </c>
      <c r="B1759" s="72" t="s">
        <v>3754</v>
      </c>
      <c r="C1759" s="73">
        <v>0.86499999999999999</v>
      </c>
    </row>
    <row r="1760" spans="1:3">
      <c r="A1760" s="68" t="s">
        <v>3756</v>
      </c>
      <c r="B1760" s="69" t="s">
        <v>3757</v>
      </c>
      <c r="C1760" s="70">
        <v>0.84499999999999997</v>
      </c>
    </row>
    <row r="1761" spans="1:3">
      <c r="A1761" s="71" t="s">
        <v>3758</v>
      </c>
      <c r="B1761" s="72" t="s">
        <v>3757</v>
      </c>
      <c r="C1761" s="73">
        <v>0.84499999999999997</v>
      </c>
    </row>
    <row r="1762" spans="1:3">
      <c r="A1762" s="68" t="s">
        <v>3759</v>
      </c>
      <c r="B1762" s="69" t="s">
        <v>3760</v>
      </c>
      <c r="C1762" s="70">
        <v>0.88</v>
      </c>
    </row>
    <row r="1763" spans="1:3">
      <c r="A1763" s="71" t="s">
        <v>3761</v>
      </c>
      <c r="B1763" s="72" t="s">
        <v>3760</v>
      </c>
      <c r="C1763" s="73">
        <v>0.88</v>
      </c>
    </row>
    <row r="1764" spans="1:3">
      <c r="A1764" s="68" t="s">
        <v>3762</v>
      </c>
      <c r="B1764" s="69" t="s">
        <v>3763</v>
      </c>
      <c r="C1764" s="70">
        <v>0.88700000000000001</v>
      </c>
    </row>
    <row r="1765" spans="1:3">
      <c r="A1765" s="71" t="s">
        <v>3764</v>
      </c>
      <c r="B1765" s="72" t="s">
        <v>3763</v>
      </c>
      <c r="C1765" s="73">
        <v>0.88700000000000001</v>
      </c>
    </row>
    <row r="1766" spans="1:3">
      <c r="A1766" s="68" t="s">
        <v>3765</v>
      </c>
      <c r="B1766" s="69" t="s">
        <v>3502</v>
      </c>
      <c r="C1766" s="70">
        <v>0</v>
      </c>
    </row>
    <row r="1767" spans="1:3">
      <c r="A1767" s="71" t="s">
        <v>3766</v>
      </c>
      <c r="B1767" s="72" t="s">
        <v>1364</v>
      </c>
      <c r="C1767" s="73">
        <v>0.78400000000000003</v>
      </c>
    </row>
    <row r="1768" spans="1:3">
      <c r="A1768" s="68" t="s">
        <v>3767</v>
      </c>
      <c r="B1768" s="69" t="s">
        <v>1364</v>
      </c>
      <c r="C1768" s="70">
        <v>0.78800000000000003</v>
      </c>
    </row>
    <row r="1769" spans="1:3">
      <c r="A1769" s="71" t="s">
        <v>3768</v>
      </c>
      <c r="B1769" s="72" t="s">
        <v>3769</v>
      </c>
      <c r="C1769" s="73">
        <v>0.84</v>
      </c>
    </row>
    <row r="1770" spans="1:3">
      <c r="A1770" s="68" t="s">
        <v>3770</v>
      </c>
      <c r="B1770" s="69" t="s">
        <v>3769</v>
      </c>
      <c r="C1770" s="70">
        <v>0.84</v>
      </c>
    </row>
    <row r="1771" spans="1:3">
      <c r="A1771" s="71" t="s">
        <v>3771</v>
      </c>
      <c r="B1771" s="72" t="s">
        <v>3772</v>
      </c>
      <c r="C1771" s="73">
        <v>0.83899999999999997</v>
      </c>
    </row>
    <row r="1772" spans="1:3">
      <c r="A1772" s="68" t="s">
        <v>3773</v>
      </c>
      <c r="B1772" s="69" t="s">
        <v>3772</v>
      </c>
      <c r="C1772" s="70">
        <v>0.83899999999999997</v>
      </c>
    </row>
    <row r="1773" spans="1:3">
      <c r="A1773" s="71" t="s">
        <v>3774</v>
      </c>
      <c r="B1773" s="72" t="s">
        <v>3775</v>
      </c>
      <c r="C1773" s="73">
        <v>0.83599999999999997</v>
      </c>
    </row>
    <row r="1774" spans="1:3">
      <c r="A1774" s="68" t="s">
        <v>3776</v>
      </c>
      <c r="B1774" s="69" t="s">
        <v>3775</v>
      </c>
      <c r="C1774" s="70">
        <v>0.83599999999999997</v>
      </c>
    </row>
    <row r="1775" spans="1:3">
      <c r="A1775" s="71" t="s">
        <v>3777</v>
      </c>
      <c r="B1775" s="72" t="s">
        <v>3778</v>
      </c>
      <c r="C1775" s="73">
        <v>0.83499999999999996</v>
      </c>
    </row>
    <row r="1776" spans="1:3">
      <c r="A1776" s="68" t="s">
        <v>3779</v>
      </c>
      <c r="B1776" s="69" t="s">
        <v>3778</v>
      </c>
      <c r="C1776" s="70">
        <v>0.83499999999999996</v>
      </c>
    </row>
    <row r="1777" spans="1:3">
      <c r="A1777" s="71" t="s">
        <v>3780</v>
      </c>
      <c r="B1777" s="72" t="s">
        <v>3781</v>
      </c>
      <c r="C1777" s="73">
        <v>0.83299999999999996</v>
      </c>
    </row>
    <row r="1778" spans="1:3">
      <c r="A1778" s="68" t="s">
        <v>3782</v>
      </c>
      <c r="B1778" s="69" t="s">
        <v>3781</v>
      </c>
      <c r="C1778" s="70">
        <v>0.83299999999999996</v>
      </c>
    </row>
    <row r="1779" spans="1:3">
      <c r="A1779" s="71" t="s">
        <v>3783</v>
      </c>
      <c r="B1779" s="72" t="s">
        <v>3515</v>
      </c>
      <c r="C1779" s="73">
        <v>0</v>
      </c>
    </row>
    <row r="1780" spans="1:3">
      <c r="A1780" s="68" t="s">
        <v>3784</v>
      </c>
      <c r="B1780" s="69" t="s">
        <v>3785</v>
      </c>
      <c r="C1780" s="70">
        <v>0.83199999999999996</v>
      </c>
    </row>
    <row r="1781" spans="1:3">
      <c r="A1781" s="71" t="s">
        <v>3786</v>
      </c>
      <c r="B1781" s="72" t="s">
        <v>3785</v>
      </c>
      <c r="C1781" s="73">
        <v>0.83199999999999996</v>
      </c>
    </row>
    <row r="1782" spans="1:3">
      <c r="A1782" s="68" t="s">
        <v>3787</v>
      </c>
      <c r="B1782" s="69" t="s">
        <v>3788</v>
      </c>
      <c r="C1782" s="70">
        <v>0.83</v>
      </c>
    </row>
    <row r="1783" spans="1:3">
      <c r="A1783" s="71" t="s">
        <v>3789</v>
      </c>
      <c r="B1783" s="72" t="s">
        <v>3788</v>
      </c>
      <c r="C1783" s="73">
        <v>0.83</v>
      </c>
    </row>
    <row r="1784" spans="1:3">
      <c r="A1784" s="68" t="s">
        <v>3790</v>
      </c>
      <c r="B1784" s="69" t="s">
        <v>3519</v>
      </c>
      <c r="C1784" s="70">
        <v>0</v>
      </c>
    </row>
    <row r="1785" spans="1:3">
      <c r="A1785" s="71" t="s">
        <v>3791</v>
      </c>
      <c r="B1785" s="72" t="s">
        <v>3792</v>
      </c>
      <c r="C1785" s="73">
        <v>0.82799999999999996</v>
      </c>
    </row>
    <row r="1786" spans="1:3">
      <c r="A1786" s="68" t="s">
        <v>3793</v>
      </c>
      <c r="B1786" s="69" t="s">
        <v>3792</v>
      </c>
      <c r="C1786" s="70">
        <v>0.82799999999999996</v>
      </c>
    </row>
    <row r="1787" spans="1:3">
      <c r="A1787" s="71" t="s">
        <v>3794</v>
      </c>
      <c r="B1787" s="72" t="s">
        <v>3795</v>
      </c>
      <c r="C1787" s="73">
        <v>0.82699999999999996</v>
      </c>
    </row>
    <row r="1788" spans="1:3">
      <c r="A1788" s="68" t="s">
        <v>3796</v>
      </c>
      <c r="B1788" s="69" t="s">
        <v>3795</v>
      </c>
      <c r="C1788" s="70">
        <v>0.82699999999999996</v>
      </c>
    </row>
    <row r="1789" spans="1:3">
      <c r="A1789" s="71" t="s">
        <v>3797</v>
      </c>
      <c r="B1789" s="72" t="s">
        <v>3798</v>
      </c>
      <c r="C1789" s="73">
        <v>0.82499999999999996</v>
      </c>
    </row>
    <row r="1790" spans="1:3">
      <c r="A1790" s="68" t="s">
        <v>3799</v>
      </c>
      <c r="B1790" s="69" t="s">
        <v>3798</v>
      </c>
      <c r="C1790" s="70">
        <v>0.82499999999999996</v>
      </c>
    </row>
    <row r="1791" spans="1:3">
      <c r="A1791" s="71" t="s">
        <v>3800</v>
      </c>
      <c r="B1791" s="72" t="s">
        <v>3801</v>
      </c>
      <c r="C1791" s="73">
        <v>0.82399999999999995</v>
      </c>
    </row>
    <row r="1792" spans="1:3">
      <c r="A1792" s="68" t="s">
        <v>3802</v>
      </c>
      <c r="B1792" s="69" t="s">
        <v>3801</v>
      </c>
      <c r="C1792" s="70">
        <v>0.82399999999999995</v>
      </c>
    </row>
    <row r="1793" spans="1:3">
      <c r="A1793" s="71" t="s">
        <v>3803</v>
      </c>
      <c r="B1793" s="72" t="s">
        <v>3804</v>
      </c>
      <c r="C1793" s="73">
        <v>0.82199999999999995</v>
      </c>
    </row>
    <row r="1794" spans="1:3">
      <c r="A1794" s="68" t="s">
        <v>3805</v>
      </c>
      <c r="B1794" s="69" t="s">
        <v>3804</v>
      </c>
      <c r="C1794" s="70">
        <v>0.82199999999999995</v>
      </c>
    </row>
    <row r="1795" spans="1:3">
      <c r="A1795" s="71" t="s">
        <v>3806</v>
      </c>
      <c r="B1795" s="72" t="s">
        <v>3807</v>
      </c>
      <c r="C1795" s="73">
        <v>0.82</v>
      </c>
    </row>
    <row r="1796" spans="1:3">
      <c r="A1796" s="68" t="s">
        <v>3808</v>
      </c>
      <c r="B1796" s="69" t="s">
        <v>3807</v>
      </c>
      <c r="C1796" s="70">
        <v>0.82</v>
      </c>
    </row>
    <row r="1797" spans="1:3">
      <c r="A1797" s="71" t="s">
        <v>3809</v>
      </c>
      <c r="B1797" s="72" t="s">
        <v>3810</v>
      </c>
      <c r="C1797" s="73">
        <v>0.81899999999999995</v>
      </c>
    </row>
    <row r="1798" spans="1:3">
      <c r="A1798" s="68" t="s">
        <v>3811</v>
      </c>
      <c r="B1798" s="69" t="s">
        <v>3810</v>
      </c>
      <c r="C1798" s="70">
        <v>0.81899999999999995</v>
      </c>
    </row>
    <row r="1799" spans="1:3">
      <c r="A1799" s="71" t="s">
        <v>3812</v>
      </c>
      <c r="B1799" s="72" t="s">
        <v>3536</v>
      </c>
      <c r="C1799" s="73">
        <v>0</v>
      </c>
    </row>
    <row r="1800" spans="1:3">
      <c r="A1800" s="68" t="s">
        <v>3813</v>
      </c>
      <c r="B1800" s="69" t="s">
        <v>3814</v>
      </c>
      <c r="C1800" s="70">
        <v>0.81799999999999995</v>
      </c>
    </row>
    <row r="1801" spans="1:3">
      <c r="A1801" s="71" t="s">
        <v>3815</v>
      </c>
      <c r="B1801" s="72" t="s">
        <v>3814</v>
      </c>
      <c r="C1801" s="73">
        <v>0.81799999999999995</v>
      </c>
    </row>
    <row r="1802" spans="1:3">
      <c r="A1802" s="68" t="s">
        <v>3816</v>
      </c>
      <c r="B1802" s="69" t="s">
        <v>3817</v>
      </c>
      <c r="C1802" s="70">
        <v>0.81599999999999995</v>
      </c>
    </row>
    <row r="1803" spans="1:3">
      <c r="A1803" s="71" t="s">
        <v>3818</v>
      </c>
      <c r="B1803" s="72" t="s">
        <v>3817</v>
      </c>
      <c r="C1803" s="73">
        <v>0.81599999999999995</v>
      </c>
    </row>
    <row r="1804" spans="1:3">
      <c r="A1804" s="68" t="s">
        <v>3819</v>
      </c>
      <c r="B1804" s="69" t="s">
        <v>3820</v>
      </c>
      <c r="C1804" s="70">
        <v>0.81399999999999995</v>
      </c>
    </row>
    <row r="1805" spans="1:3">
      <c r="A1805" s="71" t="s">
        <v>3821</v>
      </c>
      <c r="B1805" s="72" t="s">
        <v>3820</v>
      </c>
      <c r="C1805" s="73">
        <v>0.81399999999999995</v>
      </c>
    </row>
    <row r="1806" spans="1:3">
      <c r="A1806" s="68" t="s">
        <v>3822</v>
      </c>
      <c r="B1806" s="69" t="s">
        <v>3823</v>
      </c>
      <c r="C1806" s="70">
        <v>0.81200000000000006</v>
      </c>
    </row>
    <row r="1807" spans="1:3">
      <c r="A1807" s="71" t="s">
        <v>3824</v>
      </c>
      <c r="B1807" s="72" t="s">
        <v>3823</v>
      </c>
      <c r="C1807" s="73">
        <v>0.81200000000000006</v>
      </c>
    </row>
    <row r="1808" spans="1:3">
      <c r="A1808" s="68" t="s">
        <v>3825</v>
      </c>
      <c r="B1808" s="69" t="s">
        <v>3826</v>
      </c>
      <c r="C1808" s="70">
        <v>0.81</v>
      </c>
    </row>
    <row r="1809" spans="1:3">
      <c r="A1809" s="71" t="s">
        <v>3827</v>
      </c>
      <c r="B1809" s="72" t="s">
        <v>3826</v>
      </c>
      <c r="C1809" s="73">
        <v>0.81</v>
      </c>
    </row>
    <row r="1810" spans="1:3">
      <c r="A1810" s="68" t="s">
        <v>3828</v>
      </c>
      <c r="B1810" s="69" t="s">
        <v>3829</v>
      </c>
      <c r="C1810" s="70">
        <v>0.81100000000000005</v>
      </c>
    </row>
    <row r="1811" spans="1:3">
      <c r="A1811" s="71" t="s">
        <v>3830</v>
      </c>
      <c r="B1811" s="72" t="s">
        <v>3829</v>
      </c>
      <c r="C1811" s="73">
        <v>0.81100000000000005</v>
      </c>
    </row>
    <row r="1812" spans="1:3">
      <c r="A1812" s="68" t="s">
        <v>3831</v>
      </c>
      <c r="B1812" s="69" t="s">
        <v>3832</v>
      </c>
      <c r="C1812" s="70">
        <v>0.80900000000000005</v>
      </c>
    </row>
    <row r="1813" spans="1:3">
      <c r="A1813" s="71" t="s">
        <v>3833</v>
      </c>
      <c r="B1813" s="72" t="s">
        <v>3832</v>
      </c>
      <c r="C1813" s="73">
        <v>0.80900000000000005</v>
      </c>
    </row>
    <row r="1814" spans="1:3">
      <c r="A1814" s="68" t="s">
        <v>3834</v>
      </c>
      <c r="B1814" s="69" t="s">
        <v>3835</v>
      </c>
      <c r="C1814" s="70">
        <v>0.80700000000000005</v>
      </c>
    </row>
    <row r="1815" spans="1:3">
      <c r="A1815" s="71" t="s">
        <v>3836</v>
      </c>
      <c r="B1815" s="72" t="s">
        <v>3835</v>
      </c>
      <c r="C1815" s="73">
        <v>0.80700000000000005</v>
      </c>
    </row>
    <row r="1816" spans="1:3">
      <c r="A1816" s="68" t="s">
        <v>3837</v>
      </c>
      <c r="B1816" s="69" t="s">
        <v>3838</v>
      </c>
      <c r="C1816" s="70">
        <v>0.80200000000000005</v>
      </c>
    </row>
    <row r="1817" spans="1:3">
      <c r="A1817" s="71" t="s">
        <v>3839</v>
      </c>
      <c r="B1817" s="72" t="s">
        <v>3838</v>
      </c>
      <c r="C1817" s="73">
        <v>0.80200000000000005</v>
      </c>
    </row>
    <row r="1818" spans="1:3">
      <c r="A1818" s="68" t="s">
        <v>3840</v>
      </c>
      <c r="B1818" s="69" t="s">
        <v>3841</v>
      </c>
      <c r="C1818" s="70">
        <v>0.2</v>
      </c>
    </row>
    <row r="1819" spans="1:3">
      <c r="A1819" s="71" t="s">
        <v>3842</v>
      </c>
      <c r="B1819" s="72" t="s">
        <v>3843</v>
      </c>
      <c r="C1819" s="73">
        <v>0</v>
      </c>
    </row>
    <row r="1820" spans="1:3">
      <c r="A1820" s="68" t="s">
        <v>3844</v>
      </c>
      <c r="B1820" s="69" t="s">
        <v>3841</v>
      </c>
      <c r="C1820" s="70">
        <v>0.3</v>
      </c>
    </row>
    <row r="1821" spans="1:3">
      <c r="A1821" s="71" t="s">
        <v>3845</v>
      </c>
      <c r="B1821" s="72" t="s">
        <v>3846</v>
      </c>
      <c r="C1821" s="73">
        <v>0.311</v>
      </c>
    </row>
    <row r="1822" spans="1:3">
      <c r="A1822" s="68" t="s">
        <v>3847</v>
      </c>
      <c r="B1822" s="69" t="s">
        <v>3848</v>
      </c>
      <c r="C1822" s="70">
        <v>0.13400000000000001</v>
      </c>
    </row>
    <row r="1823" spans="1:3">
      <c r="A1823" s="71" t="s">
        <v>3849</v>
      </c>
      <c r="B1823" s="72" t="s">
        <v>3850</v>
      </c>
      <c r="C1823" s="73">
        <v>0</v>
      </c>
    </row>
    <row r="1824" spans="1:3">
      <c r="A1824" s="68" t="s">
        <v>3851</v>
      </c>
      <c r="B1824" s="69" t="s">
        <v>3852</v>
      </c>
      <c r="C1824" s="70">
        <v>0.55000000000000004</v>
      </c>
    </row>
    <row r="1825" spans="1:3">
      <c r="A1825" s="71" t="s">
        <v>3853</v>
      </c>
      <c r="B1825" s="72" t="s">
        <v>3854</v>
      </c>
      <c r="C1825" s="73">
        <v>0.32100000000000001</v>
      </c>
    </row>
    <row r="1826" spans="1:3">
      <c r="A1826" s="68" t="s">
        <v>3855</v>
      </c>
      <c r="B1826" s="69" t="s">
        <v>3856</v>
      </c>
      <c r="C1826" s="70">
        <v>0.307</v>
      </c>
    </row>
    <row r="1827" spans="1:3">
      <c r="A1827" s="71" t="s">
        <v>3857</v>
      </c>
      <c r="B1827" s="72" t="s">
        <v>3858</v>
      </c>
      <c r="C1827" s="73">
        <v>0.31</v>
      </c>
    </row>
    <row r="1828" spans="1:3">
      <c r="A1828" s="68" t="s">
        <v>3859</v>
      </c>
      <c r="B1828" s="69" t="s">
        <v>3860</v>
      </c>
      <c r="C1828" s="70">
        <v>0.36599999999999999</v>
      </c>
    </row>
    <row r="1829" spans="1:3">
      <c r="A1829" s="71" t="s">
        <v>3861</v>
      </c>
      <c r="B1829" s="72" t="s">
        <v>3862</v>
      </c>
      <c r="C1829" s="73">
        <v>0.307</v>
      </c>
    </row>
    <row r="1830" spans="1:3">
      <c r="A1830" s="68" t="s">
        <v>3863</v>
      </c>
      <c r="B1830" s="69" t="s">
        <v>3864</v>
      </c>
      <c r="C1830" s="70">
        <v>0.94899999999999995</v>
      </c>
    </row>
    <row r="1831" spans="1:3">
      <c r="A1831" s="71" t="s">
        <v>3865</v>
      </c>
      <c r="B1831" s="72" t="s">
        <v>3866</v>
      </c>
      <c r="C1831" s="73">
        <v>1.577</v>
      </c>
    </row>
    <row r="1832" spans="1:3">
      <c r="A1832" s="68" t="s">
        <v>3867</v>
      </c>
      <c r="B1832" s="69" t="s">
        <v>3868</v>
      </c>
      <c r="C1832" s="70">
        <v>0.94899999999999995</v>
      </c>
    </row>
    <row r="1833" spans="1:3">
      <c r="A1833" s="71" t="s">
        <v>3869</v>
      </c>
      <c r="B1833" s="72" t="s">
        <v>3870</v>
      </c>
      <c r="C1833" s="73">
        <v>0.93200000000000005</v>
      </c>
    </row>
    <row r="1834" spans="1:3">
      <c r="A1834" s="68" t="s">
        <v>3871</v>
      </c>
      <c r="B1834" s="69" t="s">
        <v>3872</v>
      </c>
      <c r="C1834" s="70">
        <v>0.98699999999999999</v>
      </c>
    </row>
    <row r="1835" spans="1:3">
      <c r="A1835" s="71" t="s">
        <v>3873</v>
      </c>
      <c r="B1835" s="72" t="s">
        <v>3874</v>
      </c>
      <c r="C1835" s="73">
        <v>0.94299999999999995</v>
      </c>
    </row>
    <row r="1836" spans="1:3">
      <c r="A1836" s="68" t="s">
        <v>3875</v>
      </c>
      <c r="B1836" s="69" t="s">
        <v>3876</v>
      </c>
      <c r="C1836" s="70">
        <v>1.036</v>
      </c>
    </row>
    <row r="1837" spans="1:3">
      <c r="A1837" s="71" t="s">
        <v>3877</v>
      </c>
      <c r="B1837" s="72" t="s">
        <v>3878</v>
      </c>
      <c r="C1837" s="73">
        <v>2.5</v>
      </c>
    </row>
    <row r="1838" spans="1:3">
      <c r="A1838" s="68" t="s">
        <v>3879</v>
      </c>
      <c r="B1838" s="69" t="s">
        <v>3880</v>
      </c>
      <c r="C1838" s="70">
        <v>3.137</v>
      </c>
    </row>
    <row r="1839" spans="1:3">
      <c r="A1839" s="71" t="s">
        <v>3881</v>
      </c>
      <c r="B1839" s="72" t="s">
        <v>3882</v>
      </c>
      <c r="C1839" s="73">
        <v>1.018</v>
      </c>
    </row>
    <row r="1840" spans="1:3">
      <c r="A1840" s="68" t="s">
        <v>3883</v>
      </c>
      <c r="B1840" s="69" t="s">
        <v>3884</v>
      </c>
      <c r="C1840" s="70">
        <v>1.038</v>
      </c>
    </row>
    <row r="1841" spans="1:3">
      <c r="A1841" s="71" t="s">
        <v>3885</v>
      </c>
      <c r="B1841" s="72" t="s">
        <v>3886</v>
      </c>
      <c r="C1841" s="73">
        <v>1.6619999999999999</v>
      </c>
    </row>
    <row r="1842" spans="1:3">
      <c r="A1842" s="68" t="s">
        <v>3887</v>
      </c>
      <c r="B1842" s="69" t="s">
        <v>3888</v>
      </c>
      <c r="C1842" s="70">
        <v>1.018</v>
      </c>
    </row>
    <row r="1843" spans="1:3">
      <c r="A1843" s="71" t="s">
        <v>3889</v>
      </c>
      <c r="B1843" s="72" t="s">
        <v>3890</v>
      </c>
      <c r="C1843" s="73">
        <v>1.038</v>
      </c>
    </row>
    <row r="1844" spans="1:3">
      <c r="A1844" s="68" t="s">
        <v>3891</v>
      </c>
      <c r="B1844" s="69" t="s">
        <v>3892</v>
      </c>
      <c r="C1844" s="70">
        <v>1.1379999999999999</v>
      </c>
    </row>
    <row r="1845" spans="1:3">
      <c r="A1845" s="71" t="s">
        <v>3893</v>
      </c>
      <c r="B1845" s="72" t="s">
        <v>3894</v>
      </c>
      <c r="C1845" s="73">
        <v>2.5369999999999999</v>
      </c>
    </row>
    <row r="1846" spans="1:3">
      <c r="A1846" s="68" t="s">
        <v>3895</v>
      </c>
      <c r="B1846" s="69" t="s">
        <v>3896</v>
      </c>
      <c r="C1846" s="70">
        <v>0.25</v>
      </c>
    </row>
    <row r="1847" spans="1:3">
      <c r="A1847" s="71" t="s">
        <v>3897</v>
      </c>
      <c r="B1847" s="72" t="s">
        <v>3898</v>
      </c>
      <c r="C1847" s="73">
        <v>0.3</v>
      </c>
    </row>
    <row r="1848" spans="1:3">
      <c r="A1848" s="68" t="s">
        <v>3899</v>
      </c>
      <c r="B1848" s="69" t="s">
        <v>3900</v>
      </c>
      <c r="C1848" s="70">
        <v>0.25</v>
      </c>
    </row>
    <row r="1849" spans="1:3">
      <c r="A1849" s="71" t="s">
        <v>3901</v>
      </c>
      <c r="B1849" s="72" t="s">
        <v>3902</v>
      </c>
      <c r="C1849" s="73">
        <v>0.25</v>
      </c>
    </row>
    <row r="1850" spans="1:3">
      <c r="A1850" s="68" t="s">
        <v>3903</v>
      </c>
      <c r="B1850" s="69" t="s">
        <v>3904</v>
      </c>
      <c r="C1850" s="70">
        <v>0.25</v>
      </c>
    </row>
    <row r="1851" spans="1:3">
      <c r="A1851" s="71" t="s">
        <v>3905</v>
      </c>
      <c r="B1851" s="72" t="s">
        <v>3904</v>
      </c>
      <c r="C1851" s="73">
        <v>0.3</v>
      </c>
    </row>
    <row r="1852" spans="1:3">
      <c r="A1852" s="68" t="s">
        <v>265</v>
      </c>
      <c r="B1852" s="69" t="s">
        <v>3906</v>
      </c>
      <c r="C1852" s="70">
        <v>14.526</v>
      </c>
    </row>
    <row r="1853" spans="1:3">
      <c r="A1853" s="71" t="s">
        <v>3907</v>
      </c>
      <c r="B1853" s="72" t="s">
        <v>3908</v>
      </c>
      <c r="C1853" s="73">
        <v>16.321999999999999</v>
      </c>
    </row>
    <row r="1854" spans="1:3">
      <c r="A1854" s="68" t="s">
        <v>3909</v>
      </c>
      <c r="B1854" s="69" t="s">
        <v>3910</v>
      </c>
      <c r="C1854" s="70">
        <v>17.335999999999999</v>
      </c>
    </row>
    <row r="1855" spans="1:3">
      <c r="A1855" s="71" t="s">
        <v>3911</v>
      </c>
      <c r="B1855" s="72" t="s">
        <v>3912</v>
      </c>
      <c r="C1855" s="73">
        <v>17.314</v>
      </c>
    </row>
    <row r="1856" spans="1:3">
      <c r="A1856" s="68" t="s">
        <v>3913</v>
      </c>
      <c r="B1856" s="69" t="s">
        <v>3906</v>
      </c>
      <c r="C1856" s="70">
        <v>14.547000000000001</v>
      </c>
    </row>
    <row r="1857" spans="1:3">
      <c r="A1857" s="71" t="s">
        <v>3914</v>
      </c>
      <c r="B1857" s="72" t="s">
        <v>3915</v>
      </c>
      <c r="C1857" s="73">
        <v>0</v>
      </c>
    </row>
    <row r="1858" spans="1:3">
      <c r="A1858" s="68" t="s">
        <v>279</v>
      </c>
      <c r="B1858" s="69" t="s">
        <v>3916</v>
      </c>
      <c r="C1858" s="70">
        <v>19.013999999999999</v>
      </c>
    </row>
    <row r="1859" spans="1:3">
      <c r="A1859" s="71" t="s">
        <v>3917</v>
      </c>
      <c r="B1859" s="72" t="s">
        <v>3918</v>
      </c>
      <c r="C1859" s="73">
        <v>20.81</v>
      </c>
    </row>
    <row r="1860" spans="1:3">
      <c r="A1860" s="68" t="s">
        <v>3919</v>
      </c>
      <c r="B1860" s="69" t="s">
        <v>3920</v>
      </c>
      <c r="C1860" s="70">
        <v>21.824000000000002</v>
      </c>
    </row>
    <row r="1861" spans="1:3">
      <c r="A1861" s="71" t="s">
        <v>3921</v>
      </c>
      <c r="B1861" s="72" t="s">
        <v>3922</v>
      </c>
      <c r="C1861" s="73">
        <v>21.802</v>
      </c>
    </row>
    <row r="1862" spans="1:3">
      <c r="A1862" s="68" t="s">
        <v>3923</v>
      </c>
      <c r="B1862" s="69" t="s">
        <v>3924</v>
      </c>
      <c r="C1862" s="70">
        <v>19.013999999999999</v>
      </c>
    </row>
    <row r="1863" spans="1:3">
      <c r="A1863" s="71" t="s">
        <v>288</v>
      </c>
      <c r="B1863" s="72" t="s">
        <v>3925</v>
      </c>
      <c r="C1863" s="73">
        <v>27.693000000000001</v>
      </c>
    </row>
    <row r="1864" spans="1:3">
      <c r="A1864" s="68" t="s">
        <v>3926</v>
      </c>
      <c r="B1864" s="69" t="s">
        <v>3927</v>
      </c>
      <c r="C1864" s="70">
        <v>29.489000000000001</v>
      </c>
    </row>
    <row r="1865" spans="1:3">
      <c r="A1865" s="71" t="s">
        <v>3928</v>
      </c>
      <c r="B1865" s="72" t="s">
        <v>3929</v>
      </c>
      <c r="C1865" s="73">
        <v>30.503</v>
      </c>
    </row>
    <row r="1866" spans="1:3">
      <c r="A1866" s="68" t="s">
        <v>3930</v>
      </c>
      <c r="B1866" s="69" t="s">
        <v>3931</v>
      </c>
      <c r="C1866" s="70">
        <v>30.481000000000002</v>
      </c>
    </row>
    <row r="1867" spans="1:3">
      <c r="A1867" s="71" t="s">
        <v>3932</v>
      </c>
      <c r="B1867" s="72" t="s">
        <v>3933</v>
      </c>
      <c r="C1867" s="73">
        <v>27.7</v>
      </c>
    </row>
    <row r="1868" spans="1:3">
      <c r="A1868" s="68" t="s">
        <v>297</v>
      </c>
      <c r="B1868" s="69" t="s">
        <v>3934</v>
      </c>
      <c r="C1868" s="70">
        <v>50.09</v>
      </c>
    </row>
    <row r="1869" spans="1:3">
      <c r="A1869" s="71" t="s">
        <v>3935</v>
      </c>
      <c r="B1869" s="72" t="s">
        <v>3936</v>
      </c>
      <c r="C1869" s="73">
        <v>51.886000000000003</v>
      </c>
    </row>
    <row r="1870" spans="1:3">
      <c r="A1870" s="68" t="s">
        <v>3937</v>
      </c>
      <c r="B1870" s="69" t="s">
        <v>3938</v>
      </c>
      <c r="C1870" s="70">
        <v>52.9</v>
      </c>
    </row>
    <row r="1871" spans="1:3">
      <c r="A1871" s="71" t="s">
        <v>3939</v>
      </c>
      <c r="B1871" s="72" t="s">
        <v>3940</v>
      </c>
      <c r="C1871" s="73">
        <v>52.878</v>
      </c>
    </row>
    <row r="1872" spans="1:3">
      <c r="A1872" s="68" t="s">
        <v>3941</v>
      </c>
      <c r="B1872" s="69" t="s">
        <v>3942</v>
      </c>
      <c r="C1872" s="70">
        <v>0</v>
      </c>
    </row>
    <row r="1873" spans="1:3">
      <c r="A1873" s="71" t="s">
        <v>306</v>
      </c>
      <c r="B1873" s="72" t="s">
        <v>3943</v>
      </c>
      <c r="C1873" s="73">
        <v>77.206999999999994</v>
      </c>
    </row>
    <row r="1874" spans="1:3">
      <c r="A1874" s="68" t="s">
        <v>3944</v>
      </c>
      <c r="B1874" s="69" t="s">
        <v>3945</v>
      </c>
      <c r="C1874" s="70">
        <v>79.003</v>
      </c>
    </row>
    <row r="1875" spans="1:3">
      <c r="A1875" s="71" t="s">
        <v>3946</v>
      </c>
      <c r="B1875" s="72" t="s">
        <v>3947</v>
      </c>
      <c r="C1875" s="73">
        <v>80.016999999999996</v>
      </c>
    </row>
    <row r="1876" spans="1:3">
      <c r="A1876" s="68" t="s">
        <v>3948</v>
      </c>
      <c r="B1876" s="69" t="s">
        <v>3949</v>
      </c>
      <c r="C1876" s="70">
        <v>79.995000000000005</v>
      </c>
    </row>
    <row r="1877" spans="1:3">
      <c r="A1877" s="71" t="s">
        <v>3950</v>
      </c>
      <c r="B1877" s="72" t="s">
        <v>3951</v>
      </c>
      <c r="C1877" s="73">
        <v>77.206999999999994</v>
      </c>
    </row>
    <row r="1878" spans="1:3">
      <c r="A1878" s="68" t="s">
        <v>3952</v>
      </c>
      <c r="B1878" s="69" t="s">
        <v>3953</v>
      </c>
      <c r="C1878" s="70">
        <v>77.206999999999994</v>
      </c>
    </row>
    <row r="1879" spans="1:3">
      <c r="A1879" s="71" t="s">
        <v>3954</v>
      </c>
      <c r="B1879" s="72" t="s">
        <v>3943</v>
      </c>
      <c r="C1879" s="73">
        <v>77.206999999999994</v>
      </c>
    </row>
    <row r="1880" spans="1:3">
      <c r="A1880" s="68" t="s">
        <v>315</v>
      </c>
      <c r="B1880" s="69" t="s">
        <v>3955</v>
      </c>
      <c r="C1880" s="70">
        <v>110.57</v>
      </c>
    </row>
    <row r="1881" spans="1:3">
      <c r="A1881" s="71" t="s">
        <v>3956</v>
      </c>
      <c r="B1881" s="72" t="s">
        <v>3957</v>
      </c>
      <c r="C1881" s="73">
        <v>112.366</v>
      </c>
    </row>
    <row r="1882" spans="1:3">
      <c r="A1882" s="68" t="s">
        <v>3958</v>
      </c>
      <c r="B1882" s="69" t="s">
        <v>3959</v>
      </c>
      <c r="C1882" s="70">
        <v>116.6</v>
      </c>
    </row>
    <row r="1883" spans="1:3">
      <c r="A1883" s="71" t="s">
        <v>3960</v>
      </c>
      <c r="B1883" s="72" t="s">
        <v>3961</v>
      </c>
      <c r="C1883" s="73">
        <v>116.6</v>
      </c>
    </row>
    <row r="1884" spans="1:3">
      <c r="A1884" s="68" t="s">
        <v>3962</v>
      </c>
      <c r="B1884" s="69" t="s">
        <v>3963</v>
      </c>
      <c r="C1884" s="70">
        <v>110.57</v>
      </c>
    </row>
    <row r="1885" spans="1:3">
      <c r="A1885" s="71" t="s">
        <v>325</v>
      </c>
      <c r="B1885" s="72" t="s">
        <v>3964</v>
      </c>
      <c r="C1885" s="73">
        <v>173.60599999999999</v>
      </c>
    </row>
    <row r="1886" spans="1:3">
      <c r="A1886" s="68" t="s">
        <v>3965</v>
      </c>
      <c r="B1886" s="69" t="s">
        <v>3966</v>
      </c>
      <c r="C1886" s="70">
        <v>175.40199999999999</v>
      </c>
    </row>
    <row r="1887" spans="1:3">
      <c r="A1887" s="71" t="s">
        <v>3967</v>
      </c>
      <c r="B1887" s="72" t="s">
        <v>3968</v>
      </c>
      <c r="C1887" s="73">
        <v>179.6</v>
      </c>
    </row>
    <row r="1888" spans="1:3">
      <c r="A1888" s="68" t="s">
        <v>3969</v>
      </c>
      <c r="B1888" s="69" t="s">
        <v>3970</v>
      </c>
      <c r="C1888" s="70">
        <v>179.6</v>
      </c>
    </row>
    <row r="1889" spans="1:3">
      <c r="A1889" s="71" t="s">
        <v>3971</v>
      </c>
      <c r="B1889" s="72" t="s">
        <v>3972</v>
      </c>
      <c r="C1889" s="73">
        <v>174</v>
      </c>
    </row>
    <row r="1890" spans="1:3">
      <c r="A1890" s="68" t="s">
        <v>335</v>
      </c>
      <c r="B1890" s="69" t="s">
        <v>3973</v>
      </c>
      <c r="C1890" s="70">
        <v>305.81900000000002</v>
      </c>
    </row>
    <row r="1891" spans="1:3">
      <c r="A1891" s="71" t="s">
        <v>3974</v>
      </c>
      <c r="B1891" s="72" t="s">
        <v>3975</v>
      </c>
      <c r="C1891" s="73">
        <v>310.04500000000002</v>
      </c>
    </row>
    <row r="1892" spans="1:3">
      <c r="A1892" s="68" t="s">
        <v>3976</v>
      </c>
      <c r="B1892" s="69" t="s">
        <v>3977</v>
      </c>
      <c r="C1892" s="70">
        <v>311.81900000000002</v>
      </c>
    </row>
    <row r="1893" spans="1:3">
      <c r="A1893" s="71" t="s">
        <v>3978</v>
      </c>
      <c r="B1893" s="72" t="s">
        <v>3979</v>
      </c>
      <c r="C1893" s="73">
        <v>311.81900000000002</v>
      </c>
    </row>
    <row r="1894" spans="1:3">
      <c r="A1894" s="68" t="s">
        <v>3980</v>
      </c>
      <c r="B1894" s="69" t="s">
        <v>3981</v>
      </c>
      <c r="C1894" s="70">
        <v>306</v>
      </c>
    </row>
    <row r="1895" spans="1:3">
      <c r="A1895" s="71" t="s">
        <v>342</v>
      </c>
      <c r="B1895" s="72" t="s">
        <v>3982</v>
      </c>
      <c r="C1895" s="73">
        <v>469.25</v>
      </c>
    </row>
    <row r="1896" spans="1:3">
      <c r="A1896" s="68" t="s">
        <v>3983</v>
      </c>
      <c r="B1896" s="69" t="s">
        <v>3984</v>
      </c>
      <c r="C1896" s="70">
        <v>473.476</v>
      </c>
    </row>
    <row r="1897" spans="1:3">
      <c r="A1897" s="71" t="s">
        <v>3985</v>
      </c>
      <c r="B1897" s="72" t="s">
        <v>3986</v>
      </c>
      <c r="C1897" s="73">
        <v>475.25</v>
      </c>
    </row>
    <row r="1898" spans="1:3">
      <c r="A1898" s="68" t="s">
        <v>3987</v>
      </c>
      <c r="B1898" s="69" t="s">
        <v>3988</v>
      </c>
      <c r="C1898" s="70">
        <v>475.25</v>
      </c>
    </row>
    <row r="1899" spans="1:3">
      <c r="A1899" s="71" t="s">
        <v>3989</v>
      </c>
      <c r="B1899" s="72" t="s">
        <v>3990</v>
      </c>
      <c r="C1899" s="73">
        <v>470</v>
      </c>
    </row>
    <row r="1900" spans="1:3">
      <c r="A1900" s="68" t="s">
        <v>274</v>
      </c>
      <c r="B1900" s="69" t="s">
        <v>3991</v>
      </c>
      <c r="C1900" s="70">
        <v>14.555</v>
      </c>
    </row>
    <row r="1901" spans="1:3">
      <c r="A1901" s="71" t="s">
        <v>3992</v>
      </c>
      <c r="B1901" s="72" t="s">
        <v>3993</v>
      </c>
      <c r="C1901" s="73">
        <v>16.350999999999999</v>
      </c>
    </row>
    <row r="1902" spans="1:3">
      <c r="A1902" s="68" t="s">
        <v>3994</v>
      </c>
      <c r="B1902" s="69" t="s">
        <v>3995</v>
      </c>
      <c r="C1902" s="70">
        <v>19.161000000000001</v>
      </c>
    </row>
    <row r="1903" spans="1:3">
      <c r="A1903" s="71" t="s">
        <v>3996</v>
      </c>
      <c r="B1903" s="72" t="s">
        <v>3997</v>
      </c>
      <c r="C1903" s="73">
        <v>21.949000000000002</v>
      </c>
    </row>
    <row r="1904" spans="1:3">
      <c r="A1904" s="68" t="s">
        <v>3998</v>
      </c>
      <c r="B1904" s="69" t="s">
        <v>3999</v>
      </c>
      <c r="C1904" s="70">
        <v>14.56</v>
      </c>
    </row>
    <row r="1905" spans="1:3">
      <c r="A1905" s="71" t="s">
        <v>283</v>
      </c>
      <c r="B1905" s="72" t="s">
        <v>4000</v>
      </c>
      <c r="C1905" s="73">
        <v>19.026</v>
      </c>
    </row>
    <row r="1906" spans="1:3">
      <c r="A1906" s="68" t="s">
        <v>4001</v>
      </c>
      <c r="B1906" s="69" t="s">
        <v>4002</v>
      </c>
      <c r="C1906" s="70">
        <v>20.821999999999999</v>
      </c>
    </row>
    <row r="1907" spans="1:3">
      <c r="A1907" s="71" t="s">
        <v>4003</v>
      </c>
      <c r="B1907" s="72" t="s">
        <v>4004</v>
      </c>
      <c r="C1907" s="73">
        <v>21.835999999999999</v>
      </c>
    </row>
    <row r="1908" spans="1:3">
      <c r="A1908" s="68" t="s">
        <v>4005</v>
      </c>
      <c r="B1908" s="69" t="s">
        <v>4006</v>
      </c>
      <c r="C1908" s="70">
        <v>21.814</v>
      </c>
    </row>
    <row r="1909" spans="1:3">
      <c r="A1909" s="71" t="s">
        <v>4007</v>
      </c>
      <c r="B1909" s="72" t="s">
        <v>4008</v>
      </c>
      <c r="C1909" s="73">
        <v>19.100000000000001</v>
      </c>
    </row>
    <row r="1910" spans="1:3">
      <c r="A1910" s="68" t="s">
        <v>292</v>
      </c>
      <c r="B1910" s="69" t="s">
        <v>4009</v>
      </c>
      <c r="C1910" s="70">
        <v>27.497</v>
      </c>
    </row>
    <row r="1911" spans="1:3">
      <c r="A1911" s="71" t="s">
        <v>4010</v>
      </c>
      <c r="B1911" s="72" t="s">
        <v>4011</v>
      </c>
      <c r="C1911" s="73">
        <v>29.292999999999999</v>
      </c>
    </row>
    <row r="1912" spans="1:3">
      <c r="A1912" s="68" t="s">
        <v>4012</v>
      </c>
      <c r="B1912" s="69" t="s">
        <v>4013</v>
      </c>
      <c r="C1912" s="70">
        <v>30.306999999999999</v>
      </c>
    </row>
    <row r="1913" spans="1:3">
      <c r="A1913" s="71" t="s">
        <v>4014</v>
      </c>
      <c r="B1913" s="72" t="s">
        <v>4015</v>
      </c>
      <c r="C1913" s="73">
        <v>30.285</v>
      </c>
    </row>
    <row r="1914" spans="1:3">
      <c r="A1914" s="68" t="s">
        <v>4016</v>
      </c>
      <c r="B1914" s="69" t="s">
        <v>4017</v>
      </c>
      <c r="C1914" s="70">
        <v>28</v>
      </c>
    </row>
    <row r="1915" spans="1:3">
      <c r="A1915" s="71" t="s">
        <v>302</v>
      </c>
      <c r="B1915" s="72" t="s">
        <v>4018</v>
      </c>
      <c r="C1915" s="73">
        <v>50.112000000000002</v>
      </c>
    </row>
    <row r="1916" spans="1:3">
      <c r="A1916" s="68" t="s">
        <v>4019</v>
      </c>
      <c r="B1916" s="69" t="s">
        <v>4020</v>
      </c>
      <c r="C1916" s="70">
        <v>51.908000000000001</v>
      </c>
    </row>
    <row r="1917" spans="1:3">
      <c r="A1917" s="71" t="s">
        <v>4021</v>
      </c>
      <c r="B1917" s="72" t="s">
        <v>4022</v>
      </c>
      <c r="C1917" s="73">
        <v>52.921999999999997</v>
      </c>
    </row>
    <row r="1918" spans="1:3">
      <c r="A1918" s="68" t="s">
        <v>4023</v>
      </c>
      <c r="B1918" s="69" t="s">
        <v>4024</v>
      </c>
      <c r="C1918" s="70">
        <v>52.9</v>
      </c>
    </row>
    <row r="1919" spans="1:3">
      <c r="A1919" s="71" t="s">
        <v>4025</v>
      </c>
      <c r="B1919" s="72" t="s">
        <v>4026</v>
      </c>
      <c r="C1919" s="73">
        <v>50.12</v>
      </c>
    </row>
    <row r="1920" spans="1:3">
      <c r="A1920" s="68" t="s">
        <v>310</v>
      </c>
      <c r="B1920" s="69" t="s">
        <v>4027</v>
      </c>
      <c r="C1920" s="70">
        <v>77.242000000000004</v>
      </c>
    </row>
    <row r="1921" spans="1:3">
      <c r="A1921" s="71" t="s">
        <v>4028</v>
      </c>
      <c r="B1921" s="72" t="s">
        <v>4029</v>
      </c>
      <c r="C1921" s="73">
        <v>79.037999999999997</v>
      </c>
    </row>
    <row r="1922" spans="1:3">
      <c r="A1922" s="68" t="s">
        <v>4030</v>
      </c>
      <c r="B1922" s="69" t="s">
        <v>4031</v>
      </c>
      <c r="C1922" s="70">
        <v>80.052000000000007</v>
      </c>
    </row>
    <row r="1923" spans="1:3">
      <c r="A1923" s="71" t="s">
        <v>4032</v>
      </c>
      <c r="B1923" s="72" t="s">
        <v>4033</v>
      </c>
      <c r="C1923" s="73">
        <v>80.03</v>
      </c>
    </row>
    <row r="1924" spans="1:3">
      <c r="A1924" s="68" t="s">
        <v>4034</v>
      </c>
      <c r="B1924" s="69" t="s">
        <v>4035</v>
      </c>
      <c r="C1924" s="70">
        <v>77.3</v>
      </c>
    </row>
    <row r="1925" spans="1:3">
      <c r="A1925" s="71" t="s">
        <v>320</v>
      </c>
      <c r="B1925" s="72" t="s">
        <v>4036</v>
      </c>
      <c r="C1925" s="73">
        <v>110.57599999999999</v>
      </c>
    </row>
    <row r="1926" spans="1:3">
      <c r="A1926" s="68" t="s">
        <v>4037</v>
      </c>
      <c r="B1926" s="69" t="s">
        <v>4038</v>
      </c>
      <c r="C1926" s="70">
        <v>112.372</v>
      </c>
    </row>
    <row r="1927" spans="1:3">
      <c r="A1927" s="71" t="s">
        <v>4039</v>
      </c>
      <c r="B1927" s="72" t="s">
        <v>4040</v>
      </c>
      <c r="C1927" s="73">
        <v>116.6</v>
      </c>
    </row>
    <row r="1928" spans="1:3">
      <c r="A1928" s="68" t="s">
        <v>4041</v>
      </c>
      <c r="B1928" s="69" t="s">
        <v>4042</v>
      </c>
      <c r="C1928" s="70">
        <v>116.6</v>
      </c>
    </row>
    <row r="1929" spans="1:3">
      <c r="A1929" s="71" t="s">
        <v>4043</v>
      </c>
      <c r="B1929" s="72" t="s">
        <v>4044</v>
      </c>
      <c r="C1929" s="73">
        <v>111</v>
      </c>
    </row>
    <row r="1930" spans="1:3">
      <c r="A1930" s="68" t="s">
        <v>330</v>
      </c>
      <c r="B1930" s="69" t="s">
        <v>4045</v>
      </c>
      <c r="C1930" s="70">
        <v>173.89400000000001</v>
      </c>
    </row>
    <row r="1931" spans="1:3">
      <c r="A1931" s="71" t="s">
        <v>4046</v>
      </c>
      <c r="B1931" s="72" t="s">
        <v>4047</v>
      </c>
      <c r="C1931" s="73">
        <v>175.69</v>
      </c>
    </row>
    <row r="1932" spans="1:3">
      <c r="A1932" s="68" t="s">
        <v>4048</v>
      </c>
      <c r="B1932" s="69" t="s">
        <v>4049</v>
      </c>
      <c r="C1932" s="70">
        <v>179.9</v>
      </c>
    </row>
    <row r="1933" spans="1:3">
      <c r="A1933" s="71" t="s">
        <v>4050</v>
      </c>
      <c r="B1933" s="72" t="s">
        <v>4051</v>
      </c>
      <c r="C1933" s="73">
        <v>179.9</v>
      </c>
    </row>
    <row r="1934" spans="1:3">
      <c r="A1934" s="68" t="s">
        <v>4052</v>
      </c>
      <c r="B1934" s="69" t="s">
        <v>4053</v>
      </c>
      <c r="C1934" s="70">
        <v>174</v>
      </c>
    </row>
    <row r="1935" spans="1:3">
      <c r="A1935" s="71" t="s">
        <v>339</v>
      </c>
      <c r="B1935" s="72" t="s">
        <v>4054</v>
      </c>
      <c r="C1935" s="73">
        <v>306.01499999999999</v>
      </c>
    </row>
    <row r="1936" spans="1:3">
      <c r="A1936" s="68" t="s">
        <v>4055</v>
      </c>
      <c r="B1936" s="69" t="s">
        <v>4056</v>
      </c>
      <c r="C1936" s="70">
        <v>310.24099999999999</v>
      </c>
    </row>
    <row r="1937" spans="1:3">
      <c r="A1937" s="71" t="s">
        <v>4057</v>
      </c>
      <c r="B1937" s="72" t="s">
        <v>4058</v>
      </c>
      <c r="C1937" s="73">
        <v>312.01499999999999</v>
      </c>
    </row>
    <row r="1938" spans="1:3">
      <c r="A1938" s="68" t="s">
        <v>4059</v>
      </c>
      <c r="B1938" s="69" t="s">
        <v>4060</v>
      </c>
      <c r="C1938" s="70">
        <v>312.01499999999999</v>
      </c>
    </row>
    <row r="1939" spans="1:3">
      <c r="A1939" s="71" t="s">
        <v>4061</v>
      </c>
      <c r="B1939" s="72" t="s">
        <v>4062</v>
      </c>
      <c r="C1939" s="73">
        <v>306</v>
      </c>
    </row>
    <row r="1940" spans="1:3">
      <c r="A1940" s="68" t="s">
        <v>344</v>
      </c>
      <c r="B1940" s="69" t="s">
        <v>4063</v>
      </c>
      <c r="C1940" s="70">
        <v>469.44600000000003</v>
      </c>
    </row>
    <row r="1941" spans="1:3">
      <c r="A1941" s="71" t="s">
        <v>4064</v>
      </c>
      <c r="B1941" s="72" t="s">
        <v>4065</v>
      </c>
      <c r="C1941" s="73">
        <v>473.67200000000003</v>
      </c>
    </row>
    <row r="1942" spans="1:3">
      <c r="A1942" s="68" t="s">
        <v>4066</v>
      </c>
      <c r="B1942" s="69" t="s">
        <v>4067</v>
      </c>
      <c r="C1942" s="70">
        <v>475.44600000000003</v>
      </c>
    </row>
    <row r="1943" spans="1:3">
      <c r="A1943" s="71" t="s">
        <v>4068</v>
      </c>
      <c r="B1943" s="72" t="s">
        <v>4069</v>
      </c>
      <c r="C1943" s="73">
        <v>475.44600000000003</v>
      </c>
    </row>
    <row r="1944" spans="1:3">
      <c r="A1944" s="68" t="s">
        <v>4070</v>
      </c>
      <c r="B1944" s="69" t="s">
        <v>4071</v>
      </c>
      <c r="C1944" s="70">
        <v>470</v>
      </c>
    </row>
    <row r="1945" spans="1:3">
      <c r="A1945" s="71" t="s">
        <v>346</v>
      </c>
      <c r="B1945" s="72" t="s">
        <v>4072</v>
      </c>
      <c r="C1945" s="73">
        <v>14.201000000000001</v>
      </c>
    </row>
    <row r="1946" spans="1:3">
      <c r="A1946" s="68" t="s">
        <v>4073</v>
      </c>
      <c r="B1946" s="69" t="s">
        <v>4074</v>
      </c>
      <c r="C1946" s="70">
        <v>15.997</v>
      </c>
    </row>
    <row r="1947" spans="1:3">
      <c r="A1947" s="71" t="s">
        <v>4075</v>
      </c>
      <c r="B1947" s="72" t="s">
        <v>4076</v>
      </c>
      <c r="C1947" s="73">
        <v>17.010999999999999</v>
      </c>
    </row>
    <row r="1948" spans="1:3">
      <c r="A1948" s="68" t="s">
        <v>4077</v>
      </c>
      <c r="B1948" s="69" t="s">
        <v>4078</v>
      </c>
      <c r="C1948" s="70">
        <v>16.989000000000001</v>
      </c>
    </row>
    <row r="1949" spans="1:3">
      <c r="A1949" s="71" t="s">
        <v>4079</v>
      </c>
      <c r="B1949" s="72" t="s">
        <v>4080</v>
      </c>
      <c r="C1949" s="73">
        <v>14.2</v>
      </c>
    </row>
    <row r="1950" spans="1:3">
      <c r="A1950" s="68" t="s">
        <v>348</v>
      </c>
      <c r="B1950" s="69" t="s">
        <v>4081</v>
      </c>
      <c r="C1950" s="70">
        <v>19.3</v>
      </c>
    </row>
    <row r="1951" spans="1:3">
      <c r="A1951" s="71" t="s">
        <v>4082</v>
      </c>
      <c r="B1951" s="72" t="s">
        <v>4083</v>
      </c>
      <c r="C1951" s="73">
        <v>21.096</v>
      </c>
    </row>
    <row r="1952" spans="1:3">
      <c r="A1952" s="68" t="s">
        <v>4084</v>
      </c>
      <c r="B1952" s="69" t="s">
        <v>4085</v>
      </c>
      <c r="C1952" s="70">
        <v>22.11</v>
      </c>
    </row>
    <row r="1953" spans="1:3">
      <c r="A1953" s="71" t="s">
        <v>4086</v>
      </c>
      <c r="B1953" s="72" t="s">
        <v>4087</v>
      </c>
      <c r="C1953" s="73">
        <v>22.088000000000001</v>
      </c>
    </row>
    <row r="1954" spans="1:3">
      <c r="A1954" s="68" t="s">
        <v>4088</v>
      </c>
      <c r="B1954" s="69" t="s">
        <v>4089</v>
      </c>
      <c r="C1954" s="70">
        <v>19.3</v>
      </c>
    </row>
    <row r="1955" spans="1:3">
      <c r="A1955" s="71" t="s">
        <v>350</v>
      </c>
      <c r="B1955" s="72" t="s">
        <v>4090</v>
      </c>
      <c r="C1955" s="73">
        <v>27.693000000000001</v>
      </c>
    </row>
    <row r="1956" spans="1:3">
      <c r="A1956" s="68" t="s">
        <v>4091</v>
      </c>
      <c r="B1956" s="69" t="s">
        <v>4092</v>
      </c>
      <c r="C1956" s="70">
        <v>29.489000000000001</v>
      </c>
    </row>
    <row r="1957" spans="1:3">
      <c r="A1957" s="71" t="s">
        <v>4093</v>
      </c>
      <c r="B1957" s="72" t="s">
        <v>4094</v>
      </c>
      <c r="C1957" s="73">
        <v>30.503</v>
      </c>
    </row>
    <row r="1958" spans="1:3">
      <c r="A1958" s="68" t="s">
        <v>4095</v>
      </c>
      <c r="B1958" s="69" t="s">
        <v>4096</v>
      </c>
      <c r="C1958" s="70">
        <v>30.481000000000002</v>
      </c>
    </row>
    <row r="1959" spans="1:3">
      <c r="A1959" s="71" t="s">
        <v>4097</v>
      </c>
      <c r="B1959" s="72" t="s">
        <v>4098</v>
      </c>
      <c r="C1959" s="73">
        <v>27.7</v>
      </c>
    </row>
    <row r="1960" spans="1:3">
      <c r="A1960" s="68" t="s">
        <v>352</v>
      </c>
      <c r="B1960" s="69" t="s">
        <v>4099</v>
      </c>
      <c r="C1960" s="70">
        <v>50.005000000000003</v>
      </c>
    </row>
    <row r="1961" spans="1:3">
      <c r="A1961" s="71" t="s">
        <v>4100</v>
      </c>
      <c r="B1961" s="72" t="s">
        <v>4101</v>
      </c>
      <c r="C1961" s="73">
        <v>51.615000000000002</v>
      </c>
    </row>
    <row r="1962" spans="1:3">
      <c r="A1962" s="68" t="s">
        <v>4102</v>
      </c>
      <c r="B1962" s="69" t="s">
        <v>4103</v>
      </c>
      <c r="C1962" s="70">
        <v>52.628999999999998</v>
      </c>
    </row>
    <row r="1963" spans="1:3">
      <c r="A1963" s="71" t="s">
        <v>4104</v>
      </c>
      <c r="B1963" s="72" t="s">
        <v>4105</v>
      </c>
      <c r="C1963" s="73">
        <v>52.606999999999999</v>
      </c>
    </row>
    <row r="1964" spans="1:3">
      <c r="A1964" s="68" t="s">
        <v>4106</v>
      </c>
      <c r="B1964" s="69" t="s">
        <v>4107</v>
      </c>
      <c r="C1964" s="70">
        <v>50</v>
      </c>
    </row>
    <row r="1965" spans="1:3">
      <c r="A1965" s="71" t="s">
        <v>354</v>
      </c>
      <c r="B1965" s="72" t="s">
        <v>4108</v>
      </c>
      <c r="C1965" s="73">
        <v>76.427000000000007</v>
      </c>
    </row>
    <row r="1966" spans="1:3">
      <c r="A1966" s="68" t="s">
        <v>4109</v>
      </c>
      <c r="B1966" s="69" t="s">
        <v>4110</v>
      </c>
      <c r="C1966" s="70">
        <v>78.222999999999999</v>
      </c>
    </row>
    <row r="1967" spans="1:3">
      <c r="A1967" s="71" t="s">
        <v>4111</v>
      </c>
      <c r="B1967" s="72" t="s">
        <v>4112</v>
      </c>
      <c r="C1967" s="73">
        <v>79.236999999999995</v>
      </c>
    </row>
    <row r="1968" spans="1:3">
      <c r="A1968" s="68" t="s">
        <v>4113</v>
      </c>
      <c r="B1968" s="69" t="s">
        <v>4114</v>
      </c>
      <c r="C1968" s="70">
        <v>79.215000000000003</v>
      </c>
    </row>
    <row r="1969" spans="1:3">
      <c r="A1969" s="71" t="s">
        <v>4115</v>
      </c>
      <c r="B1969" s="72" t="s">
        <v>4116</v>
      </c>
      <c r="C1969" s="73">
        <v>76.5</v>
      </c>
    </row>
    <row r="1970" spans="1:3">
      <c r="A1970" s="68" t="s">
        <v>356</v>
      </c>
      <c r="B1970" s="69" t="s">
        <v>4117</v>
      </c>
      <c r="C1970" s="70">
        <v>110.131</v>
      </c>
    </row>
    <row r="1971" spans="1:3">
      <c r="A1971" s="71" t="s">
        <v>4118</v>
      </c>
      <c r="B1971" s="72" t="s">
        <v>4119</v>
      </c>
      <c r="C1971" s="73">
        <v>111.92700000000001</v>
      </c>
    </row>
    <row r="1972" spans="1:3">
      <c r="A1972" s="68" t="s">
        <v>4120</v>
      </c>
      <c r="B1972" s="69" t="s">
        <v>4121</v>
      </c>
      <c r="C1972" s="70">
        <v>116.1</v>
      </c>
    </row>
    <row r="1973" spans="1:3">
      <c r="A1973" s="71" t="s">
        <v>4122</v>
      </c>
      <c r="B1973" s="72" t="s">
        <v>4123</v>
      </c>
      <c r="C1973" s="73">
        <v>116.1</v>
      </c>
    </row>
    <row r="1974" spans="1:3">
      <c r="A1974" s="68" t="s">
        <v>4124</v>
      </c>
      <c r="B1974" s="69" t="s">
        <v>4125</v>
      </c>
      <c r="C1974" s="70">
        <v>110.2</v>
      </c>
    </row>
    <row r="1975" spans="1:3">
      <c r="A1975" s="71" t="s">
        <v>358</v>
      </c>
      <c r="B1975" s="72" t="s">
        <v>4126</v>
      </c>
      <c r="C1975" s="73">
        <v>172.98400000000001</v>
      </c>
    </row>
    <row r="1976" spans="1:3">
      <c r="A1976" s="68" t="s">
        <v>4127</v>
      </c>
      <c r="B1976" s="69" t="s">
        <v>4128</v>
      </c>
      <c r="C1976" s="70">
        <v>174.78</v>
      </c>
    </row>
    <row r="1977" spans="1:3">
      <c r="A1977" s="71" t="s">
        <v>4129</v>
      </c>
      <c r="B1977" s="72" t="s">
        <v>4130</v>
      </c>
      <c r="C1977" s="73">
        <v>179</v>
      </c>
    </row>
    <row r="1978" spans="1:3">
      <c r="A1978" s="68" t="s">
        <v>4131</v>
      </c>
      <c r="B1978" s="69" t="s">
        <v>4132</v>
      </c>
      <c r="C1978" s="70">
        <v>179</v>
      </c>
    </row>
    <row r="1979" spans="1:3">
      <c r="A1979" s="71" t="s">
        <v>4133</v>
      </c>
      <c r="B1979" s="72" t="s">
        <v>4134</v>
      </c>
      <c r="C1979" s="73">
        <v>173</v>
      </c>
    </row>
    <row r="1980" spans="1:3">
      <c r="A1980" s="68" t="s">
        <v>360</v>
      </c>
      <c r="B1980" s="69" t="s">
        <v>4135</v>
      </c>
      <c r="C1980" s="70">
        <v>305.5</v>
      </c>
    </row>
    <row r="1981" spans="1:3">
      <c r="A1981" s="71" t="s">
        <v>4136</v>
      </c>
      <c r="B1981" s="72" t="s">
        <v>4137</v>
      </c>
      <c r="C1981" s="73">
        <v>309.726</v>
      </c>
    </row>
    <row r="1982" spans="1:3">
      <c r="A1982" s="68" t="s">
        <v>4138</v>
      </c>
      <c r="B1982" s="69" t="s">
        <v>4139</v>
      </c>
      <c r="C1982" s="70">
        <v>311.5</v>
      </c>
    </row>
    <row r="1983" spans="1:3">
      <c r="A1983" s="71" t="s">
        <v>4140</v>
      </c>
      <c r="B1983" s="72" t="s">
        <v>4141</v>
      </c>
      <c r="C1983" s="73">
        <v>311.5</v>
      </c>
    </row>
    <row r="1984" spans="1:3">
      <c r="A1984" s="68" t="s">
        <v>4142</v>
      </c>
      <c r="B1984" s="69" t="s">
        <v>4143</v>
      </c>
      <c r="C1984" s="70">
        <v>305.5</v>
      </c>
    </row>
    <row r="1985" spans="1:3">
      <c r="A1985" s="71" t="s">
        <v>362</v>
      </c>
      <c r="B1985" s="72" t="s">
        <v>4144</v>
      </c>
      <c r="C1985" s="73">
        <v>468.2</v>
      </c>
    </row>
    <row r="1986" spans="1:3">
      <c r="A1986" s="68" t="s">
        <v>4145</v>
      </c>
      <c r="B1986" s="69" t="s">
        <v>4146</v>
      </c>
      <c r="C1986" s="70">
        <v>472.42599999999999</v>
      </c>
    </row>
    <row r="1987" spans="1:3">
      <c r="A1987" s="71" t="s">
        <v>4147</v>
      </c>
      <c r="B1987" s="72" t="s">
        <v>4148</v>
      </c>
      <c r="C1987" s="73">
        <v>474.2</v>
      </c>
    </row>
    <row r="1988" spans="1:3">
      <c r="A1988" s="68" t="s">
        <v>4149</v>
      </c>
      <c r="B1988" s="69" t="s">
        <v>4150</v>
      </c>
      <c r="C1988" s="70">
        <v>474.2</v>
      </c>
    </row>
    <row r="1989" spans="1:3">
      <c r="A1989" s="71" t="s">
        <v>4151</v>
      </c>
      <c r="B1989" s="72" t="s">
        <v>4152</v>
      </c>
      <c r="C1989" s="73">
        <v>468.2</v>
      </c>
    </row>
    <row r="1990" spans="1:3">
      <c r="A1990" s="68" t="s">
        <v>347</v>
      </c>
      <c r="B1990" s="69" t="s">
        <v>4153</v>
      </c>
      <c r="C1990" s="70">
        <v>14.21</v>
      </c>
    </row>
    <row r="1991" spans="1:3">
      <c r="A1991" s="71" t="s">
        <v>4154</v>
      </c>
      <c r="B1991" s="72" t="s">
        <v>4155</v>
      </c>
      <c r="C1991" s="73">
        <v>16.006</v>
      </c>
    </row>
    <row r="1992" spans="1:3">
      <c r="A1992" s="68" t="s">
        <v>4156</v>
      </c>
      <c r="B1992" s="69" t="s">
        <v>4157</v>
      </c>
      <c r="C1992" s="70">
        <v>17.02</v>
      </c>
    </row>
    <row r="1993" spans="1:3">
      <c r="A1993" s="71" t="s">
        <v>4158</v>
      </c>
      <c r="B1993" s="72" t="s">
        <v>4159</v>
      </c>
      <c r="C1993" s="73">
        <v>16.998000000000001</v>
      </c>
    </row>
    <row r="1994" spans="1:3">
      <c r="A1994" s="68" t="s">
        <v>4160</v>
      </c>
      <c r="B1994" s="69" t="s">
        <v>4161</v>
      </c>
      <c r="C1994" s="70">
        <v>14.21</v>
      </c>
    </row>
    <row r="1995" spans="1:3">
      <c r="A1995" s="71" t="s">
        <v>349</v>
      </c>
      <c r="B1995" s="72" t="s">
        <v>4162</v>
      </c>
      <c r="C1995" s="73">
        <v>19.312000000000001</v>
      </c>
    </row>
    <row r="1996" spans="1:3">
      <c r="A1996" s="68" t="s">
        <v>4163</v>
      </c>
      <c r="B1996" s="69" t="s">
        <v>4164</v>
      </c>
      <c r="C1996" s="70">
        <v>21.108000000000001</v>
      </c>
    </row>
    <row r="1997" spans="1:3">
      <c r="A1997" s="71" t="s">
        <v>4165</v>
      </c>
      <c r="B1997" s="72" t="s">
        <v>4166</v>
      </c>
      <c r="C1997" s="73">
        <v>22.122</v>
      </c>
    </row>
    <row r="1998" spans="1:3">
      <c r="A1998" s="68" t="s">
        <v>4167</v>
      </c>
      <c r="B1998" s="69" t="s">
        <v>4168</v>
      </c>
      <c r="C1998" s="70">
        <v>22.1</v>
      </c>
    </row>
    <row r="1999" spans="1:3">
      <c r="A1999" s="71" t="s">
        <v>4169</v>
      </c>
      <c r="B1999" s="72" t="s">
        <v>4170</v>
      </c>
      <c r="C1999" s="73">
        <v>19.312000000000001</v>
      </c>
    </row>
    <row r="2000" spans="1:3">
      <c r="A2000" s="68" t="s">
        <v>351</v>
      </c>
      <c r="B2000" s="69" t="s">
        <v>4171</v>
      </c>
      <c r="C2000" s="70">
        <v>27.704999999999998</v>
      </c>
    </row>
    <row r="2001" spans="1:3">
      <c r="A2001" s="71" t="s">
        <v>4172</v>
      </c>
      <c r="B2001" s="72" t="s">
        <v>4173</v>
      </c>
      <c r="C2001" s="73">
        <v>29.501000000000001</v>
      </c>
    </row>
    <row r="2002" spans="1:3">
      <c r="A2002" s="68" t="s">
        <v>4174</v>
      </c>
      <c r="B2002" s="69" t="s">
        <v>4175</v>
      </c>
      <c r="C2002" s="70">
        <v>30.515000000000001</v>
      </c>
    </row>
    <row r="2003" spans="1:3">
      <c r="A2003" s="71" t="s">
        <v>4176</v>
      </c>
      <c r="B2003" s="72" t="s">
        <v>4177</v>
      </c>
      <c r="C2003" s="73">
        <v>30.492999999999999</v>
      </c>
    </row>
    <row r="2004" spans="1:3">
      <c r="A2004" s="68" t="s">
        <v>4178</v>
      </c>
      <c r="B2004" s="69" t="s">
        <v>4179</v>
      </c>
      <c r="C2004" s="70">
        <v>27.704999999999998</v>
      </c>
    </row>
    <row r="2005" spans="1:3">
      <c r="A2005" s="71" t="s">
        <v>353</v>
      </c>
      <c r="B2005" s="72" t="s">
        <v>4180</v>
      </c>
      <c r="C2005" s="73">
        <v>49.841999999999999</v>
      </c>
    </row>
    <row r="2006" spans="1:3">
      <c r="A2006" s="68" t="s">
        <v>4181</v>
      </c>
      <c r="B2006" s="69" t="s">
        <v>4182</v>
      </c>
      <c r="C2006" s="70">
        <v>51.637999999999998</v>
      </c>
    </row>
    <row r="2007" spans="1:3">
      <c r="A2007" s="71" t="s">
        <v>4183</v>
      </c>
      <c r="B2007" s="72" t="s">
        <v>4184</v>
      </c>
      <c r="C2007" s="73">
        <v>52.652000000000001</v>
      </c>
    </row>
    <row r="2008" spans="1:3">
      <c r="A2008" s="68" t="s">
        <v>4185</v>
      </c>
      <c r="B2008" s="69" t="s">
        <v>4186</v>
      </c>
      <c r="C2008" s="70">
        <v>52.63</v>
      </c>
    </row>
    <row r="2009" spans="1:3">
      <c r="A2009" s="71" t="s">
        <v>4187</v>
      </c>
      <c r="B2009" s="72" t="s">
        <v>4188</v>
      </c>
      <c r="C2009" s="73">
        <v>49.8</v>
      </c>
    </row>
    <row r="2010" spans="1:3">
      <c r="A2010" s="68" t="s">
        <v>355</v>
      </c>
      <c r="B2010" s="69" t="s">
        <v>4189</v>
      </c>
      <c r="C2010" s="70">
        <v>76.462000000000003</v>
      </c>
    </row>
    <row r="2011" spans="1:3">
      <c r="A2011" s="71" t="s">
        <v>4190</v>
      </c>
      <c r="B2011" s="72" t="s">
        <v>4191</v>
      </c>
      <c r="C2011" s="73">
        <v>78.257999999999996</v>
      </c>
    </row>
    <row r="2012" spans="1:3">
      <c r="A2012" s="68" t="s">
        <v>4192</v>
      </c>
      <c r="B2012" s="69" t="s">
        <v>4193</v>
      </c>
      <c r="C2012" s="70">
        <v>79.272000000000006</v>
      </c>
    </row>
    <row r="2013" spans="1:3">
      <c r="A2013" s="71" t="s">
        <v>4194</v>
      </c>
      <c r="B2013" s="72" t="s">
        <v>4195</v>
      </c>
      <c r="C2013" s="73">
        <v>79.25</v>
      </c>
    </row>
    <row r="2014" spans="1:3">
      <c r="A2014" s="68" t="s">
        <v>4196</v>
      </c>
      <c r="B2014" s="69" t="s">
        <v>4197</v>
      </c>
      <c r="C2014" s="70">
        <v>76.5</v>
      </c>
    </row>
    <row r="2015" spans="1:3">
      <c r="A2015" s="71" t="s">
        <v>357</v>
      </c>
      <c r="B2015" s="72" t="s">
        <v>4198</v>
      </c>
      <c r="C2015" s="73">
        <v>110.137</v>
      </c>
    </row>
    <row r="2016" spans="1:3">
      <c r="A2016" s="68" t="s">
        <v>4199</v>
      </c>
      <c r="B2016" s="69" t="s">
        <v>4200</v>
      </c>
      <c r="C2016" s="70">
        <v>111.93300000000001</v>
      </c>
    </row>
    <row r="2017" spans="1:3">
      <c r="A2017" s="71" t="s">
        <v>4201</v>
      </c>
      <c r="B2017" s="72" t="s">
        <v>4202</v>
      </c>
      <c r="C2017" s="73">
        <v>116.1</v>
      </c>
    </row>
    <row r="2018" spans="1:3">
      <c r="A2018" s="68" t="s">
        <v>4203</v>
      </c>
      <c r="B2018" s="69" t="s">
        <v>4204</v>
      </c>
      <c r="C2018" s="70">
        <v>116.1</v>
      </c>
    </row>
    <row r="2019" spans="1:3">
      <c r="A2019" s="71" t="s">
        <v>4205</v>
      </c>
      <c r="B2019" s="72" t="s">
        <v>4206</v>
      </c>
      <c r="C2019" s="73">
        <v>110.1</v>
      </c>
    </row>
    <row r="2020" spans="1:3">
      <c r="A2020" s="68" t="s">
        <v>359</v>
      </c>
      <c r="B2020" s="69" t="s">
        <v>4207</v>
      </c>
      <c r="C2020" s="70">
        <v>173.25800000000001</v>
      </c>
    </row>
    <row r="2021" spans="1:3">
      <c r="A2021" s="71" t="s">
        <v>4208</v>
      </c>
      <c r="B2021" s="72" t="s">
        <v>4209</v>
      </c>
      <c r="C2021" s="73">
        <v>175.054</v>
      </c>
    </row>
    <row r="2022" spans="1:3">
      <c r="A2022" s="68" t="s">
        <v>4210</v>
      </c>
      <c r="B2022" s="69" t="s">
        <v>4211</v>
      </c>
      <c r="C2022" s="70">
        <v>179.3</v>
      </c>
    </row>
    <row r="2023" spans="1:3">
      <c r="A2023" s="71" t="s">
        <v>4212</v>
      </c>
      <c r="B2023" s="72" t="s">
        <v>4213</v>
      </c>
      <c r="C2023" s="73">
        <v>179.3</v>
      </c>
    </row>
    <row r="2024" spans="1:3">
      <c r="A2024" s="68" t="s">
        <v>4214</v>
      </c>
      <c r="B2024" s="69" t="s">
        <v>4215</v>
      </c>
      <c r="C2024" s="70">
        <v>174</v>
      </c>
    </row>
    <row r="2025" spans="1:3">
      <c r="A2025" s="71" t="s">
        <v>361</v>
      </c>
      <c r="B2025" s="72" t="s">
        <v>4216</v>
      </c>
      <c r="C2025" s="73">
        <v>305.69600000000003</v>
      </c>
    </row>
    <row r="2026" spans="1:3">
      <c r="A2026" s="68" t="s">
        <v>4217</v>
      </c>
      <c r="B2026" s="69" t="s">
        <v>4218</v>
      </c>
      <c r="C2026" s="70">
        <v>309.92200000000003</v>
      </c>
    </row>
    <row r="2027" spans="1:3">
      <c r="A2027" s="71" t="s">
        <v>4219</v>
      </c>
      <c r="B2027" s="72" t="s">
        <v>4220</v>
      </c>
      <c r="C2027" s="73">
        <v>311.69600000000003</v>
      </c>
    </row>
    <row r="2028" spans="1:3">
      <c r="A2028" s="68" t="s">
        <v>4221</v>
      </c>
      <c r="B2028" s="69" t="s">
        <v>4222</v>
      </c>
      <c r="C2028" s="70">
        <v>311.69600000000003</v>
      </c>
    </row>
    <row r="2029" spans="1:3">
      <c r="A2029" s="71" t="s">
        <v>4223</v>
      </c>
      <c r="B2029" s="72" t="s">
        <v>4224</v>
      </c>
      <c r="C2029" s="73">
        <v>306</v>
      </c>
    </row>
    <row r="2030" spans="1:3">
      <c r="A2030" s="68" t="s">
        <v>363</v>
      </c>
      <c r="B2030" s="69" t="s">
        <v>4225</v>
      </c>
      <c r="C2030" s="70">
        <v>468.39600000000002</v>
      </c>
    </row>
    <row r="2031" spans="1:3">
      <c r="A2031" s="71" t="s">
        <v>4226</v>
      </c>
      <c r="B2031" s="72" t="s">
        <v>4227</v>
      </c>
      <c r="C2031" s="73">
        <v>472.62200000000001</v>
      </c>
    </row>
    <row r="2032" spans="1:3">
      <c r="A2032" s="68" t="s">
        <v>4228</v>
      </c>
      <c r="B2032" s="69" t="s">
        <v>4229</v>
      </c>
      <c r="C2032" s="70">
        <v>474.39600000000002</v>
      </c>
    </row>
    <row r="2033" spans="1:3">
      <c r="A2033" s="71" t="s">
        <v>4230</v>
      </c>
      <c r="B2033" s="72" t="s">
        <v>4231</v>
      </c>
      <c r="C2033" s="73">
        <v>474.39600000000002</v>
      </c>
    </row>
    <row r="2034" spans="1:3">
      <c r="A2034" s="68" t="s">
        <v>4232</v>
      </c>
      <c r="B2034" s="69" t="s">
        <v>4233</v>
      </c>
      <c r="C2034" s="70">
        <v>470</v>
      </c>
    </row>
    <row r="2035" spans="1:3">
      <c r="A2035" s="71" t="s">
        <v>4234</v>
      </c>
      <c r="B2035" s="72" t="s">
        <v>4235</v>
      </c>
      <c r="C2035" s="73">
        <v>18.503</v>
      </c>
    </row>
    <row r="2036" spans="1:3">
      <c r="A2036" s="68" t="s">
        <v>4236</v>
      </c>
      <c r="B2036" s="69" t="s">
        <v>4237</v>
      </c>
      <c r="C2036" s="70">
        <v>20.298999999999999</v>
      </c>
    </row>
    <row r="2037" spans="1:3">
      <c r="A2037" s="71" t="s">
        <v>4238</v>
      </c>
      <c r="B2037" s="72" t="s">
        <v>4239</v>
      </c>
      <c r="C2037" s="73">
        <v>20.298999999999999</v>
      </c>
    </row>
    <row r="2038" spans="1:3">
      <c r="A2038" s="68" t="s">
        <v>4240</v>
      </c>
      <c r="B2038" s="69" t="s">
        <v>4241</v>
      </c>
      <c r="C2038" s="70">
        <v>27.716999999999999</v>
      </c>
    </row>
    <row r="2039" spans="1:3">
      <c r="A2039" s="71" t="s">
        <v>4242</v>
      </c>
      <c r="B2039" s="72" t="s">
        <v>4243</v>
      </c>
      <c r="C2039" s="73">
        <v>20.298999999999999</v>
      </c>
    </row>
    <row r="2040" spans="1:3">
      <c r="A2040" s="68" t="s">
        <v>4244</v>
      </c>
      <c r="B2040" s="69" t="s">
        <v>4245</v>
      </c>
      <c r="C2040" s="70">
        <v>55.822000000000003</v>
      </c>
    </row>
    <row r="2041" spans="1:3">
      <c r="A2041" s="71" t="s">
        <v>4246</v>
      </c>
      <c r="B2041" s="72" t="s">
        <v>4247</v>
      </c>
      <c r="C2041" s="73">
        <v>57.618000000000002</v>
      </c>
    </row>
    <row r="2042" spans="1:3">
      <c r="A2042" s="68" t="s">
        <v>4248</v>
      </c>
      <c r="B2042" s="69" t="s">
        <v>4249</v>
      </c>
      <c r="C2042" s="70">
        <v>57.618000000000002</v>
      </c>
    </row>
    <row r="2043" spans="1:3">
      <c r="A2043" s="71" t="s">
        <v>4250</v>
      </c>
      <c r="B2043" s="72" t="s">
        <v>4251</v>
      </c>
      <c r="C2043" s="73">
        <v>77.641999999999996</v>
      </c>
    </row>
    <row r="2044" spans="1:3">
      <c r="A2044" s="68" t="s">
        <v>4252</v>
      </c>
      <c r="B2044" s="69" t="s">
        <v>4253</v>
      </c>
      <c r="C2044" s="70">
        <v>109.331</v>
      </c>
    </row>
    <row r="2045" spans="1:3">
      <c r="A2045" s="71" t="s">
        <v>4254</v>
      </c>
      <c r="B2045" s="72" t="s">
        <v>4255</v>
      </c>
      <c r="C2045" s="73">
        <v>0</v>
      </c>
    </row>
    <row r="2046" spans="1:3">
      <c r="A2046" s="68" t="s">
        <v>4256</v>
      </c>
      <c r="B2046" s="69" t="s">
        <v>4257</v>
      </c>
      <c r="C2046" s="70">
        <v>18.513000000000002</v>
      </c>
    </row>
    <row r="2047" spans="1:3">
      <c r="A2047" s="71" t="s">
        <v>4258</v>
      </c>
      <c r="B2047" s="72" t="s">
        <v>4259</v>
      </c>
      <c r="C2047" s="73">
        <v>27.728999999999999</v>
      </c>
    </row>
    <row r="2048" spans="1:3">
      <c r="A2048" s="68" t="s">
        <v>4260</v>
      </c>
      <c r="B2048" s="69" t="s">
        <v>4261</v>
      </c>
      <c r="C2048" s="70">
        <v>27.777999999999999</v>
      </c>
    </row>
    <row r="2049" spans="1:3">
      <c r="A2049" s="71" t="s">
        <v>4262</v>
      </c>
      <c r="B2049" s="72" t="s">
        <v>4263</v>
      </c>
      <c r="C2049" s="73">
        <v>55.844999999999999</v>
      </c>
    </row>
    <row r="2050" spans="1:3">
      <c r="A2050" s="68" t="s">
        <v>4264</v>
      </c>
      <c r="B2050" s="69" t="s">
        <v>4265</v>
      </c>
      <c r="C2050" s="70">
        <v>77.677000000000007</v>
      </c>
    </row>
    <row r="2051" spans="1:3">
      <c r="A2051" s="71" t="s">
        <v>4266</v>
      </c>
      <c r="B2051" s="72" t="s">
        <v>4267</v>
      </c>
      <c r="C2051" s="73">
        <v>109.337</v>
      </c>
    </row>
    <row r="2052" spans="1:3">
      <c r="A2052" s="68" t="s">
        <v>4268</v>
      </c>
      <c r="B2052" s="69" t="s">
        <v>4269</v>
      </c>
      <c r="C2052" s="70">
        <v>0</v>
      </c>
    </row>
    <row r="2053" spans="1:3">
      <c r="A2053" s="71" t="s">
        <v>4270</v>
      </c>
      <c r="B2053" s="72" t="s">
        <v>4271</v>
      </c>
      <c r="C2053" s="73">
        <v>24.526</v>
      </c>
    </row>
    <row r="2054" spans="1:3">
      <c r="A2054" s="68" t="s">
        <v>4272</v>
      </c>
      <c r="B2054" s="69" t="s">
        <v>4273</v>
      </c>
      <c r="C2054" s="70">
        <v>36.195</v>
      </c>
    </row>
    <row r="2055" spans="1:3">
      <c r="A2055" s="71" t="s">
        <v>4274</v>
      </c>
      <c r="B2055" s="72" t="s">
        <v>4275</v>
      </c>
      <c r="C2055" s="73">
        <v>71.007999999999996</v>
      </c>
    </row>
    <row r="2056" spans="1:3">
      <c r="A2056" s="68" t="s">
        <v>4276</v>
      </c>
      <c r="B2056" s="69" t="s">
        <v>4277</v>
      </c>
      <c r="C2056" s="70">
        <v>100.46899999999999</v>
      </c>
    </row>
    <row r="2057" spans="1:3">
      <c r="A2057" s="71" t="s">
        <v>4278</v>
      </c>
      <c r="B2057" s="72" t="s">
        <v>4279</v>
      </c>
      <c r="C2057" s="73">
        <v>140.99600000000001</v>
      </c>
    </row>
    <row r="2058" spans="1:3">
      <c r="A2058" s="68" t="s">
        <v>4280</v>
      </c>
      <c r="B2058" s="69" t="s">
        <v>4281</v>
      </c>
      <c r="C2058" s="70">
        <v>174.02600000000001</v>
      </c>
    </row>
    <row r="2059" spans="1:3">
      <c r="A2059" s="71" t="s">
        <v>4282</v>
      </c>
      <c r="B2059" s="72" t="s">
        <v>4283</v>
      </c>
      <c r="C2059" s="73">
        <v>24.538</v>
      </c>
    </row>
    <row r="2060" spans="1:3">
      <c r="A2060" s="68" t="s">
        <v>4284</v>
      </c>
      <c r="B2060" s="69" t="s">
        <v>4285</v>
      </c>
      <c r="C2060" s="70">
        <v>36.207000000000001</v>
      </c>
    </row>
    <row r="2061" spans="1:3">
      <c r="A2061" s="71" t="s">
        <v>4286</v>
      </c>
      <c r="B2061" s="72" t="s">
        <v>4287</v>
      </c>
      <c r="C2061" s="73">
        <v>71.031000000000006</v>
      </c>
    </row>
    <row r="2062" spans="1:3">
      <c r="A2062" s="68" t="s">
        <v>4288</v>
      </c>
      <c r="B2062" s="69" t="s">
        <v>4289</v>
      </c>
      <c r="C2062" s="70">
        <v>100.504</v>
      </c>
    </row>
    <row r="2063" spans="1:3">
      <c r="A2063" s="71" t="s">
        <v>4290</v>
      </c>
      <c r="B2063" s="72" t="s">
        <v>4291</v>
      </c>
      <c r="C2063" s="73">
        <v>141.00200000000001</v>
      </c>
    </row>
    <row r="2064" spans="1:3">
      <c r="A2064" s="68" t="s">
        <v>4292</v>
      </c>
      <c r="B2064" s="69" t="s">
        <v>4293</v>
      </c>
      <c r="C2064" s="70">
        <v>0</v>
      </c>
    </row>
    <row r="2065" spans="1:3">
      <c r="A2065" s="71" t="s">
        <v>4294</v>
      </c>
      <c r="B2065" s="72" t="s">
        <v>4295</v>
      </c>
      <c r="C2065" s="73">
        <v>0</v>
      </c>
    </row>
    <row r="2066" spans="1:3">
      <c r="A2066" s="68" t="s">
        <v>4296</v>
      </c>
      <c r="B2066" s="69" t="s">
        <v>4297</v>
      </c>
      <c r="C2066" s="70">
        <v>0</v>
      </c>
    </row>
    <row r="2067" spans="1:3">
      <c r="A2067" s="71" t="s">
        <v>4298</v>
      </c>
      <c r="B2067" s="72" t="s">
        <v>4299</v>
      </c>
      <c r="C2067" s="73">
        <v>0</v>
      </c>
    </row>
    <row r="2068" spans="1:3">
      <c r="A2068" s="68" t="s">
        <v>4300</v>
      </c>
      <c r="B2068" s="69" t="s">
        <v>4301</v>
      </c>
      <c r="C2068" s="70">
        <v>0</v>
      </c>
    </row>
    <row r="2069" spans="1:3">
      <c r="A2069" s="71" t="s">
        <v>4302</v>
      </c>
      <c r="B2069" s="72" t="s">
        <v>4303</v>
      </c>
      <c r="C2069" s="73">
        <v>0</v>
      </c>
    </row>
    <row r="2070" spans="1:3">
      <c r="A2070" s="68" t="s">
        <v>4304</v>
      </c>
      <c r="B2070" s="69" t="s">
        <v>4305</v>
      </c>
      <c r="C2070" s="70">
        <v>0</v>
      </c>
    </row>
    <row r="2071" spans="1:3">
      <c r="A2071" s="71" t="s">
        <v>4306</v>
      </c>
      <c r="B2071" s="72" t="s">
        <v>4307</v>
      </c>
      <c r="C2071" s="73">
        <v>0</v>
      </c>
    </row>
    <row r="2072" spans="1:3">
      <c r="A2072" s="68" t="s">
        <v>4308</v>
      </c>
      <c r="B2072" s="69" t="s">
        <v>4309</v>
      </c>
      <c r="C2072" s="70">
        <v>0</v>
      </c>
    </row>
    <row r="2073" spans="1:3">
      <c r="A2073" s="71" t="s">
        <v>4310</v>
      </c>
      <c r="B2073" s="72" t="s">
        <v>4311</v>
      </c>
      <c r="C2073" s="73">
        <v>1.9019999999999999</v>
      </c>
    </row>
    <row r="2074" spans="1:3">
      <c r="A2074" s="68" t="s">
        <v>4312</v>
      </c>
      <c r="B2074" s="69" t="s">
        <v>4313</v>
      </c>
      <c r="C2074" s="70">
        <v>1.8959999999999999</v>
      </c>
    </row>
    <row r="2075" spans="1:3">
      <c r="A2075" s="71" t="s">
        <v>4314</v>
      </c>
      <c r="B2075" s="72" t="s">
        <v>4315</v>
      </c>
      <c r="C2075" s="73">
        <v>1.9</v>
      </c>
    </row>
    <row r="2076" spans="1:3">
      <c r="A2076" s="68" t="s">
        <v>4316</v>
      </c>
      <c r="B2076" s="69" t="s">
        <v>4317</v>
      </c>
      <c r="C2076" s="70">
        <v>0</v>
      </c>
    </row>
    <row r="2077" spans="1:3">
      <c r="A2077" s="71" t="s">
        <v>4318</v>
      </c>
      <c r="B2077" s="72" t="s">
        <v>4319</v>
      </c>
      <c r="C2077" s="73">
        <v>0</v>
      </c>
    </row>
    <row r="2078" spans="1:3">
      <c r="A2078" s="68" t="s">
        <v>4320</v>
      </c>
      <c r="B2078" s="69" t="s">
        <v>4321</v>
      </c>
      <c r="C2078" s="70">
        <v>0</v>
      </c>
    </row>
    <row r="2079" spans="1:3">
      <c r="A2079" s="71" t="s">
        <v>157</v>
      </c>
      <c r="B2079" s="72" t="s">
        <v>4322</v>
      </c>
      <c r="C2079" s="73">
        <v>1.712</v>
      </c>
    </row>
    <row r="2080" spans="1:3">
      <c r="A2080" s="68" t="s">
        <v>159</v>
      </c>
      <c r="B2080" s="69" t="s">
        <v>4323</v>
      </c>
      <c r="C2080" s="70">
        <v>1.796</v>
      </c>
    </row>
    <row r="2081" spans="1:3">
      <c r="A2081" s="71" t="s">
        <v>160</v>
      </c>
      <c r="B2081" s="72" t="s">
        <v>4324</v>
      </c>
      <c r="C2081" s="73">
        <v>1.796</v>
      </c>
    </row>
    <row r="2082" spans="1:3">
      <c r="A2082" s="68" t="s">
        <v>161</v>
      </c>
      <c r="B2082" s="69" t="s">
        <v>4325</v>
      </c>
      <c r="C2082" s="70">
        <v>4.226</v>
      </c>
    </row>
    <row r="2083" spans="1:3">
      <c r="A2083" s="71" t="s">
        <v>176</v>
      </c>
      <c r="B2083" s="72" t="s">
        <v>4326</v>
      </c>
      <c r="C2083" s="73">
        <v>0.34599999999999997</v>
      </c>
    </row>
    <row r="2084" spans="1:3">
      <c r="A2084" s="68" t="s">
        <v>4327</v>
      </c>
      <c r="B2084" s="69" t="s">
        <v>4328</v>
      </c>
      <c r="C2084" s="70">
        <v>0.34599999999999997</v>
      </c>
    </row>
    <row r="2085" spans="1:3">
      <c r="A2085" s="71" t="s">
        <v>184</v>
      </c>
      <c r="B2085" s="72" t="s">
        <v>4329</v>
      </c>
      <c r="C2085" s="73">
        <v>0.36599999999999999</v>
      </c>
    </row>
    <row r="2086" spans="1:3">
      <c r="A2086" s="68" t="s">
        <v>4330</v>
      </c>
      <c r="B2086" s="69" t="s">
        <v>4331</v>
      </c>
      <c r="C2086" s="70">
        <v>0.36599999999999999</v>
      </c>
    </row>
    <row r="2087" spans="1:3">
      <c r="A2087" s="71" t="s">
        <v>187</v>
      </c>
      <c r="B2087" s="72" t="s">
        <v>4332</v>
      </c>
      <c r="C2087" s="73">
        <v>0.36599999999999999</v>
      </c>
    </row>
    <row r="2088" spans="1:3">
      <c r="A2088" s="68" t="s">
        <v>4333</v>
      </c>
      <c r="B2088" s="69" t="s">
        <v>4334</v>
      </c>
      <c r="C2088" s="70">
        <v>0.36699999999999999</v>
      </c>
    </row>
    <row r="2089" spans="1:3">
      <c r="A2089" s="71" t="s">
        <v>4335</v>
      </c>
      <c r="B2089" s="72" t="s">
        <v>4336</v>
      </c>
      <c r="C2089" s="73">
        <v>0</v>
      </c>
    </row>
    <row r="2090" spans="1:3">
      <c r="A2090" s="68" t="s">
        <v>200</v>
      </c>
      <c r="B2090" s="69" t="s">
        <v>4337</v>
      </c>
      <c r="C2090" s="70">
        <v>0.36699999999999999</v>
      </c>
    </row>
    <row r="2091" spans="1:3">
      <c r="A2091" s="71" t="s">
        <v>4338</v>
      </c>
      <c r="B2091" s="72" t="s">
        <v>4337</v>
      </c>
      <c r="C2091" s="73">
        <v>0.36699999999999999</v>
      </c>
    </row>
    <row r="2092" spans="1:3">
      <c r="A2092" s="68" t="s">
        <v>4339</v>
      </c>
      <c r="B2092" s="69" t="s">
        <v>4340</v>
      </c>
      <c r="C2092" s="70">
        <v>0.40300000000000002</v>
      </c>
    </row>
    <row r="2093" spans="1:3">
      <c r="A2093" s="71" t="s">
        <v>204</v>
      </c>
      <c r="B2093" s="72" t="s">
        <v>4341</v>
      </c>
      <c r="C2093" s="73">
        <v>0.40400000000000003</v>
      </c>
    </row>
    <row r="2094" spans="1:3">
      <c r="A2094" s="68" t="s">
        <v>4342</v>
      </c>
      <c r="B2094" s="69" t="s">
        <v>4343</v>
      </c>
      <c r="C2094" s="70">
        <v>0.40500000000000003</v>
      </c>
    </row>
    <row r="2095" spans="1:3">
      <c r="A2095" s="71" t="s">
        <v>195</v>
      </c>
      <c r="B2095" s="72" t="s">
        <v>4344</v>
      </c>
      <c r="C2095" s="73">
        <v>0.34699999999999998</v>
      </c>
    </row>
    <row r="2096" spans="1:3">
      <c r="A2096" s="68" t="s">
        <v>4345</v>
      </c>
      <c r="B2096" s="69" t="s">
        <v>4346</v>
      </c>
      <c r="C2096" s="70">
        <v>0.34699999999999998</v>
      </c>
    </row>
    <row r="2097" spans="1:3">
      <c r="A2097" s="71" t="s">
        <v>198</v>
      </c>
      <c r="B2097" s="72" t="s">
        <v>4347</v>
      </c>
      <c r="C2097" s="73">
        <v>0.36699999999999999</v>
      </c>
    </row>
    <row r="2098" spans="1:3">
      <c r="A2098" s="68" t="s">
        <v>4348</v>
      </c>
      <c r="B2098" s="69" t="s">
        <v>4349</v>
      </c>
      <c r="C2098" s="70">
        <v>0.36699999999999999</v>
      </c>
    </row>
    <row r="2099" spans="1:3">
      <c r="A2099" s="71" t="s">
        <v>206</v>
      </c>
      <c r="B2099" s="72" t="s">
        <v>4350</v>
      </c>
      <c r="C2099" s="73">
        <v>0.40300000000000002</v>
      </c>
    </row>
    <row r="2100" spans="1:3">
      <c r="A2100" s="68" t="s">
        <v>4351</v>
      </c>
      <c r="B2100" s="69" t="s">
        <v>4350</v>
      </c>
      <c r="C2100" s="70">
        <v>0.40400000000000003</v>
      </c>
    </row>
    <row r="2101" spans="1:3">
      <c r="A2101" s="71" t="s">
        <v>192</v>
      </c>
      <c r="B2101" s="72" t="s">
        <v>4352</v>
      </c>
      <c r="C2101" s="73">
        <v>0.40400000000000003</v>
      </c>
    </row>
    <row r="2102" spans="1:3">
      <c r="A2102" s="68" t="s">
        <v>4353</v>
      </c>
      <c r="B2102" s="69" t="s">
        <v>4354</v>
      </c>
      <c r="C2102" s="70">
        <v>0.40400000000000003</v>
      </c>
    </row>
    <row r="2103" spans="1:3">
      <c r="A2103" s="71" t="s">
        <v>213</v>
      </c>
      <c r="B2103" s="72" t="s">
        <v>4355</v>
      </c>
      <c r="C2103" s="73">
        <v>1.054</v>
      </c>
    </row>
    <row r="2104" spans="1:3">
      <c r="A2104" s="68" t="s">
        <v>4356</v>
      </c>
      <c r="B2104" s="69" t="s">
        <v>4355</v>
      </c>
      <c r="C2104" s="70">
        <v>1054</v>
      </c>
    </row>
    <row r="2105" spans="1:3">
      <c r="A2105" s="71" t="s">
        <v>217</v>
      </c>
      <c r="B2105" s="72" t="s">
        <v>4357</v>
      </c>
      <c r="C2105" s="73">
        <v>1.236</v>
      </c>
    </row>
    <row r="2106" spans="1:3">
      <c r="A2106" s="68" t="s">
        <v>4358</v>
      </c>
      <c r="B2106" s="69" t="s">
        <v>4357</v>
      </c>
      <c r="C2106" s="70">
        <v>1.206</v>
      </c>
    </row>
    <row r="2107" spans="1:3">
      <c r="A2107" s="71" t="s">
        <v>210</v>
      </c>
      <c r="B2107" s="72" t="s">
        <v>4359</v>
      </c>
      <c r="C2107" s="73">
        <v>0.51</v>
      </c>
    </row>
    <row r="2108" spans="1:3">
      <c r="A2108" s="68" t="s">
        <v>4360</v>
      </c>
      <c r="B2108" s="69" t="s">
        <v>4359</v>
      </c>
      <c r="C2108" s="70">
        <v>0.51</v>
      </c>
    </row>
    <row r="2109" spans="1:3">
      <c r="A2109" s="71" t="s">
        <v>238</v>
      </c>
      <c r="B2109" s="72" t="s">
        <v>4361</v>
      </c>
      <c r="C2109" s="73">
        <v>0.45300000000000001</v>
      </c>
    </row>
    <row r="2110" spans="1:3">
      <c r="A2110" s="68" t="s">
        <v>4362</v>
      </c>
      <c r="B2110" s="69" t="s">
        <v>4361</v>
      </c>
      <c r="C2110" s="70">
        <v>0.45300000000000001</v>
      </c>
    </row>
    <row r="2111" spans="1:3">
      <c r="A2111" s="71" t="s">
        <v>239</v>
      </c>
      <c r="B2111" s="72" t="s">
        <v>4363</v>
      </c>
      <c r="C2111" s="73">
        <v>0.54500000000000004</v>
      </c>
    </row>
    <row r="2112" spans="1:3">
      <c r="A2112" s="68" t="s">
        <v>4364</v>
      </c>
      <c r="B2112" s="69" t="s">
        <v>4363</v>
      </c>
      <c r="C2112" s="70">
        <v>0.54600000000000004</v>
      </c>
    </row>
    <row r="2113" spans="1:3">
      <c r="A2113" s="71" t="s">
        <v>220</v>
      </c>
      <c r="B2113" s="72" t="s">
        <v>4365</v>
      </c>
      <c r="C2113" s="73">
        <v>0.44600000000000001</v>
      </c>
    </row>
    <row r="2114" spans="1:3">
      <c r="A2114" s="68" t="s">
        <v>4366</v>
      </c>
      <c r="B2114" s="69" t="s">
        <v>4367</v>
      </c>
      <c r="C2114" s="70">
        <v>0.44700000000000001</v>
      </c>
    </row>
    <row r="2115" spans="1:3">
      <c r="A2115" s="71" t="s">
        <v>221</v>
      </c>
      <c r="B2115" s="72" t="s">
        <v>4368</v>
      </c>
      <c r="C2115" s="73">
        <v>0.46500000000000002</v>
      </c>
    </row>
    <row r="2116" spans="1:3">
      <c r="A2116" s="68" t="s">
        <v>4369</v>
      </c>
      <c r="B2116" s="69" t="s">
        <v>4370</v>
      </c>
      <c r="C2116" s="70">
        <v>0.46600000000000003</v>
      </c>
    </row>
    <row r="2117" spans="1:3">
      <c r="A2117" s="71" t="s">
        <v>222</v>
      </c>
      <c r="B2117" s="72" t="s">
        <v>4371</v>
      </c>
      <c r="C2117" s="73">
        <v>0.46600000000000003</v>
      </c>
    </row>
    <row r="2118" spans="1:3">
      <c r="A2118" s="68" t="s">
        <v>4372</v>
      </c>
      <c r="B2118" s="69" t="s">
        <v>4373</v>
      </c>
      <c r="C2118" s="70">
        <v>0.46600000000000003</v>
      </c>
    </row>
    <row r="2119" spans="1:3">
      <c r="A2119" s="71" t="s">
        <v>226</v>
      </c>
      <c r="B2119" s="72" t="s">
        <v>4374</v>
      </c>
      <c r="C2119" s="73">
        <v>0.46600000000000003</v>
      </c>
    </row>
    <row r="2120" spans="1:3">
      <c r="A2120" s="68" t="s">
        <v>4375</v>
      </c>
      <c r="B2120" s="69" t="s">
        <v>4374</v>
      </c>
      <c r="C2120" s="70">
        <v>0.46700000000000003</v>
      </c>
    </row>
    <row r="2121" spans="1:3">
      <c r="A2121" s="71" t="s">
        <v>4376</v>
      </c>
      <c r="B2121" s="72" t="s">
        <v>4377</v>
      </c>
      <c r="C2121" s="73">
        <v>0.503</v>
      </c>
    </row>
    <row r="2122" spans="1:3">
      <c r="A2122" s="68" t="s">
        <v>227</v>
      </c>
      <c r="B2122" s="69" t="s">
        <v>4378</v>
      </c>
      <c r="C2122" s="70">
        <v>0.504</v>
      </c>
    </row>
    <row r="2123" spans="1:3">
      <c r="A2123" s="71" t="s">
        <v>4379</v>
      </c>
      <c r="B2123" s="72" t="s">
        <v>4380</v>
      </c>
      <c r="C2123" s="73">
        <v>0.504</v>
      </c>
    </row>
    <row r="2124" spans="1:3">
      <c r="A2124" s="68" t="s">
        <v>224</v>
      </c>
      <c r="B2124" s="69" t="s">
        <v>4381</v>
      </c>
      <c r="C2124" s="70">
        <v>0.44700000000000001</v>
      </c>
    </row>
    <row r="2125" spans="1:3">
      <c r="A2125" s="71" t="s">
        <v>4382</v>
      </c>
      <c r="B2125" s="72" t="s">
        <v>4383</v>
      </c>
      <c r="C2125" s="73">
        <v>0.44800000000000001</v>
      </c>
    </row>
    <row r="2126" spans="1:3">
      <c r="A2126" s="68" t="s">
        <v>225</v>
      </c>
      <c r="B2126" s="69" t="s">
        <v>4384</v>
      </c>
      <c r="C2126" s="70">
        <v>0.46600000000000003</v>
      </c>
    </row>
    <row r="2127" spans="1:3">
      <c r="A2127" s="71" t="s">
        <v>4385</v>
      </c>
      <c r="B2127" s="72" t="s">
        <v>4386</v>
      </c>
      <c r="C2127" s="73">
        <v>0.46600000000000003</v>
      </c>
    </row>
    <row r="2128" spans="1:3">
      <c r="A2128" s="68" t="s">
        <v>228</v>
      </c>
      <c r="B2128" s="69" t="s">
        <v>4387</v>
      </c>
      <c r="C2128" s="70">
        <v>0.503</v>
      </c>
    </row>
    <row r="2129" spans="1:3">
      <c r="A2129" s="71" t="s">
        <v>4388</v>
      </c>
      <c r="B2129" s="72" t="s">
        <v>4387</v>
      </c>
      <c r="C2129" s="73">
        <v>0.503</v>
      </c>
    </row>
    <row r="2130" spans="1:3">
      <c r="A2130" s="68" t="s">
        <v>223</v>
      </c>
      <c r="B2130" s="69" t="s">
        <v>4389</v>
      </c>
      <c r="C2130" s="70">
        <v>0.503</v>
      </c>
    </row>
    <row r="2131" spans="1:3">
      <c r="A2131" s="71" t="s">
        <v>4390</v>
      </c>
      <c r="B2131" s="72" t="s">
        <v>4391</v>
      </c>
      <c r="C2131" s="73">
        <v>0.504</v>
      </c>
    </row>
    <row r="2132" spans="1:3">
      <c r="A2132" s="68" t="s">
        <v>230</v>
      </c>
      <c r="B2132" s="69" t="s">
        <v>4392</v>
      </c>
      <c r="C2132" s="70">
        <v>1.1950000000000001</v>
      </c>
    </row>
    <row r="2133" spans="1:3">
      <c r="A2133" s="71" t="s">
        <v>4393</v>
      </c>
      <c r="B2133" s="72" t="s">
        <v>4392</v>
      </c>
      <c r="C2133" s="73">
        <v>1.1559999999999999</v>
      </c>
    </row>
    <row r="2134" spans="1:3">
      <c r="A2134" s="68" t="s">
        <v>231</v>
      </c>
      <c r="B2134" s="69" t="s">
        <v>4394</v>
      </c>
      <c r="C2134" s="70">
        <v>1.3080000000000001</v>
      </c>
    </row>
    <row r="2135" spans="1:3">
      <c r="A2135" s="71" t="s">
        <v>4395</v>
      </c>
      <c r="B2135" s="72" t="s">
        <v>4394</v>
      </c>
      <c r="C2135" s="73">
        <v>1.3069999999999999</v>
      </c>
    </row>
    <row r="2136" spans="1:3">
      <c r="A2136" s="68" t="s">
        <v>229</v>
      </c>
      <c r="B2136" s="69" t="s">
        <v>4396</v>
      </c>
      <c r="C2136" s="70">
        <v>0.61399999999999999</v>
      </c>
    </row>
    <row r="2137" spans="1:3">
      <c r="A2137" s="71" t="s">
        <v>4397</v>
      </c>
      <c r="B2137" s="72" t="s">
        <v>4396</v>
      </c>
      <c r="C2137" s="73">
        <v>0.61499999999999999</v>
      </c>
    </row>
    <row r="2138" spans="1:3">
      <c r="A2138" s="68" t="s">
        <v>248</v>
      </c>
      <c r="B2138" s="69" t="s">
        <v>4398</v>
      </c>
      <c r="C2138" s="70">
        <v>0.55100000000000005</v>
      </c>
    </row>
    <row r="2139" spans="1:3">
      <c r="A2139" s="71" t="s">
        <v>4399</v>
      </c>
      <c r="B2139" s="72" t="s">
        <v>4398</v>
      </c>
      <c r="C2139" s="73">
        <v>0.55200000000000005</v>
      </c>
    </row>
    <row r="2140" spans="1:3">
      <c r="A2140" s="68" t="s">
        <v>249</v>
      </c>
      <c r="B2140" s="69" t="s">
        <v>4400</v>
      </c>
      <c r="C2140" s="70">
        <v>0.64900000000000002</v>
      </c>
    </row>
    <row r="2141" spans="1:3">
      <c r="A2141" s="71" t="s">
        <v>4401</v>
      </c>
      <c r="B2141" s="72" t="s">
        <v>4400</v>
      </c>
      <c r="C2141" s="73">
        <v>0.64900000000000002</v>
      </c>
    </row>
    <row r="2142" spans="1:3">
      <c r="A2142" s="68" t="s">
        <v>232</v>
      </c>
      <c r="B2142" s="69" t="s">
        <v>4402</v>
      </c>
      <c r="C2142" s="70">
        <v>0.41199999999999998</v>
      </c>
    </row>
    <row r="2143" spans="1:3">
      <c r="A2143" s="71" t="s">
        <v>4403</v>
      </c>
      <c r="B2143" s="72" t="s">
        <v>4404</v>
      </c>
      <c r="C2143" s="73">
        <v>0.41299999999999998</v>
      </c>
    </row>
    <row r="2144" spans="1:3">
      <c r="A2144" s="68" t="s">
        <v>4405</v>
      </c>
      <c r="B2144" s="69" t="s">
        <v>4406</v>
      </c>
      <c r="C2144" s="70">
        <v>0.41199999999999998</v>
      </c>
    </row>
    <row r="2145" spans="1:3">
      <c r="A2145" s="71" t="s">
        <v>233</v>
      </c>
      <c r="B2145" s="72" t="s">
        <v>4407</v>
      </c>
      <c r="C2145" s="73">
        <v>0.41199999999999998</v>
      </c>
    </row>
    <row r="2146" spans="1:3">
      <c r="A2146" s="68" t="s">
        <v>4408</v>
      </c>
      <c r="B2146" s="69" t="s">
        <v>4409</v>
      </c>
      <c r="C2146" s="70">
        <v>0.41299999999999998</v>
      </c>
    </row>
    <row r="2147" spans="1:3">
      <c r="A2147" s="71" t="s">
        <v>236</v>
      </c>
      <c r="B2147" s="72" t="s">
        <v>4410</v>
      </c>
      <c r="C2147" s="73">
        <v>0.41299999999999998</v>
      </c>
    </row>
    <row r="2148" spans="1:3">
      <c r="A2148" s="68" t="s">
        <v>4411</v>
      </c>
      <c r="B2148" s="69" t="s">
        <v>4410</v>
      </c>
      <c r="C2148" s="70">
        <v>0.41399999999999998</v>
      </c>
    </row>
    <row r="2149" spans="1:3">
      <c r="A2149" s="71" t="s">
        <v>4412</v>
      </c>
      <c r="B2149" s="72" t="s">
        <v>4413</v>
      </c>
      <c r="C2149" s="73">
        <v>0.45300000000000001</v>
      </c>
    </row>
    <row r="2150" spans="1:3">
      <c r="A2150" s="68" t="s">
        <v>237</v>
      </c>
      <c r="B2150" s="69" t="s">
        <v>4414</v>
      </c>
      <c r="C2150" s="70">
        <v>0.45400000000000001</v>
      </c>
    </row>
    <row r="2151" spans="1:3">
      <c r="A2151" s="71" t="s">
        <v>4415</v>
      </c>
      <c r="B2151" s="72" t="s">
        <v>4416</v>
      </c>
      <c r="C2151" s="73">
        <v>0.45400000000000001</v>
      </c>
    </row>
    <row r="2152" spans="1:3">
      <c r="A2152" s="68" t="s">
        <v>235</v>
      </c>
      <c r="B2152" s="69" t="s">
        <v>4417</v>
      </c>
      <c r="C2152" s="70">
        <v>0.41299999999999998</v>
      </c>
    </row>
    <row r="2153" spans="1:3">
      <c r="A2153" s="71" t="s">
        <v>4418</v>
      </c>
      <c r="B2153" s="72" t="s">
        <v>4419</v>
      </c>
      <c r="C2153" s="73">
        <v>0.41299999999999998</v>
      </c>
    </row>
    <row r="2154" spans="1:3">
      <c r="A2154" s="68" t="s">
        <v>234</v>
      </c>
      <c r="B2154" s="69" t="s">
        <v>4420</v>
      </c>
      <c r="C2154" s="70">
        <v>0.45300000000000001</v>
      </c>
    </row>
    <row r="2155" spans="1:3">
      <c r="A2155" s="71" t="s">
        <v>4421</v>
      </c>
      <c r="B2155" s="72" t="s">
        <v>4422</v>
      </c>
      <c r="C2155" s="73">
        <v>0.45400000000000001</v>
      </c>
    </row>
    <row r="2156" spans="1:3">
      <c r="A2156" s="68" t="s">
        <v>240</v>
      </c>
      <c r="B2156" s="69" t="s">
        <v>4423</v>
      </c>
      <c r="C2156" s="70">
        <v>1.099</v>
      </c>
    </row>
    <row r="2157" spans="1:3">
      <c r="A2157" s="71" t="s">
        <v>4424</v>
      </c>
      <c r="B2157" s="72" t="s">
        <v>4423</v>
      </c>
      <c r="C2157" s="73">
        <v>1.0680000000000001</v>
      </c>
    </row>
    <row r="2158" spans="1:3">
      <c r="A2158" s="68" t="s">
        <v>241</v>
      </c>
      <c r="B2158" s="69" t="s">
        <v>4425</v>
      </c>
      <c r="C2158" s="70">
        <v>1.234</v>
      </c>
    </row>
    <row r="2159" spans="1:3">
      <c r="A2159" s="71" t="s">
        <v>4426</v>
      </c>
      <c r="B2159" s="72" t="s">
        <v>4425</v>
      </c>
      <c r="C2159" s="73">
        <v>1.206</v>
      </c>
    </row>
    <row r="2160" spans="1:3">
      <c r="A2160" s="68" t="s">
        <v>242</v>
      </c>
      <c r="B2160" s="69" t="s">
        <v>4427</v>
      </c>
      <c r="C2160" s="70">
        <v>0.51200000000000001</v>
      </c>
    </row>
    <row r="2161" spans="1:3">
      <c r="A2161" s="71" t="s">
        <v>4428</v>
      </c>
      <c r="B2161" s="72" t="s">
        <v>4429</v>
      </c>
      <c r="C2161" s="73">
        <v>0.51200000000000001</v>
      </c>
    </row>
    <row r="2162" spans="1:3">
      <c r="A2162" s="68" t="s">
        <v>243</v>
      </c>
      <c r="B2162" s="69" t="s">
        <v>4430</v>
      </c>
      <c r="C2162" s="70">
        <v>0.51400000000000001</v>
      </c>
    </row>
    <row r="2163" spans="1:3">
      <c r="A2163" s="71" t="s">
        <v>4431</v>
      </c>
      <c r="B2163" s="72" t="s">
        <v>4432</v>
      </c>
      <c r="C2163" s="73">
        <v>0.51300000000000001</v>
      </c>
    </row>
    <row r="2164" spans="1:3">
      <c r="A2164" s="68" t="s">
        <v>246</v>
      </c>
      <c r="B2164" s="69" t="s">
        <v>4433</v>
      </c>
      <c r="C2164" s="70">
        <v>0.51200000000000001</v>
      </c>
    </row>
    <row r="2165" spans="1:3">
      <c r="A2165" s="71" t="s">
        <v>4434</v>
      </c>
      <c r="B2165" s="72" t="s">
        <v>4435</v>
      </c>
      <c r="C2165" s="73">
        <v>0.51300000000000001</v>
      </c>
    </row>
    <row r="2166" spans="1:3">
      <c r="A2166" s="68" t="s">
        <v>4436</v>
      </c>
      <c r="B2166" s="69" t="s">
        <v>4437</v>
      </c>
      <c r="C2166" s="70">
        <v>0.55200000000000005</v>
      </c>
    </row>
    <row r="2167" spans="1:3">
      <c r="A2167" s="71" t="s">
        <v>247</v>
      </c>
      <c r="B2167" s="72" t="s">
        <v>4438</v>
      </c>
      <c r="C2167" s="73">
        <v>0.55300000000000005</v>
      </c>
    </row>
    <row r="2168" spans="1:3">
      <c r="A2168" s="68" t="s">
        <v>4439</v>
      </c>
      <c r="B2168" s="69" t="s">
        <v>4440</v>
      </c>
      <c r="C2168" s="70">
        <v>0.55300000000000005</v>
      </c>
    </row>
    <row r="2169" spans="1:3">
      <c r="A2169" s="71" t="s">
        <v>4441</v>
      </c>
      <c r="B2169" s="72" t="s">
        <v>4442</v>
      </c>
      <c r="C2169" s="73">
        <v>0.56999999999999995</v>
      </c>
    </row>
    <row r="2170" spans="1:3">
      <c r="A2170" s="68" t="s">
        <v>245</v>
      </c>
      <c r="B2170" s="69" t="s">
        <v>4443</v>
      </c>
      <c r="C2170" s="70">
        <v>0.51300000000000001</v>
      </c>
    </row>
    <row r="2171" spans="1:3">
      <c r="A2171" s="71" t="s">
        <v>4444</v>
      </c>
      <c r="B2171" s="72" t="s">
        <v>4445</v>
      </c>
      <c r="C2171" s="73">
        <v>0.51300000000000001</v>
      </c>
    </row>
    <row r="2172" spans="1:3">
      <c r="A2172" s="68" t="s">
        <v>244</v>
      </c>
      <c r="B2172" s="69" t="s">
        <v>4446</v>
      </c>
      <c r="C2172" s="70">
        <v>0.55200000000000005</v>
      </c>
    </row>
    <row r="2173" spans="1:3">
      <c r="A2173" s="71" t="s">
        <v>4447</v>
      </c>
      <c r="B2173" s="72" t="s">
        <v>4448</v>
      </c>
      <c r="C2173" s="73">
        <v>0.55300000000000005</v>
      </c>
    </row>
    <row r="2174" spans="1:3">
      <c r="A2174" s="68" t="s">
        <v>82</v>
      </c>
      <c r="B2174" s="69" t="s">
        <v>4449</v>
      </c>
      <c r="C2174" s="70">
        <v>1.17</v>
      </c>
    </row>
    <row r="2175" spans="1:3">
      <c r="A2175" s="71" t="s">
        <v>4450</v>
      </c>
      <c r="B2175" s="72" t="s">
        <v>4449</v>
      </c>
      <c r="C2175" s="73">
        <v>1.17</v>
      </c>
    </row>
    <row r="2176" spans="1:3">
      <c r="A2176" s="68" t="s">
        <v>4451</v>
      </c>
      <c r="B2176" s="69" t="s">
        <v>4452</v>
      </c>
      <c r="C2176" s="70">
        <v>0</v>
      </c>
    </row>
    <row r="2177" spans="1:3">
      <c r="A2177" s="71" t="s">
        <v>250</v>
      </c>
      <c r="B2177" s="72" t="s">
        <v>4453</v>
      </c>
      <c r="C2177" s="73">
        <v>1.3069999999999999</v>
      </c>
    </row>
    <row r="2178" spans="1:3">
      <c r="A2178" s="68" t="s">
        <v>4454</v>
      </c>
      <c r="B2178" s="69" t="s">
        <v>4453</v>
      </c>
      <c r="C2178" s="70">
        <v>1307</v>
      </c>
    </row>
    <row r="2179" spans="1:3">
      <c r="A2179" s="71" t="s">
        <v>252</v>
      </c>
      <c r="B2179" s="72" t="s">
        <v>4455</v>
      </c>
      <c r="C2179" s="73">
        <v>3.26</v>
      </c>
    </row>
    <row r="2180" spans="1:3">
      <c r="A2180" s="68" t="s">
        <v>4456</v>
      </c>
      <c r="B2180" s="69" t="s">
        <v>4457</v>
      </c>
      <c r="C2180" s="70">
        <v>4.97</v>
      </c>
    </row>
    <row r="2181" spans="1:3">
      <c r="A2181" s="71" t="s">
        <v>4458</v>
      </c>
      <c r="B2181" s="72" t="s">
        <v>4459</v>
      </c>
      <c r="C2181" s="73">
        <v>5.95</v>
      </c>
    </row>
    <row r="2182" spans="1:3">
      <c r="A2182" s="68" t="s">
        <v>4460</v>
      </c>
      <c r="B2182" s="69" t="s">
        <v>4461</v>
      </c>
      <c r="C2182" s="70">
        <v>5.98</v>
      </c>
    </row>
    <row r="2183" spans="1:3">
      <c r="A2183" s="71" t="s">
        <v>4462</v>
      </c>
      <c r="B2183" s="72" t="s">
        <v>4455</v>
      </c>
      <c r="C2183" s="73">
        <v>3.2810000000000001</v>
      </c>
    </row>
    <row r="2184" spans="1:3">
      <c r="A2184" s="68" t="s">
        <v>4463</v>
      </c>
      <c r="B2184" s="69" t="s">
        <v>4464</v>
      </c>
      <c r="C2184" s="70">
        <v>0</v>
      </c>
    </row>
    <row r="2185" spans="1:3">
      <c r="A2185" s="71" t="s">
        <v>257</v>
      </c>
      <c r="B2185" s="72" t="s">
        <v>4465</v>
      </c>
      <c r="C2185" s="73">
        <v>3.6890000000000001</v>
      </c>
    </row>
    <row r="2186" spans="1:3">
      <c r="A2186" s="68" t="s">
        <v>4466</v>
      </c>
      <c r="B2186" s="69" t="s">
        <v>4467</v>
      </c>
      <c r="C2186" s="70">
        <v>5.4</v>
      </c>
    </row>
    <row r="2187" spans="1:3">
      <c r="A2187" s="71" t="s">
        <v>4468</v>
      </c>
      <c r="B2187" s="72" t="s">
        <v>4469</v>
      </c>
      <c r="C2187" s="73">
        <v>6.38</v>
      </c>
    </row>
    <row r="2188" spans="1:3">
      <c r="A2188" s="68" t="s">
        <v>4470</v>
      </c>
      <c r="B2188" s="69" t="s">
        <v>4471</v>
      </c>
      <c r="C2188" s="70">
        <v>6.41</v>
      </c>
    </row>
    <row r="2189" spans="1:3">
      <c r="A2189" s="71" t="s">
        <v>4472</v>
      </c>
      <c r="B2189" s="72" t="s">
        <v>4465</v>
      </c>
      <c r="C2189" s="73">
        <v>0</v>
      </c>
    </row>
    <row r="2190" spans="1:3">
      <c r="A2190" s="68" t="s">
        <v>4473</v>
      </c>
      <c r="B2190" s="69" t="s">
        <v>4455</v>
      </c>
      <c r="C2190" s="70">
        <v>3.6509999999999998</v>
      </c>
    </row>
    <row r="2191" spans="1:3">
      <c r="A2191" s="71" t="s">
        <v>4474</v>
      </c>
      <c r="B2191" s="72" t="s">
        <v>4465</v>
      </c>
      <c r="C2191" s="73">
        <v>4152</v>
      </c>
    </row>
    <row r="2192" spans="1:3">
      <c r="A2192" s="68" t="s">
        <v>4475</v>
      </c>
      <c r="B2192" s="69" t="s">
        <v>4476</v>
      </c>
      <c r="C2192" s="70">
        <v>0.67600000000000005</v>
      </c>
    </row>
    <row r="2193" spans="1:3">
      <c r="A2193" s="71" t="s">
        <v>4477</v>
      </c>
      <c r="B2193" s="72" t="s">
        <v>4478</v>
      </c>
      <c r="C2193" s="73">
        <v>0.52500000000000002</v>
      </c>
    </row>
    <row r="2194" spans="1:3">
      <c r="A2194" s="68" t="s">
        <v>4479</v>
      </c>
      <c r="B2194" s="69" t="s">
        <v>4480</v>
      </c>
      <c r="C2194" s="70">
        <v>0.52600000000000002</v>
      </c>
    </row>
    <row r="2195" spans="1:3">
      <c r="A2195" s="71" t="s">
        <v>4481</v>
      </c>
      <c r="B2195" s="72" t="s">
        <v>4482</v>
      </c>
      <c r="C2195" s="73">
        <v>0.52600000000000002</v>
      </c>
    </row>
    <row r="2196" spans="1:3">
      <c r="A2196" s="68" t="s">
        <v>4483</v>
      </c>
      <c r="B2196" s="69" t="s">
        <v>4484</v>
      </c>
      <c r="C2196" s="70">
        <v>0.52600000000000002</v>
      </c>
    </row>
    <row r="2197" spans="1:3">
      <c r="A2197" s="71" t="s">
        <v>4485</v>
      </c>
      <c r="B2197" s="72" t="s">
        <v>4486</v>
      </c>
      <c r="C2197" s="73">
        <v>0.57199999999999995</v>
      </c>
    </row>
    <row r="2198" spans="1:3">
      <c r="A2198" s="68" t="s">
        <v>4487</v>
      </c>
      <c r="B2198" s="69" t="s">
        <v>4488</v>
      </c>
      <c r="C2198" s="70">
        <v>0.57199999999999995</v>
      </c>
    </row>
    <row r="2199" spans="1:3">
      <c r="A2199" s="71" t="s">
        <v>4489</v>
      </c>
      <c r="B2199" s="72" t="s">
        <v>4490</v>
      </c>
      <c r="C2199" s="73">
        <v>1.2350000000000001</v>
      </c>
    </row>
    <row r="2200" spans="1:3">
      <c r="A2200" s="68" t="s">
        <v>4491</v>
      </c>
      <c r="B2200" s="69" t="s">
        <v>4492</v>
      </c>
      <c r="C2200" s="70">
        <v>1.339</v>
      </c>
    </row>
    <row r="2201" spans="1:3">
      <c r="A2201" s="71" t="s">
        <v>260</v>
      </c>
      <c r="B2201" s="72" t="s">
        <v>4493</v>
      </c>
      <c r="C2201" s="73">
        <v>3.2669999999999999</v>
      </c>
    </row>
    <row r="2202" spans="1:3">
      <c r="A2202" s="68" t="s">
        <v>4494</v>
      </c>
      <c r="B2202" s="69" t="s">
        <v>4495</v>
      </c>
      <c r="C2202" s="70">
        <v>4.9800000000000004</v>
      </c>
    </row>
    <row r="2203" spans="1:3">
      <c r="A2203" s="71" t="s">
        <v>4496</v>
      </c>
      <c r="B2203" s="72" t="s">
        <v>4497</v>
      </c>
      <c r="C2203" s="73">
        <v>4.9800000000000004</v>
      </c>
    </row>
    <row r="2204" spans="1:3">
      <c r="A2204" s="68" t="s">
        <v>263</v>
      </c>
      <c r="B2204" s="69" t="s">
        <v>4498</v>
      </c>
      <c r="C2204" s="70">
        <v>3.6949999999999998</v>
      </c>
    </row>
    <row r="2205" spans="1:3">
      <c r="A2205" s="71" t="s">
        <v>4499</v>
      </c>
      <c r="B2205" s="72" t="s">
        <v>4500</v>
      </c>
      <c r="C2205" s="73">
        <v>5.41</v>
      </c>
    </row>
    <row r="2206" spans="1:3">
      <c r="A2206" s="68" t="s">
        <v>4501</v>
      </c>
      <c r="B2206" s="69" t="s">
        <v>4502</v>
      </c>
      <c r="C2206" s="70">
        <v>5.41</v>
      </c>
    </row>
    <row r="2207" spans="1:3">
      <c r="A2207" s="71" t="s">
        <v>4503</v>
      </c>
      <c r="B2207" s="72" t="s">
        <v>4504</v>
      </c>
      <c r="C2207" s="73">
        <v>0.34599999999999997</v>
      </c>
    </row>
    <row r="2208" spans="1:3">
      <c r="A2208" s="68" t="s">
        <v>4505</v>
      </c>
      <c r="B2208" s="69" t="s">
        <v>4506</v>
      </c>
      <c r="C2208" s="70">
        <v>0.36599999999999999</v>
      </c>
    </row>
    <row r="2209" spans="1:3">
      <c r="A2209" s="71" t="s">
        <v>4507</v>
      </c>
      <c r="B2209" s="72" t="s">
        <v>4508</v>
      </c>
      <c r="C2209" s="73">
        <v>0.36599999999999999</v>
      </c>
    </row>
    <row r="2210" spans="1:3">
      <c r="A2210" s="68" t="s">
        <v>4509</v>
      </c>
      <c r="B2210" s="69" t="s">
        <v>4510</v>
      </c>
      <c r="C2210" s="70">
        <v>0.36699999999999999</v>
      </c>
    </row>
    <row r="2211" spans="1:3">
      <c r="A2211" s="71" t="s">
        <v>4511</v>
      </c>
      <c r="B2211" s="72" t="s">
        <v>4512</v>
      </c>
      <c r="C2211" s="73">
        <v>0.40300000000000002</v>
      </c>
    </row>
    <row r="2212" spans="1:3">
      <c r="A2212" s="68" t="s">
        <v>4513</v>
      </c>
      <c r="B2212" s="69" t="s">
        <v>4514</v>
      </c>
      <c r="C2212" s="70">
        <v>0.40400000000000003</v>
      </c>
    </row>
    <row r="2213" spans="1:3">
      <c r="A2213" s="71" t="s">
        <v>4515</v>
      </c>
      <c r="B2213" s="72" t="s">
        <v>4516</v>
      </c>
      <c r="C2213" s="73">
        <v>0.34699999999999998</v>
      </c>
    </row>
    <row r="2214" spans="1:3">
      <c r="A2214" s="68" t="s">
        <v>4517</v>
      </c>
      <c r="B2214" s="69" t="s">
        <v>4518</v>
      </c>
      <c r="C2214" s="70">
        <v>0.36699999999999999</v>
      </c>
    </row>
    <row r="2215" spans="1:3">
      <c r="A2215" s="71" t="s">
        <v>4519</v>
      </c>
      <c r="B2215" s="72" t="s">
        <v>4520</v>
      </c>
      <c r="C2215" s="73">
        <v>0.40300000000000002</v>
      </c>
    </row>
    <row r="2216" spans="1:3">
      <c r="A2216" s="68" t="s">
        <v>4521</v>
      </c>
      <c r="B2216" s="69" t="s">
        <v>4522</v>
      </c>
      <c r="C2216" s="70">
        <v>0.40400000000000003</v>
      </c>
    </row>
    <row r="2217" spans="1:3">
      <c r="A2217" s="71" t="s">
        <v>4523</v>
      </c>
      <c r="B2217" s="72" t="s">
        <v>4524</v>
      </c>
      <c r="C2217" s="73">
        <v>0.44600000000000001</v>
      </c>
    </row>
    <row r="2218" spans="1:3">
      <c r="A2218" s="68" t="s">
        <v>4525</v>
      </c>
      <c r="B2218" s="69" t="s">
        <v>4526</v>
      </c>
      <c r="C2218" s="70">
        <v>0.46500000000000002</v>
      </c>
    </row>
    <row r="2219" spans="1:3">
      <c r="A2219" s="71" t="s">
        <v>4527</v>
      </c>
      <c r="B2219" s="72" t="s">
        <v>4528</v>
      </c>
      <c r="C2219" s="73">
        <v>0.46600000000000003</v>
      </c>
    </row>
    <row r="2220" spans="1:3">
      <c r="A2220" s="68" t="s">
        <v>4529</v>
      </c>
      <c r="B2220" s="69" t="s">
        <v>4530</v>
      </c>
      <c r="C2220" s="70">
        <v>0.46800000000000003</v>
      </c>
    </row>
    <row r="2221" spans="1:3">
      <c r="A2221" s="71" t="s">
        <v>4531</v>
      </c>
      <c r="B2221" s="72" t="s">
        <v>4532</v>
      </c>
      <c r="C2221" s="73">
        <v>0.503</v>
      </c>
    </row>
    <row r="2222" spans="1:3">
      <c r="A2222" s="68" t="s">
        <v>4533</v>
      </c>
      <c r="B2222" s="69" t="s">
        <v>4534</v>
      </c>
      <c r="C2222" s="70">
        <v>0.504</v>
      </c>
    </row>
    <row r="2223" spans="1:3">
      <c r="A2223" s="71" t="s">
        <v>4535</v>
      </c>
      <c r="B2223" s="72" t="s">
        <v>4536</v>
      </c>
      <c r="C2223" s="73">
        <v>0.44700000000000001</v>
      </c>
    </row>
    <row r="2224" spans="1:3">
      <c r="A2224" s="68" t="s">
        <v>4537</v>
      </c>
      <c r="B2224" s="69" t="s">
        <v>4538</v>
      </c>
      <c r="C2224" s="70">
        <v>0.46600000000000003</v>
      </c>
    </row>
    <row r="2225" spans="1:3">
      <c r="A2225" s="71" t="s">
        <v>4539</v>
      </c>
      <c r="B2225" s="72" t="s">
        <v>4540</v>
      </c>
      <c r="C2225" s="73">
        <v>0.504</v>
      </c>
    </row>
    <row r="2226" spans="1:3">
      <c r="A2226" s="68" t="s">
        <v>4541</v>
      </c>
      <c r="B2226" s="69" t="s">
        <v>4542</v>
      </c>
      <c r="C2226" s="70">
        <v>0.503</v>
      </c>
    </row>
    <row r="2227" spans="1:3">
      <c r="A2227" s="71" t="s">
        <v>4543</v>
      </c>
      <c r="B2227" s="72" t="s">
        <v>4544</v>
      </c>
      <c r="C2227" s="73">
        <v>0.41199999999999998</v>
      </c>
    </row>
    <row r="2228" spans="1:3">
      <c r="A2228" s="68" t="s">
        <v>4545</v>
      </c>
      <c r="B2228" s="69" t="s">
        <v>4546</v>
      </c>
      <c r="C2228" s="70">
        <v>0.41199999999999998</v>
      </c>
    </row>
    <row r="2229" spans="1:3">
      <c r="A2229" s="71" t="s">
        <v>4547</v>
      </c>
      <c r="B2229" s="72" t="s">
        <v>4548</v>
      </c>
      <c r="C2229" s="73">
        <v>0.41399999999999998</v>
      </c>
    </row>
    <row r="2230" spans="1:3">
      <c r="A2230" s="68" t="s">
        <v>4549</v>
      </c>
      <c r="B2230" s="69" t="s">
        <v>4550</v>
      </c>
      <c r="C2230" s="70">
        <v>0.45300000000000001</v>
      </c>
    </row>
    <row r="2231" spans="1:3">
      <c r="A2231" s="71" t="s">
        <v>4551</v>
      </c>
      <c r="B2231" s="72" t="s">
        <v>4552</v>
      </c>
      <c r="C2231" s="73">
        <v>0.45400000000000001</v>
      </c>
    </row>
    <row r="2232" spans="1:3">
      <c r="A2232" s="68" t="s">
        <v>4553</v>
      </c>
      <c r="B2232" s="69" t="s">
        <v>4554</v>
      </c>
      <c r="C2232" s="70">
        <v>0.41299999999999998</v>
      </c>
    </row>
    <row r="2233" spans="1:3">
      <c r="A2233" s="71" t="s">
        <v>4555</v>
      </c>
      <c r="B2233" s="72" t="s">
        <v>4556</v>
      </c>
      <c r="C2233" s="73">
        <v>0.45300000000000001</v>
      </c>
    </row>
    <row r="2234" spans="1:3">
      <c r="A2234" s="68" t="s">
        <v>4557</v>
      </c>
      <c r="B2234" s="69" t="s">
        <v>4558</v>
      </c>
      <c r="C2234" s="70">
        <v>0.68600000000000005</v>
      </c>
    </row>
    <row r="2235" spans="1:3">
      <c r="A2235" s="71" t="s">
        <v>4559</v>
      </c>
      <c r="B2235" s="72" t="s">
        <v>4560</v>
      </c>
      <c r="C2235" s="73">
        <v>0.58899999999999997</v>
      </c>
    </row>
    <row r="2236" spans="1:3">
      <c r="A2236" s="68" t="s">
        <v>4561</v>
      </c>
      <c r="B2236" s="69" t="s">
        <v>4562</v>
      </c>
      <c r="C2236" s="70">
        <v>0.51200000000000001</v>
      </c>
    </row>
    <row r="2237" spans="1:3">
      <c r="A2237" s="71" t="s">
        <v>4563</v>
      </c>
      <c r="B2237" s="72" t="s">
        <v>4564</v>
      </c>
      <c r="C2237" s="73">
        <v>0.59</v>
      </c>
    </row>
    <row r="2238" spans="1:3">
      <c r="A2238" s="68" t="s">
        <v>4565</v>
      </c>
      <c r="B2238" s="69" t="s">
        <v>4566</v>
      </c>
      <c r="C2238" s="70">
        <v>0.51200000000000001</v>
      </c>
    </row>
    <row r="2239" spans="1:3">
      <c r="A2239" s="71" t="s">
        <v>4567</v>
      </c>
      <c r="B2239" s="72" t="s">
        <v>4568</v>
      </c>
      <c r="C2239" s="73">
        <v>0.68600000000000005</v>
      </c>
    </row>
    <row r="2240" spans="1:3">
      <c r="A2240" s="68" t="s">
        <v>4569</v>
      </c>
      <c r="B2240" s="69" t="s">
        <v>4570</v>
      </c>
      <c r="C2240" s="70">
        <v>0.55200000000000005</v>
      </c>
    </row>
    <row r="2241" spans="1:3">
      <c r="A2241" s="71" t="s">
        <v>4571</v>
      </c>
      <c r="B2241" s="72" t="s">
        <v>4572</v>
      </c>
      <c r="C2241" s="73">
        <v>0.55300000000000005</v>
      </c>
    </row>
    <row r="2242" spans="1:3">
      <c r="A2242" s="68" t="s">
        <v>4573</v>
      </c>
      <c r="B2242" s="69" t="s">
        <v>4574</v>
      </c>
      <c r="C2242" s="70">
        <v>0.59</v>
      </c>
    </row>
    <row r="2243" spans="1:3">
      <c r="A2243" s="71" t="s">
        <v>4575</v>
      </c>
      <c r="B2243" s="72" t="s">
        <v>4576</v>
      </c>
      <c r="C2243" s="73">
        <v>0.51300000000000001</v>
      </c>
    </row>
    <row r="2244" spans="1:3">
      <c r="A2244" s="68" t="s">
        <v>4577</v>
      </c>
      <c r="B2244" s="69" t="s">
        <v>4578</v>
      </c>
      <c r="C2244" s="70">
        <v>0.68600000000000005</v>
      </c>
    </row>
    <row r="2245" spans="1:3">
      <c r="A2245" s="71" t="s">
        <v>4579</v>
      </c>
      <c r="B2245" s="72" t="s">
        <v>4580</v>
      </c>
      <c r="C2245" s="73">
        <v>0.55200000000000005</v>
      </c>
    </row>
    <row r="2246" spans="1:3">
      <c r="A2246" s="68" t="s">
        <v>4581</v>
      </c>
      <c r="B2246" s="69" t="s">
        <v>4582</v>
      </c>
      <c r="C2246" s="70">
        <v>1.425</v>
      </c>
    </row>
    <row r="2247" spans="1:3">
      <c r="A2247" s="71" t="s">
        <v>4583</v>
      </c>
      <c r="B2247" s="72" t="s">
        <v>4584</v>
      </c>
      <c r="C2247" s="73">
        <v>0.34599999999999997</v>
      </c>
    </row>
    <row r="2248" spans="1:3">
      <c r="A2248" s="68" t="s">
        <v>4585</v>
      </c>
      <c r="B2248" s="69" t="s">
        <v>4586</v>
      </c>
      <c r="C2248" s="70">
        <v>0.36599999999999999</v>
      </c>
    </row>
    <row r="2249" spans="1:3">
      <c r="A2249" s="71" t="s">
        <v>4587</v>
      </c>
      <c r="B2249" s="72" t="s">
        <v>4588</v>
      </c>
      <c r="C2249" s="73">
        <v>0.36599999999999999</v>
      </c>
    </row>
    <row r="2250" spans="1:3">
      <c r="A2250" s="68" t="s">
        <v>4589</v>
      </c>
      <c r="B2250" s="69" t="s">
        <v>4590</v>
      </c>
      <c r="C2250" s="70">
        <v>0.40400000000000003</v>
      </c>
    </row>
    <row r="2251" spans="1:3">
      <c r="A2251" s="71" t="s">
        <v>4591</v>
      </c>
      <c r="B2251" s="72" t="s">
        <v>4592</v>
      </c>
      <c r="C2251" s="73">
        <v>0.34699999999999998</v>
      </c>
    </row>
    <row r="2252" spans="1:3">
      <c r="A2252" s="68" t="s">
        <v>4593</v>
      </c>
      <c r="B2252" s="69" t="s">
        <v>4594</v>
      </c>
      <c r="C2252" s="70">
        <v>1.236</v>
      </c>
    </row>
    <row r="2253" spans="1:3">
      <c r="A2253" s="71" t="s">
        <v>4595</v>
      </c>
      <c r="B2253" s="72" t="s">
        <v>4596</v>
      </c>
      <c r="C2253" s="73">
        <v>0.51</v>
      </c>
    </row>
    <row r="2254" spans="1:3">
      <c r="A2254" s="68" t="s">
        <v>4597</v>
      </c>
      <c r="B2254" s="69" t="s">
        <v>4598</v>
      </c>
      <c r="C2254" s="70">
        <v>0.54500000000000004</v>
      </c>
    </row>
    <row r="2255" spans="1:3">
      <c r="A2255" s="71" t="s">
        <v>4599</v>
      </c>
      <c r="B2255" s="72" t="s">
        <v>4600</v>
      </c>
      <c r="C2255" s="73">
        <v>0.44600000000000001</v>
      </c>
    </row>
    <row r="2256" spans="1:3">
      <c r="A2256" s="68" t="s">
        <v>4601</v>
      </c>
      <c r="B2256" s="69" t="s">
        <v>4602</v>
      </c>
      <c r="C2256" s="70">
        <v>0.46500000000000002</v>
      </c>
    </row>
    <row r="2257" spans="1:3">
      <c r="A2257" s="71" t="s">
        <v>4603</v>
      </c>
      <c r="B2257" s="72" t="s">
        <v>4604</v>
      </c>
      <c r="C2257" s="73">
        <v>0.46600000000000003</v>
      </c>
    </row>
    <row r="2258" spans="1:3">
      <c r="A2258" s="68" t="s">
        <v>4605</v>
      </c>
      <c r="B2258" s="69" t="s">
        <v>4606</v>
      </c>
      <c r="C2258" s="70">
        <v>0.504</v>
      </c>
    </row>
    <row r="2259" spans="1:3">
      <c r="A2259" s="71" t="s">
        <v>4607</v>
      </c>
      <c r="B2259" s="72" t="s">
        <v>4608</v>
      </c>
      <c r="C2259" s="73">
        <v>0.44700000000000001</v>
      </c>
    </row>
    <row r="2260" spans="1:3">
      <c r="A2260" s="68" t="s">
        <v>4609</v>
      </c>
      <c r="B2260" s="69" t="s">
        <v>4610</v>
      </c>
      <c r="C2260" s="70">
        <v>1.3440000000000001</v>
      </c>
    </row>
    <row r="2261" spans="1:3">
      <c r="A2261" s="71" t="s">
        <v>4611</v>
      </c>
      <c r="B2261" s="72" t="s">
        <v>4612</v>
      </c>
      <c r="C2261" s="73">
        <v>0.61399999999999999</v>
      </c>
    </row>
    <row r="2262" spans="1:3">
      <c r="A2262" s="68" t="s">
        <v>4613</v>
      </c>
      <c r="B2262" s="69" t="s">
        <v>4614</v>
      </c>
      <c r="C2262" s="70">
        <v>0.65</v>
      </c>
    </row>
    <row r="2263" spans="1:3">
      <c r="A2263" s="71" t="s">
        <v>4615</v>
      </c>
      <c r="B2263" s="72" t="s">
        <v>4616</v>
      </c>
      <c r="C2263" s="73">
        <v>0.41199999999999998</v>
      </c>
    </row>
    <row r="2264" spans="1:3">
      <c r="A2264" s="68" t="s">
        <v>4617</v>
      </c>
      <c r="B2264" s="69" t="s">
        <v>4618</v>
      </c>
      <c r="C2264" s="70">
        <v>0.41199999999999998</v>
      </c>
    </row>
    <row r="2265" spans="1:3">
      <c r="A2265" s="71" t="s">
        <v>4619</v>
      </c>
      <c r="B2265" s="72" t="s">
        <v>4620</v>
      </c>
      <c r="C2265" s="73">
        <v>0.45400000000000001</v>
      </c>
    </row>
    <row r="2266" spans="1:3">
      <c r="A2266" s="68" t="s">
        <v>4621</v>
      </c>
      <c r="B2266" s="69" t="s">
        <v>4622</v>
      </c>
      <c r="C2266" s="70">
        <v>1.234</v>
      </c>
    </row>
    <row r="2267" spans="1:3">
      <c r="A2267" s="71" t="s">
        <v>4623</v>
      </c>
      <c r="B2267" s="72" t="s">
        <v>4624</v>
      </c>
      <c r="C2267" s="73">
        <v>0.51200000000000001</v>
      </c>
    </row>
    <row r="2268" spans="1:3">
      <c r="A2268" s="68" t="s">
        <v>4625</v>
      </c>
      <c r="B2268" s="69" t="s">
        <v>4626</v>
      </c>
      <c r="C2268" s="70">
        <v>0.51200000000000001</v>
      </c>
    </row>
    <row r="2269" spans="1:3">
      <c r="A2269" s="71" t="s">
        <v>4627</v>
      </c>
      <c r="B2269" s="72" t="s">
        <v>4628</v>
      </c>
      <c r="C2269" s="73">
        <v>0.55300000000000005</v>
      </c>
    </row>
    <row r="2270" spans="1:3">
      <c r="A2270" s="68" t="s">
        <v>4629</v>
      </c>
      <c r="B2270" s="69" t="s">
        <v>4442</v>
      </c>
      <c r="C2270" s="70">
        <v>0</v>
      </c>
    </row>
    <row r="2271" spans="1:3">
      <c r="A2271" s="71" t="s">
        <v>4630</v>
      </c>
      <c r="B2271" s="72" t="s">
        <v>4631</v>
      </c>
      <c r="C2271" s="73">
        <v>1.3069999999999999</v>
      </c>
    </row>
    <row r="2272" spans="1:3">
      <c r="A2272" s="68" t="s">
        <v>4632</v>
      </c>
      <c r="B2272" s="69" t="s">
        <v>4633</v>
      </c>
      <c r="C2272" s="70">
        <v>3.2719999999999998</v>
      </c>
    </row>
    <row r="2273" spans="1:3">
      <c r="A2273" s="71" t="s">
        <v>4634</v>
      </c>
      <c r="B2273" s="72" t="s">
        <v>4635</v>
      </c>
      <c r="C2273" s="73">
        <v>3.7010000000000001</v>
      </c>
    </row>
    <row r="2274" spans="1:3">
      <c r="A2274" s="68" t="s">
        <v>4636</v>
      </c>
      <c r="B2274" s="69" t="s">
        <v>4455</v>
      </c>
      <c r="C2274" s="70">
        <v>3.6640000000000001</v>
      </c>
    </row>
    <row r="2275" spans="1:3">
      <c r="A2275" s="71" t="s">
        <v>4637</v>
      </c>
      <c r="B2275" s="72" t="s">
        <v>4465</v>
      </c>
      <c r="C2275" s="73">
        <v>4.165</v>
      </c>
    </row>
    <row r="2276" spans="1:3">
      <c r="A2276" s="68" t="s">
        <v>4638</v>
      </c>
      <c r="B2276" s="69" t="s">
        <v>4639</v>
      </c>
      <c r="C2276" s="70">
        <v>0</v>
      </c>
    </row>
    <row r="2277" spans="1:3">
      <c r="A2277" s="71" t="s">
        <v>4640</v>
      </c>
      <c r="B2277" s="72" t="s">
        <v>4641</v>
      </c>
      <c r="C2277" s="73">
        <v>0</v>
      </c>
    </row>
    <row r="2278" spans="1:3">
      <c r="A2278" s="68" t="s">
        <v>4642</v>
      </c>
      <c r="B2278" s="69" t="s">
        <v>4490</v>
      </c>
      <c r="C2278" s="70">
        <v>0</v>
      </c>
    </row>
    <row r="2279" spans="1:3">
      <c r="A2279" s="71" t="s">
        <v>4643</v>
      </c>
      <c r="B2279" s="72" t="s">
        <v>4644</v>
      </c>
      <c r="C2279" s="73">
        <v>1363</v>
      </c>
    </row>
    <row r="2280" spans="1:3">
      <c r="A2280" s="68" t="s">
        <v>4645</v>
      </c>
      <c r="B2280" s="69" t="s">
        <v>4493</v>
      </c>
      <c r="C2280" s="70">
        <v>3.278</v>
      </c>
    </row>
    <row r="2281" spans="1:3">
      <c r="A2281" s="71" t="s">
        <v>4646</v>
      </c>
      <c r="B2281" s="72" t="s">
        <v>4498</v>
      </c>
      <c r="C2281" s="73">
        <v>3.7069999999999999</v>
      </c>
    </row>
    <row r="2282" spans="1:3">
      <c r="A2282" s="68" t="s">
        <v>4647</v>
      </c>
      <c r="B2282" s="69" t="s">
        <v>4648</v>
      </c>
      <c r="C2282" s="70">
        <v>0.41799999999999998</v>
      </c>
    </row>
    <row r="2283" spans="1:3">
      <c r="A2283" s="71" t="s">
        <v>4649</v>
      </c>
      <c r="B2283" s="72" t="s">
        <v>4650</v>
      </c>
      <c r="C2283" s="73">
        <v>0.41899999999999998</v>
      </c>
    </row>
    <row r="2284" spans="1:3">
      <c r="A2284" s="68" t="s">
        <v>4651</v>
      </c>
      <c r="B2284" s="69" t="s">
        <v>4652</v>
      </c>
      <c r="C2284" s="70">
        <v>0.41799999999999998</v>
      </c>
    </row>
    <row r="2285" spans="1:3">
      <c r="A2285" s="71" t="s">
        <v>4653</v>
      </c>
      <c r="B2285" s="72" t="s">
        <v>4654</v>
      </c>
      <c r="C2285" s="73">
        <v>0.41899999999999998</v>
      </c>
    </row>
    <row r="2286" spans="1:3">
      <c r="A2286" s="68" t="s">
        <v>4655</v>
      </c>
      <c r="B2286" s="69" t="s">
        <v>4656</v>
      </c>
      <c r="C2286" s="70">
        <v>0.46600000000000003</v>
      </c>
    </row>
    <row r="2287" spans="1:3">
      <c r="A2287" s="71" t="s">
        <v>4657</v>
      </c>
      <c r="B2287" s="72" t="s">
        <v>4658</v>
      </c>
      <c r="C2287" s="73">
        <v>0.46100000000000002</v>
      </c>
    </row>
    <row r="2288" spans="1:3">
      <c r="A2288" s="68" t="s">
        <v>4659</v>
      </c>
      <c r="B2288" s="69" t="s">
        <v>4660</v>
      </c>
      <c r="C2288" s="70">
        <v>0.51900000000000002</v>
      </c>
    </row>
    <row r="2289" spans="1:3">
      <c r="A2289" s="71" t="s">
        <v>4661</v>
      </c>
      <c r="B2289" s="72" t="s">
        <v>4662</v>
      </c>
      <c r="C2289" s="73">
        <v>0.51600000000000001</v>
      </c>
    </row>
    <row r="2290" spans="1:3">
      <c r="A2290" s="68" t="s">
        <v>4663</v>
      </c>
      <c r="B2290" s="69" t="s">
        <v>4664</v>
      </c>
      <c r="C2290" s="70">
        <v>0.52</v>
      </c>
    </row>
    <row r="2291" spans="1:3">
      <c r="A2291" s="71" t="s">
        <v>4665</v>
      </c>
      <c r="B2291" s="72" t="s">
        <v>4666</v>
      </c>
      <c r="C2291" s="73">
        <v>0.52100000000000002</v>
      </c>
    </row>
    <row r="2292" spans="1:3">
      <c r="A2292" s="68" t="s">
        <v>4667</v>
      </c>
      <c r="B2292" s="69" t="s">
        <v>4668</v>
      </c>
      <c r="C2292" s="70">
        <v>0.56599999999999995</v>
      </c>
    </row>
    <row r="2293" spans="1:3">
      <c r="A2293" s="71" t="s">
        <v>4669</v>
      </c>
      <c r="B2293" s="72" t="s">
        <v>4670</v>
      </c>
      <c r="C2293" s="73">
        <v>0.56599999999999995</v>
      </c>
    </row>
    <row r="2294" spans="1:3">
      <c r="A2294" s="68" t="s">
        <v>4671</v>
      </c>
      <c r="B2294" s="69" t="s">
        <v>4672</v>
      </c>
      <c r="C2294" s="70">
        <v>3.278</v>
      </c>
    </row>
    <row r="2295" spans="1:3">
      <c r="A2295" s="71" t="s">
        <v>4673</v>
      </c>
      <c r="B2295" s="72" t="s">
        <v>4674</v>
      </c>
      <c r="C2295" s="73">
        <v>3.7069999999999999</v>
      </c>
    </row>
    <row r="2296" spans="1:3">
      <c r="A2296" s="68" t="s">
        <v>4675</v>
      </c>
      <c r="B2296" s="69" t="s">
        <v>4676</v>
      </c>
      <c r="C2296" s="70">
        <v>0.54800000000000004</v>
      </c>
    </row>
    <row r="2297" spans="1:3">
      <c r="A2297" s="71" t="s">
        <v>4677</v>
      </c>
      <c r="B2297" s="72" t="s">
        <v>4678</v>
      </c>
      <c r="C2297" s="73">
        <v>0.51300000000000001</v>
      </c>
    </row>
    <row r="2298" spans="1:3">
      <c r="A2298" s="68" t="s">
        <v>4679</v>
      </c>
      <c r="B2298" s="69" t="s">
        <v>4680</v>
      </c>
      <c r="C2298" s="70">
        <v>0.50700000000000001</v>
      </c>
    </row>
    <row r="2299" spans="1:3">
      <c r="A2299" s="71" t="s">
        <v>4681</v>
      </c>
      <c r="B2299" s="72" t="s">
        <v>4682</v>
      </c>
      <c r="C2299" s="73">
        <v>0.50800000000000001</v>
      </c>
    </row>
    <row r="2300" spans="1:3">
      <c r="A2300" s="68" t="s">
        <v>4683</v>
      </c>
      <c r="B2300" s="69" t="s">
        <v>4684</v>
      </c>
      <c r="C2300" s="70">
        <v>0.54800000000000004</v>
      </c>
    </row>
    <row r="2301" spans="1:3">
      <c r="A2301" s="71" t="s">
        <v>4685</v>
      </c>
      <c r="B2301" s="72" t="s">
        <v>4686</v>
      </c>
      <c r="C2301" s="73">
        <v>1.17</v>
      </c>
    </row>
    <row r="2302" spans="1:3">
      <c r="A2302" s="68" t="s">
        <v>4687</v>
      </c>
      <c r="B2302" s="69" t="s">
        <v>4688</v>
      </c>
      <c r="C2302" s="70">
        <v>1.3069999999999999</v>
      </c>
    </row>
    <row r="2303" spans="1:3">
      <c r="A2303" s="71" t="s">
        <v>4689</v>
      </c>
      <c r="B2303" s="72" t="s">
        <v>4690</v>
      </c>
      <c r="C2303" s="73">
        <v>0.34599999999999997</v>
      </c>
    </row>
    <row r="2304" spans="1:3">
      <c r="A2304" s="68" t="s">
        <v>4691</v>
      </c>
      <c r="B2304" s="69" t="s">
        <v>4692</v>
      </c>
      <c r="C2304" s="70">
        <v>0.34699999999999998</v>
      </c>
    </row>
    <row r="2305" spans="1:3">
      <c r="A2305" s="71" t="s">
        <v>4693</v>
      </c>
      <c r="B2305" s="72" t="s">
        <v>4694</v>
      </c>
      <c r="C2305" s="73">
        <v>0.36599999999999999</v>
      </c>
    </row>
    <row r="2306" spans="1:3">
      <c r="A2306" s="68" t="s">
        <v>4695</v>
      </c>
      <c r="B2306" s="69" t="s">
        <v>4696</v>
      </c>
      <c r="C2306" s="70">
        <v>0.36699999999999999</v>
      </c>
    </row>
    <row r="2307" spans="1:3">
      <c r="A2307" s="71" t="s">
        <v>4697</v>
      </c>
      <c r="B2307" s="72" t="s">
        <v>4698</v>
      </c>
      <c r="C2307" s="73">
        <v>0.36599999999999999</v>
      </c>
    </row>
    <row r="2308" spans="1:3">
      <c r="A2308" s="68" t="s">
        <v>4699</v>
      </c>
      <c r="B2308" s="69" t="s">
        <v>4700</v>
      </c>
      <c r="C2308" s="70">
        <v>0.40400000000000003</v>
      </c>
    </row>
    <row r="2309" spans="1:3">
      <c r="A2309" s="71" t="s">
        <v>4701</v>
      </c>
      <c r="B2309" s="72" t="s">
        <v>4702</v>
      </c>
      <c r="C2309" s="73">
        <v>0.40300000000000002</v>
      </c>
    </row>
    <row r="2310" spans="1:3">
      <c r="A2310" s="68" t="s">
        <v>4703</v>
      </c>
      <c r="B2310" s="69" t="s">
        <v>4704</v>
      </c>
      <c r="C2310" s="70">
        <v>0.40400000000000003</v>
      </c>
    </row>
    <row r="2311" spans="1:3">
      <c r="A2311" s="71" t="s">
        <v>4705</v>
      </c>
      <c r="B2311" s="72" t="s">
        <v>4706</v>
      </c>
      <c r="C2311" s="73">
        <v>0.44600000000000001</v>
      </c>
    </row>
    <row r="2312" spans="1:3">
      <c r="A2312" s="68" t="s">
        <v>4707</v>
      </c>
      <c r="B2312" s="69" t="s">
        <v>4708</v>
      </c>
      <c r="C2312" s="70">
        <v>0.44800000000000001</v>
      </c>
    </row>
    <row r="2313" spans="1:3">
      <c r="A2313" s="71" t="s">
        <v>4709</v>
      </c>
      <c r="B2313" s="72" t="s">
        <v>4710</v>
      </c>
      <c r="C2313" s="73">
        <v>0.46500000000000002</v>
      </c>
    </row>
    <row r="2314" spans="1:3">
      <c r="A2314" s="68" t="s">
        <v>4711</v>
      </c>
      <c r="B2314" s="69" t="s">
        <v>4712</v>
      </c>
      <c r="C2314" s="70">
        <v>0.46600000000000003</v>
      </c>
    </row>
    <row r="2315" spans="1:3">
      <c r="A2315" s="71" t="s">
        <v>4713</v>
      </c>
      <c r="B2315" s="72" t="s">
        <v>4714</v>
      </c>
      <c r="C2315" s="73">
        <v>0.46600000000000003</v>
      </c>
    </row>
    <row r="2316" spans="1:3">
      <c r="A2316" s="68" t="s">
        <v>4715</v>
      </c>
      <c r="B2316" s="69" t="s">
        <v>4716</v>
      </c>
      <c r="C2316" s="70">
        <v>0.503</v>
      </c>
    </row>
    <row r="2317" spans="1:3">
      <c r="A2317" s="71" t="s">
        <v>4717</v>
      </c>
      <c r="B2317" s="72" t="s">
        <v>4718</v>
      </c>
      <c r="C2317" s="73">
        <v>0.503</v>
      </c>
    </row>
    <row r="2318" spans="1:3">
      <c r="A2318" s="68" t="s">
        <v>4719</v>
      </c>
      <c r="B2318" s="69" t="s">
        <v>4720</v>
      </c>
      <c r="C2318" s="70">
        <v>0.504</v>
      </c>
    </row>
    <row r="2319" spans="1:3">
      <c r="A2319" s="71" t="s">
        <v>4721</v>
      </c>
      <c r="B2319" s="72" t="s">
        <v>4722</v>
      </c>
      <c r="C2319" s="73">
        <v>1.2350000000000001</v>
      </c>
    </row>
    <row r="2320" spans="1:3">
      <c r="A2320" s="68" t="s">
        <v>4723</v>
      </c>
      <c r="B2320" s="69" t="s">
        <v>4724</v>
      </c>
      <c r="C2320" s="70">
        <v>1.377</v>
      </c>
    </row>
    <row r="2321" spans="1:3">
      <c r="A2321" s="71" t="s">
        <v>4725</v>
      </c>
      <c r="B2321" s="72" t="s">
        <v>4726</v>
      </c>
      <c r="C2321" s="73">
        <v>0.46500000000000002</v>
      </c>
    </row>
    <row r="2322" spans="1:3">
      <c r="A2322" s="68" t="s">
        <v>4727</v>
      </c>
      <c r="B2322" s="69" t="s">
        <v>4728</v>
      </c>
      <c r="C2322" s="70">
        <v>0.36699999999999999</v>
      </c>
    </row>
    <row r="2323" spans="1:3">
      <c r="A2323" s="71" t="s">
        <v>4729</v>
      </c>
      <c r="B2323" s="72" t="s">
        <v>4730</v>
      </c>
      <c r="C2323" s="73">
        <v>0.40300000000000002</v>
      </c>
    </row>
    <row r="2324" spans="1:3">
      <c r="A2324" s="68" t="s">
        <v>4731</v>
      </c>
      <c r="B2324" s="69" t="s">
        <v>4732</v>
      </c>
      <c r="C2324" s="70">
        <v>0.46600000000000003</v>
      </c>
    </row>
    <row r="2325" spans="1:3">
      <c r="A2325" s="71" t="s">
        <v>4733</v>
      </c>
      <c r="B2325" s="72" t="s">
        <v>4734</v>
      </c>
      <c r="C2325" s="73">
        <v>0.503</v>
      </c>
    </row>
    <row r="2326" spans="1:3">
      <c r="A2326" s="68" t="s">
        <v>4735</v>
      </c>
      <c r="B2326" s="69" t="s">
        <v>4736</v>
      </c>
      <c r="C2326" s="70">
        <v>0.51</v>
      </c>
    </row>
    <row r="2327" spans="1:3">
      <c r="A2327" s="71" t="s">
        <v>4737</v>
      </c>
      <c r="B2327" s="72" t="s">
        <v>4738</v>
      </c>
      <c r="C2327" s="73">
        <v>1.054</v>
      </c>
    </row>
    <row r="2328" spans="1:3">
      <c r="A2328" s="68" t="s">
        <v>4739</v>
      </c>
      <c r="B2328" s="69" t="s">
        <v>4740</v>
      </c>
      <c r="C2328" s="70">
        <v>1.2350000000000001</v>
      </c>
    </row>
    <row r="2329" spans="1:3">
      <c r="A2329" s="71" t="s">
        <v>4741</v>
      </c>
      <c r="B2329" s="72" t="s">
        <v>4742</v>
      </c>
      <c r="C2329" s="73">
        <v>0.61399999999999999</v>
      </c>
    </row>
    <row r="2330" spans="1:3">
      <c r="A2330" s="68" t="s">
        <v>4743</v>
      </c>
      <c r="B2330" s="69" t="s">
        <v>4744</v>
      </c>
      <c r="C2330" s="70">
        <v>1.194</v>
      </c>
    </row>
    <row r="2331" spans="1:3">
      <c r="A2331" s="71" t="s">
        <v>4745</v>
      </c>
      <c r="B2331" s="72" t="s">
        <v>4746</v>
      </c>
      <c r="C2331" s="73">
        <v>1.3080000000000001</v>
      </c>
    </row>
    <row r="2332" spans="1:3">
      <c r="A2332" s="68" t="s">
        <v>4747</v>
      </c>
      <c r="B2332" s="69" t="s">
        <v>4748</v>
      </c>
      <c r="C2332" s="70">
        <v>3.26</v>
      </c>
    </row>
    <row r="2333" spans="1:3">
      <c r="A2333" s="71" t="s">
        <v>4749</v>
      </c>
      <c r="B2333" s="72" t="s">
        <v>4750</v>
      </c>
      <c r="C2333" s="73">
        <v>3.6890000000000001</v>
      </c>
    </row>
    <row r="2334" spans="1:3">
      <c r="A2334" s="68" t="s">
        <v>4751</v>
      </c>
      <c r="B2334" s="69" t="s">
        <v>4752</v>
      </c>
      <c r="C2334" s="70">
        <v>0.34599999999999997</v>
      </c>
    </row>
    <row r="2335" spans="1:3">
      <c r="A2335" s="71" t="s">
        <v>4753</v>
      </c>
      <c r="B2335" s="72" t="s">
        <v>4754</v>
      </c>
      <c r="C2335" s="73">
        <v>0.34699999999999998</v>
      </c>
    </row>
    <row r="2336" spans="1:3">
      <c r="A2336" s="68" t="s">
        <v>4755</v>
      </c>
      <c r="B2336" s="69" t="s">
        <v>4756</v>
      </c>
      <c r="C2336" s="70">
        <v>0.36599999999999999</v>
      </c>
    </row>
    <row r="2337" spans="1:3">
      <c r="A2337" s="71" t="s">
        <v>4757</v>
      </c>
      <c r="B2337" s="72" t="s">
        <v>4758</v>
      </c>
      <c r="C2337" s="73">
        <v>0.36699999999999999</v>
      </c>
    </row>
    <row r="2338" spans="1:3">
      <c r="A2338" s="68" t="s">
        <v>4759</v>
      </c>
      <c r="B2338" s="69" t="s">
        <v>4760</v>
      </c>
      <c r="C2338" s="70">
        <v>0.36699999999999999</v>
      </c>
    </row>
    <row r="2339" spans="1:3">
      <c r="A2339" s="71" t="s">
        <v>4761</v>
      </c>
      <c r="B2339" s="72" t="s">
        <v>4762</v>
      </c>
      <c r="C2339" s="73">
        <v>0.40400000000000003</v>
      </c>
    </row>
    <row r="2340" spans="1:3">
      <c r="A2340" s="68" t="s">
        <v>4763</v>
      </c>
      <c r="B2340" s="69" t="s">
        <v>4764</v>
      </c>
      <c r="C2340" s="70">
        <v>0</v>
      </c>
    </row>
    <row r="2341" spans="1:3">
      <c r="A2341" s="71" t="s">
        <v>4765</v>
      </c>
      <c r="B2341" s="72" t="s">
        <v>4766</v>
      </c>
      <c r="C2341" s="73">
        <v>1.054</v>
      </c>
    </row>
    <row r="2342" spans="1:3">
      <c r="A2342" s="68" t="s">
        <v>4767</v>
      </c>
      <c r="B2342" s="69" t="s">
        <v>4768</v>
      </c>
      <c r="C2342" s="70">
        <v>1.2350000000000001</v>
      </c>
    </row>
    <row r="2343" spans="1:3">
      <c r="A2343" s="71" t="s">
        <v>4769</v>
      </c>
      <c r="B2343" s="72" t="s">
        <v>4770</v>
      </c>
      <c r="C2343" s="73">
        <v>0.36699999999999999</v>
      </c>
    </row>
    <row r="2344" spans="1:3">
      <c r="A2344" s="68" t="s">
        <v>4771</v>
      </c>
      <c r="B2344" s="69" t="s">
        <v>4772</v>
      </c>
      <c r="C2344" s="70">
        <v>0.40300000000000002</v>
      </c>
    </row>
    <row r="2345" spans="1:3">
      <c r="A2345" s="71" t="s">
        <v>4773</v>
      </c>
      <c r="B2345" s="72" t="s">
        <v>4774</v>
      </c>
      <c r="C2345" s="73">
        <v>0.44700000000000001</v>
      </c>
    </row>
    <row r="2346" spans="1:3">
      <c r="A2346" s="68" t="s">
        <v>4775</v>
      </c>
      <c r="B2346" s="69" t="s">
        <v>4776</v>
      </c>
      <c r="C2346" s="70">
        <v>0.46600000000000003</v>
      </c>
    </row>
    <row r="2347" spans="1:3">
      <c r="A2347" s="71" t="s">
        <v>4777</v>
      </c>
      <c r="B2347" s="72" t="s">
        <v>4778</v>
      </c>
      <c r="C2347" s="73">
        <v>0.46700000000000003</v>
      </c>
    </row>
    <row r="2348" spans="1:3">
      <c r="A2348" s="68" t="s">
        <v>4779</v>
      </c>
      <c r="B2348" s="69" t="s">
        <v>4780</v>
      </c>
      <c r="C2348" s="70">
        <v>0.44800000000000001</v>
      </c>
    </row>
    <row r="2349" spans="1:3">
      <c r="A2349" s="71" t="s">
        <v>4781</v>
      </c>
      <c r="B2349" s="72" t="s">
        <v>4782</v>
      </c>
      <c r="C2349" s="73">
        <v>0.503</v>
      </c>
    </row>
    <row r="2350" spans="1:3">
      <c r="A2350" s="68" t="s">
        <v>4783</v>
      </c>
      <c r="B2350" s="69" t="s">
        <v>4784</v>
      </c>
      <c r="C2350" s="70">
        <v>0.504</v>
      </c>
    </row>
    <row r="2351" spans="1:3">
      <c r="A2351" s="71" t="s">
        <v>4785</v>
      </c>
      <c r="B2351" s="72" t="s">
        <v>4786</v>
      </c>
      <c r="C2351" s="73">
        <v>1.194</v>
      </c>
    </row>
    <row r="2352" spans="1:3">
      <c r="A2352" s="68" t="s">
        <v>4787</v>
      </c>
      <c r="B2352" s="69" t="s">
        <v>4788</v>
      </c>
      <c r="C2352" s="70">
        <v>1.3080000000000001</v>
      </c>
    </row>
    <row r="2353" spans="1:3">
      <c r="A2353" s="71" t="s">
        <v>4789</v>
      </c>
      <c r="B2353" s="72" t="s">
        <v>4790</v>
      </c>
      <c r="C2353" s="73">
        <v>3.26</v>
      </c>
    </row>
    <row r="2354" spans="1:3">
      <c r="A2354" s="68" t="s">
        <v>4791</v>
      </c>
      <c r="B2354" s="69" t="s">
        <v>4792</v>
      </c>
      <c r="C2354" s="70">
        <v>3.6890000000000001</v>
      </c>
    </row>
    <row r="2355" spans="1:3">
      <c r="A2355" s="71" t="s">
        <v>4793</v>
      </c>
      <c r="B2355" s="72" t="s">
        <v>4794</v>
      </c>
      <c r="C2355" s="73">
        <v>2.33</v>
      </c>
    </row>
    <row r="2356" spans="1:3">
      <c r="A2356" s="68" t="s">
        <v>4795</v>
      </c>
      <c r="B2356" s="69" t="s">
        <v>4796</v>
      </c>
      <c r="C2356" s="70">
        <v>0</v>
      </c>
    </row>
    <row r="2357" spans="1:3">
      <c r="A2357" s="71" t="s">
        <v>4797</v>
      </c>
      <c r="B2357" s="72" t="s">
        <v>4798</v>
      </c>
      <c r="C2357" s="73">
        <v>2.33</v>
      </c>
    </row>
    <row r="2358" spans="1:3">
      <c r="A2358" s="68" t="s">
        <v>4799</v>
      </c>
      <c r="B2358" s="69" t="s">
        <v>4800</v>
      </c>
      <c r="C2358" s="70">
        <v>2.5</v>
      </c>
    </row>
    <row r="2359" spans="1:3">
      <c r="A2359" s="71" t="s">
        <v>4801</v>
      </c>
      <c r="B2359" s="72" t="s">
        <v>4802</v>
      </c>
      <c r="C2359" s="73">
        <v>1.8</v>
      </c>
    </row>
    <row r="2360" spans="1:3">
      <c r="A2360" s="68" t="s">
        <v>4803</v>
      </c>
      <c r="B2360" s="69" t="s">
        <v>4804</v>
      </c>
      <c r="C2360" s="70">
        <v>1.8</v>
      </c>
    </row>
    <row r="2361" spans="1:3">
      <c r="A2361" s="71" t="s">
        <v>4805</v>
      </c>
      <c r="B2361" s="72" t="s">
        <v>4806</v>
      </c>
      <c r="C2361" s="73">
        <v>5.8579999999999997</v>
      </c>
    </row>
    <row r="2362" spans="1:3">
      <c r="A2362" s="68" t="s">
        <v>4807</v>
      </c>
      <c r="B2362" s="69" t="s">
        <v>4808</v>
      </c>
      <c r="C2362" s="70">
        <v>4.5670000000000002</v>
      </c>
    </row>
    <row r="2363" spans="1:3">
      <c r="A2363" s="71" t="s">
        <v>4809</v>
      </c>
      <c r="B2363" s="72" t="s">
        <v>4810</v>
      </c>
      <c r="C2363" s="73">
        <v>18.504000000000001</v>
      </c>
    </row>
    <row r="2364" spans="1:3">
      <c r="A2364" s="68" t="s">
        <v>4811</v>
      </c>
      <c r="B2364" s="69" t="s">
        <v>4812</v>
      </c>
      <c r="C2364" s="70">
        <v>27.696000000000002</v>
      </c>
    </row>
    <row r="2365" spans="1:3">
      <c r="A2365" s="71" t="s">
        <v>4813</v>
      </c>
      <c r="B2365" s="72" t="s">
        <v>4814</v>
      </c>
      <c r="C2365" s="73">
        <v>55.823</v>
      </c>
    </row>
    <row r="2366" spans="1:3">
      <c r="A2366" s="68" t="s">
        <v>4815</v>
      </c>
      <c r="B2366" s="69" t="s">
        <v>4816</v>
      </c>
      <c r="C2366" s="70">
        <v>77.649000000000001</v>
      </c>
    </row>
    <row r="2367" spans="1:3">
      <c r="A2367" s="71" t="s">
        <v>4817</v>
      </c>
      <c r="B2367" s="72" t="s">
        <v>4818</v>
      </c>
      <c r="C2367" s="73">
        <v>109.384</v>
      </c>
    </row>
    <row r="2368" spans="1:3">
      <c r="A2368" s="68" t="s">
        <v>4819</v>
      </c>
      <c r="B2368" s="69" t="s">
        <v>4820</v>
      </c>
      <c r="C2368" s="70">
        <v>18.515999999999998</v>
      </c>
    </row>
    <row r="2369" spans="1:3">
      <c r="A2369" s="71" t="s">
        <v>4821</v>
      </c>
      <c r="B2369" s="72" t="s">
        <v>4822</v>
      </c>
      <c r="C2369" s="73">
        <v>27.707999999999998</v>
      </c>
    </row>
    <row r="2370" spans="1:3">
      <c r="A2370" s="68" t="s">
        <v>4823</v>
      </c>
      <c r="B2370" s="69" t="s">
        <v>4824</v>
      </c>
      <c r="C2370" s="70">
        <v>55.844999999999999</v>
      </c>
    </row>
    <row r="2371" spans="1:3">
      <c r="A2371" s="71" t="s">
        <v>4825</v>
      </c>
      <c r="B2371" s="72" t="s">
        <v>4826</v>
      </c>
      <c r="C2371" s="73">
        <v>77.683000000000007</v>
      </c>
    </row>
    <row r="2372" spans="1:3">
      <c r="A2372" s="68" t="s">
        <v>4827</v>
      </c>
      <c r="B2372" s="69" t="s">
        <v>4828</v>
      </c>
      <c r="C2372" s="70">
        <v>109.39</v>
      </c>
    </row>
    <row r="2373" spans="1:3">
      <c r="A2373" s="71" t="s">
        <v>4829</v>
      </c>
      <c r="B2373" s="72" t="s">
        <v>4830</v>
      </c>
      <c r="C2373" s="73">
        <v>24.527999999999999</v>
      </c>
    </row>
    <row r="2374" spans="1:3">
      <c r="A2374" s="68" t="s">
        <v>4831</v>
      </c>
      <c r="B2374" s="69" t="s">
        <v>4832</v>
      </c>
      <c r="C2374" s="70">
        <v>36.173999999999999</v>
      </c>
    </row>
    <row r="2375" spans="1:3">
      <c r="A2375" s="71" t="s">
        <v>4833</v>
      </c>
      <c r="B2375" s="72" t="s">
        <v>4834</v>
      </c>
      <c r="C2375" s="73">
        <v>71.009</v>
      </c>
    </row>
    <row r="2376" spans="1:3">
      <c r="A2376" s="68" t="s">
        <v>4835</v>
      </c>
      <c r="B2376" s="69" t="s">
        <v>4836</v>
      </c>
      <c r="C2376" s="70">
        <v>100.476</v>
      </c>
    </row>
    <row r="2377" spans="1:3">
      <c r="A2377" s="71" t="s">
        <v>4837</v>
      </c>
      <c r="B2377" s="72" t="s">
        <v>4838</v>
      </c>
      <c r="C2377" s="73">
        <v>141.05099999999999</v>
      </c>
    </row>
    <row r="2378" spans="1:3">
      <c r="A2378" s="68" t="s">
        <v>4839</v>
      </c>
      <c r="B2378" s="69" t="s">
        <v>4840</v>
      </c>
      <c r="C2378" s="70">
        <v>24.54</v>
      </c>
    </row>
    <row r="2379" spans="1:3">
      <c r="A2379" s="71" t="s">
        <v>4841</v>
      </c>
      <c r="B2379" s="72" t="s">
        <v>4842</v>
      </c>
      <c r="C2379" s="73">
        <v>36.186</v>
      </c>
    </row>
    <row r="2380" spans="1:3">
      <c r="A2380" s="68" t="s">
        <v>4843</v>
      </c>
      <c r="B2380" s="69" t="s">
        <v>4844</v>
      </c>
      <c r="C2380" s="70">
        <v>71.031000000000006</v>
      </c>
    </row>
    <row r="2381" spans="1:3">
      <c r="A2381" s="71" t="s">
        <v>4845</v>
      </c>
      <c r="B2381" s="72" t="s">
        <v>4846</v>
      </c>
      <c r="C2381" s="73">
        <v>100.51</v>
      </c>
    </row>
    <row r="2382" spans="1:3">
      <c r="A2382" s="68" t="s">
        <v>4847</v>
      </c>
      <c r="B2382" s="69" t="s">
        <v>4848</v>
      </c>
      <c r="C2382" s="70">
        <v>17.521999999999998</v>
      </c>
    </row>
    <row r="2383" spans="1:3">
      <c r="A2383" s="71" t="s">
        <v>438</v>
      </c>
      <c r="B2383" s="72" t="s">
        <v>4849</v>
      </c>
      <c r="C2383" s="73">
        <v>0</v>
      </c>
    </row>
    <row r="2384" spans="1:3">
      <c r="A2384" s="68" t="s">
        <v>443</v>
      </c>
      <c r="B2384" s="69" t="s">
        <v>4850</v>
      </c>
      <c r="C2384" s="70">
        <v>0</v>
      </c>
    </row>
    <row r="2385" spans="1:3">
      <c r="A2385" s="71" t="s">
        <v>4851</v>
      </c>
      <c r="B2385" s="72" t="s">
        <v>4852</v>
      </c>
      <c r="C2385" s="73">
        <v>2.202</v>
      </c>
    </row>
    <row r="2386" spans="1:3">
      <c r="A2386" s="68" t="s">
        <v>4853</v>
      </c>
      <c r="B2386" s="69" t="s">
        <v>4854</v>
      </c>
      <c r="C2386" s="70">
        <v>2.202</v>
      </c>
    </row>
    <row r="2387" spans="1:3">
      <c r="A2387" s="71" t="s">
        <v>4855</v>
      </c>
      <c r="B2387" s="72" t="s">
        <v>4856</v>
      </c>
      <c r="C2387" s="73">
        <v>4.0910000000000002</v>
      </c>
    </row>
    <row r="2388" spans="1:3">
      <c r="A2388" s="68" t="s">
        <v>4857</v>
      </c>
      <c r="B2388" s="69" t="s">
        <v>4858</v>
      </c>
      <c r="C2388" s="70">
        <v>4.9080000000000004</v>
      </c>
    </row>
    <row r="2389" spans="1:3">
      <c r="A2389" s="71" t="s">
        <v>4859</v>
      </c>
      <c r="B2389" s="72" t="s">
        <v>4860</v>
      </c>
      <c r="C2389" s="73">
        <v>2.202</v>
      </c>
    </row>
    <row r="2390" spans="1:3">
      <c r="A2390" s="68" t="s">
        <v>4861</v>
      </c>
      <c r="B2390" s="69" t="s">
        <v>4862</v>
      </c>
      <c r="C2390" s="70">
        <v>2.2000000000000002</v>
      </c>
    </row>
    <row r="2391" spans="1:3">
      <c r="A2391" s="71" t="s">
        <v>4863</v>
      </c>
      <c r="B2391" s="72" t="s">
        <v>4864</v>
      </c>
      <c r="C2391" s="73">
        <v>4.0910000000000002</v>
      </c>
    </row>
    <row r="2392" spans="1:3">
      <c r="A2392" s="68" t="s">
        <v>4865</v>
      </c>
      <c r="B2392" s="69" t="s">
        <v>4866</v>
      </c>
      <c r="C2392" s="70">
        <v>4.9080000000000004</v>
      </c>
    </row>
    <row r="2393" spans="1:3">
      <c r="A2393" s="71" t="s">
        <v>4867</v>
      </c>
      <c r="B2393" s="72" t="s">
        <v>4868</v>
      </c>
      <c r="C2393" s="73">
        <v>1.8049999999999999</v>
      </c>
    </row>
    <row r="2394" spans="1:3">
      <c r="A2394" s="68" t="s">
        <v>4869</v>
      </c>
      <c r="B2394" s="69" t="s">
        <v>4870</v>
      </c>
      <c r="C2394" s="70">
        <v>1.8049999999999999</v>
      </c>
    </row>
    <row r="2395" spans="1:3">
      <c r="A2395" s="71" t="s">
        <v>4871</v>
      </c>
      <c r="B2395" s="72" t="s">
        <v>4872</v>
      </c>
      <c r="C2395" s="73">
        <v>3.2890000000000001</v>
      </c>
    </row>
    <row r="2396" spans="1:3">
      <c r="A2396" s="68" t="s">
        <v>4873</v>
      </c>
      <c r="B2396" s="69" t="s">
        <v>4874</v>
      </c>
      <c r="C2396" s="70">
        <v>3.907</v>
      </c>
    </row>
    <row r="2397" spans="1:3">
      <c r="A2397" s="71" t="s">
        <v>4875</v>
      </c>
      <c r="B2397" s="72" t="s">
        <v>4876</v>
      </c>
      <c r="C2397" s="73">
        <v>14.615</v>
      </c>
    </row>
    <row r="2398" spans="1:3">
      <c r="A2398" s="68" t="s">
        <v>4877</v>
      </c>
      <c r="B2398" s="69" t="s">
        <v>4878</v>
      </c>
      <c r="C2398" s="70">
        <v>19.082000000000001</v>
      </c>
    </row>
    <row r="2399" spans="1:3">
      <c r="A2399" s="71" t="s">
        <v>4879</v>
      </c>
      <c r="B2399" s="72" t="s">
        <v>4880</v>
      </c>
      <c r="C2399" s="73">
        <v>27.756</v>
      </c>
    </row>
    <row r="2400" spans="1:3">
      <c r="A2400" s="68" t="s">
        <v>4881</v>
      </c>
      <c r="B2400" s="69" t="s">
        <v>4882</v>
      </c>
      <c r="C2400" s="70">
        <v>50.156999999999996</v>
      </c>
    </row>
    <row r="2401" spans="1:3">
      <c r="A2401" s="71" t="s">
        <v>4883</v>
      </c>
      <c r="B2401" s="72" t="s">
        <v>4884</v>
      </c>
      <c r="C2401" s="73">
        <v>77.275000000000006</v>
      </c>
    </row>
    <row r="2402" spans="1:3">
      <c r="A2402" s="68" t="s">
        <v>4885</v>
      </c>
      <c r="B2402" s="69" t="s">
        <v>4886</v>
      </c>
      <c r="C2402" s="70">
        <v>110.63800000000001</v>
      </c>
    </row>
    <row r="2403" spans="1:3">
      <c r="A2403" s="71" t="s">
        <v>4887</v>
      </c>
      <c r="B2403" s="72" t="s">
        <v>4888</v>
      </c>
      <c r="C2403" s="73">
        <v>14.622999999999999</v>
      </c>
    </row>
    <row r="2404" spans="1:3">
      <c r="A2404" s="68" t="s">
        <v>4889</v>
      </c>
      <c r="B2404" s="69" t="s">
        <v>4890</v>
      </c>
      <c r="C2404" s="70">
        <v>19.094000000000001</v>
      </c>
    </row>
    <row r="2405" spans="1:3">
      <c r="A2405" s="71" t="s">
        <v>4891</v>
      </c>
      <c r="B2405" s="72" t="s">
        <v>4892</v>
      </c>
      <c r="C2405" s="73">
        <v>27.768000000000001</v>
      </c>
    </row>
    <row r="2406" spans="1:3">
      <c r="A2406" s="68" t="s">
        <v>4893</v>
      </c>
      <c r="B2406" s="69" t="s">
        <v>4894</v>
      </c>
      <c r="C2406" s="70">
        <v>50.179000000000002</v>
      </c>
    </row>
    <row r="2407" spans="1:3">
      <c r="A2407" s="71" t="s">
        <v>4895</v>
      </c>
      <c r="B2407" s="72" t="s">
        <v>4896</v>
      </c>
      <c r="C2407" s="73">
        <v>77.31</v>
      </c>
    </row>
    <row r="2408" spans="1:3">
      <c r="A2408" s="68" t="s">
        <v>4897</v>
      </c>
      <c r="B2408" s="69" t="s">
        <v>4898</v>
      </c>
      <c r="C2408" s="70">
        <v>110.64400000000001</v>
      </c>
    </row>
    <row r="2409" spans="1:3">
      <c r="A2409" s="71" t="s">
        <v>4899</v>
      </c>
      <c r="B2409" s="72" t="s">
        <v>4900</v>
      </c>
      <c r="C2409" s="73">
        <v>14.27</v>
      </c>
    </row>
    <row r="2410" spans="1:3">
      <c r="A2410" s="68" t="s">
        <v>4901</v>
      </c>
      <c r="B2410" s="69" t="s">
        <v>4902</v>
      </c>
      <c r="C2410" s="70">
        <v>19.367999999999999</v>
      </c>
    </row>
    <row r="2411" spans="1:3">
      <c r="A2411" s="71" t="s">
        <v>4903</v>
      </c>
      <c r="B2411" s="72" t="s">
        <v>4904</v>
      </c>
      <c r="C2411" s="73">
        <v>27.756</v>
      </c>
    </row>
    <row r="2412" spans="1:3">
      <c r="A2412" s="68" t="s">
        <v>4905</v>
      </c>
      <c r="B2412" s="69" t="s">
        <v>4906</v>
      </c>
      <c r="C2412" s="70">
        <v>49.886000000000003</v>
      </c>
    </row>
    <row r="2413" spans="1:3">
      <c r="A2413" s="71" t="s">
        <v>4907</v>
      </c>
      <c r="B2413" s="72" t="s">
        <v>4908</v>
      </c>
      <c r="C2413" s="73">
        <v>76.495999999999995</v>
      </c>
    </row>
    <row r="2414" spans="1:3">
      <c r="A2414" s="68" t="s">
        <v>4909</v>
      </c>
      <c r="B2414" s="69" t="s">
        <v>4910</v>
      </c>
      <c r="C2414" s="70">
        <v>110.199</v>
      </c>
    </row>
    <row r="2415" spans="1:3">
      <c r="A2415" s="71" t="s">
        <v>4911</v>
      </c>
      <c r="B2415" s="72" t="s">
        <v>4912</v>
      </c>
      <c r="C2415" s="73">
        <v>14.278</v>
      </c>
    </row>
    <row r="2416" spans="1:3">
      <c r="A2416" s="68" t="s">
        <v>4913</v>
      </c>
      <c r="B2416" s="69" t="s">
        <v>4914</v>
      </c>
      <c r="C2416" s="70">
        <v>19.38</v>
      </c>
    </row>
    <row r="2417" spans="1:3">
      <c r="A2417" s="71" t="s">
        <v>4915</v>
      </c>
      <c r="B2417" s="72" t="s">
        <v>4916</v>
      </c>
      <c r="C2417" s="73">
        <v>27.768000000000001</v>
      </c>
    </row>
    <row r="2418" spans="1:3">
      <c r="A2418" s="68" t="s">
        <v>4917</v>
      </c>
      <c r="B2418" s="69" t="s">
        <v>4918</v>
      </c>
      <c r="C2418" s="70">
        <v>49.908000000000001</v>
      </c>
    </row>
    <row r="2419" spans="1:3">
      <c r="A2419" s="71" t="s">
        <v>4919</v>
      </c>
      <c r="B2419" s="72" t="s">
        <v>4920</v>
      </c>
      <c r="C2419" s="73">
        <v>76.53</v>
      </c>
    </row>
    <row r="2420" spans="1:3">
      <c r="A2420" s="68" t="s">
        <v>4921</v>
      </c>
      <c r="B2420" s="69" t="s">
        <v>4922</v>
      </c>
      <c r="C2420" s="70">
        <v>110.205</v>
      </c>
    </row>
    <row r="2421" spans="1:3">
      <c r="A2421" s="71" t="s">
        <v>4923</v>
      </c>
      <c r="B2421" s="72" t="s">
        <v>4924</v>
      </c>
      <c r="C2421" s="73">
        <v>0.23899999999999999</v>
      </c>
    </row>
    <row r="2422" spans="1:3">
      <c r="A2422" s="68" t="s">
        <v>4925</v>
      </c>
      <c r="B2422" s="69" t="s">
        <v>4926</v>
      </c>
      <c r="C2422" s="70">
        <v>0.23899999999999999</v>
      </c>
    </row>
    <row r="2423" spans="1:3">
      <c r="A2423" s="71" t="s">
        <v>4927</v>
      </c>
      <c r="B2423" s="72" t="s">
        <v>4928</v>
      </c>
      <c r="C2423" s="73">
        <v>0.23899999999999999</v>
      </c>
    </row>
    <row r="2424" spans="1:3">
      <c r="A2424" s="68" t="s">
        <v>4929</v>
      </c>
      <c r="B2424" s="69" t="s">
        <v>4930</v>
      </c>
      <c r="C2424" s="70">
        <v>0.23799999999999999</v>
      </c>
    </row>
    <row r="2425" spans="1:3">
      <c r="A2425" s="71" t="s">
        <v>4931</v>
      </c>
      <c r="B2425" s="72" t="s">
        <v>4932</v>
      </c>
      <c r="C2425" s="73">
        <v>2.69</v>
      </c>
    </row>
    <row r="2426" spans="1:3">
      <c r="A2426" s="68" t="s">
        <v>4933</v>
      </c>
      <c r="B2426" s="69" t="s">
        <v>4934</v>
      </c>
      <c r="C2426" s="70">
        <v>2.722</v>
      </c>
    </row>
    <row r="2427" spans="1:3">
      <c r="A2427" s="71" t="s">
        <v>4935</v>
      </c>
      <c r="B2427" s="72" t="s">
        <v>4936</v>
      </c>
      <c r="C2427" s="73">
        <v>2.81</v>
      </c>
    </row>
    <row r="2428" spans="1:3">
      <c r="A2428" s="68" t="s">
        <v>4937</v>
      </c>
      <c r="B2428" s="69" t="s">
        <v>4938</v>
      </c>
      <c r="C2428" s="70">
        <v>2.7879999999999998</v>
      </c>
    </row>
    <row r="2429" spans="1:3">
      <c r="A2429" s="71" t="s">
        <v>4939</v>
      </c>
      <c r="B2429" s="72" t="s">
        <v>4940</v>
      </c>
      <c r="C2429" s="73">
        <v>6</v>
      </c>
    </row>
    <row r="2430" spans="1:3">
      <c r="A2430" s="68" t="s">
        <v>4941</v>
      </c>
      <c r="B2430" s="69" t="s">
        <v>4942</v>
      </c>
      <c r="C2430" s="70">
        <v>6</v>
      </c>
    </row>
    <row r="2431" spans="1:3">
      <c r="A2431" s="71" t="s">
        <v>4943</v>
      </c>
      <c r="B2431" s="72" t="s">
        <v>4944</v>
      </c>
      <c r="C2431" s="73">
        <v>0</v>
      </c>
    </row>
    <row r="2432" spans="1:3">
      <c r="A2432" s="68" t="s">
        <v>4945</v>
      </c>
      <c r="B2432" s="69" t="s">
        <v>4946</v>
      </c>
      <c r="C2432" s="70">
        <v>0</v>
      </c>
    </row>
    <row r="2433" spans="1:3">
      <c r="A2433" s="71" t="s">
        <v>4947</v>
      </c>
      <c r="B2433" s="72" t="s">
        <v>4948</v>
      </c>
      <c r="C2433" s="73">
        <v>0</v>
      </c>
    </row>
    <row r="2434" spans="1:3">
      <c r="A2434" s="68" t="s">
        <v>4949</v>
      </c>
      <c r="B2434" s="69" t="s">
        <v>4950</v>
      </c>
      <c r="C2434" s="70">
        <v>0</v>
      </c>
    </row>
    <row r="2435" spans="1:3">
      <c r="A2435" s="71" t="s">
        <v>4951</v>
      </c>
      <c r="B2435" s="72" t="s">
        <v>4952</v>
      </c>
      <c r="C2435" s="73">
        <v>2</v>
      </c>
    </row>
    <row r="2436" spans="1:3">
      <c r="A2436" s="68" t="s">
        <v>4953</v>
      </c>
      <c r="B2436" s="69" t="s">
        <v>4954</v>
      </c>
      <c r="C2436" s="70">
        <v>2</v>
      </c>
    </row>
    <row r="2437" spans="1:3">
      <c r="A2437" s="71" t="s">
        <v>144</v>
      </c>
      <c r="B2437" s="72" t="s">
        <v>4955</v>
      </c>
      <c r="C2437" s="73">
        <v>0.12</v>
      </c>
    </row>
    <row r="2438" spans="1:3">
      <c r="A2438" s="68" t="s">
        <v>4956</v>
      </c>
      <c r="B2438" s="69" t="s">
        <v>4957</v>
      </c>
      <c r="C2438" s="70">
        <v>0.4</v>
      </c>
    </row>
    <row r="2439" spans="1:3">
      <c r="A2439" s="71" t="s">
        <v>4958</v>
      </c>
      <c r="B2439" s="72" t="s">
        <v>4959</v>
      </c>
      <c r="C2439" s="73">
        <v>0.4</v>
      </c>
    </row>
    <row r="2440" spans="1:3">
      <c r="A2440" s="68" t="s">
        <v>4960</v>
      </c>
      <c r="B2440" s="69" t="s">
        <v>4961</v>
      </c>
      <c r="C2440" s="70">
        <v>810</v>
      </c>
    </row>
    <row r="2441" spans="1:3">
      <c r="A2441" s="71" t="s">
        <v>4962</v>
      </c>
      <c r="B2441" s="72" t="s">
        <v>4963</v>
      </c>
      <c r="C2441" s="73">
        <v>4.0000000000000001E-3</v>
      </c>
    </row>
    <row r="2442" spans="1:3">
      <c r="A2442" s="68" t="s">
        <v>4964</v>
      </c>
      <c r="B2442" s="69" t="s">
        <v>4965</v>
      </c>
      <c r="C2442" s="70">
        <v>0</v>
      </c>
    </row>
    <row r="2443" spans="1:3">
      <c r="A2443" s="71" t="s">
        <v>4966</v>
      </c>
      <c r="B2443" s="72" t="s">
        <v>4967</v>
      </c>
      <c r="C2443" s="73">
        <v>0</v>
      </c>
    </row>
    <row r="2444" spans="1:3">
      <c r="A2444" s="68" t="s">
        <v>4968</v>
      </c>
      <c r="B2444" s="69" t="s">
        <v>4969</v>
      </c>
      <c r="C2444" s="70">
        <v>0</v>
      </c>
    </row>
    <row r="2445" spans="1:3">
      <c r="A2445" s="71" t="s">
        <v>4970</v>
      </c>
      <c r="B2445" s="72" t="s">
        <v>4971</v>
      </c>
      <c r="C2445" s="73">
        <v>0</v>
      </c>
    </row>
    <row r="2446" spans="1:3">
      <c r="A2446" s="68" t="s">
        <v>4972</v>
      </c>
      <c r="B2446" s="69" t="s">
        <v>4973</v>
      </c>
      <c r="C2446" s="70">
        <v>0</v>
      </c>
    </row>
    <row r="2447" spans="1:3">
      <c r="A2447" s="71" t="s">
        <v>4974</v>
      </c>
      <c r="B2447" s="72" t="s">
        <v>4975</v>
      </c>
      <c r="C2447" s="73">
        <v>0.95399999999999996</v>
      </c>
    </row>
    <row r="2448" spans="1:3">
      <c r="A2448" s="68" t="s">
        <v>4976</v>
      </c>
      <c r="B2448" s="69" t="s">
        <v>4977</v>
      </c>
      <c r="C2448" s="70">
        <v>1.0049999999999999</v>
      </c>
    </row>
    <row r="2449" spans="1:3">
      <c r="A2449" s="71" t="s">
        <v>4978</v>
      </c>
      <c r="B2449" s="72" t="s">
        <v>4979</v>
      </c>
      <c r="C2449" s="73">
        <v>1.103</v>
      </c>
    </row>
    <row r="2450" spans="1:3">
      <c r="A2450" s="68" t="s">
        <v>4980</v>
      </c>
      <c r="B2450" s="69" t="s">
        <v>4981</v>
      </c>
      <c r="C2450" s="70">
        <v>3.3340000000000001</v>
      </c>
    </row>
    <row r="2451" spans="1:3">
      <c r="A2451" s="71" t="s">
        <v>4982</v>
      </c>
      <c r="B2451" s="72" t="s">
        <v>4983</v>
      </c>
      <c r="C2451" s="73">
        <v>0.94899999999999995</v>
      </c>
    </row>
    <row r="2452" spans="1:3">
      <c r="A2452" s="68" t="s">
        <v>4984</v>
      </c>
      <c r="B2452" s="69" t="s">
        <v>4985</v>
      </c>
      <c r="C2452" s="70">
        <v>1</v>
      </c>
    </row>
    <row r="2453" spans="1:3">
      <c r="A2453" s="71" t="s">
        <v>4986</v>
      </c>
      <c r="B2453" s="72" t="s">
        <v>4987</v>
      </c>
      <c r="C2453" s="73">
        <v>1.0980000000000001</v>
      </c>
    </row>
    <row r="2454" spans="1:3">
      <c r="A2454" s="68" t="s">
        <v>4988</v>
      </c>
      <c r="B2454" s="69" t="s">
        <v>4989</v>
      </c>
      <c r="C2454" s="70">
        <v>1.0840000000000001</v>
      </c>
    </row>
    <row r="2455" spans="1:3">
      <c r="A2455" s="71" t="s">
        <v>4990</v>
      </c>
      <c r="B2455" s="72" t="s">
        <v>4991</v>
      </c>
      <c r="C2455" s="73">
        <v>1.7190000000000001</v>
      </c>
    </row>
    <row r="2456" spans="1:3">
      <c r="A2456" s="68" t="s">
        <v>4992</v>
      </c>
      <c r="B2456" s="69" t="s">
        <v>4993</v>
      </c>
      <c r="C2456" s="70">
        <v>1.3340000000000001</v>
      </c>
    </row>
    <row r="2457" spans="1:3">
      <c r="A2457" s="71" t="s">
        <v>4994</v>
      </c>
      <c r="B2457" s="72" t="s">
        <v>4995</v>
      </c>
      <c r="C2457" s="73">
        <v>1.4450000000000001</v>
      </c>
    </row>
    <row r="2458" spans="1:3">
      <c r="A2458" s="68" t="s">
        <v>4996</v>
      </c>
      <c r="B2458" s="69" t="s">
        <v>4997</v>
      </c>
      <c r="C2458" s="70">
        <v>1.774</v>
      </c>
    </row>
    <row r="2459" spans="1:3">
      <c r="A2459" s="71" t="s">
        <v>4998</v>
      </c>
      <c r="B2459" s="72" t="s">
        <v>4999</v>
      </c>
      <c r="C2459" s="73">
        <v>2.9870000000000001</v>
      </c>
    </row>
    <row r="2460" spans="1:3">
      <c r="A2460" s="68" t="s">
        <v>5000</v>
      </c>
      <c r="B2460" s="69" t="s">
        <v>5001</v>
      </c>
      <c r="C2460" s="70">
        <v>1.7689999999999999</v>
      </c>
    </row>
    <row r="2461" spans="1:3">
      <c r="A2461" s="71" t="s">
        <v>5002</v>
      </c>
      <c r="B2461" s="72" t="s">
        <v>5003</v>
      </c>
      <c r="C2461" s="73">
        <v>1.748</v>
      </c>
    </row>
    <row r="2462" spans="1:3">
      <c r="A2462" s="68" t="s">
        <v>5004</v>
      </c>
      <c r="B2462" s="69" t="s">
        <v>5005</v>
      </c>
      <c r="C2462" s="70">
        <v>4.0119999999999996</v>
      </c>
    </row>
    <row r="2463" spans="1:3">
      <c r="A2463" s="71" t="s">
        <v>5006</v>
      </c>
      <c r="B2463" s="72" t="s">
        <v>5007</v>
      </c>
      <c r="C2463" s="73">
        <v>1.385</v>
      </c>
    </row>
    <row r="2464" spans="1:3">
      <c r="A2464" s="68" t="s">
        <v>5008</v>
      </c>
      <c r="B2464" s="69" t="s">
        <v>5009</v>
      </c>
      <c r="C2464" s="70">
        <v>1.496</v>
      </c>
    </row>
    <row r="2465" spans="1:3">
      <c r="A2465" s="71" t="s">
        <v>5010</v>
      </c>
      <c r="B2465" s="72" t="s">
        <v>5011</v>
      </c>
      <c r="C2465" s="73">
        <v>1.544</v>
      </c>
    </row>
    <row r="2466" spans="1:3">
      <c r="A2466" s="68" t="s">
        <v>5012</v>
      </c>
      <c r="B2466" s="69" t="s">
        <v>5013</v>
      </c>
      <c r="C2466" s="70">
        <v>4.0279999999999996</v>
      </c>
    </row>
    <row r="2467" spans="1:3">
      <c r="A2467" s="71" t="s">
        <v>5014</v>
      </c>
      <c r="B2467" s="72" t="s">
        <v>5015</v>
      </c>
      <c r="C2467" s="73">
        <v>5.444</v>
      </c>
    </row>
    <row r="2468" spans="1:3">
      <c r="A2468" s="68" t="s">
        <v>5016</v>
      </c>
      <c r="B2468" s="69" t="s">
        <v>5017</v>
      </c>
      <c r="C2468" s="70">
        <v>0.49</v>
      </c>
    </row>
    <row r="2469" spans="1:3">
      <c r="A2469" s="71" t="s">
        <v>5018</v>
      </c>
      <c r="B2469" s="72" t="s">
        <v>5019</v>
      </c>
      <c r="C2469" s="73">
        <v>0.49</v>
      </c>
    </row>
    <row r="2470" spans="1:3">
      <c r="A2470" s="68" t="s">
        <v>5020</v>
      </c>
      <c r="B2470" s="69" t="s">
        <v>5021</v>
      </c>
      <c r="C2470" s="70">
        <v>0.49</v>
      </c>
    </row>
    <row r="2471" spans="1:3">
      <c r="A2471" s="71" t="s">
        <v>5022</v>
      </c>
      <c r="B2471" s="72" t="s">
        <v>5023</v>
      </c>
      <c r="C2471" s="73">
        <v>0.57999999999999996</v>
      </c>
    </row>
    <row r="2472" spans="1:3">
      <c r="A2472" s="68" t="s">
        <v>5024</v>
      </c>
      <c r="B2472" s="69" t="s">
        <v>5025</v>
      </c>
      <c r="C2472" s="70">
        <v>0.84</v>
      </c>
    </row>
    <row r="2473" spans="1:3">
      <c r="A2473" s="71" t="s">
        <v>5026</v>
      </c>
      <c r="B2473" s="72" t="s">
        <v>5027</v>
      </c>
      <c r="C2473" s="73">
        <v>1</v>
      </c>
    </row>
    <row r="2474" spans="1:3">
      <c r="A2474" s="68" t="s">
        <v>5028</v>
      </c>
      <c r="B2474" s="69" t="s">
        <v>5029</v>
      </c>
      <c r="C2474" s="70">
        <v>0</v>
      </c>
    </row>
    <row r="2475" spans="1:3">
      <c r="A2475" s="71" t="s">
        <v>5030</v>
      </c>
      <c r="B2475" s="72" t="s">
        <v>5031</v>
      </c>
      <c r="C2475" s="73">
        <v>1.2</v>
      </c>
    </row>
    <row r="2476" spans="1:3">
      <c r="A2476" s="68" t="s">
        <v>5032</v>
      </c>
      <c r="B2476" s="69" t="s">
        <v>5033</v>
      </c>
      <c r="C2476" s="70">
        <v>1.9</v>
      </c>
    </row>
    <row r="2477" spans="1:3">
      <c r="A2477" s="71" t="s">
        <v>5034</v>
      </c>
      <c r="B2477" s="72" t="s">
        <v>5035</v>
      </c>
      <c r="C2477" s="73">
        <v>17</v>
      </c>
    </row>
    <row r="2478" spans="1:3">
      <c r="A2478" s="68" t="s">
        <v>5036</v>
      </c>
      <c r="B2478" s="69" t="s">
        <v>5037</v>
      </c>
      <c r="C2478" s="70">
        <v>20</v>
      </c>
    </row>
    <row r="2479" spans="1:3">
      <c r="A2479" s="71" t="s">
        <v>5038</v>
      </c>
      <c r="B2479" s="72" t="s">
        <v>5039</v>
      </c>
      <c r="C2479" s="73">
        <v>27</v>
      </c>
    </row>
    <row r="2480" spans="1:3">
      <c r="A2480" s="68" t="s">
        <v>5040</v>
      </c>
      <c r="B2480" s="69" t="s">
        <v>5041</v>
      </c>
      <c r="C2480" s="70">
        <v>37</v>
      </c>
    </row>
    <row r="2481" spans="1:3">
      <c r="A2481" s="71" t="s">
        <v>5042</v>
      </c>
      <c r="B2481" s="72" t="s">
        <v>5043</v>
      </c>
      <c r="C2481" s="73">
        <v>53</v>
      </c>
    </row>
    <row r="2482" spans="1:3">
      <c r="A2482" s="68" t="s">
        <v>5044</v>
      </c>
      <c r="B2482" s="69" t="s">
        <v>5045</v>
      </c>
      <c r="C2482" s="70">
        <v>97</v>
      </c>
    </row>
    <row r="2483" spans="1:3">
      <c r="A2483" s="71" t="s">
        <v>5046</v>
      </c>
      <c r="B2483" s="72" t="s">
        <v>5047</v>
      </c>
      <c r="C2483" s="73">
        <v>146</v>
      </c>
    </row>
    <row r="2484" spans="1:3">
      <c r="A2484" s="68" t="s">
        <v>5048</v>
      </c>
      <c r="B2484" s="69" t="s">
        <v>5049</v>
      </c>
      <c r="C2484" s="70">
        <v>188</v>
      </c>
    </row>
    <row r="2485" spans="1:3">
      <c r="A2485" s="71" t="s">
        <v>401</v>
      </c>
      <c r="B2485" s="72" t="s">
        <v>5050</v>
      </c>
      <c r="C2485" s="73">
        <v>0.48299999999999998</v>
      </c>
    </row>
    <row r="2486" spans="1:3">
      <c r="A2486" s="68" t="s">
        <v>405</v>
      </c>
      <c r="B2486" s="69" t="s">
        <v>5051</v>
      </c>
      <c r="C2486" s="70">
        <v>0.48399999999999999</v>
      </c>
    </row>
    <row r="2487" spans="1:3">
      <c r="A2487" s="71" t="s">
        <v>5052</v>
      </c>
      <c r="B2487" s="72" t="s">
        <v>5053</v>
      </c>
      <c r="C2487" s="73">
        <v>0</v>
      </c>
    </row>
    <row r="2488" spans="1:3">
      <c r="A2488" s="68" t="s">
        <v>409</v>
      </c>
      <c r="B2488" s="69" t="s">
        <v>5054</v>
      </c>
      <c r="C2488" s="70">
        <v>0.52100000000000002</v>
      </c>
    </row>
    <row r="2489" spans="1:3">
      <c r="A2489" s="71" t="s">
        <v>415</v>
      </c>
      <c r="B2489" s="72" t="s">
        <v>5055</v>
      </c>
      <c r="C2489" s="73">
        <v>0.52200000000000002</v>
      </c>
    </row>
    <row r="2490" spans="1:3">
      <c r="A2490" s="68" t="s">
        <v>5056</v>
      </c>
      <c r="B2490" s="69" t="s">
        <v>5057</v>
      </c>
      <c r="C2490" s="70">
        <v>0.89300000000000002</v>
      </c>
    </row>
    <row r="2491" spans="1:3">
      <c r="A2491" s="71" t="s">
        <v>5058</v>
      </c>
      <c r="B2491" s="72" t="s">
        <v>5059</v>
      </c>
      <c r="C2491" s="73">
        <v>0</v>
      </c>
    </row>
    <row r="2492" spans="1:3">
      <c r="A2492" s="68" t="s">
        <v>428</v>
      </c>
      <c r="B2492" s="69" t="s">
        <v>5060</v>
      </c>
      <c r="C2492" s="70">
        <v>1.028</v>
      </c>
    </row>
    <row r="2493" spans="1:3">
      <c r="A2493" s="71" t="s">
        <v>432</v>
      </c>
      <c r="B2493" s="72" t="s">
        <v>5061</v>
      </c>
      <c r="C2493" s="73">
        <v>2.5579999999999998</v>
      </c>
    </row>
    <row r="2494" spans="1:3">
      <c r="A2494" s="68" t="s">
        <v>5062</v>
      </c>
      <c r="B2494" s="69" t="s">
        <v>5063</v>
      </c>
      <c r="C2494" s="70">
        <v>0</v>
      </c>
    </row>
    <row r="2495" spans="1:3">
      <c r="A2495" s="71" t="s">
        <v>435</v>
      </c>
      <c r="B2495" s="72" t="s">
        <v>5064</v>
      </c>
      <c r="C2495" s="73">
        <v>2.8860000000000001</v>
      </c>
    </row>
    <row r="2496" spans="1:3">
      <c r="A2496" s="68" t="s">
        <v>420</v>
      </c>
      <c r="B2496" s="69" t="s">
        <v>5065</v>
      </c>
      <c r="C2496" s="70">
        <v>0.69199999999999995</v>
      </c>
    </row>
    <row r="2497" spans="1:3">
      <c r="A2497" s="71" t="s">
        <v>424</v>
      </c>
      <c r="B2497" s="72" t="s">
        <v>5066</v>
      </c>
      <c r="C2497" s="73">
        <v>0.69099999999999995</v>
      </c>
    </row>
    <row r="2498" spans="1:3">
      <c r="A2498" s="68" t="s">
        <v>5067</v>
      </c>
      <c r="B2498" s="69" t="s">
        <v>5068</v>
      </c>
      <c r="C2498" s="70">
        <v>0.53900000000000003</v>
      </c>
    </row>
    <row r="2499" spans="1:3">
      <c r="A2499" s="71" t="s">
        <v>5069</v>
      </c>
      <c r="B2499" s="72" t="s">
        <v>5070</v>
      </c>
      <c r="C2499" s="73">
        <v>0.53900000000000003</v>
      </c>
    </row>
    <row r="2500" spans="1:3">
      <c r="A2500" s="68" t="s">
        <v>5071</v>
      </c>
      <c r="B2500" s="69" t="s">
        <v>5072</v>
      </c>
      <c r="C2500" s="70">
        <v>0.57699999999999996</v>
      </c>
    </row>
    <row r="2501" spans="1:3">
      <c r="A2501" s="71" t="s">
        <v>5073</v>
      </c>
      <c r="B2501" s="72" t="s">
        <v>5074</v>
      </c>
      <c r="C2501" s="73">
        <v>0.57699999999999996</v>
      </c>
    </row>
    <row r="2502" spans="1:3">
      <c r="A2502" s="68" t="s">
        <v>5075</v>
      </c>
      <c r="B2502" s="69" t="s">
        <v>5076</v>
      </c>
      <c r="C2502" s="70">
        <v>0.94899999999999995</v>
      </c>
    </row>
    <row r="2503" spans="1:3">
      <c r="A2503" s="71" t="s">
        <v>5077</v>
      </c>
      <c r="B2503" s="72" t="s">
        <v>5078</v>
      </c>
      <c r="C2503" s="73">
        <v>1.0840000000000001</v>
      </c>
    </row>
    <row r="2504" spans="1:3">
      <c r="A2504" s="68" t="s">
        <v>5079</v>
      </c>
      <c r="B2504" s="69" t="s">
        <v>5080</v>
      </c>
      <c r="C2504" s="70">
        <v>2.613</v>
      </c>
    </row>
    <row r="2505" spans="1:3">
      <c r="A2505" s="71" t="s">
        <v>5081</v>
      </c>
      <c r="B2505" s="72" t="s">
        <v>5082</v>
      </c>
      <c r="C2505" s="73">
        <v>2.9409999999999998</v>
      </c>
    </row>
    <row r="2506" spans="1:3">
      <c r="A2506" s="68" t="s">
        <v>5083</v>
      </c>
      <c r="B2506" s="69" t="s">
        <v>5084</v>
      </c>
      <c r="C2506" s="70">
        <v>0.749</v>
      </c>
    </row>
    <row r="2507" spans="1:3">
      <c r="A2507" s="71" t="s">
        <v>5085</v>
      </c>
      <c r="B2507" s="72" t="s">
        <v>5086</v>
      </c>
      <c r="C2507" s="73">
        <v>0.748</v>
      </c>
    </row>
    <row r="2508" spans="1:3">
      <c r="A2508" s="68" t="s">
        <v>5087</v>
      </c>
      <c r="B2508" s="69" t="s">
        <v>5088</v>
      </c>
      <c r="C2508" s="70">
        <v>0.51600000000000001</v>
      </c>
    </row>
    <row r="2509" spans="1:3">
      <c r="A2509" s="71" t="s">
        <v>5089</v>
      </c>
      <c r="B2509" s="72" t="s">
        <v>5090</v>
      </c>
      <c r="C2509" s="73">
        <v>0.53700000000000003</v>
      </c>
    </row>
    <row r="2510" spans="1:3">
      <c r="A2510" s="68" t="s">
        <v>5091</v>
      </c>
      <c r="B2510" s="69" t="s">
        <v>5092</v>
      </c>
      <c r="C2510" s="70">
        <v>0.58199999999999996</v>
      </c>
    </row>
    <row r="2511" spans="1:3">
      <c r="A2511" s="71" t="s">
        <v>5093</v>
      </c>
      <c r="B2511" s="72" t="s">
        <v>5094</v>
      </c>
      <c r="C2511" s="73">
        <v>0.58099999999999996</v>
      </c>
    </row>
    <row r="2512" spans="1:3">
      <c r="A2512" s="68" t="s">
        <v>5095</v>
      </c>
      <c r="B2512" s="69" t="s">
        <v>5096</v>
      </c>
      <c r="C2512" s="70">
        <v>0.19</v>
      </c>
    </row>
    <row r="2513" spans="1:3">
      <c r="A2513" s="71" t="s">
        <v>5097</v>
      </c>
      <c r="B2513" s="72" t="s">
        <v>5098</v>
      </c>
      <c r="C2513" s="73">
        <v>0.188</v>
      </c>
    </row>
    <row r="2514" spans="1:3">
      <c r="A2514" s="68" t="s">
        <v>5099</v>
      </c>
      <c r="B2514" s="69" t="s">
        <v>5100</v>
      </c>
      <c r="C2514" s="70">
        <v>0.25800000000000001</v>
      </c>
    </row>
    <row r="2515" spans="1:3">
      <c r="A2515" s="71" t="s">
        <v>5101</v>
      </c>
      <c r="B2515" s="72" t="s">
        <v>5102</v>
      </c>
      <c r="C2515" s="73">
        <v>0.25700000000000001</v>
      </c>
    </row>
    <row r="2516" spans="1:3">
      <c r="A2516" s="68" t="s">
        <v>5103</v>
      </c>
      <c r="B2516" s="69" t="s">
        <v>5104</v>
      </c>
      <c r="C2516" s="70">
        <v>0</v>
      </c>
    </row>
    <row r="2517" spans="1:3">
      <c r="A2517" s="71" t="s">
        <v>5105</v>
      </c>
      <c r="B2517" s="72" t="s">
        <v>5106</v>
      </c>
      <c r="C2517" s="73">
        <v>0</v>
      </c>
    </row>
    <row r="2518" spans="1:3">
      <c r="A2518" s="68" t="s">
        <v>5107</v>
      </c>
      <c r="B2518" s="69" t="s">
        <v>5050</v>
      </c>
      <c r="C2518" s="70">
        <v>0.52600000000000002</v>
      </c>
    </row>
    <row r="2519" spans="1:3">
      <c r="A2519" s="71" t="s">
        <v>5108</v>
      </c>
      <c r="B2519" s="72" t="s">
        <v>5051</v>
      </c>
      <c r="C2519" s="73">
        <v>0.52500000000000002</v>
      </c>
    </row>
    <row r="2520" spans="1:3">
      <c r="A2520" s="68" t="s">
        <v>5109</v>
      </c>
      <c r="B2520" s="69" t="s">
        <v>5054</v>
      </c>
      <c r="C2520" s="70">
        <v>0.56399999999999995</v>
      </c>
    </row>
    <row r="2521" spans="1:3">
      <c r="A2521" s="71" t="s">
        <v>5110</v>
      </c>
      <c r="B2521" s="72" t="s">
        <v>5055</v>
      </c>
      <c r="C2521" s="73">
        <v>0.56299999999999994</v>
      </c>
    </row>
    <row r="2522" spans="1:3">
      <c r="A2522" s="68" t="s">
        <v>5111</v>
      </c>
      <c r="B2522" s="69" t="s">
        <v>5068</v>
      </c>
      <c r="C2522" s="70">
        <v>0.58199999999999996</v>
      </c>
    </row>
    <row r="2523" spans="1:3">
      <c r="A2523" s="71" t="s">
        <v>5112</v>
      </c>
      <c r="B2523" s="72" t="s">
        <v>5070</v>
      </c>
      <c r="C2523" s="73">
        <v>0.58099999999999996</v>
      </c>
    </row>
    <row r="2524" spans="1:3">
      <c r="A2524" s="68" t="s">
        <v>5113</v>
      </c>
      <c r="B2524" s="69" t="s">
        <v>5072</v>
      </c>
      <c r="C2524" s="70">
        <v>0.62</v>
      </c>
    </row>
    <row r="2525" spans="1:3">
      <c r="A2525" s="71" t="s">
        <v>5114</v>
      </c>
      <c r="B2525" s="72" t="s">
        <v>5074</v>
      </c>
      <c r="C2525" s="73">
        <v>0.61899999999999999</v>
      </c>
    </row>
    <row r="2526" spans="1:3">
      <c r="A2526" s="68" t="s">
        <v>5115</v>
      </c>
      <c r="B2526" s="69" t="s">
        <v>5116</v>
      </c>
      <c r="C2526" s="70">
        <v>0</v>
      </c>
    </row>
    <row r="2527" spans="1:3">
      <c r="A2527" s="71" t="s">
        <v>364</v>
      </c>
      <c r="B2527" s="72" t="s">
        <v>5117</v>
      </c>
      <c r="C2527" s="73">
        <v>16.29</v>
      </c>
    </row>
    <row r="2528" spans="1:3">
      <c r="A2528" s="68" t="s">
        <v>5118</v>
      </c>
      <c r="B2528" s="69" t="s">
        <v>5119</v>
      </c>
      <c r="C2528" s="70">
        <v>0</v>
      </c>
    </row>
    <row r="2529" spans="1:3">
      <c r="A2529" s="71" t="s">
        <v>367</v>
      </c>
      <c r="B2529" s="72" t="s">
        <v>5120</v>
      </c>
      <c r="C2529" s="73">
        <v>20.757999999999999</v>
      </c>
    </row>
    <row r="2530" spans="1:3">
      <c r="A2530" s="68" t="s">
        <v>369</v>
      </c>
      <c r="B2530" s="69" t="s">
        <v>5121</v>
      </c>
      <c r="C2530" s="70">
        <v>29.436</v>
      </c>
    </row>
    <row r="2531" spans="1:3">
      <c r="A2531" s="71" t="s">
        <v>371</v>
      </c>
      <c r="B2531" s="72" t="s">
        <v>5122</v>
      </c>
      <c r="C2531" s="73">
        <v>52.046999999999997</v>
      </c>
    </row>
    <row r="2532" spans="1:3">
      <c r="A2532" s="68" t="s">
        <v>373</v>
      </c>
      <c r="B2532" s="69" t="s">
        <v>5123</v>
      </c>
      <c r="C2532" s="70">
        <v>79.164000000000001</v>
      </c>
    </row>
    <row r="2533" spans="1:3">
      <c r="A2533" s="71" t="s">
        <v>375</v>
      </c>
      <c r="B2533" s="72" t="s">
        <v>5124</v>
      </c>
      <c r="C2533" s="73">
        <v>112.526</v>
      </c>
    </row>
    <row r="2534" spans="1:3">
      <c r="A2534" s="68" t="s">
        <v>377</v>
      </c>
      <c r="B2534" s="69" t="s">
        <v>5125</v>
      </c>
      <c r="C2534" s="70">
        <v>175.56200000000001</v>
      </c>
    </row>
    <row r="2535" spans="1:3">
      <c r="A2535" s="71" t="s">
        <v>379</v>
      </c>
      <c r="B2535" s="72" t="s">
        <v>5126</v>
      </c>
      <c r="C2535" s="73">
        <v>307.77499999999998</v>
      </c>
    </row>
    <row r="2536" spans="1:3">
      <c r="A2536" s="68" t="s">
        <v>381</v>
      </c>
      <c r="B2536" s="69" t="s">
        <v>5127</v>
      </c>
      <c r="C2536" s="70">
        <v>471.20600000000002</v>
      </c>
    </row>
    <row r="2537" spans="1:3">
      <c r="A2537" s="71" t="s">
        <v>366</v>
      </c>
      <c r="B2537" s="72" t="s">
        <v>5128</v>
      </c>
      <c r="C2537" s="73">
        <v>16.298999999999999</v>
      </c>
    </row>
    <row r="2538" spans="1:3">
      <c r="A2538" s="68" t="s">
        <v>368</v>
      </c>
      <c r="B2538" s="69" t="s">
        <v>5129</v>
      </c>
      <c r="C2538" s="70">
        <v>20.77</v>
      </c>
    </row>
    <row r="2539" spans="1:3">
      <c r="A2539" s="71" t="s">
        <v>370</v>
      </c>
      <c r="B2539" s="72" t="s">
        <v>5130</v>
      </c>
      <c r="C2539" s="73">
        <v>29.448</v>
      </c>
    </row>
    <row r="2540" spans="1:3">
      <c r="A2540" s="68" t="s">
        <v>372</v>
      </c>
      <c r="B2540" s="69" t="s">
        <v>5131</v>
      </c>
      <c r="C2540" s="70">
        <v>52.069000000000003</v>
      </c>
    </row>
    <row r="2541" spans="1:3">
      <c r="A2541" s="71" t="s">
        <v>374</v>
      </c>
      <c r="B2541" s="72" t="s">
        <v>5132</v>
      </c>
      <c r="C2541" s="73">
        <v>79.197999999999993</v>
      </c>
    </row>
    <row r="2542" spans="1:3">
      <c r="A2542" s="68" t="s">
        <v>376</v>
      </c>
      <c r="B2542" s="69" t="s">
        <v>5133</v>
      </c>
      <c r="C2542" s="70">
        <v>112.532</v>
      </c>
    </row>
    <row r="2543" spans="1:3">
      <c r="A2543" s="71" t="s">
        <v>378</v>
      </c>
      <c r="B2543" s="72" t="s">
        <v>5134</v>
      </c>
      <c r="C2543" s="73">
        <v>175.851</v>
      </c>
    </row>
    <row r="2544" spans="1:3">
      <c r="A2544" s="68" t="s">
        <v>380</v>
      </c>
      <c r="B2544" s="69" t="s">
        <v>5135</v>
      </c>
      <c r="C2544" s="70">
        <v>307.97199999999998</v>
      </c>
    </row>
    <row r="2545" spans="1:3">
      <c r="A2545" s="71" t="s">
        <v>382</v>
      </c>
      <c r="B2545" s="72" t="s">
        <v>5136</v>
      </c>
      <c r="C2545" s="73">
        <v>471.40300000000002</v>
      </c>
    </row>
    <row r="2546" spans="1:3">
      <c r="A2546" s="68" t="s">
        <v>383</v>
      </c>
      <c r="B2546" s="69" t="s">
        <v>5137</v>
      </c>
      <c r="C2546" s="70">
        <v>15.945</v>
      </c>
    </row>
    <row r="2547" spans="1:3">
      <c r="A2547" s="71" t="s">
        <v>385</v>
      </c>
      <c r="B2547" s="72" t="s">
        <v>5138</v>
      </c>
      <c r="C2547" s="73">
        <v>21.044</v>
      </c>
    </row>
    <row r="2548" spans="1:3">
      <c r="A2548" s="68" t="s">
        <v>387</v>
      </c>
      <c r="B2548" s="69" t="s">
        <v>5139</v>
      </c>
      <c r="C2548" s="70">
        <v>29.436</v>
      </c>
    </row>
    <row r="2549" spans="1:3">
      <c r="A2549" s="71" t="s">
        <v>389</v>
      </c>
      <c r="B2549" s="72" t="s">
        <v>5140</v>
      </c>
      <c r="C2549" s="73">
        <v>51.776000000000003</v>
      </c>
    </row>
    <row r="2550" spans="1:3">
      <c r="A2550" s="68" t="s">
        <v>391</v>
      </c>
      <c r="B2550" s="69" t="s">
        <v>5141</v>
      </c>
      <c r="C2550" s="70">
        <v>78.385000000000005</v>
      </c>
    </row>
    <row r="2551" spans="1:3">
      <c r="A2551" s="71" t="s">
        <v>393</v>
      </c>
      <c r="B2551" s="72" t="s">
        <v>5142</v>
      </c>
      <c r="C2551" s="73">
        <v>112.08799999999999</v>
      </c>
    </row>
    <row r="2552" spans="1:3">
      <c r="A2552" s="68" t="s">
        <v>395</v>
      </c>
      <c r="B2552" s="69" t="s">
        <v>5143</v>
      </c>
      <c r="C2552" s="70">
        <v>174.94</v>
      </c>
    </row>
    <row r="2553" spans="1:3">
      <c r="A2553" s="71" t="s">
        <v>397</v>
      </c>
      <c r="B2553" s="72" t="s">
        <v>5144</v>
      </c>
      <c r="C2553" s="73">
        <v>307.45600000000002</v>
      </c>
    </row>
    <row r="2554" spans="1:3">
      <c r="A2554" s="68" t="s">
        <v>399</v>
      </c>
      <c r="B2554" s="69" t="s">
        <v>5145</v>
      </c>
      <c r="C2554" s="70">
        <v>470.15699999999998</v>
      </c>
    </row>
    <row r="2555" spans="1:3">
      <c r="A2555" s="71" t="s">
        <v>384</v>
      </c>
      <c r="B2555" s="72" t="s">
        <v>5146</v>
      </c>
      <c r="C2555" s="73">
        <v>15.954000000000001</v>
      </c>
    </row>
    <row r="2556" spans="1:3">
      <c r="A2556" s="68" t="s">
        <v>386</v>
      </c>
      <c r="B2556" s="69" t="s">
        <v>5147</v>
      </c>
      <c r="C2556" s="70">
        <v>21.056000000000001</v>
      </c>
    </row>
    <row r="2557" spans="1:3">
      <c r="A2557" s="71" t="s">
        <v>388</v>
      </c>
      <c r="B2557" s="72" t="s">
        <v>5148</v>
      </c>
      <c r="C2557" s="73">
        <v>29.448</v>
      </c>
    </row>
    <row r="2558" spans="1:3">
      <c r="A2558" s="68" t="s">
        <v>390</v>
      </c>
      <c r="B2558" s="69" t="s">
        <v>5149</v>
      </c>
      <c r="C2558" s="70">
        <v>51.798000000000002</v>
      </c>
    </row>
    <row r="2559" spans="1:3">
      <c r="A2559" s="71" t="s">
        <v>392</v>
      </c>
      <c r="B2559" s="72" t="s">
        <v>5150</v>
      </c>
      <c r="C2559" s="73">
        <v>78.418999999999997</v>
      </c>
    </row>
    <row r="2560" spans="1:3">
      <c r="A2560" s="68" t="s">
        <v>394</v>
      </c>
      <c r="B2560" s="69" t="s">
        <v>5151</v>
      </c>
      <c r="C2560" s="70">
        <v>112.09399999999999</v>
      </c>
    </row>
    <row r="2561" spans="1:3">
      <c r="A2561" s="71" t="s">
        <v>396</v>
      </c>
      <c r="B2561" s="72" t="s">
        <v>5152</v>
      </c>
      <c r="C2561" s="73">
        <v>175.22900000000001</v>
      </c>
    </row>
    <row r="2562" spans="1:3">
      <c r="A2562" s="68" t="s">
        <v>398</v>
      </c>
      <c r="B2562" s="69" t="s">
        <v>5153</v>
      </c>
      <c r="C2562" s="70">
        <v>307.65300000000002</v>
      </c>
    </row>
    <row r="2563" spans="1:3">
      <c r="A2563" s="71" t="s">
        <v>400</v>
      </c>
      <c r="B2563" s="72" t="s">
        <v>5154</v>
      </c>
      <c r="C2563" s="73">
        <v>470.95299999999997</v>
      </c>
    </row>
    <row r="2564" spans="1:3">
      <c r="A2564" s="68" t="s">
        <v>5155</v>
      </c>
      <c r="B2564" s="69" t="s">
        <v>5156</v>
      </c>
      <c r="C2564" s="70">
        <v>0.5</v>
      </c>
    </row>
    <row r="2565" spans="1:3">
      <c r="A2565" s="71" t="s">
        <v>5157</v>
      </c>
      <c r="B2565" s="72" t="s">
        <v>5158</v>
      </c>
      <c r="C2565" s="73">
        <v>0.64500000000000002</v>
      </c>
    </row>
    <row r="2566" spans="1:3">
      <c r="A2566" s="68" t="s">
        <v>5159</v>
      </c>
      <c r="B2566" s="69" t="s">
        <v>5160</v>
      </c>
      <c r="C2566" s="70">
        <v>0.8</v>
      </c>
    </row>
    <row r="2567" spans="1:3">
      <c r="A2567" s="71" t="s">
        <v>5161</v>
      </c>
      <c r="B2567" s="72" t="s">
        <v>5162</v>
      </c>
      <c r="C2567" s="73">
        <v>0.9</v>
      </c>
    </row>
    <row r="2568" spans="1:3">
      <c r="A2568" s="68" t="s">
        <v>5163</v>
      </c>
      <c r="B2568" s="69" t="s">
        <v>5164</v>
      </c>
      <c r="C2568" s="70">
        <v>1.2</v>
      </c>
    </row>
    <row r="2569" spans="1:3">
      <c r="A2569" s="71" t="s">
        <v>5165</v>
      </c>
      <c r="B2569" s="72" t="s">
        <v>5166</v>
      </c>
      <c r="C2569" s="73">
        <v>1.5</v>
      </c>
    </row>
    <row r="2570" spans="1:3">
      <c r="A2570" s="68" t="s">
        <v>5167</v>
      </c>
      <c r="B2570" s="69" t="s">
        <v>5168</v>
      </c>
      <c r="C2570" s="70">
        <v>17.8</v>
      </c>
    </row>
    <row r="2571" spans="1:3">
      <c r="A2571" s="71" t="s">
        <v>5169</v>
      </c>
      <c r="B2571" s="72" t="s">
        <v>5170</v>
      </c>
      <c r="C2571" s="73">
        <v>19.8</v>
      </c>
    </row>
    <row r="2572" spans="1:3">
      <c r="A2572" s="68" t="s">
        <v>5171</v>
      </c>
      <c r="B2572" s="69" t="s">
        <v>5172</v>
      </c>
      <c r="C2572" s="70">
        <v>26.5</v>
      </c>
    </row>
    <row r="2573" spans="1:3">
      <c r="A2573" s="71" t="s">
        <v>5173</v>
      </c>
      <c r="B2573" s="72" t="s">
        <v>5174</v>
      </c>
      <c r="C2573" s="73">
        <v>36.700000000000003</v>
      </c>
    </row>
    <row r="2574" spans="1:3">
      <c r="A2574" s="68" t="s">
        <v>5175</v>
      </c>
      <c r="B2574" s="69" t="s">
        <v>5176</v>
      </c>
      <c r="C2574" s="70">
        <v>49</v>
      </c>
    </row>
    <row r="2575" spans="1:3">
      <c r="A2575" s="71" t="s">
        <v>5177</v>
      </c>
      <c r="B2575" s="72" t="s">
        <v>5178</v>
      </c>
      <c r="C2575" s="73">
        <v>95</v>
      </c>
    </row>
    <row r="2576" spans="1:3">
      <c r="A2576" s="68" t="s">
        <v>5179</v>
      </c>
      <c r="B2576" s="69" t="s">
        <v>5180</v>
      </c>
      <c r="C2576" s="70">
        <v>144</v>
      </c>
    </row>
    <row r="2577" spans="1:3">
      <c r="A2577" s="71" t="s">
        <v>5181</v>
      </c>
      <c r="B2577" s="72" t="s">
        <v>5182</v>
      </c>
      <c r="C2577" s="73">
        <v>186</v>
      </c>
    </row>
    <row r="2578" spans="1:3">
      <c r="A2578" s="68" t="s">
        <v>5183</v>
      </c>
      <c r="B2578" s="69" t="s">
        <v>5184</v>
      </c>
      <c r="C2578" s="70">
        <v>300.8</v>
      </c>
    </row>
    <row r="2579" spans="1:3">
      <c r="A2579" s="71" t="s">
        <v>5185</v>
      </c>
      <c r="B2579" s="72" t="s">
        <v>5186</v>
      </c>
      <c r="C2579" s="73">
        <v>450</v>
      </c>
    </row>
    <row r="2580" spans="1:3">
      <c r="A2580" s="68" t="s">
        <v>5187</v>
      </c>
      <c r="B2580" s="69" t="s">
        <v>5188</v>
      </c>
      <c r="C2580" s="70">
        <v>506</v>
      </c>
    </row>
    <row r="2581" spans="1:3">
      <c r="A2581" s="71" t="s">
        <v>5189</v>
      </c>
      <c r="B2581" s="72" t="s">
        <v>5190</v>
      </c>
      <c r="C2581" s="73">
        <v>679</v>
      </c>
    </row>
    <row r="2582" spans="1:3">
      <c r="A2582" s="68" t="s">
        <v>5191</v>
      </c>
      <c r="B2582" s="69" t="s">
        <v>5192</v>
      </c>
      <c r="C2582" s="70">
        <v>0</v>
      </c>
    </row>
    <row r="2583" spans="1:3">
      <c r="A2583" s="71" t="s">
        <v>5193</v>
      </c>
      <c r="B2583" s="72" t="s">
        <v>5194</v>
      </c>
      <c r="C2583" s="73">
        <v>0</v>
      </c>
    </row>
    <row r="2584" spans="1:3">
      <c r="A2584" s="68" t="s">
        <v>5195</v>
      </c>
      <c r="B2584" s="69" t="s">
        <v>5196</v>
      </c>
      <c r="C2584" s="70">
        <v>0</v>
      </c>
    </row>
    <row r="2585" spans="1:3">
      <c r="A2585" s="71" t="s">
        <v>5197</v>
      </c>
      <c r="B2585" s="72" t="s">
        <v>5198</v>
      </c>
      <c r="C2585" s="73">
        <v>0</v>
      </c>
    </row>
    <row r="2586" spans="1:3">
      <c r="A2586" s="68" t="s">
        <v>5199</v>
      </c>
      <c r="B2586" s="69" t="s">
        <v>5200</v>
      </c>
      <c r="C2586" s="70">
        <v>0</v>
      </c>
    </row>
    <row r="2587" spans="1:3">
      <c r="A2587" s="71" t="s">
        <v>5201</v>
      </c>
      <c r="B2587" s="72" t="s">
        <v>5202</v>
      </c>
      <c r="C2587" s="73">
        <v>0</v>
      </c>
    </row>
    <row r="2588" spans="1:3">
      <c r="A2588" s="68" t="s">
        <v>5203</v>
      </c>
      <c r="B2588" s="69" t="s">
        <v>5204</v>
      </c>
      <c r="C2588" s="70">
        <v>0</v>
      </c>
    </row>
    <row r="2589" spans="1:3">
      <c r="A2589" s="71" t="s">
        <v>5205</v>
      </c>
      <c r="B2589" s="72" t="s">
        <v>5206</v>
      </c>
      <c r="C2589" s="73">
        <v>0</v>
      </c>
    </row>
    <row r="2590" spans="1:3">
      <c r="A2590" s="68" t="s">
        <v>5207</v>
      </c>
      <c r="B2590" s="69" t="s">
        <v>5208</v>
      </c>
      <c r="C2590" s="70">
        <v>0</v>
      </c>
    </row>
    <row r="2591" spans="1:3">
      <c r="A2591" s="71" t="s">
        <v>5209</v>
      </c>
      <c r="B2591" s="72" t="s">
        <v>5210</v>
      </c>
      <c r="C2591" s="73">
        <v>0</v>
      </c>
    </row>
    <row r="2592" spans="1:3">
      <c r="A2592" s="68" t="s">
        <v>5211</v>
      </c>
      <c r="B2592" s="69" t="s">
        <v>5212</v>
      </c>
      <c r="C2592" s="70">
        <v>0</v>
      </c>
    </row>
    <row r="2593" spans="1:3">
      <c r="A2593" s="71" t="s">
        <v>5213</v>
      </c>
      <c r="B2593" s="72" t="s">
        <v>5214</v>
      </c>
      <c r="C2593" s="73">
        <v>0</v>
      </c>
    </row>
    <row r="2594" spans="1:3">
      <c r="A2594" s="68" t="s">
        <v>5215</v>
      </c>
      <c r="B2594" s="69" t="s">
        <v>5216</v>
      </c>
      <c r="C2594" s="70">
        <v>0</v>
      </c>
    </row>
    <row r="2595" spans="1:3">
      <c r="A2595" s="71" t="s">
        <v>5217</v>
      </c>
      <c r="B2595" s="72" t="s">
        <v>5218</v>
      </c>
      <c r="C2595" s="73">
        <v>0</v>
      </c>
    </row>
    <row r="2596" spans="1:3">
      <c r="A2596" s="68" t="s">
        <v>5219</v>
      </c>
      <c r="B2596" s="69" t="s">
        <v>5220</v>
      </c>
      <c r="C2596" s="70">
        <v>0</v>
      </c>
    </row>
    <row r="2597" spans="1:3">
      <c r="A2597" s="71" t="s">
        <v>5221</v>
      </c>
      <c r="B2597" s="72" t="s">
        <v>5222</v>
      </c>
      <c r="C2597" s="73">
        <v>0</v>
      </c>
    </row>
    <row r="2598" spans="1:3">
      <c r="A2598" s="68" t="s">
        <v>5223</v>
      </c>
      <c r="B2598" s="69" t="s">
        <v>5224</v>
      </c>
      <c r="C2598" s="70">
        <v>0</v>
      </c>
    </row>
    <row r="2599" spans="1:3">
      <c r="A2599" s="71" t="s">
        <v>5225</v>
      </c>
      <c r="B2599" s="72" t="s">
        <v>5226</v>
      </c>
      <c r="C2599" s="73">
        <v>0</v>
      </c>
    </row>
    <row r="2600" spans="1:3">
      <c r="A2600" s="68" t="s">
        <v>5227</v>
      </c>
      <c r="B2600" s="69" t="s">
        <v>5228</v>
      </c>
      <c r="C2600" s="70">
        <v>0</v>
      </c>
    </row>
    <row r="2601" spans="1:3">
      <c r="A2601" s="71" t="s">
        <v>5229</v>
      </c>
      <c r="B2601" s="72" t="s">
        <v>5230</v>
      </c>
      <c r="C2601" s="73">
        <v>0</v>
      </c>
    </row>
    <row r="2602" spans="1:3">
      <c r="A2602" s="68" t="s">
        <v>5231</v>
      </c>
      <c r="B2602" s="69" t="s">
        <v>5232</v>
      </c>
      <c r="C2602" s="70">
        <v>0</v>
      </c>
    </row>
    <row r="2603" spans="1:3">
      <c r="A2603" s="71" t="s">
        <v>5233</v>
      </c>
      <c r="B2603" s="72" t="s">
        <v>5234</v>
      </c>
      <c r="C2603" s="73">
        <v>0</v>
      </c>
    </row>
    <row r="2604" spans="1:3">
      <c r="A2604" s="68" t="s">
        <v>5235</v>
      </c>
      <c r="B2604" s="69" t="s">
        <v>5236</v>
      </c>
      <c r="C2604" s="70">
        <v>0</v>
      </c>
    </row>
    <row r="2605" spans="1:3">
      <c r="A2605" s="71" t="s">
        <v>5237</v>
      </c>
      <c r="B2605" s="72" t="s">
        <v>5238</v>
      </c>
      <c r="C2605" s="73">
        <v>0</v>
      </c>
    </row>
    <row r="2606" spans="1:3">
      <c r="A2606" s="68" t="s">
        <v>5239</v>
      </c>
      <c r="B2606" s="69" t="s">
        <v>5240</v>
      </c>
      <c r="C2606" s="70">
        <v>0</v>
      </c>
    </row>
    <row r="2607" spans="1:3">
      <c r="A2607" s="71" t="s">
        <v>5241</v>
      </c>
      <c r="B2607" s="72" t="s">
        <v>5242</v>
      </c>
      <c r="C2607" s="73">
        <v>0</v>
      </c>
    </row>
    <row r="2608" spans="1:3">
      <c r="A2608" s="68" t="s">
        <v>5243</v>
      </c>
      <c r="B2608" s="69" t="s">
        <v>5244</v>
      </c>
      <c r="C2608" s="70">
        <v>0</v>
      </c>
    </row>
    <row r="2609" spans="1:3">
      <c r="A2609" s="71" t="s">
        <v>5245</v>
      </c>
      <c r="B2609" s="72" t="s">
        <v>5246</v>
      </c>
      <c r="C2609" s="73">
        <v>0</v>
      </c>
    </row>
    <row r="2610" spans="1:3">
      <c r="A2610" s="68" t="s">
        <v>5247</v>
      </c>
      <c r="B2610" s="69" t="s">
        <v>5248</v>
      </c>
      <c r="C2610" s="70">
        <v>0</v>
      </c>
    </row>
    <row r="2611" spans="1:3">
      <c r="A2611" s="71" t="s">
        <v>5249</v>
      </c>
      <c r="B2611" s="72" t="s">
        <v>5250</v>
      </c>
      <c r="C2611" s="73">
        <v>0</v>
      </c>
    </row>
    <row r="2612" spans="1:3">
      <c r="A2612" s="68" t="s">
        <v>5251</v>
      </c>
      <c r="B2612" s="69" t="s">
        <v>5252</v>
      </c>
      <c r="C2612" s="70">
        <v>0</v>
      </c>
    </row>
    <row r="2613" spans="1:3">
      <c r="A2613" s="71" t="s">
        <v>5253</v>
      </c>
      <c r="B2613" s="72" t="s">
        <v>5254</v>
      </c>
      <c r="C2613" s="73">
        <v>0</v>
      </c>
    </row>
    <row r="2614" spans="1:3">
      <c r="A2614" s="68" t="s">
        <v>5255</v>
      </c>
      <c r="B2614" s="69" t="s">
        <v>5256</v>
      </c>
      <c r="C2614" s="70">
        <v>0</v>
      </c>
    </row>
    <row r="2615" spans="1:3">
      <c r="A2615" s="71" t="s">
        <v>5257</v>
      </c>
      <c r="B2615" s="72" t="s">
        <v>5258</v>
      </c>
      <c r="C2615" s="73">
        <v>0</v>
      </c>
    </row>
    <row r="2616" spans="1:3">
      <c r="A2616" s="68" t="s">
        <v>5259</v>
      </c>
      <c r="B2616" s="69" t="s">
        <v>5260</v>
      </c>
      <c r="C2616" s="70">
        <v>0</v>
      </c>
    </row>
    <row r="2617" spans="1:3">
      <c r="A2617" s="71" t="s">
        <v>5261</v>
      </c>
      <c r="B2617" s="72" t="s">
        <v>5262</v>
      </c>
      <c r="C2617" s="73">
        <v>0</v>
      </c>
    </row>
    <row r="2618" spans="1:3">
      <c r="A2618" s="68" t="s">
        <v>5263</v>
      </c>
      <c r="B2618" s="69" t="s">
        <v>5264</v>
      </c>
      <c r="C2618" s="70">
        <v>1.9319999999999999</v>
      </c>
    </row>
    <row r="2619" spans="1:3">
      <c r="A2619" s="71" t="s">
        <v>5265</v>
      </c>
      <c r="B2619" s="72" t="s">
        <v>5266</v>
      </c>
      <c r="C2619" s="73">
        <v>3.073</v>
      </c>
    </row>
    <row r="2620" spans="1:3">
      <c r="A2620" s="68" t="s">
        <v>5267</v>
      </c>
      <c r="B2620" s="69" t="s">
        <v>5268</v>
      </c>
      <c r="C2620" s="70">
        <v>2.9620000000000002</v>
      </c>
    </row>
    <row r="2621" spans="1:3">
      <c r="A2621" s="71" t="s">
        <v>5269</v>
      </c>
      <c r="B2621" s="72" t="s">
        <v>5270</v>
      </c>
      <c r="C2621" s="73">
        <v>1.601</v>
      </c>
    </row>
    <row r="2622" spans="1:3">
      <c r="A2622" s="68" t="s">
        <v>5271</v>
      </c>
      <c r="B2622" s="69" t="s">
        <v>5272</v>
      </c>
      <c r="C2622" s="70">
        <v>1.821</v>
      </c>
    </row>
    <row r="2623" spans="1:3">
      <c r="A2623" s="71" t="s">
        <v>5273</v>
      </c>
      <c r="B2623" s="72" t="s">
        <v>5274</v>
      </c>
      <c r="C2623" s="73">
        <v>2.9620000000000002</v>
      </c>
    </row>
    <row r="2624" spans="1:3">
      <c r="A2624" s="68" t="s">
        <v>5275</v>
      </c>
      <c r="B2624" s="69" t="s">
        <v>5276</v>
      </c>
      <c r="C2624" s="70">
        <v>4.2809999999999997</v>
      </c>
    </row>
    <row r="2625" spans="1:3">
      <c r="A2625" s="71" t="s">
        <v>5277</v>
      </c>
      <c r="B2625" s="72" t="s">
        <v>5278</v>
      </c>
      <c r="C2625" s="73">
        <v>2.653</v>
      </c>
    </row>
    <row r="2626" spans="1:3">
      <c r="A2626" s="68" t="s">
        <v>5279</v>
      </c>
      <c r="B2626" s="69" t="s">
        <v>5280</v>
      </c>
      <c r="C2626" s="70">
        <v>4.2759999999999998</v>
      </c>
    </row>
    <row r="2627" spans="1:3">
      <c r="A2627" s="71" t="s">
        <v>5281</v>
      </c>
      <c r="B2627" s="72" t="s">
        <v>5282</v>
      </c>
      <c r="C2627" s="73">
        <v>41</v>
      </c>
    </row>
    <row r="2628" spans="1:3">
      <c r="A2628" s="68" t="s">
        <v>5283</v>
      </c>
      <c r="B2628" s="69" t="s">
        <v>5284</v>
      </c>
      <c r="C2628" s="70">
        <v>48</v>
      </c>
    </row>
    <row r="2629" spans="1:3">
      <c r="A2629" s="71" t="s">
        <v>5285</v>
      </c>
      <c r="B2629" s="72" t="s">
        <v>5286</v>
      </c>
      <c r="C2629" s="73">
        <v>56</v>
      </c>
    </row>
    <row r="2630" spans="1:3">
      <c r="A2630" s="68" t="s">
        <v>5287</v>
      </c>
      <c r="B2630" s="69" t="s">
        <v>5288</v>
      </c>
      <c r="C2630" s="70">
        <v>130</v>
      </c>
    </row>
    <row r="2631" spans="1:3">
      <c r="A2631" s="71" t="s">
        <v>5289</v>
      </c>
      <c r="B2631" s="72" t="s">
        <v>5290</v>
      </c>
      <c r="C2631" s="73">
        <v>162</v>
      </c>
    </row>
    <row r="2632" spans="1:3">
      <c r="A2632" s="68" t="s">
        <v>5291</v>
      </c>
      <c r="B2632" s="69" t="s">
        <v>5292</v>
      </c>
      <c r="C2632" s="70">
        <v>43</v>
      </c>
    </row>
    <row r="2633" spans="1:3">
      <c r="A2633" s="71" t="s">
        <v>5293</v>
      </c>
      <c r="B2633" s="72" t="s">
        <v>5294</v>
      </c>
      <c r="C2633" s="73">
        <v>48</v>
      </c>
    </row>
    <row r="2634" spans="1:3">
      <c r="A2634" s="68" t="s">
        <v>5295</v>
      </c>
      <c r="B2634" s="69" t="s">
        <v>5296</v>
      </c>
      <c r="C2634" s="70">
        <v>56</v>
      </c>
    </row>
    <row r="2635" spans="1:3">
      <c r="A2635" s="71" t="s">
        <v>5297</v>
      </c>
      <c r="B2635" s="72" t="s">
        <v>5298</v>
      </c>
      <c r="C2635" s="73">
        <v>72</v>
      </c>
    </row>
    <row r="2636" spans="1:3">
      <c r="A2636" s="68" t="s">
        <v>5299</v>
      </c>
      <c r="B2636" s="69" t="s">
        <v>5300</v>
      </c>
      <c r="C2636" s="70">
        <v>130</v>
      </c>
    </row>
    <row r="2637" spans="1:3">
      <c r="A2637" s="71" t="s">
        <v>5301</v>
      </c>
      <c r="B2637" s="72" t="s">
        <v>5302</v>
      </c>
      <c r="C2637" s="73">
        <v>162</v>
      </c>
    </row>
    <row r="2638" spans="1:3">
      <c r="A2638" s="68" t="s">
        <v>5303</v>
      </c>
      <c r="B2638" s="69" t="s">
        <v>5304</v>
      </c>
      <c r="C2638" s="70">
        <v>0</v>
      </c>
    </row>
    <row r="2639" spans="1:3">
      <c r="A2639" s="71" t="s">
        <v>5305</v>
      </c>
      <c r="B2639" s="72" t="s">
        <v>5306</v>
      </c>
      <c r="C2639" s="73">
        <v>0</v>
      </c>
    </row>
    <row r="2640" spans="1:3">
      <c r="A2640" s="68" t="s">
        <v>5307</v>
      </c>
      <c r="B2640" s="69" t="s">
        <v>5308</v>
      </c>
      <c r="C2640" s="70">
        <v>0</v>
      </c>
    </row>
    <row r="2641" spans="1:3">
      <c r="A2641" s="71" t="s">
        <v>5309</v>
      </c>
      <c r="B2641" s="72" t="s">
        <v>5310</v>
      </c>
      <c r="C2641" s="73">
        <v>0</v>
      </c>
    </row>
    <row r="2642" spans="1:3">
      <c r="A2642" s="68" t="s">
        <v>5311</v>
      </c>
      <c r="B2642" s="69" t="s">
        <v>5312</v>
      </c>
      <c r="C2642" s="70">
        <v>0</v>
      </c>
    </row>
    <row r="2643" spans="1:3">
      <c r="A2643" s="71" t="s">
        <v>5313</v>
      </c>
      <c r="B2643" s="72" t="s">
        <v>5314</v>
      </c>
      <c r="C2643" s="73">
        <v>0</v>
      </c>
    </row>
    <row r="2644" spans="1:3">
      <c r="A2644" s="68" t="s">
        <v>5315</v>
      </c>
      <c r="B2644" s="69" t="s">
        <v>5316</v>
      </c>
      <c r="C2644" s="70">
        <v>0</v>
      </c>
    </row>
    <row r="2645" spans="1:3">
      <c r="A2645" s="71" t="s">
        <v>5317</v>
      </c>
      <c r="B2645" s="72" t="s">
        <v>5318</v>
      </c>
      <c r="C2645" s="73">
        <v>0</v>
      </c>
    </row>
    <row r="2646" spans="1:3">
      <c r="A2646" s="68" t="s">
        <v>5319</v>
      </c>
      <c r="B2646" s="69" t="s">
        <v>5320</v>
      </c>
      <c r="C2646" s="70">
        <v>0</v>
      </c>
    </row>
    <row r="2647" spans="1:3">
      <c r="A2647" s="71" t="s">
        <v>5321</v>
      </c>
      <c r="B2647" s="72" t="s">
        <v>5322</v>
      </c>
      <c r="C2647" s="73">
        <v>0</v>
      </c>
    </row>
    <row r="2648" spans="1:3">
      <c r="A2648" s="68" t="s">
        <v>5323</v>
      </c>
      <c r="B2648" s="69" t="s">
        <v>5324</v>
      </c>
      <c r="C2648" s="70">
        <v>0</v>
      </c>
    </row>
    <row r="2649" spans="1:3">
      <c r="A2649" s="71" t="s">
        <v>5325</v>
      </c>
      <c r="B2649" s="72" t="s">
        <v>5326</v>
      </c>
      <c r="C2649" s="73">
        <v>0</v>
      </c>
    </row>
    <row r="2650" spans="1:3">
      <c r="A2650" s="68" t="s">
        <v>5327</v>
      </c>
      <c r="B2650" s="69" t="s">
        <v>5328</v>
      </c>
      <c r="C2650" s="70">
        <v>0</v>
      </c>
    </row>
    <row r="2651" spans="1:3">
      <c r="A2651" s="71" t="s">
        <v>5329</v>
      </c>
      <c r="B2651" s="72" t="s">
        <v>5330</v>
      </c>
      <c r="C2651" s="73">
        <v>0</v>
      </c>
    </row>
    <row r="2652" spans="1:3">
      <c r="A2652" s="68" t="s">
        <v>5331</v>
      </c>
      <c r="B2652" s="69" t="s">
        <v>5332</v>
      </c>
      <c r="C2652" s="70">
        <v>0</v>
      </c>
    </row>
    <row r="2653" spans="1:3">
      <c r="A2653" s="71" t="s">
        <v>5333</v>
      </c>
      <c r="B2653" s="72" t="s">
        <v>5334</v>
      </c>
      <c r="C2653" s="73">
        <v>0</v>
      </c>
    </row>
    <row r="2654" spans="1:3">
      <c r="A2654" s="68" t="s">
        <v>5335</v>
      </c>
      <c r="B2654" s="69" t="s">
        <v>5336</v>
      </c>
      <c r="C2654" s="70">
        <v>0</v>
      </c>
    </row>
    <row r="2655" spans="1:3">
      <c r="A2655" s="71" t="s">
        <v>5337</v>
      </c>
      <c r="B2655" s="72" t="s">
        <v>5338</v>
      </c>
      <c r="C2655" s="73">
        <v>0</v>
      </c>
    </row>
    <row r="2656" spans="1:3">
      <c r="A2656" s="68" t="s">
        <v>5339</v>
      </c>
      <c r="B2656" s="69" t="s">
        <v>5340</v>
      </c>
      <c r="C2656" s="70">
        <v>0</v>
      </c>
    </row>
    <row r="2657" spans="1:3">
      <c r="A2657" s="71" t="s">
        <v>5341</v>
      </c>
      <c r="B2657" s="72" t="s">
        <v>5342</v>
      </c>
      <c r="C2657" s="73">
        <v>0</v>
      </c>
    </row>
    <row r="2658" spans="1:3">
      <c r="A2658" s="68" t="s">
        <v>5343</v>
      </c>
      <c r="B2658" s="69" t="s">
        <v>5344</v>
      </c>
      <c r="C2658" s="70">
        <v>0</v>
      </c>
    </row>
    <row r="2659" spans="1:3">
      <c r="A2659" s="71" t="s">
        <v>5345</v>
      </c>
      <c r="B2659" s="72" t="s">
        <v>5346</v>
      </c>
      <c r="C2659" s="73">
        <v>0</v>
      </c>
    </row>
    <row r="2660" spans="1:3">
      <c r="A2660" s="68" t="s">
        <v>5347</v>
      </c>
      <c r="B2660" s="69" t="s">
        <v>5348</v>
      </c>
      <c r="C2660" s="70">
        <v>0</v>
      </c>
    </row>
    <row r="2661" spans="1:3">
      <c r="A2661" s="71" t="s">
        <v>5349</v>
      </c>
      <c r="B2661" s="72" t="s">
        <v>5350</v>
      </c>
      <c r="C2661" s="73">
        <v>0</v>
      </c>
    </row>
    <row r="2662" spans="1:3">
      <c r="A2662" s="68" t="s">
        <v>5351</v>
      </c>
      <c r="B2662" s="69" t="s">
        <v>5352</v>
      </c>
      <c r="C2662" s="70">
        <v>0</v>
      </c>
    </row>
    <row r="2663" spans="1:3">
      <c r="A2663" s="71" t="s">
        <v>5353</v>
      </c>
      <c r="B2663" s="72" t="s">
        <v>5354</v>
      </c>
      <c r="C2663" s="73">
        <v>0</v>
      </c>
    </row>
    <row r="2664" spans="1:3">
      <c r="A2664" s="68" t="s">
        <v>5355</v>
      </c>
      <c r="B2664" s="69" t="s">
        <v>5356</v>
      </c>
      <c r="C2664" s="70">
        <v>0</v>
      </c>
    </row>
    <row r="2665" spans="1:3">
      <c r="A2665" s="71" t="s">
        <v>5357</v>
      </c>
      <c r="B2665" s="72" t="s">
        <v>5358</v>
      </c>
      <c r="C2665" s="73">
        <v>0</v>
      </c>
    </row>
    <row r="2666" spans="1:3">
      <c r="A2666" s="68" t="s">
        <v>5359</v>
      </c>
      <c r="B2666" s="69" t="s">
        <v>5360</v>
      </c>
      <c r="C2666" s="70">
        <v>0</v>
      </c>
    </row>
    <row r="2667" spans="1:3">
      <c r="A2667" s="71" t="s">
        <v>5361</v>
      </c>
      <c r="B2667" s="72" t="s">
        <v>5362</v>
      </c>
      <c r="C2667" s="73">
        <v>0</v>
      </c>
    </row>
    <row r="2668" spans="1:3">
      <c r="A2668" s="68" t="s">
        <v>5363</v>
      </c>
      <c r="B2668" s="69" t="s">
        <v>5364</v>
      </c>
      <c r="C2668" s="70">
        <v>0.47399999999999998</v>
      </c>
    </row>
    <row r="2669" spans="1:3">
      <c r="A2669" s="71" t="s">
        <v>5365</v>
      </c>
      <c r="B2669" s="72" t="s">
        <v>5366</v>
      </c>
      <c r="C2669" s="73">
        <v>0.47699999999999998</v>
      </c>
    </row>
    <row r="2670" spans="1:3">
      <c r="A2670" s="68" t="s">
        <v>5367</v>
      </c>
      <c r="B2670" s="69" t="s">
        <v>5368</v>
      </c>
      <c r="C2670" s="70">
        <v>0.52400000000000002</v>
      </c>
    </row>
    <row r="2671" spans="1:3">
      <c r="A2671" s="71" t="s">
        <v>5369</v>
      </c>
      <c r="B2671" s="72" t="s">
        <v>5370</v>
      </c>
      <c r="C2671" s="73">
        <v>0.52700000000000002</v>
      </c>
    </row>
    <row r="2672" spans="1:3">
      <c r="A2672" s="68" t="s">
        <v>5371</v>
      </c>
      <c r="B2672" s="69" t="s">
        <v>5372</v>
      </c>
      <c r="C2672" s="70">
        <v>0.69199999999999995</v>
      </c>
    </row>
    <row r="2673" spans="1:3">
      <c r="A2673" s="71" t="s">
        <v>5373</v>
      </c>
      <c r="B2673" s="72" t="s">
        <v>5374</v>
      </c>
      <c r="C2673" s="73">
        <v>0</v>
      </c>
    </row>
    <row r="2674" spans="1:3">
      <c r="A2674" s="68" t="s">
        <v>5375</v>
      </c>
      <c r="B2674" s="69" t="s">
        <v>5376</v>
      </c>
      <c r="C2674" s="70">
        <v>0.69499999999999995</v>
      </c>
    </row>
    <row r="2675" spans="1:3">
      <c r="A2675" s="71" t="s">
        <v>5377</v>
      </c>
      <c r="B2675" s="72" t="s">
        <v>5378</v>
      </c>
      <c r="C2675" s="73">
        <v>0.73199999999999998</v>
      </c>
    </row>
    <row r="2676" spans="1:3">
      <c r="A2676" s="68" t="s">
        <v>5379</v>
      </c>
      <c r="B2676" s="69" t="s">
        <v>5380</v>
      </c>
      <c r="C2676" s="70">
        <v>0.73499999999999999</v>
      </c>
    </row>
    <row r="2677" spans="1:3">
      <c r="A2677" s="71" t="s">
        <v>5381</v>
      </c>
      <c r="B2677" s="72" t="s">
        <v>5382</v>
      </c>
      <c r="C2677" s="73">
        <v>0.83299999999999996</v>
      </c>
    </row>
    <row r="2678" spans="1:3">
      <c r="A2678" s="68" t="s">
        <v>5383</v>
      </c>
      <c r="B2678" s="69" t="s">
        <v>5384</v>
      </c>
      <c r="C2678" s="70">
        <v>1.532</v>
      </c>
    </row>
    <row r="2679" spans="1:3">
      <c r="A2679" s="71" t="s">
        <v>5385</v>
      </c>
      <c r="B2679" s="72" t="s">
        <v>5386</v>
      </c>
      <c r="C2679" s="73">
        <v>0</v>
      </c>
    </row>
    <row r="2680" spans="1:3">
      <c r="A2680" s="68" t="s">
        <v>5387</v>
      </c>
      <c r="B2680" s="69" t="s">
        <v>5388</v>
      </c>
      <c r="C2680" s="70">
        <v>1.5509999999999999</v>
      </c>
    </row>
    <row r="2681" spans="1:3">
      <c r="A2681" s="71" t="s">
        <v>5389</v>
      </c>
      <c r="B2681" s="72" t="s">
        <v>5390</v>
      </c>
      <c r="C2681" s="73">
        <v>1.6870000000000001</v>
      </c>
    </row>
    <row r="2682" spans="1:3">
      <c r="A2682" s="68" t="s">
        <v>5391</v>
      </c>
      <c r="B2682" s="69" t="s">
        <v>5392</v>
      </c>
      <c r="C2682" s="70">
        <v>3.2879999999999998</v>
      </c>
    </row>
    <row r="2683" spans="1:3">
      <c r="A2683" s="71" t="s">
        <v>5393</v>
      </c>
      <c r="B2683" s="72" t="s">
        <v>5394</v>
      </c>
      <c r="C2683" s="73">
        <v>3.7210000000000001</v>
      </c>
    </row>
    <row r="2684" spans="1:3">
      <c r="A2684" s="68" t="s">
        <v>5395</v>
      </c>
      <c r="B2684" s="69" t="s">
        <v>828</v>
      </c>
      <c r="C2684" s="70">
        <v>0.51200000000000001</v>
      </c>
    </row>
    <row r="2685" spans="1:3">
      <c r="A2685" s="71" t="s">
        <v>5396</v>
      </c>
      <c r="B2685" s="72" t="s">
        <v>830</v>
      </c>
      <c r="C2685" s="73">
        <v>0.51500000000000001</v>
      </c>
    </row>
    <row r="2686" spans="1:3">
      <c r="A2686" s="68" t="s">
        <v>5397</v>
      </c>
      <c r="B2686" s="69" t="s">
        <v>5398</v>
      </c>
      <c r="C2686" s="70">
        <v>0.749</v>
      </c>
    </row>
    <row r="2687" spans="1:3">
      <c r="A2687" s="71" t="s">
        <v>5399</v>
      </c>
      <c r="B2687" s="72" t="s">
        <v>5400</v>
      </c>
      <c r="C2687" s="73">
        <v>0.752</v>
      </c>
    </row>
    <row r="2688" spans="1:3">
      <c r="A2688" s="68" t="s">
        <v>5401</v>
      </c>
      <c r="B2688" s="69" t="s">
        <v>5402</v>
      </c>
      <c r="C2688" s="70">
        <v>0.78900000000000003</v>
      </c>
    </row>
    <row r="2689" spans="1:3">
      <c r="A2689" s="71" t="s">
        <v>5403</v>
      </c>
      <c r="B2689" s="72" t="s">
        <v>5404</v>
      </c>
      <c r="C2689" s="73">
        <v>0.79200000000000004</v>
      </c>
    </row>
    <row r="2690" spans="1:3">
      <c r="A2690" s="68" t="s">
        <v>5405</v>
      </c>
      <c r="B2690" s="69" t="s">
        <v>5406</v>
      </c>
      <c r="C2690" s="70">
        <v>1.589</v>
      </c>
    </row>
    <row r="2691" spans="1:3">
      <c r="A2691" s="71" t="s">
        <v>5407</v>
      </c>
      <c r="B2691" s="72" t="s">
        <v>5408</v>
      </c>
      <c r="C2691" s="73">
        <v>1.6080000000000001</v>
      </c>
    </row>
    <row r="2692" spans="1:3">
      <c r="A2692" s="68" t="s">
        <v>5409</v>
      </c>
      <c r="B2692" s="69" t="s">
        <v>5410</v>
      </c>
      <c r="C2692" s="70">
        <v>1.7450000000000001</v>
      </c>
    </row>
    <row r="2693" spans="1:3">
      <c r="A2693" s="71" t="s">
        <v>5411</v>
      </c>
      <c r="B2693" s="72" t="s">
        <v>5412</v>
      </c>
      <c r="C2693" s="73">
        <v>3.3450000000000002</v>
      </c>
    </row>
    <row r="2694" spans="1:3">
      <c r="A2694" s="68" t="s">
        <v>5413</v>
      </c>
      <c r="B2694" s="69" t="s">
        <v>5414</v>
      </c>
      <c r="C2694" s="70">
        <v>3.7789999999999999</v>
      </c>
    </row>
    <row r="2695" spans="1:3">
      <c r="A2695" s="71" t="s">
        <v>5415</v>
      </c>
      <c r="B2695" s="72" t="s">
        <v>5416</v>
      </c>
      <c r="C2695" s="73">
        <v>0.89100000000000001</v>
      </c>
    </row>
    <row r="2696" spans="1:3">
      <c r="A2696" s="68" t="s">
        <v>5417</v>
      </c>
      <c r="B2696" s="69" t="s">
        <v>5418</v>
      </c>
      <c r="C2696" s="70">
        <v>1.585</v>
      </c>
    </row>
    <row r="2697" spans="1:3">
      <c r="A2697" s="71" t="s">
        <v>5419</v>
      </c>
      <c r="B2697" s="72" t="s">
        <v>5420</v>
      </c>
      <c r="C2697" s="73">
        <v>1.5880000000000001</v>
      </c>
    </row>
    <row r="2698" spans="1:3">
      <c r="A2698" s="68" t="s">
        <v>5421</v>
      </c>
      <c r="B2698" s="69" t="s">
        <v>5422</v>
      </c>
      <c r="C2698" s="70">
        <v>1.728</v>
      </c>
    </row>
    <row r="2699" spans="1:3">
      <c r="A2699" s="71" t="s">
        <v>5423</v>
      </c>
      <c r="B2699" s="72" t="s">
        <v>5424</v>
      </c>
      <c r="C2699" s="73">
        <v>1.7310000000000001</v>
      </c>
    </row>
    <row r="2700" spans="1:3">
      <c r="A2700" s="68" t="s">
        <v>5425</v>
      </c>
      <c r="B2700" s="69" t="s">
        <v>5426</v>
      </c>
      <c r="C2700" s="70">
        <v>2.0459999999999998</v>
      </c>
    </row>
    <row r="2701" spans="1:3">
      <c r="A2701" s="71" t="s">
        <v>5427</v>
      </c>
      <c r="B2701" s="72" t="s">
        <v>5428</v>
      </c>
      <c r="C2701" s="73">
        <v>2.8010000000000002</v>
      </c>
    </row>
    <row r="2702" spans="1:3">
      <c r="A2702" s="68" t="s">
        <v>5429</v>
      </c>
      <c r="B2702" s="69" t="s">
        <v>5430</v>
      </c>
      <c r="C2702" s="70">
        <v>4.0750000000000002</v>
      </c>
    </row>
    <row r="2703" spans="1:3">
      <c r="A2703" s="71" t="s">
        <v>5431</v>
      </c>
      <c r="B2703" s="72" t="s">
        <v>5432</v>
      </c>
      <c r="C2703" s="73">
        <v>7.484</v>
      </c>
    </row>
    <row r="2704" spans="1:3">
      <c r="A2704" s="68" t="s">
        <v>5433</v>
      </c>
      <c r="B2704" s="69" t="s">
        <v>5434</v>
      </c>
      <c r="C2704" s="70">
        <v>9.2119999999999997</v>
      </c>
    </row>
    <row r="2705" spans="1:3">
      <c r="A2705" s="71" t="s">
        <v>5435</v>
      </c>
      <c r="B2705" s="72" t="s">
        <v>5436</v>
      </c>
      <c r="C2705" s="73">
        <v>15.48</v>
      </c>
    </row>
    <row r="2706" spans="1:3">
      <c r="A2706" s="68" t="s">
        <v>5437</v>
      </c>
      <c r="B2706" s="69" t="s">
        <v>5436</v>
      </c>
      <c r="C2706" s="70">
        <v>0</v>
      </c>
    </row>
    <row r="2707" spans="1:3">
      <c r="A2707" s="71" t="s">
        <v>5438</v>
      </c>
      <c r="B2707" s="72" t="s">
        <v>5439</v>
      </c>
      <c r="C2707" s="73">
        <v>15.603</v>
      </c>
    </row>
    <row r="2708" spans="1:3">
      <c r="A2708" s="68" t="s">
        <v>5440</v>
      </c>
      <c r="B2708" s="69" t="s">
        <v>5439</v>
      </c>
      <c r="C2708" s="70">
        <v>0</v>
      </c>
    </row>
    <row r="2709" spans="1:3">
      <c r="A2709" s="71" t="s">
        <v>5441</v>
      </c>
      <c r="B2709" s="72" t="s">
        <v>5442</v>
      </c>
      <c r="C2709" s="73">
        <v>15.832000000000001</v>
      </c>
    </row>
    <row r="2710" spans="1:3">
      <c r="A2710" s="68" t="s">
        <v>5443</v>
      </c>
      <c r="B2710" s="69" t="s">
        <v>5442</v>
      </c>
      <c r="C2710" s="70">
        <v>0</v>
      </c>
    </row>
    <row r="2711" spans="1:3">
      <c r="A2711" s="71" t="s">
        <v>5444</v>
      </c>
      <c r="B2711" s="72" t="s">
        <v>5445</v>
      </c>
      <c r="C2711" s="73">
        <v>19.977</v>
      </c>
    </row>
    <row r="2712" spans="1:3">
      <c r="A2712" s="68" t="s">
        <v>5446</v>
      </c>
      <c r="B2712" s="69" t="s">
        <v>5445</v>
      </c>
      <c r="C2712" s="70">
        <v>0</v>
      </c>
    </row>
    <row r="2713" spans="1:3">
      <c r="A2713" s="71" t="s">
        <v>5447</v>
      </c>
      <c r="B2713" s="72" t="s">
        <v>5448</v>
      </c>
      <c r="C2713" s="73">
        <v>20.07</v>
      </c>
    </row>
    <row r="2714" spans="1:3">
      <c r="A2714" s="68" t="s">
        <v>5449</v>
      </c>
      <c r="B2714" s="69" t="s">
        <v>5448</v>
      </c>
      <c r="C2714" s="70">
        <v>0</v>
      </c>
    </row>
    <row r="2715" spans="1:3">
      <c r="A2715" s="71" t="s">
        <v>5450</v>
      </c>
      <c r="B2715" s="72" t="s">
        <v>5451</v>
      </c>
      <c r="C2715" s="73">
        <v>20.617999999999999</v>
      </c>
    </row>
    <row r="2716" spans="1:3">
      <c r="A2716" s="68" t="s">
        <v>5452</v>
      </c>
      <c r="B2716" s="69" t="s">
        <v>5451</v>
      </c>
      <c r="C2716" s="70">
        <v>0</v>
      </c>
    </row>
    <row r="2717" spans="1:3">
      <c r="A2717" s="71" t="s">
        <v>5453</v>
      </c>
      <c r="B2717" s="72" t="s">
        <v>5454</v>
      </c>
      <c r="C2717" s="73">
        <v>29.454000000000001</v>
      </c>
    </row>
    <row r="2718" spans="1:3">
      <c r="A2718" s="68" t="s">
        <v>5455</v>
      </c>
      <c r="B2718" s="69" t="s">
        <v>5454</v>
      </c>
      <c r="C2718" s="70">
        <v>0</v>
      </c>
    </row>
    <row r="2719" spans="1:3">
      <c r="A2719" s="71" t="s">
        <v>5456</v>
      </c>
      <c r="B2719" s="72" t="s">
        <v>5457</v>
      </c>
      <c r="C2719" s="73">
        <v>29.774000000000001</v>
      </c>
    </row>
    <row r="2720" spans="1:3">
      <c r="A2720" s="68" t="s">
        <v>5458</v>
      </c>
      <c r="B2720" s="69" t="s">
        <v>5457</v>
      </c>
      <c r="C2720" s="70">
        <v>0</v>
      </c>
    </row>
    <row r="2721" spans="1:3">
      <c r="A2721" s="71" t="s">
        <v>5459</v>
      </c>
      <c r="B2721" s="72" t="s">
        <v>5460</v>
      </c>
      <c r="C2721" s="73">
        <v>30.856000000000002</v>
      </c>
    </row>
    <row r="2722" spans="1:3">
      <c r="A2722" s="68" t="s">
        <v>5461</v>
      </c>
      <c r="B2722" s="69" t="s">
        <v>5460</v>
      </c>
      <c r="C2722" s="70">
        <v>0</v>
      </c>
    </row>
    <row r="2723" spans="1:3">
      <c r="A2723" s="71" t="s">
        <v>5462</v>
      </c>
      <c r="B2723" s="72" t="s">
        <v>5463</v>
      </c>
      <c r="C2723" s="73">
        <v>51.305999999999997</v>
      </c>
    </row>
    <row r="2724" spans="1:3">
      <c r="A2724" s="68" t="s">
        <v>5464</v>
      </c>
      <c r="B2724" s="69" t="s">
        <v>5463</v>
      </c>
      <c r="C2724" s="70">
        <v>0</v>
      </c>
    </row>
    <row r="2725" spans="1:3">
      <c r="A2725" s="71" t="s">
        <v>5465</v>
      </c>
      <c r="B2725" s="72" t="s">
        <v>5466</v>
      </c>
      <c r="C2725" s="73">
        <v>51.601999999999997</v>
      </c>
    </row>
    <row r="2726" spans="1:3">
      <c r="A2726" s="68" t="s">
        <v>5467</v>
      </c>
      <c r="B2726" s="69" t="s">
        <v>5466</v>
      </c>
      <c r="C2726" s="70">
        <v>0</v>
      </c>
    </row>
    <row r="2727" spans="1:3">
      <c r="A2727" s="71" t="s">
        <v>5468</v>
      </c>
      <c r="B2727" s="72" t="s">
        <v>5469</v>
      </c>
      <c r="C2727" s="73">
        <v>54.552</v>
      </c>
    </row>
    <row r="2728" spans="1:3">
      <c r="A2728" s="68" t="s">
        <v>5470</v>
      </c>
      <c r="B2728" s="69" t="s">
        <v>5469</v>
      </c>
      <c r="C2728" s="70">
        <v>0</v>
      </c>
    </row>
    <row r="2729" spans="1:3">
      <c r="A2729" s="71" t="s">
        <v>5471</v>
      </c>
      <c r="B2729" s="72" t="s">
        <v>5472</v>
      </c>
      <c r="C2729" s="73">
        <v>77.22</v>
      </c>
    </row>
    <row r="2730" spans="1:3">
      <c r="A2730" s="68" t="s">
        <v>5473</v>
      </c>
      <c r="B2730" s="69" t="s">
        <v>5472</v>
      </c>
      <c r="C2730" s="70">
        <v>0</v>
      </c>
    </row>
    <row r="2731" spans="1:3">
      <c r="A2731" s="71" t="s">
        <v>5474</v>
      </c>
      <c r="B2731" s="72" t="s">
        <v>5475</v>
      </c>
      <c r="C2731" s="73">
        <v>81.03</v>
      </c>
    </row>
    <row r="2732" spans="1:3">
      <c r="A2732" s="68" t="s">
        <v>5476</v>
      </c>
      <c r="B2732" s="69" t="s">
        <v>5475</v>
      </c>
      <c r="C2732" s="70">
        <v>0</v>
      </c>
    </row>
    <row r="2733" spans="1:3">
      <c r="A2733" s="71" t="s">
        <v>5477</v>
      </c>
      <c r="B2733" s="72" t="s">
        <v>5478</v>
      </c>
      <c r="C2733" s="73">
        <v>114.149</v>
      </c>
    </row>
    <row r="2734" spans="1:3">
      <c r="A2734" s="68" t="s">
        <v>5479</v>
      </c>
      <c r="B2734" s="69" t="s">
        <v>5478</v>
      </c>
      <c r="C2734" s="70">
        <v>0</v>
      </c>
    </row>
    <row r="2735" spans="1:3">
      <c r="A2735" s="71" t="s">
        <v>5480</v>
      </c>
      <c r="B2735" s="72" t="s">
        <v>5481</v>
      </c>
      <c r="C2735" s="73">
        <v>118.999</v>
      </c>
    </row>
    <row r="2736" spans="1:3">
      <c r="A2736" s="68" t="s">
        <v>5482</v>
      </c>
      <c r="B2736" s="69" t="s">
        <v>5481</v>
      </c>
      <c r="C2736" s="70">
        <v>0</v>
      </c>
    </row>
    <row r="2737" spans="1:3">
      <c r="A2737" s="71" t="s">
        <v>5483</v>
      </c>
      <c r="B2737" s="72" t="s">
        <v>5484</v>
      </c>
      <c r="C2737" s="73">
        <v>177.66399999999999</v>
      </c>
    </row>
    <row r="2738" spans="1:3">
      <c r="A2738" s="68" t="s">
        <v>5485</v>
      </c>
      <c r="B2738" s="69" t="s">
        <v>5484</v>
      </c>
      <c r="C2738" s="70">
        <v>0</v>
      </c>
    </row>
    <row r="2739" spans="1:3">
      <c r="A2739" s="71" t="s">
        <v>5486</v>
      </c>
      <c r="B2739" s="72" t="s">
        <v>5487</v>
      </c>
      <c r="C2739" s="73">
        <v>182.51400000000001</v>
      </c>
    </row>
    <row r="2740" spans="1:3">
      <c r="A2740" s="68" t="s">
        <v>5488</v>
      </c>
      <c r="B2740" s="69" t="s">
        <v>5487</v>
      </c>
      <c r="C2740" s="70">
        <v>0</v>
      </c>
    </row>
    <row r="2741" spans="1:3">
      <c r="A2741" s="71" t="s">
        <v>5489</v>
      </c>
      <c r="B2741" s="72" t="s">
        <v>5490</v>
      </c>
      <c r="C2741" s="73">
        <v>15.135</v>
      </c>
    </row>
    <row r="2742" spans="1:3">
      <c r="A2742" s="68" t="s">
        <v>5491</v>
      </c>
      <c r="B2742" s="69" t="s">
        <v>5492</v>
      </c>
      <c r="C2742" s="70">
        <v>15.257999999999999</v>
      </c>
    </row>
    <row r="2743" spans="1:3">
      <c r="A2743" s="71" t="s">
        <v>5493</v>
      </c>
      <c r="B2743" s="72" t="s">
        <v>5494</v>
      </c>
      <c r="C2743" s="73">
        <v>15.487</v>
      </c>
    </row>
    <row r="2744" spans="1:3">
      <c r="A2744" s="68" t="s">
        <v>5495</v>
      </c>
      <c r="B2744" s="69" t="s">
        <v>5496</v>
      </c>
      <c r="C2744" s="70">
        <v>20.262</v>
      </c>
    </row>
    <row r="2745" spans="1:3">
      <c r="A2745" s="71" t="s">
        <v>5497</v>
      </c>
      <c r="B2745" s="72" t="s">
        <v>5498</v>
      </c>
      <c r="C2745" s="73">
        <v>20.355</v>
      </c>
    </row>
    <row r="2746" spans="1:3">
      <c r="A2746" s="68" t="s">
        <v>5499</v>
      </c>
      <c r="B2746" s="69" t="s">
        <v>5500</v>
      </c>
      <c r="C2746" s="70">
        <v>20.904</v>
      </c>
    </row>
    <row r="2747" spans="1:3">
      <c r="A2747" s="71" t="s">
        <v>5501</v>
      </c>
      <c r="B2747" s="72" t="s">
        <v>5502</v>
      </c>
      <c r="C2747" s="73">
        <v>29.454000000000001</v>
      </c>
    </row>
    <row r="2748" spans="1:3">
      <c r="A2748" s="68" t="s">
        <v>5503</v>
      </c>
      <c r="B2748" s="69" t="s">
        <v>5504</v>
      </c>
      <c r="C2748" s="70">
        <v>29.774000000000001</v>
      </c>
    </row>
    <row r="2749" spans="1:3">
      <c r="A2749" s="71" t="s">
        <v>5505</v>
      </c>
      <c r="B2749" s="72" t="s">
        <v>5506</v>
      </c>
      <c r="C2749" s="73">
        <v>30.856000000000002</v>
      </c>
    </row>
    <row r="2750" spans="1:3">
      <c r="A2750" s="68" t="s">
        <v>5507</v>
      </c>
      <c r="B2750" s="69" t="s">
        <v>5508</v>
      </c>
      <c r="C2750" s="70">
        <v>51.034999999999997</v>
      </c>
    </row>
    <row r="2751" spans="1:3">
      <c r="A2751" s="71" t="s">
        <v>5509</v>
      </c>
      <c r="B2751" s="72" t="s">
        <v>5510</v>
      </c>
      <c r="C2751" s="73">
        <v>51.331000000000003</v>
      </c>
    </row>
    <row r="2752" spans="1:3">
      <c r="A2752" s="68" t="s">
        <v>5511</v>
      </c>
      <c r="B2752" s="69" t="s">
        <v>5512</v>
      </c>
      <c r="C2752" s="70">
        <v>54.281999999999996</v>
      </c>
    </row>
    <row r="2753" spans="1:3">
      <c r="A2753" s="71" t="s">
        <v>5513</v>
      </c>
      <c r="B2753" s="72" t="s">
        <v>5514</v>
      </c>
      <c r="C2753" s="73">
        <v>76.44</v>
      </c>
    </row>
    <row r="2754" spans="1:3">
      <c r="A2754" s="68" t="s">
        <v>5515</v>
      </c>
      <c r="B2754" s="69" t="s">
        <v>5516</v>
      </c>
      <c r="C2754" s="70">
        <v>80.25</v>
      </c>
    </row>
    <row r="2755" spans="1:3">
      <c r="A2755" s="71" t="s">
        <v>5517</v>
      </c>
      <c r="B2755" s="72" t="s">
        <v>5518</v>
      </c>
      <c r="C2755" s="73">
        <v>113.71</v>
      </c>
    </row>
    <row r="2756" spans="1:3">
      <c r="A2756" s="68" t="s">
        <v>5519</v>
      </c>
      <c r="B2756" s="69" t="s">
        <v>5520</v>
      </c>
      <c r="C2756" s="70">
        <v>118.56</v>
      </c>
    </row>
    <row r="2757" spans="1:3">
      <c r="A2757" s="71" t="s">
        <v>5521</v>
      </c>
      <c r="B2757" s="72" t="s">
        <v>5522</v>
      </c>
      <c r="C2757" s="73">
        <v>177.042</v>
      </c>
    </row>
    <row r="2758" spans="1:3">
      <c r="A2758" s="68" t="s">
        <v>5523</v>
      </c>
      <c r="B2758" s="69" t="s">
        <v>5524</v>
      </c>
      <c r="C2758" s="70">
        <v>181.892</v>
      </c>
    </row>
    <row r="2759" spans="1:3">
      <c r="A2759" s="71" t="s">
        <v>5525</v>
      </c>
      <c r="B2759" s="72" t="s">
        <v>5526</v>
      </c>
      <c r="C2759" s="73">
        <v>50.091999999999999</v>
      </c>
    </row>
    <row r="2760" spans="1:3">
      <c r="A2760" s="68" t="s">
        <v>5527</v>
      </c>
      <c r="B2760" s="69" t="s">
        <v>5528</v>
      </c>
      <c r="C2760" s="70">
        <v>0</v>
      </c>
    </row>
    <row r="2761" spans="1:3">
      <c r="A2761" s="71" t="s">
        <v>5529</v>
      </c>
      <c r="B2761" s="72" t="s">
        <v>5530</v>
      </c>
      <c r="C2761" s="73">
        <v>77.218000000000004</v>
      </c>
    </row>
    <row r="2762" spans="1:3">
      <c r="A2762" s="68" t="s">
        <v>5531</v>
      </c>
      <c r="B2762" s="69" t="s">
        <v>5532</v>
      </c>
      <c r="C2762" s="70">
        <v>0</v>
      </c>
    </row>
    <row r="2763" spans="1:3">
      <c r="A2763" s="71" t="s">
        <v>5533</v>
      </c>
      <c r="B2763" s="72" t="s">
        <v>5534</v>
      </c>
      <c r="C2763" s="73">
        <v>110.57299999999999</v>
      </c>
    </row>
    <row r="2764" spans="1:3">
      <c r="A2764" s="68" t="s">
        <v>5535</v>
      </c>
      <c r="B2764" s="69" t="s">
        <v>5536</v>
      </c>
      <c r="C2764" s="70">
        <v>0</v>
      </c>
    </row>
    <row r="2765" spans="1:3">
      <c r="A2765" s="71" t="s">
        <v>5537</v>
      </c>
      <c r="B2765" s="72" t="s">
        <v>5538</v>
      </c>
      <c r="C2765" s="73">
        <v>0</v>
      </c>
    </row>
    <row r="2766" spans="1:3">
      <c r="A2766" s="68" t="s">
        <v>5539</v>
      </c>
      <c r="B2766" s="69" t="s">
        <v>5540</v>
      </c>
      <c r="C2766" s="70">
        <v>50.115000000000002</v>
      </c>
    </row>
    <row r="2767" spans="1:3">
      <c r="A2767" s="71" t="s">
        <v>5541</v>
      </c>
      <c r="B2767" s="72" t="s">
        <v>5542</v>
      </c>
      <c r="C2767" s="73">
        <v>0</v>
      </c>
    </row>
    <row r="2768" spans="1:3">
      <c r="A2768" s="68" t="s">
        <v>5543</v>
      </c>
      <c r="B2768" s="69" t="s">
        <v>5544</v>
      </c>
      <c r="C2768" s="70">
        <v>77.253</v>
      </c>
    </row>
    <row r="2769" spans="1:3">
      <c r="A2769" s="71" t="s">
        <v>5545</v>
      </c>
      <c r="B2769" s="72" t="s">
        <v>5546</v>
      </c>
      <c r="C2769" s="73">
        <v>0</v>
      </c>
    </row>
    <row r="2770" spans="1:3">
      <c r="A2770" s="68" t="s">
        <v>5547</v>
      </c>
      <c r="B2770" s="69" t="s">
        <v>5548</v>
      </c>
      <c r="C2770" s="70">
        <v>110.636</v>
      </c>
    </row>
    <row r="2771" spans="1:3">
      <c r="A2771" s="71" t="s">
        <v>5549</v>
      </c>
      <c r="B2771" s="72" t="s">
        <v>5550</v>
      </c>
      <c r="C2771" s="73">
        <v>0</v>
      </c>
    </row>
    <row r="2772" spans="1:3">
      <c r="A2772" s="68" t="s">
        <v>5551</v>
      </c>
      <c r="B2772" s="69" t="s">
        <v>5552</v>
      </c>
      <c r="C2772" s="70">
        <v>0</v>
      </c>
    </row>
    <row r="2773" spans="1:3">
      <c r="A2773" s="71" t="s">
        <v>5553</v>
      </c>
      <c r="B2773" s="72" t="s">
        <v>5554</v>
      </c>
      <c r="C2773" s="73">
        <v>0</v>
      </c>
    </row>
    <row r="2774" spans="1:3">
      <c r="A2774" s="68" t="s">
        <v>5555</v>
      </c>
      <c r="B2774" s="69" t="s">
        <v>5556</v>
      </c>
      <c r="C2774" s="70">
        <v>49.822000000000003</v>
      </c>
    </row>
    <row r="2775" spans="1:3">
      <c r="A2775" s="71" t="s">
        <v>5557</v>
      </c>
      <c r="B2775" s="72" t="s">
        <v>5558</v>
      </c>
      <c r="C2775" s="73">
        <v>0</v>
      </c>
    </row>
    <row r="2776" spans="1:3">
      <c r="A2776" s="68" t="s">
        <v>5559</v>
      </c>
      <c r="B2776" s="69" t="s">
        <v>5560</v>
      </c>
      <c r="C2776" s="70">
        <v>76.438000000000002</v>
      </c>
    </row>
    <row r="2777" spans="1:3">
      <c r="A2777" s="71" t="s">
        <v>5561</v>
      </c>
      <c r="B2777" s="72" t="s">
        <v>5562</v>
      </c>
      <c r="C2777" s="73">
        <v>0</v>
      </c>
    </row>
    <row r="2778" spans="1:3">
      <c r="A2778" s="68" t="s">
        <v>5563</v>
      </c>
      <c r="B2778" s="69" t="s">
        <v>5564</v>
      </c>
      <c r="C2778" s="70">
        <v>110.19199999999999</v>
      </c>
    </row>
    <row r="2779" spans="1:3">
      <c r="A2779" s="71" t="s">
        <v>5565</v>
      </c>
      <c r="B2779" s="72" t="s">
        <v>5566</v>
      </c>
      <c r="C2779" s="73">
        <v>0</v>
      </c>
    </row>
    <row r="2780" spans="1:3">
      <c r="A2780" s="68" t="s">
        <v>5567</v>
      </c>
      <c r="B2780" s="69" t="s">
        <v>5568</v>
      </c>
      <c r="C2780" s="70">
        <v>0</v>
      </c>
    </row>
    <row r="2781" spans="1:3">
      <c r="A2781" s="71" t="s">
        <v>5569</v>
      </c>
      <c r="B2781" s="72" t="s">
        <v>5570</v>
      </c>
      <c r="C2781" s="73">
        <v>0</v>
      </c>
    </row>
    <row r="2782" spans="1:3">
      <c r="A2782" s="68" t="s">
        <v>5571</v>
      </c>
      <c r="B2782" s="69" t="s">
        <v>5572</v>
      </c>
      <c r="C2782" s="70">
        <v>49.844000000000001</v>
      </c>
    </row>
    <row r="2783" spans="1:3">
      <c r="A2783" s="71" t="s">
        <v>5573</v>
      </c>
      <c r="B2783" s="72" t="s">
        <v>5574</v>
      </c>
      <c r="C2783" s="73">
        <v>0</v>
      </c>
    </row>
    <row r="2784" spans="1:3">
      <c r="A2784" s="68" t="s">
        <v>5575</v>
      </c>
      <c r="B2784" s="69" t="s">
        <v>5576</v>
      </c>
      <c r="C2784" s="70">
        <v>76.472999999999999</v>
      </c>
    </row>
    <row r="2785" spans="1:3">
      <c r="A2785" s="71" t="s">
        <v>5577</v>
      </c>
      <c r="B2785" s="72" t="s">
        <v>5578</v>
      </c>
      <c r="C2785" s="73">
        <v>0</v>
      </c>
    </row>
    <row r="2786" spans="1:3">
      <c r="A2786" s="68" t="s">
        <v>5579</v>
      </c>
      <c r="B2786" s="69" t="s">
        <v>5580</v>
      </c>
      <c r="C2786" s="70">
        <v>110.19799999999999</v>
      </c>
    </row>
    <row r="2787" spans="1:3">
      <c r="A2787" s="71" t="s">
        <v>5581</v>
      </c>
      <c r="B2787" s="72" t="s">
        <v>5582</v>
      </c>
      <c r="C2787" s="73">
        <v>0</v>
      </c>
    </row>
    <row r="2788" spans="1:3">
      <c r="A2788" s="68" t="s">
        <v>5583</v>
      </c>
      <c r="B2788" s="69" t="s">
        <v>5584</v>
      </c>
      <c r="C2788" s="70">
        <v>0</v>
      </c>
    </row>
    <row r="2789" spans="1:3">
      <c r="A2789" s="71" t="s">
        <v>5585</v>
      </c>
      <c r="B2789" s="72" t="s">
        <v>5586</v>
      </c>
      <c r="C2789" s="73">
        <v>0</v>
      </c>
    </row>
    <row r="2790" spans="1:3">
      <c r="A2790" s="68" t="s">
        <v>5587</v>
      </c>
      <c r="B2790" s="69" t="s">
        <v>5588</v>
      </c>
      <c r="C2790" s="70">
        <v>55.823</v>
      </c>
    </row>
    <row r="2791" spans="1:3">
      <c r="A2791" s="71" t="s">
        <v>5589</v>
      </c>
      <c r="B2791" s="72" t="s">
        <v>5590</v>
      </c>
      <c r="C2791" s="73">
        <v>77.647999999999996</v>
      </c>
    </row>
    <row r="2792" spans="1:3">
      <c r="A2792" s="68" t="s">
        <v>5591</v>
      </c>
      <c r="B2792" s="69" t="s">
        <v>5592</v>
      </c>
      <c r="C2792" s="70">
        <v>109.32599999999999</v>
      </c>
    </row>
    <row r="2793" spans="1:3">
      <c r="A2793" s="71" t="s">
        <v>5593</v>
      </c>
      <c r="B2793" s="72" t="s">
        <v>5594</v>
      </c>
      <c r="C2793" s="73">
        <v>0</v>
      </c>
    </row>
    <row r="2794" spans="1:3">
      <c r="A2794" s="68" t="s">
        <v>5595</v>
      </c>
      <c r="B2794" s="69" t="s">
        <v>5596</v>
      </c>
      <c r="C2794" s="70">
        <v>0</v>
      </c>
    </row>
    <row r="2795" spans="1:3">
      <c r="A2795" s="71" t="s">
        <v>5597</v>
      </c>
      <c r="B2795" s="72" t="s">
        <v>5598</v>
      </c>
      <c r="C2795" s="73">
        <v>55.844999999999999</v>
      </c>
    </row>
    <row r="2796" spans="1:3">
      <c r="A2796" s="68" t="s">
        <v>5599</v>
      </c>
      <c r="B2796" s="69" t="s">
        <v>5600</v>
      </c>
      <c r="C2796" s="70">
        <v>77.682000000000002</v>
      </c>
    </row>
    <row r="2797" spans="1:3">
      <c r="A2797" s="71" t="s">
        <v>5601</v>
      </c>
      <c r="B2797" s="72" t="s">
        <v>5602</v>
      </c>
      <c r="C2797" s="73">
        <v>109.33199999999999</v>
      </c>
    </row>
    <row r="2798" spans="1:3">
      <c r="A2798" s="68" t="s">
        <v>5603</v>
      </c>
      <c r="B2798" s="69" t="s">
        <v>5604</v>
      </c>
      <c r="C2798" s="70">
        <v>0</v>
      </c>
    </row>
    <row r="2799" spans="1:3">
      <c r="A2799" s="71" t="s">
        <v>5605</v>
      </c>
      <c r="B2799" s="72" t="s">
        <v>5606</v>
      </c>
      <c r="C2799" s="73">
        <v>0</v>
      </c>
    </row>
    <row r="2800" spans="1:3">
      <c r="A2800" s="68" t="s">
        <v>5607</v>
      </c>
      <c r="B2800" s="69" t="s">
        <v>5608</v>
      </c>
      <c r="C2800" s="70">
        <v>71.009</v>
      </c>
    </row>
    <row r="2801" spans="1:3">
      <c r="A2801" s="71" t="s">
        <v>5609</v>
      </c>
      <c r="B2801" s="72" t="s">
        <v>5610</v>
      </c>
      <c r="C2801" s="73">
        <v>100.47499999999999</v>
      </c>
    </row>
    <row r="2802" spans="1:3">
      <c r="A2802" s="68" t="s">
        <v>5611</v>
      </c>
      <c r="B2802" s="69" t="s">
        <v>5612</v>
      </c>
      <c r="C2802" s="70">
        <v>140.999</v>
      </c>
    </row>
    <row r="2803" spans="1:3">
      <c r="A2803" s="71" t="s">
        <v>5613</v>
      </c>
      <c r="B2803" s="72" t="s">
        <v>5614</v>
      </c>
      <c r="C2803" s="73">
        <v>0</v>
      </c>
    </row>
    <row r="2804" spans="1:3">
      <c r="A2804" s="68" t="s">
        <v>5615</v>
      </c>
      <c r="B2804" s="69" t="s">
        <v>5616</v>
      </c>
      <c r="C2804" s="70">
        <v>0</v>
      </c>
    </row>
    <row r="2805" spans="1:3">
      <c r="A2805" s="71" t="s">
        <v>5617</v>
      </c>
      <c r="B2805" s="72" t="s">
        <v>5618</v>
      </c>
      <c r="C2805" s="73">
        <v>71.031000000000006</v>
      </c>
    </row>
    <row r="2806" spans="1:3">
      <c r="A2806" s="68" t="s">
        <v>5619</v>
      </c>
      <c r="B2806" s="69" t="s">
        <v>5620</v>
      </c>
      <c r="C2806" s="70">
        <v>100.509</v>
      </c>
    </row>
    <row r="2807" spans="1:3">
      <c r="A2807" s="71" t="s">
        <v>5621</v>
      </c>
      <c r="B2807" s="72" t="s">
        <v>5622</v>
      </c>
      <c r="C2807" s="73">
        <v>140.999</v>
      </c>
    </row>
    <row r="2808" spans="1:3">
      <c r="A2808" s="68" t="s">
        <v>5623</v>
      </c>
      <c r="B2808" s="69" t="s">
        <v>5624</v>
      </c>
      <c r="C2808" s="70">
        <v>0</v>
      </c>
    </row>
    <row r="2809" spans="1:3">
      <c r="A2809" s="71" t="s">
        <v>5625</v>
      </c>
      <c r="B2809" s="72" t="s">
        <v>5626</v>
      </c>
      <c r="C2809" s="73">
        <v>0</v>
      </c>
    </row>
    <row r="2810" spans="1:3">
      <c r="A2810" s="68" t="s">
        <v>5627</v>
      </c>
      <c r="B2810" s="69" t="s">
        <v>5628</v>
      </c>
      <c r="C2810" s="70">
        <v>0</v>
      </c>
    </row>
    <row r="2811" spans="1:3">
      <c r="A2811" s="71" t="s">
        <v>5629</v>
      </c>
      <c r="B2811" s="72" t="s">
        <v>5630</v>
      </c>
      <c r="C2811" s="73">
        <v>0</v>
      </c>
    </row>
    <row r="2812" spans="1:3">
      <c r="A2812" s="68" t="s">
        <v>5631</v>
      </c>
      <c r="B2812" s="69" t="s">
        <v>5632</v>
      </c>
      <c r="C2812" s="70">
        <v>0</v>
      </c>
    </row>
    <row r="2813" spans="1:3">
      <c r="A2813" s="71" t="s">
        <v>5633</v>
      </c>
      <c r="B2813" s="72" t="s">
        <v>5634</v>
      </c>
      <c r="C2813" s="73">
        <v>0</v>
      </c>
    </row>
    <row r="2814" spans="1:3">
      <c r="A2814" s="68" t="s">
        <v>5635</v>
      </c>
      <c r="B2814" s="69" t="s">
        <v>5636</v>
      </c>
      <c r="C2814" s="70">
        <v>0</v>
      </c>
    </row>
    <row r="2815" spans="1:3">
      <c r="A2815" s="71" t="s">
        <v>5637</v>
      </c>
      <c r="B2815" s="72" t="s">
        <v>5638</v>
      </c>
      <c r="C2815" s="73">
        <v>0</v>
      </c>
    </row>
    <row r="2816" spans="1:3">
      <c r="A2816" s="68" t="s">
        <v>5639</v>
      </c>
      <c r="B2816" s="69" t="s">
        <v>5640</v>
      </c>
      <c r="C2816" s="70">
        <v>0</v>
      </c>
    </row>
    <row r="2817" spans="1:3">
      <c r="A2817" s="71" t="s">
        <v>5641</v>
      </c>
      <c r="B2817" s="72" t="s">
        <v>5642</v>
      </c>
      <c r="C2817" s="73">
        <v>0</v>
      </c>
    </row>
    <row r="2818" spans="1:3">
      <c r="A2818" s="68" t="s">
        <v>5643</v>
      </c>
      <c r="B2818" s="69" t="s">
        <v>5644</v>
      </c>
      <c r="C2818" s="70">
        <v>14.55</v>
      </c>
    </row>
    <row r="2819" spans="1:3">
      <c r="A2819" s="71" t="s">
        <v>5645</v>
      </c>
      <c r="B2819" s="72" t="s">
        <v>5646</v>
      </c>
      <c r="C2819" s="73">
        <v>19.018000000000001</v>
      </c>
    </row>
    <row r="2820" spans="1:3">
      <c r="A2820" s="68" t="s">
        <v>5647</v>
      </c>
      <c r="B2820" s="69" t="s">
        <v>5648</v>
      </c>
      <c r="C2820" s="70">
        <v>27.696000000000002</v>
      </c>
    </row>
    <row r="2821" spans="1:3">
      <c r="A2821" s="71" t="s">
        <v>5649</v>
      </c>
      <c r="B2821" s="72" t="s">
        <v>5650</v>
      </c>
      <c r="C2821" s="73">
        <v>14.558999999999999</v>
      </c>
    </row>
    <row r="2822" spans="1:3">
      <c r="A2822" s="68" t="s">
        <v>5651</v>
      </c>
      <c r="B2822" s="69" t="s">
        <v>5652</v>
      </c>
      <c r="C2822" s="70">
        <v>19.03</v>
      </c>
    </row>
    <row r="2823" spans="1:3">
      <c r="A2823" s="71" t="s">
        <v>5653</v>
      </c>
      <c r="B2823" s="72" t="s">
        <v>5654</v>
      </c>
      <c r="C2823" s="73">
        <v>27.704999999999998</v>
      </c>
    </row>
    <row r="2824" spans="1:3">
      <c r="A2824" s="68" t="s">
        <v>5655</v>
      </c>
      <c r="B2824" s="69" t="s">
        <v>5656</v>
      </c>
      <c r="C2824" s="70">
        <v>0</v>
      </c>
    </row>
    <row r="2825" spans="1:3">
      <c r="A2825" s="71" t="s">
        <v>5657</v>
      </c>
      <c r="B2825" s="72" t="s">
        <v>5658</v>
      </c>
      <c r="C2825" s="73">
        <v>0</v>
      </c>
    </row>
    <row r="2826" spans="1:3">
      <c r="A2826" s="68" t="s">
        <v>5659</v>
      </c>
      <c r="B2826" s="69" t="s">
        <v>5660</v>
      </c>
      <c r="C2826" s="70">
        <v>0</v>
      </c>
    </row>
    <row r="2827" spans="1:3">
      <c r="A2827" s="71" t="s">
        <v>5661</v>
      </c>
      <c r="B2827" s="72" t="s">
        <v>5662</v>
      </c>
      <c r="C2827" s="73">
        <v>0</v>
      </c>
    </row>
    <row r="2828" spans="1:3">
      <c r="A2828" s="68" t="s">
        <v>5663</v>
      </c>
      <c r="B2828" s="69" t="s">
        <v>5664</v>
      </c>
      <c r="C2828" s="70">
        <v>0</v>
      </c>
    </row>
    <row r="2829" spans="1:3">
      <c r="A2829" s="71" t="s">
        <v>5665</v>
      </c>
      <c r="B2829" s="72" t="s">
        <v>5666</v>
      </c>
      <c r="C2829" s="73">
        <v>0</v>
      </c>
    </row>
    <row r="2830" spans="1:3">
      <c r="A2830" s="68" t="s">
        <v>5667</v>
      </c>
      <c r="B2830" s="69" t="s">
        <v>5668</v>
      </c>
      <c r="C2830" s="70">
        <v>0.34799999999999998</v>
      </c>
    </row>
    <row r="2831" spans="1:3">
      <c r="A2831" s="71" t="s">
        <v>5669</v>
      </c>
      <c r="B2831" s="72" t="s">
        <v>914</v>
      </c>
      <c r="C2831" s="73">
        <v>0.34799999999999998</v>
      </c>
    </row>
    <row r="2832" spans="1:3">
      <c r="A2832" s="68" t="s">
        <v>5670</v>
      </c>
      <c r="B2832" s="69" t="s">
        <v>5671</v>
      </c>
      <c r="C2832" s="70">
        <v>0.34799999999999998</v>
      </c>
    </row>
    <row r="2833" spans="1:3">
      <c r="A2833" s="71" t="s">
        <v>5672</v>
      </c>
      <c r="B2833" s="72" t="s">
        <v>5673</v>
      </c>
      <c r="C2833" s="73">
        <v>0.38500000000000001</v>
      </c>
    </row>
    <row r="2834" spans="1:3">
      <c r="A2834" s="68" t="s">
        <v>5674</v>
      </c>
      <c r="B2834" s="69" t="s">
        <v>5675</v>
      </c>
      <c r="C2834" s="70">
        <v>0.38500000000000001</v>
      </c>
    </row>
    <row r="2835" spans="1:3">
      <c r="A2835" s="71" t="s">
        <v>5676</v>
      </c>
      <c r="B2835" s="72" t="s">
        <v>5677</v>
      </c>
      <c r="C2835" s="73">
        <v>0.38500000000000001</v>
      </c>
    </row>
    <row r="2836" spans="1:3">
      <c r="A2836" s="68" t="s">
        <v>5678</v>
      </c>
      <c r="B2836" s="69" t="s">
        <v>5679</v>
      </c>
      <c r="C2836" s="70">
        <v>0.34699999999999998</v>
      </c>
    </row>
    <row r="2837" spans="1:3">
      <c r="A2837" s="71" t="s">
        <v>5680</v>
      </c>
      <c r="B2837" s="72" t="s">
        <v>5681</v>
      </c>
      <c r="C2837" s="73">
        <v>0.84599999999999997</v>
      </c>
    </row>
    <row r="2838" spans="1:3">
      <c r="A2838" s="68" t="s">
        <v>5682</v>
      </c>
      <c r="B2838" s="69" t="s">
        <v>5683</v>
      </c>
      <c r="C2838" s="70">
        <v>0.87</v>
      </c>
    </row>
    <row r="2839" spans="1:3">
      <c r="A2839" s="71" t="s">
        <v>5684</v>
      </c>
      <c r="B2839" s="72" t="s">
        <v>5685</v>
      </c>
      <c r="C2839" s="73">
        <v>0.86099999999999999</v>
      </c>
    </row>
    <row r="2840" spans="1:3">
      <c r="A2840" s="68" t="s">
        <v>5686</v>
      </c>
      <c r="B2840" s="69" t="s">
        <v>5687</v>
      </c>
      <c r="C2840" s="70">
        <v>0.88500000000000001</v>
      </c>
    </row>
    <row r="2841" spans="1:3">
      <c r="A2841" s="71" t="s">
        <v>5688</v>
      </c>
      <c r="B2841" s="72" t="s">
        <v>5689</v>
      </c>
      <c r="C2841" s="73">
        <v>0.97499999999999998</v>
      </c>
    </row>
    <row r="2842" spans="1:3">
      <c r="A2842" s="68" t="s">
        <v>5690</v>
      </c>
      <c r="B2842" s="69" t="s">
        <v>5691</v>
      </c>
      <c r="C2842" s="70">
        <v>1585</v>
      </c>
    </row>
    <row r="2843" spans="1:3">
      <c r="A2843" s="71" t="s">
        <v>5692</v>
      </c>
      <c r="B2843" s="72" t="s">
        <v>5693</v>
      </c>
      <c r="C2843" s="73">
        <v>0</v>
      </c>
    </row>
    <row r="2844" spans="1:3">
      <c r="A2844" s="68" t="s">
        <v>5694</v>
      </c>
      <c r="B2844" s="69" t="s">
        <v>5695</v>
      </c>
      <c r="C2844" s="70">
        <v>3.927</v>
      </c>
    </row>
    <row r="2845" spans="1:3">
      <c r="A2845" s="71" t="s">
        <v>5696</v>
      </c>
      <c r="B2845" s="72" t="s">
        <v>5697</v>
      </c>
      <c r="C2845" s="73">
        <v>0.88500000000000001</v>
      </c>
    </row>
    <row r="2846" spans="1:3">
      <c r="A2846" s="68" t="s">
        <v>5698</v>
      </c>
      <c r="B2846" s="69" t="s">
        <v>5697</v>
      </c>
      <c r="C2846" s="70">
        <v>0.90600000000000003</v>
      </c>
    </row>
    <row r="2847" spans="1:3">
      <c r="A2847" s="71" t="s">
        <v>5699</v>
      </c>
      <c r="B2847" s="72" t="s">
        <v>5700</v>
      </c>
      <c r="C2847" s="73">
        <v>0.95499999999999996</v>
      </c>
    </row>
    <row r="2848" spans="1:3">
      <c r="A2848" s="68" t="s">
        <v>5701</v>
      </c>
      <c r="B2848" s="69" t="s">
        <v>5700</v>
      </c>
      <c r="C2848" s="70">
        <v>0</v>
      </c>
    </row>
    <row r="2849" spans="1:3">
      <c r="A2849" s="71" t="s">
        <v>5702</v>
      </c>
      <c r="B2849" s="72" t="s">
        <v>5703</v>
      </c>
      <c r="C2849" s="73">
        <v>0.90900000000000003</v>
      </c>
    </row>
    <row r="2850" spans="1:3">
      <c r="A2850" s="68" t="s">
        <v>5704</v>
      </c>
      <c r="B2850" s="69" t="s">
        <v>5705</v>
      </c>
      <c r="C2850" s="70">
        <v>0.96</v>
      </c>
    </row>
    <row r="2851" spans="1:3">
      <c r="A2851" s="71" t="s">
        <v>5706</v>
      </c>
      <c r="B2851" s="72" t="s">
        <v>5707</v>
      </c>
      <c r="C2851" s="73">
        <v>0.877</v>
      </c>
    </row>
    <row r="2852" spans="1:3">
      <c r="A2852" s="68" t="s">
        <v>5708</v>
      </c>
      <c r="B2852" s="69" t="s">
        <v>5709</v>
      </c>
      <c r="C2852" s="70">
        <v>1.0509999999999999</v>
      </c>
    </row>
    <row r="2853" spans="1:3">
      <c r="A2853" s="71" t="s">
        <v>5710</v>
      </c>
      <c r="B2853" s="72" t="s">
        <v>5711</v>
      </c>
      <c r="C2853" s="73">
        <v>1.581</v>
      </c>
    </row>
    <row r="2854" spans="1:3">
      <c r="A2854" s="68" t="s">
        <v>5712</v>
      </c>
      <c r="B2854" s="69" t="s">
        <v>5713</v>
      </c>
      <c r="C2854" s="70">
        <v>2.927</v>
      </c>
    </row>
    <row r="2855" spans="1:3">
      <c r="A2855" s="71" t="s">
        <v>5714</v>
      </c>
      <c r="B2855" s="72" t="s">
        <v>5715</v>
      </c>
      <c r="C2855" s="73">
        <v>3.9820000000000002</v>
      </c>
    </row>
    <row r="2856" spans="1:3">
      <c r="A2856" s="68" t="s">
        <v>5716</v>
      </c>
      <c r="B2856" s="69" t="s">
        <v>5717</v>
      </c>
      <c r="C2856" s="70">
        <v>0</v>
      </c>
    </row>
    <row r="2857" spans="1:3">
      <c r="A2857" s="71" t="s">
        <v>5718</v>
      </c>
      <c r="B2857" s="72" t="s">
        <v>5719</v>
      </c>
      <c r="C2857" s="73">
        <v>0</v>
      </c>
    </row>
    <row r="2858" spans="1:3">
      <c r="A2858" s="68" t="s">
        <v>5720</v>
      </c>
      <c r="B2858" s="69" t="s">
        <v>5719</v>
      </c>
      <c r="C2858" s="70">
        <v>0</v>
      </c>
    </row>
    <row r="2859" spans="1:3">
      <c r="A2859" s="71" t="s">
        <v>5721</v>
      </c>
      <c r="B2859" s="72" t="s">
        <v>5722</v>
      </c>
      <c r="C2859" s="73">
        <v>27.728999999999999</v>
      </c>
    </row>
    <row r="2860" spans="1:3">
      <c r="A2860" s="68" t="s">
        <v>5723</v>
      </c>
      <c r="B2860" s="69" t="s">
        <v>5722</v>
      </c>
      <c r="C2860" s="70">
        <v>0</v>
      </c>
    </row>
    <row r="2861" spans="1:3">
      <c r="A2861" s="71" t="s">
        <v>5724</v>
      </c>
      <c r="B2861" s="72" t="s">
        <v>5725</v>
      </c>
      <c r="C2861" s="73">
        <v>50.276000000000003</v>
      </c>
    </row>
    <row r="2862" spans="1:3">
      <c r="A2862" s="68" t="s">
        <v>5726</v>
      </c>
      <c r="B2862" s="69" t="s">
        <v>5725</v>
      </c>
      <c r="C2862" s="70">
        <v>0</v>
      </c>
    </row>
    <row r="2863" spans="1:3">
      <c r="A2863" s="71" t="s">
        <v>5727</v>
      </c>
      <c r="B2863" s="72" t="s">
        <v>5728</v>
      </c>
      <c r="C2863" s="73">
        <v>77.546999999999997</v>
      </c>
    </row>
    <row r="2864" spans="1:3">
      <c r="A2864" s="68" t="s">
        <v>5729</v>
      </c>
      <c r="B2864" s="69" t="s">
        <v>5728</v>
      </c>
      <c r="C2864" s="70">
        <v>0</v>
      </c>
    </row>
    <row r="2865" spans="1:3">
      <c r="A2865" s="71" t="s">
        <v>5730</v>
      </c>
      <c r="B2865" s="72" t="s">
        <v>5731</v>
      </c>
      <c r="C2865" s="73">
        <v>0</v>
      </c>
    </row>
    <row r="2866" spans="1:3">
      <c r="A2866" s="68" t="s">
        <v>5732</v>
      </c>
      <c r="B2866" s="69" t="s">
        <v>5731</v>
      </c>
      <c r="C2866" s="70">
        <v>0</v>
      </c>
    </row>
    <row r="2867" spans="1:3">
      <c r="A2867" s="71" t="s">
        <v>5733</v>
      </c>
      <c r="B2867" s="72" t="s">
        <v>5734</v>
      </c>
      <c r="C2867" s="73">
        <v>0</v>
      </c>
    </row>
    <row r="2868" spans="1:3">
      <c r="A2868" s="68" t="s">
        <v>5735</v>
      </c>
      <c r="B2868" s="69" t="s">
        <v>5734</v>
      </c>
      <c r="C2868" s="70">
        <v>0</v>
      </c>
    </row>
    <row r="2869" spans="1:3">
      <c r="A2869" s="71" t="s">
        <v>5736</v>
      </c>
      <c r="B2869" s="72" t="s">
        <v>5737</v>
      </c>
      <c r="C2869" s="73">
        <v>0</v>
      </c>
    </row>
    <row r="2870" spans="1:3">
      <c r="A2870" s="68" t="s">
        <v>5738</v>
      </c>
      <c r="B2870" s="69" t="s">
        <v>5737</v>
      </c>
      <c r="C2870" s="70">
        <v>0</v>
      </c>
    </row>
    <row r="2871" spans="1:3">
      <c r="A2871" s="71" t="s">
        <v>5739</v>
      </c>
      <c r="B2871" s="72" t="s">
        <v>5740</v>
      </c>
      <c r="C2871" s="73">
        <v>0</v>
      </c>
    </row>
    <row r="2872" spans="1:3">
      <c r="A2872" s="68" t="s">
        <v>5741</v>
      </c>
      <c r="B2872" s="69" t="s">
        <v>5740</v>
      </c>
      <c r="C2872" s="70">
        <v>0</v>
      </c>
    </row>
    <row r="2873" spans="1:3">
      <c r="A2873" s="71" t="s">
        <v>5742</v>
      </c>
      <c r="B2873" s="72" t="s">
        <v>5743</v>
      </c>
      <c r="C2873" s="73">
        <v>19.157</v>
      </c>
    </row>
    <row r="2874" spans="1:3">
      <c r="A2874" s="68" t="s">
        <v>5744</v>
      </c>
      <c r="B2874" s="69" t="s">
        <v>5743</v>
      </c>
      <c r="C2874" s="70">
        <v>0</v>
      </c>
    </row>
    <row r="2875" spans="1:3">
      <c r="A2875" s="71" t="s">
        <v>5745</v>
      </c>
      <c r="B2875" s="72" t="s">
        <v>5746</v>
      </c>
      <c r="C2875" s="73">
        <v>27.533000000000001</v>
      </c>
    </row>
    <row r="2876" spans="1:3">
      <c r="A2876" s="68" t="s">
        <v>5747</v>
      </c>
      <c r="B2876" s="69" t="s">
        <v>5746</v>
      </c>
      <c r="C2876" s="70">
        <v>0</v>
      </c>
    </row>
    <row r="2877" spans="1:3">
      <c r="A2877" s="71" t="s">
        <v>5748</v>
      </c>
      <c r="B2877" s="72" t="s">
        <v>5749</v>
      </c>
      <c r="C2877" s="73">
        <v>50.298000000000002</v>
      </c>
    </row>
    <row r="2878" spans="1:3">
      <c r="A2878" s="68" t="s">
        <v>5750</v>
      </c>
      <c r="B2878" s="69" t="s">
        <v>5749</v>
      </c>
      <c r="C2878" s="70">
        <v>0</v>
      </c>
    </row>
    <row r="2879" spans="1:3">
      <c r="A2879" s="71" t="s">
        <v>5751</v>
      </c>
      <c r="B2879" s="72" t="s">
        <v>5752</v>
      </c>
      <c r="C2879" s="73">
        <v>77.581999999999994</v>
      </c>
    </row>
    <row r="2880" spans="1:3">
      <c r="A2880" s="68" t="s">
        <v>5753</v>
      </c>
      <c r="B2880" s="69" t="s">
        <v>5752</v>
      </c>
      <c r="C2880" s="70">
        <v>0</v>
      </c>
    </row>
    <row r="2881" spans="1:3">
      <c r="A2881" s="71" t="s">
        <v>5754</v>
      </c>
      <c r="B2881" s="72" t="s">
        <v>5755</v>
      </c>
      <c r="C2881" s="73">
        <v>0</v>
      </c>
    </row>
    <row r="2882" spans="1:3">
      <c r="A2882" s="68" t="s">
        <v>5756</v>
      </c>
      <c r="B2882" s="69" t="s">
        <v>5755</v>
      </c>
      <c r="C2882" s="70">
        <v>0</v>
      </c>
    </row>
    <row r="2883" spans="1:3">
      <c r="A2883" s="71" t="s">
        <v>5757</v>
      </c>
      <c r="B2883" s="72" t="s">
        <v>5758</v>
      </c>
      <c r="C2883" s="73">
        <v>0</v>
      </c>
    </row>
    <row r="2884" spans="1:3">
      <c r="A2884" s="68" t="s">
        <v>5759</v>
      </c>
      <c r="B2884" s="69" t="s">
        <v>5758</v>
      </c>
      <c r="C2884" s="70">
        <v>0</v>
      </c>
    </row>
    <row r="2885" spans="1:3">
      <c r="A2885" s="71" t="s">
        <v>5760</v>
      </c>
      <c r="B2885" s="72" t="s">
        <v>5761</v>
      </c>
      <c r="C2885" s="73">
        <v>0</v>
      </c>
    </row>
    <row r="2886" spans="1:3">
      <c r="A2886" s="68" t="s">
        <v>5762</v>
      </c>
      <c r="B2886" s="69" t="s">
        <v>5761</v>
      </c>
      <c r="C2886" s="70">
        <v>0</v>
      </c>
    </row>
    <row r="2887" spans="1:3">
      <c r="A2887" s="71" t="s">
        <v>5763</v>
      </c>
      <c r="B2887" s="72" t="s">
        <v>5764</v>
      </c>
      <c r="C2887" s="73">
        <v>0</v>
      </c>
    </row>
    <row r="2888" spans="1:3">
      <c r="A2888" s="68" t="s">
        <v>5765</v>
      </c>
      <c r="B2888" s="69" t="s">
        <v>5764</v>
      </c>
      <c r="C2888" s="70">
        <v>0</v>
      </c>
    </row>
    <row r="2889" spans="1:3">
      <c r="A2889" s="71" t="s">
        <v>5766</v>
      </c>
      <c r="B2889" s="72" t="s">
        <v>5767</v>
      </c>
      <c r="C2889" s="73">
        <v>18.503</v>
      </c>
    </row>
    <row r="2890" spans="1:3">
      <c r="A2890" s="68" t="s">
        <v>5768</v>
      </c>
      <c r="B2890" s="69" t="s">
        <v>5769</v>
      </c>
      <c r="C2890" s="70">
        <v>27.695</v>
      </c>
    </row>
    <row r="2891" spans="1:3">
      <c r="A2891" s="71" t="s">
        <v>5770</v>
      </c>
      <c r="B2891" s="72" t="s">
        <v>5771</v>
      </c>
      <c r="C2891" s="73">
        <v>55.822000000000003</v>
      </c>
    </row>
    <row r="2892" spans="1:3">
      <c r="A2892" s="68" t="s">
        <v>5772</v>
      </c>
      <c r="B2892" s="69" t="s">
        <v>5773</v>
      </c>
      <c r="C2892" s="70">
        <v>77.641999999999996</v>
      </c>
    </row>
    <row r="2893" spans="1:3">
      <c r="A2893" s="71" t="s">
        <v>5774</v>
      </c>
      <c r="B2893" s="72" t="s">
        <v>5775</v>
      </c>
      <c r="C2893" s="73">
        <v>109.327</v>
      </c>
    </row>
    <row r="2894" spans="1:3">
      <c r="A2894" s="68" t="s">
        <v>5776</v>
      </c>
      <c r="B2894" s="69" t="s">
        <v>5777</v>
      </c>
      <c r="C2894" s="70">
        <v>176.59100000000001</v>
      </c>
    </row>
    <row r="2895" spans="1:3">
      <c r="A2895" s="71" t="s">
        <v>5778</v>
      </c>
      <c r="B2895" s="72" t="s">
        <v>5779</v>
      </c>
      <c r="C2895" s="73">
        <v>309.19900000000001</v>
      </c>
    </row>
    <row r="2896" spans="1:3">
      <c r="A2896" s="68" t="s">
        <v>5780</v>
      </c>
      <c r="B2896" s="69" t="s">
        <v>5781</v>
      </c>
      <c r="C2896" s="70">
        <v>475.36599999999999</v>
      </c>
    </row>
    <row r="2897" spans="1:3">
      <c r="A2897" s="71" t="s">
        <v>5782</v>
      </c>
      <c r="B2897" s="72" t="s">
        <v>5783</v>
      </c>
      <c r="C2897" s="73">
        <v>18.515999999999998</v>
      </c>
    </row>
    <row r="2898" spans="1:3">
      <c r="A2898" s="68" t="s">
        <v>5784</v>
      </c>
      <c r="B2898" s="69" t="s">
        <v>5785</v>
      </c>
      <c r="C2898" s="70">
        <v>0</v>
      </c>
    </row>
    <row r="2899" spans="1:3">
      <c r="A2899" s="71" t="s">
        <v>5786</v>
      </c>
      <c r="B2899" s="72" t="s">
        <v>5787</v>
      </c>
      <c r="C2899" s="73">
        <v>0</v>
      </c>
    </row>
    <row r="2900" spans="1:3">
      <c r="A2900" s="68" t="s">
        <v>5788</v>
      </c>
      <c r="B2900" s="69" t="s">
        <v>5789</v>
      </c>
      <c r="C2900" s="70">
        <v>0</v>
      </c>
    </row>
    <row r="2901" spans="1:3">
      <c r="A2901" s="71" t="s">
        <v>5790</v>
      </c>
      <c r="B2901" s="72" t="s">
        <v>5791</v>
      </c>
      <c r="C2901" s="73">
        <v>109.333</v>
      </c>
    </row>
    <row r="2902" spans="1:3">
      <c r="A2902" s="68" t="s">
        <v>5792</v>
      </c>
      <c r="B2902" s="69" t="s">
        <v>5793</v>
      </c>
      <c r="C2902" s="70">
        <v>176.88</v>
      </c>
    </row>
    <row r="2903" spans="1:3">
      <c r="A2903" s="71" t="s">
        <v>5794</v>
      </c>
      <c r="B2903" s="72" t="s">
        <v>5795</v>
      </c>
      <c r="C2903" s="73">
        <v>309.39600000000002</v>
      </c>
    </row>
    <row r="2904" spans="1:3">
      <c r="A2904" s="68" t="s">
        <v>5796</v>
      </c>
      <c r="B2904" s="69" t="s">
        <v>5797</v>
      </c>
      <c r="C2904" s="70">
        <v>475.56299999999999</v>
      </c>
    </row>
    <row r="2905" spans="1:3">
      <c r="A2905" s="71" t="s">
        <v>5798</v>
      </c>
      <c r="B2905" s="72" t="s">
        <v>5799</v>
      </c>
      <c r="C2905" s="73">
        <v>24.658000000000001</v>
      </c>
    </row>
    <row r="2906" spans="1:3">
      <c r="A2906" s="68" t="s">
        <v>5800</v>
      </c>
      <c r="B2906" s="69" t="s">
        <v>5801</v>
      </c>
      <c r="C2906" s="70">
        <v>36.222000000000001</v>
      </c>
    </row>
    <row r="2907" spans="1:3">
      <c r="A2907" s="71" t="s">
        <v>5802</v>
      </c>
      <c r="B2907" s="72" t="s">
        <v>5803</v>
      </c>
      <c r="C2907" s="73">
        <v>0</v>
      </c>
    </row>
    <row r="2908" spans="1:3">
      <c r="A2908" s="68" t="s">
        <v>5804</v>
      </c>
      <c r="B2908" s="69" t="s">
        <v>5805</v>
      </c>
      <c r="C2908" s="70">
        <v>100.746</v>
      </c>
    </row>
    <row r="2909" spans="1:3">
      <c r="A2909" s="71" t="s">
        <v>5806</v>
      </c>
      <c r="B2909" s="72" t="s">
        <v>5807</v>
      </c>
      <c r="C2909" s="73">
        <v>0</v>
      </c>
    </row>
    <row r="2910" spans="1:3">
      <c r="A2910" s="68" t="s">
        <v>5808</v>
      </c>
      <c r="B2910" s="69" t="s">
        <v>5809</v>
      </c>
      <c r="C2910" s="70">
        <v>0</v>
      </c>
    </row>
    <row r="2911" spans="1:3">
      <c r="A2911" s="71" t="s">
        <v>5810</v>
      </c>
      <c r="B2911" s="72" t="s">
        <v>5811</v>
      </c>
      <c r="C2911" s="73">
        <v>0</v>
      </c>
    </row>
    <row r="2912" spans="1:3">
      <c r="A2912" s="68" t="s">
        <v>5812</v>
      </c>
      <c r="B2912" s="69" t="s">
        <v>5813</v>
      </c>
      <c r="C2912" s="70">
        <v>0</v>
      </c>
    </row>
    <row r="2913" spans="1:3">
      <c r="A2913" s="71" t="s">
        <v>5814</v>
      </c>
      <c r="B2913" s="72" t="s">
        <v>5815</v>
      </c>
      <c r="C2913" s="73">
        <v>24.67</v>
      </c>
    </row>
    <row r="2914" spans="1:3">
      <c r="A2914" s="68" t="s">
        <v>5816</v>
      </c>
      <c r="B2914" s="69" t="s">
        <v>5817</v>
      </c>
      <c r="C2914" s="70">
        <v>36.234000000000002</v>
      </c>
    </row>
    <row r="2915" spans="1:3">
      <c r="A2915" s="71" t="s">
        <v>5818</v>
      </c>
      <c r="B2915" s="72" t="s">
        <v>5819</v>
      </c>
      <c r="C2915" s="73">
        <v>0</v>
      </c>
    </row>
    <row r="2916" spans="1:3">
      <c r="A2916" s="68" t="s">
        <v>5820</v>
      </c>
      <c r="B2916" s="69" t="s">
        <v>5821</v>
      </c>
      <c r="C2916" s="70">
        <v>0</v>
      </c>
    </row>
    <row r="2917" spans="1:3">
      <c r="A2917" s="71" t="s">
        <v>5822</v>
      </c>
      <c r="B2917" s="72" t="s">
        <v>5823</v>
      </c>
      <c r="C2917" s="73">
        <v>0</v>
      </c>
    </row>
    <row r="2918" spans="1:3">
      <c r="A2918" s="68" t="s">
        <v>5824</v>
      </c>
      <c r="B2918" s="69" t="s">
        <v>5825</v>
      </c>
      <c r="C2918" s="70">
        <v>0</v>
      </c>
    </row>
    <row r="2919" spans="1:3">
      <c r="A2919" s="71" t="s">
        <v>5826</v>
      </c>
      <c r="B2919" s="72" t="s">
        <v>5827</v>
      </c>
      <c r="C2919" s="73">
        <v>0</v>
      </c>
    </row>
    <row r="2920" spans="1:3">
      <c r="A2920" s="68" t="s">
        <v>5828</v>
      </c>
      <c r="B2920" s="69" t="s">
        <v>5829</v>
      </c>
      <c r="C2920" s="70">
        <v>0</v>
      </c>
    </row>
    <row r="2921" spans="1:3">
      <c r="A2921" s="71" t="s">
        <v>5830</v>
      </c>
      <c r="B2921" s="72" t="s">
        <v>5831</v>
      </c>
      <c r="C2921" s="73">
        <v>0</v>
      </c>
    </row>
    <row r="2922" spans="1:3">
      <c r="A2922" s="68" t="s">
        <v>5832</v>
      </c>
      <c r="B2922" s="69" t="s">
        <v>5833</v>
      </c>
      <c r="C2922" s="70">
        <v>0</v>
      </c>
    </row>
    <row r="2923" spans="1:3">
      <c r="A2923" s="71" t="s">
        <v>5834</v>
      </c>
      <c r="B2923" s="72" t="s">
        <v>5835</v>
      </c>
      <c r="C2923" s="73">
        <v>0</v>
      </c>
    </row>
    <row r="2924" spans="1:3">
      <c r="A2924" s="68" t="s">
        <v>5836</v>
      </c>
      <c r="B2924" s="69" t="s">
        <v>5837</v>
      </c>
      <c r="C2924" s="70">
        <v>0</v>
      </c>
    </row>
    <row r="2925" spans="1:3">
      <c r="A2925" s="71" t="s">
        <v>5838</v>
      </c>
      <c r="B2925" s="72" t="s">
        <v>5839</v>
      </c>
      <c r="C2925" s="73">
        <v>0</v>
      </c>
    </row>
    <row r="2926" spans="1:3">
      <c r="A2926" s="68" t="s">
        <v>5840</v>
      </c>
      <c r="B2926" s="69" t="s">
        <v>5841</v>
      </c>
      <c r="C2926" s="70">
        <v>0</v>
      </c>
    </row>
    <row r="2927" spans="1:3">
      <c r="A2927" s="71" t="s">
        <v>5842</v>
      </c>
      <c r="B2927" s="72" t="s">
        <v>5843</v>
      </c>
      <c r="C2927" s="73">
        <v>0</v>
      </c>
    </row>
    <row r="2928" spans="1:3">
      <c r="A2928" s="68" t="s">
        <v>5844</v>
      </c>
      <c r="B2928" s="69" t="s">
        <v>5845</v>
      </c>
      <c r="C2928" s="70">
        <v>0</v>
      </c>
    </row>
    <row r="2929" spans="1:3">
      <c r="A2929" s="71" t="s">
        <v>5846</v>
      </c>
      <c r="B2929" s="72" t="s">
        <v>5847</v>
      </c>
      <c r="C2929" s="73">
        <v>0</v>
      </c>
    </row>
    <row r="2930" spans="1:3">
      <c r="A2930" s="68" t="s">
        <v>5848</v>
      </c>
      <c r="B2930" s="69" t="s">
        <v>5849</v>
      </c>
      <c r="C2930" s="70">
        <v>0</v>
      </c>
    </row>
    <row r="2931" spans="1:3">
      <c r="A2931" s="71" t="s">
        <v>5850</v>
      </c>
      <c r="B2931" s="72" t="s">
        <v>5851</v>
      </c>
      <c r="C2931" s="73">
        <v>0</v>
      </c>
    </row>
    <row r="2932" spans="1:3">
      <c r="A2932" s="68" t="s">
        <v>5852</v>
      </c>
      <c r="B2932" s="69" t="s">
        <v>5853</v>
      </c>
      <c r="C2932" s="70">
        <v>0</v>
      </c>
    </row>
    <row r="2933" spans="1:3">
      <c r="A2933" s="71" t="s">
        <v>5854</v>
      </c>
      <c r="B2933" s="72" t="s">
        <v>5855</v>
      </c>
      <c r="C2933" s="73">
        <v>0</v>
      </c>
    </row>
    <row r="2934" spans="1:3">
      <c r="A2934" s="68" t="s">
        <v>5856</v>
      </c>
      <c r="B2934" s="69" t="s">
        <v>5857</v>
      </c>
      <c r="C2934" s="70">
        <v>0</v>
      </c>
    </row>
    <row r="2935" spans="1:3">
      <c r="A2935" s="71" t="s">
        <v>5858</v>
      </c>
      <c r="B2935" s="72" t="s">
        <v>5859</v>
      </c>
      <c r="C2935" s="73">
        <v>0</v>
      </c>
    </row>
    <row r="2936" spans="1:3">
      <c r="A2936" s="68" t="s">
        <v>5860</v>
      </c>
      <c r="B2936" s="69" t="s">
        <v>5861</v>
      </c>
      <c r="C2936" s="70">
        <v>0</v>
      </c>
    </row>
    <row r="2937" spans="1:3">
      <c r="A2937" s="71" t="s">
        <v>5862</v>
      </c>
      <c r="B2937" s="72" t="s">
        <v>5863</v>
      </c>
      <c r="C2937" s="73">
        <v>0</v>
      </c>
    </row>
    <row r="2938" spans="1:3">
      <c r="A2938" s="68" t="s">
        <v>5864</v>
      </c>
      <c r="B2938" s="69" t="s">
        <v>5865</v>
      </c>
      <c r="C2938" s="70">
        <v>0</v>
      </c>
    </row>
    <row r="2939" spans="1:3">
      <c r="A2939" s="71" t="s">
        <v>5866</v>
      </c>
      <c r="B2939" s="72" t="s">
        <v>5867</v>
      </c>
      <c r="C2939" s="73">
        <v>0</v>
      </c>
    </row>
    <row r="2940" spans="1:3">
      <c r="A2940" s="68" t="s">
        <v>5868</v>
      </c>
      <c r="B2940" s="69" t="s">
        <v>5869</v>
      </c>
      <c r="C2940" s="70">
        <v>0</v>
      </c>
    </row>
    <row r="2941" spans="1:3">
      <c r="A2941" s="71" t="s">
        <v>5870</v>
      </c>
      <c r="B2941" s="72" t="s">
        <v>5871</v>
      </c>
      <c r="C2941" s="73">
        <v>0</v>
      </c>
    </row>
    <row r="2942" spans="1:3">
      <c r="A2942" s="68" t="s">
        <v>5872</v>
      </c>
      <c r="B2942" s="69" t="s">
        <v>5873</v>
      </c>
      <c r="C2942" s="70">
        <v>0</v>
      </c>
    </row>
    <row r="2943" spans="1:3">
      <c r="A2943" s="71" t="s">
        <v>5874</v>
      </c>
      <c r="B2943" s="72" t="s">
        <v>5875</v>
      </c>
      <c r="C2943" s="73">
        <v>0</v>
      </c>
    </row>
    <row r="2944" spans="1:3">
      <c r="A2944" s="68" t="s">
        <v>5876</v>
      </c>
      <c r="B2944" s="69" t="s">
        <v>5877</v>
      </c>
      <c r="C2944" s="70">
        <v>0</v>
      </c>
    </row>
    <row r="2945" spans="1:3">
      <c r="A2945" s="71" t="s">
        <v>5878</v>
      </c>
      <c r="B2945" s="72" t="s">
        <v>5879</v>
      </c>
      <c r="C2945" s="73">
        <v>0</v>
      </c>
    </row>
    <row r="2946" spans="1:3">
      <c r="A2946" s="68" t="s">
        <v>5880</v>
      </c>
      <c r="B2946" s="69" t="s">
        <v>5881</v>
      </c>
      <c r="C2946" s="70">
        <v>0</v>
      </c>
    </row>
    <row r="2947" spans="1:3">
      <c r="A2947" s="71" t="s">
        <v>5882</v>
      </c>
      <c r="B2947" s="72" t="s">
        <v>5883</v>
      </c>
      <c r="C2947" s="73">
        <v>0</v>
      </c>
    </row>
    <row r="2948" spans="1:3">
      <c r="A2948" s="68" t="s">
        <v>5884</v>
      </c>
      <c r="B2948" s="69" t="s">
        <v>5885</v>
      </c>
      <c r="C2948" s="70">
        <v>0</v>
      </c>
    </row>
    <row r="2949" spans="1:3">
      <c r="A2949" s="71" t="s">
        <v>5886</v>
      </c>
      <c r="B2949" s="72" t="s">
        <v>5887</v>
      </c>
      <c r="C2949" s="73">
        <v>0</v>
      </c>
    </row>
    <row r="2950" spans="1:3">
      <c r="A2950" s="68" t="s">
        <v>5888</v>
      </c>
      <c r="B2950" s="69" t="s">
        <v>5889</v>
      </c>
      <c r="C2950" s="70">
        <v>0</v>
      </c>
    </row>
    <row r="2951" spans="1:3">
      <c r="A2951" s="71" t="s">
        <v>5890</v>
      </c>
      <c r="B2951" s="72" t="s">
        <v>5891</v>
      </c>
      <c r="C2951" s="73">
        <v>0</v>
      </c>
    </row>
    <row r="2952" spans="1:3">
      <c r="A2952" s="68" t="s">
        <v>5892</v>
      </c>
      <c r="B2952" s="69" t="s">
        <v>5893</v>
      </c>
      <c r="C2952" s="70">
        <v>0</v>
      </c>
    </row>
    <row r="2953" spans="1:3">
      <c r="A2953" s="71" t="s">
        <v>5894</v>
      </c>
      <c r="B2953" s="72" t="s">
        <v>5895</v>
      </c>
      <c r="C2953" s="73">
        <v>0</v>
      </c>
    </row>
    <row r="2954" spans="1:3">
      <c r="A2954" s="68" t="s">
        <v>5896</v>
      </c>
      <c r="B2954" s="69" t="s">
        <v>5897</v>
      </c>
      <c r="C2954" s="70">
        <v>0</v>
      </c>
    </row>
    <row r="2955" spans="1:3">
      <c r="A2955" s="71" t="s">
        <v>5898</v>
      </c>
      <c r="B2955" s="72" t="s">
        <v>5899</v>
      </c>
      <c r="C2955" s="73">
        <v>0</v>
      </c>
    </row>
    <row r="2956" spans="1:3">
      <c r="A2956" s="68" t="s">
        <v>5900</v>
      </c>
      <c r="B2956" s="69" t="s">
        <v>5901</v>
      </c>
      <c r="C2956" s="70">
        <v>0</v>
      </c>
    </row>
    <row r="2957" spans="1:3">
      <c r="A2957" s="71" t="s">
        <v>5902</v>
      </c>
      <c r="B2957" s="72" t="s">
        <v>5903</v>
      </c>
      <c r="C2957" s="73">
        <v>0</v>
      </c>
    </row>
    <row r="2958" spans="1:3">
      <c r="A2958" s="68" t="s">
        <v>5904</v>
      </c>
      <c r="B2958" s="69" t="s">
        <v>5905</v>
      </c>
      <c r="C2958" s="70">
        <v>0</v>
      </c>
    </row>
    <row r="2959" spans="1:3">
      <c r="A2959" s="71" t="s">
        <v>5906</v>
      </c>
      <c r="B2959" s="72" t="s">
        <v>5907</v>
      </c>
      <c r="C2959" s="73">
        <v>0</v>
      </c>
    </row>
    <row r="2960" spans="1:3">
      <c r="A2960" s="68" t="s">
        <v>5908</v>
      </c>
      <c r="B2960" s="69" t="s">
        <v>5909</v>
      </c>
      <c r="C2960" s="70">
        <v>0</v>
      </c>
    </row>
    <row r="2961" spans="1:3">
      <c r="A2961" s="71" t="s">
        <v>5910</v>
      </c>
      <c r="B2961" s="72" t="s">
        <v>5911</v>
      </c>
      <c r="C2961" s="73">
        <v>0</v>
      </c>
    </row>
    <row r="2962" spans="1:3">
      <c r="A2962" s="68" t="s">
        <v>5912</v>
      </c>
      <c r="B2962" s="69" t="s">
        <v>5913</v>
      </c>
      <c r="C2962" s="70">
        <v>0</v>
      </c>
    </row>
    <row r="2963" spans="1:3">
      <c r="A2963" s="71" t="s">
        <v>5914</v>
      </c>
      <c r="B2963" s="72" t="s">
        <v>5915</v>
      </c>
      <c r="C2963" s="73">
        <v>0</v>
      </c>
    </row>
    <row r="2964" spans="1:3">
      <c r="A2964" s="68" t="s">
        <v>5916</v>
      </c>
      <c r="B2964" s="69" t="s">
        <v>5917</v>
      </c>
      <c r="C2964" s="70">
        <v>0</v>
      </c>
    </row>
    <row r="2965" spans="1:3">
      <c r="A2965" s="71" t="s">
        <v>5918</v>
      </c>
      <c r="B2965" s="72" t="s">
        <v>5919</v>
      </c>
      <c r="C2965" s="73">
        <v>0</v>
      </c>
    </row>
    <row r="2966" spans="1:3">
      <c r="A2966" s="68" t="s">
        <v>5920</v>
      </c>
      <c r="B2966" s="69" t="s">
        <v>5921</v>
      </c>
      <c r="C2966" s="70">
        <v>0</v>
      </c>
    </row>
    <row r="2967" spans="1:3">
      <c r="A2967" s="71" t="s">
        <v>5922</v>
      </c>
      <c r="B2967" s="72" t="s">
        <v>5923</v>
      </c>
      <c r="C2967" s="73">
        <v>0</v>
      </c>
    </row>
    <row r="2968" spans="1:3">
      <c r="A2968" s="68" t="s">
        <v>5924</v>
      </c>
      <c r="B2968" s="69" t="s">
        <v>5925</v>
      </c>
      <c r="C2968" s="70">
        <v>0</v>
      </c>
    </row>
    <row r="2969" spans="1:3">
      <c r="A2969" s="71" t="s">
        <v>5926</v>
      </c>
      <c r="B2969" s="72" t="s">
        <v>5927</v>
      </c>
      <c r="C2969" s="73">
        <v>0</v>
      </c>
    </row>
    <row r="2970" spans="1:3">
      <c r="A2970" s="68" t="s">
        <v>5928</v>
      </c>
      <c r="B2970" s="69" t="s">
        <v>5929</v>
      </c>
      <c r="C2970" s="70">
        <v>0</v>
      </c>
    </row>
    <row r="2971" spans="1:3">
      <c r="A2971" s="71" t="s">
        <v>5930</v>
      </c>
      <c r="B2971" s="72" t="s">
        <v>5931</v>
      </c>
      <c r="C2971" s="73">
        <v>0</v>
      </c>
    </row>
    <row r="2972" spans="1:3">
      <c r="A2972" s="68" t="s">
        <v>5932</v>
      </c>
      <c r="B2972" s="69" t="s">
        <v>5933</v>
      </c>
      <c r="C2972" s="70">
        <v>0</v>
      </c>
    </row>
    <row r="2973" spans="1:3">
      <c r="A2973" s="71" t="s">
        <v>5934</v>
      </c>
      <c r="B2973" s="72" t="s">
        <v>5935</v>
      </c>
      <c r="C2973" s="73">
        <v>0</v>
      </c>
    </row>
    <row r="2974" spans="1:3">
      <c r="A2974" s="68" t="s">
        <v>5936</v>
      </c>
      <c r="B2974" s="69" t="s">
        <v>5937</v>
      </c>
      <c r="C2974" s="70">
        <v>0</v>
      </c>
    </row>
    <row r="2975" spans="1:3">
      <c r="A2975" s="71" t="s">
        <v>5938</v>
      </c>
      <c r="B2975" s="72" t="s">
        <v>5939</v>
      </c>
      <c r="C2975" s="73">
        <v>0</v>
      </c>
    </row>
    <row r="2976" spans="1:3">
      <c r="A2976" s="68" t="s">
        <v>5940</v>
      </c>
      <c r="B2976" s="69" t="s">
        <v>5941</v>
      </c>
      <c r="C2976" s="70">
        <v>0</v>
      </c>
    </row>
    <row r="2977" spans="1:3">
      <c r="A2977" s="71" t="s">
        <v>5942</v>
      </c>
      <c r="B2977" s="72" t="s">
        <v>5943</v>
      </c>
      <c r="C2977" s="73">
        <v>0</v>
      </c>
    </row>
    <row r="2978" spans="1:3">
      <c r="A2978" s="68" t="s">
        <v>5944</v>
      </c>
      <c r="B2978" s="69" t="s">
        <v>5945</v>
      </c>
      <c r="C2978" s="70">
        <v>0</v>
      </c>
    </row>
    <row r="2979" spans="1:3">
      <c r="A2979" s="71" t="s">
        <v>5946</v>
      </c>
      <c r="B2979" s="72" t="s">
        <v>5947</v>
      </c>
      <c r="C2979" s="73">
        <v>0</v>
      </c>
    </row>
    <row r="2980" spans="1:3">
      <c r="A2980" s="68" t="s">
        <v>5948</v>
      </c>
      <c r="B2980" s="69" t="s">
        <v>5949</v>
      </c>
      <c r="C2980" s="70">
        <v>0</v>
      </c>
    </row>
    <row r="2981" spans="1:3">
      <c r="A2981" s="71" t="s">
        <v>5950</v>
      </c>
      <c r="B2981" s="72" t="s">
        <v>5951</v>
      </c>
      <c r="C2981" s="73">
        <v>0</v>
      </c>
    </row>
    <row r="2982" spans="1:3">
      <c r="A2982" s="68" t="s">
        <v>5952</v>
      </c>
      <c r="B2982" s="69" t="s">
        <v>5953</v>
      </c>
      <c r="C2982" s="70">
        <v>0</v>
      </c>
    </row>
    <row r="2983" spans="1:3">
      <c r="A2983" s="71" t="s">
        <v>5954</v>
      </c>
      <c r="B2983" s="72" t="s">
        <v>5955</v>
      </c>
      <c r="C2983" s="73">
        <v>0</v>
      </c>
    </row>
    <row r="2984" spans="1:3">
      <c r="A2984" s="68" t="s">
        <v>5956</v>
      </c>
      <c r="B2984" s="69" t="s">
        <v>5957</v>
      </c>
      <c r="C2984" s="70">
        <v>0</v>
      </c>
    </row>
    <row r="2985" spans="1:3">
      <c r="A2985" s="71" t="s">
        <v>5958</v>
      </c>
      <c r="B2985" s="72" t="s">
        <v>5959</v>
      </c>
      <c r="C2985" s="73">
        <v>0</v>
      </c>
    </row>
    <row r="2986" spans="1:3">
      <c r="A2986" s="68" t="s">
        <v>5960</v>
      </c>
      <c r="B2986" s="69" t="s">
        <v>5961</v>
      </c>
      <c r="C2986" s="70">
        <v>0</v>
      </c>
    </row>
    <row r="2987" spans="1:3">
      <c r="A2987" s="71" t="s">
        <v>5962</v>
      </c>
      <c r="B2987" s="72" t="s">
        <v>5963</v>
      </c>
      <c r="C2987" s="73">
        <v>0</v>
      </c>
    </row>
    <row r="2988" spans="1:3">
      <c r="A2988" s="68" t="s">
        <v>5964</v>
      </c>
      <c r="B2988" s="69" t="s">
        <v>5965</v>
      </c>
      <c r="C2988" s="70">
        <v>0</v>
      </c>
    </row>
    <row r="2989" spans="1:3">
      <c r="A2989" s="71" t="s">
        <v>5966</v>
      </c>
      <c r="B2989" s="72" t="s">
        <v>5967</v>
      </c>
      <c r="C2989" s="73">
        <v>0</v>
      </c>
    </row>
    <row r="2990" spans="1:3">
      <c r="A2990" s="68" t="s">
        <v>5968</v>
      </c>
      <c r="B2990" s="69" t="s">
        <v>5969</v>
      </c>
      <c r="C2990" s="70">
        <v>0</v>
      </c>
    </row>
    <row r="2991" spans="1:3">
      <c r="A2991" s="71" t="s">
        <v>5970</v>
      </c>
      <c r="B2991" s="72" t="s">
        <v>5971</v>
      </c>
      <c r="C2991" s="73">
        <v>0</v>
      </c>
    </row>
    <row r="2992" spans="1:3">
      <c r="A2992" s="68" t="s">
        <v>5972</v>
      </c>
      <c r="B2992" s="69" t="s">
        <v>5973</v>
      </c>
      <c r="C2992" s="70">
        <v>0</v>
      </c>
    </row>
    <row r="2993" spans="1:3">
      <c r="A2993" s="71" t="s">
        <v>5974</v>
      </c>
      <c r="B2993" s="72" t="s">
        <v>5975</v>
      </c>
      <c r="C2993" s="73">
        <v>0</v>
      </c>
    </row>
    <row r="2994" spans="1:3">
      <c r="A2994" s="68" t="s">
        <v>5976</v>
      </c>
      <c r="B2994" s="69" t="s">
        <v>5977</v>
      </c>
      <c r="C2994" s="70">
        <v>0</v>
      </c>
    </row>
    <row r="2995" spans="1:3">
      <c r="A2995" s="71" t="s">
        <v>5978</v>
      </c>
      <c r="B2995" s="72" t="s">
        <v>5979</v>
      </c>
      <c r="C2995" s="73">
        <v>0</v>
      </c>
    </row>
    <row r="2996" spans="1:3">
      <c r="A2996" s="68" t="s">
        <v>5980</v>
      </c>
      <c r="B2996" s="69" t="s">
        <v>5981</v>
      </c>
      <c r="C2996" s="70">
        <v>0</v>
      </c>
    </row>
    <row r="2997" spans="1:3">
      <c r="A2997" s="71" t="s">
        <v>5982</v>
      </c>
      <c r="B2997" s="72" t="s">
        <v>5983</v>
      </c>
      <c r="C2997" s="73">
        <v>0</v>
      </c>
    </row>
    <row r="2998" spans="1:3">
      <c r="A2998" s="68" t="s">
        <v>5984</v>
      </c>
      <c r="B2998" s="69" t="s">
        <v>5985</v>
      </c>
      <c r="C2998" s="70">
        <v>0</v>
      </c>
    </row>
    <row r="2999" spans="1:3">
      <c r="A2999" s="71" t="s">
        <v>5986</v>
      </c>
      <c r="B2999" s="72" t="s">
        <v>5987</v>
      </c>
      <c r="C2999" s="73">
        <v>0</v>
      </c>
    </row>
    <row r="3000" spans="1:3">
      <c r="A3000" s="68" t="s">
        <v>5988</v>
      </c>
      <c r="B3000" s="69" t="s">
        <v>5989</v>
      </c>
      <c r="C3000" s="70">
        <v>0</v>
      </c>
    </row>
    <row r="3001" spans="1:3">
      <c r="A3001" s="71" t="s">
        <v>5990</v>
      </c>
      <c r="B3001" s="72" t="s">
        <v>5991</v>
      </c>
      <c r="C3001" s="73">
        <v>0</v>
      </c>
    </row>
    <row r="3002" spans="1:3">
      <c r="A3002" s="68" t="s">
        <v>5992</v>
      </c>
      <c r="B3002" s="69" t="s">
        <v>5993</v>
      </c>
      <c r="C3002" s="70">
        <v>0</v>
      </c>
    </row>
    <row r="3003" spans="1:3">
      <c r="A3003" s="71" t="s">
        <v>5994</v>
      </c>
      <c r="B3003" s="72" t="s">
        <v>5995</v>
      </c>
      <c r="C3003" s="73">
        <v>0</v>
      </c>
    </row>
    <row r="3004" spans="1:3">
      <c r="A3004" s="68" t="s">
        <v>5996</v>
      </c>
      <c r="B3004" s="69" t="s">
        <v>5997</v>
      </c>
      <c r="C3004" s="70">
        <v>0</v>
      </c>
    </row>
    <row r="3005" spans="1:3">
      <c r="A3005" s="71" t="s">
        <v>5998</v>
      </c>
      <c r="B3005" s="72" t="s">
        <v>5999</v>
      </c>
      <c r="C3005" s="73">
        <v>0</v>
      </c>
    </row>
    <row r="3006" spans="1:3">
      <c r="A3006" s="68" t="s">
        <v>6000</v>
      </c>
      <c r="B3006" s="69" t="s">
        <v>6001</v>
      </c>
      <c r="C3006" s="70">
        <v>0</v>
      </c>
    </row>
    <row r="3007" spans="1:3">
      <c r="A3007" s="71" t="s">
        <v>6002</v>
      </c>
      <c r="B3007" s="72" t="s">
        <v>6003</v>
      </c>
      <c r="C3007" s="73">
        <v>0</v>
      </c>
    </row>
    <row r="3008" spans="1:3">
      <c r="A3008" s="68" t="s">
        <v>6004</v>
      </c>
      <c r="B3008" s="69" t="s">
        <v>6005</v>
      </c>
      <c r="C3008" s="70">
        <v>0</v>
      </c>
    </row>
    <row r="3009" spans="1:3">
      <c r="A3009" s="71" t="s">
        <v>6006</v>
      </c>
      <c r="B3009" s="72" t="s">
        <v>6007</v>
      </c>
      <c r="C3009" s="73">
        <v>0</v>
      </c>
    </row>
    <row r="3010" spans="1:3">
      <c r="A3010" s="68" t="s">
        <v>6008</v>
      </c>
      <c r="B3010" s="69" t="s">
        <v>6009</v>
      </c>
      <c r="C3010" s="70">
        <v>0</v>
      </c>
    </row>
    <row r="3011" spans="1:3">
      <c r="A3011" s="71" t="s">
        <v>6010</v>
      </c>
      <c r="B3011" s="72" t="s">
        <v>6011</v>
      </c>
      <c r="C3011" s="73">
        <v>0</v>
      </c>
    </row>
    <row r="3012" spans="1:3">
      <c r="A3012" s="68" t="s">
        <v>6012</v>
      </c>
      <c r="B3012" s="69" t="s">
        <v>6013</v>
      </c>
      <c r="C3012" s="70">
        <v>0</v>
      </c>
    </row>
    <row r="3013" spans="1:3">
      <c r="A3013" s="71" t="s">
        <v>6014</v>
      </c>
      <c r="B3013" s="72" t="s">
        <v>6015</v>
      </c>
      <c r="C3013" s="73">
        <v>0</v>
      </c>
    </row>
    <row r="3014" spans="1:3">
      <c r="A3014" s="68" t="s">
        <v>6016</v>
      </c>
      <c r="B3014" s="69" t="s">
        <v>6017</v>
      </c>
      <c r="C3014" s="70">
        <v>0</v>
      </c>
    </row>
    <row r="3015" spans="1:3">
      <c r="A3015" s="71" t="s">
        <v>6018</v>
      </c>
      <c r="B3015" s="72" t="s">
        <v>6019</v>
      </c>
      <c r="C3015" s="73">
        <v>0</v>
      </c>
    </row>
    <row r="3016" spans="1:3">
      <c r="A3016" s="68" t="s">
        <v>6020</v>
      </c>
      <c r="B3016" s="69" t="s">
        <v>6021</v>
      </c>
      <c r="C3016" s="70">
        <v>0</v>
      </c>
    </row>
    <row r="3017" spans="1:3">
      <c r="A3017" s="71" t="s">
        <v>6022</v>
      </c>
      <c r="B3017" s="72" t="s">
        <v>6023</v>
      </c>
      <c r="C3017" s="73">
        <v>0</v>
      </c>
    </row>
    <row r="3018" spans="1:3">
      <c r="A3018" s="68" t="s">
        <v>6024</v>
      </c>
      <c r="B3018" s="69" t="s">
        <v>6025</v>
      </c>
      <c r="C3018" s="70">
        <v>0</v>
      </c>
    </row>
    <row r="3019" spans="1:3">
      <c r="A3019" s="71" t="s">
        <v>6026</v>
      </c>
      <c r="B3019" s="72" t="s">
        <v>6027</v>
      </c>
      <c r="C3019" s="73">
        <v>0</v>
      </c>
    </row>
    <row r="3020" spans="1:3">
      <c r="A3020" s="68" t="s">
        <v>6028</v>
      </c>
      <c r="B3020" s="69" t="s">
        <v>6029</v>
      </c>
      <c r="C3020" s="70">
        <v>0</v>
      </c>
    </row>
    <row r="3021" spans="1:3">
      <c r="A3021" s="71" t="s">
        <v>6030</v>
      </c>
      <c r="B3021" s="72" t="s">
        <v>6031</v>
      </c>
      <c r="C3021" s="73">
        <v>0</v>
      </c>
    </row>
    <row r="3022" spans="1:3">
      <c r="A3022" s="68" t="s">
        <v>6032</v>
      </c>
      <c r="B3022" s="69" t="s">
        <v>6033</v>
      </c>
      <c r="C3022" s="70">
        <v>0</v>
      </c>
    </row>
    <row r="3023" spans="1:3">
      <c r="A3023" s="71" t="s">
        <v>6034</v>
      </c>
      <c r="B3023" s="72" t="s">
        <v>6035</v>
      </c>
      <c r="C3023" s="73">
        <v>0</v>
      </c>
    </row>
    <row r="3024" spans="1:3">
      <c r="A3024" s="68" t="s">
        <v>6036</v>
      </c>
      <c r="B3024" s="69" t="s">
        <v>6037</v>
      </c>
      <c r="C3024" s="70">
        <v>0</v>
      </c>
    </row>
    <row r="3025" spans="1:3">
      <c r="A3025" s="71" t="s">
        <v>6038</v>
      </c>
      <c r="B3025" s="72" t="s">
        <v>6039</v>
      </c>
      <c r="C3025" s="73">
        <v>0</v>
      </c>
    </row>
    <row r="3026" spans="1:3">
      <c r="A3026" s="68" t="s">
        <v>6040</v>
      </c>
      <c r="B3026" s="69" t="s">
        <v>6041</v>
      </c>
      <c r="C3026" s="70">
        <v>0</v>
      </c>
    </row>
    <row r="3027" spans="1:3">
      <c r="A3027" s="71" t="s">
        <v>6042</v>
      </c>
      <c r="B3027" s="72" t="s">
        <v>6043</v>
      </c>
      <c r="C3027" s="73">
        <v>0</v>
      </c>
    </row>
    <row r="3028" spans="1:3">
      <c r="A3028" s="68" t="s">
        <v>6044</v>
      </c>
      <c r="B3028" s="69" t="s">
        <v>6045</v>
      </c>
      <c r="C3028" s="70">
        <v>0</v>
      </c>
    </row>
    <row r="3029" spans="1:3">
      <c r="A3029" s="71" t="s">
        <v>6046</v>
      </c>
      <c r="B3029" s="72" t="s">
        <v>6047</v>
      </c>
      <c r="C3029" s="73">
        <v>0</v>
      </c>
    </row>
    <row r="3030" spans="1:3">
      <c r="A3030" s="68" t="s">
        <v>6048</v>
      </c>
      <c r="B3030" s="69" t="s">
        <v>6049</v>
      </c>
      <c r="C3030" s="70">
        <v>0</v>
      </c>
    </row>
    <row r="3031" spans="1:3">
      <c r="A3031" s="71" t="s">
        <v>6050</v>
      </c>
      <c r="B3031" s="72" t="s">
        <v>6051</v>
      </c>
      <c r="C3031" s="73">
        <v>0</v>
      </c>
    </row>
    <row r="3032" spans="1:3">
      <c r="A3032" s="68" t="s">
        <v>6052</v>
      </c>
      <c r="B3032" s="69" t="s">
        <v>6053</v>
      </c>
      <c r="C3032" s="70">
        <v>0</v>
      </c>
    </row>
    <row r="3033" spans="1:3">
      <c r="A3033" s="71" t="s">
        <v>6054</v>
      </c>
      <c r="B3033" s="72" t="s">
        <v>6055</v>
      </c>
      <c r="C3033" s="73">
        <v>0</v>
      </c>
    </row>
    <row r="3034" spans="1:3">
      <c r="A3034" s="68" t="s">
        <v>6056</v>
      </c>
      <c r="B3034" s="69" t="s">
        <v>6057</v>
      </c>
      <c r="C3034" s="70">
        <v>0</v>
      </c>
    </row>
    <row r="3035" spans="1:3">
      <c r="A3035" s="71" t="s">
        <v>6058</v>
      </c>
      <c r="B3035" s="72" t="s">
        <v>6059</v>
      </c>
      <c r="C3035" s="73">
        <v>0</v>
      </c>
    </row>
    <row r="3036" spans="1:3">
      <c r="A3036" s="68" t="s">
        <v>6060</v>
      </c>
      <c r="B3036" s="69" t="s">
        <v>6061</v>
      </c>
      <c r="C3036" s="70">
        <v>0</v>
      </c>
    </row>
    <row r="3037" spans="1:3">
      <c r="A3037" s="71" t="s">
        <v>6062</v>
      </c>
      <c r="B3037" s="72" t="s">
        <v>6063</v>
      </c>
      <c r="C3037" s="73">
        <v>0</v>
      </c>
    </row>
    <row r="3038" spans="1:3">
      <c r="A3038" s="68" t="s">
        <v>6064</v>
      </c>
      <c r="B3038" s="69" t="s">
        <v>6065</v>
      </c>
      <c r="C3038" s="70">
        <v>0</v>
      </c>
    </row>
    <row r="3039" spans="1:3">
      <c r="A3039" s="71" t="s">
        <v>6066</v>
      </c>
      <c r="B3039" s="72" t="s">
        <v>6067</v>
      </c>
      <c r="C3039" s="73">
        <v>14.821</v>
      </c>
    </row>
    <row r="3040" spans="1:3">
      <c r="A3040" s="68" t="s">
        <v>6068</v>
      </c>
      <c r="B3040" s="69" t="s">
        <v>6069</v>
      </c>
      <c r="C3040" s="70">
        <v>19.347000000000001</v>
      </c>
    </row>
    <row r="3041" spans="1:3">
      <c r="A3041" s="71" t="s">
        <v>6070</v>
      </c>
      <c r="B3041" s="72" t="s">
        <v>6071</v>
      </c>
      <c r="C3041" s="73">
        <v>28.024999999999999</v>
      </c>
    </row>
    <row r="3042" spans="1:3">
      <c r="A3042" s="68" t="s">
        <v>6072</v>
      </c>
      <c r="B3042" s="69" t="s">
        <v>6073</v>
      </c>
      <c r="C3042" s="70">
        <v>0</v>
      </c>
    </row>
    <row r="3043" spans="1:3">
      <c r="A3043" s="71" t="s">
        <v>6074</v>
      </c>
      <c r="B3043" s="72" t="s">
        <v>6075</v>
      </c>
      <c r="C3043" s="73">
        <v>0</v>
      </c>
    </row>
    <row r="3044" spans="1:3">
      <c r="A3044" s="68" t="s">
        <v>6076</v>
      </c>
      <c r="B3044" s="69" t="s">
        <v>6077</v>
      </c>
      <c r="C3044" s="70">
        <v>0</v>
      </c>
    </row>
    <row r="3045" spans="1:3">
      <c r="A3045" s="71" t="s">
        <v>6078</v>
      </c>
      <c r="B3045" s="72" t="s">
        <v>6079</v>
      </c>
      <c r="C3045" s="73">
        <v>0</v>
      </c>
    </row>
    <row r="3046" spans="1:3">
      <c r="A3046" s="68" t="s">
        <v>6080</v>
      </c>
      <c r="B3046" s="69" t="s">
        <v>6081</v>
      </c>
      <c r="C3046" s="70">
        <v>0</v>
      </c>
    </row>
    <row r="3047" spans="1:3">
      <c r="A3047" s="71" t="s">
        <v>6082</v>
      </c>
      <c r="B3047" s="72" t="s">
        <v>6083</v>
      </c>
      <c r="C3047" s="73">
        <v>0</v>
      </c>
    </row>
    <row r="3048" spans="1:3">
      <c r="A3048" s="68" t="s">
        <v>6084</v>
      </c>
      <c r="B3048" s="69" t="s">
        <v>6085</v>
      </c>
      <c r="C3048" s="70">
        <v>14.83</v>
      </c>
    </row>
    <row r="3049" spans="1:3">
      <c r="A3049" s="71" t="s">
        <v>6086</v>
      </c>
      <c r="B3049" s="72" t="s">
        <v>6087</v>
      </c>
      <c r="C3049" s="73">
        <v>19.359000000000002</v>
      </c>
    </row>
    <row r="3050" spans="1:3">
      <c r="A3050" s="68" t="s">
        <v>6088</v>
      </c>
      <c r="B3050" s="69" t="s">
        <v>6089</v>
      </c>
      <c r="C3050" s="70">
        <v>28.036999999999999</v>
      </c>
    </row>
    <row r="3051" spans="1:3">
      <c r="A3051" s="71" t="s">
        <v>6090</v>
      </c>
      <c r="B3051" s="72" t="s">
        <v>6091</v>
      </c>
      <c r="C3051" s="73">
        <v>0</v>
      </c>
    </row>
    <row r="3052" spans="1:3">
      <c r="A3052" s="68" t="s">
        <v>6092</v>
      </c>
      <c r="B3052" s="69" t="s">
        <v>6093</v>
      </c>
      <c r="C3052" s="70">
        <v>0</v>
      </c>
    </row>
    <row r="3053" spans="1:3">
      <c r="A3053" s="71" t="s">
        <v>6094</v>
      </c>
      <c r="B3053" s="72" t="s">
        <v>6095</v>
      </c>
      <c r="C3053" s="73">
        <v>0</v>
      </c>
    </row>
    <row r="3054" spans="1:3">
      <c r="A3054" s="68" t="s">
        <v>6096</v>
      </c>
      <c r="B3054" s="69" t="s">
        <v>6097</v>
      </c>
      <c r="C3054" s="70">
        <v>0</v>
      </c>
    </row>
    <row r="3055" spans="1:3">
      <c r="A3055" s="71" t="s">
        <v>6098</v>
      </c>
      <c r="B3055" s="72" t="s">
        <v>6099</v>
      </c>
      <c r="C3055" s="73">
        <v>14.473000000000001</v>
      </c>
    </row>
    <row r="3056" spans="1:3">
      <c r="A3056" s="68" t="s">
        <v>6100</v>
      </c>
      <c r="B3056" s="69" t="s">
        <v>6101</v>
      </c>
      <c r="C3056" s="70">
        <v>19.648</v>
      </c>
    </row>
    <row r="3057" spans="1:3">
      <c r="A3057" s="71" t="s">
        <v>6102</v>
      </c>
      <c r="B3057" s="72" t="s">
        <v>6103</v>
      </c>
      <c r="C3057" s="73">
        <v>28.024999999999999</v>
      </c>
    </row>
    <row r="3058" spans="1:3">
      <c r="A3058" s="68" t="s">
        <v>6104</v>
      </c>
      <c r="B3058" s="69" t="s">
        <v>6105</v>
      </c>
      <c r="C3058" s="70">
        <v>14.481999999999999</v>
      </c>
    </row>
    <row r="3059" spans="1:3">
      <c r="A3059" s="71" t="s">
        <v>6106</v>
      </c>
      <c r="B3059" s="72" t="s">
        <v>6107</v>
      </c>
      <c r="C3059" s="73">
        <v>19.66</v>
      </c>
    </row>
    <row r="3060" spans="1:3">
      <c r="A3060" s="68" t="s">
        <v>6108</v>
      </c>
      <c r="B3060" s="69" t="s">
        <v>6109</v>
      </c>
      <c r="C3060" s="70">
        <v>28.036999999999999</v>
      </c>
    </row>
    <row r="3061" spans="1:3">
      <c r="A3061" s="71" t="s">
        <v>6110</v>
      </c>
      <c r="B3061" s="72" t="s">
        <v>6111</v>
      </c>
      <c r="C3061" s="73">
        <v>0</v>
      </c>
    </row>
    <row r="3062" spans="1:3">
      <c r="A3062" s="68" t="s">
        <v>6112</v>
      </c>
      <c r="B3062" s="69" t="s">
        <v>1456</v>
      </c>
      <c r="C3062" s="70">
        <v>0</v>
      </c>
    </row>
    <row r="3063" spans="1:3">
      <c r="A3063" s="71" t="s">
        <v>6113</v>
      </c>
      <c r="B3063" s="72" t="s">
        <v>1456</v>
      </c>
      <c r="C3063" s="73">
        <v>0</v>
      </c>
    </row>
    <row r="3064" spans="1:3">
      <c r="A3064" s="68" t="s">
        <v>6114</v>
      </c>
      <c r="B3064" s="69" t="s">
        <v>1456</v>
      </c>
      <c r="C3064" s="70">
        <v>0</v>
      </c>
    </row>
    <row r="3065" spans="1:3">
      <c r="A3065" s="71" t="s">
        <v>6115</v>
      </c>
      <c r="B3065" s="72" t="s">
        <v>1456</v>
      </c>
      <c r="C3065" s="73">
        <v>0</v>
      </c>
    </row>
    <row r="3066" spans="1:3">
      <c r="A3066" s="68" t="s">
        <v>6116</v>
      </c>
      <c r="B3066" s="69" t="s">
        <v>1456</v>
      </c>
      <c r="C3066" s="70">
        <v>0</v>
      </c>
    </row>
    <row r="3067" spans="1:3">
      <c r="A3067" s="71" t="s">
        <v>6117</v>
      </c>
      <c r="B3067" s="72" t="s">
        <v>1456</v>
      </c>
      <c r="C3067" s="73">
        <v>0</v>
      </c>
    </row>
    <row r="3068" spans="1:3">
      <c r="A3068" s="68" t="s">
        <v>6118</v>
      </c>
      <c r="B3068" s="69" t="s">
        <v>1456</v>
      </c>
      <c r="C3068" s="70">
        <v>0</v>
      </c>
    </row>
    <row r="3069" spans="1:3">
      <c r="A3069" s="71" t="s">
        <v>6119</v>
      </c>
      <c r="B3069" s="72" t="s">
        <v>1456</v>
      </c>
      <c r="C3069" s="73">
        <v>0</v>
      </c>
    </row>
    <row r="3070" spans="1:3">
      <c r="A3070" s="68" t="s">
        <v>6120</v>
      </c>
      <c r="B3070" s="69" t="s">
        <v>1456</v>
      </c>
      <c r="C3070" s="70">
        <v>0</v>
      </c>
    </row>
    <row r="3071" spans="1:3">
      <c r="A3071" s="71" t="s">
        <v>6121</v>
      </c>
      <c r="B3071" s="72" t="s">
        <v>1456</v>
      </c>
      <c r="C3071" s="73">
        <v>0</v>
      </c>
    </row>
    <row r="3072" spans="1:3">
      <c r="A3072" s="68" t="s">
        <v>6122</v>
      </c>
      <c r="B3072" s="69" t="s">
        <v>1456</v>
      </c>
      <c r="C3072" s="70">
        <v>0</v>
      </c>
    </row>
    <row r="3073" spans="1:3">
      <c r="A3073" s="71" t="s">
        <v>6123</v>
      </c>
      <c r="B3073" s="72" t="s">
        <v>1456</v>
      </c>
      <c r="C3073" s="73">
        <v>0</v>
      </c>
    </row>
    <row r="3074" spans="1:3">
      <c r="A3074" s="68" t="s">
        <v>6124</v>
      </c>
      <c r="B3074" s="69" t="s">
        <v>1456</v>
      </c>
      <c r="C3074" s="70">
        <v>0</v>
      </c>
    </row>
    <row r="3075" spans="1:3">
      <c r="A3075" s="71" t="s">
        <v>6125</v>
      </c>
      <c r="B3075" s="72" t="s">
        <v>1456</v>
      </c>
      <c r="C3075" s="73">
        <v>0</v>
      </c>
    </row>
    <row r="3076" spans="1:3">
      <c r="A3076" s="68" t="s">
        <v>6126</v>
      </c>
      <c r="B3076" s="69" t="s">
        <v>1456</v>
      </c>
      <c r="C3076" s="70">
        <v>0</v>
      </c>
    </row>
    <row r="3077" spans="1:3">
      <c r="A3077" s="71" t="s">
        <v>6127</v>
      </c>
      <c r="B3077" s="72" t="s">
        <v>1456</v>
      </c>
      <c r="C3077" s="73">
        <v>0</v>
      </c>
    </row>
    <row r="3078" spans="1:3">
      <c r="A3078" s="68" t="s">
        <v>6128</v>
      </c>
      <c r="B3078" s="69" t="s">
        <v>1456</v>
      </c>
      <c r="C3078" s="70">
        <v>0</v>
      </c>
    </row>
    <row r="3079" spans="1:3">
      <c r="A3079" s="71" t="s">
        <v>6129</v>
      </c>
      <c r="B3079" s="72" t="s">
        <v>1456</v>
      </c>
      <c r="C3079" s="73">
        <v>0</v>
      </c>
    </row>
    <row r="3080" spans="1:3">
      <c r="A3080" s="68" t="s">
        <v>6130</v>
      </c>
      <c r="B3080" s="69" t="s">
        <v>6131</v>
      </c>
      <c r="C3080" s="70">
        <v>0</v>
      </c>
    </row>
    <row r="3081" spans="1:3">
      <c r="A3081" s="71" t="s">
        <v>6132</v>
      </c>
      <c r="B3081" s="72" t="s">
        <v>6131</v>
      </c>
      <c r="C3081" s="73">
        <v>0</v>
      </c>
    </row>
    <row r="3082" spans="1:3">
      <c r="A3082" s="68" t="s">
        <v>6133</v>
      </c>
      <c r="B3082" s="69" t="s">
        <v>6134</v>
      </c>
      <c r="C3082" s="70">
        <v>3.956</v>
      </c>
    </row>
    <row r="3083" spans="1:3">
      <c r="A3083" s="71" t="s">
        <v>6135</v>
      </c>
      <c r="B3083" s="72" t="s">
        <v>1456</v>
      </c>
      <c r="C3083" s="73">
        <v>0</v>
      </c>
    </row>
    <row r="3084" spans="1:3">
      <c r="A3084" s="68" t="s">
        <v>6136</v>
      </c>
      <c r="B3084" s="69" t="s">
        <v>1456</v>
      </c>
      <c r="C3084" s="70">
        <v>0</v>
      </c>
    </row>
    <row r="3085" spans="1:3">
      <c r="A3085" s="71" t="s">
        <v>6137</v>
      </c>
      <c r="B3085" s="72" t="s">
        <v>1456</v>
      </c>
      <c r="C3085" s="73">
        <v>0</v>
      </c>
    </row>
    <row r="3086" spans="1:3">
      <c r="A3086" s="68" t="s">
        <v>6138</v>
      </c>
      <c r="B3086" s="69" t="s">
        <v>1456</v>
      </c>
      <c r="C3086" s="70">
        <v>0</v>
      </c>
    </row>
    <row r="3087" spans="1:3">
      <c r="A3087" s="71" t="s">
        <v>6139</v>
      </c>
      <c r="B3087" s="72" t="s">
        <v>6140</v>
      </c>
      <c r="C3087" s="73">
        <v>3.3849999999999998</v>
      </c>
    </row>
    <row r="3088" spans="1:3">
      <c r="A3088" s="68" t="s">
        <v>6141</v>
      </c>
      <c r="B3088" s="69" t="s">
        <v>1456</v>
      </c>
      <c r="C3088" s="70">
        <v>0</v>
      </c>
    </row>
    <row r="3089" spans="1:3">
      <c r="A3089" s="71" t="s">
        <v>6142</v>
      </c>
      <c r="B3089" s="72" t="s">
        <v>1456</v>
      </c>
      <c r="C3089" s="73">
        <v>0</v>
      </c>
    </row>
    <row r="3090" spans="1:3">
      <c r="A3090" s="68" t="s">
        <v>6143</v>
      </c>
      <c r="B3090" s="69" t="s">
        <v>1456</v>
      </c>
      <c r="C3090" s="70">
        <v>0</v>
      </c>
    </row>
    <row r="3091" spans="1:3">
      <c r="A3091" s="71" t="s">
        <v>6144</v>
      </c>
      <c r="B3091" s="72" t="s">
        <v>1456</v>
      </c>
      <c r="C3091" s="73">
        <v>0</v>
      </c>
    </row>
    <row r="3092" spans="1:3">
      <c r="A3092" s="68" t="s">
        <v>6145</v>
      </c>
      <c r="B3092" s="69" t="s">
        <v>1456</v>
      </c>
      <c r="C3092" s="70">
        <v>0</v>
      </c>
    </row>
    <row r="3093" spans="1:3">
      <c r="A3093" s="71" t="s">
        <v>6146</v>
      </c>
      <c r="B3093" s="72" t="s">
        <v>6147</v>
      </c>
      <c r="C3093" s="73">
        <v>3.8839999999999999</v>
      </c>
    </row>
    <row r="3094" spans="1:3">
      <c r="A3094" s="68" t="s">
        <v>6148</v>
      </c>
      <c r="B3094" s="69" t="s">
        <v>1456</v>
      </c>
      <c r="C3094" s="70">
        <v>0</v>
      </c>
    </row>
    <row r="3095" spans="1:3">
      <c r="A3095" s="71" t="s">
        <v>6149</v>
      </c>
      <c r="B3095" s="72" t="s">
        <v>1456</v>
      </c>
      <c r="C3095" s="73">
        <v>0</v>
      </c>
    </row>
    <row r="3096" spans="1:3">
      <c r="A3096" s="68" t="s">
        <v>6150</v>
      </c>
      <c r="B3096" s="69" t="s">
        <v>1456</v>
      </c>
      <c r="C3096" s="70">
        <v>0</v>
      </c>
    </row>
    <row r="3097" spans="1:3">
      <c r="A3097" s="71" t="s">
        <v>6151</v>
      </c>
      <c r="B3097" s="72" t="s">
        <v>1456</v>
      </c>
      <c r="C3097" s="73">
        <v>0</v>
      </c>
    </row>
    <row r="3098" spans="1:3">
      <c r="A3098" s="68" t="s">
        <v>6152</v>
      </c>
      <c r="B3098" s="69" t="s">
        <v>1456</v>
      </c>
      <c r="C3098" s="70">
        <v>0</v>
      </c>
    </row>
    <row r="3099" spans="1:3">
      <c r="A3099" s="71" t="s">
        <v>6153</v>
      </c>
      <c r="B3099" s="72" t="s">
        <v>1456</v>
      </c>
      <c r="C3099" s="73">
        <v>0</v>
      </c>
    </row>
    <row r="3100" spans="1:3">
      <c r="A3100" s="68" t="s">
        <v>6154</v>
      </c>
      <c r="B3100" s="69" t="s">
        <v>6155</v>
      </c>
      <c r="C3100" s="70">
        <v>2.9550000000000001</v>
      </c>
    </row>
    <row r="3101" spans="1:3">
      <c r="A3101" s="71" t="s">
        <v>6156</v>
      </c>
      <c r="B3101" s="72" t="s">
        <v>1456</v>
      </c>
      <c r="C3101" s="73">
        <v>0</v>
      </c>
    </row>
    <row r="3102" spans="1:3">
      <c r="A3102" s="68" t="s">
        <v>6157</v>
      </c>
      <c r="B3102" s="69" t="s">
        <v>1456</v>
      </c>
      <c r="C3102" s="70">
        <v>0</v>
      </c>
    </row>
    <row r="3103" spans="1:3">
      <c r="A3103" s="71" t="s">
        <v>6158</v>
      </c>
      <c r="B3103" s="72" t="s">
        <v>1456</v>
      </c>
      <c r="C3103" s="73">
        <v>0</v>
      </c>
    </row>
    <row r="3104" spans="1:3">
      <c r="A3104" s="68" t="s">
        <v>6159</v>
      </c>
      <c r="B3104" s="69" t="s">
        <v>6160</v>
      </c>
      <c r="C3104" s="70">
        <v>3.2650000000000001</v>
      </c>
    </row>
    <row r="3105" spans="1:3">
      <c r="A3105" s="71" t="s">
        <v>6161</v>
      </c>
      <c r="B3105" s="72" t="s">
        <v>6162</v>
      </c>
      <c r="C3105" s="73">
        <v>2.9550000000000001</v>
      </c>
    </row>
    <row r="3106" spans="1:3">
      <c r="A3106" s="68" t="s">
        <v>6163</v>
      </c>
      <c r="B3106" s="69" t="s">
        <v>1456</v>
      </c>
      <c r="C3106" s="70">
        <v>0</v>
      </c>
    </row>
    <row r="3107" spans="1:3">
      <c r="A3107" s="71" t="s">
        <v>6164</v>
      </c>
      <c r="B3107" s="72" t="s">
        <v>1456</v>
      </c>
      <c r="C3107" s="73">
        <v>0</v>
      </c>
    </row>
    <row r="3108" spans="1:3">
      <c r="A3108" s="68" t="s">
        <v>6165</v>
      </c>
      <c r="B3108" s="69" t="s">
        <v>1456</v>
      </c>
      <c r="C3108" s="70">
        <v>0</v>
      </c>
    </row>
    <row r="3109" spans="1:3">
      <c r="A3109" s="71" t="s">
        <v>6166</v>
      </c>
      <c r="B3109" s="72" t="s">
        <v>6167</v>
      </c>
      <c r="C3109" s="73">
        <v>3.613</v>
      </c>
    </row>
    <row r="3110" spans="1:3">
      <c r="A3110" s="68" t="s">
        <v>6168</v>
      </c>
      <c r="B3110" s="69" t="s">
        <v>6169</v>
      </c>
      <c r="C3110" s="70">
        <v>2.9550000000000001</v>
      </c>
    </row>
    <row r="3111" spans="1:3">
      <c r="A3111" s="71" t="s">
        <v>6170</v>
      </c>
      <c r="B3111" s="72" t="s">
        <v>1456</v>
      </c>
      <c r="C3111" s="73">
        <v>0</v>
      </c>
    </row>
    <row r="3112" spans="1:3">
      <c r="A3112" s="68" t="s">
        <v>6171</v>
      </c>
      <c r="B3112" s="69" t="s">
        <v>1456</v>
      </c>
      <c r="C3112" s="70">
        <v>0</v>
      </c>
    </row>
    <row r="3113" spans="1:3">
      <c r="A3113" s="71" t="s">
        <v>6172</v>
      </c>
      <c r="B3113" s="72" t="s">
        <v>1456</v>
      </c>
      <c r="C3113" s="73">
        <v>0</v>
      </c>
    </row>
    <row r="3114" spans="1:3">
      <c r="A3114" s="68" t="s">
        <v>6173</v>
      </c>
      <c r="B3114" s="69" t="s">
        <v>6174</v>
      </c>
      <c r="C3114" s="70">
        <v>2.9550000000000001</v>
      </c>
    </row>
    <row r="3115" spans="1:3">
      <c r="A3115" s="71" t="s">
        <v>6175</v>
      </c>
      <c r="B3115" s="72" t="s">
        <v>1456</v>
      </c>
      <c r="C3115" s="73">
        <v>0</v>
      </c>
    </row>
    <row r="3116" spans="1:3">
      <c r="A3116" s="68" t="s">
        <v>6176</v>
      </c>
      <c r="B3116" s="69" t="s">
        <v>6177</v>
      </c>
      <c r="C3116" s="70">
        <v>4.0380000000000003</v>
      </c>
    </row>
    <row r="3117" spans="1:3">
      <c r="A3117" s="71" t="s">
        <v>6178</v>
      </c>
      <c r="B3117" s="72" t="s">
        <v>1456</v>
      </c>
      <c r="C3117" s="73">
        <v>0</v>
      </c>
    </row>
    <row r="3118" spans="1:3">
      <c r="A3118" s="68" t="s">
        <v>6179</v>
      </c>
      <c r="B3118" s="69" t="s">
        <v>6180</v>
      </c>
      <c r="C3118" s="70">
        <v>4.3579999999999997</v>
      </c>
    </row>
    <row r="3119" spans="1:3">
      <c r="A3119" s="71" t="s">
        <v>6181</v>
      </c>
      <c r="B3119" s="72" t="s">
        <v>6182</v>
      </c>
      <c r="C3119" s="73">
        <v>2.9550000000000001</v>
      </c>
    </row>
    <row r="3120" spans="1:3">
      <c r="A3120" s="68" t="s">
        <v>6183</v>
      </c>
      <c r="B3120" s="69" t="s">
        <v>1456</v>
      </c>
      <c r="C3120" s="70">
        <v>0</v>
      </c>
    </row>
    <row r="3121" spans="1:3">
      <c r="A3121" s="71" t="s">
        <v>6184</v>
      </c>
      <c r="B3121" s="72" t="s">
        <v>1456</v>
      </c>
      <c r="C3121" s="73">
        <v>0</v>
      </c>
    </row>
    <row r="3122" spans="1:3">
      <c r="A3122" s="68" t="s">
        <v>6185</v>
      </c>
      <c r="B3122" s="69" t="s">
        <v>1456</v>
      </c>
      <c r="C3122" s="70">
        <v>0</v>
      </c>
    </row>
    <row r="3123" spans="1:3">
      <c r="A3123" s="71" t="s">
        <v>6186</v>
      </c>
      <c r="B3123" s="72" t="s">
        <v>6187</v>
      </c>
      <c r="C3123" s="73">
        <v>2.9550000000000001</v>
      </c>
    </row>
    <row r="3124" spans="1:3">
      <c r="A3124" s="68" t="s">
        <v>6188</v>
      </c>
      <c r="B3124" s="69" t="s">
        <v>1456</v>
      </c>
      <c r="C3124" s="70">
        <v>0</v>
      </c>
    </row>
    <row r="3125" spans="1:3">
      <c r="A3125" s="71" t="s">
        <v>6189</v>
      </c>
      <c r="B3125" s="72" t="s">
        <v>6190</v>
      </c>
      <c r="C3125" s="73">
        <v>0</v>
      </c>
    </row>
    <row r="3126" spans="1:3">
      <c r="A3126" s="68" t="s">
        <v>6191</v>
      </c>
      <c r="B3126" s="69" t="s">
        <v>6192</v>
      </c>
      <c r="C3126" s="70">
        <v>0</v>
      </c>
    </row>
    <row r="3127" spans="1:3">
      <c r="A3127" s="71" t="s">
        <v>6193</v>
      </c>
      <c r="B3127" s="72" t="s">
        <v>6194</v>
      </c>
      <c r="C3127" s="73">
        <v>3.4289999999999998</v>
      </c>
    </row>
    <row r="3128" spans="1:3">
      <c r="A3128" s="68" t="s">
        <v>6195</v>
      </c>
      <c r="B3128" s="69" t="s">
        <v>6196</v>
      </c>
      <c r="C3128" s="70">
        <v>3.4289999999999998</v>
      </c>
    </row>
    <row r="3129" spans="1:3">
      <c r="A3129" s="71" t="s">
        <v>6197</v>
      </c>
      <c r="B3129" s="72" t="s">
        <v>6196</v>
      </c>
      <c r="C3129" s="73">
        <v>0</v>
      </c>
    </row>
    <row r="3130" spans="1:3">
      <c r="A3130" s="68" t="s">
        <v>6198</v>
      </c>
      <c r="B3130" s="69" t="s">
        <v>6196</v>
      </c>
      <c r="C3130" s="70">
        <v>3.4289999999999998</v>
      </c>
    </row>
    <row r="3131" spans="1:3">
      <c r="A3131" s="71" t="s">
        <v>6199</v>
      </c>
      <c r="B3131" s="72" t="s">
        <v>6200</v>
      </c>
      <c r="C3131" s="73">
        <v>0</v>
      </c>
    </row>
    <row r="3132" spans="1:3">
      <c r="A3132" s="68" t="s">
        <v>6201</v>
      </c>
      <c r="B3132" s="69" t="s">
        <v>6202</v>
      </c>
      <c r="C3132" s="70">
        <v>0</v>
      </c>
    </row>
    <row r="3133" spans="1:3">
      <c r="A3133" s="71" t="s">
        <v>6203</v>
      </c>
      <c r="B3133" s="72" t="s">
        <v>6204</v>
      </c>
      <c r="C3133" s="73">
        <v>0</v>
      </c>
    </row>
    <row r="3134" spans="1:3">
      <c r="A3134" s="68" t="s">
        <v>6205</v>
      </c>
      <c r="B3134" s="69" t="s">
        <v>6206</v>
      </c>
      <c r="C3134" s="70">
        <v>3.4289999999999998</v>
      </c>
    </row>
    <row r="3135" spans="1:3">
      <c r="A3135" s="71" t="s">
        <v>6207</v>
      </c>
      <c r="B3135" s="72" t="s">
        <v>6208</v>
      </c>
      <c r="C3135" s="73">
        <v>3.4289999999999998</v>
      </c>
    </row>
    <row r="3136" spans="1:3">
      <c r="A3136" s="68" t="s">
        <v>6209</v>
      </c>
      <c r="B3136" s="69" t="s">
        <v>6210</v>
      </c>
      <c r="C3136" s="70">
        <v>0</v>
      </c>
    </row>
    <row r="3137" spans="1:3">
      <c r="A3137" s="71" t="s">
        <v>6211</v>
      </c>
      <c r="B3137" s="72" t="s">
        <v>6210</v>
      </c>
      <c r="C3137" s="73">
        <v>3.4289999999999998</v>
      </c>
    </row>
    <row r="3138" spans="1:3">
      <c r="A3138" s="68" t="s">
        <v>6212</v>
      </c>
      <c r="B3138" s="69" t="s">
        <v>6210</v>
      </c>
      <c r="C3138" s="70">
        <v>0</v>
      </c>
    </row>
    <row r="3139" spans="1:3">
      <c r="A3139" s="71" t="s">
        <v>6213</v>
      </c>
      <c r="B3139" s="72" t="s">
        <v>6214</v>
      </c>
      <c r="C3139" s="73">
        <v>3.4289999999999998</v>
      </c>
    </row>
    <row r="3140" spans="1:3">
      <c r="A3140" s="68" t="s">
        <v>6215</v>
      </c>
      <c r="B3140" s="69" t="s">
        <v>6216</v>
      </c>
      <c r="C3140" s="70">
        <v>0</v>
      </c>
    </row>
    <row r="3141" spans="1:3">
      <c r="A3141" s="71" t="s">
        <v>6217</v>
      </c>
      <c r="B3141" s="72" t="s">
        <v>6216</v>
      </c>
      <c r="C3141" s="73">
        <v>0</v>
      </c>
    </row>
    <row r="3142" spans="1:3">
      <c r="A3142" s="68" t="s">
        <v>6218</v>
      </c>
      <c r="B3142" s="69" t="s">
        <v>6219</v>
      </c>
      <c r="C3142" s="70">
        <v>0</v>
      </c>
    </row>
    <row r="3143" spans="1:3">
      <c r="A3143" s="71" t="s">
        <v>6220</v>
      </c>
      <c r="B3143" s="72" t="s">
        <v>6221</v>
      </c>
      <c r="C3143" s="73">
        <v>0</v>
      </c>
    </row>
    <row r="3144" spans="1:3">
      <c r="A3144" s="68" t="s">
        <v>6222</v>
      </c>
      <c r="B3144" s="69" t="s">
        <v>6223</v>
      </c>
      <c r="C3144" s="70">
        <v>0</v>
      </c>
    </row>
    <row r="3145" spans="1:3">
      <c r="A3145" s="71" t="s">
        <v>6224</v>
      </c>
      <c r="B3145" s="72" t="s">
        <v>6225</v>
      </c>
      <c r="C3145" s="73">
        <v>0</v>
      </c>
    </row>
    <row r="3146" spans="1:3">
      <c r="A3146" s="68" t="s">
        <v>6226</v>
      </c>
      <c r="B3146" s="69" t="s">
        <v>6225</v>
      </c>
      <c r="C3146" s="70">
        <v>0</v>
      </c>
    </row>
    <row r="3147" spans="1:3">
      <c r="A3147" s="71" t="s">
        <v>6227</v>
      </c>
      <c r="B3147" s="72" t="s">
        <v>6228</v>
      </c>
      <c r="C3147" s="73">
        <v>0</v>
      </c>
    </row>
    <row r="3148" spans="1:3">
      <c r="A3148" s="68" t="s">
        <v>6229</v>
      </c>
      <c r="B3148" s="69" t="s">
        <v>6230</v>
      </c>
      <c r="C3148" s="70">
        <v>3.4289999999999998</v>
      </c>
    </row>
    <row r="3149" spans="1:3">
      <c r="A3149" s="71" t="s">
        <v>6231</v>
      </c>
      <c r="B3149" s="72" t="s">
        <v>6232</v>
      </c>
      <c r="C3149" s="73">
        <v>0</v>
      </c>
    </row>
    <row r="3150" spans="1:3">
      <c r="A3150" s="68" t="s">
        <v>6233</v>
      </c>
      <c r="B3150" s="69" t="s">
        <v>6232</v>
      </c>
      <c r="C3150" s="70">
        <v>0</v>
      </c>
    </row>
    <row r="3151" spans="1:3">
      <c r="A3151" s="71" t="s">
        <v>6234</v>
      </c>
      <c r="B3151" s="72" t="s">
        <v>6235</v>
      </c>
      <c r="C3151" s="73">
        <v>3.4289999999999998</v>
      </c>
    </row>
    <row r="3152" spans="1:3">
      <c r="A3152" s="68" t="s">
        <v>6236</v>
      </c>
      <c r="B3152" s="69" t="s">
        <v>6237</v>
      </c>
      <c r="C3152" s="70">
        <v>3.4289999999999998</v>
      </c>
    </row>
    <row r="3153" spans="1:3">
      <c r="A3153" s="71" t="s">
        <v>6238</v>
      </c>
      <c r="B3153" s="72" t="s">
        <v>6237</v>
      </c>
      <c r="C3153" s="73">
        <v>0</v>
      </c>
    </row>
    <row r="3154" spans="1:3">
      <c r="A3154" s="68" t="s">
        <v>6239</v>
      </c>
      <c r="B3154" s="69" t="s">
        <v>6237</v>
      </c>
      <c r="C3154" s="70">
        <v>0</v>
      </c>
    </row>
    <row r="3155" spans="1:3">
      <c r="A3155" s="71" t="s">
        <v>6240</v>
      </c>
      <c r="B3155" s="72" t="s">
        <v>6241</v>
      </c>
      <c r="C3155" s="73">
        <v>0</v>
      </c>
    </row>
    <row r="3156" spans="1:3">
      <c r="A3156" s="68" t="s">
        <v>6242</v>
      </c>
      <c r="B3156" s="69" t="s">
        <v>6241</v>
      </c>
      <c r="C3156" s="70">
        <v>4.5170000000000003</v>
      </c>
    </row>
    <row r="3157" spans="1:3">
      <c r="A3157" s="71" t="s">
        <v>6243</v>
      </c>
      <c r="B3157" s="72" t="s">
        <v>6244</v>
      </c>
      <c r="C3157" s="73">
        <v>3.4289999999999998</v>
      </c>
    </row>
    <row r="3158" spans="1:3">
      <c r="A3158" s="68" t="s">
        <v>6245</v>
      </c>
      <c r="B3158" s="69" t="s">
        <v>6246</v>
      </c>
      <c r="C3158" s="70">
        <v>0</v>
      </c>
    </row>
    <row r="3159" spans="1:3">
      <c r="A3159" s="71" t="s">
        <v>6247</v>
      </c>
      <c r="B3159" s="72" t="s">
        <v>6248</v>
      </c>
      <c r="C3159" s="73">
        <v>0</v>
      </c>
    </row>
    <row r="3160" spans="1:3">
      <c r="A3160" s="68" t="s">
        <v>6249</v>
      </c>
      <c r="B3160" s="69" t="s">
        <v>6248</v>
      </c>
      <c r="C3160" s="70">
        <v>0</v>
      </c>
    </row>
    <row r="3161" spans="1:3">
      <c r="A3161" s="71" t="s">
        <v>6250</v>
      </c>
      <c r="B3161" s="72" t="s">
        <v>6251</v>
      </c>
      <c r="C3161" s="73">
        <v>0</v>
      </c>
    </row>
    <row r="3162" spans="1:3">
      <c r="A3162" s="68" t="s">
        <v>6252</v>
      </c>
      <c r="B3162" s="69" t="s">
        <v>6253</v>
      </c>
      <c r="C3162" s="70">
        <v>0</v>
      </c>
    </row>
    <row r="3163" spans="1:3">
      <c r="A3163" s="71" t="s">
        <v>6254</v>
      </c>
      <c r="B3163" s="72" t="s">
        <v>6253</v>
      </c>
      <c r="C3163" s="73">
        <v>3.4</v>
      </c>
    </row>
    <row r="3164" spans="1:3">
      <c r="A3164" s="68" t="s">
        <v>6255</v>
      </c>
      <c r="B3164" s="69" t="s">
        <v>6256</v>
      </c>
      <c r="C3164" s="70">
        <v>0</v>
      </c>
    </row>
    <row r="3165" spans="1:3">
      <c r="A3165" s="71" t="s">
        <v>6257</v>
      </c>
      <c r="B3165" s="72" t="s">
        <v>6258</v>
      </c>
      <c r="C3165" s="73">
        <v>0</v>
      </c>
    </row>
    <row r="3166" spans="1:3">
      <c r="A3166" s="68" t="s">
        <v>6259</v>
      </c>
      <c r="B3166" s="69" t="s">
        <v>6260</v>
      </c>
      <c r="C3166" s="70">
        <v>3.4289999999999998</v>
      </c>
    </row>
    <row r="3167" spans="1:3">
      <c r="A3167" s="71" t="s">
        <v>6261</v>
      </c>
      <c r="B3167" s="72" t="s">
        <v>6262</v>
      </c>
      <c r="C3167" s="73">
        <v>3.4289999999999998</v>
      </c>
    </row>
    <row r="3168" spans="1:3">
      <c r="A3168" s="68" t="s">
        <v>6263</v>
      </c>
      <c r="B3168" s="69" t="s">
        <v>6264</v>
      </c>
      <c r="C3168" s="70">
        <v>3.4289999999999998</v>
      </c>
    </row>
    <row r="3169" spans="1:3">
      <c r="A3169" s="71" t="s">
        <v>6265</v>
      </c>
      <c r="B3169" s="72" t="s">
        <v>6264</v>
      </c>
      <c r="C3169" s="73">
        <v>3.4289999999999998</v>
      </c>
    </row>
    <row r="3170" spans="1:3">
      <c r="A3170" s="68" t="s">
        <v>6266</v>
      </c>
      <c r="B3170" s="69" t="s">
        <v>6264</v>
      </c>
      <c r="C3170" s="70">
        <v>3.5489999999999999</v>
      </c>
    </row>
    <row r="3171" spans="1:3">
      <c r="A3171" s="71" t="s">
        <v>6267</v>
      </c>
      <c r="B3171" s="72" t="s">
        <v>6264</v>
      </c>
      <c r="C3171" s="73">
        <v>3.52</v>
      </c>
    </row>
    <row r="3172" spans="1:3">
      <c r="A3172" s="68" t="s">
        <v>6268</v>
      </c>
      <c r="B3172" s="69" t="s">
        <v>6264</v>
      </c>
      <c r="C3172" s="70">
        <v>0</v>
      </c>
    </row>
    <row r="3173" spans="1:3">
      <c r="A3173" s="71" t="s">
        <v>6269</v>
      </c>
      <c r="B3173" s="72" t="s">
        <v>6214</v>
      </c>
      <c r="C3173" s="73">
        <v>3.4289999999999998</v>
      </c>
    </row>
    <row r="3174" spans="1:3">
      <c r="A3174" s="68" t="s">
        <v>6270</v>
      </c>
      <c r="B3174" s="69" t="s">
        <v>6271</v>
      </c>
      <c r="C3174" s="70">
        <v>3.4289999999999998</v>
      </c>
    </row>
    <row r="3175" spans="1:3">
      <c r="A3175" s="71" t="s">
        <v>6272</v>
      </c>
      <c r="B3175" s="72" t="s">
        <v>6273</v>
      </c>
      <c r="C3175" s="73">
        <v>3.4289999999999998</v>
      </c>
    </row>
    <row r="3176" spans="1:3">
      <c r="A3176" s="68" t="s">
        <v>6274</v>
      </c>
      <c r="B3176" s="69" t="s">
        <v>6273</v>
      </c>
      <c r="C3176" s="70">
        <v>0</v>
      </c>
    </row>
    <row r="3177" spans="1:3">
      <c r="A3177" s="71" t="s">
        <v>6275</v>
      </c>
      <c r="B3177" s="72" t="s">
        <v>6273</v>
      </c>
      <c r="C3177" s="73">
        <v>3.4289999999999998</v>
      </c>
    </row>
    <row r="3178" spans="1:3">
      <c r="A3178" s="68" t="s">
        <v>6276</v>
      </c>
      <c r="B3178" s="69" t="s">
        <v>6273</v>
      </c>
      <c r="C3178" s="70">
        <v>3.5489999999999999</v>
      </c>
    </row>
    <row r="3179" spans="1:3">
      <c r="A3179" s="71" t="s">
        <v>6277</v>
      </c>
      <c r="B3179" s="72" t="s">
        <v>6273</v>
      </c>
      <c r="C3179" s="73">
        <v>3.5169999999999999</v>
      </c>
    </row>
    <row r="3180" spans="1:3">
      <c r="A3180" s="68" t="s">
        <v>6278</v>
      </c>
      <c r="B3180" s="69" t="s">
        <v>6279</v>
      </c>
      <c r="C3180" s="70">
        <v>3.4289999999999998</v>
      </c>
    </row>
    <row r="3181" spans="1:3">
      <c r="A3181" s="71" t="s">
        <v>6280</v>
      </c>
      <c r="B3181" s="72" t="s">
        <v>6281</v>
      </c>
      <c r="C3181" s="73">
        <v>0</v>
      </c>
    </row>
    <row r="3182" spans="1:3">
      <c r="A3182" s="68" t="s">
        <v>6282</v>
      </c>
      <c r="B3182" s="69" t="s">
        <v>6281</v>
      </c>
      <c r="C3182" s="70">
        <v>4.7610000000000001</v>
      </c>
    </row>
    <row r="3183" spans="1:3">
      <c r="A3183" s="71" t="s">
        <v>6283</v>
      </c>
      <c r="B3183" s="72" t="s">
        <v>6284</v>
      </c>
      <c r="C3183" s="73">
        <v>4.6589999999999998</v>
      </c>
    </row>
    <row r="3184" spans="1:3">
      <c r="A3184" s="68" t="s">
        <v>6285</v>
      </c>
      <c r="B3184" s="69" t="s">
        <v>1456</v>
      </c>
      <c r="C3184" s="70">
        <v>3.4289999999999998</v>
      </c>
    </row>
    <row r="3185" spans="1:3">
      <c r="A3185" s="71" t="s">
        <v>6286</v>
      </c>
      <c r="B3185" s="72" t="s">
        <v>6287</v>
      </c>
      <c r="C3185" s="73">
        <v>0</v>
      </c>
    </row>
    <row r="3186" spans="1:3">
      <c r="A3186" s="68" t="s">
        <v>6288</v>
      </c>
      <c r="B3186" s="69" t="s">
        <v>6287</v>
      </c>
      <c r="C3186" s="70">
        <v>4.7610000000000001</v>
      </c>
    </row>
    <row r="3187" spans="1:3">
      <c r="A3187" s="71" t="s">
        <v>6289</v>
      </c>
      <c r="B3187" s="72" t="s">
        <v>6290</v>
      </c>
      <c r="C3187" s="73">
        <v>4.6589999999999998</v>
      </c>
    </row>
    <row r="3188" spans="1:3">
      <c r="A3188" s="68" t="s">
        <v>6291</v>
      </c>
      <c r="B3188" s="69" t="s">
        <v>6292</v>
      </c>
      <c r="C3188" s="70">
        <v>0</v>
      </c>
    </row>
    <row r="3189" spans="1:3">
      <c r="A3189" s="71" t="s">
        <v>6293</v>
      </c>
      <c r="B3189" s="72" t="s">
        <v>6294</v>
      </c>
      <c r="C3189" s="73">
        <v>3.4289999999999998</v>
      </c>
    </row>
    <row r="3190" spans="1:3">
      <c r="A3190" s="68" t="s">
        <v>6295</v>
      </c>
      <c r="B3190" s="69" t="s">
        <v>6296</v>
      </c>
      <c r="C3190" s="70">
        <v>3.4289999999999998</v>
      </c>
    </row>
    <row r="3191" spans="1:3">
      <c r="A3191" s="71" t="s">
        <v>6297</v>
      </c>
      <c r="B3191" s="72" t="s">
        <v>6298</v>
      </c>
      <c r="C3191" s="73">
        <v>3.6</v>
      </c>
    </row>
    <row r="3192" spans="1:3">
      <c r="A3192" s="68" t="s">
        <v>6299</v>
      </c>
      <c r="B3192" s="69" t="s">
        <v>6298</v>
      </c>
      <c r="C3192" s="70">
        <v>3.5939999999999999</v>
      </c>
    </row>
    <row r="3193" spans="1:3">
      <c r="A3193" s="71" t="s">
        <v>6300</v>
      </c>
      <c r="B3193" s="72" t="s">
        <v>6301</v>
      </c>
      <c r="C3193" s="73">
        <v>3.4289999999999998</v>
      </c>
    </row>
    <row r="3194" spans="1:3">
      <c r="A3194" s="68" t="s">
        <v>6302</v>
      </c>
      <c r="B3194" s="69" t="s">
        <v>6301</v>
      </c>
      <c r="C3194" s="70">
        <v>3.4289999999999998</v>
      </c>
    </row>
    <row r="3195" spans="1:3">
      <c r="A3195" s="71" t="s">
        <v>6303</v>
      </c>
      <c r="B3195" s="72" t="s">
        <v>6304</v>
      </c>
      <c r="C3195" s="73">
        <v>0</v>
      </c>
    </row>
    <row r="3196" spans="1:3">
      <c r="A3196" s="68" t="s">
        <v>6305</v>
      </c>
      <c r="B3196" s="69" t="s">
        <v>6306</v>
      </c>
      <c r="C3196" s="70">
        <v>0</v>
      </c>
    </row>
    <row r="3197" spans="1:3">
      <c r="A3197" s="71" t="s">
        <v>6307</v>
      </c>
      <c r="B3197" s="72" t="s">
        <v>6296</v>
      </c>
      <c r="C3197" s="73">
        <v>0</v>
      </c>
    </row>
    <row r="3198" spans="1:3">
      <c r="A3198" s="68" t="s">
        <v>6308</v>
      </c>
      <c r="B3198" s="69" t="s">
        <v>6306</v>
      </c>
      <c r="C3198" s="70">
        <v>0</v>
      </c>
    </row>
    <row r="3199" spans="1:3">
      <c r="A3199" s="71" t="s">
        <v>6309</v>
      </c>
      <c r="B3199" s="72" t="s">
        <v>6310</v>
      </c>
      <c r="C3199" s="73">
        <v>3.4289999999999998</v>
      </c>
    </row>
    <row r="3200" spans="1:3">
      <c r="A3200" s="68" t="s">
        <v>6311</v>
      </c>
      <c r="B3200" s="69" t="s">
        <v>6312</v>
      </c>
      <c r="C3200" s="70">
        <v>0</v>
      </c>
    </row>
    <row r="3201" spans="1:3">
      <c r="A3201" s="71" t="s">
        <v>6313</v>
      </c>
      <c r="B3201" s="72" t="s">
        <v>6314</v>
      </c>
      <c r="C3201" s="73">
        <v>3.4289999999999998</v>
      </c>
    </row>
    <row r="3202" spans="1:3">
      <c r="A3202" s="68" t="s">
        <v>6315</v>
      </c>
      <c r="B3202" s="69" t="s">
        <v>6316</v>
      </c>
      <c r="C3202" s="70">
        <v>4.9000000000000004</v>
      </c>
    </row>
    <row r="3203" spans="1:3">
      <c r="A3203" s="71" t="s">
        <v>6317</v>
      </c>
      <c r="B3203" s="72" t="s">
        <v>6316</v>
      </c>
      <c r="C3203" s="73">
        <v>4.9000000000000004</v>
      </c>
    </row>
    <row r="3204" spans="1:3">
      <c r="A3204" s="68" t="s">
        <v>6318</v>
      </c>
      <c r="B3204" s="69" t="s">
        <v>6319</v>
      </c>
      <c r="C3204" s="70">
        <v>3.4289999999999998</v>
      </c>
    </row>
    <row r="3205" spans="1:3">
      <c r="A3205" s="71" t="s">
        <v>6320</v>
      </c>
      <c r="B3205" s="72" t="s">
        <v>6319</v>
      </c>
      <c r="C3205" s="73">
        <v>3.4289999999999998</v>
      </c>
    </row>
    <row r="3206" spans="1:3">
      <c r="A3206" s="68" t="s">
        <v>6321</v>
      </c>
      <c r="B3206" s="69" t="s">
        <v>6322</v>
      </c>
      <c r="C3206" s="70">
        <v>0</v>
      </c>
    </row>
    <row r="3207" spans="1:3">
      <c r="A3207" s="71" t="s">
        <v>6323</v>
      </c>
      <c r="B3207" s="72" t="s">
        <v>6324</v>
      </c>
      <c r="C3207" s="73">
        <v>0</v>
      </c>
    </row>
    <row r="3208" spans="1:3">
      <c r="A3208" s="68" t="s">
        <v>6325</v>
      </c>
      <c r="B3208" s="69" t="s">
        <v>6326</v>
      </c>
      <c r="C3208" s="70">
        <v>3.4289999999999998</v>
      </c>
    </row>
    <row r="3209" spans="1:3">
      <c r="A3209" s="71" t="s">
        <v>6327</v>
      </c>
      <c r="B3209" s="72" t="s">
        <v>6328</v>
      </c>
      <c r="C3209" s="73">
        <v>0</v>
      </c>
    </row>
    <row r="3210" spans="1:3">
      <c r="A3210" s="68" t="s">
        <v>6329</v>
      </c>
      <c r="B3210" s="69" t="s">
        <v>6330</v>
      </c>
      <c r="C3210" s="70">
        <v>0</v>
      </c>
    </row>
    <row r="3211" spans="1:3">
      <c r="A3211" s="71" t="s">
        <v>6331</v>
      </c>
      <c r="B3211" s="72" t="s">
        <v>6330</v>
      </c>
      <c r="C3211" s="73">
        <v>0</v>
      </c>
    </row>
    <row r="3212" spans="1:3">
      <c r="A3212" s="68" t="s">
        <v>6332</v>
      </c>
      <c r="B3212" s="69" t="s">
        <v>6333</v>
      </c>
      <c r="C3212" s="70">
        <v>0</v>
      </c>
    </row>
    <row r="3213" spans="1:3">
      <c r="A3213" s="71" t="s">
        <v>6334</v>
      </c>
      <c r="B3213" s="72" t="s">
        <v>6333</v>
      </c>
      <c r="C3213" s="73">
        <v>0</v>
      </c>
    </row>
    <row r="3214" spans="1:3">
      <c r="A3214" s="68" t="s">
        <v>6335</v>
      </c>
      <c r="B3214" s="69" t="s">
        <v>6336</v>
      </c>
      <c r="C3214" s="70">
        <v>0</v>
      </c>
    </row>
    <row r="3215" spans="1:3">
      <c r="A3215" s="71" t="s">
        <v>6337</v>
      </c>
      <c r="B3215" s="72" t="s">
        <v>6336</v>
      </c>
      <c r="C3215" s="73">
        <v>4.24</v>
      </c>
    </row>
    <row r="3216" spans="1:3">
      <c r="A3216" s="68" t="s">
        <v>6338</v>
      </c>
      <c r="B3216" s="69" t="s">
        <v>6339</v>
      </c>
      <c r="C3216" s="70">
        <v>0</v>
      </c>
    </row>
    <row r="3217" spans="1:3">
      <c r="A3217" s="71" t="s">
        <v>6340</v>
      </c>
      <c r="B3217" s="72" t="s">
        <v>6339</v>
      </c>
      <c r="C3217" s="73">
        <v>0</v>
      </c>
    </row>
    <row r="3218" spans="1:3">
      <c r="A3218" s="68" t="s">
        <v>6341</v>
      </c>
      <c r="B3218" s="69" t="s">
        <v>6342</v>
      </c>
      <c r="C3218" s="70">
        <v>0</v>
      </c>
    </row>
    <row r="3219" spans="1:3">
      <c r="A3219" s="71" t="s">
        <v>6343</v>
      </c>
      <c r="B3219" s="72" t="s">
        <v>6344</v>
      </c>
      <c r="C3219" s="73">
        <v>0</v>
      </c>
    </row>
    <row r="3220" spans="1:3">
      <c r="A3220" s="68" t="s">
        <v>6345</v>
      </c>
      <c r="B3220" s="69" t="s">
        <v>6344</v>
      </c>
      <c r="C3220" s="70">
        <v>0</v>
      </c>
    </row>
    <row r="3221" spans="1:3">
      <c r="A3221" s="71" t="s">
        <v>6346</v>
      </c>
      <c r="B3221" s="72" t="s">
        <v>6347</v>
      </c>
      <c r="C3221" s="73">
        <v>0</v>
      </c>
    </row>
    <row r="3222" spans="1:3">
      <c r="A3222" s="68" t="s">
        <v>6348</v>
      </c>
      <c r="B3222" s="69" t="s">
        <v>6347</v>
      </c>
      <c r="C3222" s="70">
        <v>0</v>
      </c>
    </row>
    <row r="3223" spans="1:3">
      <c r="A3223" s="71" t="s">
        <v>6349</v>
      </c>
      <c r="B3223" s="72" t="s">
        <v>6350</v>
      </c>
      <c r="C3223" s="73">
        <v>0</v>
      </c>
    </row>
    <row r="3224" spans="1:3">
      <c r="A3224" s="68" t="s">
        <v>6351</v>
      </c>
      <c r="B3224" s="69" t="s">
        <v>6352</v>
      </c>
      <c r="C3224" s="70">
        <v>0</v>
      </c>
    </row>
    <row r="3225" spans="1:3">
      <c r="A3225" s="71" t="s">
        <v>6353</v>
      </c>
      <c r="B3225" s="72" t="s">
        <v>6354</v>
      </c>
      <c r="C3225" s="73">
        <v>0</v>
      </c>
    </row>
    <row r="3226" spans="1:3">
      <c r="A3226" s="68" t="s">
        <v>6355</v>
      </c>
      <c r="B3226" s="69" t="s">
        <v>6352</v>
      </c>
      <c r="C3226" s="70">
        <v>0</v>
      </c>
    </row>
    <row r="3227" spans="1:3">
      <c r="A3227" s="71" t="s">
        <v>6356</v>
      </c>
      <c r="B3227" s="72" t="s">
        <v>6357</v>
      </c>
      <c r="C3227" s="73">
        <v>0</v>
      </c>
    </row>
    <row r="3228" spans="1:3">
      <c r="A3228" s="68" t="s">
        <v>6358</v>
      </c>
      <c r="B3228" s="69" t="s">
        <v>6359</v>
      </c>
      <c r="C3228" s="70">
        <v>0</v>
      </c>
    </row>
    <row r="3229" spans="1:3">
      <c r="A3229" s="71" t="s">
        <v>6360</v>
      </c>
      <c r="B3229" s="72" t="s">
        <v>6361</v>
      </c>
      <c r="C3229" s="73">
        <v>0</v>
      </c>
    </row>
    <row r="3230" spans="1:3">
      <c r="A3230" s="68" t="s">
        <v>6362</v>
      </c>
      <c r="B3230" s="69" t="s">
        <v>6363</v>
      </c>
      <c r="C3230" s="70">
        <v>0</v>
      </c>
    </row>
    <row r="3231" spans="1:3">
      <c r="A3231" s="71" t="s">
        <v>6364</v>
      </c>
      <c r="B3231" s="72" t="s">
        <v>6365</v>
      </c>
      <c r="C3231" s="73">
        <v>0</v>
      </c>
    </row>
    <row r="3232" spans="1:3">
      <c r="A3232" s="68" t="s">
        <v>6366</v>
      </c>
      <c r="B3232" s="69" t="s">
        <v>6367</v>
      </c>
      <c r="C3232" s="70">
        <v>0</v>
      </c>
    </row>
    <row r="3233" spans="1:3">
      <c r="A3233" s="71" t="s">
        <v>6368</v>
      </c>
      <c r="B3233" s="72" t="s">
        <v>6369</v>
      </c>
      <c r="C3233" s="73">
        <v>0</v>
      </c>
    </row>
    <row r="3234" spans="1:3">
      <c r="A3234" s="68" t="s">
        <v>6370</v>
      </c>
      <c r="B3234" s="69" t="s">
        <v>6371</v>
      </c>
      <c r="C3234" s="70">
        <v>0</v>
      </c>
    </row>
    <row r="3235" spans="1:3">
      <c r="A3235" s="71" t="s">
        <v>6372</v>
      </c>
      <c r="B3235" s="72" t="s">
        <v>6373</v>
      </c>
      <c r="C3235" s="73">
        <v>0</v>
      </c>
    </row>
    <row r="3236" spans="1:3">
      <c r="A3236" s="68" t="s">
        <v>6374</v>
      </c>
      <c r="B3236" s="69" t="s">
        <v>6375</v>
      </c>
      <c r="C3236" s="70">
        <v>0</v>
      </c>
    </row>
    <row r="3237" spans="1:3">
      <c r="A3237" s="71" t="s">
        <v>6376</v>
      </c>
      <c r="B3237" s="72" t="s">
        <v>6377</v>
      </c>
      <c r="C3237" s="73">
        <v>0</v>
      </c>
    </row>
    <row r="3238" spans="1:3">
      <c r="A3238" s="68" t="s">
        <v>6378</v>
      </c>
      <c r="B3238" s="69" t="s">
        <v>6379</v>
      </c>
      <c r="C3238" s="70">
        <v>0</v>
      </c>
    </row>
    <row r="3239" spans="1:3">
      <c r="A3239" s="71" t="s">
        <v>6380</v>
      </c>
      <c r="B3239" s="72" t="s">
        <v>6381</v>
      </c>
      <c r="C3239" s="73">
        <v>0</v>
      </c>
    </row>
    <row r="3240" spans="1:3">
      <c r="A3240" s="68" t="s">
        <v>6382</v>
      </c>
      <c r="B3240" s="69" t="s">
        <v>6383</v>
      </c>
      <c r="C3240" s="70">
        <v>0</v>
      </c>
    </row>
    <row r="3241" spans="1:3">
      <c r="A3241" s="71" t="s">
        <v>6384</v>
      </c>
      <c r="B3241" s="72" t="s">
        <v>6383</v>
      </c>
      <c r="C3241" s="73">
        <v>0</v>
      </c>
    </row>
    <row r="3242" spans="1:3">
      <c r="A3242" s="68" t="s">
        <v>6385</v>
      </c>
      <c r="B3242" s="69" t="s">
        <v>6383</v>
      </c>
      <c r="C3242" s="70">
        <v>0</v>
      </c>
    </row>
    <row r="3243" spans="1:3">
      <c r="A3243" s="71" t="s">
        <v>6386</v>
      </c>
      <c r="B3243" s="72" t="s">
        <v>6383</v>
      </c>
      <c r="C3243" s="73">
        <v>0</v>
      </c>
    </row>
    <row r="3244" spans="1:3">
      <c r="A3244" s="68" t="s">
        <v>6387</v>
      </c>
      <c r="B3244" s="69" t="s">
        <v>6388</v>
      </c>
      <c r="C3244" s="70">
        <v>0</v>
      </c>
    </row>
    <row r="3245" spans="1:3">
      <c r="A3245" s="71" t="s">
        <v>6389</v>
      </c>
      <c r="B3245" s="72" t="s">
        <v>6390</v>
      </c>
      <c r="C3245" s="73">
        <v>0</v>
      </c>
    </row>
    <row r="3246" spans="1:3">
      <c r="A3246" s="68" t="s">
        <v>6391</v>
      </c>
      <c r="B3246" s="69" t="s">
        <v>6381</v>
      </c>
      <c r="C3246" s="70">
        <v>0</v>
      </c>
    </row>
    <row r="3247" spans="1:3">
      <c r="A3247" s="71" t="s">
        <v>6392</v>
      </c>
      <c r="B3247" s="72" t="s">
        <v>6393</v>
      </c>
      <c r="C3247" s="73">
        <v>0</v>
      </c>
    </row>
    <row r="3248" spans="1:3">
      <c r="A3248" s="68" t="s">
        <v>6394</v>
      </c>
      <c r="B3248" s="69" t="s">
        <v>6395</v>
      </c>
      <c r="C3248" s="70">
        <v>0</v>
      </c>
    </row>
    <row r="3249" spans="1:3">
      <c r="A3249" s="71" t="s">
        <v>6396</v>
      </c>
      <c r="B3249" s="72" t="s">
        <v>6397</v>
      </c>
      <c r="C3249" s="73">
        <v>0</v>
      </c>
    </row>
    <row r="3250" spans="1:3">
      <c r="A3250" s="68" t="s">
        <v>6398</v>
      </c>
      <c r="B3250" s="69" t="s">
        <v>6399</v>
      </c>
      <c r="C3250" s="70">
        <v>0</v>
      </c>
    </row>
    <row r="3251" spans="1:3">
      <c r="A3251" s="71" t="s">
        <v>6400</v>
      </c>
      <c r="B3251" s="72" t="s">
        <v>6401</v>
      </c>
      <c r="C3251" s="73">
        <v>0</v>
      </c>
    </row>
    <row r="3252" spans="1:3">
      <c r="A3252" s="68" t="s">
        <v>6402</v>
      </c>
      <c r="B3252" s="69" t="s">
        <v>6403</v>
      </c>
      <c r="C3252" s="70">
        <v>0</v>
      </c>
    </row>
    <row r="3253" spans="1:3">
      <c r="A3253" s="71" t="s">
        <v>6404</v>
      </c>
      <c r="B3253" s="72" t="s">
        <v>6401</v>
      </c>
      <c r="C3253" s="73">
        <v>0</v>
      </c>
    </row>
    <row r="3254" spans="1:3">
      <c r="A3254" s="68" t="s">
        <v>6405</v>
      </c>
      <c r="B3254" s="69" t="s">
        <v>6401</v>
      </c>
      <c r="C3254" s="70">
        <v>0</v>
      </c>
    </row>
    <row r="3255" spans="1:3">
      <c r="A3255" s="71" t="s">
        <v>6406</v>
      </c>
      <c r="B3255" s="72" t="s">
        <v>6407</v>
      </c>
      <c r="C3255" s="73">
        <v>0</v>
      </c>
    </row>
    <row r="3256" spans="1:3">
      <c r="A3256" s="68" t="s">
        <v>6408</v>
      </c>
      <c r="B3256" s="69" t="s">
        <v>6409</v>
      </c>
      <c r="C3256" s="70">
        <v>0</v>
      </c>
    </row>
    <row r="3257" spans="1:3">
      <c r="A3257" s="71" t="s">
        <v>6410</v>
      </c>
      <c r="B3257" s="72" t="s">
        <v>6411</v>
      </c>
      <c r="C3257" s="73">
        <v>0</v>
      </c>
    </row>
    <row r="3258" spans="1:3">
      <c r="A3258" s="68" t="s">
        <v>6412</v>
      </c>
      <c r="B3258" s="69" t="s">
        <v>6413</v>
      </c>
      <c r="C3258" s="70">
        <v>0</v>
      </c>
    </row>
    <row r="3259" spans="1:3">
      <c r="A3259" s="71" t="s">
        <v>6414</v>
      </c>
      <c r="B3259" s="72" t="s">
        <v>6390</v>
      </c>
      <c r="C3259" s="73">
        <v>0</v>
      </c>
    </row>
    <row r="3260" spans="1:3">
      <c r="A3260" s="68" t="s">
        <v>6415</v>
      </c>
      <c r="B3260" s="69" t="s">
        <v>6416</v>
      </c>
      <c r="C3260" s="70">
        <v>0</v>
      </c>
    </row>
    <row r="3261" spans="1:3">
      <c r="A3261" s="71" t="s">
        <v>6417</v>
      </c>
      <c r="B3261" s="72" t="s">
        <v>6418</v>
      </c>
      <c r="C3261" s="73">
        <v>0</v>
      </c>
    </row>
    <row r="3262" spans="1:3">
      <c r="A3262" s="68" t="s">
        <v>6419</v>
      </c>
      <c r="B3262" s="69" t="s">
        <v>6420</v>
      </c>
      <c r="C3262" s="70">
        <v>0</v>
      </c>
    </row>
    <row r="3263" spans="1:3">
      <c r="A3263" s="71" t="s">
        <v>6421</v>
      </c>
      <c r="B3263" s="72" t="s">
        <v>6422</v>
      </c>
      <c r="C3263" s="73">
        <v>0</v>
      </c>
    </row>
    <row r="3264" spans="1:3">
      <c r="A3264" s="68" t="s">
        <v>6423</v>
      </c>
      <c r="B3264" s="69" t="s">
        <v>6424</v>
      </c>
      <c r="C3264" s="70">
        <v>0</v>
      </c>
    </row>
    <row r="3265" spans="1:3">
      <c r="A3265" s="71" t="s">
        <v>6425</v>
      </c>
      <c r="B3265" s="72" t="s">
        <v>6426</v>
      </c>
      <c r="C3265" s="73">
        <v>0</v>
      </c>
    </row>
    <row r="3266" spans="1:3">
      <c r="A3266" s="68" t="s">
        <v>6427</v>
      </c>
      <c r="B3266" s="69" t="s">
        <v>6428</v>
      </c>
      <c r="C3266" s="70">
        <v>0</v>
      </c>
    </row>
    <row r="3267" spans="1:3">
      <c r="A3267" s="71" t="s">
        <v>6429</v>
      </c>
      <c r="B3267" s="72" t="s">
        <v>6430</v>
      </c>
      <c r="C3267" s="73">
        <v>0</v>
      </c>
    </row>
    <row r="3268" spans="1:3">
      <c r="A3268" s="68" t="s">
        <v>6431</v>
      </c>
      <c r="B3268" s="69" t="s">
        <v>6432</v>
      </c>
      <c r="C3268" s="70">
        <v>0</v>
      </c>
    </row>
    <row r="3269" spans="1:3">
      <c r="A3269" s="71" t="s">
        <v>6433</v>
      </c>
      <c r="B3269" s="72" t="s">
        <v>6434</v>
      </c>
      <c r="C3269" s="73">
        <v>0</v>
      </c>
    </row>
    <row r="3270" spans="1:3">
      <c r="A3270" s="68" t="s">
        <v>6435</v>
      </c>
      <c r="B3270" s="69" t="s">
        <v>6434</v>
      </c>
      <c r="C3270" s="70">
        <v>0</v>
      </c>
    </row>
    <row r="3271" spans="1:3">
      <c r="A3271" s="71" t="s">
        <v>6436</v>
      </c>
      <c r="B3271" s="72" t="s">
        <v>6437</v>
      </c>
      <c r="C3271" s="73">
        <v>0</v>
      </c>
    </row>
    <row r="3272" spans="1:3">
      <c r="A3272" s="68" t="s">
        <v>6438</v>
      </c>
      <c r="B3272" s="69" t="s">
        <v>6439</v>
      </c>
      <c r="C3272" s="70">
        <v>0</v>
      </c>
    </row>
    <row r="3273" spans="1:3">
      <c r="A3273" s="71" t="s">
        <v>6440</v>
      </c>
      <c r="B3273" s="72" t="s">
        <v>6441</v>
      </c>
      <c r="C3273" s="73">
        <v>0</v>
      </c>
    </row>
    <row r="3274" spans="1:3">
      <c r="A3274" s="68" t="s">
        <v>6442</v>
      </c>
      <c r="B3274" s="69" t="s">
        <v>6443</v>
      </c>
      <c r="C3274" s="70">
        <v>0</v>
      </c>
    </row>
    <row r="3275" spans="1:3">
      <c r="A3275" s="71" t="s">
        <v>6444</v>
      </c>
      <c r="B3275" s="72" t="s">
        <v>6445</v>
      </c>
      <c r="C3275" s="73">
        <v>0</v>
      </c>
    </row>
    <row r="3276" spans="1:3">
      <c r="A3276" s="68" t="s">
        <v>6446</v>
      </c>
      <c r="B3276" s="69" t="s">
        <v>6447</v>
      </c>
      <c r="C3276" s="70">
        <v>0</v>
      </c>
    </row>
    <row r="3277" spans="1:3">
      <c r="A3277" s="71" t="s">
        <v>6448</v>
      </c>
      <c r="B3277" s="72" t="s">
        <v>6449</v>
      </c>
      <c r="C3277" s="73">
        <v>0</v>
      </c>
    </row>
    <row r="3278" spans="1:3">
      <c r="A3278" s="68" t="s">
        <v>6450</v>
      </c>
      <c r="B3278" s="69" t="s">
        <v>6451</v>
      </c>
      <c r="C3278" s="70">
        <v>0</v>
      </c>
    </row>
    <row r="3279" spans="1:3">
      <c r="A3279" s="71" t="s">
        <v>6452</v>
      </c>
      <c r="B3279" s="72" t="s">
        <v>6453</v>
      </c>
      <c r="C3279" s="73">
        <v>0</v>
      </c>
    </row>
    <row r="3280" spans="1:3">
      <c r="A3280" s="68" t="s">
        <v>6454</v>
      </c>
      <c r="B3280" s="69" t="s">
        <v>6455</v>
      </c>
      <c r="C3280" s="70">
        <v>0</v>
      </c>
    </row>
    <row r="3281" spans="1:3">
      <c r="A3281" s="71" t="s">
        <v>6456</v>
      </c>
      <c r="B3281" s="72" t="s">
        <v>6457</v>
      </c>
      <c r="C3281" s="73">
        <v>0</v>
      </c>
    </row>
    <row r="3282" spans="1:3">
      <c r="A3282" s="68" t="s">
        <v>6458</v>
      </c>
      <c r="B3282" s="69" t="s">
        <v>6459</v>
      </c>
      <c r="C3282" s="70">
        <v>0</v>
      </c>
    </row>
    <row r="3283" spans="1:3">
      <c r="A3283" s="71" t="s">
        <v>6460</v>
      </c>
      <c r="B3283" s="72" t="s">
        <v>6461</v>
      </c>
      <c r="C3283" s="73">
        <v>0.28399999999999997</v>
      </c>
    </row>
    <row r="3284" spans="1:3">
      <c r="A3284" s="68" t="s">
        <v>6462</v>
      </c>
      <c r="B3284" s="69" t="s">
        <v>6463</v>
      </c>
      <c r="C3284" s="70">
        <v>0.19400000000000001</v>
      </c>
    </row>
    <row r="3285" spans="1:3">
      <c r="A3285" s="71" t="s">
        <v>6464</v>
      </c>
      <c r="B3285" s="72" t="s">
        <v>6465</v>
      </c>
      <c r="C3285" s="73">
        <v>7.2060000000000004</v>
      </c>
    </row>
    <row r="3286" spans="1:3">
      <c r="A3286" s="68" t="s">
        <v>6466</v>
      </c>
      <c r="B3286" s="69" t="s">
        <v>6467</v>
      </c>
      <c r="C3286" s="70">
        <v>0</v>
      </c>
    </row>
    <row r="3287" spans="1:3">
      <c r="A3287" s="71" t="s">
        <v>6468</v>
      </c>
      <c r="B3287" s="72" t="s">
        <v>6469</v>
      </c>
      <c r="C3287" s="73">
        <v>0.68</v>
      </c>
    </row>
    <row r="3288" spans="1:3">
      <c r="A3288" s="68" t="s">
        <v>6470</v>
      </c>
      <c r="B3288" s="69" t="s">
        <v>6471</v>
      </c>
      <c r="C3288" s="70">
        <v>0.73</v>
      </c>
    </row>
    <row r="3289" spans="1:3">
      <c r="A3289" s="71" t="s">
        <v>6472</v>
      </c>
      <c r="B3289" s="72" t="s">
        <v>6473</v>
      </c>
      <c r="C3289" s="73">
        <v>0.97</v>
      </c>
    </row>
    <row r="3290" spans="1:3">
      <c r="A3290" s="68" t="s">
        <v>6474</v>
      </c>
      <c r="B3290" s="69" t="s">
        <v>6475</v>
      </c>
      <c r="C3290" s="70">
        <v>2.17</v>
      </c>
    </row>
    <row r="3291" spans="1:3">
      <c r="A3291" s="71" t="s">
        <v>6476</v>
      </c>
      <c r="B3291" s="72" t="s">
        <v>6477</v>
      </c>
      <c r="C3291" s="73">
        <v>2.12</v>
      </c>
    </row>
    <row r="3292" spans="1:3">
      <c r="A3292" s="68" t="s">
        <v>6478</v>
      </c>
      <c r="B3292" s="69" t="s">
        <v>6479</v>
      </c>
      <c r="C3292" s="70">
        <v>2.2570000000000001</v>
      </c>
    </row>
    <row r="3293" spans="1:3">
      <c r="A3293" s="71" t="s">
        <v>6480</v>
      </c>
      <c r="B3293" s="72" t="s">
        <v>6481</v>
      </c>
      <c r="C3293" s="73">
        <v>2.742</v>
      </c>
    </row>
    <row r="3294" spans="1:3">
      <c r="A3294" s="68" t="s">
        <v>6482</v>
      </c>
      <c r="B3294" s="69" t="s">
        <v>6483</v>
      </c>
      <c r="C3294" s="70">
        <v>0.872</v>
      </c>
    </row>
    <row r="3295" spans="1:3">
      <c r="A3295" s="71" t="s">
        <v>6484</v>
      </c>
      <c r="B3295" s="72" t="s">
        <v>6485</v>
      </c>
      <c r="C3295" s="73">
        <v>0.73299999999999998</v>
      </c>
    </row>
    <row r="3296" spans="1:3">
      <c r="A3296" s="68" t="s">
        <v>6486</v>
      </c>
      <c r="B3296" s="69" t="s">
        <v>6487</v>
      </c>
      <c r="C3296" s="70">
        <v>1.1299999999999999</v>
      </c>
    </row>
    <row r="3297" spans="1:3">
      <c r="A3297" s="71" t="s">
        <v>6488</v>
      </c>
      <c r="B3297" s="72" t="s">
        <v>6489</v>
      </c>
      <c r="C3297" s="73">
        <v>0.95</v>
      </c>
    </row>
    <row r="3298" spans="1:3">
      <c r="A3298" s="68" t="s">
        <v>6490</v>
      </c>
      <c r="B3298" s="69" t="s">
        <v>6491</v>
      </c>
      <c r="C3298" s="70">
        <v>1.026</v>
      </c>
    </row>
    <row r="3299" spans="1:3">
      <c r="A3299" s="71" t="s">
        <v>6492</v>
      </c>
      <c r="B3299" s="72" t="s">
        <v>6493</v>
      </c>
      <c r="C3299" s="73">
        <v>1.27</v>
      </c>
    </row>
    <row r="3300" spans="1:3">
      <c r="A3300" s="68" t="s">
        <v>6494</v>
      </c>
      <c r="B3300" s="69" t="s">
        <v>6495</v>
      </c>
      <c r="C3300" s="70">
        <v>0.36</v>
      </c>
    </row>
    <row r="3301" spans="1:3">
      <c r="A3301" s="71" t="s">
        <v>6496</v>
      </c>
      <c r="B3301" s="72" t="s">
        <v>6497</v>
      </c>
      <c r="C3301" s="73">
        <v>0.41599999999999998</v>
      </c>
    </row>
    <row r="3302" spans="1:3">
      <c r="A3302" s="68" t="s">
        <v>6498</v>
      </c>
      <c r="B3302" s="69" t="s">
        <v>6499</v>
      </c>
      <c r="C3302" s="70">
        <v>0.499</v>
      </c>
    </row>
    <row r="3303" spans="1:3">
      <c r="A3303" s="71" t="s">
        <v>6500</v>
      </c>
      <c r="B3303" s="72" t="s">
        <v>6501</v>
      </c>
      <c r="C3303" s="73">
        <v>0.44</v>
      </c>
    </row>
    <row r="3304" spans="1:3">
      <c r="A3304" s="68" t="s">
        <v>6502</v>
      </c>
      <c r="B3304" s="69" t="s">
        <v>6503</v>
      </c>
      <c r="C3304" s="70">
        <v>0.47499999999999998</v>
      </c>
    </row>
    <row r="3305" spans="1:3">
      <c r="A3305" s="71" t="s">
        <v>6504</v>
      </c>
      <c r="B3305" s="72" t="s">
        <v>6505</v>
      </c>
      <c r="C3305" s="73">
        <v>0.55300000000000005</v>
      </c>
    </row>
    <row r="3306" spans="1:3">
      <c r="A3306" s="68" t="s">
        <v>6506</v>
      </c>
      <c r="B3306" s="69" t="s">
        <v>6507</v>
      </c>
      <c r="C3306" s="70">
        <v>0.46100000000000002</v>
      </c>
    </row>
    <row r="3307" spans="1:3">
      <c r="A3307" s="71" t="s">
        <v>6508</v>
      </c>
      <c r="B3307" s="72" t="s">
        <v>6509</v>
      </c>
      <c r="C3307" s="73">
        <v>0.55400000000000005</v>
      </c>
    </row>
    <row r="3308" spans="1:3">
      <c r="A3308" s="68" t="s">
        <v>6510</v>
      </c>
      <c r="B3308" s="69" t="s">
        <v>6511</v>
      </c>
      <c r="C3308" s="70">
        <v>0.55500000000000005</v>
      </c>
    </row>
    <row r="3309" spans="1:3">
      <c r="A3309" s="71" t="s">
        <v>6512</v>
      </c>
      <c r="B3309" s="72" t="s">
        <v>6513</v>
      </c>
      <c r="C3309" s="73">
        <v>0.63400000000000001</v>
      </c>
    </row>
    <row r="3310" spans="1:3">
      <c r="A3310" s="68" t="s">
        <v>6514</v>
      </c>
      <c r="B3310" s="69" t="s">
        <v>6515</v>
      </c>
      <c r="C3310" s="70">
        <v>0</v>
      </c>
    </row>
    <row r="3311" spans="1:3">
      <c r="A3311" s="71" t="s">
        <v>6516</v>
      </c>
      <c r="B3311" s="72" t="s">
        <v>6517</v>
      </c>
      <c r="C3311" s="73">
        <v>0</v>
      </c>
    </row>
    <row r="3312" spans="1:3">
      <c r="A3312" s="68" t="s">
        <v>6518</v>
      </c>
      <c r="B3312" s="69" t="s">
        <v>6519</v>
      </c>
      <c r="C3312" s="70">
        <v>0</v>
      </c>
    </row>
    <row r="3313" spans="1:3">
      <c r="A3313" s="71" t="s">
        <v>6520</v>
      </c>
      <c r="B3313" s="72" t="s">
        <v>6521</v>
      </c>
      <c r="C3313" s="73">
        <v>0</v>
      </c>
    </row>
    <row r="3314" spans="1:3">
      <c r="A3314" s="68" t="s">
        <v>6522</v>
      </c>
      <c r="B3314" s="69" t="s">
        <v>6523</v>
      </c>
      <c r="C3314" s="70">
        <v>0</v>
      </c>
    </row>
    <row r="3315" spans="1:3">
      <c r="A3315" s="71" t="s">
        <v>6524</v>
      </c>
      <c r="B3315" s="72" t="s">
        <v>6525</v>
      </c>
      <c r="C3315" s="73">
        <v>0</v>
      </c>
    </row>
    <row r="3316" spans="1:3">
      <c r="A3316" s="68" t="s">
        <v>6526</v>
      </c>
      <c r="B3316" s="69" t="s">
        <v>6527</v>
      </c>
      <c r="C3316" s="70">
        <v>0</v>
      </c>
    </row>
    <row r="3317" spans="1:3">
      <c r="A3317" s="71" t="s">
        <v>6528</v>
      </c>
      <c r="B3317" s="72" t="s">
        <v>6529</v>
      </c>
      <c r="C3317" s="73">
        <v>0</v>
      </c>
    </row>
    <row r="3318" spans="1:3">
      <c r="A3318" s="68" t="s">
        <v>6530</v>
      </c>
      <c r="B3318" s="69" t="s">
        <v>6531</v>
      </c>
      <c r="C3318" s="70">
        <v>0</v>
      </c>
    </row>
    <row r="3319" spans="1:3">
      <c r="A3319" s="71" t="s">
        <v>6532</v>
      </c>
      <c r="B3319" s="72" t="s">
        <v>6533</v>
      </c>
      <c r="C3319" s="73">
        <v>0</v>
      </c>
    </row>
    <row r="3320" spans="1:3">
      <c r="A3320" s="68" t="s">
        <v>6534</v>
      </c>
      <c r="B3320" s="69" t="s">
        <v>6533</v>
      </c>
      <c r="C3320" s="70">
        <v>0</v>
      </c>
    </row>
    <row r="3321" spans="1:3">
      <c r="A3321" s="71" t="s">
        <v>6535</v>
      </c>
      <c r="B3321" s="72" t="s">
        <v>6536</v>
      </c>
      <c r="C3321" s="73">
        <v>0</v>
      </c>
    </row>
    <row r="3322" spans="1:3">
      <c r="A3322" s="68" t="s">
        <v>6537</v>
      </c>
      <c r="B3322" s="69" t="s">
        <v>6538</v>
      </c>
      <c r="C3322" s="70">
        <v>0</v>
      </c>
    </row>
    <row r="3323" spans="1:3">
      <c r="A3323" s="71" t="s">
        <v>6539</v>
      </c>
      <c r="B3323" s="72" t="s">
        <v>6540</v>
      </c>
      <c r="C3323" s="73">
        <v>0</v>
      </c>
    </row>
    <row r="3324" spans="1:3">
      <c r="A3324" s="68" t="s">
        <v>6541</v>
      </c>
      <c r="B3324" s="69" t="s">
        <v>6531</v>
      </c>
      <c r="C3324" s="70">
        <v>0</v>
      </c>
    </row>
    <row r="3325" spans="1:3">
      <c r="A3325" s="71" t="s">
        <v>6542</v>
      </c>
      <c r="B3325" s="72" t="s">
        <v>6533</v>
      </c>
      <c r="C3325" s="73">
        <v>0</v>
      </c>
    </row>
    <row r="3326" spans="1:3">
      <c r="A3326" s="68" t="s">
        <v>6543</v>
      </c>
      <c r="B3326" s="69" t="s">
        <v>6544</v>
      </c>
      <c r="C3326" s="70">
        <v>0.36899999999999999</v>
      </c>
    </row>
    <row r="3327" spans="1:3">
      <c r="A3327" s="71" t="s">
        <v>6545</v>
      </c>
      <c r="B3327" s="72" t="s">
        <v>6546</v>
      </c>
      <c r="C3327" s="73">
        <v>0</v>
      </c>
    </row>
    <row r="3328" spans="1:3">
      <c r="A3328" s="68" t="s">
        <v>6547</v>
      </c>
      <c r="B3328" s="69" t="s">
        <v>6548</v>
      </c>
      <c r="C3328" s="70">
        <v>0</v>
      </c>
    </row>
    <row r="3329" spans="1:3">
      <c r="A3329" s="71" t="s">
        <v>6549</v>
      </c>
      <c r="B3329" s="72" t="s">
        <v>6550</v>
      </c>
      <c r="C3329" s="73">
        <v>0</v>
      </c>
    </row>
    <row r="3330" spans="1:3">
      <c r="A3330" s="68" t="s">
        <v>6551</v>
      </c>
      <c r="B3330" s="69" t="s">
        <v>6552</v>
      </c>
      <c r="C3330" s="70">
        <v>0</v>
      </c>
    </row>
    <row r="3331" spans="1:3">
      <c r="A3331" s="71" t="s">
        <v>6553</v>
      </c>
      <c r="B3331" s="72" t="s">
        <v>6554</v>
      </c>
      <c r="C3331" s="73">
        <v>0</v>
      </c>
    </row>
    <row r="3332" spans="1:3">
      <c r="A3332" s="68" t="s">
        <v>6555</v>
      </c>
      <c r="B3332" s="69" t="s">
        <v>6556</v>
      </c>
      <c r="C3332" s="70">
        <v>0</v>
      </c>
    </row>
    <row r="3333" spans="1:3">
      <c r="A3333" s="71" t="s">
        <v>6557</v>
      </c>
      <c r="B3333" s="72" t="s">
        <v>6558</v>
      </c>
      <c r="C3333" s="73">
        <v>0</v>
      </c>
    </row>
    <row r="3334" spans="1:3">
      <c r="A3334" s="68" t="s">
        <v>6559</v>
      </c>
      <c r="B3334" s="69" t="s">
        <v>6560</v>
      </c>
      <c r="C3334" s="70">
        <v>0</v>
      </c>
    </row>
    <row r="3335" spans="1:3">
      <c r="A3335" s="71" t="s">
        <v>6561</v>
      </c>
      <c r="B3335" s="72" t="s">
        <v>6562</v>
      </c>
      <c r="C3335" s="73">
        <v>0</v>
      </c>
    </row>
    <row r="3336" spans="1:3">
      <c r="A3336" s="68" t="s">
        <v>6563</v>
      </c>
      <c r="B3336" s="69" t="s">
        <v>6564</v>
      </c>
      <c r="C3336" s="70">
        <v>0</v>
      </c>
    </row>
    <row r="3337" spans="1:3">
      <c r="A3337" s="71" t="s">
        <v>6565</v>
      </c>
      <c r="B3337" s="72" t="s">
        <v>6566</v>
      </c>
      <c r="C3337" s="73">
        <v>0</v>
      </c>
    </row>
    <row r="3338" spans="1:3">
      <c r="A3338" s="68" t="s">
        <v>6567</v>
      </c>
      <c r="B3338" s="69" t="s">
        <v>6568</v>
      </c>
      <c r="C3338" s="70">
        <v>0</v>
      </c>
    </row>
    <row r="3339" spans="1:3">
      <c r="A3339" s="71" t="s">
        <v>6569</v>
      </c>
      <c r="B3339" s="72" t="s">
        <v>6570</v>
      </c>
      <c r="C3339" s="73">
        <v>0</v>
      </c>
    </row>
    <row r="3340" spans="1:3">
      <c r="A3340" s="68" t="s">
        <v>6571</v>
      </c>
      <c r="B3340" s="69" t="s">
        <v>6572</v>
      </c>
      <c r="C3340" s="70">
        <v>0</v>
      </c>
    </row>
    <row r="3341" spans="1:3">
      <c r="A3341" s="71" t="s">
        <v>6573</v>
      </c>
      <c r="B3341" s="72" t="s">
        <v>6574</v>
      </c>
      <c r="C3341" s="73">
        <v>0</v>
      </c>
    </row>
    <row r="3342" spans="1:3">
      <c r="A3342" s="68" t="s">
        <v>6575</v>
      </c>
      <c r="B3342" s="69" t="s">
        <v>6576</v>
      </c>
      <c r="C3342" s="70">
        <v>0</v>
      </c>
    </row>
    <row r="3343" spans="1:3">
      <c r="A3343" s="71" t="s">
        <v>6577</v>
      </c>
      <c r="B3343" s="72" t="s">
        <v>6578</v>
      </c>
      <c r="C3343" s="73">
        <v>0</v>
      </c>
    </row>
    <row r="3344" spans="1:3">
      <c r="A3344" s="68" t="s">
        <v>6579</v>
      </c>
      <c r="B3344" s="69" t="s">
        <v>6580</v>
      </c>
      <c r="C3344" s="70">
        <v>0</v>
      </c>
    </row>
    <row r="3345" spans="1:3">
      <c r="A3345" s="71" t="s">
        <v>6581</v>
      </c>
      <c r="B3345" s="72" t="s">
        <v>6582</v>
      </c>
      <c r="C3345" s="73">
        <v>0</v>
      </c>
    </row>
    <row r="3346" spans="1:3">
      <c r="A3346" s="68" t="s">
        <v>6583</v>
      </c>
      <c r="B3346" s="69" t="s">
        <v>6584</v>
      </c>
      <c r="C3346" s="70">
        <v>0</v>
      </c>
    </row>
    <row r="3347" spans="1:3">
      <c r="A3347" s="71" t="s">
        <v>6585</v>
      </c>
      <c r="B3347" s="72" t="s">
        <v>6586</v>
      </c>
      <c r="C3347" s="73">
        <v>0</v>
      </c>
    </row>
    <row r="3348" spans="1:3">
      <c r="A3348" s="68" t="s">
        <v>6587</v>
      </c>
      <c r="B3348" s="69" t="s">
        <v>6588</v>
      </c>
      <c r="C3348" s="70">
        <v>0</v>
      </c>
    </row>
    <row r="3349" spans="1:3">
      <c r="A3349" s="71" t="s">
        <v>6589</v>
      </c>
      <c r="B3349" s="72" t="s">
        <v>6590</v>
      </c>
      <c r="C3349" s="73">
        <v>0</v>
      </c>
    </row>
    <row r="3350" spans="1:3">
      <c r="A3350" s="68" t="s">
        <v>6591</v>
      </c>
      <c r="B3350" s="69" t="s">
        <v>6592</v>
      </c>
      <c r="C3350" s="70">
        <v>0</v>
      </c>
    </row>
    <row r="3351" spans="1:3">
      <c r="A3351" s="71" t="s">
        <v>6593</v>
      </c>
      <c r="B3351" s="72" t="s">
        <v>6594</v>
      </c>
      <c r="C3351" s="73">
        <v>0</v>
      </c>
    </row>
    <row r="3352" spans="1:3">
      <c r="A3352" s="68" t="s">
        <v>6595</v>
      </c>
      <c r="B3352" s="69" t="s">
        <v>6596</v>
      </c>
      <c r="C3352" s="70">
        <v>6.3029999999999999</v>
      </c>
    </row>
    <row r="3353" spans="1:3">
      <c r="A3353" s="71" t="s">
        <v>6597</v>
      </c>
      <c r="B3353" s="72" t="s">
        <v>6598</v>
      </c>
      <c r="C3353" s="73">
        <v>0</v>
      </c>
    </row>
    <row r="3354" spans="1:3">
      <c r="A3354" s="68" t="s">
        <v>6599</v>
      </c>
      <c r="B3354" s="69" t="s">
        <v>6600</v>
      </c>
      <c r="C3354" s="70">
        <v>0</v>
      </c>
    </row>
    <row r="3355" spans="1:3">
      <c r="A3355" s="71" t="s">
        <v>6601</v>
      </c>
      <c r="B3355" s="72" t="s">
        <v>6558</v>
      </c>
      <c r="C3355" s="73">
        <v>0</v>
      </c>
    </row>
    <row r="3356" spans="1:3">
      <c r="A3356" s="68" t="s">
        <v>6602</v>
      </c>
      <c r="B3356" s="69" t="s">
        <v>6603</v>
      </c>
      <c r="C3356" s="70">
        <v>0</v>
      </c>
    </row>
    <row r="3357" spans="1:3">
      <c r="A3357" s="71" t="s">
        <v>6604</v>
      </c>
      <c r="B3357" s="72" t="s">
        <v>6605</v>
      </c>
      <c r="C3357" s="73">
        <v>0</v>
      </c>
    </row>
    <row r="3358" spans="1:3">
      <c r="A3358" s="68" t="s">
        <v>6606</v>
      </c>
      <c r="B3358" s="69" t="s">
        <v>6560</v>
      </c>
      <c r="C3358" s="70">
        <v>0</v>
      </c>
    </row>
    <row r="3359" spans="1:3">
      <c r="A3359" s="71" t="s">
        <v>6607</v>
      </c>
      <c r="B3359" s="72" t="s">
        <v>6608</v>
      </c>
      <c r="C3359" s="73">
        <v>0.47399999999999998</v>
      </c>
    </row>
    <row r="3360" spans="1:3">
      <c r="A3360" s="68" t="s">
        <v>6609</v>
      </c>
      <c r="B3360" s="69" t="s">
        <v>6610</v>
      </c>
      <c r="C3360" s="70">
        <v>0.52400000000000002</v>
      </c>
    </row>
    <row r="3361" spans="1:3">
      <c r="A3361" s="71" t="s">
        <v>6611</v>
      </c>
      <c r="B3361" s="72" t="s">
        <v>6612</v>
      </c>
      <c r="C3361" s="73">
        <v>0.59240000000000004</v>
      </c>
    </row>
    <row r="3362" spans="1:3">
      <c r="A3362" s="68" t="s">
        <v>6613</v>
      </c>
      <c r="B3362" s="69" t="s">
        <v>6614</v>
      </c>
      <c r="C3362" s="70">
        <v>0.76939999999999997</v>
      </c>
    </row>
    <row r="3363" spans="1:3">
      <c r="A3363" s="71" t="s">
        <v>6615</v>
      </c>
      <c r="B3363" s="72" t="s">
        <v>6616</v>
      </c>
      <c r="C3363" s="73">
        <v>0.59299999999999997</v>
      </c>
    </row>
    <row r="3364" spans="1:3">
      <c r="A3364" s="68" t="s">
        <v>6617</v>
      </c>
      <c r="B3364" s="69" t="s">
        <v>6618</v>
      </c>
      <c r="C3364" s="70">
        <v>0.67069999999999996</v>
      </c>
    </row>
    <row r="3365" spans="1:3">
      <c r="A3365" s="71" t="s">
        <v>6619</v>
      </c>
      <c r="B3365" s="72" t="s">
        <v>6620</v>
      </c>
      <c r="C3365" s="73">
        <v>0.7399</v>
      </c>
    </row>
    <row r="3366" spans="1:3">
      <c r="A3366" s="68" t="s">
        <v>6621</v>
      </c>
      <c r="B3366" s="69" t="s">
        <v>6622</v>
      </c>
      <c r="C3366" s="70">
        <v>0.97140000000000004</v>
      </c>
    </row>
    <row r="3367" spans="1:3">
      <c r="A3367" s="71" t="s">
        <v>6623</v>
      </c>
      <c r="B3367" s="72" t="s">
        <v>6624</v>
      </c>
      <c r="C3367" s="73">
        <v>0.48199999999999998</v>
      </c>
    </row>
    <row r="3368" spans="1:3">
      <c r="A3368" s="68" t="s">
        <v>6625</v>
      </c>
      <c r="B3368" s="69" t="s">
        <v>6626</v>
      </c>
      <c r="C3368" s="70">
        <v>0.57299999999999995</v>
      </c>
    </row>
    <row r="3369" spans="1:3">
      <c r="A3369" s="71" t="s">
        <v>6627</v>
      </c>
      <c r="B3369" s="72" t="s">
        <v>6628</v>
      </c>
      <c r="C3369" s="73">
        <v>0.71399999999999997</v>
      </c>
    </row>
    <row r="3370" spans="1:3">
      <c r="A3370" s="68" t="s">
        <v>6629</v>
      </c>
      <c r="B3370" s="69" t="s">
        <v>6630</v>
      </c>
      <c r="C3370" s="70">
        <v>0.60399999999999998</v>
      </c>
    </row>
    <row r="3371" spans="1:3">
      <c r="A3371" s="71" t="s">
        <v>6631</v>
      </c>
      <c r="B3371" s="72" t="s">
        <v>6632</v>
      </c>
      <c r="C3371" s="73">
        <v>0.6845</v>
      </c>
    </row>
    <row r="3372" spans="1:3">
      <c r="A3372" s="68" t="s">
        <v>6633</v>
      </c>
      <c r="B3372" s="69" t="s">
        <v>6634</v>
      </c>
      <c r="C3372" s="70">
        <v>0.80300000000000005</v>
      </c>
    </row>
    <row r="3373" spans="1:3">
      <c r="A3373" s="71" t="s">
        <v>6635</v>
      </c>
      <c r="B3373" s="72" t="s">
        <v>6636</v>
      </c>
      <c r="C3373" s="73">
        <v>0</v>
      </c>
    </row>
    <row r="3374" spans="1:3">
      <c r="A3374" s="68" t="s">
        <v>6637</v>
      </c>
      <c r="B3374" s="69" t="s">
        <v>6638</v>
      </c>
      <c r="C3374" s="70">
        <v>0</v>
      </c>
    </row>
    <row r="3375" spans="1:3">
      <c r="A3375" s="71" t="s">
        <v>6639</v>
      </c>
      <c r="B3375" s="72" t="s">
        <v>6640</v>
      </c>
      <c r="C3375" s="73">
        <v>0</v>
      </c>
    </row>
    <row r="3376" spans="1:3">
      <c r="A3376" s="68" t="s">
        <v>6641</v>
      </c>
      <c r="B3376" s="69" t="s">
        <v>6642</v>
      </c>
      <c r="C3376" s="70">
        <v>0</v>
      </c>
    </row>
    <row r="3377" spans="1:3">
      <c r="A3377" s="71" t="s">
        <v>6643</v>
      </c>
      <c r="B3377" s="72" t="s">
        <v>6644</v>
      </c>
      <c r="C3377" s="73">
        <v>0</v>
      </c>
    </row>
    <row r="3378" spans="1:3">
      <c r="A3378" s="68" t="s">
        <v>6645</v>
      </c>
      <c r="B3378" s="69" t="s">
        <v>6646</v>
      </c>
      <c r="C3378" s="70">
        <v>0</v>
      </c>
    </row>
    <row r="3379" spans="1:3">
      <c r="A3379" s="71" t="s">
        <v>6647</v>
      </c>
      <c r="B3379" s="72" t="s">
        <v>6644</v>
      </c>
      <c r="C3379" s="73">
        <v>0</v>
      </c>
    </row>
    <row r="3380" spans="1:3">
      <c r="A3380" s="68" t="s">
        <v>6648</v>
      </c>
      <c r="B3380" s="69" t="s">
        <v>6649</v>
      </c>
      <c r="C3380" s="70">
        <v>0</v>
      </c>
    </row>
    <row r="3381" spans="1:3">
      <c r="A3381" s="71" t="s">
        <v>6650</v>
      </c>
      <c r="B3381" s="72" t="s">
        <v>6649</v>
      </c>
      <c r="C3381" s="73">
        <v>0</v>
      </c>
    </row>
    <row r="3382" spans="1:3">
      <c r="A3382" s="68" t="s">
        <v>6651</v>
      </c>
      <c r="B3382" s="69" t="s">
        <v>6652</v>
      </c>
      <c r="C3382" s="70">
        <v>0</v>
      </c>
    </row>
    <row r="3383" spans="1:3">
      <c r="A3383" s="71" t="s">
        <v>6653</v>
      </c>
      <c r="B3383" s="72" t="s">
        <v>6654</v>
      </c>
      <c r="C3383" s="73">
        <v>0</v>
      </c>
    </row>
    <row r="3384" spans="1:3">
      <c r="A3384" s="68" t="s">
        <v>6655</v>
      </c>
      <c r="B3384" s="69" t="s">
        <v>6654</v>
      </c>
      <c r="C3384" s="70">
        <v>0</v>
      </c>
    </row>
    <row r="3385" spans="1:3">
      <c r="A3385" s="71" t="s">
        <v>6656</v>
      </c>
      <c r="B3385" s="72" t="s">
        <v>6649</v>
      </c>
      <c r="C3385" s="73">
        <v>0</v>
      </c>
    </row>
    <row r="3386" spans="1:3">
      <c r="A3386" s="68" t="s">
        <v>6657</v>
      </c>
      <c r="B3386" s="69" t="s">
        <v>6649</v>
      </c>
      <c r="C3386" s="70">
        <v>0</v>
      </c>
    </row>
    <row r="3387" spans="1:3">
      <c r="A3387" s="71" t="s">
        <v>6658</v>
      </c>
      <c r="B3387" s="72" t="s">
        <v>6652</v>
      </c>
      <c r="C3387" s="73">
        <v>0</v>
      </c>
    </row>
    <row r="3388" spans="1:3">
      <c r="A3388" s="68" t="s">
        <v>6659</v>
      </c>
      <c r="B3388" s="69" t="s">
        <v>6660</v>
      </c>
      <c r="C3388" s="70">
        <v>0</v>
      </c>
    </row>
    <row r="3389" spans="1:3">
      <c r="A3389" s="71" t="s">
        <v>6661</v>
      </c>
      <c r="B3389" s="72" t="s">
        <v>6662</v>
      </c>
      <c r="C3389" s="73">
        <v>0</v>
      </c>
    </row>
    <row r="3390" spans="1:3">
      <c r="A3390" s="68" t="s">
        <v>6663</v>
      </c>
      <c r="B3390" s="69" t="s">
        <v>6664</v>
      </c>
      <c r="C3390" s="70">
        <v>0.23</v>
      </c>
    </row>
    <row r="3391" spans="1:3">
      <c r="A3391" s="71" t="s">
        <v>6665</v>
      </c>
      <c r="B3391" s="72" t="s">
        <v>6666</v>
      </c>
      <c r="C3391" s="73">
        <v>0.30299999999999999</v>
      </c>
    </row>
    <row r="3392" spans="1:3">
      <c r="A3392" s="68" t="s">
        <v>6667</v>
      </c>
      <c r="B3392" s="69" t="s">
        <v>6668</v>
      </c>
      <c r="C3392" s="70">
        <v>0.46500000000000002</v>
      </c>
    </row>
    <row r="3393" spans="1:3">
      <c r="A3393" s="71" t="s">
        <v>6669</v>
      </c>
      <c r="B3393" s="72" t="s">
        <v>6670</v>
      </c>
      <c r="C3393" s="73">
        <v>0.78500000000000003</v>
      </c>
    </row>
    <row r="3394" spans="1:3">
      <c r="A3394" s="68" t="s">
        <v>6671</v>
      </c>
      <c r="B3394" s="69" t="s">
        <v>6672</v>
      </c>
      <c r="C3394" s="70">
        <v>0.14399999999999999</v>
      </c>
    </row>
    <row r="3395" spans="1:3">
      <c r="A3395" s="71" t="s">
        <v>6673</v>
      </c>
      <c r="B3395" s="72" t="s">
        <v>6674</v>
      </c>
      <c r="C3395" s="73">
        <v>1.63</v>
      </c>
    </row>
    <row r="3396" spans="1:3">
      <c r="A3396" s="68" t="s">
        <v>6675</v>
      </c>
      <c r="B3396" s="69" t="s">
        <v>6676</v>
      </c>
      <c r="C3396" s="70">
        <v>0.94</v>
      </c>
    </row>
    <row r="3397" spans="1:3">
      <c r="A3397" s="71" t="s">
        <v>6677</v>
      </c>
      <c r="B3397" s="72" t="s">
        <v>6678</v>
      </c>
      <c r="C3397" s="73">
        <v>0.318</v>
      </c>
    </row>
    <row r="3398" spans="1:3">
      <c r="A3398" s="68" t="s">
        <v>6679</v>
      </c>
      <c r="B3398" s="69" t="s">
        <v>6680</v>
      </c>
      <c r="C3398" s="70">
        <v>0.48699999999999999</v>
      </c>
    </row>
    <row r="3399" spans="1:3">
      <c r="A3399" s="71" t="s">
        <v>6681</v>
      </c>
      <c r="B3399" s="72" t="s">
        <v>6682</v>
      </c>
      <c r="C3399" s="73">
        <v>0.621</v>
      </c>
    </row>
    <row r="3400" spans="1:3">
      <c r="A3400" s="68" t="s">
        <v>6683</v>
      </c>
      <c r="B3400" s="69" t="s">
        <v>6684</v>
      </c>
      <c r="C3400" s="70">
        <v>0</v>
      </c>
    </row>
    <row r="3401" spans="1:3">
      <c r="A3401" s="71" t="s">
        <v>6685</v>
      </c>
      <c r="B3401" s="72" t="s">
        <v>6686</v>
      </c>
      <c r="C3401" s="73">
        <v>0.27600000000000002</v>
      </c>
    </row>
    <row r="3402" spans="1:3">
      <c r="A3402" s="68" t="s">
        <v>6687</v>
      </c>
      <c r="B3402" s="69" t="s">
        <v>6688</v>
      </c>
      <c r="C3402" s="70">
        <v>0</v>
      </c>
    </row>
    <row r="3403" spans="1:3">
      <c r="A3403" s="71" t="s">
        <v>6689</v>
      </c>
      <c r="B3403" s="72" t="s">
        <v>6690</v>
      </c>
      <c r="C3403" s="73">
        <v>0</v>
      </c>
    </row>
    <row r="3404" spans="1:3">
      <c r="A3404" s="68" t="s">
        <v>6691</v>
      </c>
      <c r="B3404" s="69" t="s">
        <v>6692</v>
      </c>
      <c r="C3404" s="70">
        <v>0.107</v>
      </c>
    </row>
    <row r="3405" spans="1:3">
      <c r="A3405" s="71" t="s">
        <v>6693</v>
      </c>
      <c r="B3405" s="72" t="s">
        <v>6694</v>
      </c>
      <c r="C3405" s="73">
        <v>0.42</v>
      </c>
    </row>
    <row r="3406" spans="1:3">
      <c r="A3406" s="68" t="s">
        <v>6695</v>
      </c>
      <c r="B3406" s="69" t="s">
        <v>6696</v>
      </c>
      <c r="C3406" s="70">
        <v>0.16400000000000001</v>
      </c>
    </row>
    <row r="3407" spans="1:3">
      <c r="A3407" s="71" t="s">
        <v>6697</v>
      </c>
      <c r="B3407" s="72" t="s">
        <v>6698</v>
      </c>
      <c r="C3407" s="73">
        <v>0.26200000000000001</v>
      </c>
    </row>
    <row r="3408" spans="1:3">
      <c r="A3408" s="68" t="s">
        <v>6699</v>
      </c>
      <c r="B3408" s="69" t="s">
        <v>6700</v>
      </c>
      <c r="C3408" s="70">
        <v>0.71</v>
      </c>
    </row>
    <row r="3409" spans="1:3">
      <c r="A3409" s="71" t="s">
        <v>6701</v>
      </c>
      <c r="B3409" s="72" t="s">
        <v>6702</v>
      </c>
      <c r="C3409" s="73">
        <v>0</v>
      </c>
    </row>
    <row r="3410" spans="1:3">
      <c r="A3410" s="68" t="s">
        <v>6703</v>
      </c>
      <c r="B3410" s="69" t="s">
        <v>6704</v>
      </c>
      <c r="C3410" s="70">
        <v>0</v>
      </c>
    </row>
    <row r="3411" spans="1:3">
      <c r="A3411" s="71" t="s">
        <v>6705</v>
      </c>
      <c r="B3411" s="72" t="s">
        <v>6706</v>
      </c>
      <c r="C3411" s="73">
        <v>2.2400000000000002</v>
      </c>
    </row>
    <row r="3412" spans="1:3">
      <c r="A3412" s="68" t="s">
        <v>6707</v>
      </c>
      <c r="B3412" s="69" t="s">
        <v>6706</v>
      </c>
      <c r="C3412" s="70">
        <v>2.2440000000000002</v>
      </c>
    </row>
    <row r="3413" spans="1:3">
      <c r="A3413" s="71" t="s">
        <v>6708</v>
      </c>
      <c r="B3413" s="72" t="s">
        <v>6709</v>
      </c>
      <c r="C3413" s="73">
        <v>1.9159999999999999</v>
      </c>
    </row>
    <row r="3414" spans="1:3">
      <c r="A3414" s="68" t="s">
        <v>6710</v>
      </c>
      <c r="B3414" s="69" t="s">
        <v>6709</v>
      </c>
      <c r="C3414" s="70">
        <v>1.9159999999999999</v>
      </c>
    </row>
    <row r="3415" spans="1:3">
      <c r="A3415" s="71" t="s">
        <v>6711</v>
      </c>
      <c r="B3415" s="72" t="s">
        <v>6712</v>
      </c>
      <c r="C3415" s="73">
        <v>2.706</v>
      </c>
    </row>
    <row r="3416" spans="1:3">
      <c r="A3416" s="68" t="s">
        <v>6713</v>
      </c>
      <c r="B3416" s="69" t="s">
        <v>6714</v>
      </c>
      <c r="C3416" s="70">
        <v>2.331</v>
      </c>
    </row>
    <row r="3417" spans="1:3">
      <c r="A3417" s="71" t="s">
        <v>6715</v>
      </c>
      <c r="B3417" s="72" t="s">
        <v>6716</v>
      </c>
      <c r="C3417" s="73">
        <v>0</v>
      </c>
    </row>
    <row r="3418" spans="1:3">
      <c r="A3418" s="68" t="s">
        <v>6717</v>
      </c>
      <c r="B3418" s="69" t="s">
        <v>6716</v>
      </c>
      <c r="C3418" s="70">
        <v>0</v>
      </c>
    </row>
    <row r="3419" spans="1:3">
      <c r="A3419" s="71" t="s">
        <v>6718</v>
      </c>
      <c r="B3419" s="72" t="s">
        <v>6719</v>
      </c>
      <c r="C3419" s="73">
        <v>3.3380000000000001</v>
      </c>
    </row>
    <row r="3420" spans="1:3">
      <c r="A3420" s="68" t="s">
        <v>6720</v>
      </c>
      <c r="B3420" s="69" t="s">
        <v>6721</v>
      </c>
      <c r="C3420" s="70">
        <v>2.99</v>
      </c>
    </row>
    <row r="3421" spans="1:3">
      <c r="A3421" s="71" t="s">
        <v>6722</v>
      </c>
      <c r="B3421" s="72" t="s">
        <v>6723</v>
      </c>
      <c r="C3421" s="73">
        <v>6.4000000000000001E-2</v>
      </c>
    </row>
    <row r="3422" spans="1:3">
      <c r="A3422" s="68" t="s">
        <v>6724</v>
      </c>
      <c r="B3422" s="69" t="s">
        <v>6725</v>
      </c>
      <c r="C3422" s="70">
        <v>0</v>
      </c>
    </row>
    <row r="3423" spans="1:3">
      <c r="A3423" s="71" t="s">
        <v>6726</v>
      </c>
      <c r="B3423" s="72" t="s">
        <v>6727</v>
      </c>
      <c r="C3423" s="73">
        <v>0</v>
      </c>
    </row>
    <row r="3424" spans="1:3">
      <c r="A3424" s="68" t="s">
        <v>6728</v>
      </c>
      <c r="B3424" s="69" t="s">
        <v>6729</v>
      </c>
      <c r="C3424" s="70">
        <v>0</v>
      </c>
    </row>
    <row r="3425" spans="1:3">
      <c r="A3425" s="71" t="s">
        <v>6730</v>
      </c>
      <c r="B3425" s="72" t="s">
        <v>6731</v>
      </c>
      <c r="C3425" s="73">
        <v>0</v>
      </c>
    </row>
    <row r="3426" spans="1:3">
      <c r="A3426" s="68" t="s">
        <v>6732</v>
      </c>
      <c r="B3426" s="69" t="s">
        <v>6733</v>
      </c>
      <c r="C3426" s="70">
        <v>0</v>
      </c>
    </row>
    <row r="3427" spans="1:3">
      <c r="A3427" s="71" t="s">
        <v>6734</v>
      </c>
      <c r="B3427" s="72" t="s">
        <v>6735</v>
      </c>
      <c r="C3427" s="73">
        <v>0</v>
      </c>
    </row>
    <row r="3428" spans="1:3">
      <c r="A3428" s="68" t="s">
        <v>6736</v>
      </c>
      <c r="B3428" s="69" t="s">
        <v>6737</v>
      </c>
      <c r="C3428" s="70">
        <v>0</v>
      </c>
    </row>
    <row r="3429" spans="1:3">
      <c r="A3429" s="71" t="s">
        <v>6738</v>
      </c>
      <c r="B3429" s="72" t="s">
        <v>6739</v>
      </c>
      <c r="C3429" s="73">
        <v>0</v>
      </c>
    </row>
    <row r="3430" spans="1:3">
      <c r="A3430" s="68" t="s">
        <v>6740</v>
      </c>
      <c r="B3430" s="69" t="s">
        <v>6741</v>
      </c>
      <c r="C3430" s="70">
        <v>0</v>
      </c>
    </row>
    <row r="3431" spans="1:3">
      <c r="A3431" s="71" t="s">
        <v>6742</v>
      </c>
      <c r="B3431" s="72" t="s">
        <v>6743</v>
      </c>
      <c r="C3431" s="73">
        <v>0</v>
      </c>
    </row>
    <row r="3432" spans="1:3">
      <c r="A3432" s="68" t="s">
        <v>6744</v>
      </c>
      <c r="B3432" s="69" t="s">
        <v>6745</v>
      </c>
      <c r="C3432" s="70">
        <v>0</v>
      </c>
    </row>
    <row r="3433" spans="1:3">
      <c r="A3433" s="71" t="s">
        <v>6746</v>
      </c>
      <c r="B3433" s="72" t="s">
        <v>6747</v>
      </c>
      <c r="C3433" s="73">
        <v>6.4000000000000001E-2</v>
      </c>
    </row>
    <row r="3434" spans="1:3">
      <c r="A3434" s="68" t="s">
        <v>6748</v>
      </c>
      <c r="B3434" s="69" t="s">
        <v>6749</v>
      </c>
      <c r="C3434" s="70">
        <v>6.4000000000000001E-2</v>
      </c>
    </row>
    <row r="3435" spans="1:3">
      <c r="A3435" s="71" t="s">
        <v>6750</v>
      </c>
      <c r="B3435" s="72" t="s">
        <v>6751</v>
      </c>
      <c r="C3435" s="73">
        <v>6.4000000000000001E-2</v>
      </c>
    </row>
    <row r="3436" spans="1:3">
      <c r="A3436" s="68" t="s">
        <v>6752</v>
      </c>
      <c r="B3436" s="69" t="s">
        <v>6753</v>
      </c>
      <c r="C3436" s="70">
        <v>6.4000000000000001E-2</v>
      </c>
    </row>
    <row r="3437" spans="1:3">
      <c r="A3437" s="71" t="s">
        <v>6754</v>
      </c>
      <c r="B3437" s="72" t="s">
        <v>6755</v>
      </c>
      <c r="C3437" s="73">
        <v>6.4000000000000001E-2</v>
      </c>
    </row>
    <row r="3438" spans="1:3">
      <c r="A3438" s="68" t="s">
        <v>6756</v>
      </c>
      <c r="B3438" s="69" t="s">
        <v>6757</v>
      </c>
      <c r="C3438" s="70">
        <v>6.4000000000000001E-2</v>
      </c>
    </row>
    <row r="3439" spans="1:3">
      <c r="A3439" s="71" t="s">
        <v>6758</v>
      </c>
      <c r="B3439" s="72" t="s">
        <v>6759</v>
      </c>
      <c r="C3439" s="73">
        <v>6.4000000000000001E-2</v>
      </c>
    </row>
    <row r="3440" spans="1:3">
      <c r="A3440" s="68" t="s">
        <v>6760</v>
      </c>
      <c r="B3440" s="69" t="s">
        <v>6761</v>
      </c>
      <c r="C3440" s="70">
        <v>6.4000000000000001E-2</v>
      </c>
    </row>
    <row r="3441" spans="1:3">
      <c r="A3441" s="71" t="s">
        <v>6762</v>
      </c>
      <c r="B3441" s="72" t="s">
        <v>6763</v>
      </c>
      <c r="C3441" s="73">
        <v>6.4000000000000001E-2</v>
      </c>
    </row>
    <row r="3442" spans="1:3">
      <c r="A3442" s="68" t="s">
        <v>6764</v>
      </c>
      <c r="B3442" s="69" t="s">
        <v>6765</v>
      </c>
      <c r="C3442" s="70">
        <v>6.4000000000000001E-2</v>
      </c>
    </row>
    <row r="3443" spans="1:3">
      <c r="A3443" s="71" t="s">
        <v>6766</v>
      </c>
      <c r="B3443" s="72" t="s">
        <v>6767</v>
      </c>
      <c r="C3443" s="73">
        <v>6.4000000000000001E-2</v>
      </c>
    </row>
    <row r="3444" spans="1:3">
      <c r="A3444" s="68" t="s">
        <v>6768</v>
      </c>
      <c r="B3444" s="69" t="s">
        <v>6769</v>
      </c>
      <c r="C3444" s="70">
        <v>6.4000000000000001E-2</v>
      </c>
    </row>
    <row r="3445" spans="1:3">
      <c r="A3445" s="71" t="s">
        <v>6770</v>
      </c>
      <c r="B3445" s="72" t="s">
        <v>6771</v>
      </c>
      <c r="C3445" s="73">
        <v>0</v>
      </c>
    </row>
    <row r="3446" spans="1:3">
      <c r="A3446" s="68" t="s">
        <v>6772</v>
      </c>
      <c r="B3446" s="69" t="s">
        <v>6773</v>
      </c>
      <c r="C3446" s="70">
        <v>1.7310000000000001</v>
      </c>
    </row>
    <row r="3447" spans="1:3">
      <c r="A3447" s="71" t="s">
        <v>6774</v>
      </c>
      <c r="B3447" s="72" t="s">
        <v>6775</v>
      </c>
      <c r="C3447" s="73">
        <v>0</v>
      </c>
    </row>
    <row r="3448" spans="1:3">
      <c r="A3448" s="68" t="s">
        <v>6776</v>
      </c>
      <c r="B3448" s="69" t="s">
        <v>6777</v>
      </c>
      <c r="C3448" s="70">
        <v>1.79</v>
      </c>
    </row>
    <row r="3449" spans="1:3">
      <c r="A3449" s="71" t="s">
        <v>6778</v>
      </c>
      <c r="B3449" s="72" t="s">
        <v>6779</v>
      </c>
      <c r="C3449" s="73">
        <v>1.94</v>
      </c>
    </row>
    <row r="3450" spans="1:3">
      <c r="A3450" s="68" t="s">
        <v>6780</v>
      </c>
      <c r="B3450" s="69" t="s">
        <v>6781</v>
      </c>
      <c r="C3450" s="70">
        <v>0</v>
      </c>
    </row>
    <row r="3451" spans="1:3">
      <c r="A3451" s="71" t="s">
        <v>6782</v>
      </c>
      <c r="B3451" s="72" t="s">
        <v>6783</v>
      </c>
      <c r="C3451" s="73">
        <v>0.10299999999999999</v>
      </c>
    </row>
    <row r="3452" spans="1:3">
      <c r="A3452" s="68" t="s">
        <v>6784</v>
      </c>
      <c r="B3452" s="69" t="s">
        <v>6785</v>
      </c>
      <c r="C3452" s="70">
        <v>0.42</v>
      </c>
    </row>
    <row r="3453" spans="1:3">
      <c r="A3453" s="71" t="s">
        <v>6786</v>
      </c>
      <c r="B3453" s="72" t="s">
        <v>6787</v>
      </c>
      <c r="C3453" s="73">
        <v>0.17199999999999999</v>
      </c>
    </row>
    <row r="3454" spans="1:3">
      <c r="A3454" s="68" t="s">
        <v>6788</v>
      </c>
      <c r="B3454" s="69" t="s">
        <v>6789</v>
      </c>
      <c r="C3454" s="70">
        <v>0.25700000000000001</v>
      </c>
    </row>
    <row r="3455" spans="1:3">
      <c r="A3455" s="71" t="s">
        <v>6790</v>
      </c>
      <c r="B3455" s="72" t="s">
        <v>6791</v>
      </c>
      <c r="C3455" s="73">
        <v>0.107</v>
      </c>
    </row>
    <row r="3456" spans="1:3">
      <c r="A3456" s="68" t="s">
        <v>6792</v>
      </c>
      <c r="B3456" s="69" t="s">
        <v>6793</v>
      </c>
      <c r="C3456" s="70">
        <v>0.42599999999999999</v>
      </c>
    </row>
    <row r="3457" spans="1:3">
      <c r="A3457" s="71" t="s">
        <v>6794</v>
      </c>
      <c r="B3457" s="72" t="s">
        <v>6690</v>
      </c>
      <c r="C3457" s="73">
        <v>0.35499999999999998</v>
      </c>
    </row>
    <row r="3458" spans="1:3">
      <c r="A3458" s="68" t="s">
        <v>6795</v>
      </c>
      <c r="B3458" s="69" t="s">
        <v>6796</v>
      </c>
      <c r="C3458" s="70">
        <v>0.49299999999999999</v>
      </c>
    </row>
    <row r="3459" spans="1:3">
      <c r="A3459" s="71" t="s">
        <v>6797</v>
      </c>
      <c r="B3459" s="72" t="s">
        <v>6798</v>
      </c>
      <c r="C3459" s="73">
        <v>0.53500000000000003</v>
      </c>
    </row>
    <row r="3460" spans="1:3">
      <c r="A3460" s="68" t="s">
        <v>6799</v>
      </c>
      <c r="B3460" s="69" t="s">
        <v>6800</v>
      </c>
      <c r="C3460" s="70">
        <v>0.14799999999999999</v>
      </c>
    </row>
    <row r="3461" spans="1:3">
      <c r="A3461" s="71" t="s">
        <v>6801</v>
      </c>
      <c r="B3461" s="72" t="s">
        <v>6802</v>
      </c>
      <c r="C3461" s="73">
        <v>1.2509999999999999</v>
      </c>
    </row>
    <row r="3462" spans="1:3">
      <c r="A3462" s="68" t="s">
        <v>6803</v>
      </c>
      <c r="B3462" s="69" t="s">
        <v>6804</v>
      </c>
      <c r="C3462" s="70">
        <v>0</v>
      </c>
    </row>
    <row r="3463" spans="1:3">
      <c r="A3463" s="71" t="s">
        <v>6805</v>
      </c>
      <c r="B3463" s="72" t="s">
        <v>6806</v>
      </c>
      <c r="C3463" s="73">
        <v>0</v>
      </c>
    </row>
    <row r="3464" spans="1:3">
      <c r="A3464" s="68" t="s">
        <v>6807</v>
      </c>
      <c r="B3464" s="69" t="s">
        <v>6808</v>
      </c>
      <c r="C3464" s="70">
        <v>0.748</v>
      </c>
    </row>
    <row r="3465" spans="1:3">
      <c r="A3465" s="71" t="s">
        <v>6809</v>
      </c>
      <c r="B3465" s="72" t="s">
        <v>6810</v>
      </c>
      <c r="C3465" s="73">
        <v>0.19700000000000001</v>
      </c>
    </row>
    <row r="3466" spans="1:3">
      <c r="A3466" s="68" t="s">
        <v>6811</v>
      </c>
      <c r="B3466" s="69" t="s">
        <v>6812</v>
      </c>
      <c r="C3466" s="70">
        <v>0</v>
      </c>
    </row>
    <row r="3467" spans="1:3">
      <c r="A3467" s="71" t="s">
        <v>6813</v>
      </c>
      <c r="B3467" s="72" t="s">
        <v>6814</v>
      </c>
      <c r="C3467" s="73">
        <v>0</v>
      </c>
    </row>
    <row r="3468" spans="1:3">
      <c r="A3468" s="68" t="s">
        <v>6815</v>
      </c>
      <c r="B3468" s="69" t="s">
        <v>6816</v>
      </c>
      <c r="C3468" s="70">
        <v>0</v>
      </c>
    </row>
    <row r="3469" spans="1:3">
      <c r="A3469" s="71" t="s">
        <v>6817</v>
      </c>
      <c r="B3469" s="72" t="s">
        <v>6818</v>
      </c>
      <c r="C3469" s="73">
        <v>0</v>
      </c>
    </row>
    <row r="3470" spans="1:3">
      <c r="A3470" s="68" t="s">
        <v>6819</v>
      </c>
      <c r="B3470" s="69" t="s">
        <v>6820</v>
      </c>
      <c r="C3470" s="70">
        <v>0</v>
      </c>
    </row>
    <row r="3471" spans="1:3">
      <c r="A3471" s="71" t="s">
        <v>6821</v>
      </c>
      <c r="B3471" s="72" t="s">
        <v>6822</v>
      </c>
      <c r="C3471" s="73">
        <v>0</v>
      </c>
    </row>
    <row r="3472" spans="1:3">
      <c r="A3472" s="68" t="s">
        <v>6823</v>
      </c>
      <c r="B3472" s="69" t="s">
        <v>6824</v>
      </c>
      <c r="C3472" s="70">
        <v>0</v>
      </c>
    </row>
    <row r="3473" spans="1:3">
      <c r="A3473" s="71" t="s">
        <v>6825</v>
      </c>
      <c r="B3473" s="72" t="s">
        <v>6826</v>
      </c>
      <c r="C3473" s="73">
        <v>0</v>
      </c>
    </row>
    <row r="3474" spans="1:3">
      <c r="A3474" s="68" t="s">
        <v>6827</v>
      </c>
      <c r="B3474" s="69" t="s">
        <v>6828</v>
      </c>
      <c r="C3474" s="70">
        <v>0</v>
      </c>
    </row>
    <row r="3475" spans="1:3">
      <c r="A3475" s="71" t="s">
        <v>6829</v>
      </c>
      <c r="B3475" s="72" t="s">
        <v>6830</v>
      </c>
      <c r="C3475" s="73">
        <v>0</v>
      </c>
    </row>
    <row r="3476" spans="1:3">
      <c r="A3476" s="68" t="s">
        <v>6831</v>
      </c>
      <c r="B3476" s="69" t="s">
        <v>6832</v>
      </c>
      <c r="C3476" s="70">
        <v>0</v>
      </c>
    </row>
    <row r="3477" spans="1:3">
      <c r="A3477" s="71" t="s">
        <v>6833</v>
      </c>
      <c r="B3477" s="72" t="s">
        <v>6834</v>
      </c>
      <c r="C3477" s="73">
        <v>0</v>
      </c>
    </row>
    <row r="3478" spans="1:3">
      <c r="A3478" s="68" t="s">
        <v>6835</v>
      </c>
      <c r="B3478" s="69" t="s">
        <v>6836</v>
      </c>
      <c r="C3478" s="70">
        <v>0</v>
      </c>
    </row>
    <row r="3479" spans="1:3">
      <c r="A3479" s="71" t="s">
        <v>6837</v>
      </c>
      <c r="B3479" s="72" t="s">
        <v>6838</v>
      </c>
      <c r="C3479" s="73">
        <v>0</v>
      </c>
    </row>
    <row r="3480" spans="1:3">
      <c r="A3480" s="68" t="s">
        <v>6839</v>
      </c>
      <c r="B3480" s="69" t="s">
        <v>6840</v>
      </c>
      <c r="C3480" s="70">
        <v>0</v>
      </c>
    </row>
    <row r="3481" spans="1:3">
      <c r="A3481" s="71" t="s">
        <v>6841</v>
      </c>
      <c r="B3481" s="72" t="s">
        <v>6842</v>
      </c>
      <c r="C3481" s="73">
        <v>0</v>
      </c>
    </row>
    <row r="3482" spans="1:3">
      <c r="A3482" s="68" t="s">
        <v>6843</v>
      </c>
      <c r="B3482" s="69" t="s">
        <v>6844</v>
      </c>
      <c r="C3482" s="70">
        <v>0</v>
      </c>
    </row>
    <row r="3483" spans="1:3">
      <c r="A3483" s="71" t="s">
        <v>6845</v>
      </c>
      <c r="B3483" s="72" t="s">
        <v>6846</v>
      </c>
      <c r="C3483" s="73">
        <v>0</v>
      </c>
    </row>
    <row r="3484" spans="1:3">
      <c r="A3484" s="68" t="s">
        <v>6847</v>
      </c>
      <c r="B3484" s="69" t="s">
        <v>6848</v>
      </c>
      <c r="C3484" s="70">
        <v>0</v>
      </c>
    </row>
    <row r="3485" spans="1:3">
      <c r="A3485" s="71" t="s">
        <v>6849</v>
      </c>
      <c r="B3485" s="72" t="s">
        <v>6850</v>
      </c>
      <c r="C3485" s="73">
        <v>0</v>
      </c>
    </row>
    <row r="3486" spans="1:3">
      <c r="A3486" s="68" t="s">
        <v>6851</v>
      </c>
      <c r="B3486" s="69" t="s">
        <v>6852</v>
      </c>
      <c r="C3486" s="70">
        <v>0</v>
      </c>
    </row>
    <row r="3487" spans="1:3">
      <c r="A3487" s="71" t="s">
        <v>6853</v>
      </c>
      <c r="B3487" s="72" t="s">
        <v>6854</v>
      </c>
      <c r="C3487" s="73">
        <v>0</v>
      </c>
    </row>
    <row r="3488" spans="1:3">
      <c r="A3488" s="68" t="s">
        <v>6855</v>
      </c>
      <c r="B3488" s="69" t="s">
        <v>6856</v>
      </c>
      <c r="C3488" s="70">
        <v>0</v>
      </c>
    </row>
    <row r="3489" spans="1:3">
      <c r="A3489" s="71" t="s">
        <v>6857</v>
      </c>
      <c r="B3489" s="72" t="s">
        <v>6858</v>
      </c>
      <c r="C3489" s="73">
        <v>0</v>
      </c>
    </row>
    <row r="3490" spans="1:3">
      <c r="A3490" s="68" t="s">
        <v>6859</v>
      </c>
      <c r="B3490" s="69" t="s">
        <v>6860</v>
      </c>
      <c r="C3490" s="70">
        <v>0</v>
      </c>
    </row>
    <row r="3491" spans="1:3">
      <c r="A3491" s="71" t="s">
        <v>6861</v>
      </c>
      <c r="B3491" s="72" t="s">
        <v>6862</v>
      </c>
      <c r="C3491" s="73">
        <v>0</v>
      </c>
    </row>
    <row r="3492" spans="1:3">
      <c r="A3492" s="68" t="s">
        <v>6863</v>
      </c>
      <c r="B3492" s="69" t="s">
        <v>6864</v>
      </c>
      <c r="C3492" s="70">
        <v>0</v>
      </c>
    </row>
    <row r="3493" spans="1:3">
      <c r="A3493" s="71" t="s">
        <v>6865</v>
      </c>
      <c r="B3493" s="72" t="s">
        <v>6866</v>
      </c>
      <c r="C3493" s="73">
        <v>0</v>
      </c>
    </row>
    <row r="3494" spans="1:3">
      <c r="A3494" s="68" t="s">
        <v>6867</v>
      </c>
      <c r="B3494" s="69" t="s">
        <v>6868</v>
      </c>
      <c r="C3494" s="70">
        <v>0</v>
      </c>
    </row>
    <row r="3495" spans="1:3">
      <c r="A3495" s="71" t="s">
        <v>6869</v>
      </c>
      <c r="B3495" s="72" t="s">
        <v>6870</v>
      </c>
      <c r="C3495" s="73">
        <v>0</v>
      </c>
    </row>
    <row r="3496" spans="1:3">
      <c r="A3496" s="68" t="s">
        <v>6871</v>
      </c>
      <c r="B3496" s="69" t="s">
        <v>6872</v>
      </c>
      <c r="C3496" s="70">
        <v>0</v>
      </c>
    </row>
    <row r="3497" spans="1:3">
      <c r="A3497" s="71" t="s">
        <v>6873</v>
      </c>
      <c r="B3497" s="72" t="s">
        <v>6874</v>
      </c>
      <c r="C3497" s="73">
        <v>0</v>
      </c>
    </row>
    <row r="3498" spans="1:3">
      <c r="A3498" s="68" t="s">
        <v>6875</v>
      </c>
      <c r="B3498" s="69" t="s">
        <v>6876</v>
      </c>
      <c r="C3498" s="70">
        <v>0</v>
      </c>
    </row>
    <row r="3499" spans="1:3">
      <c r="A3499" s="71" t="s">
        <v>6877</v>
      </c>
      <c r="B3499" s="72" t="s">
        <v>6878</v>
      </c>
      <c r="C3499" s="73">
        <v>0</v>
      </c>
    </row>
    <row r="3500" spans="1:3">
      <c r="A3500" s="68" t="s">
        <v>6879</v>
      </c>
      <c r="B3500" s="69" t="s">
        <v>6880</v>
      </c>
      <c r="C3500" s="70">
        <v>0</v>
      </c>
    </row>
    <row r="3501" spans="1:3">
      <c r="A3501" s="71" t="s">
        <v>6881</v>
      </c>
      <c r="B3501" s="72" t="s">
        <v>6882</v>
      </c>
      <c r="C3501" s="73">
        <v>0</v>
      </c>
    </row>
    <row r="3502" spans="1:3">
      <c r="A3502" s="68" t="s">
        <v>6883</v>
      </c>
      <c r="B3502" s="69" t="s">
        <v>6884</v>
      </c>
      <c r="C3502" s="70">
        <v>0</v>
      </c>
    </row>
    <row r="3503" spans="1:3">
      <c r="A3503" s="71" t="s">
        <v>6885</v>
      </c>
      <c r="B3503" s="72" t="s">
        <v>6886</v>
      </c>
      <c r="C3503" s="73">
        <v>0</v>
      </c>
    </row>
    <row r="3504" spans="1:3">
      <c r="A3504" s="68" t="s">
        <v>6887</v>
      </c>
      <c r="B3504" s="69" t="s">
        <v>6888</v>
      </c>
      <c r="C3504" s="70">
        <v>0</v>
      </c>
    </row>
    <row r="3505" spans="1:3">
      <c r="A3505" s="71" t="s">
        <v>6889</v>
      </c>
      <c r="B3505" s="72" t="s">
        <v>6890</v>
      </c>
      <c r="C3505" s="73">
        <v>0</v>
      </c>
    </row>
    <row r="3506" spans="1:3">
      <c r="A3506" s="68" t="s">
        <v>6891</v>
      </c>
      <c r="B3506" s="69" t="s">
        <v>6892</v>
      </c>
      <c r="C3506" s="70">
        <v>0</v>
      </c>
    </row>
    <row r="3507" spans="1:3">
      <c r="A3507" s="71" t="s">
        <v>6893</v>
      </c>
      <c r="B3507" s="72" t="s">
        <v>6894</v>
      </c>
      <c r="C3507" s="73">
        <v>0</v>
      </c>
    </row>
    <row r="3508" spans="1:3">
      <c r="A3508" s="68" t="s">
        <v>6895</v>
      </c>
      <c r="B3508" s="69" t="s">
        <v>6896</v>
      </c>
      <c r="C3508" s="70">
        <v>0</v>
      </c>
    </row>
    <row r="3509" spans="1:3">
      <c r="A3509" s="71" t="s">
        <v>6897</v>
      </c>
      <c r="B3509" s="72" t="s">
        <v>6850</v>
      </c>
      <c r="C3509" s="73">
        <v>0</v>
      </c>
    </row>
    <row r="3510" spans="1:3">
      <c r="A3510" s="68" t="s">
        <v>6898</v>
      </c>
      <c r="B3510" s="69" t="s">
        <v>6899</v>
      </c>
      <c r="C3510" s="70">
        <v>0</v>
      </c>
    </row>
    <row r="3511" spans="1:3">
      <c r="A3511" s="71" t="s">
        <v>6900</v>
      </c>
      <c r="B3511" s="72" t="s">
        <v>6901</v>
      </c>
      <c r="C3511" s="73">
        <v>0</v>
      </c>
    </row>
    <row r="3512" spans="1:3">
      <c r="A3512" s="68" t="s">
        <v>6902</v>
      </c>
      <c r="B3512" s="69" t="s">
        <v>6903</v>
      </c>
      <c r="C3512" s="70">
        <v>0</v>
      </c>
    </row>
    <row r="3513" spans="1:3">
      <c r="A3513" s="71" t="s">
        <v>6904</v>
      </c>
      <c r="B3513" s="72" t="s">
        <v>6905</v>
      </c>
      <c r="C3513" s="73">
        <v>0</v>
      </c>
    </row>
    <row r="3514" spans="1:3">
      <c r="A3514" s="68" t="s">
        <v>6906</v>
      </c>
      <c r="B3514" s="69" t="s">
        <v>6907</v>
      </c>
      <c r="C3514" s="70">
        <v>0</v>
      </c>
    </row>
    <row r="3515" spans="1:3">
      <c r="A3515" s="71" t="s">
        <v>6908</v>
      </c>
      <c r="B3515" s="72" t="s">
        <v>6909</v>
      </c>
      <c r="C3515" s="73">
        <v>0</v>
      </c>
    </row>
    <row r="3516" spans="1:3">
      <c r="A3516" s="68" t="s">
        <v>6910</v>
      </c>
      <c r="B3516" s="69" t="s">
        <v>6911</v>
      </c>
      <c r="C3516" s="70">
        <v>0</v>
      </c>
    </row>
    <row r="3517" spans="1:3">
      <c r="A3517" s="71" t="s">
        <v>6912</v>
      </c>
      <c r="B3517" s="72" t="s">
        <v>6913</v>
      </c>
      <c r="C3517" s="73">
        <v>0</v>
      </c>
    </row>
    <row r="3518" spans="1:3">
      <c r="A3518" s="68" t="s">
        <v>6914</v>
      </c>
      <c r="B3518" s="69" t="s">
        <v>6915</v>
      </c>
      <c r="C3518" s="70">
        <v>0</v>
      </c>
    </row>
    <row r="3519" spans="1:3">
      <c r="A3519" s="71" t="s">
        <v>6916</v>
      </c>
      <c r="B3519" s="72" t="s">
        <v>6917</v>
      </c>
      <c r="C3519" s="73">
        <v>0</v>
      </c>
    </row>
    <row r="3520" spans="1:3">
      <c r="A3520" s="68" t="s">
        <v>6918</v>
      </c>
      <c r="B3520" s="69" t="s">
        <v>6919</v>
      </c>
      <c r="C3520" s="70">
        <v>0</v>
      </c>
    </row>
    <row r="3521" spans="1:3">
      <c r="A3521" s="71" t="s">
        <v>6920</v>
      </c>
      <c r="B3521" s="72" t="s">
        <v>6921</v>
      </c>
      <c r="C3521" s="73">
        <v>0</v>
      </c>
    </row>
    <row r="3522" spans="1:3">
      <c r="A3522" s="68" t="s">
        <v>6922</v>
      </c>
      <c r="B3522" s="69" t="s">
        <v>6923</v>
      </c>
      <c r="C3522" s="70">
        <v>0</v>
      </c>
    </row>
    <row r="3523" spans="1:3">
      <c r="A3523" s="71" t="s">
        <v>6924</v>
      </c>
      <c r="B3523" s="72" t="s">
        <v>6925</v>
      </c>
      <c r="C3523" s="73">
        <v>0</v>
      </c>
    </row>
    <row r="3524" spans="1:3">
      <c r="A3524" s="68" t="s">
        <v>6926</v>
      </c>
      <c r="B3524" s="69" t="s">
        <v>6927</v>
      </c>
      <c r="C3524" s="70">
        <v>0</v>
      </c>
    </row>
    <row r="3525" spans="1:3">
      <c r="A3525" s="71" t="s">
        <v>6928</v>
      </c>
      <c r="B3525" s="72" t="s">
        <v>6929</v>
      </c>
      <c r="C3525" s="73">
        <v>0</v>
      </c>
    </row>
    <row r="3526" spans="1:3">
      <c r="A3526" s="68" t="s">
        <v>6930</v>
      </c>
      <c r="B3526" s="69" t="s">
        <v>6931</v>
      </c>
      <c r="C3526" s="70">
        <v>0</v>
      </c>
    </row>
    <row r="3527" spans="1:3">
      <c r="A3527" s="71" t="s">
        <v>6932</v>
      </c>
      <c r="B3527" s="72" t="s">
        <v>6933</v>
      </c>
      <c r="C3527" s="73">
        <v>0</v>
      </c>
    </row>
    <row r="3528" spans="1:3">
      <c r="A3528" s="68" t="s">
        <v>6934</v>
      </c>
      <c r="B3528" s="69" t="s">
        <v>6935</v>
      </c>
      <c r="C3528" s="70">
        <v>0</v>
      </c>
    </row>
    <row r="3529" spans="1:3">
      <c r="A3529" s="71" t="s">
        <v>6936</v>
      </c>
      <c r="B3529" s="72" t="s">
        <v>6937</v>
      </c>
      <c r="C3529" s="73">
        <v>0</v>
      </c>
    </row>
    <row r="3530" spans="1:3">
      <c r="A3530" s="68" t="s">
        <v>6938</v>
      </c>
      <c r="B3530" s="69" t="s">
        <v>6939</v>
      </c>
      <c r="C3530" s="70">
        <v>0</v>
      </c>
    </row>
    <row r="3531" spans="1:3">
      <c r="A3531" s="71" t="s">
        <v>6940</v>
      </c>
      <c r="B3531" s="72" t="s">
        <v>6941</v>
      </c>
      <c r="C3531" s="73">
        <v>0</v>
      </c>
    </row>
    <row r="3532" spans="1:3">
      <c r="A3532" s="68" t="s">
        <v>6942</v>
      </c>
      <c r="B3532" s="69" t="s">
        <v>6943</v>
      </c>
      <c r="C3532" s="70">
        <v>0</v>
      </c>
    </row>
    <row r="3533" spans="1:3">
      <c r="A3533" s="71" t="s">
        <v>6944</v>
      </c>
      <c r="B3533" s="72" t="s">
        <v>6945</v>
      </c>
      <c r="C3533" s="73">
        <v>0</v>
      </c>
    </row>
    <row r="3534" spans="1:3">
      <c r="A3534" s="68" t="s">
        <v>6946</v>
      </c>
      <c r="B3534" s="69" t="s">
        <v>6947</v>
      </c>
      <c r="C3534" s="70">
        <v>0</v>
      </c>
    </row>
    <row r="3535" spans="1:3">
      <c r="A3535" s="71" t="s">
        <v>6948</v>
      </c>
      <c r="B3535" s="72" t="s">
        <v>6949</v>
      </c>
      <c r="C3535" s="73">
        <v>0</v>
      </c>
    </row>
    <row r="3536" spans="1:3">
      <c r="A3536" s="68" t="s">
        <v>6950</v>
      </c>
      <c r="B3536" s="69" t="s">
        <v>6951</v>
      </c>
      <c r="C3536" s="70">
        <v>0</v>
      </c>
    </row>
    <row r="3537" spans="1:3">
      <c r="A3537" s="71" t="s">
        <v>6952</v>
      </c>
      <c r="B3537" s="72" t="s">
        <v>6953</v>
      </c>
      <c r="C3537" s="73">
        <v>0</v>
      </c>
    </row>
    <row r="3538" spans="1:3">
      <c r="A3538" s="68" t="s">
        <v>6954</v>
      </c>
      <c r="B3538" s="69" t="s">
        <v>6955</v>
      </c>
      <c r="C3538" s="70">
        <v>0</v>
      </c>
    </row>
    <row r="3539" spans="1:3">
      <c r="A3539" s="71" t="s">
        <v>6956</v>
      </c>
      <c r="B3539" s="72" t="s">
        <v>6957</v>
      </c>
      <c r="C3539" s="73">
        <v>0</v>
      </c>
    </row>
    <row r="3540" spans="1:3">
      <c r="A3540" s="68" t="s">
        <v>6958</v>
      </c>
      <c r="B3540" s="69" t="s">
        <v>6959</v>
      </c>
      <c r="C3540" s="70">
        <v>0</v>
      </c>
    </row>
    <row r="3541" spans="1:3">
      <c r="A3541" s="71" t="s">
        <v>6960</v>
      </c>
      <c r="B3541" s="72" t="s">
        <v>6961</v>
      </c>
      <c r="C3541" s="73">
        <v>0</v>
      </c>
    </row>
    <row r="3542" spans="1:3">
      <c r="A3542" s="68" t="s">
        <v>6962</v>
      </c>
      <c r="B3542" s="69" t="s">
        <v>6963</v>
      </c>
      <c r="C3542" s="70">
        <v>0</v>
      </c>
    </row>
    <row r="3543" spans="1:3">
      <c r="A3543" s="71" t="s">
        <v>6964</v>
      </c>
      <c r="B3543" s="72" t="s">
        <v>6965</v>
      </c>
      <c r="C3543" s="73">
        <v>0</v>
      </c>
    </row>
    <row r="3544" spans="1:3">
      <c r="A3544" s="68" t="s">
        <v>6966</v>
      </c>
      <c r="B3544" s="69" t="s">
        <v>6967</v>
      </c>
      <c r="C3544" s="70">
        <v>0</v>
      </c>
    </row>
    <row r="3545" spans="1:3">
      <c r="A3545" s="71" t="s">
        <v>6968</v>
      </c>
      <c r="B3545" s="72" t="s">
        <v>6969</v>
      </c>
      <c r="C3545" s="73">
        <v>0</v>
      </c>
    </row>
    <row r="3546" spans="1:3">
      <c r="A3546" s="68" t="s">
        <v>6970</v>
      </c>
      <c r="B3546" s="69" t="s">
        <v>6971</v>
      </c>
      <c r="C3546" s="70">
        <v>0</v>
      </c>
    </row>
    <row r="3547" spans="1:3">
      <c r="A3547" s="71" t="s">
        <v>6972</v>
      </c>
      <c r="B3547" s="72" t="s">
        <v>6973</v>
      </c>
      <c r="C3547" s="73">
        <v>0.20399999999999999</v>
      </c>
    </row>
    <row r="3548" spans="1:3">
      <c r="A3548" s="68" t="s">
        <v>6974</v>
      </c>
      <c r="B3548" s="69" t="s">
        <v>6975</v>
      </c>
      <c r="C3548" s="70">
        <v>0.20399999999999999</v>
      </c>
    </row>
    <row r="3549" spans="1:3">
      <c r="A3549" s="71" t="s">
        <v>6976</v>
      </c>
      <c r="B3549" s="72" t="s">
        <v>6977</v>
      </c>
      <c r="C3549" s="73">
        <v>0</v>
      </c>
    </row>
    <row r="3550" spans="1:3">
      <c r="A3550" s="68" t="s">
        <v>6978</v>
      </c>
      <c r="B3550" s="69" t="s">
        <v>6977</v>
      </c>
      <c r="C3550" s="70">
        <v>0</v>
      </c>
    </row>
    <row r="3551" spans="1:3">
      <c r="A3551" s="71" t="s">
        <v>6979</v>
      </c>
      <c r="B3551" s="72" t="s">
        <v>6977</v>
      </c>
      <c r="C3551" s="73">
        <v>0</v>
      </c>
    </row>
    <row r="3552" spans="1:3">
      <c r="A3552" s="68" t="s">
        <v>6980</v>
      </c>
      <c r="B3552" s="69" t="s">
        <v>6981</v>
      </c>
      <c r="C3552" s="70">
        <v>0</v>
      </c>
    </row>
    <row r="3553" spans="1:3">
      <c r="A3553" s="71" t="s">
        <v>6982</v>
      </c>
      <c r="B3553" s="72" t="s">
        <v>6981</v>
      </c>
      <c r="C3553" s="73">
        <v>0</v>
      </c>
    </row>
    <row r="3554" spans="1:3">
      <c r="A3554" s="68" t="s">
        <v>6983</v>
      </c>
      <c r="B3554" s="69" t="s">
        <v>6977</v>
      </c>
      <c r="C3554" s="70">
        <v>2.0670000000000002</v>
      </c>
    </row>
    <row r="3555" spans="1:3">
      <c r="A3555" s="71" t="s">
        <v>6984</v>
      </c>
      <c r="B3555" s="72" t="s">
        <v>6977</v>
      </c>
      <c r="C3555" s="73">
        <v>0</v>
      </c>
    </row>
    <row r="3556" spans="1:3">
      <c r="A3556" s="68" t="s">
        <v>6985</v>
      </c>
      <c r="B3556" s="69" t="s">
        <v>6977</v>
      </c>
      <c r="C3556" s="70">
        <v>2.0659999999999998</v>
      </c>
    </row>
    <row r="3557" spans="1:3">
      <c r="A3557" s="71" t="s">
        <v>6986</v>
      </c>
      <c r="B3557" s="72" t="s">
        <v>6987</v>
      </c>
      <c r="C3557" s="73">
        <v>0</v>
      </c>
    </row>
    <row r="3558" spans="1:3">
      <c r="A3558" s="68" t="s">
        <v>6988</v>
      </c>
      <c r="B3558" s="69" t="s">
        <v>6989</v>
      </c>
      <c r="C3558" s="70">
        <v>1.9670000000000001</v>
      </c>
    </row>
    <row r="3559" spans="1:3">
      <c r="A3559" s="71" t="s">
        <v>6990</v>
      </c>
      <c r="B3559" s="72" t="s">
        <v>6991</v>
      </c>
      <c r="C3559" s="73">
        <v>0</v>
      </c>
    </row>
    <row r="3560" spans="1:3">
      <c r="A3560" s="68" t="s">
        <v>6992</v>
      </c>
      <c r="B3560" s="69" t="s">
        <v>6991</v>
      </c>
      <c r="C3560" s="70">
        <v>0</v>
      </c>
    </row>
    <row r="3561" spans="1:3">
      <c r="A3561" s="71" t="s">
        <v>6993</v>
      </c>
      <c r="B3561" s="72" t="s">
        <v>6991</v>
      </c>
      <c r="C3561" s="73">
        <v>2.1589999999999998</v>
      </c>
    </row>
    <row r="3562" spans="1:3">
      <c r="A3562" s="68" t="s">
        <v>6994</v>
      </c>
      <c r="B3562" s="69" t="s">
        <v>6991</v>
      </c>
      <c r="C3562" s="70">
        <v>0</v>
      </c>
    </row>
    <row r="3563" spans="1:3">
      <c r="A3563" s="71" t="s">
        <v>6995</v>
      </c>
      <c r="B3563" s="72" t="s">
        <v>6991</v>
      </c>
      <c r="C3563" s="73">
        <v>2.16</v>
      </c>
    </row>
    <row r="3564" spans="1:3">
      <c r="A3564" s="68" t="s">
        <v>6996</v>
      </c>
      <c r="B3564" s="69" t="s">
        <v>6991</v>
      </c>
      <c r="C3564" s="70">
        <v>0</v>
      </c>
    </row>
    <row r="3565" spans="1:3">
      <c r="A3565" s="71" t="s">
        <v>6997</v>
      </c>
      <c r="B3565" s="72" t="s">
        <v>6991</v>
      </c>
      <c r="C3565" s="73">
        <v>0</v>
      </c>
    </row>
    <row r="3566" spans="1:3">
      <c r="A3566" s="68" t="s">
        <v>6998</v>
      </c>
      <c r="B3566" s="69" t="s">
        <v>6991</v>
      </c>
      <c r="C3566" s="70">
        <v>2.16</v>
      </c>
    </row>
    <row r="3567" spans="1:3">
      <c r="A3567" s="71" t="s">
        <v>6999</v>
      </c>
      <c r="B3567" s="72" t="s">
        <v>7000</v>
      </c>
      <c r="C3567" s="73">
        <v>0</v>
      </c>
    </row>
    <row r="3568" spans="1:3">
      <c r="A3568" s="68" t="s">
        <v>7001</v>
      </c>
      <c r="B3568" s="69" t="s">
        <v>7000</v>
      </c>
      <c r="C3568" s="70">
        <v>0</v>
      </c>
    </row>
    <row r="3569" spans="1:3">
      <c r="A3569" s="71" t="s">
        <v>7002</v>
      </c>
      <c r="B3569" s="72" t="s">
        <v>7003</v>
      </c>
      <c r="C3569" s="73">
        <v>0</v>
      </c>
    </row>
    <row r="3570" spans="1:3">
      <c r="A3570" s="68" t="s">
        <v>7004</v>
      </c>
      <c r="B3570" s="69" t="s">
        <v>7003</v>
      </c>
      <c r="C3570" s="70">
        <v>2.141</v>
      </c>
    </row>
    <row r="3571" spans="1:3">
      <c r="A3571" s="71" t="s">
        <v>7005</v>
      </c>
      <c r="B3571" s="72" t="s">
        <v>7003</v>
      </c>
      <c r="C3571" s="73">
        <v>2.141</v>
      </c>
    </row>
    <row r="3572" spans="1:3">
      <c r="A3572" s="68" t="s">
        <v>7006</v>
      </c>
      <c r="B3572" s="69" t="s">
        <v>7003</v>
      </c>
      <c r="C3572" s="70">
        <v>0</v>
      </c>
    </row>
    <row r="3573" spans="1:3">
      <c r="A3573" s="71" t="s">
        <v>7007</v>
      </c>
      <c r="B3573" s="72" t="s">
        <v>7000</v>
      </c>
      <c r="C3573" s="73">
        <v>0</v>
      </c>
    </row>
    <row r="3574" spans="1:3">
      <c r="A3574" s="68" t="s">
        <v>7008</v>
      </c>
      <c r="B3574" s="69" t="s">
        <v>7000</v>
      </c>
      <c r="C3574" s="70">
        <v>0</v>
      </c>
    </row>
    <row r="3575" spans="1:3">
      <c r="A3575" s="71" t="s">
        <v>7009</v>
      </c>
      <c r="B3575" s="72" t="s">
        <v>7010</v>
      </c>
      <c r="C3575" s="73">
        <v>0</v>
      </c>
    </row>
    <row r="3576" spans="1:3">
      <c r="A3576" s="68" t="s">
        <v>7011</v>
      </c>
      <c r="B3576" s="69" t="s">
        <v>7012</v>
      </c>
      <c r="C3576" s="70">
        <v>0</v>
      </c>
    </row>
    <row r="3577" spans="1:3">
      <c r="A3577" s="71" t="s">
        <v>7013</v>
      </c>
      <c r="B3577" s="72" t="s">
        <v>7010</v>
      </c>
      <c r="C3577" s="73">
        <v>2.4209999999999998</v>
      </c>
    </row>
    <row r="3578" spans="1:3">
      <c r="A3578" s="68" t="s">
        <v>7014</v>
      </c>
      <c r="B3578" s="69" t="s">
        <v>7015</v>
      </c>
      <c r="C3578" s="70">
        <v>0</v>
      </c>
    </row>
    <row r="3579" spans="1:3">
      <c r="A3579" s="71" t="s">
        <v>7016</v>
      </c>
      <c r="B3579" s="72" t="s">
        <v>7017</v>
      </c>
      <c r="C3579" s="73">
        <v>0</v>
      </c>
    </row>
    <row r="3580" spans="1:3">
      <c r="A3580" s="68" t="s">
        <v>7018</v>
      </c>
      <c r="B3580" s="69" t="s">
        <v>7019</v>
      </c>
      <c r="C3580" s="70">
        <v>0</v>
      </c>
    </row>
    <row r="3581" spans="1:3">
      <c r="A3581" s="71" t="s">
        <v>7020</v>
      </c>
      <c r="B3581" s="72" t="s">
        <v>7021</v>
      </c>
      <c r="C3581" s="73">
        <v>0</v>
      </c>
    </row>
    <row r="3582" spans="1:3">
      <c r="A3582" s="68" t="s">
        <v>7022</v>
      </c>
      <c r="B3582" s="69" t="s">
        <v>7023</v>
      </c>
      <c r="C3582" s="70">
        <v>0</v>
      </c>
    </row>
    <row r="3583" spans="1:3">
      <c r="A3583" s="71" t="s">
        <v>7024</v>
      </c>
      <c r="B3583" s="72" t="s">
        <v>7025</v>
      </c>
      <c r="C3583" s="73">
        <v>0</v>
      </c>
    </row>
    <row r="3584" spans="1:3">
      <c r="A3584" s="68" t="s">
        <v>7026</v>
      </c>
      <c r="B3584" s="69" t="s">
        <v>7027</v>
      </c>
      <c r="C3584" s="70">
        <v>0</v>
      </c>
    </row>
    <row r="3585" spans="1:3">
      <c r="A3585" s="71" t="s">
        <v>7028</v>
      </c>
      <c r="B3585" s="72" t="s">
        <v>7029</v>
      </c>
      <c r="C3585" s="73">
        <v>8.6020000000000003</v>
      </c>
    </row>
    <row r="3586" spans="1:3">
      <c r="A3586" s="68" t="s">
        <v>7030</v>
      </c>
      <c r="B3586" s="69" t="s">
        <v>7031</v>
      </c>
      <c r="C3586" s="70">
        <v>0</v>
      </c>
    </row>
    <row r="3587" spans="1:3">
      <c r="A3587" s="71" t="s">
        <v>7032</v>
      </c>
      <c r="B3587" s="72" t="s">
        <v>7033</v>
      </c>
      <c r="C3587" s="73">
        <v>0</v>
      </c>
    </row>
    <row r="3588" spans="1:3">
      <c r="A3588" s="68" t="s">
        <v>7034</v>
      </c>
      <c r="B3588" s="69" t="s">
        <v>7035</v>
      </c>
      <c r="C3588" s="70">
        <v>0</v>
      </c>
    </row>
    <row r="3589" spans="1:3">
      <c r="A3589" s="71" t="s">
        <v>7036</v>
      </c>
      <c r="B3589" s="72" t="s">
        <v>7037</v>
      </c>
      <c r="C3589" s="73">
        <v>0</v>
      </c>
    </row>
    <row r="3590" spans="1:3">
      <c r="A3590" s="68" t="s">
        <v>7038</v>
      </c>
      <c r="B3590" s="69" t="s">
        <v>7039</v>
      </c>
      <c r="C3590" s="70">
        <v>0</v>
      </c>
    </row>
    <row r="3591" spans="1:3">
      <c r="A3591" s="71" t="s">
        <v>7040</v>
      </c>
      <c r="B3591" s="72" t="s">
        <v>7041</v>
      </c>
      <c r="C3591" s="73">
        <v>11.401999999999999</v>
      </c>
    </row>
    <row r="3592" spans="1:3">
      <c r="A3592" s="68" t="s">
        <v>7042</v>
      </c>
      <c r="B3592" s="69" t="s">
        <v>7043</v>
      </c>
      <c r="C3592" s="70">
        <v>0</v>
      </c>
    </row>
    <row r="3593" spans="1:3">
      <c r="A3593" s="71" t="s">
        <v>7044</v>
      </c>
      <c r="B3593" s="72" t="s">
        <v>7045</v>
      </c>
      <c r="C3593" s="73">
        <v>0</v>
      </c>
    </row>
    <row r="3594" spans="1:3">
      <c r="A3594" s="68" t="s">
        <v>7046</v>
      </c>
      <c r="B3594" s="69" t="s">
        <v>7047</v>
      </c>
      <c r="C3594" s="70">
        <v>0</v>
      </c>
    </row>
    <row r="3595" spans="1:3">
      <c r="A3595" s="71" t="s">
        <v>7048</v>
      </c>
      <c r="B3595" s="72" t="s">
        <v>7049</v>
      </c>
      <c r="C3595" s="73">
        <v>0</v>
      </c>
    </row>
    <row r="3596" spans="1:3">
      <c r="A3596" s="68" t="s">
        <v>7050</v>
      </c>
      <c r="B3596" s="69" t="s">
        <v>7051</v>
      </c>
      <c r="C3596" s="70">
        <v>0</v>
      </c>
    </row>
    <row r="3597" spans="1:3">
      <c r="A3597" s="71" t="s">
        <v>7052</v>
      </c>
      <c r="B3597" s="72" t="s">
        <v>7053</v>
      </c>
      <c r="C3597" s="73">
        <v>0</v>
      </c>
    </row>
    <row r="3598" spans="1:3">
      <c r="A3598" s="68" t="s">
        <v>7054</v>
      </c>
      <c r="B3598" s="69" t="s">
        <v>7055</v>
      </c>
      <c r="C3598" s="70">
        <v>0</v>
      </c>
    </row>
    <row r="3599" spans="1:3">
      <c r="A3599" s="71" t="s">
        <v>7056</v>
      </c>
      <c r="B3599" s="72" t="s">
        <v>7057</v>
      </c>
      <c r="C3599" s="73">
        <v>0</v>
      </c>
    </row>
    <row r="3600" spans="1:3">
      <c r="A3600" s="68" t="s">
        <v>7058</v>
      </c>
      <c r="B3600" s="69" t="s">
        <v>7059</v>
      </c>
      <c r="C3600" s="70">
        <v>0</v>
      </c>
    </row>
    <row r="3601" spans="1:3">
      <c r="A3601" s="71" t="s">
        <v>7060</v>
      </c>
      <c r="B3601" s="72" t="s">
        <v>7061</v>
      </c>
      <c r="C3601" s="73">
        <v>2.4</v>
      </c>
    </row>
    <row r="3602" spans="1:3">
      <c r="A3602" s="68" t="s">
        <v>7062</v>
      </c>
      <c r="B3602" s="69" t="s">
        <v>7063</v>
      </c>
      <c r="C3602" s="70">
        <v>0</v>
      </c>
    </row>
    <row r="3603" spans="1:3">
      <c r="A3603" s="71" t="s">
        <v>7064</v>
      </c>
      <c r="B3603" s="72" t="s">
        <v>7065</v>
      </c>
      <c r="C3603" s="73">
        <v>0</v>
      </c>
    </row>
    <row r="3604" spans="1:3">
      <c r="A3604" s="68" t="s">
        <v>7066</v>
      </c>
      <c r="B3604" s="69" t="s">
        <v>7067</v>
      </c>
      <c r="C3604" s="70">
        <v>0</v>
      </c>
    </row>
    <row r="3605" spans="1:3">
      <c r="A3605" s="71" t="s">
        <v>7068</v>
      </c>
      <c r="B3605" s="72" t="s">
        <v>7069</v>
      </c>
      <c r="C3605" s="73">
        <v>0</v>
      </c>
    </row>
    <row r="3606" spans="1:3">
      <c r="A3606" s="68" t="s">
        <v>7070</v>
      </c>
      <c r="B3606" s="69" t="s">
        <v>7071</v>
      </c>
      <c r="C3606" s="70">
        <v>0</v>
      </c>
    </row>
    <row r="3607" spans="1:3">
      <c r="A3607" s="71" t="s">
        <v>7072</v>
      </c>
      <c r="B3607" s="72" t="s">
        <v>7073</v>
      </c>
      <c r="C3607" s="73">
        <v>0</v>
      </c>
    </row>
    <row r="3608" spans="1:3">
      <c r="A3608" s="68" t="s">
        <v>7074</v>
      </c>
      <c r="B3608" s="69" t="s">
        <v>7075</v>
      </c>
      <c r="C3608" s="70">
        <v>0</v>
      </c>
    </row>
    <row r="3609" spans="1:3">
      <c r="A3609" s="71" t="s">
        <v>7076</v>
      </c>
      <c r="B3609" s="72" t="s">
        <v>7077</v>
      </c>
      <c r="C3609" s="73">
        <v>0</v>
      </c>
    </row>
    <row r="3610" spans="1:3">
      <c r="A3610" s="68" t="s">
        <v>7078</v>
      </c>
      <c r="B3610" s="69" t="s">
        <v>7079</v>
      </c>
      <c r="C3610" s="70">
        <v>0</v>
      </c>
    </row>
    <row r="3611" spans="1:3">
      <c r="A3611" s="71" t="s">
        <v>7080</v>
      </c>
      <c r="B3611" s="72" t="s">
        <v>7081</v>
      </c>
      <c r="C3611" s="73">
        <v>0</v>
      </c>
    </row>
    <row r="3612" spans="1:3">
      <c r="A3612" s="68" t="s">
        <v>7082</v>
      </c>
      <c r="B3612" s="69" t="s">
        <v>7083</v>
      </c>
      <c r="C3612" s="70">
        <v>0</v>
      </c>
    </row>
    <row r="3613" spans="1:3">
      <c r="A3613" s="71" t="s">
        <v>7084</v>
      </c>
      <c r="B3613" s="72" t="s">
        <v>7085</v>
      </c>
      <c r="C3613" s="73">
        <v>0</v>
      </c>
    </row>
    <row r="3614" spans="1:3">
      <c r="A3614" s="68" t="s">
        <v>7086</v>
      </c>
      <c r="B3614" s="69" t="s">
        <v>7087</v>
      </c>
      <c r="C3614" s="70">
        <v>0</v>
      </c>
    </row>
    <row r="3615" spans="1:3">
      <c r="A3615" s="71" t="s">
        <v>7088</v>
      </c>
      <c r="B3615" s="72" t="s">
        <v>7089</v>
      </c>
      <c r="C3615" s="73">
        <v>41.121000000000002</v>
      </c>
    </row>
    <row r="3616" spans="1:3">
      <c r="A3616" s="68" t="s">
        <v>7090</v>
      </c>
      <c r="B3616" s="69" t="s">
        <v>7091</v>
      </c>
      <c r="C3616" s="70">
        <v>0</v>
      </c>
    </row>
    <row r="3617" spans="1:3">
      <c r="A3617" s="71" t="s">
        <v>7092</v>
      </c>
      <c r="B3617" s="72" t="s">
        <v>7093</v>
      </c>
      <c r="C3617" s="73">
        <v>0</v>
      </c>
    </row>
    <row r="3618" spans="1:3">
      <c r="A3618" s="68" t="s">
        <v>7094</v>
      </c>
      <c r="B3618" s="69" t="s">
        <v>7095</v>
      </c>
      <c r="C3618" s="70">
        <v>0</v>
      </c>
    </row>
    <row r="3619" spans="1:3">
      <c r="A3619" s="71" t="s">
        <v>7096</v>
      </c>
      <c r="B3619" s="72" t="s">
        <v>7097</v>
      </c>
      <c r="C3619" s="73">
        <v>10.827999999999999</v>
      </c>
    </row>
    <row r="3620" spans="1:3">
      <c r="A3620" s="68" t="s">
        <v>7098</v>
      </c>
      <c r="B3620" s="69" t="s">
        <v>7099</v>
      </c>
      <c r="C3620" s="70">
        <v>9.6300000000000008</v>
      </c>
    </row>
    <row r="3621" spans="1:3">
      <c r="A3621" s="71" t="s">
        <v>7100</v>
      </c>
      <c r="B3621" s="72" t="s">
        <v>7101</v>
      </c>
      <c r="C3621" s="73">
        <v>0</v>
      </c>
    </row>
    <row r="3622" spans="1:3">
      <c r="A3622" s="68" t="s">
        <v>7102</v>
      </c>
      <c r="B3622" s="69" t="s">
        <v>7103</v>
      </c>
      <c r="C3622" s="70">
        <v>4.5209999999999999</v>
      </c>
    </row>
    <row r="3623" spans="1:3">
      <c r="A3623" s="71" t="s">
        <v>7104</v>
      </c>
      <c r="B3623" s="72" t="s">
        <v>7105</v>
      </c>
      <c r="C3623" s="73">
        <v>0</v>
      </c>
    </row>
    <row r="3624" spans="1:3">
      <c r="A3624" s="68" t="s">
        <v>7106</v>
      </c>
      <c r="B3624" s="69" t="s">
        <v>7107</v>
      </c>
      <c r="C3624" s="70">
        <v>0</v>
      </c>
    </row>
    <row r="3625" spans="1:3">
      <c r="A3625" s="71" t="s">
        <v>7108</v>
      </c>
      <c r="B3625" s="72" t="s">
        <v>7109</v>
      </c>
      <c r="C3625" s="73">
        <v>0</v>
      </c>
    </row>
    <row r="3626" spans="1:3">
      <c r="A3626" s="68" t="s">
        <v>7110</v>
      </c>
      <c r="B3626" s="69" t="s">
        <v>7111</v>
      </c>
      <c r="C3626" s="70">
        <v>0</v>
      </c>
    </row>
    <row r="3627" spans="1:3">
      <c r="A3627" s="71" t="s">
        <v>7112</v>
      </c>
      <c r="B3627" s="72" t="s">
        <v>7113</v>
      </c>
      <c r="C3627" s="73">
        <v>0</v>
      </c>
    </row>
    <row r="3628" spans="1:3">
      <c r="A3628" s="68" t="s">
        <v>7114</v>
      </c>
      <c r="B3628" s="69" t="s">
        <v>7115</v>
      </c>
      <c r="C3628" s="70">
        <v>0</v>
      </c>
    </row>
    <row r="3629" spans="1:3">
      <c r="A3629" s="71" t="s">
        <v>7116</v>
      </c>
      <c r="B3629" s="72" t="s">
        <v>7117</v>
      </c>
      <c r="C3629" s="73">
        <v>0</v>
      </c>
    </row>
    <row r="3630" spans="1:3">
      <c r="A3630" s="68" t="s">
        <v>7118</v>
      </c>
      <c r="B3630" s="69" t="s">
        <v>7119</v>
      </c>
      <c r="C3630" s="70">
        <v>0</v>
      </c>
    </row>
    <row r="3631" spans="1:3">
      <c r="A3631" s="71" t="s">
        <v>7120</v>
      </c>
      <c r="B3631" s="72" t="s">
        <v>7121</v>
      </c>
      <c r="C3631" s="73">
        <v>0</v>
      </c>
    </row>
    <row r="3632" spans="1:3">
      <c r="A3632" s="68" t="s">
        <v>7122</v>
      </c>
      <c r="B3632" s="69" t="s">
        <v>7123</v>
      </c>
      <c r="C3632" s="70">
        <v>0</v>
      </c>
    </row>
    <row r="3633" spans="1:3">
      <c r="A3633" s="71" t="s">
        <v>7124</v>
      </c>
      <c r="B3633" s="72" t="s">
        <v>7125</v>
      </c>
      <c r="C3633" s="73">
        <v>0</v>
      </c>
    </row>
    <row r="3634" spans="1:3">
      <c r="A3634" s="68" t="s">
        <v>7126</v>
      </c>
      <c r="B3634" s="69" t="s">
        <v>7127</v>
      </c>
      <c r="C3634" s="70">
        <v>0</v>
      </c>
    </row>
    <row r="3635" spans="1:3">
      <c r="A3635" s="71" t="s">
        <v>7128</v>
      </c>
      <c r="B3635" s="72" t="s">
        <v>7129</v>
      </c>
      <c r="C3635" s="73">
        <v>0</v>
      </c>
    </row>
    <row r="3636" spans="1:3">
      <c r="A3636" s="68" t="s">
        <v>7130</v>
      </c>
      <c r="B3636" s="69" t="s">
        <v>7131</v>
      </c>
      <c r="C3636" s="70">
        <v>0</v>
      </c>
    </row>
    <row r="3637" spans="1:3">
      <c r="A3637" s="71" t="s">
        <v>7132</v>
      </c>
      <c r="B3637" s="72" t="s">
        <v>7133</v>
      </c>
      <c r="C3637" s="73">
        <v>0</v>
      </c>
    </row>
    <row r="3638" spans="1:3">
      <c r="A3638" s="68" t="s">
        <v>7134</v>
      </c>
      <c r="B3638" s="69" t="s">
        <v>7135</v>
      </c>
      <c r="C3638" s="70">
        <v>0</v>
      </c>
    </row>
    <row r="3639" spans="1:3">
      <c r="A3639" s="71" t="s">
        <v>7136</v>
      </c>
      <c r="B3639" s="72" t="s">
        <v>7137</v>
      </c>
      <c r="C3639" s="73">
        <v>0</v>
      </c>
    </row>
    <row r="3640" spans="1:3">
      <c r="A3640" s="68" t="s">
        <v>7138</v>
      </c>
      <c r="B3640" s="69" t="s">
        <v>7139</v>
      </c>
      <c r="C3640" s="70">
        <v>0</v>
      </c>
    </row>
    <row r="3641" spans="1:3">
      <c r="A3641" s="71" t="s">
        <v>7140</v>
      </c>
      <c r="B3641" s="72" t="s">
        <v>7141</v>
      </c>
      <c r="C3641" s="73">
        <v>2.6</v>
      </c>
    </row>
    <row r="3642" spans="1:3">
      <c r="A3642" s="68" t="s">
        <v>7142</v>
      </c>
      <c r="B3642" s="69" t="s">
        <v>7141</v>
      </c>
      <c r="C3642" s="70">
        <v>0</v>
      </c>
    </row>
    <row r="3643" spans="1:3">
      <c r="A3643" s="71" t="s">
        <v>7143</v>
      </c>
      <c r="B3643" s="72" t="s">
        <v>7141</v>
      </c>
      <c r="C3643" s="73">
        <v>0</v>
      </c>
    </row>
    <row r="3644" spans="1:3">
      <c r="A3644" s="68" t="s">
        <v>7144</v>
      </c>
      <c r="B3644" s="69" t="s">
        <v>7145</v>
      </c>
      <c r="C3644" s="70">
        <v>0</v>
      </c>
    </row>
    <row r="3645" spans="1:3">
      <c r="A3645" s="71" t="s">
        <v>7146</v>
      </c>
      <c r="B3645" s="72" t="s">
        <v>7147</v>
      </c>
      <c r="C3645" s="73">
        <v>0</v>
      </c>
    </row>
    <row r="3646" spans="1:3">
      <c r="A3646" s="68" t="s">
        <v>7148</v>
      </c>
      <c r="B3646" s="69" t="s">
        <v>7149</v>
      </c>
      <c r="C3646" s="70">
        <v>0</v>
      </c>
    </row>
    <row r="3647" spans="1:3">
      <c r="A3647" s="71" t="s">
        <v>7150</v>
      </c>
      <c r="B3647" s="72" t="s">
        <v>7151</v>
      </c>
      <c r="C3647" s="73">
        <v>0</v>
      </c>
    </row>
    <row r="3648" spans="1:3">
      <c r="A3648" s="68" t="s">
        <v>7152</v>
      </c>
      <c r="B3648" s="69" t="s">
        <v>7153</v>
      </c>
      <c r="C3648" s="70">
        <v>0</v>
      </c>
    </row>
    <row r="3649" spans="1:3">
      <c r="A3649" s="71" t="s">
        <v>7154</v>
      </c>
      <c r="B3649" s="72" t="s">
        <v>7155</v>
      </c>
      <c r="C3649" s="73">
        <v>0</v>
      </c>
    </row>
    <row r="3650" spans="1:3">
      <c r="A3650" s="68" t="s">
        <v>7156</v>
      </c>
      <c r="B3650" s="69" t="s">
        <v>7157</v>
      </c>
      <c r="C3650" s="70">
        <v>0</v>
      </c>
    </row>
    <row r="3651" spans="1:3">
      <c r="A3651" s="71" t="s">
        <v>7158</v>
      </c>
      <c r="B3651" s="72" t="s">
        <v>7159</v>
      </c>
      <c r="C3651" s="73">
        <v>0</v>
      </c>
    </row>
    <row r="3652" spans="1:3">
      <c r="A3652" s="68" t="s">
        <v>7160</v>
      </c>
      <c r="B3652" s="69" t="s">
        <v>7161</v>
      </c>
      <c r="C3652" s="70">
        <v>0</v>
      </c>
    </row>
    <row r="3653" spans="1:3">
      <c r="A3653" s="71" t="s">
        <v>7162</v>
      </c>
      <c r="B3653" s="72" t="s">
        <v>7017</v>
      </c>
      <c r="C3653" s="73">
        <v>0</v>
      </c>
    </row>
    <row r="3654" spans="1:3">
      <c r="A3654" s="68" t="s">
        <v>7163</v>
      </c>
      <c r="B3654" s="69" t="s">
        <v>7164</v>
      </c>
      <c r="C3654" s="70">
        <v>5.649</v>
      </c>
    </row>
    <row r="3655" spans="1:3">
      <c r="A3655" s="71" t="s">
        <v>7165</v>
      </c>
      <c r="B3655" s="72" t="s">
        <v>7166</v>
      </c>
      <c r="C3655" s="73">
        <v>0</v>
      </c>
    </row>
    <row r="3656" spans="1:3">
      <c r="A3656" s="68" t="s">
        <v>7167</v>
      </c>
      <c r="B3656" s="69" t="s">
        <v>7021</v>
      </c>
      <c r="C3656" s="70">
        <v>0</v>
      </c>
    </row>
    <row r="3657" spans="1:3">
      <c r="A3657" s="71" t="s">
        <v>7168</v>
      </c>
      <c r="B3657" s="72" t="s">
        <v>7169</v>
      </c>
      <c r="C3657" s="73">
        <v>0</v>
      </c>
    </row>
    <row r="3658" spans="1:3">
      <c r="A3658" s="68" t="s">
        <v>7170</v>
      </c>
      <c r="B3658" s="69" t="s">
        <v>7171</v>
      </c>
      <c r="C3658" s="70">
        <v>0</v>
      </c>
    </row>
    <row r="3659" spans="1:3">
      <c r="A3659" s="71" t="s">
        <v>7172</v>
      </c>
      <c r="B3659" s="72" t="s">
        <v>7173</v>
      </c>
      <c r="C3659" s="73">
        <v>0</v>
      </c>
    </row>
    <row r="3660" spans="1:3">
      <c r="A3660" s="68" t="s">
        <v>7174</v>
      </c>
      <c r="B3660" s="69" t="s">
        <v>7175</v>
      </c>
      <c r="C3660" s="70">
        <v>0</v>
      </c>
    </row>
    <row r="3661" spans="1:3">
      <c r="A3661" s="71" t="s">
        <v>7176</v>
      </c>
      <c r="B3661" s="72" t="s">
        <v>7177</v>
      </c>
      <c r="C3661" s="73">
        <v>0</v>
      </c>
    </row>
    <row r="3662" spans="1:3">
      <c r="A3662" s="68" t="s">
        <v>7178</v>
      </c>
      <c r="B3662" s="69" t="s">
        <v>7179</v>
      </c>
      <c r="C3662" s="70">
        <v>0</v>
      </c>
    </row>
    <row r="3663" spans="1:3">
      <c r="A3663" s="71" t="s">
        <v>7180</v>
      </c>
      <c r="B3663" s="72" t="s">
        <v>7181</v>
      </c>
      <c r="C3663" s="73">
        <v>0</v>
      </c>
    </row>
    <row r="3664" spans="1:3">
      <c r="A3664" s="68" t="s">
        <v>7182</v>
      </c>
      <c r="B3664" s="69" t="s">
        <v>7183</v>
      </c>
      <c r="C3664" s="70">
        <v>0</v>
      </c>
    </row>
    <row r="3665" spans="1:3">
      <c r="A3665" s="71" t="s">
        <v>7184</v>
      </c>
      <c r="B3665" s="72" t="s">
        <v>7185</v>
      </c>
      <c r="C3665" s="73">
        <v>0</v>
      </c>
    </row>
    <row r="3666" spans="1:3">
      <c r="A3666" s="68" t="s">
        <v>7186</v>
      </c>
      <c r="B3666" s="69" t="s">
        <v>7187</v>
      </c>
      <c r="C3666" s="70">
        <v>0</v>
      </c>
    </row>
    <row r="3667" spans="1:3">
      <c r="A3667" s="71" t="s">
        <v>7188</v>
      </c>
      <c r="B3667" s="72" t="s">
        <v>807</v>
      </c>
      <c r="C3667" s="73">
        <v>0</v>
      </c>
    </row>
    <row r="3668" spans="1:3">
      <c r="A3668" s="68" t="s">
        <v>7189</v>
      </c>
      <c r="B3668" s="69" t="s">
        <v>809</v>
      </c>
      <c r="C3668" s="70">
        <v>0</v>
      </c>
    </row>
    <row r="3669" spans="1:3">
      <c r="A3669" s="71" t="s">
        <v>7190</v>
      </c>
      <c r="B3669" s="72" t="s">
        <v>7191</v>
      </c>
      <c r="C3669" s="73">
        <v>0</v>
      </c>
    </row>
    <row r="3670" spans="1:3">
      <c r="A3670" s="68" t="s">
        <v>7192</v>
      </c>
      <c r="B3670" s="69" t="s">
        <v>7193</v>
      </c>
      <c r="C3670" s="70">
        <v>0</v>
      </c>
    </row>
    <row r="3671" spans="1:3">
      <c r="A3671" s="71" t="s">
        <v>7194</v>
      </c>
      <c r="B3671" s="72" t="s">
        <v>7195</v>
      </c>
      <c r="C3671" s="73">
        <v>0</v>
      </c>
    </row>
    <row r="3672" spans="1:3">
      <c r="A3672" s="68" t="s">
        <v>7196</v>
      </c>
      <c r="B3672" s="69" t="s">
        <v>7197</v>
      </c>
      <c r="C3672" s="70">
        <v>0</v>
      </c>
    </row>
    <row r="3673" spans="1:3">
      <c r="A3673" s="71" t="s">
        <v>7198</v>
      </c>
      <c r="B3673" s="72" t="s">
        <v>7199</v>
      </c>
      <c r="C3673" s="73">
        <v>0</v>
      </c>
    </row>
    <row r="3674" spans="1:3">
      <c r="A3674" s="68" t="s">
        <v>7200</v>
      </c>
      <c r="B3674" s="69" t="s">
        <v>7201</v>
      </c>
      <c r="C3674" s="70">
        <v>0</v>
      </c>
    </row>
    <row r="3675" spans="1:3">
      <c r="A3675" s="71" t="s">
        <v>7202</v>
      </c>
      <c r="B3675" s="72" t="s">
        <v>7203</v>
      </c>
      <c r="C3675" s="73">
        <v>0</v>
      </c>
    </row>
    <row r="3676" spans="1:3">
      <c r="A3676" s="68" t="s">
        <v>7204</v>
      </c>
      <c r="B3676" s="69" t="s">
        <v>7205</v>
      </c>
      <c r="C3676" s="70">
        <v>0</v>
      </c>
    </row>
    <row r="3677" spans="1:3">
      <c r="A3677" s="71" t="s">
        <v>7206</v>
      </c>
      <c r="B3677" s="72" t="s">
        <v>7207</v>
      </c>
      <c r="C3677" s="73">
        <v>0</v>
      </c>
    </row>
    <row r="3678" spans="1:3">
      <c r="A3678" s="68" t="s">
        <v>7208</v>
      </c>
      <c r="B3678" s="69" t="s">
        <v>7209</v>
      </c>
      <c r="C3678" s="70">
        <v>16</v>
      </c>
    </row>
    <row r="3679" spans="1:3">
      <c r="A3679" s="71" t="s">
        <v>7210</v>
      </c>
      <c r="B3679" s="72" t="s">
        <v>7211</v>
      </c>
      <c r="C3679" s="73">
        <v>0</v>
      </c>
    </row>
    <row r="3680" spans="1:3">
      <c r="A3680" s="68" t="s">
        <v>7212</v>
      </c>
      <c r="B3680" s="69" t="s">
        <v>7141</v>
      </c>
      <c r="C3680" s="70">
        <v>0</v>
      </c>
    </row>
    <row r="3681" spans="1:3">
      <c r="A3681" s="71" t="s">
        <v>7213</v>
      </c>
      <c r="B3681" s="72" t="s">
        <v>7141</v>
      </c>
      <c r="C3681" s="73">
        <v>0</v>
      </c>
    </row>
    <row r="3682" spans="1:3">
      <c r="A3682" s="68" t="s">
        <v>7214</v>
      </c>
      <c r="B3682" s="69" t="s">
        <v>7141</v>
      </c>
      <c r="C3682" s="70">
        <v>0</v>
      </c>
    </row>
    <row r="3683" spans="1:3">
      <c r="A3683" s="71" t="s">
        <v>7215</v>
      </c>
      <c r="B3683" s="72" t="s">
        <v>7141</v>
      </c>
      <c r="C3683" s="73">
        <v>0</v>
      </c>
    </row>
    <row r="3684" spans="1:3">
      <c r="A3684" s="68" t="s">
        <v>7216</v>
      </c>
      <c r="B3684" s="69" t="s">
        <v>7141</v>
      </c>
      <c r="C3684" s="70">
        <v>2.6</v>
      </c>
    </row>
    <row r="3685" spans="1:3">
      <c r="A3685" s="71" t="s">
        <v>7217</v>
      </c>
      <c r="B3685" s="72" t="s">
        <v>7141</v>
      </c>
      <c r="C3685" s="73">
        <v>2.6</v>
      </c>
    </row>
    <row r="3686" spans="1:3">
      <c r="A3686" s="68" t="s">
        <v>7218</v>
      </c>
      <c r="B3686" s="69" t="s">
        <v>7219</v>
      </c>
      <c r="C3686" s="70">
        <v>0</v>
      </c>
    </row>
    <row r="3687" spans="1:3">
      <c r="A3687" s="71" t="s">
        <v>7220</v>
      </c>
      <c r="B3687" s="72" t="s">
        <v>7221</v>
      </c>
      <c r="C3687" s="73">
        <v>0</v>
      </c>
    </row>
    <row r="3688" spans="1:3">
      <c r="A3688" s="68" t="s">
        <v>7222</v>
      </c>
      <c r="B3688" s="69" t="s">
        <v>7221</v>
      </c>
      <c r="C3688" s="70">
        <v>0</v>
      </c>
    </row>
    <row r="3689" spans="1:3">
      <c r="A3689" s="71" t="s">
        <v>7223</v>
      </c>
      <c r="B3689" s="72" t="s">
        <v>7221</v>
      </c>
      <c r="C3689" s="73">
        <v>0</v>
      </c>
    </row>
    <row r="3690" spans="1:3">
      <c r="A3690" s="68" t="s">
        <v>7224</v>
      </c>
      <c r="B3690" s="69" t="s">
        <v>7221</v>
      </c>
      <c r="C3690" s="70">
        <v>0</v>
      </c>
    </row>
    <row r="3691" spans="1:3">
      <c r="A3691" s="71" t="s">
        <v>7225</v>
      </c>
      <c r="B3691" s="72" t="s">
        <v>7221</v>
      </c>
      <c r="C3691" s="73">
        <v>0</v>
      </c>
    </row>
    <row r="3692" spans="1:3">
      <c r="A3692" s="68" t="s">
        <v>7226</v>
      </c>
      <c r="B3692" s="69" t="s">
        <v>7221</v>
      </c>
      <c r="C3692" s="70">
        <v>0</v>
      </c>
    </row>
    <row r="3693" spans="1:3">
      <c r="A3693" s="71" t="s">
        <v>7227</v>
      </c>
      <c r="B3693" s="72" t="s">
        <v>7221</v>
      </c>
      <c r="C3693" s="73">
        <v>0</v>
      </c>
    </row>
    <row r="3694" spans="1:3">
      <c r="A3694" s="68" t="s">
        <v>7228</v>
      </c>
      <c r="B3694" s="69" t="s">
        <v>7219</v>
      </c>
      <c r="C3694" s="70">
        <v>0</v>
      </c>
    </row>
    <row r="3695" spans="1:3">
      <c r="A3695" s="71" t="s">
        <v>7229</v>
      </c>
      <c r="B3695" s="72" t="s">
        <v>7230</v>
      </c>
      <c r="C3695" s="73">
        <v>0</v>
      </c>
    </row>
    <row r="3696" spans="1:3">
      <c r="A3696" s="68" t="s">
        <v>7231</v>
      </c>
      <c r="B3696" s="69" t="s">
        <v>7232</v>
      </c>
      <c r="C3696" s="70">
        <v>0</v>
      </c>
    </row>
    <row r="3697" spans="1:3">
      <c r="A3697" s="71" t="s">
        <v>7233</v>
      </c>
      <c r="B3697" s="72" t="s">
        <v>7230</v>
      </c>
      <c r="C3697" s="73">
        <v>3.4329999999999998</v>
      </c>
    </row>
    <row r="3698" spans="1:3">
      <c r="A3698" s="68" t="s">
        <v>7234</v>
      </c>
      <c r="B3698" s="69" t="s">
        <v>7235</v>
      </c>
      <c r="C3698" s="70">
        <v>0</v>
      </c>
    </row>
    <row r="3699" spans="1:3">
      <c r="A3699" s="71" t="s">
        <v>7236</v>
      </c>
      <c r="B3699" s="72" t="s">
        <v>7237</v>
      </c>
      <c r="C3699" s="73">
        <v>3.722</v>
      </c>
    </row>
    <row r="3700" spans="1:3">
      <c r="A3700" s="68" t="s">
        <v>7238</v>
      </c>
      <c r="B3700" s="69" t="s">
        <v>7237</v>
      </c>
      <c r="C3700" s="70">
        <v>0</v>
      </c>
    </row>
    <row r="3701" spans="1:3">
      <c r="A3701" s="71" t="s">
        <v>7239</v>
      </c>
      <c r="B3701" s="72" t="s">
        <v>7237</v>
      </c>
      <c r="C3701" s="73">
        <v>0</v>
      </c>
    </row>
    <row r="3702" spans="1:3">
      <c r="A3702" s="68" t="s">
        <v>7240</v>
      </c>
      <c r="B3702" s="69" t="s">
        <v>7237</v>
      </c>
      <c r="C3702" s="70">
        <v>0</v>
      </c>
    </row>
    <row r="3703" spans="1:3">
      <c r="A3703" s="71" t="s">
        <v>7241</v>
      </c>
      <c r="B3703" s="72" t="s">
        <v>7242</v>
      </c>
      <c r="C3703" s="73">
        <v>0</v>
      </c>
    </row>
    <row r="3704" spans="1:3">
      <c r="A3704" s="68" t="s">
        <v>7243</v>
      </c>
      <c r="B3704" s="69" t="s">
        <v>7244</v>
      </c>
      <c r="C3704" s="70">
        <v>0</v>
      </c>
    </row>
    <row r="3705" spans="1:3">
      <c r="A3705" s="71" t="s">
        <v>7245</v>
      </c>
      <c r="B3705" s="72" t="s">
        <v>7244</v>
      </c>
      <c r="C3705" s="73">
        <v>0</v>
      </c>
    </row>
    <row r="3706" spans="1:3">
      <c r="A3706" s="68" t="s">
        <v>7246</v>
      </c>
      <c r="B3706" s="69" t="s">
        <v>7244</v>
      </c>
      <c r="C3706" s="70">
        <v>3.7850000000000001</v>
      </c>
    </row>
    <row r="3707" spans="1:3">
      <c r="A3707" s="71" t="s">
        <v>7247</v>
      </c>
      <c r="B3707" s="72" t="s">
        <v>7244</v>
      </c>
      <c r="C3707" s="73">
        <v>0</v>
      </c>
    </row>
    <row r="3708" spans="1:3">
      <c r="A3708" s="68" t="s">
        <v>7248</v>
      </c>
      <c r="B3708" s="69" t="s">
        <v>7242</v>
      </c>
      <c r="C3708" s="70">
        <v>0</v>
      </c>
    </row>
    <row r="3709" spans="1:3">
      <c r="A3709" s="71" t="s">
        <v>7249</v>
      </c>
      <c r="B3709" s="72" t="s">
        <v>7250</v>
      </c>
      <c r="C3709" s="73">
        <v>2.2669999999999999</v>
      </c>
    </row>
    <row r="3710" spans="1:3">
      <c r="A3710" s="68" t="s">
        <v>7251</v>
      </c>
      <c r="B3710" s="69" t="s">
        <v>7252</v>
      </c>
      <c r="C3710" s="70">
        <v>0</v>
      </c>
    </row>
    <row r="3711" spans="1:3">
      <c r="A3711" s="71" t="s">
        <v>7253</v>
      </c>
      <c r="B3711" s="72" t="s">
        <v>7252</v>
      </c>
      <c r="C3711" s="73">
        <v>2.706</v>
      </c>
    </row>
    <row r="3712" spans="1:3">
      <c r="A3712" s="68" t="s">
        <v>7254</v>
      </c>
      <c r="B3712" s="69" t="s">
        <v>7255</v>
      </c>
      <c r="C3712" s="70">
        <v>3.9039999999999999</v>
      </c>
    </row>
    <row r="3713" spans="1:3">
      <c r="A3713" s="71" t="s">
        <v>7256</v>
      </c>
      <c r="B3713" s="72" t="s">
        <v>7257</v>
      </c>
      <c r="C3713" s="73">
        <v>3.84</v>
      </c>
    </row>
    <row r="3714" spans="1:3">
      <c r="A3714" s="68" t="s">
        <v>7258</v>
      </c>
      <c r="B3714" s="69" t="s">
        <v>7259</v>
      </c>
      <c r="C3714" s="70">
        <v>0</v>
      </c>
    </row>
    <row r="3715" spans="1:3">
      <c r="A3715" s="71" t="s">
        <v>7260</v>
      </c>
      <c r="B3715" s="72" t="s">
        <v>7259</v>
      </c>
      <c r="C3715" s="73">
        <v>0</v>
      </c>
    </row>
    <row r="3716" spans="1:3">
      <c r="A3716" s="68" t="s">
        <v>7261</v>
      </c>
      <c r="B3716" s="69" t="s">
        <v>7262</v>
      </c>
      <c r="C3716" s="70">
        <v>0</v>
      </c>
    </row>
    <row r="3717" spans="1:3">
      <c r="A3717" s="71" t="s">
        <v>7263</v>
      </c>
      <c r="B3717" s="72" t="s">
        <v>7262</v>
      </c>
      <c r="C3717" s="73">
        <v>0</v>
      </c>
    </row>
    <row r="3718" spans="1:3">
      <c r="A3718" s="68" t="s">
        <v>7264</v>
      </c>
      <c r="B3718" s="69" t="s">
        <v>7262</v>
      </c>
      <c r="C3718" s="70">
        <v>0</v>
      </c>
    </row>
    <row r="3719" spans="1:3">
      <c r="A3719" s="71" t="s">
        <v>7265</v>
      </c>
      <c r="B3719" s="72" t="s">
        <v>7266</v>
      </c>
      <c r="C3719" s="73">
        <v>0</v>
      </c>
    </row>
    <row r="3720" spans="1:3">
      <c r="A3720" s="68" t="s">
        <v>7267</v>
      </c>
      <c r="B3720" s="69" t="s">
        <v>7268</v>
      </c>
      <c r="C3720" s="70">
        <v>0</v>
      </c>
    </row>
    <row r="3721" spans="1:3">
      <c r="A3721" s="71" t="s">
        <v>7269</v>
      </c>
      <c r="B3721" s="72" t="s">
        <v>7270</v>
      </c>
      <c r="C3721" s="73">
        <v>0</v>
      </c>
    </row>
    <row r="3722" spans="1:3">
      <c r="A3722" s="68" t="s">
        <v>7271</v>
      </c>
      <c r="B3722" s="69" t="s">
        <v>6684</v>
      </c>
      <c r="C3722" s="70">
        <v>0</v>
      </c>
    </row>
    <row r="3723" spans="1:3">
      <c r="A3723" s="71" t="s">
        <v>7272</v>
      </c>
      <c r="B3723" s="72" t="s">
        <v>7273</v>
      </c>
      <c r="C3723" s="73">
        <v>0</v>
      </c>
    </row>
    <row r="3724" spans="1:3">
      <c r="A3724" s="68" t="s">
        <v>7274</v>
      </c>
      <c r="B3724" s="69" t="s">
        <v>7275</v>
      </c>
      <c r="C3724" s="70">
        <v>0</v>
      </c>
    </row>
    <row r="3725" spans="1:3">
      <c r="A3725" s="71" t="s">
        <v>7276</v>
      </c>
      <c r="B3725" s="72" t="s">
        <v>7277</v>
      </c>
      <c r="C3725" s="73">
        <v>0</v>
      </c>
    </row>
    <row r="3726" spans="1:3">
      <c r="A3726" s="68" t="s">
        <v>7278</v>
      </c>
      <c r="B3726" s="69" t="s">
        <v>7279</v>
      </c>
      <c r="C3726" s="70">
        <v>0</v>
      </c>
    </row>
    <row r="3727" spans="1:3">
      <c r="A3727" s="71" t="s">
        <v>7280</v>
      </c>
      <c r="B3727" s="72" t="s">
        <v>7281</v>
      </c>
      <c r="C3727" s="73">
        <v>0</v>
      </c>
    </row>
    <row r="3728" spans="1:3">
      <c r="A3728" s="68" t="s">
        <v>7282</v>
      </c>
      <c r="B3728" s="69" t="s">
        <v>7283</v>
      </c>
      <c r="C3728" s="70">
        <v>0</v>
      </c>
    </row>
    <row r="3729" spans="1:3">
      <c r="A3729" s="71" t="s">
        <v>7284</v>
      </c>
      <c r="B3729" s="72" t="s">
        <v>7285</v>
      </c>
      <c r="C3729" s="73">
        <v>0</v>
      </c>
    </row>
    <row r="3730" spans="1:3">
      <c r="A3730" s="68" t="s">
        <v>7286</v>
      </c>
      <c r="B3730" s="69" t="s">
        <v>7287</v>
      </c>
      <c r="C3730" s="70">
        <v>0</v>
      </c>
    </row>
    <row r="3731" spans="1:3">
      <c r="A3731" s="71" t="s">
        <v>7288</v>
      </c>
      <c r="B3731" s="72" t="s">
        <v>7289</v>
      </c>
      <c r="C3731" s="73">
        <v>0</v>
      </c>
    </row>
    <row r="3732" spans="1:3">
      <c r="A3732" s="68" t="s">
        <v>7290</v>
      </c>
      <c r="B3732" s="69" t="s">
        <v>7291</v>
      </c>
      <c r="C3732" s="70">
        <v>0</v>
      </c>
    </row>
    <row r="3733" spans="1:3">
      <c r="A3733" s="71" t="s">
        <v>7292</v>
      </c>
      <c r="B3733" s="72" t="s">
        <v>7293</v>
      </c>
      <c r="C3733" s="73">
        <v>0</v>
      </c>
    </row>
    <row r="3734" spans="1:3">
      <c r="A3734" s="68" t="s">
        <v>7294</v>
      </c>
      <c r="B3734" s="69" t="s">
        <v>7295</v>
      </c>
      <c r="C3734" s="70">
        <v>0</v>
      </c>
    </row>
    <row r="3735" spans="1:3">
      <c r="A3735" s="71" t="s">
        <v>7296</v>
      </c>
      <c r="B3735" s="72" t="s">
        <v>7297</v>
      </c>
      <c r="C3735" s="73">
        <v>0</v>
      </c>
    </row>
    <row r="3736" spans="1:3">
      <c r="A3736" s="68" t="s">
        <v>7298</v>
      </c>
      <c r="B3736" s="69" t="s">
        <v>7299</v>
      </c>
      <c r="C3736" s="70">
        <v>0</v>
      </c>
    </row>
    <row r="3737" spans="1:3">
      <c r="A3737" s="71" t="s">
        <v>7300</v>
      </c>
      <c r="B3737" s="72" t="s">
        <v>7301</v>
      </c>
      <c r="C3737" s="73">
        <v>0</v>
      </c>
    </row>
    <row r="3738" spans="1:3">
      <c r="A3738" s="68" t="s">
        <v>7302</v>
      </c>
      <c r="B3738" s="69" t="s">
        <v>7303</v>
      </c>
      <c r="C3738" s="70">
        <v>0</v>
      </c>
    </row>
    <row r="3739" spans="1:3">
      <c r="A3739" s="71" t="s">
        <v>7304</v>
      </c>
      <c r="B3739" s="72" t="s">
        <v>7305</v>
      </c>
      <c r="C3739" s="73">
        <v>0</v>
      </c>
    </row>
    <row r="3740" spans="1:3">
      <c r="A3740" s="68" t="s">
        <v>7306</v>
      </c>
      <c r="B3740" s="69" t="s">
        <v>7307</v>
      </c>
      <c r="C3740" s="70">
        <v>0</v>
      </c>
    </row>
    <row r="3741" spans="1:3">
      <c r="A3741" s="71" t="s">
        <v>7308</v>
      </c>
      <c r="B3741" s="72" t="s">
        <v>7309</v>
      </c>
      <c r="C3741" s="73">
        <v>0</v>
      </c>
    </row>
    <row r="3742" spans="1:3">
      <c r="A3742" s="68" t="s">
        <v>7310</v>
      </c>
      <c r="B3742" s="69" t="s">
        <v>7311</v>
      </c>
      <c r="C3742" s="70">
        <v>0</v>
      </c>
    </row>
    <row r="3743" spans="1:3">
      <c r="A3743" s="71" t="s">
        <v>146</v>
      </c>
      <c r="B3743" s="72" t="s">
        <v>7312</v>
      </c>
      <c r="C3743" s="73">
        <v>0.26</v>
      </c>
    </row>
    <row r="3744" spans="1:3">
      <c r="A3744" s="68" t="s">
        <v>162</v>
      </c>
      <c r="B3744" s="69" t="s">
        <v>7313</v>
      </c>
      <c r="C3744" s="70">
        <v>1.9</v>
      </c>
    </row>
    <row r="3745" spans="1:3">
      <c r="A3745" s="71" t="s">
        <v>163</v>
      </c>
      <c r="B3745" s="72" t="s">
        <v>7314</v>
      </c>
      <c r="C3745" s="73">
        <v>1.9</v>
      </c>
    </row>
    <row r="3746" spans="1:3">
      <c r="A3746" s="68" t="s">
        <v>164</v>
      </c>
      <c r="B3746" s="69" t="s">
        <v>7315</v>
      </c>
      <c r="C3746" s="70">
        <v>2.1</v>
      </c>
    </row>
    <row r="3747" spans="1:3">
      <c r="A3747" s="71" t="s">
        <v>153</v>
      </c>
      <c r="B3747" s="72" t="s">
        <v>7316</v>
      </c>
      <c r="C3747" s="73">
        <v>0</v>
      </c>
    </row>
    <row r="3748" spans="1:3">
      <c r="A3748" s="68" t="s">
        <v>156</v>
      </c>
      <c r="B3748" s="69" t="s">
        <v>7317</v>
      </c>
      <c r="C3748" s="70">
        <v>0</v>
      </c>
    </row>
    <row r="3749" spans="1:3">
      <c r="A3749" s="71" t="s">
        <v>148</v>
      </c>
      <c r="B3749" s="72" t="s">
        <v>7318</v>
      </c>
      <c r="C3749" s="73">
        <v>0.22</v>
      </c>
    </row>
    <row r="3750" spans="1:3">
      <c r="A3750" s="68" t="s">
        <v>151</v>
      </c>
      <c r="B3750" s="69" t="s">
        <v>7319</v>
      </c>
      <c r="C3750" s="70">
        <v>0.185</v>
      </c>
    </row>
    <row r="3751" spans="1:3">
      <c r="A3751" s="71" t="s">
        <v>7320</v>
      </c>
      <c r="B3751" s="72" t="s">
        <v>7321</v>
      </c>
      <c r="C3751" s="73">
        <v>0</v>
      </c>
    </row>
    <row r="3752" spans="1:3">
      <c r="A3752" s="68" t="s">
        <v>89</v>
      </c>
      <c r="B3752" s="69" t="s">
        <v>7322</v>
      </c>
      <c r="C3752" s="70">
        <v>0.155</v>
      </c>
    </row>
    <row r="3753" spans="1:3">
      <c r="A3753" s="71" t="s">
        <v>7323</v>
      </c>
      <c r="B3753" s="72" t="s">
        <v>7324</v>
      </c>
      <c r="C3753" s="73">
        <v>0</v>
      </c>
    </row>
    <row r="3754" spans="1:3">
      <c r="A3754" s="68" t="s">
        <v>7325</v>
      </c>
      <c r="B3754" s="69" t="s">
        <v>7326</v>
      </c>
      <c r="C3754" s="70">
        <v>0</v>
      </c>
    </row>
    <row r="3755" spans="1:3">
      <c r="A3755" s="71" t="s">
        <v>7327</v>
      </c>
      <c r="B3755" s="72" t="s">
        <v>7328</v>
      </c>
      <c r="C3755" s="73">
        <v>0</v>
      </c>
    </row>
    <row r="3756" spans="1:3">
      <c r="A3756" s="68" t="s">
        <v>7329</v>
      </c>
      <c r="B3756" s="69" t="s">
        <v>7330</v>
      </c>
      <c r="C3756" s="70">
        <v>0</v>
      </c>
    </row>
    <row r="3757" spans="1:3">
      <c r="A3757" s="71" t="s">
        <v>7331</v>
      </c>
      <c r="B3757" s="72" t="s">
        <v>7332</v>
      </c>
      <c r="C3757" s="73">
        <v>0</v>
      </c>
    </row>
    <row r="3758" spans="1:3">
      <c r="A3758" s="68" t="s">
        <v>7333</v>
      </c>
      <c r="B3758" s="69" t="s">
        <v>7334</v>
      </c>
      <c r="C3758" s="70">
        <v>0</v>
      </c>
    </row>
    <row r="3759" spans="1:3">
      <c r="A3759" s="71" t="s">
        <v>7335</v>
      </c>
      <c r="B3759" s="72" t="s">
        <v>7336</v>
      </c>
      <c r="C3759" s="73">
        <v>0</v>
      </c>
    </row>
    <row r="3760" spans="1:3">
      <c r="A3760" s="68" t="s">
        <v>7337</v>
      </c>
      <c r="B3760" s="69" t="s">
        <v>7338</v>
      </c>
      <c r="C3760" s="70">
        <v>0</v>
      </c>
    </row>
    <row r="3761" spans="1:3">
      <c r="A3761" s="71" t="s">
        <v>7339</v>
      </c>
      <c r="B3761" s="72" t="s">
        <v>7340</v>
      </c>
      <c r="C3761" s="73">
        <v>0</v>
      </c>
    </row>
    <row r="3762" spans="1:3">
      <c r="A3762" s="68" t="s">
        <v>7341</v>
      </c>
      <c r="B3762" s="69" t="s">
        <v>7342</v>
      </c>
      <c r="C3762" s="70">
        <v>0</v>
      </c>
    </row>
    <row r="3763" spans="1:3">
      <c r="A3763" s="71" t="s">
        <v>7343</v>
      </c>
      <c r="B3763" s="72" t="s">
        <v>7344</v>
      </c>
      <c r="C3763" s="73">
        <v>0</v>
      </c>
    </row>
    <row r="3764" spans="1:3">
      <c r="A3764" s="68" t="s">
        <v>7345</v>
      </c>
      <c r="B3764" s="69" t="s">
        <v>7346</v>
      </c>
      <c r="C3764" s="70">
        <v>0</v>
      </c>
    </row>
    <row r="3765" spans="1:3">
      <c r="A3765" s="71" t="s">
        <v>7347</v>
      </c>
      <c r="B3765" s="72" t="s">
        <v>7348</v>
      </c>
      <c r="C3765" s="73">
        <v>0.69399999999999995</v>
      </c>
    </row>
    <row r="3766" spans="1:3">
      <c r="A3766" s="68" t="s">
        <v>7349</v>
      </c>
      <c r="B3766" s="69" t="s">
        <v>7350</v>
      </c>
      <c r="C3766" s="70">
        <v>0</v>
      </c>
    </row>
    <row r="3767" spans="1:3">
      <c r="A3767" s="71" t="s">
        <v>7351</v>
      </c>
      <c r="B3767" s="72" t="s">
        <v>7352</v>
      </c>
      <c r="C3767" s="73">
        <v>0</v>
      </c>
    </row>
    <row r="3768" spans="1:3">
      <c r="A3768" s="68" t="s">
        <v>7353</v>
      </c>
      <c r="B3768" s="69" t="s">
        <v>7354</v>
      </c>
      <c r="C3768" s="70">
        <v>0</v>
      </c>
    </row>
    <row r="3769" spans="1:3">
      <c r="A3769" s="71" t="s">
        <v>7355</v>
      </c>
      <c r="B3769" s="72" t="s">
        <v>7356</v>
      </c>
      <c r="C3769" s="73">
        <v>0</v>
      </c>
    </row>
    <row r="3770" spans="1:3">
      <c r="A3770" s="68" t="s">
        <v>7357</v>
      </c>
      <c r="B3770" s="69" t="s">
        <v>7358</v>
      </c>
      <c r="C3770" s="70">
        <v>0</v>
      </c>
    </row>
    <row r="3771" spans="1:3">
      <c r="A3771" s="71" t="s">
        <v>7359</v>
      </c>
      <c r="B3771" s="72" t="s">
        <v>7360</v>
      </c>
      <c r="C3771" s="73">
        <v>0</v>
      </c>
    </row>
    <row r="3772" spans="1:3">
      <c r="A3772" s="68" t="s">
        <v>7361</v>
      </c>
      <c r="B3772" s="69" t="s">
        <v>7362</v>
      </c>
      <c r="C3772" s="70">
        <v>0</v>
      </c>
    </row>
    <row r="3773" spans="1:3">
      <c r="A3773" s="71" t="s">
        <v>7363</v>
      </c>
      <c r="B3773" s="72" t="s">
        <v>7364</v>
      </c>
      <c r="C3773" s="73">
        <v>4.04</v>
      </c>
    </row>
    <row r="3774" spans="1:3">
      <c r="A3774" s="68" t="s">
        <v>7365</v>
      </c>
      <c r="B3774" s="69" t="s">
        <v>7366</v>
      </c>
      <c r="C3774" s="70">
        <v>0</v>
      </c>
    </row>
    <row r="3775" spans="1:3">
      <c r="A3775" s="71" t="s">
        <v>7367</v>
      </c>
      <c r="B3775" s="72" t="s">
        <v>7368</v>
      </c>
      <c r="C3775" s="73">
        <v>4.04</v>
      </c>
    </row>
    <row r="3776" spans="1:3">
      <c r="A3776" s="68" t="s">
        <v>7369</v>
      </c>
      <c r="B3776" s="69" t="s">
        <v>7370</v>
      </c>
      <c r="C3776" s="70">
        <v>0</v>
      </c>
    </row>
    <row r="3777" spans="1:3">
      <c r="A3777" s="71" t="s">
        <v>7371</v>
      </c>
      <c r="B3777" s="72" t="s">
        <v>7372</v>
      </c>
      <c r="C3777" s="73">
        <v>0</v>
      </c>
    </row>
    <row r="3778" spans="1:3">
      <c r="A3778" s="68" t="s">
        <v>7373</v>
      </c>
      <c r="B3778" s="69" t="s">
        <v>7374</v>
      </c>
      <c r="C3778" s="70">
        <v>6.0000000000000001E-3</v>
      </c>
    </row>
    <row r="3779" spans="1:3">
      <c r="A3779" s="71" t="s">
        <v>7375</v>
      </c>
      <c r="B3779" s="72" t="s">
        <v>7376</v>
      </c>
      <c r="C3779" s="73">
        <v>3.8359999999999999</v>
      </c>
    </row>
    <row r="3780" spans="1:3">
      <c r="A3780" s="68" t="s">
        <v>7377</v>
      </c>
      <c r="B3780" s="69" t="s">
        <v>7374</v>
      </c>
      <c r="C3780" s="70">
        <v>4.04</v>
      </c>
    </row>
    <row r="3781" spans="1:3">
      <c r="A3781" s="71" t="s">
        <v>7378</v>
      </c>
      <c r="B3781" s="72" t="s">
        <v>7379</v>
      </c>
      <c r="C3781" s="73">
        <v>3.9950000000000001</v>
      </c>
    </row>
    <row r="3782" spans="1:3">
      <c r="A3782" s="68" t="s">
        <v>7380</v>
      </c>
      <c r="B3782" s="69" t="s">
        <v>7381</v>
      </c>
      <c r="C3782" s="70">
        <v>0</v>
      </c>
    </row>
    <row r="3783" spans="1:3">
      <c r="A3783" s="71" t="s">
        <v>7382</v>
      </c>
      <c r="B3783" s="72" t="s">
        <v>7383</v>
      </c>
      <c r="C3783" s="73">
        <v>6.5</v>
      </c>
    </row>
    <row r="3784" spans="1:3">
      <c r="A3784" s="68" t="s">
        <v>7384</v>
      </c>
      <c r="B3784" s="69" t="s">
        <v>7385</v>
      </c>
      <c r="C3784" s="70">
        <v>0</v>
      </c>
    </row>
    <row r="3785" spans="1:3">
      <c r="A3785" s="71" t="s">
        <v>7386</v>
      </c>
      <c r="B3785" s="72" t="s">
        <v>7387</v>
      </c>
      <c r="C3785" s="73">
        <v>0</v>
      </c>
    </row>
    <row r="3786" spans="1:3">
      <c r="A3786" s="68" t="s">
        <v>7388</v>
      </c>
      <c r="B3786" s="69" t="s">
        <v>7389</v>
      </c>
      <c r="C3786" s="70">
        <v>0</v>
      </c>
    </row>
    <row r="3787" spans="1:3">
      <c r="A3787" s="71" t="s">
        <v>7390</v>
      </c>
      <c r="B3787" s="72" t="s">
        <v>7391</v>
      </c>
      <c r="C3787" s="73">
        <v>0</v>
      </c>
    </row>
    <row r="3788" spans="1:3">
      <c r="A3788" s="68" t="s">
        <v>7392</v>
      </c>
      <c r="B3788" s="69" t="s">
        <v>7393</v>
      </c>
      <c r="C3788" s="70">
        <v>0</v>
      </c>
    </row>
    <row r="3789" spans="1:3">
      <c r="A3789" s="71" t="s">
        <v>7394</v>
      </c>
      <c r="B3789" s="72" t="s">
        <v>7395</v>
      </c>
      <c r="C3789" s="73">
        <v>6.0000000000000001E-3</v>
      </c>
    </row>
    <row r="3790" spans="1:3">
      <c r="A3790" s="68" t="s">
        <v>7396</v>
      </c>
      <c r="B3790" s="69" t="s">
        <v>7397</v>
      </c>
      <c r="C3790" s="70">
        <v>0</v>
      </c>
    </row>
    <row r="3791" spans="1:3">
      <c r="A3791" s="71" t="s">
        <v>7398</v>
      </c>
      <c r="B3791" s="72" t="s">
        <v>7395</v>
      </c>
      <c r="C3791" s="73">
        <v>0</v>
      </c>
    </row>
    <row r="3792" spans="1:3">
      <c r="A3792" s="68" t="s">
        <v>7399</v>
      </c>
      <c r="B3792" s="69" t="s">
        <v>7400</v>
      </c>
      <c r="C3792" s="70">
        <v>0</v>
      </c>
    </row>
    <row r="3793" spans="1:3">
      <c r="A3793" s="71" t="s">
        <v>7401</v>
      </c>
      <c r="B3793" s="72" t="s">
        <v>7402</v>
      </c>
      <c r="C3793" s="73">
        <v>0</v>
      </c>
    </row>
    <row r="3794" spans="1:3">
      <c r="A3794" s="68" t="s">
        <v>7403</v>
      </c>
      <c r="B3794" s="69" t="s">
        <v>7404</v>
      </c>
      <c r="C3794" s="70">
        <v>0.20899999999999999</v>
      </c>
    </row>
    <row r="3795" spans="1:3">
      <c r="A3795" s="71" t="s">
        <v>7405</v>
      </c>
      <c r="B3795" s="72" t="s">
        <v>7406</v>
      </c>
      <c r="C3795" s="73">
        <v>0</v>
      </c>
    </row>
    <row r="3796" spans="1:3">
      <c r="A3796" s="68" t="s">
        <v>7407</v>
      </c>
      <c r="B3796" s="69" t="s">
        <v>7404</v>
      </c>
      <c r="C3796" s="70">
        <v>0</v>
      </c>
    </row>
    <row r="3797" spans="1:3">
      <c r="A3797" s="71" t="s">
        <v>7408</v>
      </c>
      <c r="B3797" s="72" t="s">
        <v>7409</v>
      </c>
      <c r="C3797" s="73">
        <v>0</v>
      </c>
    </row>
    <row r="3798" spans="1:3">
      <c r="A3798" s="68" t="s">
        <v>7410</v>
      </c>
      <c r="B3798" s="69" t="s">
        <v>7411</v>
      </c>
      <c r="C3798" s="70">
        <v>0</v>
      </c>
    </row>
    <row r="3799" spans="1:3">
      <c r="A3799" s="71" t="s">
        <v>7412</v>
      </c>
      <c r="B3799" s="72" t="s">
        <v>7413</v>
      </c>
      <c r="C3799" s="73">
        <v>0</v>
      </c>
    </row>
    <row r="3800" spans="1:3">
      <c r="A3800" s="68" t="s">
        <v>7414</v>
      </c>
      <c r="B3800" s="69" t="s">
        <v>7415</v>
      </c>
      <c r="C3800" s="70">
        <v>0</v>
      </c>
    </row>
    <row r="3801" spans="1:3">
      <c r="A3801" s="71" t="s">
        <v>7416</v>
      </c>
      <c r="B3801" s="72" t="s">
        <v>7417</v>
      </c>
      <c r="C3801" s="73">
        <v>0</v>
      </c>
    </row>
    <row r="3802" spans="1:3">
      <c r="A3802" s="68" t="s">
        <v>7418</v>
      </c>
      <c r="B3802" s="69" t="s">
        <v>7419</v>
      </c>
      <c r="C3802" s="70">
        <v>0</v>
      </c>
    </row>
    <row r="3803" spans="1:3">
      <c r="A3803" s="71" t="s">
        <v>7420</v>
      </c>
      <c r="B3803" s="72" t="s">
        <v>7421</v>
      </c>
      <c r="C3803" s="73">
        <v>0</v>
      </c>
    </row>
    <row r="3804" spans="1:3">
      <c r="A3804" s="68" t="s">
        <v>7422</v>
      </c>
      <c r="B3804" s="69" t="s">
        <v>7423</v>
      </c>
      <c r="C3804" s="70">
        <v>0</v>
      </c>
    </row>
    <row r="3805" spans="1:3">
      <c r="A3805" s="71" t="s">
        <v>7424</v>
      </c>
      <c r="B3805" s="72" t="s">
        <v>7425</v>
      </c>
      <c r="C3805" s="73">
        <v>0</v>
      </c>
    </row>
    <row r="3806" spans="1:3">
      <c r="A3806" s="68" t="s">
        <v>7426</v>
      </c>
      <c r="B3806" s="69" t="s">
        <v>7427</v>
      </c>
      <c r="C3806" s="70">
        <v>0</v>
      </c>
    </row>
    <row r="3807" spans="1:3">
      <c r="A3807" s="71" t="s">
        <v>7428</v>
      </c>
      <c r="B3807" s="72" t="s">
        <v>7429</v>
      </c>
      <c r="C3807" s="73">
        <v>0</v>
      </c>
    </row>
    <row r="3808" spans="1:3">
      <c r="A3808" s="68" t="s">
        <v>7430</v>
      </c>
      <c r="B3808" s="69" t="s">
        <v>7431</v>
      </c>
      <c r="C3808" s="70">
        <v>0</v>
      </c>
    </row>
    <row r="3809" spans="1:3">
      <c r="A3809" s="71" t="s">
        <v>7432</v>
      </c>
      <c r="B3809" s="72" t="s">
        <v>7433</v>
      </c>
      <c r="C3809" s="73">
        <v>0</v>
      </c>
    </row>
    <row r="3810" spans="1:3">
      <c r="A3810" s="68" t="s">
        <v>7434</v>
      </c>
      <c r="B3810" s="69" t="s">
        <v>7435</v>
      </c>
      <c r="C3810" s="70">
        <v>0</v>
      </c>
    </row>
    <row r="3811" spans="1:3">
      <c r="A3811" s="71" t="s">
        <v>7436</v>
      </c>
      <c r="B3811" s="72" t="s">
        <v>7437</v>
      </c>
      <c r="C3811" s="73">
        <v>0</v>
      </c>
    </row>
    <row r="3812" spans="1:3">
      <c r="A3812" s="68" t="s">
        <v>7438</v>
      </c>
      <c r="B3812" s="69" t="s">
        <v>7439</v>
      </c>
      <c r="C3812" s="70">
        <v>0</v>
      </c>
    </row>
    <row r="3813" spans="1:3">
      <c r="A3813" s="71" t="s">
        <v>7440</v>
      </c>
      <c r="B3813" s="72" t="s">
        <v>7441</v>
      </c>
      <c r="C3813" s="73">
        <v>0</v>
      </c>
    </row>
    <row r="3814" spans="1:3">
      <c r="A3814" s="68" t="s">
        <v>7442</v>
      </c>
      <c r="B3814" s="69" t="s">
        <v>7443</v>
      </c>
      <c r="C3814" s="70">
        <v>0</v>
      </c>
    </row>
    <row r="3815" spans="1:3">
      <c r="A3815" s="71" t="s">
        <v>7444</v>
      </c>
      <c r="B3815" s="72" t="s">
        <v>7445</v>
      </c>
      <c r="C3815" s="73">
        <v>0</v>
      </c>
    </row>
    <row r="3816" spans="1:3">
      <c r="A3816" s="68" t="s">
        <v>7446</v>
      </c>
      <c r="B3816" s="69" t="s">
        <v>7447</v>
      </c>
      <c r="C3816" s="70">
        <v>0</v>
      </c>
    </row>
    <row r="3817" spans="1:3">
      <c r="A3817" s="71" t="s">
        <v>7448</v>
      </c>
      <c r="B3817" s="72" t="s">
        <v>7449</v>
      </c>
      <c r="C3817" s="73">
        <v>0</v>
      </c>
    </row>
    <row r="3818" spans="1:3">
      <c r="A3818" s="68" t="s">
        <v>7450</v>
      </c>
      <c r="B3818" s="69" t="s">
        <v>7451</v>
      </c>
      <c r="C3818" s="70">
        <v>0</v>
      </c>
    </row>
    <row r="3819" spans="1:3">
      <c r="A3819" s="71" t="s">
        <v>7452</v>
      </c>
      <c r="B3819" s="72" t="s">
        <v>7453</v>
      </c>
      <c r="C3819" s="73">
        <v>0</v>
      </c>
    </row>
    <row r="3820" spans="1:3">
      <c r="A3820" s="68" t="s">
        <v>7454</v>
      </c>
      <c r="B3820" s="69" t="s">
        <v>7455</v>
      </c>
      <c r="C3820" s="70">
        <v>0</v>
      </c>
    </row>
    <row r="3821" spans="1:3">
      <c r="A3821" s="71" t="s">
        <v>7456</v>
      </c>
      <c r="B3821" s="72" t="s">
        <v>7457</v>
      </c>
      <c r="C3821" s="73">
        <v>0</v>
      </c>
    </row>
    <row r="3822" spans="1:3">
      <c r="A3822" s="68" t="s">
        <v>7458</v>
      </c>
      <c r="B3822" s="69" t="s">
        <v>7459</v>
      </c>
      <c r="C3822" s="70">
        <v>0</v>
      </c>
    </row>
    <row r="3823" spans="1:3">
      <c r="A3823" s="71" t="s">
        <v>7460</v>
      </c>
      <c r="B3823" s="72" t="s">
        <v>7461</v>
      </c>
      <c r="C3823" s="73">
        <v>0</v>
      </c>
    </row>
    <row r="3824" spans="1:3">
      <c r="A3824" s="68" t="s">
        <v>7462</v>
      </c>
      <c r="B3824" s="69" t="s">
        <v>7463</v>
      </c>
      <c r="C3824" s="70">
        <v>0</v>
      </c>
    </row>
    <row r="3825" spans="1:3">
      <c r="A3825" s="71" t="s">
        <v>7464</v>
      </c>
      <c r="B3825" s="72" t="s">
        <v>7465</v>
      </c>
      <c r="C3825" s="73">
        <v>0</v>
      </c>
    </row>
    <row r="3826" spans="1:3">
      <c r="A3826" s="68" t="s">
        <v>7466</v>
      </c>
      <c r="B3826" s="69" t="s">
        <v>7467</v>
      </c>
      <c r="C3826" s="70">
        <v>0</v>
      </c>
    </row>
    <row r="3827" spans="1:3">
      <c r="A3827" s="71" t="s">
        <v>7468</v>
      </c>
      <c r="B3827" s="72" t="s">
        <v>7469</v>
      </c>
      <c r="C3827" s="73">
        <v>0</v>
      </c>
    </row>
    <row r="3828" spans="1:3">
      <c r="A3828" s="68" t="s">
        <v>7470</v>
      </c>
      <c r="B3828" s="69" t="s">
        <v>7471</v>
      </c>
      <c r="C3828" s="70">
        <v>0</v>
      </c>
    </row>
    <row r="3829" spans="1:3">
      <c r="A3829" s="71" t="s">
        <v>7472</v>
      </c>
      <c r="B3829" s="72" t="s">
        <v>7473</v>
      </c>
      <c r="C3829" s="73">
        <v>0</v>
      </c>
    </row>
    <row r="3830" spans="1:3">
      <c r="A3830" s="68" t="s">
        <v>7474</v>
      </c>
      <c r="B3830" s="69" t="s">
        <v>7475</v>
      </c>
      <c r="C3830" s="70">
        <v>0</v>
      </c>
    </row>
    <row r="3831" spans="1:3">
      <c r="A3831" s="71" t="s">
        <v>7476</v>
      </c>
      <c r="B3831" s="72" t="s">
        <v>7477</v>
      </c>
      <c r="C3831" s="73">
        <v>0</v>
      </c>
    </row>
    <row r="3832" spans="1:3">
      <c r="A3832" s="68" t="s">
        <v>7478</v>
      </c>
      <c r="B3832" s="69" t="s">
        <v>7479</v>
      </c>
      <c r="C3832" s="70">
        <v>0</v>
      </c>
    </row>
    <row r="3833" spans="1:3">
      <c r="A3833" s="71" t="s">
        <v>7480</v>
      </c>
      <c r="B3833" s="72" t="s">
        <v>7481</v>
      </c>
      <c r="C3833" s="73">
        <v>0</v>
      </c>
    </row>
    <row r="3834" spans="1:3">
      <c r="A3834" s="68" t="s">
        <v>7482</v>
      </c>
      <c r="B3834" s="69" t="s">
        <v>7483</v>
      </c>
      <c r="C3834" s="70">
        <v>0</v>
      </c>
    </row>
    <row r="3835" spans="1:3">
      <c r="A3835" s="71" t="s">
        <v>7484</v>
      </c>
      <c r="B3835" s="72" t="s">
        <v>7485</v>
      </c>
      <c r="C3835" s="73">
        <v>0</v>
      </c>
    </row>
    <row r="3836" spans="1:3">
      <c r="A3836" s="68" t="s">
        <v>7486</v>
      </c>
      <c r="B3836" s="69" t="s">
        <v>7487</v>
      </c>
      <c r="C3836" s="70">
        <v>0</v>
      </c>
    </row>
    <row r="3837" spans="1:3">
      <c r="A3837" s="71" t="s">
        <v>7488</v>
      </c>
      <c r="B3837" s="72" t="s">
        <v>7489</v>
      </c>
      <c r="C3837" s="73">
        <v>0</v>
      </c>
    </row>
    <row r="3838" spans="1:3">
      <c r="A3838" s="68" t="s">
        <v>7490</v>
      </c>
      <c r="B3838" s="69" t="s">
        <v>7491</v>
      </c>
      <c r="C3838" s="70">
        <v>0</v>
      </c>
    </row>
    <row r="3839" spans="1:3">
      <c r="A3839" s="71" t="s">
        <v>7492</v>
      </c>
      <c r="B3839" s="72" t="s">
        <v>7493</v>
      </c>
      <c r="C3839" s="73">
        <v>0</v>
      </c>
    </row>
    <row r="3840" spans="1:3">
      <c r="A3840" s="68" t="s">
        <v>7494</v>
      </c>
      <c r="B3840" s="69" t="s">
        <v>7495</v>
      </c>
      <c r="C3840" s="70">
        <v>0</v>
      </c>
    </row>
    <row r="3841" spans="1:3">
      <c r="A3841" s="71" t="s">
        <v>7496</v>
      </c>
      <c r="B3841" s="72" t="s">
        <v>7497</v>
      </c>
      <c r="C3841" s="73">
        <v>0</v>
      </c>
    </row>
    <row r="3842" spans="1:3">
      <c r="A3842" s="68" t="s">
        <v>7498</v>
      </c>
      <c r="B3842" s="69" t="s">
        <v>7499</v>
      </c>
      <c r="C3842" s="70">
        <v>1.61</v>
      </c>
    </row>
    <row r="3843" spans="1:3">
      <c r="A3843" s="71" t="s">
        <v>7500</v>
      </c>
      <c r="B3843" s="72" t="s">
        <v>7499</v>
      </c>
      <c r="C3843" s="73">
        <v>0</v>
      </c>
    </row>
    <row r="3844" spans="1:3">
      <c r="A3844" s="68" t="s">
        <v>7501</v>
      </c>
      <c r="B3844" s="69" t="s">
        <v>7502</v>
      </c>
      <c r="C3844" s="70">
        <v>0</v>
      </c>
    </row>
    <row r="3845" spans="1:3">
      <c r="A3845" s="71" t="s">
        <v>7503</v>
      </c>
      <c r="B3845" s="72" t="s">
        <v>7504</v>
      </c>
      <c r="C3845" s="73">
        <v>0</v>
      </c>
    </row>
    <row r="3846" spans="1:3">
      <c r="A3846" s="68" t="s">
        <v>7505</v>
      </c>
      <c r="B3846" s="69" t="s">
        <v>7504</v>
      </c>
      <c r="C3846" s="70">
        <v>0</v>
      </c>
    </row>
    <row r="3847" spans="1:3">
      <c r="A3847" s="71" t="s">
        <v>7506</v>
      </c>
      <c r="B3847" s="72" t="s">
        <v>7504</v>
      </c>
      <c r="C3847" s="73">
        <v>0</v>
      </c>
    </row>
    <row r="3848" spans="1:3">
      <c r="A3848" s="68" t="s">
        <v>7507</v>
      </c>
      <c r="B3848" s="69" t="s">
        <v>7508</v>
      </c>
      <c r="C3848" s="70">
        <v>0</v>
      </c>
    </row>
    <row r="3849" spans="1:3">
      <c r="A3849" s="71" t="s">
        <v>7509</v>
      </c>
      <c r="B3849" s="72" t="s">
        <v>7510</v>
      </c>
      <c r="C3849" s="73">
        <v>0</v>
      </c>
    </row>
    <row r="3850" spans="1:3">
      <c r="A3850" s="68" t="s">
        <v>7511</v>
      </c>
      <c r="B3850" s="69" t="s">
        <v>7512</v>
      </c>
      <c r="C3850" s="70">
        <v>0</v>
      </c>
    </row>
    <row r="3851" spans="1:3">
      <c r="A3851" s="71" t="s">
        <v>7513</v>
      </c>
      <c r="B3851" s="72" t="s">
        <v>7514</v>
      </c>
      <c r="C3851" s="73">
        <v>0</v>
      </c>
    </row>
    <row r="3852" spans="1:3">
      <c r="A3852" s="68" t="s">
        <v>7515</v>
      </c>
      <c r="B3852" s="69" t="s">
        <v>7516</v>
      </c>
      <c r="C3852" s="70">
        <v>0.14599999999999999</v>
      </c>
    </row>
    <row r="3853" spans="1:3">
      <c r="A3853" s="71" t="s">
        <v>7517</v>
      </c>
      <c r="B3853" s="72" t="s">
        <v>7518</v>
      </c>
      <c r="C3853" s="73">
        <v>0.187</v>
      </c>
    </row>
    <row r="3854" spans="1:3">
      <c r="A3854" s="68" t="s">
        <v>7519</v>
      </c>
      <c r="B3854" s="69" t="s">
        <v>7520</v>
      </c>
      <c r="C3854" s="70">
        <v>0.17199999999999999</v>
      </c>
    </row>
    <row r="3855" spans="1:3">
      <c r="A3855" s="71" t="s">
        <v>7521</v>
      </c>
      <c r="B3855" s="72" t="s">
        <v>7522</v>
      </c>
      <c r="C3855" s="73">
        <v>0.219</v>
      </c>
    </row>
    <row r="3856" spans="1:3">
      <c r="A3856" s="68" t="s">
        <v>7523</v>
      </c>
      <c r="B3856" s="69" t="s">
        <v>7524</v>
      </c>
      <c r="C3856" s="70">
        <v>0.158</v>
      </c>
    </row>
    <row r="3857" spans="1:3">
      <c r="A3857" s="71" t="s">
        <v>7525</v>
      </c>
      <c r="B3857" s="72" t="s">
        <v>7526</v>
      </c>
      <c r="C3857" s="73">
        <v>0.20300000000000001</v>
      </c>
    </row>
    <row r="3858" spans="1:3">
      <c r="A3858" s="68" t="s">
        <v>7527</v>
      </c>
      <c r="B3858" s="69" t="s">
        <v>7528</v>
      </c>
      <c r="C3858" s="70">
        <v>0.02</v>
      </c>
    </row>
    <row r="3859" spans="1:3">
      <c r="A3859" s="71" t="s">
        <v>7529</v>
      </c>
      <c r="B3859" s="72" t="s">
        <v>7530</v>
      </c>
      <c r="C3859" s="73">
        <v>1.9E-2</v>
      </c>
    </row>
    <row r="3860" spans="1:3">
      <c r="A3860" s="68" t="s">
        <v>7531</v>
      </c>
      <c r="B3860" s="69" t="s">
        <v>7532</v>
      </c>
      <c r="C3860" s="70">
        <v>1.7999999999999999E-2</v>
      </c>
    </row>
    <row r="3861" spans="1:3">
      <c r="A3861" s="71" t="s">
        <v>7533</v>
      </c>
      <c r="B3861" s="72" t="s">
        <v>7534</v>
      </c>
      <c r="C3861" s="73">
        <v>1.7000000000000001E-2</v>
      </c>
    </row>
    <row r="3862" spans="1:3">
      <c r="A3862" s="68" t="s">
        <v>7535</v>
      </c>
      <c r="B3862" s="69" t="s">
        <v>7536</v>
      </c>
      <c r="C3862" s="70">
        <v>1.6E-2</v>
      </c>
    </row>
    <row r="3863" spans="1:3">
      <c r="A3863" s="71" t="s">
        <v>7537</v>
      </c>
      <c r="B3863" s="72" t="s">
        <v>7538</v>
      </c>
      <c r="C3863" s="73">
        <v>1.4999999999999999E-2</v>
      </c>
    </row>
    <row r="3864" spans="1:3">
      <c r="A3864" s="68" t="s">
        <v>7539</v>
      </c>
      <c r="B3864" s="69" t="s">
        <v>7540</v>
      </c>
      <c r="C3864" s="70">
        <v>1.4999999999999999E-2</v>
      </c>
    </row>
    <row r="3865" spans="1:3">
      <c r="A3865" s="71" t="s">
        <v>7541</v>
      </c>
      <c r="B3865" s="72" t="s">
        <v>7542</v>
      </c>
      <c r="C3865" s="73">
        <v>1.4E-2</v>
      </c>
    </row>
    <row r="3866" spans="1:3">
      <c r="A3866" s="68" t="s">
        <v>7543</v>
      </c>
      <c r="B3866" s="69" t="s">
        <v>7544</v>
      </c>
      <c r="C3866" s="70">
        <v>1.4E-2</v>
      </c>
    </row>
    <row r="3867" spans="1:3">
      <c r="A3867" s="71" t="s">
        <v>7545</v>
      </c>
      <c r="B3867" s="72" t="s">
        <v>7546</v>
      </c>
      <c r="C3867" s="73">
        <v>1.2999999999999999E-2</v>
      </c>
    </row>
    <row r="3868" spans="1:3">
      <c r="A3868" s="68" t="s">
        <v>7547</v>
      </c>
      <c r="B3868" s="69" t="s">
        <v>7548</v>
      </c>
      <c r="C3868" s="70">
        <v>1.2999999999999999E-2</v>
      </c>
    </row>
    <row r="3869" spans="1:3">
      <c r="A3869" s="71" t="s">
        <v>7549</v>
      </c>
      <c r="B3869" s="72" t="s">
        <v>7550</v>
      </c>
      <c r="C3869" s="73">
        <v>1.2E-2</v>
      </c>
    </row>
    <row r="3870" spans="1:3">
      <c r="A3870" s="68" t="s">
        <v>7551</v>
      </c>
      <c r="B3870" s="69" t="s">
        <v>7552</v>
      </c>
      <c r="C3870" s="70">
        <v>1.2E-2</v>
      </c>
    </row>
    <row r="3871" spans="1:3">
      <c r="A3871" s="71" t="s">
        <v>7553</v>
      </c>
      <c r="B3871" s="72" t="s">
        <v>7554</v>
      </c>
      <c r="C3871" s="73">
        <v>1.0999999999999999E-2</v>
      </c>
    </row>
    <row r="3872" spans="1:3">
      <c r="A3872" s="68" t="s">
        <v>7555</v>
      </c>
      <c r="B3872" s="69" t="s">
        <v>7556</v>
      </c>
      <c r="C3872" s="70">
        <v>0.01</v>
      </c>
    </row>
    <row r="3873" spans="1:3">
      <c r="A3873" s="71" t="s">
        <v>7557</v>
      </c>
      <c r="B3873" s="72" t="s">
        <v>7558</v>
      </c>
      <c r="C3873" s="73">
        <v>8.9999999999999993E-3</v>
      </c>
    </row>
    <row r="3874" spans="1:3">
      <c r="A3874" s="68" t="s">
        <v>7559</v>
      </c>
      <c r="B3874" s="69" t="s">
        <v>7560</v>
      </c>
      <c r="C3874" s="70">
        <v>8.0000000000000002E-3</v>
      </c>
    </row>
    <row r="3875" spans="1:3">
      <c r="A3875" s="71" t="s">
        <v>7561</v>
      </c>
      <c r="B3875" s="72" t="s">
        <v>7562</v>
      </c>
      <c r="C3875" s="73">
        <v>8.0000000000000002E-3</v>
      </c>
    </row>
    <row r="3876" spans="1:3">
      <c r="A3876" s="68" t="s">
        <v>7563</v>
      </c>
      <c r="B3876" s="69" t="s">
        <v>7564</v>
      </c>
      <c r="C3876" s="70">
        <v>7.0000000000000001E-3</v>
      </c>
    </row>
    <row r="3877" spans="1:3">
      <c r="A3877" s="71" t="s">
        <v>7565</v>
      </c>
      <c r="B3877" s="72" t="s">
        <v>7566</v>
      </c>
      <c r="C3877" s="73">
        <v>7.0000000000000001E-3</v>
      </c>
    </row>
    <row r="3878" spans="1:3">
      <c r="A3878" s="68" t="s">
        <v>7567</v>
      </c>
      <c r="B3878" s="69" t="s">
        <v>7568</v>
      </c>
      <c r="C3878" s="70">
        <v>6.0000000000000001E-3</v>
      </c>
    </row>
    <row r="3879" spans="1:3">
      <c r="A3879" s="71" t="s">
        <v>7569</v>
      </c>
      <c r="B3879" s="72" t="s">
        <v>7570</v>
      </c>
      <c r="C3879" s="73">
        <v>0.13700000000000001</v>
      </c>
    </row>
    <row r="3880" spans="1:3">
      <c r="A3880" s="68" t="s">
        <v>7571</v>
      </c>
      <c r="B3880" s="69" t="s">
        <v>7572</v>
      </c>
      <c r="C3880" s="70">
        <v>0.16600000000000001</v>
      </c>
    </row>
    <row r="3881" spans="1:3">
      <c r="A3881" s="71" t="s">
        <v>7573</v>
      </c>
      <c r="B3881" s="72" t="s">
        <v>7574</v>
      </c>
      <c r="C3881" s="73">
        <v>0.106</v>
      </c>
    </row>
    <row r="3882" spans="1:3">
      <c r="A3882" s="68" t="s">
        <v>7575</v>
      </c>
      <c r="B3882" s="69" t="s">
        <v>7576</v>
      </c>
      <c r="C3882" s="70">
        <v>0.109</v>
      </c>
    </row>
    <row r="3883" spans="1:3">
      <c r="A3883" s="71" t="s">
        <v>7577</v>
      </c>
      <c r="B3883" s="72" t="s">
        <v>7578</v>
      </c>
      <c r="C3883" s="73">
        <v>0</v>
      </c>
    </row>
    <row r="3884" spans="1:3">
      <c r="A3884" s="68" t="s">
        <v>7579</v>
      </c>
      <c r="B3884" s="69" t="s">
        <v>7580</v>
      </c>
      <c r="C3884" s="70">
        <v>0.26</v>
      </c>
    </row>
    <row r="3885" spans="1:3">
      <c r="A3885" s="71" t="s">
        <v>7581</v>
      </c>
      <c r="B3885" s="72" t="s">
        <v>7582</v>
      </c>
      <c r="C3885" s="73">
        <v>3.1920000000000002</v>
      </c>
    </row>
    <row r="3886" spans="1:3">
      <c r="A3886" s="68" t="s">
        <v>7583</v>
      </c>
      <c r="B3886" s="69" t="s">
        <v>7584</v>
      </c>
      <c r="C3886" s="70">
        <v>2.9319999999999999</v>
      </c>
    </row>
    <row r="3887" spans="1:3">
      <c r="A3887" s="71" t="s">
        <v>7585</v>
      </c>
      <c r="B3887" s="72" t="s">
        <v>7586</v>
      </c>
      <c r="C3887" s="73">
        <v>0.47099999999999997</v>
      </c>
    </row>
    <row r="3888" spans="1:3">
      <c r="A3888" s="68" t="s">
        <v>7587</v>
      </c>
      <c r="B3888" s="69" t="s">
        <v>7588</v>
      </c>
      <c r="C3888" s="70">
        <v>0.2</v>
      </c>
    </row>
    <row r="3889" spans="1:3">
      <c r="A3889" s="71" t="s">
        <v>7589</v>
      </c>
      <c r="B3889" s="72" t="s">
        <v>7590</v>
      </c>
      <c r="C3889" s="73">
        <v>0</v>
      </c>
    </row>
    <row r="3890" spans="1:3">
      <c r="A3890" s="68" t="s">
        <v>7591</v>
      </c>
      <c r="B3890" s="69" t="s">
        <v>7592</v>
      </c>
      <c r="C3890" s="70">
        <v>0</v>
      </c>
    </row>
    <row r="3891" spans="1:3">
      <c r="A3891" s="71" t="s">
        <v>7593</v>
      </c>
      <c r="B3891" s="72" t="s">
        <v>7594</v>
      </c>
      <c r="C3891" s="73">
        <v>0</v>
      </c>
    </row>
    <row r="3892" spans="1:3">
      <c r="A3892" s="68" t="s">
        <v>7595</v>
      </c>
      <c r="B3892" s="69" t="s">
        <v>7596</v>
      </c>
      <c r="C3892" s="70">
        <v>0</v>
      </c>
    </row>
    <row r="3893" spans="1:3">
      <c r="A3893" s="71" t="s">
        <v>7597</v>
      </c>
      <c r="B3893" s="72" t="s">
        <v>7578</v>
      </c>
      <c r="C3893" s="73">
        <v>0</v>
      </c>
    </row>
    <row r="3894" spans="1:3">
      <c r="A3894" s="68" t="s">
        <v>7598</v>
      </c>
      <c r="B3894" s="69" t="s">
        <v>7599</v>
      </c>
      <c r="C3894" s="70">
        <v>0</v>
      </c>
    </row>
    <row r="3895" spans="1:3">
      <c r="A3895" s="71" t="s">
        <v>7600</v>
      </c>
      <c r="B3895" s="72" t="s">
        <v>7601</v>
      </c>
      <c r="C3895" s="73">
        <v>0</v>
      </c>
    </row>
    <row r="3896" spans="1:3">
      <c r="A3896" s="68" t="s">
        <v>7602</v>
      </c>
      <c r="B3896" s="69" t="s">
        <v>7603</v>
      </c>
      <c r="C3896" s="70">
        <v>0</v>
      </c>
    </row>
    <row r="3897" spans="1:3">
      <c r="A3897" s="71" t="s">
        <v>7604</v>
      </c>
      <c r="B3897" s="72" t="s">
        <v>7605</v>
      </c>
      <c r="C3897" s="73">
        <v>0</v>
      </c>
    </row>
    <row r="3898" spans="1:3">
      <c r="A3898" s="68" t="s">
        <v>7606</v>
      </c>
      <c r="B3898" s="69" t="s">
        <v>7607</v>
      </c>
      <c r="C3898" s="70">
        <v>0</v>
      </c>
    </row>
    <row r="3899" spans="1:3">
      <c r="A3899" s="71" t="s">
        <v>7608</v>
      </c>
      <c r="B3899" s="72" t="s">
        <v>7609</v>
      </c>
      <c r="C3899" s="73">
        <v>0</v>
      </c>
    </row>
    <row r="3900" spans="1:3">
      <c r="A3900" s="68" t="s">
        <v>7610</v>
      </c>
      <c r="B3900" s="69" t="s">
        <v>7611</v>
      </c>
      <c r="C3900" s="70">
        <v>0</v>
      </c>
    </row>
    <row r="3901" spans="1:3">
      <c r="A3901" s="71" t="s">
        <v>7612</v>
      </c>
      <c r="B3901" s="72" t="s">
        <v>7613</v>
      </c>
      <c r="C3901" s="73">
        <v>0.28199999999999997</v>
      </c>
    </row>
    <row r="3902" spans="1:3">
      <c r="A3902" s="68" t="s">
        <v>7614</v>
      </c>
      <c r="B3902" s="69" t="s">
        <v>7578</v>
      </c>
      <c r="C3902" s="70">
        <v>0</v>
      </c>
    </row>
    <row r="3903" spans="1:3">
      <c r="A3903" s="71" t="s">
        <v>7615</v>
      </c>
      <c r="B3903" s="72" t="s">
        <v>7616</v>
      </c>
      <c r="C3903" s="73">
        <v>0.33300000000000002</v>
      </c>
    </row>
    <row r="3904" spans="1:3">
      <c r="A3904" s="68" t="s">
        <v>7617</v>
      </c>
      <c r="B3904" s="69" t="s">
        <v>7618</v>
      </c>
      <c r="C3904" s="70">
        <v>0.38</v>
      </c>
    </row>
    <row r="3905" spans="1:3">
      <c r="A3905" s="71" t="s">
        <v>7619</v>
      </c>
      <c r="B3905" s="72" t="s">
        <v>7620</v>
      </c>
      <c r="C3905" s="73">
        <v>0.38700000000000001</v>
      </c>
    </row>
    <row r="3906" spans="1:3">
      <c r="A3906" s="68" t="s">
        <v>7621</v>
      </c>
      <c r="B3906" s="69" t="s">
        <v>7622</v>
      </c>
      <c r="C3906" s="70">
        <v>0.28199999999999997</v>
      </c>
    </row>
    <row r="3907" spans="1:3">
      <c r="A3907" s="71" t="s">
        <v>7623</v>
      </c>
      <c r="B3907" s="72" t="s">
        <v>7624</v>
      </c>
      <c r="C3907" s="73">
        <v>0.35199999999999998</v>
      </c>
    </row>
    <row r="3908" spans="1:3">
      <c r="A3908" s="68" t="s">
        <v>7625</v>
      </c>
      <c r="B3908" s="69" t="s">
        <v>7626</v>
      </c>
      <c r="C3908" s="70">
        <v>0.28000000000000003</v>
      </c>
    </row>
    <row r="3909" spans="1:3">
      <c r="A3909" s="71" t="s">
        <v>7627</v>
      </c>
      <c r="B3909" s="72" t="s">
        <v>7628</v>
      </c>
      <c r="C3909" s="73">
        <v>0.38</v>
      </c>
    </row>
    <row r="3910" spans="1:3">
      <c r="A3910" s="68" t="s">
        <v>7629</v>
      </c>
      <c r="B3910" s="69" t="s">
        <v>7630</v>
      </c>
      <c r="C3910" s="70">
        <v>0.38</v>
      </c>
    </row>
    <row r="3911" spans="1:3">
      <c r="A3911" s="71" t="s">
        <v>7631</v>
      </c>
      <c r="B3911" s="72" t="s">
        <v>7632</v>
      </c>
      <c r="C3911" s="73">
        <v>0.21</v>
      </c>
    </row>
    <row r="3912" spans="1:3">
      <c r="A3912" s="68" t="s">
        <v>7633</v>
      </c>
      <c r="B3912" s="69" t="s">
        <v>7634</v>
      </c>
      <c r="C3912" s="70">
        <v>0</v>
      </c>
    </row>
    <row r="3913" spans="1:3">
      <c r="A3913" s="71" t="s">
        <v>7635</v>
      </c>
      <c r="B3913" s="72" t="s">
        <v>7636</v>
      </c>
      <c r="C3913" s="73">
        <v>0</v>
      </c>
    </row>
    <row r="3914" spans="1:3">
      <c r="A3914" s="68" t="s">
        <v>7637</v>
      </c>
      <c r="B3914" s="69" t="s">
        <v>7638</v>
      </c>
      <c r="C3914" s="70">
        <v>0</v>
      </c>
    </row>
    <row r="3915" spans="1:3">
      <c r="A3915" s="71" t="s">
        <v>7639</v>
      </c>
      <c r="B3915" s="72" t="s">
        <v>7640</v>
      </c>
      <c r="C3915" s="73">
        <v>0</v>
      </c>
    </row>
    <row r="3916" spans="1:3">
      <c r="A3916" s="68" t="s">
        <v>7641</v>
      </c>
      <c r="B3916" s="69" t="s">
        <v>7642</v>
      </c>
      <c r="C3916" s="70">
        <v>0</v>
      </c>
    </row>
    <row r="3917" spans="1:3">
      <c r="A3917" s="71" t="s">
        <v>7643</v>
      </c>
      <c r="B3917" s="72" t="s">
        <v>7644</v>
      </c>
      <c r="C3917" s="73">
        <v>0</v>
      </c>
    </row>
    <row r="3918" spans="1:3">
      <c r="A3918" s="68" t="s">
        <v>7645</v>
      </c>
      <c r="B3918" s="69" t="s">
        <v>7646</v>
      </c>
      <c r="C3918" s="70">
        <v>0</v>
      </c>
    </row>
    <row r="3919" spans="1:3">
      <c r="A3919" s="71" t="s">
        <v>7647</v>
      </c>
      <c r="B3919" s="72" t="s">
        <v>7648</v>
      </c>
      <c r="C3919" s="73">
        <v>0</v>
      </c>
    </row>
    <row r="3920" spans="1:3">
      <c r="A3920" s="68" t="s">
        <v>7649</v>
      </c>
      <c r="B3920" s="69" t="s">
        <v>7650</v>
      </c>
      <c r="C3920" s="70">
        <v>0</v>
      </c>
    </row>
    <row r="3921" spans="1:3">
      <c r="A3921" s="71" t="s">
        <v>7651</v>
      </c>
      <c r="B3921" s="72" t="s">
        <v>7652</v>
      </c>
      <c r="C3921" s="73">
        <v>0</v>
      </c>
    </row>
    <row r="3922" spans="1:3">
      <c r="A3922" s="68" t="s">
        <v>7653</v>
      </c>
      <c r="B3922" s="69" t="s">
        <v>7654</v>
      </c>
      <c r="C3922" s="70">
        <v>0</v>
      </c>
    </row>
    <row r="3923" spans="1:3">
      <c r="A3923" s="71" t="s">
        <v>7655</v>
      </c>
      <c r="B3923" s="72" t="s">
        <v>7656</v>
      </c>
      <c r="C3923" s="73">
        <v>0</v>
      </c>
    </row>
    <row r="3924" spans="1:3">
      <c r="A3924" s="68" t="s">
        <v>7657</v>
      </c>
      <c r="B3924" s="69" t="s">
        <v>7658</v>
      </c>
      <c r="C3924" s="70">
        <v>0</v>
      </c>
    </row>
    <row r="3925" spans="1:3">
      <c r="A3925" s="71" t="s">
        <v>7659</v>
      </c>
      <c r="B3925" s="72" t="s">
        <v>7660</v>
      </c>
      <c r="C3925" s="73">
        <v>0</v>
      </c>
    </row>
    <row r="3926" spans="1:3">
      <c r="A3926" s="68" t="s">
        <v>7661</v>
      </c>
      <c r="B3926" s="69" t="s">
        <v>6483</v>
      </c>
      <c r="C3926" s="70">
        <v>0.40699999999999997</v>
      </c>
    </row>
    <row r="3927" spans="1:3">
      <c r="A3927" s="71" t="s">
        <v>7662</v>
      </c>
      <c r="B3927" s="72" t="s">
        <v>6487</v>
      </c>
      <c r="C3927" s="73">
        <v>0.51900000000000002</v>
      </c>
    </row>
    <row r="3928" spans="1:3">
      <c r="A3928" s="68" t="s">
        <v>7663</v>
      </c>
      <c r="B3928" s="69" t="s">
        <v>7664</v>
      </c>
      <c r="C3928" s="70">
        <v>0.55700000000000005</v>
      </c>
    </row>
    <row r="3929" spans="1:3">
      <c r="A3929" s="71" t="s">
        <v>7665</v>
      </c>
      <c r="B3929" s="72" t="s">
        <v>7666</v>
      </c>
      <c r="C3929" s="73">
        <v>0.626</v>
      </c>
    </row>
    <row r="3930" spans="1:3">
      <c r="A3930" s="68" t="s">
        <v>7667</v>
      </c>
      <c r="B3930" s="69" t="s">
        <v>7668</v>
      </c>
      <c r="C3930" s="70">
        <v>1.0029999999999999</v>
      </c>
    </row>
    <row r="3931" spans="1:3">
      <c r="A3931" s="71" t="s">
        <v>7669</v>
      </c>
      <c r="B3931" s="72" t="s">
        <v>7670</v>
      </c>
      <c r="C3931" s="73">
        <v>0.158</v>
      </c>
    </row>
    <row r="3932" spans="1:3">
      <c r="A3932" s="68" t="s">
        <v>7671</v>
      </c>
      <c r="B3932" s="69" t="s">
        <v>7672</v>
      </c>
      <c r="C3932" s="70">
        <v>0.158</v>
      </c>
    </row>
    <row r="3933" spans="1:3">
      <c r="A3933" s="71" t="s">
        <v>7673</v>
      </c>
      <c r="B3933" s="72" t="s">
        <v>7674</v>
      </c>
      <c r="C3933" s="73">
        <v>0.45500000000000002</v>
      </c>
    </row>
    <row r="3934" spans="1:3">
      <c r="A3934" s="68" t="s">
        <v>7675</v>
      </c>
      <c r="B3934" s="69" t="s">
        <v>7676</v>
      </c>
      <c r="C3934" s="70">
        <v>0.45200000000000001</v>
      </c>
    </row>
    <row r="3935" spans="1:3">
      <c r="A3935" s="71" t="s">
        <v>7677</v>
      </c>
      <c r="B3935" s="72" t="s">
        <v>7678</v>
      </c>
      <c r="C3935" s="73">
        <v>0.56499999999999995</v>
      </c>
    </row>
    <row r="3936" spans="1:3">
      <c r="A3936" s="68" t="s">
        <v>7679</v>
      </c>
      <c r="B3936" s="69" t="s">
        <v>7680</v>
      </c>
      <c r="C3936" s="70">
        <v>0.47799999999999998</v>
      </c>
    </row>
    <row r="3937" spans="1:3">
      <c r="A3937" s="71" t="s">
        <v>7681</v>
      </c>
      <c r="B3937" s="72" t="s">
        <v>7682</v>
      </c>
      <c r="C3937" s="73">
        <v>0.95299999999999996</v>
      </c>
    </row>
    <row r="3938" spans="1:3">
      <c r="A3938" s="68" t="s">
        <v>7683</v>
      </c>
      <c r="B3938" s="69" t="s">
        <v>7684</v>
      </c>
      <c r="C3938" s="70">
        <v>1.0189999999999999</v>
      </c>
    </row>
    <row r="3939" spans="1:3">
      <c r="A3939" s="71" t="s">
        <v>7685</v>
      </c>
      <c r="B3939" s="72" t="s">
        <v>7686</v>
      </c>
      <c r="C3939" s="73">
        <v>1.4770000000000001</v>
      </c>
    </row>
    <row r="3940" spans="1:3">
      <c r="A3940" s="68" t="s">
        <v>7687</v>
      </c>
      <c r="B3940" s="69" t="s">
        <v>7688</v>
      </c>
      <c r="C3940" s="70">
        <v>1.5529999999999999</v>
      </c>
    </row>
    <row r="3941" spans="1:3">
      <c r="A3941" s="71" t="s">
        <v>7689</v>
      </c>
      <c r="B3941" s="72" t="s">
        <v>7690</v>
      </c>
      <c r="C3941" s="73">
        <v>1.9370000000000001</v>
      </c>
    </row>
    <row r="3942" spans="1:3">
      <c r="A3942" s="68" t="s">
        <v>7691</v>
      </c>
      <c r="B3942" s="69" t="s">
        <v>7578</v>
      </c>
      <c r="C3942" s="70">
        <v>0</v>
      </c>
    </row>
    <row r="3943" spans="1:3">
      <c r="A3943" s="71" t="s">
        <v>7692</v>
      </c>
      <c r="B3943" s="72" t="s">
        <v>7693</v>
      </c>
      <c r="C3943" s="73">
        <v>1.996</v>
      </c>
    </row>
    <row r="3944" spans="1:3">
      <c r="A3944" s="68" t="s">
        <v>7694</v>
      </c>
      <c r="B3944" s="69" t="s">
        <v>7695</v>
      </c>
      <c r="C3944" s="70">
        <v>0.57999999999999996</v>
      </c>
    </row>
    <row r="3945" spans="1:3">
      <c r="A3945" s="71" t="s">
        <v>7696</v>
      </c>
      <c r="B3945" s="72" t="s">
        <v>7697</v>
      </c>
      <c r="C3945" s="73">
        <v>0.62</v>
      </c>
    </row>
    <row r="3946" spans="1:3">
      <c r="A3946" s="68" t="s">
        <v>7698</v>
      </c>
      <c r="B3946" s="69" t="s">
        <v>7699</v>
      </c>
      <c r="C3946" s="70">
        <v>0.51</v>
      </c>
    </row>
    <row r="3947" spans="1:3">
      <c r="A3947" s="71" t="s">
        <v>7700</v>
      </c>
      <c r="B3947" s="72" t="s">
        <v>7701</v>
      </c>
      <c r="C3947" s="73">
        <v>0.51</v>
      </c>
    </row>
    <row r="3948" spans="1:3">
      <c r="A3948" s="68" t="s">
        <v>7702</v>
      </c>
      <c r="B3948" s="69" t="s">
        <v>7703</v>
      </c>
      <c r="C3948" s="70">
        <v>0.44500000000000001</v>
      </c>
    </row>
    <row r="3949" spans="1:3">
      <c r="A3949" s="71" t="s">
        <v>7704</v>
      </c>
      <c r="B3949" s="72" t="s">
        <v>7705</v>
      </c>
      <c r="C3949" s="73">
        <v>0.97199999999999998</v>
      </c>
    </row>
    <row r="3950" spans="1:3">
      <c r="A3950" s="68" t="s">
        <v>7706</v>
      </c>
      <c r="B3950" s="69" t="s">
        <v>7707</v>
      </c>
      <c r="C3950" s="70">
        <v>1.44</v>
      </c>
    </row>
    <row r="3951" spans="1:3">
      <c r="A3951" s="71" t="s">
        <v>7708</v>
      </c>
      <c r="B3951" s="72" t="s">
        <v>7709</v>
      </c>
      <c r="C3951" s="73">
        <v>2.0249999999999999</v>
      </c>
    </row>
    <row r="3952" spans="1:3">
      <c r="A3952" s="68" t="s">
        <v>7710</v>
      </c>
      <c r="B3952" s="69" t="s">
        <v>7711</v>
      </c>
      <c r="C3952" s="70">
        <v>0.59</v>
      </c>
    </row>
    <row r="3953" spans="1:3">
      <c r="A3953" s="71" t="s">
        <v>7712</v>
      </c>
      <c r="B3953" s="72" t="s">
        <v>7713</v>
      </c>
      <c r="C3953" s="73">
        <v>1.1000000000000001</v>
      </c>
    </row>
    <row r="3954" spans="1:3">
      <c r="A3954" s="68" t="s">
        <v>7714</v>
      </c>
      <c r="B3954" s="69" t="s">
        <v>7715</v>
      </c>
      <c r="C3954" s="70">
        <v>1.43</v>
      </c>
    </row>
    <row r="3955" spans="1:3">
      <c r="A3955" s="71" t="s">
        <v>7716</v>
      </c>
      <c r="B3955" s="72" t="s">
        <v>7717</v>
      </c>
      <c r="C3955" s="73">
        <v>2.06</v>
      </c>
    </row>
    <row r="3956" spans="1:3">
      <c r="A3956" s="68" t="s">
        <v>7718</v>
      </c>
      <c r="B3956" s="69" t="s">
        <v>7719</v>
      </c>
      <c r="C3956" s="70">
        <v>1.43</v>
      </c>
    </row>
    <row r="3957" spans="1:3">
      <c r="A3957" s="71" t="s">
        <v>7720</v>
      </c>
      <c r="B3957" s="72" t="s">
        <v>7721</v>
      </c>
      <c r="C3957" s="73">
        <v>2.06</v>
      </c>
    </row>
    <row r="3958" spans="1:3">
      <c r="A3958" s="68" t="s">
        <v>7722</v>
      </c>
      <c r="B3958" s="69" t="s">
        <v>7723</v>
      </c>
      <c r="C3958" s="70">
        <v>0.57999999999999996</v>
      </c>
    </row>
    <row r="3959" spans="1:3">
      <c r="A3959" s="71" t="s">
        <v>7724</v>
      </c>
      <c r="B3959" s="72" t="s">
        <v>7725</v>
      </c>
      <c r="C3959" s="73">
        <v>0.47</v>
      </c>
    </row>
    <row r="3960" spans="1:3">
      <c r="A3960" s="68" t="s">
        <v>7726</v>
      </c>
      <c r="B3960" s="69" t="s">
        <v>7727</v>
      </c>
      <c r="C3960" s="70">
        <v>0.48</v>
      </c>
    </row>
    <row r="3961" spans="1:3">
      <c r="A3961" s="71" t="s">
        <v>7728</v>
      </c>
      <c r="B3961" s="72" t="s">
        <v>7729</v>
      </c>
      <c r="C3961" s="73">
        <v>0.45100000000000001</v>
      </c>
    </row>
    <row r="3962" spans="1:3">
      <c r="A3962" s="68" t="s">
        <v>7730</v>
      </c>
      <c r="B3962" s="69" t="s">
        <v>6495</v>
      </c>
      <c r="C3962" s="70">
        <v>0.17849999999999999</v>
      </c>
    </row>
    <row r="3963" spans="1:3">
      <c r="A3963" s="71" t="s">
        <v>7731</v>
      </c>
      <c r="B3963" s="72" t="s">
        <v>6497</v>
      </c>
      <c r="C3963" s="73">
        <v>0.2</v>
      </c>
    </row>
    <row r="3964" spans="1:3">
      <c r="A3964" s="68" t="s">
        <v>7732</v>
      </c>
      <c r="B3964" s="69" t="s">
        <v>6499</v>
      </c>
      <c r="C3964" s="70">
        <v>0.22409999999999999</v>
      </c>
    </row>
    <row r="3965" spans="1:3">
      <c r="A3965" s="71" t="s">
        <v>7733</v>
      </c>
      <c r="B3965" s="72" t="s">
        <v>6501</v>
      </c>
      <c r="C3965" s="73">
        <v>0.22</v>
      </c>
    </row>
    <row r="3966" spans="1:3">
      <c r="A3966" s="68" t="s">
        <v>7734</v>
      </c>
      <c r="B3966" s="69" t="s">
        <v>6503</v>
      </c>
      <c r="C3966" s="70">
        <v>0.2276</v>
      </c>
    </row>
    <row r="3967" spans="1:3">
      <c r="A3967" s="71" t="s">
        <v>7735</v>
      </c>
      <c r="B3967" s="72" t="s">
        <v>6505</v>
      </c>
      <c r="C3967" s="73">
        <v>0.27600000000000002</v>
      </c>
    </row>
    <row r="3968" spans="1:3">
      <c r="A3968" s="68" t="s">
        <v>7736</v>
      </c>
      <c r="B3968" s="69" t="s">
        <v>7737</v>
      </c>
      <c r="C3968" s="70">
        <v>0.23499999999999999</v>
      </c>
    </row>
    <row r="3969" spans="1:3">
      <c r="A3969" s="71" t="s">
        <v>7738</v>
      </c>
      <c r="B3969" s="72" t="s">
        <v>7739</v>
      </c>
      <c r="C3969" s="73">
        <v>0.27200000000000002</v>
      </c>
    </row>
    <row r="3970" spans="1:3">
      <c r="A3970" s="68" t="s">
        <v>7740</v>
      </c>
      <c r="B3970" s="69" t="s">
        <v>7741</v>
      </c>
      <c r="C3970" s="70">
        <v>0.27200000000000002</v>
      </c>
    </row>
    <row r="3971" spans="1:3">
      <c r="A3971" s="71" t="s">
        <v>7742</v>
      </c>
      <c r="B3971" s="72" t="s">
        <v>7743</v>
      </c>
      <c r="C3971" s="73">
        <v>0.32200000000000001</v>
      </c>
    </row>
    <row r="3972" spans="1:3">
      <c r="A3972" s="68" t="s">
        <v>7744</v>
      </c>
      <c r="B3972" s="69" t="s">
        <v>7745</v>
      </c>
      <c r="C3972" s="70">
        <v>0.25600000000000001</v>
      </c>
    </row>
    <row r="3973" spans="1:3">
      <c r="A3973" s="71" t="s">
        <v>7746</v>
      </c>
      <c r="B3973" s="72" t="s">
        <v>7747</v>
      </c>
      <c r="C3973" s="73">
        <v>0.30299999999999999</v>
      </c>
    </row>
    <row r="3974" spans="1:3">
      <c r="A3974" s="68" t="s">
        <v>7748</v>
      </c>
      <c r="B3974" s="69" t="s">
        <v>7749</v>
      </c>
      <c r="C3974" s="70">
        <v>0.29399999999999998</v>
      </c>
    </row>
    <row r="3975" spans="1:3">
      <c r="A3975" s="71" t="s">
        <v>7750</v>
      </c>
      <c r="B3975" s="72" t="s">
        <v>7751</v>
      </c>
      <c r="C3975" s="73">
        <v>0.33900000000000002</v>
      </c>
    </row>
    <row r="3976" spans="1:3">
      <c r="A3976" s="68" t="s">
        <v>7752</v>
      </c>
      <c r="B3976" s="69" t="s">
        <v>6521</v>
      </c>
      <c r="C3976" s="70">
        <v>0</v>
      </c>
    </row>
    <row r="3977" spans="1:3">
      <c r="A3977" s="71" t="s">
        <v>7753</v>
      </c>
      <c r="B3977" s="72" t="s">
        <v>7754</v>
      </c>
      <c r="C3977" s="73">
        <v>0</v>
      </c>
    </row>
    <row r="3978" spans="1:3">
      <c r="A3978" s="68" t="s">
        <v>7755</v>
      </c>
      <c r="B3978" s="69" t="s">
        <v>7756</v>
      </c>
      <c r="C3978" s="70">
        <v>0</v>
      </c>
    </row>
    <row r="3979" spans="1:3">
      <c r="A3979" s="71" t="s">
        <v>7757</v>
      </c>
      <c r="B3979" s="72" t="s">
        <v>7758</v>
      </c>
      <c r="C3979" s="73">
        <v>0</v>
      </c>
    </row>
    <row r="3980" spans="1:3">
      <c r="A3980" s="68" t="s">
        <v>7759</v>
      </c>
      <c r="B3980" s="69" t="s">
        <v>7760</v>
      </c>
      <c r="C3980" s="70">
        <v>2.3010000000000002</v>
      </c>
    </row>
    <row r="3981" spans="1:3">
      <c r="A3981" s="71" t="s">
        <v>7761</v>
      </c>
      <c r="B3981" s="72" t="s">
        <v>7762</v>
      </c>
      <c r="C3981" s="73">
        <v>2.2149999999999999</v>
      </c>
    </row>
    <row r="3982" spans="1:3">
      <c r="A3982" s="68" t="s">
        <v>7763</v>
      </c>
      <c r="B3982" s="69" t="s">
        <v>7764</v>
      </c>
      <c r="C3982" s="70">
        <v>2.63</v>
      </c>
    </row>
    <row r="3983" spans="1:3">
      <c r="A3983" s="71" t="s">
        <v>7765</v>
      </c>
      <c r="B3983" s="72" t="s">
        <v>7766</v>
      </c>
      <c r="C3983" s="73">
        <v>2.6429999999999998</v>
      </c>
    </row>
    <row r="3984" spans="1:3">
      <c r="A3984" s="68" t="s">
        <v>7767</v>
      </c>
      <c r="B3984" s="69" t="s">
        <v>7768</v>
      </c>
      <c r="C3984" s="70">
        <v>0.17499999999999999</v>
      </c>
    </row>
    <row r="3985" spans="1:3">
      <c r="A3985" s="71" t="s">
        <v>7769</v>
      </c>
      <c r="B3985" s="72" t="s">
        <v>7770</v>
      </c>
      <c r="C3985" s="73">
        <v>0.19500000000000001</v>
      </c>
    </row>
    <row r="3986" spans="1:3">
      <c r="A3986" s="68" t="s">
        <v>7771</v>
      </c>
      <c r="B3986" s="69" t="s">
        <v>7772</v>
      </c>
      <c r="C3986" s="70">
        <v>0.19500000000000001</v>
      </c>
    </row>
    <row r="3987" spans="1:3">
      <c r="A3987" s="71" t="s">
        <v>7773</v>
      </c>
      <c r="B3987" s="72" t="s">
        <v>7774</v>
      </c>
      <c r="C3987" s="73">
        <v>0.19600000000000001</v>
      </c>
    </row>
    <row r="3988" spans="1:3">
      <c r="A3988" s="68" t="s">
        <v>7775</v>
      </c>
      <c r="B3988" s="69" t="s">
        <v>7776</v>
      </c>
      <c r="C3988" s="70">
        <v>0.25800000000000001</v>
      </c>
    </row>
    <row r="3989" spans="1:3">
      <c r="A3989" s="71" t="s">
        <v>7777</v>
      </c>
      <c r="B3989" s="72" t="s">
        <v>7778</v>
      </c>
      <c r="C3989" s="73">
        <v>0.51200000000000001</v>
      </c>
    </row>
    <row r="3990" spans="1:3">
      <c r="A3990" s="68" t="s">
        <v>7779</v>
      </c>
      <c r="B3990" s="69" t="s">
        <v>7780</v>
      </c>
      <c r="C3990" s="70">
        <v>0.51200000000000001</v>
      </c>
    </row>
    <row r="3991" spans="1:3">
      <c r="A3991" s="71" t="s">
        <v>7781</v>
      </c>
      <c r="B3991" s="72" t="s">
        <v>7782</v>
      </c>
      <c r="C3991" s="73">
        <v>0.55200000000000005</v>
      </c>
    </row>
    <row r="3992" spans="1:3">
      <c r="A3992" s="68" t="s">
        <v>7783</v>
      </c>
      <c r="B3992" s="69" t="s">
        <v>7784</v>
      </c>
      <c r="C3992" s="70">
        <v>0.55200000000000005</v>
      </c>
    </row>
    <row r="3993" spans="1:3">
      <c r="A3993" s="71" t="s">
        <v>7785</v>
      </c>
      <c r="B3993" s="72" t="s">
        <v>7786</v>
      </c>
      <c r="C3993" s="73">
        <v>0</v>
      </c>
    </row>
    <row r="3994" spans="1:3">
      <c r="A3994" s="68" t="s">
        <v>7787</v>
      </c>
      <c r="B3994" s="69" t="s">
        <v>7788</v>
      </c>
      <c r="C3994" s="70">
        <v>0</v>
      </c>
    </row>
    <row r="3995" spans="1:3">
      <c r="A3995" s="71" t="s">
        <v>7789</v>
      </c>
      <c r="B3995" s="72" t="s">
        <v>7790</v>
      </c>
      <c r="C3995" s="73">
        <v>0.33</v>
      </c>
    </row>
    <row r="3996" spans="1:3">
      <c r="A3996" s="68" t="s">
        <v>7791</v>
      </c>
      <c r="B3996" s="69" t="s">
        <v>7792</v>
      </c>
      <c r="C3996" s="70">
        <v>0.36</v>
      </c>
    </row>
    <row r="3997" spans="1:3">
      <c r="A3997" s="71" t="s">
        <v>7793</v>
      </c>
      <c r="B3997" s="72" t="s">
        <v>7794</v>
      </c>
      <c r="C3997" s="73">
        <v>0.45100000000000001</v>
      </c>
    </row>
    <row r="3998" spans="1:3">
      <c r="A3998" s="68" t="s">
        <v>7795</v>
      </c>
      <c r="B3998" s="69" t="s">
        <v>7796</v>
      </c>
      <c r="C3998" s="70">
        <v>1.01</v>
      </c>
    </row>
    <row r="3999" spans="1:3">
      <c r="A3999" s="71" t="s">
        <v>7797</v>
      </c>
      <c r="B3999" s="72" t="s">
        <v>7798</v>
      </c>
      <c r="C3999" s="73">
        <v>0.98</v>
      </c>
    </row>
    <row r="4000" spans="1:3">
      <c r="A4000" s="68" t="s">
        <v>7799</v>
      </c>
      <c r="B4000" s="69" t="s">
        <v>7800</v>
      </c>
      <c r="C4000" s="70">
        <v>1.01</v>
      </c>
    </row>
    <row r="4001" spans="1:3">
      <c r="A4001" s="71" t="s">
        <v>7801</v>
      </c>
      <c r="B4001" s="72" t="s">
        <v>7802</v>
      </c>
      <c r="C4001" s="73">
        <v>1.143</v>
      </c>
    </row>
    <row r="4002" spans="1:3">
      <c r="A4002" s="68" t="s">
        <v>7803</v>
      </c>
      <c r="B4002" s="69" t="s">
        <v>7804</v>
      </c>
      <c r="C4002" s="70">
        <v>0</v>
      </c>
    </row>
    <row r="4003" spans="1:3">
      <c r="A4003" s="71" t="s">
        <v>7805</v>
      </c>
      <c r="B4003" s="72" t="s">
        <v>7806</v>
      </c>
      <c r="C4003" s="73">
        <v>0</v>
      </c>
    </row>
    <row r="4004" spans="1:3">
      <c r="A4004" s="68" t="s">
        <v>7807</v>
      </c>
      <c r="B4004" s="69" t="s">
        <v>7808</v>
      </c>
      <c r="C4004" s="70">
        <v>0</v>
      </c>
    </row>
    <row r="4005" spans="1:3">
      <c r="A4005" s="71" t="s">
        <v>7809</v>
      </c>
      <c r="B4005" s="72" t="s">
        <v>7810</v>
      </c>
      <c r="C4005" s="73">
        <v>0</v>
      </c>
    </row>
    <row r="4006" spans="1:3">
      <c r="A4006" s="68" t="s">
        <v>7811</v>
      </c>
      <c r="B4006" s="69" t="s">
        <v>7812</v>
      </c>
      <c r="C4006" s="70">
        <v>0</v>
      </c>
    </row>
    <row r="4007" spans="1:3">
      <c r="A4007" s="71" t="s">
        <v>7813</v>
      </c>
      <c r="B4007" s="72" t="s">
        <v>7814</v>
      </c>
      <c r="C4007" s="73">
        <v>0</v>
      </c>
    </row>
    <row r="4008" spans="1:3">
      <c r="A4008" s="68" t="s">
        <v>7815</v>
      </c>
      <c r="B4008" s="69" t="s">
        <v>7816</v>
      </c>
      <c r="C4008" s="70">
        <v>0.309</v>
      </c>
    </row>
    <row r="4009" spans="1:3">
      <c r="A4009" s="71" t="s">
        <v>7817</v>
      </c>
      <c r="B4009" s="72" t="s">
        <v>7818</v>
      </c>
      <c r="C4009" s="73">
        <v>0.214</v>
      </c>
    </row>
    <row r="4010" spans="1:3">
      <c r="A4010" s="68" t="s">
        <v>7819</v>
      </c>
      <c r="B4010" s="69" t="s">
        <v>6554</v>
      </c>
      <c r="C4010" s="70">
        <v>0.36099999999999999</v>
      </c>
    </row>
    <row r="4011" spans="1:3">
      <c r="A4011" s="71" t="s">
        <v>7820</v>
      </c>
      <c r="B4011" s="72" t="s">
        <v>6556</v>
      </c>
      <c r="C4011" s="73">
        <v>0.40500000000000003</v>
      </c>
    </row>
    <row r="4012" spans="1:3">
      <c r="A4012" s="68" t="s">
        <v>7821</v>
      </c>
      <c r="B4012" s="69" t="s">
        <v>7822</v>
      </c>
      <c r="C4012" s="70">
        <v>0.34499999999999997</v>
      </c>
    </row>
    <row r="4013" spans="1:3">
      <c r="A4013" s="71" t="s">
        <v>7823</v>
      </c>
      <c r="B4013" s="72" t="s">
        <v>7824</v>
      </c>
      <c r="C4013" s="73">
        <v>0.39800000000000002</v>
      </c>
    </row>
    <row r="4014" spans="1:3">
      <c r="A4014" s="68" t="s">
        <v>7825</v>
      </c>
      <c r="B4014" s="69" t="s">
        <v>7826</v>
      </c>
      <c r="C4014" s="70">
        <v>0.34499999999999997</v>
      </c>
    </row>
    <row r="4015" spans="1:3">
      <c r="A4015" s="71" t="s">
        <v>7827</v>
      </c>
      <c r="B4015" s="72" t="s">
        <v>7828</v>
      </c>
      <c r="C4015" s="73">
        <v>0.38500000000000001</v>
      </c>
    </row>
    <row r="4016" spans="1:3">
      <c r="A4016" s="68" t="s">
        <v>7829</v>
      </c>
      <c r="B4016" s="69" t="s">
        <v>7830</v>
      </c>
      <c r="C4016" s="70">
        <v>0.18099999999999999</v>
      </c>
    </row>
    <row r="4017" spans="1:3">
      <c r="A4017" s="71" t="s">
        <v>7831</v>
      </c>
      <c r="B4017" s="72" t="s">
        <v>7832</v>
      </c>
      <c r="C4017" s="73">
        <v>0.26400000000000001</v>
      </c>
    </row>
    <row r="4018" spans="1:3">
      <c r="A4018" s="68" t="s">
        <v>7833</v>
      </c>
      <c r="B4018" s="69" t="s">
        <v>7834</v>
      </c>
      <c r="C4018" s="70">
        <v>0</v>
      </c>
    </row>
    <row r="4019" spans="1:3">
      <c r="A4019" s="71" t="s">
        <v>7835</v>
      </c>
      <c r="B4019" s="72" t="s">
        <v>7836</v>
      </c>
      <c r="C4019" s="73">
        <v>0</v>
      </c>
    </row>
    <row r="4020" spans="1:3">
      <c r="A4020" s="68" t="s">
        <v>7837</v>
      </c>
      <c r="B4020" s="69" t="s">
        <v>7838</v>
      </c>
      <c r="C4020" s="70">
        <v>0.434</v>
      </c>
    </row>
    <row r="4021" spans="1:3">
      <c r="A4021" s="71" t="s">
        <v>7839</v>
      </c>
      <c r="B4021" s="72" t="s">
        <v>7840</v>
      </c>
      <c r="C4021" s="73">
        <v>0</v>
      </c>
    </row>
    <row r="4022" spans="1:3">
      <c r="A4022" s="68" t="s">
        <v>7841</v>
      </c>
      <c r="B4022" s="69" t="s">
        <v>7842</v>
      </c>
      <c r="C4022" s="70">
        <v>0</v>
      </c>
    </row>
    <row r="4023" spans="1:3">
      <c r="A4023" s="71" t="s">
        <v>7843</v>
      </c>
      <c r="B4023" s="72" t="s">
        <v>7844</v>
      </c>
      <c r="C4023" s="73">
        <v>0</v>
      </c>
    </row>
    <row r="4024" spans="1:3">
      <c r="A4024" s="68" t="s">
        <v>7845</v>
      </c>
      <c r="B4024" s="69" t="s">
        <v>7846</v>
      </c>
      <c r="C4024" s="70">
        <v>0</v>
      </c>
    </row>
    <row r="4025" spans="1:3">
      <c r="A4025" s="71" t="s">
        <v>7847</v>
      </c>
      <c r="B4025" s="72" t="s">
        <v>7848</v>
      </c>
      <c r="C4025" s="73">
        <v>0</v>
      </c>
    </row>
    <row r="4026" spans="1:3">
      <c r="A4026" s="68" t="s">
        <v>7849</v>
      </c>
      <c r="B4026" s="69" t="s">
        <v>7850</v>
      </c>
      <c r="C4026" s="70">
        <v>0</v>
      </c>
    </row>
    <row r="4027" spans="1:3">
      <c r="A4027" s="71" t="s">
        <v>7851</v>
      </c>
      <c r="B4027" s="72" t="s">
        <v>7852</v>
      </c>
      <c r="C4027" s="73">
        <v>0</v>
      </c>
    </row>
    <row r="4028" spans="1:3">
      <c r="A4028" s="68" t="s">
        <v>7853</v>
      </c>
      <c r="B4028" s="69" t="s">
        <v>7854</v>
      </c>
      <c r="C4028" s="70">
        <v>0</v>
      </c>
    </row>
    <row r="4029" spans="1:3">
      <c r="A4029" s="71" t="s">
        <v>7855</v>
      </c>
      <c r="B4029" s="72" t="s">
        <v>7856</v>
      </c>
      <c r="C4029" s="73">
        <v>0.73899999999999999</v>
      </c>
    </row>
    <row r="4030" spans="1:3">
      <c r="A4030" s="68" t="s">
        <v>7857</v>
      </c>
      <c r="B4030" s="69" t="s">
        <v>6519</v>
      </c>
      <c r="C4030" s="70">
        <v>0</v>
      </c>
    </row>
    <row r="4031" spans="1:3">
      <c r="A4031" s="71" t="s">
        <v>7858</v>
      </c>
      <c r="B4031" s="72" t="s">
        <v>7859</v>
      </c>
      <c r="C4031" s="73">
        <v>0.72399999999999998</v>
      </c>
    </row>
    <row r="4032" spans="1:3">
      <c r="A4032" s="68" t="s">
        <v>7860</v>
      </c>
      <c r="B4032" s="69" t="s">
        <v>7861</v>
      </c>
      <c r="C4032" s="70">
        <v>0</v>
      </c>
    </row>
    <row r="4033" spans="1:3">
      <c r="A4033" s="71" t="s">
        <v>7862</v>
      </c>
      <c r="B4033" s="72" t="s">
        <v>7863</v>
      </c>
      <c r="C4033" s="73">
        <v>0</v>
      </c>
    </row>
    <row r="4034" spans="1:3">
      <c r="A4034" s="68" t="s">
        <v>7864</v>
      </c>
      <c r="B4034" s="69" t="s">
        <v>6562</v>
      </c>
      <c r="C4034" s="70">
        <v>0.875</v>
      </c>
    </row>
    <row r="4035" spans="1:3">
      <c r="A4035" s="71" t="s">
        <v>7865</v>
      </c>
      <c r="B4035" s="72" t="s">
        <v>7866</v>
      </c>
      <c r="C4035" s="73">
        <v>0.83799999999999997</v>
      </c>
    </row>
    <row r="4036" spans="1:3">
      <c r="A4036" s="68" t="s">
        <v>7867</v>
      </c>
      <c r="B4036" s="69" t="s">
        <v>7868</v>
      </c>
      <c r="C4036" s="70">
        <v>0.876</v>
      </c>
    </row>
    <row r="4037" spans="1:3">
      <c r="A4037" s="71" t="s">
        <v>7869</v>
      </c>
      <c r="B4037" s="72" t="s">
        <v>7870</v>
      </c>
      <c r="C4037" s="73">
        <v>0</v>
      </c>
    </row>
    <row r="4038" spans="1:3">
      <c r="A4038" s="68" t="s">
        <v>7871</v>
      </c>
      <c r="B4038" s="69" t="s">
        <v>7872</v>
      </c>
      <c r="C4038" s="70">
        <v>0.91600000000000004</v>
      </c>
    </row>
    <row r="4039" spans="1:3">
      <c r="A4039" s="71" t="s">
        <v>7873</v>
      </c>
      <c r="B4039" s="72" t="s">
        <v>7874</v>
      </c>
      <c r="C4039" s="73">
        <v>0</v>
      </c>
    </row>
    <row r="4040" spans="1:3">
      <c r="A4040" s="68" t="s">
        <v>7875</v>
      </c>
      <c r="B4040" s="69" t="s">
        <v>7876</v>
      </c>
      <c r="C4040" s="70">
        <v>0</v>
      </c>
    </row>
    <row r="4041" spans="1:3">
      <c r="A4041" s="71" t="s">
        <v>7877</v>
      </c>
      <c r="B4041" s="72" t="s">
        <v>7878</v>
      </c>
      <c r="C4041" s="73">
        <v>0</v>
      </c>
    </row>
    <row r="4042" spans="1:3">
      <c r="A4042" s="68" t="s">
        <v>7879</v>
      </c>
      <c r="B4042" s="69" t="s">
        <v>7880</v>
      </c>
      <c r="C4042" s="70">
        <v>0</v>
      </c>
    </row>
    <row r="4043" spans="1:3">
      <c r="A4043" s="71" t="s">
        <v>7881</v>
      </c>
      <c r="B4043" s="72" t="s">
        <v>7882</v>
      </c>
      <c r="C4043" s="73">
        <v>0</v>
      </c>
    </row>
    <row r="4044" spans="1:3">
      <c r="A4044" s="68" t="s">
        <v>7883</v>
      </c>
      <c r="B4044" s="69" t="s">
        <v>7884</v>
      </c>
      <c r="C4044" s="70">
        <v>0</v>
      </c>
    </row>
    <row r="4045" spans="1:3">
      <c r="A4045" s="71" t="s">
        <v>7885</v>
      </c>
      <c r="B4045" s="72" t="s">
        <v>7886</v>
      </c>
      <c r="C4045" s="73">
        <v>0</v>
      </c>
    </row>
    <row r="4046" spans="1:3">
      <c r="A4046" s="68" t="s">
        <v>7887</v>
      </c>
      <c r="B4046" s="69" t="s">
        <v>7888</v>
      </c>
      <c r="C4046" s="70">
        <v>0</v>
      </c>
    </row>
    <row r="4047" spans="1:3">
      <c r="A4047" s="71" t="s">
        <v>7889</v>
      </c>
      <c r="B4047" s="72" t="s">
        <v>7890</v>
      </c>
      <c r="C4047" s="73">
        <v>0</v>
      </c>
    </row>
    <row r="4048" spans="1:3">
      <c r="A4048" s="68" t="s">
        <v>7891</v>
      </c>
      <c r="B4048" s="69" t="s">
        <v>7892</v>
      </c>
      <c r="C4048" s="70">
        <v>0</v>
      </c>
    </row>
    <row r="4049" spans="1:3">
      <c r="A4049" s="71" t="s">
        <v>7893</v>
      </c>
      <c r="B4049" s="72" t="s">
        <v>7894</v>
      </c>
      <c r="C4049" s="73">
        <v>0</v>
      </c>
    </row>
    <row r="4050" spans="1:3">
      <c r="A4050" s="68" t="s">
        <v>7895</v>
      </c>
      <c r="B4050" s="69" t="s">
        <v>7896</v>
      </c>
      <c r="C4050" s="70">
        <v>0</v>
      </c>
    </row>
    <row r="4051" spans="1:3">
      <c r="A4051" s="71" t="s">
        <v>7897</v>
      </c>
      <c r="B4051" s="72" t="s">
        <v>7898</v>
      </c>
      <c r="C4051" s="73">
        <v>0</v>
      </c>
    </row>
    <row r="4052" spans="1:3">
      <c r="A4052" s="68" t="s">
        <v>7899</v>
      </c>
      <c r="B4052" s="69" t="s">
        <v>7900</v>
      </c>
      <c r="C4052" s="70">
        <v>0</v>
      </c>
    </row>
    <row r="4053" spans="1:3">
      <c r="A4053" s="71" t="s">
        <v>7901</v>
      </c>
      <c r="B4053" s="72" t="s">
        <v>7902</v>
      </c>
      <c r="C4053" s="73">
        <v>0</v>
      </c>
    </row>
    <row r="4054" spans="1:3">
      <c r="A4054" s="68" t="s">
        <v>7903</v>
      </c>
      <c r="B4054" s="69" t="s">
        <v>7904</v>
      </c>
      <c r="C4054" s="70">
        <v>0</v>
      </c>
    </row>
    <row r="4055" spans="1:3">
      <c r="A4055" s="71" t="s">
        <v>7905</v>
      </c>
      <c r="B4055" s="72" t="s">
        <v>7906</v>
      </c>
      <c r="C4055" s="73">
        <v>0</v>
      </c>
    </row>
    <row r="4056" spans="1:3">
      <c r="A4056" s="68" t="s">
        <v>7907</v>
      </c>
      <c r="B4056" s="69" t="s">
        <v>7908</v>
      </c>
      <c r="C4056" s="70">
        <v>0</v>
      </c>
    </row>
    <row r="4057" spans="1:3">
      <c r="A4057" s="71" t="s">
        <v>7909</v>
      </c>
      <c r="B4057" s="72" t="s">
        <v>7760</v>
      </c>
      <c r="C4057" s="73">
        <v>2.5710000000000002</v>
      </c>
    </row>
    <row r="4058" spans="1:3">
      <c r="A4058" s="68" t="s">
        <v>7910</v>
      </c>
      <c r="B4058" s="69" t="s">
        <v>7764</v>
      </c>
      <c r="C4058" s="70">
        <v>3.073</v>
      </c>
    </row>
    <row r="4059" spans="1:3">
      <c r="A4059" s="71" t="s">
        <v>7911</v>
      </c>
      <c r="B4059" s="72" t="s">
        <v>7912</v>
      </c>
      <c r="C4059" s="73">
        <v>0</v>
      </c>
    </row>
    <row r="4060" spans="1:3">
      <c r="A4060" s="68" t="s">
        <v>7913</v>
      </c>
      <c r="B4060" s="69" t="s">
        <v>7914</v>
      </c>
      <c r="C4060" s="70">
        <v>0</v>
      </c>
    </row>
    <row r="4061" spans="1:3">
      <c r="A4061" s="71" t="s">
        <v>7915</v>
      </c>
      <c r="B4061" s="72" t="s">
        <v>7916</v>
      </c>
      <c r="C4061" s="73">
        <v>0</v>
      </c>
    </row>
    <row r="4062" spans="1:3">
      <c r="A4062" s="68" t="s">
        <v>7917</v>
      </c>
      <c r="B4062" s="69" t="s">
        <v>7918</v>
      </c>
      <c r="C4062" s="70">
        <v>0</v>
      </c>
    </row>
    <row r="4063" spans="1:3">
      <c r="A4063" s="71" t="s">
        <v>7919</v>
      </c>
      <c r="B4063" s="72" t="s">
        <v>7920</v>
      </c>
      <c r="C4063" s="73">
        <v>2.5289999999999999</v>
      </c>
    </row>
    <row r="4064" spans="1:3">
      <c r="A4064" s="68" t="s">
        <v>7921</v>
      </c>
      <c r="B4064" s="69" t="s">
        <v>7922</v>
      </c>
      <c r="C4064" s="70">
        <v>2.59</v>
      </c>
    </row>
    <row r="4065" spans="1:3">
      <c r="A4065" s="71" t="s">
        <v>7923</v>
      </c>
      <c r="B4065" s="72" t="s">
        <v>7924</v>
      </c>
      <c r="C4065" s="73">
        <v>0</v>
      </c>
    </row>
    <row r="4066" spans="1:3">
      <c r="A4066" s="68" t="s">
        <v>7925</v>
      </c>
      <c r="B4066" s="69" t="s">
        <v>7926</v>
      </c>
      <c r="C4066" s="70">
        <v>0</v>
      </c>
    </row>
    <row r="4067" spans="1:3">
      <c r="A4067" s="71" t="s">
        <v>7927</v>
      </c>
      <c r="B4067" s="72" t="s">
        <v>7928</v>
      </c>
      <c r="C4067" s="73">
        <v>0</v>
      </c>
    </row>
    <row r="4068" spans="1:3">
      <c r="A4068" s="68" t="s">
        <v>7929</v>
      </c>
      <c r="B4068" s="69" t="s">
        <v>7930</v>
      </c>
      <c r="C4068" s="70">
        <v>0</v>
      </c>
    </row>
    <row r="4069" spans="1:3">
      <c r="A4069" s="71" t="s">
        <v>7931</v>
      </c>
      <c r="B4069" s="72" t="s">
        <v>7932</v>
      </c>
      <c r="C4069" s="73">
        <v>0</v>
      </c>
    </row>
    <row r="4070" spans="1:3">
      <c r="A4070" s="68" t="s">
        <v>7933</v>
      </c>
      <c r="B4070" s="69" t="s">
        <v>7934</v>
      </c>
      <c r="C4070" s="70">
        <v>0</v>
      </c>
    </row>
    <row r="4071" spans="1:3">
      <c r="A4071" s="71" t="s">
        <v>7935</v>
      </c>
      <c r="B4071" s="72" t="s">
        <v>7822</v>
      </c>
      <c r="C4071" s="73">
        <v>0</v>
      </c>
    </row>
    <row r="4072" spans="1:3">
      <c r="A4072" s="68" t="s">
        <v>7936</v>
      </c>
      <c r="B4072" s="69" t="s">
        <v>7937</v>
      </c>
      <c r="C4072" s="70">
        <v>0</v>
      </c>
    </row>
    <row r="4073" spans="1:3">
      <c r="A4073" s="71" t="s">
        <v>7938</v>
      </c>
      <c r="B4073" s="72" t="s">
        <v>7939</v>
      </c>
      <c r="C4073" s="73">
        <v>0</v>
      </c>
    </row>
    <row r="4074" spans="1:3">
      <c r="A4074" s="68" t="s">
        <v>7940</v>
      </c>
      <c r="B4074" s="69" t="s">
        <v>7824</v>
      </c>
      <c r="C4074" s="70">
        <v>0</v>
      </c>
    </row>
    <row r="4075" spans="1:3">
      <c r="A4075" s="71" t="s">
        <v>7941</v>
      </c>
      <c r="B4075" s="72" t="s">
        <v>7942</v>
      </c>
      <c r="C4075" s="73">
        <v>0.155</v>
      </c>
    </row>
    <row r="4076" spans="1:3">
      <c r="A4076" s="68" t="s">
        <v>7943</v>
      </c>
      <c r="B4076" s="69" t="s">
        <v>7944</v>
      </c>
      <c r="C4076" s="70">
        <v>0.17199999999999999</v>
      </c>
    </row>
    <row r="4077" spans="1:3">
      <c r="A4077" s="71" t="s">
        <v>7945</v>
      </c>
      <c r="B4077" s="72" t="s">
        <v>7946</v>
      </c>
      <c r="C4077" s="73">
        <v>0.1981</v>
      </c>
    </row>
    <row r="4078" spans="1:3">
      <c r="A4078" s="68" t="s">
        <v>7947</v>
      </c>
      <c r="B4078" s="69" t="s">
        <v>7948</v>
      </c>
      <c r="C4078" s="70">
        <v>0.2737</v>
      </c>
    </row>
    <row r="4079" spans="1:3">
      <c r="A4079" s="71" t="s">
        <v>7949</v>
      </c>
      <c r="B4079" s="72" t="s">
        <v>7950</v>
      </c>
      <c r="C4079" s="73">
        <v>0.20200000000000001</v>
      </c>
    </row>
    <row r="4080" spans="1:3">
      <c r="A4080" s="68" t="s">
        <v>7951</v>
      </c>
      <c r="B4080" s="69" t="s">
        <v>7952</v>
      </c>
      <c r="C4080" s="70">
        <v>0.22220000000000001</v>
      </c>
    </row>
    <row r="4081" spans="1:3">
      <c r="A4081" s="71" t="s">
        <v>7953</v>
      </c>
      <c r="B4081" s="72" t="s">
        <v>7954</v>
      </c>
      <c r="C4081" s="73">
        <v>0.26019999999999999</v>
      </c>
    </row>
    <row r="4082" spans="1:3">
      <c r="A4082" s="68" t="s">
        <v>7955</v>
      </c>
      <c r="B4082" s="69" t="s">
        <v>7956</v>
      </c>
      <c r="C4082" s="70">
        <v>0.33560000000000001</v>
      </c>
    </row>
    <row r="4083" spans="1:3">
      <c r="A4083" s="71" t="s">
        <v>7957</v>
      </c>
      <c r="B4083" s="72" t="s">
        <v>7958</v>
      </c>
      <c r="C4083" s="73">
        <v>0.183</v>
      </c>
    </row>
    <row r="4084" spans="1:3">
      <c r="A4084" s="68" t="s">
        <v>7959</v>
      </c>
      <c r="B4084" s="69" t="s">
        <v>7960</v>
      </c>
      <c r="C4084" s="70">
        <v>0.193</v>
      </c>
    </row>
    <row r="4085" spans="1:3">
      <c r="A4085" s="71" t="s">
        <v>7961</v>
      </c>
      <c r="B4085" s="72" t="s">
        <v>7962</v>
      </c>
      <c r="C4085" s="73">
        <v>0.71199999999999997</v>
      </c>
    </row>
    <row r="4086" spans="1:3">
      <c r="A4086" s="68" t="s">
        <v>7963</v>
      </c>
      <c r="B4086" s="69" t="s">
        <v>7964</v>
      </c>
      <c r="C4086" s="70">
        <v>0.221</v>
      </c>
    </row>
    <row r="4087" spans="1:3">
      <c r="A4087" s="71" t="s">
        <v>7965</v>
      </c>
      <c r="B4087" s="72" t="s">
        <v>7966</v>
      </c>
      <c r="C4087" s="73">
        <v>0.2399</v>
      </c>
    </row>
    <row r="4088" spans="1:3">
      <c r="A4088" s="68" t="s">
        <v>7967</v>
      </c>
      <c r="B4088" s="69" t="s">
        <v>7968</v>
      </c>
      <c r="C4088" s="70">
        <v>0.33700000000000002</v>
      </c>
    </row>
    <row r="4089" spans="1:3">
      <c r="A4089" s="71" t="s">
        <v>7969</v>
      </c>
      <c r="B4089" s="72" t="s">
        <v>7970</v>
      </c>
      <c r="C4089" s="73">
        <v>1.077</v>
      </c>
    </row>
    <row r="4090" spans="1:3">
      <c r="A4090" s="68" t="s">
        <v>7971</v>
      </c>
      <c r="B4090" s="69" t="s">
        <v>7972</v>
      </c>
      <c r="C4090" s="70">
        <v>1.802</v>
      </c>
    </row>
    <row r="4091" spans="1:3">
      <c r="A4091" s="71" t="s">
        <v>7973</v>
      </c>
      <c r="B4091" s="72" t="s">
        <v>7830</v>
      </c>
      <c r="C4091" s="73">
        <v>0</v>
      </c>
    </row>
    <row r="4092" spans="1:3">
      <c r="A4092" s="68" t="s">
        <v>7974</v>
      </c>
      <c r="B4092" s="69" t="s">
        <v>7975</v>
      </c>
      <c r="C4092" s="70">
        <v>2.2000000000000002</v>
      </c>
    </row>
    <row r="4093" spans="1:3">
      <c r="A4093" s="71" t="s">
        <v>7976</v>
      </c>
      <c r="B4093" s="72" t="s">
        <v>7975</v>
      </c>
      <c r="C4093" s="73">
        <v>2.2999999999999998</v>
      </c>
    </row>
    <row r="4094" spans="1:3">
      <c r="A4094" s="68" t="s">
        <v>7977</v>
      </c>
      <c r="B4094" s="69" t="s">
        <v>7978</v>
      </c>
      <c r="C4094" s="70">
        <v>0</v>
      </c>
    </row>
    <row r="4095" spans="1:3">
      <c r="A4095" s="71" t="s">
        <v>7979</v>
      </c>
      <c r="B4095" s="72" t="s">
        <v>7980</v>
      </c>
      <c r="C4095" s="73">
        <v>0</v>
      </c>
    </row>
    <row r="4096" spans="1:3">
      <c r="A4096" s="68" t="s">
        <v>7981</v>
      </c>
      <c r="B4096" s="69" t="s">
        <v>7980</v>
      </c>
      <c r="C4096" s="70">
        <v>0</v>
      </c>
    </row>
    <row r="4097" spans="1:3">
      <c r="A4097" s="71" t="s">
        <v>7982</v>
      </c>
      <c r="B4097" s="72" t="s">
        <v>7983</v>
      </c>
      <c r="C4097" s="73">
        <v>0</v>
      </c>
    </row>
    <row r="4098" spans="1:3">
      <c r="A4098" s="68" t="s">
        <v>7984</v>
      </c>
      <c r="B4098" s="69" t="s">
        <v>7985</v>
      </c>
      <c r="C4098" s="70">
        <v>2</v>
      </c>
    </row>
    <row r="4099" spans="1:3">
      <c r="A4099" s="71" t="s">
        <v>7986</v>
      </c>
      <c r="B4099" s="72" t="s">
        <v>7985</v>
      </c>
      <c r="C4099" s="73">
        <v>0</v>
      </c>
    </row>
    <row r="4100" spans="1:3">
      <c r="A4100" s="68" t="s">
        <v>7987</v>
      </c>
      <c r="B4100" s="69" t="s">
        <v>7988</v>
      </c>
      <c r="C4100" s="70">
        <v>0</v>
      </c>
    </row>
    <row r="4101" spans="1:3">
      <c r="A4101" s="71" t="s">
        <v>7989</v>
      </c>
      <c r="B4101" s="72" t="s">
        <v>7990</v>
      </c>
      <c r="C4101" s="73">
        <v>0</v>
      </c>
    </row>
    <row r="4102" spans="1:3">
      <c r="A4102" s="68" t="s">
        <v>7991</v>
      </c>
      <c r="B4102" s="69" t="s">
        <v>7990</v>
      </c>
      <c r="C4102" s="70">
        <v>0</v>
      </c>
    </row>
    <row r="4103" spans="1:3">
      <c r="A4103" s="71" t="s">
        <v>7992</v>
      </c>
      <c r="B4103" s="72" t="s">
        <v>7993</v>
      </c>
      <c r="C4103" s="73">
        <v>0</v>
      </c>
    </row>
    <row r="4104" spans="1:3">
      <c r="A4104" s="68" t="s">
        <v>7994</v>
      </c>
      <c r="B4104" s="69" t="s">
        <v>7993</v>
      </c>
      <c r="C4104" s="70">
        <v>0</v>
      </c>
    </row>
    <row r="4105" spans="1:3">
      <c r="A4105" s="71" t="s">
        <v>7995</v>
      </c>
      <c r="B4105" s="72" t="s">
        <v>1456</v>
      </c>
      <c r="C4105" s="73">
        <v>0</v>
      </c>
    </row>
    <row r="4106" spans="1:3">
      <c r="A4106" s="68" t="s">
        <v>7996</v>
      </c>
      <c r="B4106" s="69" t="s">
        <v>7975</v>
      </c>
      <c r="C4106" s="70">
        <v>0</v>
      </c>
    </row>
    <row r="4107" spans="1:3">
      <c r="A4107" s="71" t="s">
        <v>7997</v>
      </c>
      <c r="B4107" s="72" t="s">
        <v>7975</v>
      </c>
      <c r="C4107" s="73">
        <v>0</v>
      </c>
    </row>
    <row r="4108" spans="1:3">
      <c r="A4108" s="68" t="s">
        <v>7998</v>
      </c>
      <c r="B4108" s="69" t="s">
        <v>7975</v>
      </c>
      <c r="C4108" s="70">
        <v>2.2000000000000002</v>
      </c>
    </row>
    <row r="4109" spans="1:3">
      <c r="A4109" s="71" t="s">
        <v>7999</v>
      </c>
      <c r="B4109" s="72" t="s">
        <v>7978</v>
      </c>
      <c r="C4109" s="73">
        <v>0</v>
      </c>
    </row>
    <row r="4110" spans="1:3">
      <c r="A4110" s="68" t="s">
        <v>8000</v>
      </c>
      <c r="B4110" s="69" t="s">
        <v>7978</v>
      </c>
      <c r="C4110" s="70">
        <v>0</v>
      </c>
    </row>
    <row r="4111" spans="1:3">
      <c r="A4111" s="71" t="s">
        <v>8001</v>
      </c>
      <c r="B4111" s="72" t="s">
        <v>7980</v>
      </c>
      <c r="C4111" s="73">
        <v>0</v>
      </c>
    </row>
    <row r="4112" spans="1:3">
      <c r="A4112" s="68" t="s">
        <v>8002</v>
      </c>
      <c r="B4112" s="69" t="s">
        <v>7980</v>
      </c>
      <c r="C4112" s="70">
        <v>0</v>
      </c>
    </row>
    <row r="4113" spans="1:3">
      <c r="A4113" s="71" t="s">
        <v>8003</v>
      </c>
      <c r="B4113" s="72" t="s">
        <v>7980</v>
      </c>
      <c r="C4113" s="73">
        <v>0</v>
      </c>
    </row>
    <row r="4114" spans="1:3">
      <c r="A4114" s="68" t="s">
        <v>8004</v>
      </c>
      <c r="B4114" s="69" t="s">
        <v>7983</v>
      </c>
      <c r="C4114" s="70">
        <v>0</v>
      </c>
    </row>
    <row r="4115" spans="1:3">
      <c r="A4115" s="71" t="s">
        <v>8005</v>
      </c>
      <c r="B4115" s="72" t="s">
        <v>7983</v>
      </c>
      <c r="C4115" s="73">
        <v>0</v>
      </c>
    </row>
    <row r="4116" spans="1:3">
      <c r="A4116" s="68" t="s">
        <v>8006</v>
      </c>
      <c r="B4116" s="69" t="s">
        <v>7985</v>
      </c>
      <c r="C4116" s="70">
        <v>0</v>
      </c>
    </row>
    <row r="4117" spans="1:3">
      <c r="A4117" s="71" t="s">
        <v>8007</v>
      </c>
      <c r="B4117" s="72" t="s">
        <v>7985</v>
      </c>
      <c r="C4117" s="73">
        <v>2.2000000000000002</v>
      </c>
    </row>
    <row r="4118" spans="1:3">
      <c r="A4118" s="68" t="s">
        <v>8008</v>
      </c>
      <c r="B4118" s="69" t="s">
        <v>7988</v>
      </c>
      <c r="C4118" s="70">
        <v>0</v>
      </c>
    </row>
    <row r="4119" spans="1:3">
      <c r="A4119" s="71" t="s">
        <v>8009</v>
      </c>
      <c r="B4119" s="72" t="s">
        <v>7988</v>
      </c>
      <c r="C4119" s="73">
        <v>0</v>
      </c>
    </row>
    <row r="4120" spans="1:3">
      <c r="A4120" s="68" t="s">
        <v>8010</v>
      </c>
      <c r="B4120" s="69" t="s">
        <v>7988</v>
      </c>
      <c r="C4120" s="70">
        <v>0</v>
      </c>
    </row>
    <row r="4121" spans="1:3">
      <c r="A4121" s="71" t="s">
        <v>8011</v>
      </c>
      <c r="B4121" s="72" t="s">
        <v>7990</v>
      </c>
      <c r="C4121" s="73">
        <v>0</v>
      </c>
    </row>
    <row r="4122" spans="1:3">
      <c r="A4122" s="68" t="s">
        <v>8012</v>
      </c>
      <c r="B4122" s="69" t="s">
        <v>7990</v>
      </c>
      <c r="C4122" s="70">
        <v>0</v>
      </c>
    </row>
    <row r="4123" spans="1:3">
      <c r="A4123" s="71" t="s">
        <v>8013</v>
      </c>
      <c r="B4123" s="72" t="s">
        <v>7993</v>
      </c>
      <c r="C4123" s="73">
        <v>0</v>
      </c>
    </row>
    <row r="4124" spans="1:3">
      <c r="A4124" s="68" t="s">
        <v>8014</v>
      </c>
      <c r="B4124" s="69" t="s">
        <v>7975</v>
      </c>
      <c r="C4124" s="70">
        <v>2</v>
      </c>
    </row>
    <row r="4125" spans="1:3">
      <c r="A4125" s="71" t="s">
        <v>8015</v>
      </c>
      <c r="B4125" s="72" t="s">
        <v>7975</v>
      </c>
      <c r="C4125" s="73">
        <v>2.2000000000000002</v>
      </c>
    </row>
    <row r="4126" spans="1:3">
      <c r="A4126" s="68" t="s">
        <v>8016</v>
      </c>
      <c r="B4126" s="69" t="s">
        <v>7975</v>
      </c>
      <c r="C4126" s="70">
        <v>0</v>
      </c>
    </row>
    <row r="4127" spans="1:3">
      <c r="A4127" s="71" t="s">
        <v>8017</v>
      </c>
      <c r="B4127" s="72" t="s">
        <v>7975</v>
      </c>
      <c r="C4127" s="73">
        <v>2.2000000000000002</v>
      </c>
    </row>
    <row r="4128" spans="1:3">
      <c r="A4128" s="68" t="s">
        <v>8018</v>
      </c>
      <c r="B4128" s="69" t="s">
        <v>7978</v>
      </c>
      <c r="C4128" s="70">
        <v>0</v>
      </c>
    </row>
    <row r="4129" spans="1:3">
      <c r="A4129" s="71" t="s">
        <v>8019</v>
      </c>
      <c r="B4129" s="72" t="s">
        <v>7978</v>
      </c>
      <c r="C4129" s="73">
        <v>0</v>
      </c>
    </row>
    <row r="4130" spans="1:3">
      <c r="A4130" s="68" t="s">
        <v>8020</v>
      </c>
      <c r="B4130" s="69" t="s">
        <v>7978</v>
      </c>
      <c r="C4130" s="70">
        <v>0</v>
      </c>
    </row>
    <row r="4131" spans="1:3">
      <c r="A4131" s="71" t="s">
        <v>8021</v>
      </c>
      <c r="B4131" s="72" t="s">
        <v>7978</v>
      </c>
      <c r="C4131" s="73">
        <v>0</v>
      </c>
    </row>
    <row r="4132" spans="1:3">
      <c r="A4132" s="68" t="s">
        <v>8022</v>
      </c>
      <c r="B4132" s="69" t="s">
        <v>7978</v>
      </c>
      <c r="C4132" s="70">
        <v>0</v>
      </c>
    </row>
    <row r="4133" spans="1:3">
      <c r="A4133" s="71" t="s">
        <v>8023</v>
      </c>
      <c r="B4133" s="72" t="s">
        <v>7980</v>
      </c>
      <c r="C4133" s="73">
        <v>0</v>
      </c>
    </row>
    <row r="4134" spans="1:3">
      <c r="A4134" s="68" t="s">
        <v>8024</v>
      </c>
      <c r="B4134" s="69" t="s">
        <v>7980</v>
      </c>
      <c r="C4134" s="70">
        <v>2.44</v>
      </c>
    </row>
    <row r="4135" spans="1:3">
      <c r="A4135" s="71" t="s">
        <v>8025</v>
      </c>
      <c r="B4135" s="72" t="s">
        <v>7980</v>
      </c>
      <c r="C4135" s="73">
        <v>0</v>
      </c>
    </row>
    <row r="4136" spans="1:3">
      <c r="A4136" s="68" t="s">
        <v>8026</v>
      </c>
      <c r="B4136" s="69" t="s">
        <v>7983</v>
      </c>
      <c r="C4136" s="70">
        <v>0</v>
      </c>
    </row>
    <row r="4137" spans="1:3">
      <c r="A4137" s="71" t="s">
        <v>8027</v>
      </c>
      <c r="B4137" s="72" t="s">
        <v>7983</v>
      </c>
      <c r="C4137" s="73">
        <v>0</v>
      </c>
    </row>
    <row r="4138" spans="1:3">
      <c r="A4138" s="68" t="s">
        <v>8028</v>
      </c>
      <c r="B4138" s="69" t="s">
        <v>7983</v>
      </c>
      <c r="C4138" s="70">
        <v>0</v>
      </c>
    </row>
    <row r="4139" spans="1:3">
      <c r="A4139" s="71" t="s">
        <v>8029</v>
      </c>
      <c r="B4139" s="72" t="s">
        <v>7983</v>
      </c>
      <c r="C4139" s="73">
        <v>0</v>
      </c>
    </row>
    <row r="4140" spans="1:3">
      <c r="A4140" s="68" t="s">
        <v>8030</v>
      </c>
      <c r="B4140" s="69" t="s">
        <v>7985</v>
      </c>
      <c r="C4140" s="70">
        <v>0</v>
      </c>
    </row>
    <row r="4141" spans="1:3">
      <c r="A4141" s="71" t="s">
        <v>8031</v>
      </c>
      <c r="B4141" s="72" t="s">
        <v>7985</v>
      </c>
      <c r="C4141" s="73">
        <v>2.2000000000000002</v>
      </c>
    </row>
    <row r="4142" spans="1:3">
      <c r="A4142" s="68" t="s">
        <v>8032</v>
      </c>
      <c r="B4142" s="69" t="s">
        <v>7985</v>
      </c>
      <c r="C4142" s="70">
        <v>0</v>
      </c>
    </row>
    <row r="4143" spans="1:3">
      <c r="A4143" s="71" t="s">
        <v>8033</v>
      </c>
      <c r="B4143" s="72" t="s">
        <v>7988</v>
      </c>
      <c r="C4143" s="73">
        <v>0</v>
      </c>
    </row>
    <row r="4144" spans="1:3">
      <c r="A4144" s="68" t="s">
        <v>8034</v>
      </c>
      <c r="B4144" s="69" t="s">
        <v>7990</v>
      </c>
      <c r="C4144" s="70">
        <v>0</v>
      </c>
    </row>
    <row r="4145" spans="1:3">
      <c r="A4145" s="71" t="s">
        <v>8035</v>
      </c>
      <c r="B4145" s="72" t="s">
        <v>7990</v>
      </c>
      <c r="C4145" s="73">
        <v>0</v>
      </c>
    </row>
    <row r="4146" spans="1:3">
      <c r="A4146" s="68" t="s">
        <v>8036</v>
      </c>
      <c r="B4146" s="69" t="s">
        <v>7993</v>
      </c>
      <c r="C4146" s="70">
        <v>0</v>
      </c>
    </row>
    <row r="4147" spans="1:3">
      <c r="A4147" s="71" t="s">
        <v>8037</v>
      </c>
      <c r="B4147" s="72" t="s">
        <v>7993</v>
      </c>
      <c r="C4147" s="73">
        <v>0</v>
      </c>
    </row>
    <row r="4148" spans="1:3">
      <c r="A4148" s="68" t="s">
        <v>8038</v>
      </c>
      <c r="B4148" s="69" t="s">
        <v>8039</v>
      </c>
      <c r="C4148" s="70">
        <v>0.12</v>
      </c>
    </row>
    <row r="4149" spans="1:3">
      <c r="A4149" s="71" t="s">
        <v>8040</v>
      </c>
      <c r="B4149" s="72" t="s">
        <v>8041</v>
      </c>
      <c r="C4149" s="73">
        <v>0.13600000000000001</v>
      </c>
    </row>
    <row r="4150" spans="1:3">
      <c r="A4150" s="68" t="s">
        <v>8042</v>
      </c>
      <c r="B4150" s="69" t="s">
        <v>8043</v>
      </c>
      <c r="C4150" s="70">
        <v>0.154</v>
      </c>
    </row>
    <row r="4151" spans="1:3">
      <c r="A4151" s="71" t="s">
        <v>8044</v>
      </c>
      <c r="B4151" s="72" t="s">
        <v>8045</v>
      </c>
      <c r="C4151" s="73">
        <v>0.17399999999999999</v>
      </c>
    </row>
    <row r="4152" spans="1:3">
      <c r="A4152" s="68" t="s">
        <v>8046</v>
      </c>
      <c r="B4152" s="69" t="s">
        <v>8047</v>
      </c>
      <c r="C4152" s="70">
        <v>0.20399999999999999</v>
      </c>
    </row>
    <row r="4153" spans="1:3">
      <c r="A4153" s="71" t="s">
        <v>8048</v>
      </c>
      <c r="B4153" s="72" t="s">
        <v>8049</v>
      </c>
      <c r="C4153" s="73">
        <v>0.22800000000000001</v>
      </c>
    </row>
    <row r="4154" spans="1:3">
      <c r="A4154" s="68" t="s">
        <v>8050</v>
      </c>
      <c r="B4154" s="69" t="s">
        <v>8051</v>
      </c>
      <c r="C4154" s="70">
        <v>0.38600000000000001</v>
      </c>
    </row>
    <row r="4155" spans="1:3">
      <c r="A4155" s="71" t="s">
        <v>8052</v>
      </c>
      <c r="B4155" s="72" t="s">
        <v>8053</v>
      </c>
      <c r="C4155" s="73">
        <v>0.39500000000000002</v>
      </c>
    </row>
    <row r="4156" spans="1:3">
      <c r="A4156" s="68" t="s">
        <v>8054</v>
      </c>
      <c r="B4156" s="69" t="s">
        <v>8055</v>
      </c>
      <c r="C4156" s="70">
        <v>8.1000000000000003E-2</v>
      </c>
    </row>
    <row r="4157" spans="1:3">
      <c r="A4157" s="71" t="s">
        <v>8056</v>
      </c>
      <c r="B4157" s="72" t="s">
        <v>8057</v>
      </c>
      <c r="C4157" s="73">
        <v>0.51700000000000002</v>
      </c>
    </row>
    <row r="4158" spans="1:3">
      <c r="A4158" s="68" t="s">
        <v>8058</v>
      </c>
      <c r="B4158" s="69" t="s">
        <v>8059</v>
      </c>
      <c r="C4158" s="70">
        <v>0.45500000000000002</v>
      </c>
    </row>
    <row r="4159" spans="1:3">
      <c r="A4159" s="71" t="s">
        <v>8060</v>
      </c>
      <c r="B4159" s="72" t="s">
        <v>8061</v>
      </c>
      <c r="C4159" s="73">
        <v>0.79200000000000004</v>
      </c>
    </row>
    <row r="4160" spans="1:3">
      <c r="A4160" s="68" t="s">
        <v>8062</v>
      </c>
      <c r="B4160" s="69" t="s">
        <v>8063</v>
      </c>
      <c r="C4160" s="70">
        <v>0.70199999999999996</v>
      </c>
    </row>
    <row r="4161" spans="1:3">
      <c r="A4161" s="71" t="s">
        <v>8064</v>
      </c>
      <c r="B4161" s="72" t="s">
        <v>8065</v>
      </c>
      <c r="C4161" s="73">
        <v>7.1999999999999995E-2</v>
      </c>
    </row>
    <row r="4162" spans="1:3">
      <c r="A4162" s="68" t="s">
        <v>8066</v>
      </c>
      <c r="B4162" s="69" t="s">
        <v>8067</v>
      </c>
      <c r="C4162" s="70">
        <v>4.4999999999999998E-2</v>
      </c>
    </row>
    <row r="4163" spans="1:3">
      <c r="A4163" s="71" t="s">
        <v>8068</v>
      </c>
      <c r="B4163" s="72" t="s">
        <v>8069</v>
      </c>
      <c r="C4163" s="73">
        <v>7.5999999999999998E-2</v>
      </c>
    </row>
    <row r="4164" spans="1:3">
      <c r="A4164" s="68" t="s">
        <v>8070</v>
      </c>
      <c r="B4164" s="69" t="s">
        <v>8071</v>
      </c>
      <c r="C4164" s="70">
        <v>0.16900000000000001</v>
      </c>
    </row>
    <row r="4165" spans="1:3">
      <c r="A4165" s="71" t="s">
        <v>8072</v>
      </c>
      <c r="B4165" s="72" t="s">
        <v>8073</v>
      </c>
      <c r="C4165" s="73">
        <v>0.159</v>
      </c>
    </row>
    <row r="4166" spans="1:3">
      <c r="A4166" s="68" t="s">
        <v>8074</v>
      </c>
      <c r="B4166" s="69" t="s">
        <v>8075</v>
      </c>
      <c r="C4166" s="70">
        <v>0</v>
      </c>
    </row>
    <row r="4167" spans="1:3">
      <c r="A4167" s="71" t="s">
        <v>8076</v>
      </c>
      <c r="B4167" s="72" t="s">
        <v>8077</v>
      </c>
      <c r="C4167" s="73">
        <v>0.29399999999999998</v>
      </c>
    </row>
    <row r="4168" spans="1:3">
      <c r="A4168" s="68" t="s">
        <v>8078</v>
      </c>
      <c r="B4168" s="69" t="s">
        <v>8079</v>
      </c>
      <c r="C4168" s="70">
        <v>0</v>
      </c>
    </row>
    <row r="4169" spans="1:3">
      <c r="A4169" s="71" t="s">
        <v>8080</v>
      </c>
      <c r="B4169" s="72" t="s">
        <v>8081</v>
      </c>
      <c r="C4169" s="73">
        <v>6.4000000000000001E-2</v>
      </c>
    </row>
    <row r="4170" spans="1:3">
      <c r="A4170" s="68" t="s">
        <v>8082</v>
      </c>
      <c r="B4170" s="69" t="s">
        <v>8083</v>
      </c>
      <c r="C4170" s="70">
        <v>6.4000000000000001E-2</v>
      </c>
    </row>
    <row r="4171" spans="1:3">
      <c r="A4171" s="71" t="s">
        <v>8084</v>
      </c>
      <c r="B4171" s="72" t="s">
        <v>8085</v>
      </c>
      <c r="C4171" s="73">
        <v>0.11899999999999999</v>
      </c>
    </row>
    <row r="4172" spans="1:3">
      <c r="A4172" s="68" t="s">
        <v>8086</v>
      </c>
      <c r="B4172" s="69" t="s">
        <v>8087</v>
      </c>
      <c r="C4172" s="70">
        <v>0.14899999999999999</v>
      </c>
    </row>
    <row r="4173" spans="1:3">
      <c r="A4173" s="71" t="s">
        <v>8088</v>
      </c>
      <c r="B4173" s="72" t="s">
        <v>8089</v>
      </c>
      <c r="C4173" s="73">
        <v>0.22500000000000001</v>
      </c>
    </row>
    <row r="4174" spans="1:3">
      <c r="A4174" s="68" t="s">
        <v>8090</v>
      </c>
      <c r="B4174" s="69" t="s">
        <v>8091</v>
      </c>
      <c r="C4174" s="70">
        <v>0.40899999999999997</v>
      </c>
    </row>
    <row r="4175" spans="1:3">
      <c r="A4175" s="71" t="s">
        <v>8092</v>
      </c>
      <c r="B4175" s="72" t="s">
        <v>8093</v>
      </c>
      <c r="C4175" s="73">
        <v>0.45100000000000001</v>
      </c>
    </row>
    <row r="4176" spans="1:3">
      <c r="A4176" s="68" t="s">
        <v>8094</v>
      </c>
      <c r="B4176" s="69" t="s">
        <v>8095</v>
      </c>
      <c r="C4176" s="70">
        <v>0.754</v>
      </c>
    </row>
    <row r="4177" spans="1:3">
      <c r="A4177" s="71" t="s">
        <v>8096</v>
      </c>
      <c r="B4177" s="72" t="s">
        <v>8097</v>
      </c>
      <c r="C4177" s="73">
        <v>8.3000000000000004E-2</v>
      </c>
    </row>
    <row r="4178" spans="1:3">
      <c r="A4178" s="68" t="s">
        <v>8098</v>
      </c>
      <c r="B4178" s="69" t="s">
        <v>8099</v>
      </c>
      <c r="C4178" s="70">
        <v>0.12</v>
      </c>
    </row>
    <row r="4179" spans="1:3">
      <c r="A4179" s="71" t="s">
        <v>8100</v>
      </c>
      <c r="B4179" s="72" t="s">
        <v>8101</v>
      </c>
      <c r="C4179" s="73">
        <v>6.7000000000000004E-2</v>
      </c>
    </row>
    <row r="4180" spans="1:3">
      <c r="A4180" s="68" t="s">
        <v>8102</v>
      </c>
      <c r="B4180" s="69" t="s">
        <v>8103</v>
      </c>
      <c r="C4180" s="70">
        <v>5.0999999999999997E-2</v>
      </c>
    </row>
    <row r="4181" spans="1:3">
      <c r="A4181" s="71" t="s">
        <v>8104</v>
      </c>
      <c r="B4181" s="72" t="s">
        <v>8105</v>
      </c>
      <c r="C4181" s="73">
        <v>0</v>
      </c>
    </row>
    <row r="4182" spans="1:3">
      <c r="A4182" s="68" t="s">
        <v>8106</v>
      </c>
      <c r="B4182" s="69" t="s">
        <v>8107</v>
      </c>
      <c r="C4182" s="70">
        <v>0.2</v>
      </c>
    </row>
    <row r="4183" spans="1:3">
      <c r="A4183" s="71" t="s">
        <v>8108</v>
      </c>
      <c r="B4183" s="72" t="s">
        <v>8109</v>
      </c>
      <c r="C4183" s="73">
        <v>0.14799999999999999</v>
      </c>
    </row>
    <row r="4184" spans="1:3">
      <c r="A4184" s="68" t="s">
        <v>8110</v>
      </c>
      <c r="B4184" s="69" t="s">
        <v>8111</v>
      </c>
      <c r="C4184" s="70">
        <v>0.20599999999999999</v>
      </c>
    </row>
    <row r="4185" spans="1:3">
      <c r="A4185" s="71" t="s">
        <v>8112</v>
      </c>
      <c r="B4185" s="72" t="s">
        <v>8113</v>
      </c>
      <c r="C4185" s="73">
        <v>6.4000000000000001E-2</v>
      </c>
    </row>
    <row r="4186" spans="1:3">
      <c r="A4186" s="68" t="s">
        <v>8114</v>
      </c>
      <c r="B4186" s="69" t="s">
        <v>8115</v>
      </c>
      <c r="C4186" s="70">
        <v>5.5E-2</v>
      </c>
    </row>
    <row r="4187" spans="1:3">
      <c r="A4187" s="71" t="s">
        <v>8116</v>
      </c>
      <c r="B4187" s="72" t="s">
        <v>8117</v>
      </c>
      <c r="C4187" s="73">
        <v>0.23</v>
      </c>
    </row>
    <row r="4188" spans="1:3">
      <c r="A4188" s="68" t="s">
        <v>8118</v>
      </c>
      <c r="B4188" s="69" t="s">
        <v>8119</v>
      </c>
      <c r="C4188" s="70">
        <v>0.41299999999999998</v>
      </c>
    </row>
    <row r="4189" spans="1:3">
      <c r="A4189" s="71" t="s">
        <v>8120</v>
      </c>
      <c r="B4189" s="72" t="s">
        <v>8121</v>
      </c>
      <c r="C4189" s="73">
        <v>6.6000000000000003E-2</v>
      </c>
    </row>
    <row r="4190" spans="1:3">
      <c r="A4190" s="68" t="s">
        <v>8122</v>
      </c>
      <c r="B4190" s="69" t="s">
        <v>8077</v>
      </c>
      <c r="C4190" s="70">
        <v>0.27600000000000002</v>
      </c>
    </row>
    <row r="4191" spans="1:3">
      <c r="A4191" s="71" t="s">
        <v>8123</v>
      </c>
      <c r="B4191" s="72" t="s">
        <v>8124</v>
      </c>
      <c r="C4191" s="73">
        <v>0.19600000000000001</v>
      </c>
    </row>
    <row r="4192" spans="1:3">
      <c r="A4192" s="68" t="s">
        <v>8125</v>
      </c>
      <c r="B4192" s="69" t="s">
        <v>8126</v>
      </c>
      <c r="C4192" s="70">
        <v>0.247</v>
      </c>
    </row>
    <row r="4193" spans="1:3">
      <c r="A4193" s="71" t="s">
        <v>8127</v>
      </c>
      <c r="B4193" s="72" t="s">
        <v>8128</v>
      </c>
      <c r="C4193" s="73">
        <v>0.253</v>
      </c>
    </row>
    <row r="4194" spans="1:3">
      <c r="A4194" s="68" t="s">
        <v>8129</v>
      </c>
      <c r="B4194" s="69" t="s">
        <v>8130</v>
      </c>
      <c r="C4194" s="70">
        <v>6.3E-2</v>
      </c>
    </row>
    <row r="4195" spans="1:3">
      <c r="A4195" s="71" t="s">
        <v>8131</v>
      </c>
      <c r="B4195" s="72" t="s">
        <v>8132</v>
      </c>
      <c r="C4195" s="73">
        <v>0.224</v>
      </c>
    </row>
    <row r="4196" spans="1:3">
      <c r="A4196" s="68" t="s">
        <v>8133</v>
      </c>
      <c r="B4196" s="69" t="s">
        <v>8134</v>
      </c>
      <c r="C4196" s="70">
        <v>6.4000000000000001E-2</v>
      </c>
    </row>
    <row r="4197" spans="1:3">
      <c r="A4197" s="71" t="s">
        <v>8135</v>
      </c>
      <c r="B4197" s="72" t="s">
        <v>8136</v>
      </c>
      <c r="C4197" s="73">
        <v>0.11</v>
      </c>
    </row>
    <row r="4198" spans="1:3">
      <c r="A4198" s="68" t="s">
        <v>8137</v>
      </c>
      <c r="B4198" s="69" t="s">
        <v>8138</v>
      </c>
      <c r="C4198" s="70">
        <v>0.192</v>
      </c>
    </row>
    <row r="4199" spans="1:3">
      <c r="A4199" s="71" t="s">
        <v>8139</v>
      </c>
      <c r="B4199" s="72" t="s">
        <v>8140</v>
      </c>
      <c r="C4199" s="73">
        <v>0.21</v>
      </c>
    </row>
    <row r="4200" spans="1:3">
      <c r="A4200" s="68" t="s">
        <v>8141</v>
      </c>
      <c r="B4200" s="69" t="s">
        <v>8142</v>
      </c>
      <c r="C4200" s="70">
        <v>0.1</v>
      </c>
    </row>
    <row r="4201" spans="1:3">
      <c r="A4201" s="71" t="s">
        <v>8143</v>
      </c>
      <c r="B4201" s="72" t="s">
        <v>8144</v>
      </c>
      <c r="C4201" s="73">
        <v>0.17</v>
      </c>
    </row>
    <row r="4202" spans="1:3">
      <c r="A4202" s="68" t="s">
        <v>8145</v>
      </c>
      <c r="B4202" s="69" t="s">
        <v>8146</v>
      </c>
      <c r="C4202" s="70">
        <v>0.24</v>
      </c>
    </row>
    <row r="4203" spans="1:3">
      <c r="A4203" s="71" t="s">
        <v>8147</v>
      </c>
      <c r="B4203" s="72" t="s">
        <v>8148</v>
      </c>
      <c r="C4203" s="73">
        <v>9.4E-2</v>
      </c>
    </row>
    <row r="4204" spans="1:3">
      <c r="A4204" s="68" t="s">
        <v>8149</v>
      </c>
      <c r="B4204" s="69" t="s">
        <v>8150</v>
      </c>
      <c r="C4204" s="70">
        <v>0.21</v>
      </c>
    </row>
    <row r="4205" spans="1:3">
      <c r="A4205" s="71" t="s">
        <v>8151</v>
      </c>
      <c r="B4205" s="72" t="s">
        <v>8152</v>
      </c>
      <c r="C4205" s="73">
        <v>0.32</v>
      </c>
    </row>
    <row r="4206" spans="1:3">
      <c r="A4206" s="68" t="s">
        <v>8153</v>
      </c>
      <c r="B4206" s="69" t="s">
        <v>8154</v>
      </c>
      <c r="C4206" s="70">
        <v>0.312</v>
      </c>
    </row>
    <row r="4207" spans="1:3">
      <c r="A4207" s="71" t="s">
        <v>8155</v>
      </c>
      <c r="B4207" s="72" t="s">
        <v>8156</v>
      </c>
      <c r="C4207" s="73">
        <v>0.21</v>
      </c>
    </row>
    <row r="4208" spans="1:3">
      <c r="A4208" s="68" t="s">
        <v>8157</v>
      </c>
      <c r="B4208" s="69" t="s">
        <v>8158</v>
      </c>
      <c r="C4208" s="70">
        <v>6.8000000000000005E-2</v>
      </c>
    </row>
    <row r="4209" spans="1:3">
      <c r="A4209" s="71" t="s">
        <v>8159</v>
      </c>
      <c r="B4209" s="72" t="s">
        <v>8160</v>
      </c>
      <c r="C4209" s="73">
        <v>0.23599999999999999</v>
      </c>
    </row>
    <row r="4210" spans="1:3">
      <c r="A4210" s="68" t="s">
        <v>8161</v>
      </c>
      <c r="B4210" s="69" t="s">
        <v>8162</v>
      </c>
      <c r="C4210" s="70">
        <v>0.22</v>
      </c>
    </row>
    <row r="4211" spans="1:3">
      <c r="A4211" s="71" t="s">
        <v>8163</v>
      </c>
      <c r="B4211" s="72" t="s">
        <v>8164</v>
      </c>
      <c r="C4211" s="73">
        <v>6.2E-2</v>
      </c>
    </row>
    <row r="4212" spans="1:3">
      <c r="A4212" s="68" t="s">
        <v>8165</v>
      </c>
      <c r="B4212" s="69" t="s">
        <v>8166</v>
      </c>
      <c r="C4212" s="70">
        <v>0.312</v>
      </c>
    </row>
    <row r="4213" spans="1:3">
      <c r="A4213" s="71" t="s">
        <v>8167</v>
      </c>
      <c r="B4213" s="72" t="s">
        <v>8168</v>
      </c>
      <c r="C4213" s="73">
        <v>4.5999999999999999E-2</v>
      </c>
    </row>
    <row r="4214" spans="1:3">
      <c r="A4214" s="68" t="s">
        <v>8169</v>
      </c>
      <c r="B4214" s="69" t="s">
        <v>8170</v>
      </c>
      <c r="C4214" s="70">
        <v>6.6000000000000003E-2</v>
      </c>
    </row>
    <row r="4215" spans="1:3">
      <c r="A4215" s="71" t="s">
        <v>8171</v>
      </c>
      <c r="B4215" s="72" t="s">
        <v>8172</v>
      </c>
      <c r="C4215" s="73">
        <v>0.23400000000000001</v>
      </c>
    </row>
    <row r="4216" spans="1:3">
      <c r="A4216" s="68" t="s">
        <v>8173</v>
      </c>
      <c r="B4216" s="69" t="s">
        <v>8174</v>
      </c>
      <c r="C4216" s="70">
        <v>0.13100000000000001</v>
      </c>
    </row>
    <row r="4217" spans="1:3">
      <c r="A4217" s="71" t="s">
        <v>8175</v>
      </c>
      <c r="B4217" s="72" t="s">
        <v>8176</v>
      </c>
      <c r="C4217" s="73">
        <v>0</v>
      </c>
    </row>
    <row r="4218" spans="1:3">
      <c r="A4218" s="68" t="s">
        <v>8177</v>
      </c>
      <c r="B4218" s="69" t="s">
        <v>8178</v>
      </c>
      <c r="C4218" s="70">
        <v>0</v>
      </c>
    </row>
    <row r="4219" spans="1:3">
      <c r="A4219" s="71" t="s">
        <v>8179</v>
      </c>
      <c r="B4219" s="72" t="s">
        <v>8180</v>
      </c>
      <c r="C4219" s="73">
        <v>0</v>
      </c>
    </row>
    <row r="4220" spans="1:3">
      <c r="A4220" s="68" t="s">
        <v>8181</v>
      </c>
      <c r="B4220" s="69" t="s">
        <v>8182</v>
      </c>
      <c r="C4220" s="70">
        <v>0</v>
      </c>
    </row>
    <row r="4221" spans="1:3">
      <c r="A4221" s="71" t="s">
        <v>8183</v>
      </c>
      <c r="B4221" s="72" t="s">
        <v>8184</v>
      </c>
      <c r="C4221" s="73">
        <v>0</v>
      </c>
    </row>
    <row r="4222" spans="1:3">
      <c r="A4222" s="68" t="s">
        <v>8185</v>
      </c>
      <c r="B4222" s="69" t="s">
        <v>8186</v>
      </c>
      <c r="C4222" s="70">
        <v>0</v>
      </c>
    </row>
    <row r="4223" spans="1:3">
      <c r="A4223" s="71" t="s">
        <v>8187</v>
      </c>
      <c r="B4223" s="72" t="s">
        <v>8188</v>
      </c>
      <c r="C4223" s="73">
        <v>0</v>
      </c>
    </row>
    <row r="4224" spans="1:3">
      <c r="A4224" s="68" t="s">
        <v>8189</v>
      </c>
      <c r="B4224" s="69" t="s">
        <v>8190</v>
      </c>
      <c r="C4224" s="70">
        <v>0</v>
      </c>
    </row>
    <row r="4225" spans="1:3">
      <c r="A4225" s="71" t="s">
        <v>8191</v>
      </c>
      <c r="B4225" s="72" t="s">
        <v>8192</v>
      </c>
      <c r="C4225" s="73">
        <v>0</v>
      </c>
    </row>
    <row r="4226" spans="1:3">
      <c r="A4226" s="68" t="s">
        <v>8193</v>
      </c>
      <c r="B4226" s="69" t="s">
        <v>8194</v>
      </c>
      <c r="C4226" s="70">
        <v>0</v>
      </c>
    </row>
    <row r="4227" spans="1:3">
      <c r="A4227" s="71" t="s">
        <v>8195</v>
      </c>
      <c r="B4227" s="72" t="s">
        <v>8196</v>
      </c>
      <c r="C4227" s="73">
        <v>0</v>
      </c>
    </row>
    <row r="4228" spans="1:3">
      <c r="A4228" s="68" t="s">
        <v>8197</v>
      </c>
      <c r="B4228" s="69" t="s">
        <v>8198</v>
      </c>
      <c r="C4228" s="70">
        <v>0</v>
      </c>
    </row>
    <row r="4229" spans="1:3">
      <c r="A4229" s="71" t="s">
        <v>8199</v>
      </c>
      <c r="B4229" s="72" t="s">
        <v>8200</v>
      </c>
      <c r="C4229" s="73">
        <v>0</v>
      </c>
    </row>
    <row r="4230" spans="1:3">
      <c r="A4230" s="68" t="s">
        <v>8201</v>
      </c>
      <c r="B4230" s="69" t="s">
        <v>8202</v>
      </c>
      <c r="C4230" s="70">
        <v>0</v>
      </c>
    </row>
    <row r="4231" spans="1:3">
      <c r="A4231" s="71" t="s">
        <v>8203</v>
      </c>
      <c r="B4231" s="72" t="s">
        <v>8204</v>
      </c>
      <c r="C4231" s="73">
        <v>0</v>
      </c>
    </row>
    <row r="4232" spans="1:3">
      <c r="A4232" s="68" t="s">
        <v>8205</v>
      </c>
      <c r="B4232" s="69" t="s">
        <v>8206</v>
      </c>
      <c r="C4232" s="70">
        <v>0</v>
      </c>
    </row>
    <row r="4233" spans="1:3">
      <c r="A4233" s="71" t="s">
        <v>8207</v>
      </c>
      <c r="B4233" s="72" t="s">
        <v>8208</v>
      </c>
      <c r="C4233" s="73">
        <v>0</v>
      </c>
    </row>
    <row r="4234" spans="1:3">
      <c r="A4234" s="68" t="s">
        <v>8209</v>
      </c>
      <c r="B4234" s="69" t="s">
        <v>8210</v>
      </c>
      <c r="C4234" s="70">
        <v>0</v>
      </c>
    </row>
    <row r="4235" spans="1:3">
      <c r="A4235" s="71" t="s">
        <v>8211</v>
      </c>
      <c r="B4235" s="72" t="s">
        <v>8212</v>
      </c>
      <c r="C4235" s="73">
        <v>0</v>
      </c>
    </row>
    <row r="4236" spans="1:3">
      <c r="A4236" s="68" t="s">
        <v>8213</v>
      </c>
      <c r="B4236" s="69" t="s">
        <v>8214</v>
      </c>
      <c r="C4236" s="70">
        <v>0</v>
      </c>
    </row>
    <row r="4237" spans="1:3">
      <c r="A4237" s="71" t="s">
        <v>8215</v>
      </c>
      <c r="B4237" s="72" t="s">
        <v>8216</v>
      </c>
      <c r="C4237" s="73">
        <v>0</v>
      </c>
    </row>
    <row r="4238" spans="1:3">
      <c r="A4238" s="68" t="s">
        <v>8217</v>
      </c>
      <c r="B4238" s="69" t="s">
        <v>8218</v>
      </c>
      <c r="C4238" s="70">
        <v>0</v>
      </c>
    </row>
    <row r="4239" spans="1:3">
      <c r="A4239" s="71" t="s">
        <v>8219</v>
      </c>
      <c r="B4239" s="72" t="s">
        <v>8220</v>
      </c>
      <c r="C4239" s="73">
        <v>0</v>
      </c>
    </row>
    <row r="4240" spans="1:3">
      <c r="A4240" s="68" t="s">
        <v>8221</v>
      </c>
      <c r="B4240" s="69" t="s">
        <v>8222</v>
      </c>
      <c r="C4240" s="70">
        <v>0</v>
      </c>
    </row>
    <row r="4241" spans="1:3">
      <c r="A4241" s="71" t="s">
        <v>8223</v>
      </c>
      <c r="B4241" s="72" t="s">
        <v>8224</v>
      </c>
      <c r="C4241" s="73">
        <v>0</v>
      </c>
    </row>
    <row r="4242" spans="1:3">
      <c r="A4242" s="68" t="s">
        <v>8225</v>
      </c>
      <c r="B4242" s="69" t="s">
        <v>8226</v>
      </c>
      <c r="C4242" s="70">
        <v>0</v>
      </c>
    </row>
    <row r="4243" spans="1:3">
      <c r="A4243" s="71" t="s">
        <v>8227</v>
      </c>
      <c r="B4243" s="72" t="s">
        <v>8228</v>
      </c>
      <c r="C4243" s="73">
        <v>0</v>
      </c>
    </row>
    <row r="4244" spans="1:3">
      <c r="A4244" s="68" t="s">
        <v>8229</v>
      </c>
      <c r="B4244" s="69" t="s">
        <v>8230</v>
      </c>
      <c r="C4244" s="70">
        <v>0</v>
      </c>
    </row>
    <row r="4245" spans="1:3">
      <c r="A4245" s="71" t="s">
        <v>8231</v>
      </c>
      <c r="B4245" s="72" t="s">
        <v>8232</v>
      </c>
      <c r="C4245" s="73">
        <v>0</v>
      </c>
    </row>
    <row r="4246" spans="1:3">
      <c r="A4246" s="68" t="s">
        <v>8233</v>
      </c>
      <c r="B4246" s="69" t="s">
        <v>8234</v>
      </c>
      <c r="C4246" s="70">
        <v>0</v>
      </c>
    </row>
    <row r="4247" spans="1:3">
      <c r="A4247" s="71" t="s">
        <v>8235</v>
      </c>
      <c r="B4247" s="72" t="s">
        <v>8236</v>
      </c>
      <c r="C4247" s="73">
        <v>0</v>
      </c>
    </row>
    <row r="4248" spans="1:3">
      <c r="A4248" s="68" t="s">
        <v>8237</v>
      </c>
      <c r="B4248" s="69" t="s">
        <v>8238</v>
      </c>
      <c r="C4248" s="70">
        <v>0</v>
      </c>
    </row>
    <row r="4249" spans="1:3">
      <c r="A4249" s="71" t="s">
        <v>8239</v>
      </c>
      <c r="B4249" s="72" t="s">
        <v>8240</v>
      </c>
      <c r="C4249" s="73">
        <v>0</v>
      </c>
    </row>
    <row r="4250" spans="1:3">
      <c r="A4250" s="68" t="s">
        <v>8241</v>
      </c>
      <c r="B4250" s="69" t="s">
        <v>8242</v>
      </c>
      <c r="C4250" s="70">
        <v>0</v>
      </c>
    </row>
    <row r="4251" spans="1:3">
      <c r="A4251" s="71" t="s">
        <v>8243</v>
      </c>
      <c r="B4251" s="72" t="s">
        <v>8244</v>
      </c>
      <c r="C4251" s="73">
        <v>0</v>
      </c>
    </row>
    <row r="4252" spans="1:3">
      <c r="A4252" s="68" t="s">
        <v>8245</v>
      </c>
      <c r="B4252" s="69" t="s">
        <v>8246</v>
      </c>
      <c r="C4252" s="70">
        <v>0</v>
      </c>
    </row>
    <row r="4253" spans="1:3">
      <c r="A4253" s="71" t="s">
        <v>8247</v>
      </c>
      <c r="B4253" s="72" t="s">
        <v>8248</v>
      </c>
      <c r="C4253" s="73">
        <v>0</v>
      </c>
    </row>
    <row r="4254" spans="1:3">
      <c r="A4254" s="68" t="s">
        <v>8249</v>
      </c>
      <c r="B4254" s="69" t="s">
        <v>8250</v>
      </c>
      <c r="C4254" s="70">
        <v>0</v>
      </c>
    </row>
    <row r="4255" spans="1:3">
      <c r="A4255" s="71" t="s">
        <v>8251</v>
      </c>
      <c r="B4255" s="72" t="s">
        <v>8252</v>
      </c>
      <c r="C4255" s="73">
        <v>0</v>
      </c>
    </row>
    <row r="4256" spans="1:3">
      <c r="A4256" s="68" t="s">
        <v>8253</v>
      </c>
      <c r="B4256" s="69" t="s">
        <v>8254</v>
      </c>
      <c r="C4256" s="70">
        <v>0.08</v>
      </c>
    </row>
    <row r="4257" spans="1:3">
      <c r="A4257" s="71" t="s">
        <v>8255</v>
      </c>
      <c r="B4257" s="72" t="s">
        <v>8256</v>
      </c>
      <c r="C4257" s="73">
        <v>0</v>
      </c>
    </row>
    <row r="4258" spans="1:3">
      <c r="A4258" s="68" t="s">
        <v>8257</v>
      </c>
      <c r="B4258" s="69" t="s">
        <v>8258</v>
      </c>
      <c r="C4258" s="70">
        <v>6.3E-2</v>
      </c>
    </row>
    <row r="4259" spans="1:3">
      <c r="A4259" s="71" t="s">
        <v>8259</v>
      </c>
      <c r="B4259" s="72" t="s">
        <v>8260</v>
      </c>
      <c r="C4259" s="73">
        <v>5.3999999999999999E-2</v>
      </c>
    </row>
    <row r="4260" spans="1:3">
      <c r="A4260" s="68" t="s">
        <v>8261</v>
      </c>
      <c r="B4260" s="69" t="s">
        <v>8262</v>
      </c>
      <c r="C4260" s="70">
        <v>0</v>
      </c>
    </row>
    <row r="4261" spans="1:3">
      <c r="A4261" s="71" t="s">
        <v>8263</v>
      </c>
      <c r="B4261" s="72" t="s">
        <v>8262</v>
      </c>
      <c r="C4261" s="73">
        <v>0</v>
      </c>
    </row>
    <row r="4262" spans="1:3">
      <c r="A4262" s="68" t="s">
        <v>8264</v>
      </c>
      <c r="B4262" s="69" t="s">
        <v>8265</v>
      </c>
      <c r="C4262" s="70">
        <v>0</v>
      </c>
    </row>
    <row r="4263" spans="1:3">
      <c r="A4263" s="71" t="s">
        <v>8266</v>
      </c>
      <c r="B4263" s="72" t="s">
        <v>8267</v>
      </c>
      <c r="C4263" s="73">
        <v>0</v>
      </c>
    </row>
    <row r="4264" spans="1:3">
      <c r="A4264" s="68" t="s">
        <v>8268</v>
      </c>
      <c r="B4264" s="69" t="s">
        <v>8269</v>
      </c>
      <c r="C4264" s="70">
        <v>0</v>
      </c>
    </row>
    <row r="4265" spans="1:3">
      <c r="A4265" s="71" t="s">
        <v>8270</v>
      </c>
      <c r="B4265" s="72" t="s">
        <v>8271</v>
      </c>
      <c r="C4265" s="73">
        <v>1E-3</v>
      </c>
    </row>
    <row r="4266" spans="1:3">
      <c r="A4266" s="68" t="s">
        <v>8272</v>
      </c>
      <c r="B4266" s="69" t="s">
        <v>8273</v>
      </c>
      <c r="C4266" s="70">
        <v>8.9999999999999993E-3</v>
      </c>
    </row>
    <row r="4267" spans="1:3">
      <c r="A4267" s="71" t="s">
        <v>8274</v>
      </c>
      <c r="B4267" s="72" t="s">
        <v>8275</v>
      </c>
      <c r="C4267" s="73">
        <v>1E-3</v>
      </c>
    </row>
    <row r="4268" spans="1:3">
      <c r="A4268" s="68" t="s">
        <v>8276</v>
      </c>
      <c r="B4268" s="69" t="s">
        <v>8277</v>
      </c>
      <c r="C4268" s="70">
        <v>0</v>
      </c>
    </row>
    <row r="4269" spans="1:3">
      <c r="A4269" s="71" t="s">
        <v>8278</v>
      </c>
      <c r="B4269" s="72" t="s">
        <v>8279</v>
      </c>
      <c r="C4269" s="73">
        <v>5.0000000000000001E-4</v>
      </c>
    </row>
    <row r="4270" spans="1:3">
      <c r="A4270" s="68" t="s">
        <v>8280</v>
      </c>
      <c r="B4270" s="69" t="s">
        <v>8281</v>
      </c>
      <c r="C4270" s="70">
        <v>6.0000000000000001E-3</v>
      </c>
    </row>
    <row r="4271" spans="1:3">
      <c r="A4271" s="71" t="s">
        <v>8282</v>
      </c>
      <c r="B4271" s="72" t="s">
        <v>8283</v>
      </c>
      <c r="C4271" s="73">
        <v>7.0000000000000001E-3</v>
      </c>
    </row>
    <row r="4272" spans="1:3">
      <c r="A4272" s="68" t="s">
        <v>8284</v>
      </c>
      <c r="B4272" s="69" t="s">
        <v>8285</v>
      </c>
      <c r="C4272" s="70">
        <v>1E-3</v>
      </c>
    </row>
    <row r="4273" spans="1:3">
      <c r="A4273" s="71" t="s">
        <v>8286</v>
      </c>
      <c r="B4273" s="72" t="s">
        <v>8287</v>
      </c>
      <c r="C4273" s="73">
        <v>6.0000000000000001E-3</v>
      </c>
    </row>
    <row r="4274" spans="1:3">
      <c r="A4274" s="68" t="s">
        <v>8288</v>
      </c>
      <c r="B4274" s="69" t="s">
        <v>8289</v>
      </c>
      <c r="C4274" s="70">
        <v>1E-3</v>
      </c>
    </row>
    <row r="4275" spans="1:3">
      <c r="A4275" s="71" t="s">
        <v>8290</v>
      </c>
      <c r="B4275" s="72" t="s">
        <v>8291</v>
      </c>
      <c r="C4275" s="73">
        <v>5.0000000000000001E-3</v>
      </c>
    </row>
    <row r="4276" spans="1:3">
      <c r="A4276" s="68" t="s">
        <v>8292</v>
      </c>
      <c r="B4276" s="69" t="s">
        <v>8293</v>
      </c>
      <c r="C4276" s="70">
        <v>5.0000000000000001E-3</v>
      </c>
    </row>
    <row r="4277" spans="1:3">
      <c r="A4277" s="71" t="s">
        <v>8294</v>
      </c>
      <c r="B4277" s="72" t="s">
        <v>8295</v>
      </c>
      <c r="C4277" s="73">
        <v>7.0000000000000001E-3</v>
      </c>
    </row>
    <row r="4278" spans="1:3">
      <c r="A4278" s="68" t="s">
        <v>8296</v>
      </c>
      <c r="B4278" s="69" t="s">
        <v>8297</v>
      </c>
      <c r="C4278" s="70">
        <v>2E-3</v>
      </c>
    </row>
    <row r="4279" spans="1:3">
      <c r="A4279" s="71" t="s">
        <v>8298</v>
      </c>
      <c r="B4279" s="72" t="s">
        <v>8287</v>
      </c>
      <c r="C4279" s="73">
        <v>7.0000000000000001E-3</v>
      </c>
    </row>
    <row r="4280" spans="1:3">
      <c r="A4280" s="68" t="s">
        <v>8299</v>
      </c>
      <c r="B4280" s="69" t="s">
        <v>8300</v>
      </c>
      <c r="C4280" s="70">
        <v>5.0000000000000001E-3</v>
      </c>
    </row>
    <row r="4281" spans="1:3">
      <c r="A4281" s="71" t="s">
        <v>8301</v>
      </c>
      <c r="B4281" s="72" t="s">
        <v>8302</v>
      </c>
      <c r="C4281" s="73">
        <v>8.9999999999999993E-3</v>
      </c>
    </row>
    <row r="4282" spans="1:3">
      <c r="A4282" s="68" t="s">
        <v>8303</v>
      </c>
      <c r="B4282" s="69" t="s">
        <v>8304</v>
      </c>
      <c r="C4282" s="70">
        <v>5.0000000000000001E-3</v>
      </c>
    </row>
    <row r="4283" spans="1:3">
      <c r="A4283" s="71" t="s">
        <v>8305</v>
      </c>
      <c r="B4283" s="72" t="s">
        <v>8306</v>
      </c>
      <c r="C4283" s="73">
        <v>5.0000000000000001E-3</v>
      </c>
    </row>
    <row r="4284" spans="1:3">
      <c r="A4284" s="68" t="s">
        <v>8307</v>
      </c>
      <c r="B4284" s="69" t="s">
        <v>8308</v>
      </c>
      <c r="C4284" s="70">
        <v>8.0000000000000002E-3</v>
      </c>
    </row>
    <row r="4285" spans="1:3">
      <c r="A4285" s="71" t="s">
        <v>8309</v>
      </c>
      <c r="B4285" s="72" t="s">
        <v>8310</v>
      </c>
      <c r="C4285" s="73">
        <v>4.0000000000000001E-3</v>
      </c>
    </row>
    <row r="4286" spans="1:3">
      <c r="A4286" s="68" t="s">
        <v>8311</v>
      </c>
      <c r="B4286" s="69" t="s">
        <v>8312</v>
      </c>
      <c r="C4286" s="70">
        <v>5.0000000000000001E-3</v>
      </c>
    </row>
    <row r="4287" spans="1:3">
      <c r="A4287" s="71" t="s">
        <v>8313</v>
      </c>
      <c r="B4287" s="72" t="s">
        <v>8314</v>
      </c>
      <c r="C4287" s="73">
        <v>5.0000000000000001E-3</v>
      </c>
    </row>
    <row r="4288" spans="1:3">
      <c r="A4288" s="68" t="s">
        <v>8315</v>
      </c>
      <c r="B4288" s="69" t="s">
        <v>8316</v>
      </c>
      <c r="C4288" s="70">
        <v>5.0000000000000001E-3</v>
      </c>
    </row>
    <row r="4289" spans="1:3">
      <c r="A4289" s="71" t="s">
        <v>8317</v>
      </c>
      <c r="B4289" s="72" t="s">
        <v>8318</v>
      </c>
      <c r="C4289" s="73">
        <v>5.0000000000000001E-3</v>
      </c>
    </row>
    <row r="4290" spans="1:3">
      <c r="A4290" s="68" t="s">
        <v>8319</v>
      </c>
      <c r="B4290" s="69" t="s">
        <v>8320</v>
      </c>
      <c r="C4290" s="70">
        <v>5.0000000000000001E-3</v>
      </c>
    </row>
    <row r="4291" spans="1:3">
      <c r="A4291" s="71" t="s">
        <v>8321</v>
      </c>
      <c r="B4291" s="72" t="s">
        <v>8322</v>
      </c>
      <c r="C4291" s="73">
        <v>5.0000000000000001E-3</v>
      </c>
    </row>
    <row r="4292" spans="1:3">
      <c r="A4292" s="68" t="s">
        <v>8323</v>
      </c>
      <c r="B4292" s="69" t="s">
        <v>8324</v>
      </c>
      <c r="C4292" s="70">
        <v>6.0000000000000001E-3</v>
      </c>
    </row>
    <row r="4293" spans="1:3">
      <c r="A4293" s="71" t="s">
        <v>8325</v>
      </c>
      <c r="B4293" s="72" t="s">
        <v>8326</v>
      </c>
      <c r="C4293" s="73">
        <v>6.0000000000000001E-3</v>
      </c>
    </row>
    <row r="4294" spans="1:3">
      <c r="A4294" s="68" t="s">
        <v>8327</v>
      </c>
      <c r="B4294" s="69" t="s">
        <v>8328</v>
      </c>
      <c r="C4294" s="70">
        <v>6.0000000000000001E-3</v>
      </c>
    </row>
    <row r="4295" spans="1:3">
      <c r="A4295" s="71" t="s">
        <v>8329</v>
      </c>
      <c r="B4295" s="72" t="s">
        <v>8330</v>
      </c>
      <c r="C4295" s="73">
        <v>6.0000000000000001E-3</v>
      </c>
    </row>
    <row r="4296" spans="1:3">
      <c r="A4296" s="68" t="s">
        <v>8331</v>
      </c>
      <c r="B4296" s="69" t="s">
        <v>8332</v>
      </c>
      <c r="C4296" s="70">
        <v>6.0000000000000001E-3</v>
      </c>
    </row>
    <row r="4297" spans="1:3">
      <c r="A4297" s="71" t="s">
        <v>8333</v>
      </c>
      <c r="B4297" s="72" t="s">
        <v>8334</v>
      </c>
      <c r="C4297" s="73">
        <v>6.0000000000000001E-3</v>
      </c>
    </row>
    <row r="4298" spans="1:3">
      <c r="A4298" s="68" t="s">
        <v>8335</v>
      </c>
      <c r="B4298" s="69" t="s">
        <v>8336</v>
      </c>
      <c r="C4298" s="70">
        <v>6.0000000000000001E-3</v>
      </c>
    </row>
    <row r="4299" spans="1:3">
      <c r="A4299" s="71" t="s">
        <v>8337</v>
      </c>
      <c r="B4299" s="72" t="s">
        <v>8338</v>
      </c>
      <c r="C4299" s="73">
        <v>6.0000000000000001E-3</v>
      </c>
    </row>
    <row r="4300" spans="1:3">
      <c r="A4300" s="68" t="s">
        <v>8339</v>
      </c>
      <c r="B4300" s="69" t="s">
        <v>8340</v>
      </c>
      <c r="C4300" s="70">
        <v>6.0000000000000001E-3</v>
      </c>
    </row>
    <row r="4301" spans="1:3">
      <c r="A4301" s="71" t="s">
        <v>8341</v>
      </c>
      <c r="B4301" s="72" t="s">
        <v>8342</v>
      </c>
      <c r="C4301" s="73">
        <v>7.0000000000000001E-3</v>
      </c>
    </row>
    <row r="4302" spans="1:3">
      <c r="A4302" s="68" t="s">
        <v>8343</v>
      </c>
      <c r="B4302" s="69" t="s">
        <v>8344</v>
      </c>
      <c r="C4302" s="70">
        <v>6.0000000000000001E-3</v>
      </c>
    </row>
    <row r="4303" spans="1:3">
      <c r="A4303" s="71" t="s">
        <v>8345</v>
      </c>
      <c r="B4303" s="72" t="s">
        <v>8346</v>
      </c>
      <c r="C4303" s="73">
        <v>5.0000000000000001E-3</v>
      </c>
    </row>
    <row r="4304" spans="1:3">
      <c r="A4304" s="68" t="s">
        <v>8347</v>
      </c>
      <c r="B4304" s="69" t="s">
        <v>8348</v>
      </c>
      <c r="C4304" s="70">
        <v>5.0000000000000001E-3</v>
      </c>
    </row>
    <row r="4305" spans="1:3">
      <c r="A4305" s="71" t="s">
        <v>8349</v>
      </c>
      <c r="B4305" s="72" t="s">
        <v>8350</v>
      </c>
      <c r="C4305" s="73">
        <v>6.0000000000000001E-3</v>
      </c>
    </row>
    <row r="4306" spans="1:3">
      <c r="A4306" s="68" t="s">
        <v>8351</v>
      </c>
      <c r="B4306" s="69" t="s">
        <v>8352</v>
      </c>
      <c r="C4306" s="70">
        <v>6.0000000000000001E-3</v>
      </c>
    </row>
    <row r="4307" spans="1:3">
      <c r="A4307" s="71" t="s">
        <v>8353</v>
      </c>
      <c r="B4307" s="72" t="s">
        <v>8354</v>
      </c>
      <c r="C4307" s="73">
        <v>2E-3</v>
      </c>
    </row>
    <row r="4308" spans="1:3">
      <c r="A4308" s="68" t="s">
        <v>8355</v>
      </c>
      <c r="B4308" s="69" t="s">
        <v>8356</v>
      </c>
      <c r="C4308" s="70">
        <v>2E-3</v>
      </c>
    </row>
    <row r="4309" spans="1:3">
      <c r="A4309" s="71" t="s">
        <v>8357</v>
      </c>
      <c r="B4309" s="72" t="s">
        <v>8358</v>
      </c>
      <c r="C4309" s="73">
        <v>3.0000000000000001E-3</v>
      </c>
    </row>
    <row r="4310" spans="1:3">
      <c r="A4310" s="68" t="s">
        <v>8359</v>
      </c>
      <c r="B4310" s="69" t="s">
        <v>8360</v>
      </c>
      <c r="C4310" s="70">
        <v>3.0000000000000001E-3</v>
      </c>
    </row>
    <row r="4311" spans="1:3">
      <c r="A4311" s="71" t="s">
        <v>8361</v>
      </c>
      <c r="B4311" s="72" t="s">
        <v>8362</v>
      </c>
      <c r="C4311" s="73">
        <v>3.0000000000000001E-3</v>
      </c>
    </row>
    <row r="4312" spans="1:3">
      <c r="A4312" s="68" t="s">
        <v>8363</v>
      </c>
      <c r="B4312" s="69" t="s">
        <v>8364</v>
      </c>
      <c r="C4312" s="70">
        <v>4.0000000000000001E-3</v>
      </c>
    </row>
    <row r="4313" spans="1:3">
      <c r="A4313" s="71" t="s">
        <v>8365</v>
      </c>
      <c r="B4313" s="72" t="s">
        <v>8366</v>
      </c>
      <c r="C4313" s="73">
        <v>5.0000000000000001E-3</v>
      </c>
    </row>
    <row r="4314" spans="1:3">
      <c r="A4314" s="68" t="s">
        <v>8367</v>
      </c>
      <c r="B4314" s="69" t="s">
        <v>8368</v>
      </c>
      <c r="C4314" s="70">
        <v>5.0000000000000001E-3</v>
      </c>
    </row>
    <row r="4315" spans="1:3">
      <c r="A4315" s="71" t="s">
        <v>8369</v>
      </c>
      <c r="B4315" s="72" t="s">
        <v>8370</v>
      </c>
      <c r="C4315" s="73">
        <v>5.0000000000000001E-3</v>
      </c>
    </row>
    <row r="4316" spans="1:3">
      <c r="A4316" s="68" t="s">
        <v>8371</v>
      </c>
      <c r="B4316" s="69" t="s">
        <v>8372</v>
      </c>
      <c r="C4316" s="70">
        <v>3.0000000000000001E-3</v>
      </c>
    </row>
    <row r="4317" spans="1:3">
      <c r="A4317" s="71" t="s">
        <v>8373</v>
      </c>
      <c r="B4317" s="72" t="s">
        <v>8374</v>
      </c>
      <c r="C4317" s="73">
        <v>3.0000000000000001E-3</v>
      </c>
    </row>
    <row r="4318" spans="1:3">
      <c r="A4318" s="68" t="s">
        <v>8375</v>
      </c>
      <c r="B4318" s="69" t="s">
        <v>8376</v>
      </c>
      <c r="C4318" s="70">
        <v>3.0000000000000001E-3</v>
      </c>
    </row>
    <row r="4319" spans="1:3">
      <c r="A4319" s="71" t="s">
        <v>8377</v>
      </c>
      <c r="B4319" s="72" t="s">
        <v>8378</v>
      </c>
      <c r="C4319" s="73">
        <v>3.0000000000000001E-3</v>
      </c>
    </row>
    <row r="4320" spans="1:3">
      <c r="A4320" s="68" t="s">
        <v>8379</v>
      </c>
      <c r="B4320" s="69" t="s">
        <v>8380</v>
      </c>
      <c r="C4320" s="70">
        <v>3.0000000000000001E-3</v>
      </c>
    </row>
    <row r="4321" spans="1:3">
      <c r="A4321" s="71" t="s">
        <v>8381</v>
      </c>
      <c r="B4321" s="72" t="s">
        <v>8382</v>
      </c>
      <c r="C4321" s="73">
        <v>3.0000000000000001E-3</v>
      </c>
    </row>
    <row r="4322" spans="1:3">
      <c r="A4322" s="68" t="s">
        <v>8383</v>
      </c>
      <c r="B4322" s="69" t="s">
        <v>8384</v>
      </c>
      <c r="C4322" s="70">
        <v>2E-3</v>
      </c>
    </row>
    <row r="4323" spans="1:3">
      <c r="A4323" s="71" t="s">
        <v>8385</v>
      </c>
      <c r="B4323" s="72" t="s">
        <v>8386</v>
      </c>
      <c r="C4323" s="73">
        <v>2E-3</v>
      </c>
    </row>
    <row r="4324" spans="1:3">
      <c r="A4324" s="68" t="s">
        <v>8387</v>
      </c>
      <c r="B4324" s="69" t="s">
        <v>8388</v>
      </c>
      <c r="C4324" s="70">
        <v>2E-3</v>
      </c>
    </row>
    <row r="4325" spans="1:3">
      <c r="A4325" s="71" t="s">
        <v>8389</v>
      </c>
      <c r="B4325" s="72" t="s">
        <v>8390</v>
      </c>
      <c r="C4325" s="73">
        <v>2E-3</v>
      </c>
    </row>
    <row r="4326" spans="1:3">
      <c r="A4326" s="68" t="s">
        <v>8391</v>
      </c>
      <c r="B4326" s="69" t="s">
        <v>8392</v>
      </c>
      <c r="C4326" s="70">
        <v>2E-3</v>
      </c>
    </row>
    <row r="4327" spans="1:3">
      <c r="A4327" s="71" t="s">
        <v>8393</v>
      </c>
      <c r="B4327" s="72" t="s">
        <v>8394</v>
      </c>
      <c r="C4327" s="73">
        <v>2E-3</v>
      </c>
    </row>
    <row r="4328" spans="1:3">
      <c r="A4328" s="68" t="s">
        <v>8395</v>
      </c>
      <c r="B4328" s="69" t="s">
        <v>8396</v>
      </c>
      <c r="C4328" s="70">
        <v>3.0000000000000001E-3</v>
      </c>
    </row>
    <row r="4329" spans="1:3">
      <c r="A4329" s="71" t="s">
        <v>8397</v>
      </c>
      <c r="B4329" s="72" t="s">
        <v>8398</v>
      </c>
      <c r="C4329" s="73">
        <v>2E-3</v>
      </c>
    </row>
    <row r="4330" spans="1:3">
      <c r="A4330" s="68" t="s">
        <v>8399</v>
      </c>
      <c r="B4330" s="69" t="s">
        <v>8400</v>
      </c>
      <c r="C4330" s="70">
        <v>2E-3</v>
      </c>
    </row>
    <row r="4331" spans="1:3">
      <c r="A4331" s="71" t="s">
        <v>8401</v>
      </c>
      <c r="B4331" s="72" t="s">
        <v>8402</v>
      </c>
      <c r="C4331" s="73">
        <v>6.0000000000000001E-3</v>
      </c>
    </row>
    <row r="4332" spans="1:3">
      <c r="A4332" s="68" t="s">
        <v>8403</v>
      </c>
      <c r="B4332" s="69" t="s">
        <v>8404</v>
      </c>
      <c r="C4332" s="70">
        <v>2E-3</v>
      </c>
    </row>
    <row r="4333" spans="1:3">
      <c r="A4333" s="71" t="s">
        <v>8405</v>
      </c>
      <c r="B4333" s="72" t="s">
        <v>8406</v>
      </c>
      <c r="C4333" s="73">
        <v>1.7999999999999999E-2</v>
      </c>
    </row>
    <row r="4334" spans="1:3">
      <c r="A4334" s="68" t="s">
        <v>8407</v>
      </c>
      <c r="B4334" s="69" t="s">
        <v>8408</v>
      </c>
      <c r="C4334" s="70">
        <v>0</v>
      </c>
    </row>
    <row r="4335" spans="1:3">
      <c r="A4335" s="71" t="s">
        <v>8409</v>
      </c>
      <c r="B4335" s="72" t="s">
        <v>8410</v>
      </c>
      <c r="C4335" s="73">
        <v>1E-3</v>
      </c>
    </row>
    <row r="4336" spans="1:3">
      <c r="A4336" s="68" t="s">
        <v>8411</v>
      </c>
      <c r="B4336" s="69" t="s">
        <v>8412</v>
      </c>
      <c r="C4336" s="70">
        <v>1E-3</v>
      </c>
    </row>
    <row r="4337" spans="1:3">
      <c r="A4337" s="71" t="s">
        <v>8413</v>
      </c>
      <c r="B4337" s="72" t="s">
        <v>8414</v>
      </c>
      <c r="C4337" s="73">
        <v>1.6000000000000001E-4</v>
      </c>
    </row>
    <row r="4338" spans="1:3">
      <c r="A4338" s="68" t="s">
        <v>8415</v>
      </c>
      <c r="B4338" s="69" t="s">
        <v>8416</v>
      </c>
      <c r="C4338" s="70">
        <v>2.7999999999999998E-4</v>
      </c>
    </row>
    <row r="4339" spans="1:3">
      <c r="A4339" s="71" t="s">
        <v>8417</v>
      </c>
      <c r="B4339" s="72" t="s">
        <v>8418</v>
      </c>
      <c r="C4339" s="73">
        <v>1E-3</v>
      </c>
    </row>
    <row r="4340" spans="1:3">
      <c r="A4340" s="68" t="s">
        <v>8419</v>
      </c>
      <c r="B4340" s="69" t="s">
        <v>8420</v>
      </c>
      <c r="C4340" s="70">
        <v>4.1999999999999997E-3</v>
      </c>
    </row>
    <row r="4341" spans="1:3">
      <c r="A4341" s="71" t="s">
        <v>8421</v>
      </c>
      <c r="B4341" s="72" t="s">
        <v>8422</v>
      </c>
      <c r="C4341" s="73">
        <v>5.9999999999999995E-4</v>
      </c>
    </row>
    <row r="4342" spans="1:3">
      <c r="A4342" s="68" t="s">
        <v>8423</v>
      </c>
      <c r="B4342" s="69" t="s">
        <v>8277</v>
      </c>
      <c r="C4342" s="70">
        <v>0</v>
      </c>
    </row>
    <row r="4343" spans="1:3">
      <c r="A4343" s="71" t="s">
        <v>8424</v>
      </c>
      <c r="B4343" s="72" t="s">
        <v>8425</v>
      </c>
      <c r="C4343" s="73">
        <v>3.0000000000000001E-3</v>
      </c>
    </row>
    <row r="4344" spans="1:3">
      <c r="A4344" s="68" t="s">
        <v>8426</v>
      </c>
      <c r="B4344" s="69" t="s">
        <v>8427</v>
      </c>
      <c r="C4344" s="70">
        <v>3.9199999999999999E-3</v>
      </c>
    </row>
    <row r="4345" spans="1:3">
      <c r="A4345" s="71" t="s">
        <v>8428</v>
      </c>
      <c r="B4345" s="72" t="s">
        <v>8429</v>
      </c>
      <c r="C4345" s="73">
        <v>2E-3</v>
      </c>
    </row>
    <row r="4346" spans="1:3">
      <c r="A4346" s="68" t="s">
        <v>8430</v>
      </c>
      <c r="B4346" s="69" t="s">
        <v>8431</v>
      </c>
      <c r="C4346" s="70">
        <v>2E-3</v>
      </c>
    </row>
    <row r="4347" spans="1:3">
      <c r="A4347" s="71" t="s">
        <v>8432</v>
      </c>
      <c r="B4347" s="72" t="s">
        <v>8433</v>
      </c>
      <c r="C4347" s="73">
        <v>1E-3</v>
      </c>
    </row>
    <row r="4348" spans="1:3">
      <c r="A4348" s="68" t="s">
        <v>8434</v>
      </c>
      <c r="B4348" s="69" t="s">
        <v>8435</v>
      </c>
      <c r="C4348" s="70">
        <v>1E-3</v>
      </c>
    </row>
    <row r="4349" spans="1:3">
      <c r="A4349" s="71" t="s">
        <v>8436</v>
      </c>
      <c r="B4349" s="72" t="s">
        <v>8437</v>
      </c>
      <c r="C4349" s="73">
        <v>5.0000000000000001E-3</v>
      </c>
    </row>
    <row r="4350" spans="1:3">
      <c r="A4350" s="68" t="s">
        <v>8438</v>
      </c>
      <c r="B4350" s="69" t="s">
        <v>8439</v>
      </c>
      <c r="C4350" s="70">
        <v>9.7199999999999995E-3</v>
      </c>
    </row>
    <row r="4351" spans="1:3">
      <c r="A4351" s="71" t="s">
        <v>8440</v>
      </c>
      <c r="B4351" s="72" t="s">
        <v>8441</v>
      </c>
      <c r="C4351" s="73">
        <v>0</v>
      </c>
    </row>
    <row r="4352" spans="1:3">
      <c r="A4352" s="68" t="s">
        <v>8442</v>
      </c>
      <c r="B4352" s="69" t="s">
        <v>8443</v>
      </c>
      <c r="C4352" s="70">
        <v>1.18E-2</v>
      </c>
    </row>
    <row r="4353" spans="1:3">
      <c r="A4353" s="71" t="s">
        <v>8444</v>
      </c>
      <c r="B4353" s="72" t="s">
        <v>8445</v>
      </c>
      <c r="C4353" s="73">
        <v>0</v>
      </c>
    </row>
    <row r="4354" spans="1:3">
      <c r="A4354" s="68" t="s">
        <v>8446</v>
      </c>
      <c r="B4354" s="69" t="s">
        <v>8447</v>
      </c>
      <c r="C4354" s="70">
        <v>4.0000000000000001E-3</v>
      </c>
    </row>
    <row r="4355" spans="1:3">
      <c r="A4355" s="71" t="s">
        <v>8448</v>
      </c>
      <c r="B4355" s="72" t="s">
        <v>8449</v>
      </c>
      <c r="C4355" s="73">
        <v>1E-3</v>
      </c>
    </row>
    <row r="4356" spans="1:3">
      <c r="A4356" s="68" t="s">
        <v>8450</v>
      </c>
      <c r="B4356" s="69" t="s">
        <v>8451</v>
      </c>
      <c r="C4356" s="70">
        <v>0</v>
      </c>
    </row>
    <row r="4357" spans="1:3">
      <c r="A4357" s="71" t="s">
        <v>8452</v>
      </c>
      <c r="B4357" s="72" t="s">
        <v>8453</v>
      </c>
      <c r="C4357" s="73">
        <v>3.0000000000000001E-3</v>
      </c>
    </row>
    <row r="4358" spans="1:3">
      <c r="A4358" s="68" t="s">
        <v>8454</v>
      </c>
      <c r="B4358" s="69" t="s">
        <v>8455</v>
      </c>
      <c r="C4358" s="70">
        <v>0</v>
      </c>
    </row>
    <row r="4359" spans="1:3">
      <c r="A4359" s="71" t="s">
        <v>8456</v>
      </c>
      <c r="B4359" s="72" t="s">
        <v>8457</v>
      </c>
      <c r="C4359" s="73">
        <v>0</v>
      </c>
    </row>
    <row r="4360" spans="1:3">
      <c r="A4360" s="68" t="s">
        <v>8458</v>
      </c>
      <c r="B4360" s="69" t="s">
        <v>8459</v>
      </c>
      <c r="C4360" s="70">
        <v>1.2999999999999999E-2</v>
      </c>
    </row>
    <row r="4361" spans="1:3">
      <c r="A4361" s="71" t="s">
        <v>8460</v>
      </c>
      <c r="B4361" s="72" t="s">
        <v>8461</v>
      </c>
      <c r="C4361" s="73">
        <v>1.2E-2</v>
      </c>
    </row>
    <row r="4362" spans="1:3">
      <c r="A4362" s="68" t="s">
        <v>8462</v>
      </c>
      <c r="B4362" s="69" t="s">
        <v>8463</v>
      </c>
      <c r="C4362" s="70">
        <v>1.2E-2</v>
      </c>
    </row>
    <row r="4363" spans="1:3">
      <c r="A4363" s="71" t="s">
        <v>8464</v>
      </c>
      <c r="B4363" s="72" t="s">
        <v>8465</v>
      </c>
      <c r="C4363" s="73">
        <v>1.2E-2</v>
      </c>
    </row>
    <row r="4364" spans="1:3">
      <c r="A4364" s="68" t="s">
        <v>8466</v>
      </c>
      <c r="B4364" s="69" t="s">
        <v>8467</v>
      </c>
      <c r="C4364" s="70">
        <v>0</v>
      </c>
    </row>
    <row r="4365" spans="1:3">
      <c r="A4365" s="71" t="s">
        <v>8468</v>
      </c>
      <c r="B4365" s="72" t="s">
        <v>8469</v>
      </c>
      <c r="C4365" s="73">
        <v>0</v>
      </c>
    </row>
    <row r="4366" spans="1:3">
      <c r="A4366" s="68" t="s">
        <v>8470</v>
      </c>
      <c r="B4366" s="69" t="s">
        <v>8471</v>
      </c>
      <c r="C4366" s="70">
        <v>0</v>
      </c>
    </row>
    <row r="4367" spans="1:3">
      <c r="A4367" s="71" t="s">
        <v>8472</v>
      </c>
      <c r="B4367" s="72" t="s">
        <v>8473</v>
      </c>
      <c r="C4367" s="73">
        <v>0</v>
      </c>
    </row>
    <row r="4368" spans="1:3">
      <c r="A4368" s="68" t="s">
        <v>8474</v>
      </c>
      <c r="B4368" s="69" t="s">
        <v>8475</v>
      </c>
      <c r="C4368" s="70">
        <v>0</v>
      </c>
    </row>
    <row r="4369" spans="1:3">
      <c r="A4369" s="71" t="s">
        <v>8476</v>
      </c>
      <c r="B4369" s="72" t="s">
        <v>8477</v>
      </c>
      <c r="C4369" s="73">
        <v>0</v>
      </c>
    </row>
    <row r="4370" spans="1:3">
      <c r="A4370" s="68" t="s">
        <v>8478</v>
      </c>
      <c r="B4370" s="69" t="s">
        <v>8479</v>
      </c>
      <c r="C4370" s="70">
        <v>0</v>
      </c>
    </row>
    <row r="4371" spans="1:3">
      <c r="A4371" s="71" t="s">
        <v>8480</v>
      </c>
      <c r="B4371" s="72" t="s">
        <v>8481</v>
      </c>
      <c r="C4371" s="73">
        <v>0</v>
      </c>
    </row>
    <row r="4372" spans="1:3">
      <c r="A4372" s="68" t="s">
        <v>8482</v>
      </c>
      <c r="B4372" s="69" t="s">
        <v>8483</v>
      </c>
      <c r="C4372" s="70">
        <v>0</v>
      </c>
    </row>
    <row r="4373" spans="1:3">
      <c r="A4373" s="71" t="s">
        <v>8484</v>
      </c>
      <c r="B4373" s="72" t="s">
        <v>8485</v>
      </c>
      <c r="C4373" s="73">
        <v>0</v>
      </c>
    </row>
    <row r="4374" spans="1:3">
      <c r="A4374" s="68" t="s">
        <v>8486</v>
      </c>
      <c r="B4374" s="69" t="s">
        <v>8487</v>
      </c>
      <c r="C4374" s="70">
        <v>0</v>
      </c>
    </row>
    <row r="4375" spans="1:3">
      <c r="A4375" s="71" t="s">
        <v>8488</v>
      </c>
      <c r="B4375" s="72" t="s">
        <v>8489</v>
      </c>
      <c r="C4375" s="73">
        <v>0</v>
      </c>
    </row>
    <row r="4376" spans="1:3">
      <c r="A4376" s="68" t="s">
        <v>8490</v>
      </c>
      <c r="B4376" s="69" t="s">
        <v>8491</v>
      </c>
      <c r="C4376" s="70">
        <v>8.0000000000000002E-3</v>
      </c>
    </row>
    <row r="4377" spans="1:3">
      <c r="A4377" s="71" t="s">
        <v>8492</v>
      </c>
      <c r="B4377" s="72" t="s">
        <v>8493</v>
      </c>
      <c r="C4377" s="73">
        <v>1.0999999999999999E-2</v>
      </c>
    </row>
    <row r="4378" spans="1:3">
      <c r="A4378" s="68" t="s">
        <v>8494</v>
      </c>
      <c r="B4378" s="69" t="s">
        <v>8495</v>
      </c>
      <c r="C4378" s="70">
        <v>6.0000000000000001E-3</v>
      </c>
    </row>
    <row r="4379" spans="1:3">
      <c r="A4379" s="71" t="s">
        <v>8496</v>
      </c>
      <c r="B4379" s="72" t="s">
        <v>8497</v>
      </c>
      <c r="C4379" s="73">
        <v>1.4E-2</v>
      </c>
    </row>
    <row r="4380" spans="1:3">
      <c r="A4380" s="68" t="s">
        <v>8498</v>
      </c>
      <c r="B4380" s="69" t="s">
        <v>8499</v>
      </c>
      <c r="C4380" s="70">
        <v>8.9999999999999993E-3</v>
      </c>
    </row>
    <row r="4381" spans="1:3">
      <c r="A4381" s="71" t="s">
        <v>8500</v>
      </c>
      <c r="B4381" s="72" t="s">
        <v>8501</v>
      </c>
      <c r="C4381" s="73">
        <v>1.9E-2</v>
      </c>
    </row>
    <row r="4382" spans="1:3">
      <c r="A4382" s="68" t="s">
        <v>8502</v>
      </c>
      <c r="B4382" s="69" t="s">
        <v>8503</v>
      </c>
      <c r="C4382" s="70">
        <v>4.0000000000000001E-3</v>
      </c>
    </row>
    <row r="4383" spans="1:3">
      <c r="A4383" s="71" t="s">
        <v>8504</v>
      </c>
      <c r="B4383" s="72" t="s">
        <v>8505</v>
      </c>
      <c r="C4383" s="73">
        <v>4.0000000000000001E-3</v>
      </c>
    </row>
    <row r="4384" spans="1:3">
      <c r="A4384" s="68" t="s">
        <v>8506</v>
      </c>
      <c r="B4384" s="69" t="s">
        <v>8507</v>
      </c>
      <c r="C4384" s="70">
        <v>2.3E-2</v>
      </c>
    </row>
    <row r="4385" spans="1:3">
      <c r="A4385" s="71" t="s">
        <v>8508</v>
      </c>
      <c r="B4385" s="72" t="s">
        <v>8509</v>
      </c>
      <c r="C4385" s="73">
        <v>8.5680000000000006E-2</v>
      </c>
    </row>
    <row r="4386" spans="1:3">
      <c r="A4386" s="68" t="s">
        <v>8510</v>
      </c>
      <c r="B4386" s="69" t="s">
        <v>8511</v>
      </c>
      <c r="C4386" s="70">
        <v>5.0000000000000001E-3</v>
      </c>
    </row>
    <row r="4387" spans="1:3">
      <c r="A4387" s="71" t="s">
        <v>8512</v>
      </c>
      <c r="B4387" s="72" t="s">
        <v>8511</v>
      </c>
      <c r="C4387" s="73">
        <v>3.0000000000000001E-3</v>
      </c>
    </row>
    <row r="4388" spans="1:3">
      <c r="A4388" s="68" t="s">
        <v>8513</v>
      </c>
      <c r="B4388" s="69" t="s">
        <v>8514</v>
      </c>
      <c r="C4388" s="70">
        <v>0</v>
      </c>
    </row>
    <row r="4389" spans="1:3">
      <c r="A4389" s="71" t="s">
        <v>8515</v>
      </c>
      <c r="B4389" s="72" t="s">
        <v>8516</v>
      </c>
      <c r="C4389" s="73">
        <v>2.3E-2</v>
      </c>
    </row>
    <row r="4390" spans="1:3">
      <c r="A4390" s="68" t="s">
        <v>8517</v>
      </c>
      <c r="B4390" s="69" t="s">
        <v>8518</v>
      </c>
      <c r="C4390" s="70">
        <v>1.9E-2</v>
      </c>
    </row>
    <row r="4391" spans="1:3">
      <c r="A4391" s="71" t="s">
        <v>8519</v>
      </c>
      <c r="B4391" s="72" t="s">
        <v>8520</v>
      </c>
      <c r="C4391" s="73">
        <v>5.0000000000000001E-3</v>
      </c>
    </row>
    <row r="4392" spans="1:3">
      <c r="A4392" s="68" t="s">
        <v>8521</v>
      </c>
      <c r="B4392" s="69" t="s">
        <v>8522</v>
      </c>
      <c r="C4392" s="70">
        <v>0</v>
      </c>
    </row>
    <row r="4393" spans="1:3">
      <c r="A4393" s="71" t="s">
        <v>8523</v>
      </c>
      <c r="B4393" s="72" t="s">
        <v>8524</v>
      </c>
      <c r="C4393" s="73">
        <v>3.0000000000000001E-3</v>
      </c>
    </row>
    <row r="4394" spans="1:3">
      <c r="A4394" s="68" t="s">
        <v>8525</v>
      </c>
      <c r="B4394" s="69" t="s">
        <v>8526</v>
      </c>
      <c r="C4394" s="70">
        <v>0.01</v>
      </c>
    </row>
    <row r="4395" spans="1:3">
      <c r="A4395" s="71" t="s">
        <v>8527</v>
      </c>
      <c r="B4395" s="72" t="s">
        <v>8528</v>
      </c>
      <c r="C4395" s="73">
        <v>1E-3</v>
      </c>
    </row>
    <row r="4396" spans="1:3">
      <c r="A4396" s="68" t="s">
        <v>8529</v>
      </c>
      <c r="B4396" s="69" t="s">
        <v>8530</v>
      </c>
      <c r="C4396" s="70">
        <v>8.9999999999999993E-3</v>
      </c>
    </row>
    <row r="4397" spans="1:3">
      <c r="A4397" s="71" t="s">
        <v>8531</v>
      </c>
      <c r="B4397" s="72" t="s">
        <v>8532</v>
      </c>
      <c r="C4397" s="73">
        <v>0</v>
      </c>
    </row>
    <row r="4398" spans="1:3">
      <c r="A4398" s="68" t="s">
        <v>8533</v>
      </c>
      <c r="B4398" s="69" t="s">
        <v>8534</v>
      </c>
      <c r="C4398" s="70">
        <v>1E-3</v>
      </c>
    </row>
    <row r="4399" spans="1:3">
      <c r="A4399" s="71" t="s">
        <v>8535</v>
      </c>
      <c r="B4399" s="72" t="s">
        <v>8536</v>
      </c>
      <c r="C4399" s="73">
        <v>3.6999999999999998E-2</v>
      </c>
    </row>
    <row r="4400" spans="1:3">
      <c r="A4400" s="68" t="s">
        <v>8537</v>
      </c>
      <c r="B4400" s="69" t="s">
        <v>8538</v>
      </c>
      <c r="C4400" s="70">
        <v>4.1000000000000002E-2</v>
      </c>
    </row>
    <row r="4401" spans="1:3">
      <c r="A4401" s="71" t="s">
        <v>8539</v>
      </c>
      <c r="B4401" s="72" t="s">
        <v>8540</v>
      </c>
      <c r="C4401" s="73">
        <v>0</v>
      </c>
    </row>
    <row r="4402" spans="1:3">
      <c r="A4402" s="68" t="s">
        <v>8541</v>
      </c>
      <c r="B4402" s="69" t="s">
        <v>8542</v>
      </c>
      <c r="C4402" s="70">
        <v>0.03</v>
      </c>
    </row>
    <row r="4403" spans="1:3">
      <c r="A4403" s="71" t="s">
        <v>8543</v>
      </c>
      <c r="B4403" s="72" t="s">
        <v>8544</v>
      </c>
      <c r="C4403" s="73">
        <v>2.5000000000000001E-2</v>
      </c>
    </row>
    <row r="4404" spans="1:3">
      <c r="A4404" s="68" t="s">
        <v>8545</v>
      </c>
      <c r="B4404" s="69" t="s">
        <v>8546</v>
      </c>
      <c r="C4404" s="70">
        <v>0.05</v>
      </c>
    </row>
    <row r="4405" spans="1:3">
      <c r="A4405" s="71" t="s">
        <v>8547</v>
      </c>
      <c r="B4405" s="72" t="s">
        <v>8548</v>
      </c>
      <c r="C4405" s="73">
        <v>4.7E-2</v>
      </c>
    </row>
    <row r="4406" spans="1:3">
      <c r="A4406" s="68" t="s">
        <v>8549</v>
      </c>
      <c r="B4406" s="69" t="s">
        <v>8550</v>
      </c>
      <c r="C4406" s="70">
        <v>2.5999999999999999E-2</v>
      </c>
    </row>
    <row r="4407" spans="1:3">
      <c r="A4407" s="71" t="s">
        <v>8551</v>
      </c>
      <c r="B4407" s="72" t="s">
        <v>8507</v>
      </c>
      <c r="C4407" s="73">
        <v>2.3E-2</v>
      </c>
    </row>
    <row r="4408" spans="1:3">
      <c r="A4408" s="68" t="s">
        <v>8552</v>
      </c>
      <c r="B4408" s="69" t="s">
        <v>8553</v>
      </c>
      <c r="C4408" s="70">
        <v>4.0000000000000001E-3</v>
      </c>
    </row>
    <row r="4409" spans="1:3">
      <c r="A4409" s="71" t="s">
        <v>8554</v>
      </c>
      <c r="B4409" s="72" t="s">
        <v>8555</v>
      </c>
      <c r="C4409" s="73">
        <v>7.0000000000000001E-3</v>
      </c>
    </row>
    <row r="4410" spans="1:3">
      <c r="A4410" s="68" t="s">
        <v>8556</v>
      </c>
      <c r="B4410" s="69" t="s">
        <v>8557</v>
      </c>
      <c r="C4410" s="70">
        <v>2.5999999999999999E-2</v>
      </c>
    </row>
    <row r="4411" spans="1:3">
      <c r="A4411" s="71" t="s">
        <v>8558</v>
      </c>
      <c r="B4411" s="72" t="s">
        <v>1035</v>
      </c>
      <c r="C4411" s="73">
        <v>2.1999999999999999E-2</v>
      </c>
    </row>
    <row r="4412" spans="1:3">
      <c r="A4412" s="68" t="s">
        <v>8559</v>
      </c>
      <c r="B4412" s="69" t="s">
        <v>8560</v>
      </c>
      <c r="C4412" s="70">
        <v>4.2500000000000003E-3</v>
      </c>
    </row>
    <row r="4413" spans="1:3">
      <c r="A4413" s="71" t="s">
        <v>8561</v>
      </c>
      <c r="B4413" s="72" t="s">
        <v>8562</v>
      </c>
      <c r="C4413" s="73">
        <v>8.6999999999999994E-3</v>
      </c>
    </row>
    <row r="4414" spans="1:3">
      <c r="A4414" s="68" t="s">
        <v>8563</v>
      </c>
      <c r="B4414" s="69" t="s">
        <v>8564</v>
      </c>
      <c r="C4414" s="70">
        <v>1E-3</v>
      </c>
    </row>
    <row r="4415" spans="1:3">
      <c r="A4415" s="71" t="s">
        <v>8565</v>
      </c>
      <c r="B4415" s="72" t="s">
        <v>8566</v>
      </c>
      <c r="C4415" s="73">
        <v>1E-3</v>
      </c>
    </row>
    <row r="4416" spans="1:3">
      <c r="A4416" s="68" t="s">
        <v>8567</v>
      </c>
      <c r="B4416" s="69" t="s">
        <v>8568</v>
      </c>
      <c r="C4416" s="70">
        <v>1.6E-2</v>
      </c>
    </row>
    <row r="4417" spans="1:3">
      <c r="A4417" s="71" t="s">
        <v>8569</v>
      </c>
      <c r="B4417" s="72" t="s">
        <v>8570</v>
      </c>
      <c r="C4417" s="73">
        <v>1.7000000000000001E-2</v>
      </c>
    </row>
    <row r="4418" spans="1:3">
      <c r="A4418" s="68" t="s">
        <v>8571</v>
      </c>
      <c r="B4418" s="69" t="s">
        <v>8572</v>
      </c>
      <c r="C4418" s="70">
        <v>1.7000000000000001E-2</v>
      </c>
    </row>
    <row r="4419" spans="1:3">
      <c r="A4419" s="71" t="s">
        <v>8573</v>
      </c>
      <c r="B4419" s="72" t="s">
        <v>8574</v>
      </c>
      <c r="C4419" s="73">
        <v>0</v>
      </c>
    </row>
    <row r="4420" spans="1:3">
      <c r="A4420" s="68" t="s">
        <v>8575</v>
      </c>
      <c r="B4420" s="69" t="s">
        <v>8576</v>
      </c>
      <c r="C4420" s="70">
        <v>1.2999999999999999E-2</v>
      </c>
    </row>
    <row r="4421" spans="1:3">
      <c r="A4421" s="71" t="s">
        <v>8577</v>
      </c>
      <c r="B4421" s="72" t="s">
        <v>8578</v>
      </c>
      <c r="C4421" s="73">
        <v>1.47E-2</v>
      </c>
    </row>
    <row r="4422" spans="1:3">
      <c r="A4422" s="68" t="s">
        <v>8579</v>
      </c>
      <c r="B4422" s="69" t="s">
        <v>8580</v>
      </c>
      <c r="C4422" s="70">
        <v>2.0199999999999999E-2</v>
      </c>
    </row>
    <row r="4423" spans="1:3">
      <c r="A4423" s="71" t="s">
        <v>8581</v>
      </c>
      <c r="B4423" s="72" t="s">
        <v>8582</v>
      </c>
      <c r="C4423" s="73">
        <v>2.98E-2</v>
      </c>
    </row>
    <row r="4424" spans="1:3">
      <c r="A4424" s="68" t="s">
        <v>8583</v>
      </c>
      <c r="B4424" s="69" t="s">
        <v>8584</v>
      </c>
      <c r="C4424" s="70">
        <v>3.2899999999999999E-2</v>
      </c>
    </row>
    <row r="4425" spans="1:3">
      <c r="A4425" s="71" t="s">
        <v>8585</v>
      </c>
      <c r="B4425" s="72" t="s">
        <v>8586</v>
      </c>
      <c r="C4425" s="73">
        <v>0</v>
      </c>
    </row>
    <row r="4426" spans="1:3">
      <c r="A4426" s="68" t="s">
        <v>8587</v>
      </c>
      <c r="B4426" s="69" t="s">
        <v>8588</v>
      </c>
      <c r="C4426" s="70">
        <v>0</v>
      </c>
    </row>
    <row r="4427" spans="1:3">
      <c r="A4427" s="71" t="s">
        <v>8589</v>
      </c>
      <c r="B4427" s="72" t="s">
        <v>8590</v>
      </c>
      <c r="C4427" s="73">
        <v>0</v>
      </c>
    </row>
    <row r="4428" spans="1:3">
      <c r="A4428" s="68" t="s">
        <v>8591</v>
      </c>
      <c r="B4428" s="69" t="s">
        <v>8592</v>
      </c>
      <c r="C4428" s="70">
        <v>1.3500000000000001E-3</v>
      </c>
    </row>
    <row r="4429" spans="1:3">
      <c r="A4429" s="71" t="s">
        <v>8593</v>
      </c>
      <c r="B4429" s="72" t="s">
        <v>8594</v>
      </c>
      <c r="C4429" s="73">
        <v>3.0000000000000001E-3</v>
      </c>
    </row>
    <row r="4430" spans="1:3">
      <c r="A4430" s="68" t="s">
        <v>8595</v>
      </c>
      <c r="B4430" s="69" t="s">
        <v>8596</v>
      </c>
      <c r="C4430" s="70">
        <v>0</v>
      </c>
    </row>
    <row r="4431" spans="1:3">
      <c r="A4431" s="71" t="s">
        <v>8597</v>
      </c>
      <c r="B4431" s="72" t="s">
        <v>8598</v>
      </c>
      <c r="C4431" s="73">
        <v>0</v>
      </c>
    </row>
    <row r="4432" spans="1:3">
      <c r="A4432" s="68" t="s">
        <v>8599</v>
      </c>
      <c r="B4432" s="69" t="s">
        <v>8600</v>
      </c>
      <c r="C4432" s="70">
        <v>0</v>
      </c>
    </row>
    <row r="4433" spans="1:3">
      <c r="A4433" s="71" t="s">
        <v>8601</v>
      </c>
      <c r="B4433" s="72" t="s">
        <v>8602</v>
      </c>
      <c r="C4433" s="73">
        <v>0</v>
      </c>
    </row>
    <row r="4434" spans="1:3">
      <c r="A4434" s="68" t="s">
        <v>8603</v>
      </c>
      <c r="B4434" s="69" t="s">
        <v>8604</v>
      </c>
      <c r="C4434" s="70">
        <v>0</v>
      </c>
    </row>
    <row r="4435" spans="1:3">
      <c r="A4435" s="71" t="s">
        <v>8605</v>
      </c>
      <c r="B4435" s="72" t="s">
        <v>8606</v>
      </c>
      <c r="C4435" s="73">
        <v>0</v>
      </c>
    </row>
    <row r="4436" spans="1:3">
      <c r="A4436" s="68" t="s">
        <v>8607</v>
      </c>
      <c r="B4436" s="69" t="s">
        <v>8608</v>
      </c>
      <c r="C4436" s="70">
        <v>0</v>
      </c>
    </row>
    <row r="4437" spans="1:3">
      <c r="A4437" s="71" t="s">
        <v>8609</v>
      </c>
      <c r="B4437" s="72" t="s">
        <v>8610</v>
      </c>
      <c r="C4437" s="73">
        <v>0</v>
      </c>
    </row>
    <row r="4438" spans="1:3">
      <c r="A4438" s="68" t="s">
        <v>8611</v>
      </c>
      <c r="B4438" s="69" t="s">
        <v>8612</v>
      </c>
      <c r="C4438" s="70">
        <v>0</v>
      </c>
    </row>
    <row r="4439" spans="1:3">
      <c r="A4439" s="71" t="s">
        <v>8613</v>
      </c>
      <c r="B4439" s="72" t="s">
        <v>8614</v>
      </c>
      <c r="C4439" s="73">
        <v>0</v>
      </c>
    </row>
    <row r="4440" spans="1:3">
      <c r="A4440" s="68" t="s">
        <v>8615</v>
      </c>
      <c r="B4440" s="69" t="s">
        <v>8616</v>
      </c>
      <c r="C4440" s="70">
        <v>2.9000000000000001E-2</v>
      </c>
    </row>
    <row r="4441" spans="1:3">
      <c r="A4441" s="71" t="s">
        <v>8617</v>
      </c>
      <c r="B4441" s="72" t="s">
        <v>8618</v>
      </c>
      <c r="C4441" s="73">
        <v>1.2E-2</v>
      </c>
    </row>
    <row r="4442" spans="1:3">
      <c r="A4442" s="68" t="s">
        <v>8619</v>
      </c>
      <c r="B4442" s="69" t="s">
        <v>8620</v>
      </c>
      <c r="C4442" s="70">
        <v>2.4E-2</v>
      </c>
    </row>
    <row r="4443" spans="1:3">
      <c r="A4443" s="71" t="s">
        <v>8621</v>
      </c>
      <c r="B4443" s="72" t="s">
        <v>8622</v>
      </c>
      <c r="C4443" s="73">
        <v>3.7999999999999999E-2</v>
      </c>
    </row>
    <row r="4444" spans="1:3">
      <c r="A4444" s="68" t="s">
        <v>8623</v>
      </c>
      <c r="B4444" s="69" t="s">
        <v>8624</v>
      </c>
      <c r="C4444" s="70">
        <v>1.4E-2</v>
      </c>
    </row>
    <row r="4445" spans="1:3">
      <c r="A4445" s="71" t="s">
        <v>8625</v>
      </c>
      <c r="B4445" s="72" t="s">
        <v>8626</v>
      </c>
      <c r="C4445" s="73">
        <v>1.4999999999999999E-2</v>
      </c>
    </row>
    <row r="4446" spans="1:3">
      <c r="A4446" s="68" t="s">
        <v>8627</v>
      </c>
      <c r="B4446" s="69" t="s">
        <v>8628</v>
      </c>
      <c r="C4446" s="70">
        <v>0</v>
      </c>
    </row>
    <row r="4447" spans="1:3">
      <c r="A4447" s="71" t="s">
        <v>8629</v>
      </c>
      <c r="B4447" s="72" t="s">
        <v>8630</v>
      </c>
      <c r="C4447" s="73">
        <v>1E-3</v>
      </c>
    </row>
    <row r="4448" spans="1:3">
      <c r="A4448" s="68" t="s">
        <v>8631</v>
      </c>
      <c r="B4448" s="69" t="s">
        <v>8632</v>
      </c>
      <c r="C4448" s="70">
        <v>5.0000000000000001E-3</v>
      </c>
    </row>
    <row r="4449" spans="1:3">
      <c r="A4449" s="71" t="s">
        <v>8633</v>
      </c>
      <c r="B4449" s="72" t="s">
        <v>8634</v>
      </c>
      <c r="C4449" s="73">
        <v>5.0000000000000001E-3</v>
      </c>
    </row>
    <row r="4450" spans="1:3">
      <c r="A4450" s="68" t="s">
        <v>8635</v>
      </c>
      <c r="B4450" s="69" t="s">
        <v>8636</v>
      </c>
      <c r="C4450" s="70">
        <v>2.93E-2</v>
      </c>
    </row>
    <row r="4451" spans="1:3">
      <c r="A4451" s="71" t="s">
        <v>8637</v>
      </c>
      <c r="B4451" s="72" t="s">
        <v>8638</v>
      </c>
      <c r="C4451" s="73">
        <v>2E-3</v>
      </c>
    </row>
    <row r="4452" spans="1:3">
      <c r="A4452" s="68" t="s">
        <v>8639</v>
      </c>
      <c r="B4452" s="69" t="s">
        <v>8624</v>
      </c>
      <c r="C4452" s="70">
        <v>1.6E-2</v>
      </c>
    </row>
    <row r="4453" spans="1:3">
      <c r="A4453" s="71" t="s">
        <v>8640</v>
      </c>
      <c r="B4453" s="72" t="s">
        <v>8641</v>
      </c>
      <c r="C4453" s="73">
        <v>1.7999999999999999E-2</v>
      </c>
    </row>
    <row r="4454" spans="1:3">
      <c r="A4454" s="68" t="s">
        <v>8642</v>
      </c>
      <c r="B4454" s="69" t="s">
        <v>8643</v>
      </c>
      <c r="C4454" s="70">
        <v>1.4999999999999999E-2</v>
      </c>
    </row>
    <row r="4455" spans="1:3">
      <c r="A4455" s="71" t="s">
        <v>8644</v>
      </c>
      <c r="B4455" s="72" t="s">
        <v>8645</v>
      </c>
      <c r="C4455" s="73">
        <v>1.2999999999999999E-2</v>
      </c>
    </row>
    <row r="4456" spans="1:3">
      <c r="A4456" s="68" t="s">
        <v>8646</v>
      </c>
      <c r="B4456" s="69" t="s">
        <v>8647</v>
      </c>
      <c r="C4456" s="70">
        <v>7.0000000000000001E-3</v>
      </c>
    </row>
    <row r="4457" spans="1:3">
      <c r="A4457" s="71" t="s">
        <v>8648</v>
      </c>
      <c r="B4457" s="72" t="s">
        <v>8649</v>
      </c>
      <c r="C4457" s="73">
        <v>6.0000000000000001E-3</v>
      </c>
    </row>
    <row r="4458" spans="1:3">
      <c r="A4458" s="68" t="s">
        <v>8650</v>
      </c>
      <c r="B4458" s="69" t="s">
        <v>8651</v>
      </c>
      <c r="C4458" s="70">
        <v>6.0000000000000001E-3</v>
      </c>
    </row>
    <row r="4459" spans="1:3">
      <c r="A4459" s="71" t="s">
        <v>8652</v>
      </c>
      <c r="B4459" s="72" t="s">
        <v>8653</v>
      </c>
      <c r="C4459" s="73">
        <v>7.0000000000000001E-3</v>
      </c>
    </row>
    <row r="4460" spans="1:3">
      <c r="A4460" s="68" t="s">
        <v>8654</v>
      </c>
      <c r="B4460" s="69" t="s">
        <v>8655</v>
      </c>
      <c r="C4460" s="70">
        <v>0.02</v>
      </c>
    </row>
    <row r="4461" spans="1:3">
      <c r="A4461" s="71" t="s">
        <v>8656</v>
      </c>
      <c r="B4461" s="72" t="s">
        <v>8657</v>
      </c>
      <c r="C4461" s="73">
        <v>6.0000000000000001E-3</v>
      </c>
    </row>
    <row r="4462" spans="1:3">
      <c r="A4462" s="68" t="s">
        <v>8658</v>
      </c>
      <c r="B4462" s="69" t="s">
        <v>8659</v>
      </c>
      <c r="C4462" s="70">
        <v>2.1000000000000001E-2</v>
      </c>
    </row>
    <row r="4463" spans="1:3">
      <c r="A4463" s="71" t="s">
        <v>8660</v>
      </c>
      <c r="B4463" s="72" t="s">
        <v>8661</v>
      </c>
      <c r="C4463" s="73">
        <v>2.5999999999999999E-2</v>
      </c>
    </row>
    <row r="4464" spans="1:3">
      <c r="A4464" s="68" t="s">
        <v>8662</v>
      </c>
      <c r="B4464" s="69" t="s">
        <v>8663</v>
      </c>
      <c r="C4464" s="70">
        <v>2.3E-2</v>
      </c>
    </row>
    <row r="4465" spans="1:3">
      <c r="A4465" s="71" t="s">
        <v>8664</v>
      </c>
      <c r="B4465" s="72" t="s">
        <v>8665</v>
      </c>
      <c r="C4465" s="73">
        <v>2.5999999999999999E-2</v>
      </c>
    </row>
    <row r="4466" spans="1:3">
      <c r="A4466" s="68" t="s">
        <v>8666</v>
      </c>
      <c r="B4466" s="69" t="s">
        <v>8667</v>
      </c>
      <c r="C4466" s="70">
        <v>1.7999999999999999E-2</v>
      </c>
    </row>
    <row r="4467" spans="1:3">
      <c r="A4467" s="71" t="s">
        <v>8668</v>
      </c>
      <c r="B4467" s="72" t="s">
        <v>8669</v>
      </c>
      <c r="C4467" s="73">
        <v>1.7999999999999999E-2</v>
      </c>
    </row>
    <row r="4468" spans="1:3">
      <c r="A4468" s="68" t="s">
        <v>8670</v>
      </c>
      <c r="B4468" s="69" t="s">
        <v>8671</v>
      </c>
      <c r="C4468" s="70">
        <v>1.7999999999999999E-2</v>
      </c>
    </row>
    <row r="4469" spans="1:3">
      <c r="A4469" s="71" t="s">
        <v>8672</v>
      </c>
      <c r="B4469" s="72" t="s">
        <v>8673</v>
      </c>
      <c r="C4469" s="73">
        <v>3.3000000000000002E-2</v>
      </c>
    </row>
    <row r="4470" spans="1:3">
      <c r="A4470" s="68" t="s">
        <v>8674</v>
      </c>
      <c r="B4470" s="69" t="s">
        <v>8675</v>
      </c>
      <c r="C4470" s="70">
        <v>3.2000000000000001E-2</v>
      </c>
    </row>
    <row r="4471" spans="1:3">
      <c r="A4471" s="71" t="s">
        <v>8676</v>
      </c>
      <c r="B4471" s="72" t="s">
        <v>8677</v>
      </c>
      <c r="C4471" s="73">
        <v>8.0000000000000002E-3</v>
      </c>
    </row>
    <row r="4472" spans="1:3">
      <c r="A4472" s="68" t="s">
        <v>8678</v>
      </c>
      <c r="B4472" s="69" t="s">
        <v>8679</v>
      </c>
      <c r="C4472" s="70">
        <v>8.9999999999999993E-3</v>
      </c>
    </row>
    <row r="4473" spans="1:3">
      <c r="A4473" s="71" t="s">
        <v>8680</v>
      </c>
      <c r="B4473" s="72" t="s">
        <v>8681</v>
      </c>
      <c r="C4473" s="73">
        <v>1E-3</v>
      </c>
    </row>
    <row r="4474" spans="1:3">
      <c r="A4474" s="68" t="s">
        <v>8682</v>
      </c>
      <c r="B4474" s="69" t="s">
        <v>8683</v>
      </c>
      <c r="C4474" s="70">
        <v>9.0999999999999998E-2</v>
      </c>
    </row>
    <row r="4475" spans="1:3">
      <c r="A4475" s="71" t="s">
        <v>8684</v>
      </c>
      <c r="B4475" s="72" t="s">
        <v>8685</v>
      </c>
      <c r="C4475" s="73">
        <v>7.1999999999999995E-2</v>
      </c>
    </row>
    <row r="4476" spans="1:3">
      <c r="A4476" s="68" t="s">
        <v>8686</v>
      </c>
      <c r="B4476" s="69" t="s">
        <v>8687</v>
      </c>
      <c r="C4476" s="70">
        <v>2.5000000000000001E-2</v>
      </c>
    </row>
    <row r="4477" spans="1:3">
      <c r="A4477" s="71" t="s">
        <v>8688</v>
      </c>
      <c r="B4477" s="72" t="s">
        <v>8689</v>
      </c>
      <c r="C4477" s="73">
        <v>3.2000000000000001E-2</v>
      </c>
    </row>
    <row r="4478" spans="1:3">
      <c r="A4478" s="68" t="s">
        <v>8690</v>
      </c>
      <c r="B4478" s="69" t="s">
        <v>8691</v>
      </c>
      <c r="C4478" s="70">
        <v>3.5000000000000003E-2</v>
      </c>
    </row>
    <row r="4479" spans="1:3">
      <c r="A4479" s="71" t="s">
        <v>8692</v>
      </c>
      <c r="B4479" s="72" t="s">
        <v>8693</v>
      </c>
      <c r="C4479" s="73">
        <v>3.5999999999999997E-2</v>
      </c>
    </row>
    <row r="4480" spans="1:3">
      <c r="A4480" s="68" t="s">
        <v>8694</v>
      </c>
      <c r="B4480" s="69" t="s">
        <v>8695</v>
      </c>
      <c r="C4480" s="70">
        <v>3.7999999999999999E-2</v>
      </c>
    </row>
    <row r="4481" spans="1:3">
      <c r="A4481" s="71" t="s">
        <v>8696</v>
      </c>
      <c r="B4481" s="72" t="s">
        <v>8697</v>
      </c>
      <c r="C4481" s="73">
        <v>3.7999999999999999E-2</v>
      </c>
    </row>
    <row r="4482" spans="1:3">
      <c r="A4482" s="68" t="s">
        <v>8698</v>
      </c>
      <c r="B4482" s="69" t="s">
        <v>8699</v>
      </c>
      <c r="C4482" s="70">
        <v>0.04</v>
      </c>
    </row>
    <row r="4483" spans="1:3">
      <c r="A4483" s="71" t="s">
        <v>8700</v>
      </c>
      <c r="B4483" s="72" t="s">
        <v>8701</v>
      </c>
      <c r="C4483" s="73">
        <v>4.1000000000000002E-2</v>
      </c>
    </row>
    <row r="4484" spans="1:3">
      <c r="A4484" s="68" t="s">
        <v>8702</v>
      </c>
      <c r="B4484" s="69" t="s">
        <v>8703</v>
      </c>
      <c r="C4484" s="70">
        <v>4.2000000000000003E-2</v>
      </c>
    </row>
    <row r="4485" spans="1:3">
      <c r="A4485" s="71" t="s">
        <v>8704</v>
      </c>
      <c r="B4485" s="72" t="s">
        <v>8705</v>
      </c>
      <c r="C4485" s="73">
        <v>4.2999999999999997E-2</v>
      </c>
    </row>
    <row r="4486" spans="1:3">
      <c r="A4486" s="68" t="s">
        <v>8706</v>
      </c>
      <c r="B4486" s="69" t="s">
        <v>8707</v>
      </c>
      <c r="C4486" s="70">
        <v>4.3999999999999997E-2</v>
      </c>
    </row>
    <row r="4487" spans="1:3">
      <c r="A4487" s="71" t="s">
        <v>8708</v>
      </c>
      <c r="B4487" s="72" t="s">
        <v>8709</v>
      </c>
      <c r="C4487" s="73">
        <v>4.2999999999999997E-2</v>
      </c>
    </row>
    <row r="4488" spans="1:3">
      <c r="A4488" s="68" t="s">
        <v>8710</v>
      </c>
      <c r="B4488" s="69" t="s">
        <v>8711</v>
      </c>
      <c r="C4488" s="70">
        <v>4.4999999999999998E-2</v>
      </c>
    </row>
    <row r="4489" spans="1:3">
      <c r="A4489" s="71" t="s">
        <v>8712</v>
      </c>
      <c r="B4489" s="72" t="s">
        <v>8713</v>
      </c>
      <c r="C4489" s="73">
        <v>4.2999999999999997E-2</v>
      </c>
    </row>
    <row r="4490" spans="1:3">
      <c r="A4490" s="68" t="s">
        <v>8714</v>
      </c>
      <c r="B4490" s="69" t="s">
        <v>8715</v>
      </c>
      <c r="C4490" s="70">
        <v>4.3999999999999997E-2</v>
      </c>
    </row>
    <row r="4491" spans="1:3">
      <c r="A4491" s="71" t="s">
        <v>8716</v>
      </c>
      <c r="B4491" s="72" t="s">
        <v>8717</v>
      </c>
      <c r="C4491" s="73">
        <v>4.4999999999999998E-2</v>
      </c>
    </row>
    <row r="4492" spans="1:3">
      <c r="A4492" s="68" t="s">
        <v>8718</v>
      </c>
      <c r="B4492" s="69" t="s">
        <v>8719</v>
      </c>
      <c r="C4492" s="70">
        <v>1.7999999999999999E-2</v>
      </c>
    </row>
    <row r="4493" spans="1:3">
      <c r="A4493" s="71" t="s">
        <v>8720</v>
      </c>
      <c r="B4493" s="72" t="s">
        <v>8721</v>
      </c>
      <c r="C4493" s="73">
        <v>3.2000000000000001E-2</v>
      </c>
    </row>
    <row r="4494" spans="1:3">
      <c r="A4494" s="68" t="s">
        <v>8722</v>
      </c>
      <c r="B4494" s="69" t="s">
        <v>8723</v>
      </c>
      <c r="C4494" s="70">
        <v>7.0000000000000001E-3</v>
      </c>
    </row>
    <row r="4495" spans="1:3">
      <c r="A4495" s="71" t="s">
        <v>8724</v>
      </c>
      <c r="B4495" s="72" t="s">
        <v>8725</v>
      </c>
      <c r="C4495" s="73">
        <v>3.0000000000000001E-3</v>
      </c>
    </row>
    <row r="4496" spans="1:3">
      <c r="A4496" s="68" t="s">
        <v>8726</v>
      </c>
      <c r="B4496" s="69" t="s">
        <v>8727</v>
      </c>
      <c r="C4496" s="70">
        <v>3.6999999999999998E-2</v>
      </c>
    </row>
    <row r="4497" spans="1:3">
      <c r="A4497" s="71" t="s">
        <v>8728</v>
      </c>
      <c r="B4497" s="72" t="s">
        <v>8729</v>
      </c>
      <c r="C4497" s="73">
        <v>3.7999999999999999E-2</v>
      </c>
    </row>
    <row r="4498" spans="1:3">
      <c r="A4498" s="68" t="s">
        <v>8730</v>
      </c>
      <c r="B4498" s="69" t="s">
        <v>8731</v>
      </c>
      <c r="C4498" s="70">
        <v>0.04</v>
      </c>
    </row>
    <row r="4499" spans="1:3">
      <c r="A4499" s="71" t="s">
        <v>8732</v>
      </c>
      <c r="B4499" s="72" t="s">
        <v>8733</v>
      </c>
      <c r="C4499" s="73">
        <v>4.2000000000000003E-2</v>
      </c>
    </row>
    <row r="4500" spans="1:3">
      <c r="A4500" s="68" t="s">
        <v>8734</v>
      </c>
      <c r="B4500" s="69" t="s">
        <v>8735</v>
      </c>
      <c r="C4500" s="70">
        <v>4.2999999999999997E-2</v>
      </c>
    </row>
    <row r="4501" spans="1:3">
      <c r="A4501" s="71" t="s">
        <v>8736</v>
      </c>
      <c r="B4501" s="72" t="s">
        <v>8737</v>
      </c>
      <c r="C4501" s="73">
        <v>4.3999999999999997E-2</v>
      </c>
    </row>
    <row r="4502" spans="1:3">
      <c r="A4502" s="68" t="s">
        <v>8738</v>
      </c>
      <c r="B4502" s="69" t="s">
        <v>8739</v>
      </c>
      <c r="C4502" s="70">
        <v>4.3999999999999997E-2</v>
      </c>
    </row>
    <row r="4503" spans="1:3">
      <c r="A4503" s="71" t="s">
        <v>8740</v>
      </c>
      <c r="B4503" s="72" t="s">
        <v>8741</v>
      </c>
      <c r="C4503" s="73">
        <v>4.4999999999999998E-2</v>
      </c>
    </row>
    <row r="4504" spans="1:3">
      <c r="A4504" s="68" t="s">
        <v>8742</v>
      </c>
      <c r="B4504" s="69" t="s">
        <v>8743</v>
      </c>
      <c r="C4504" s="70">
        <v>4.4999999999999998E-2</v>
      </c>
    </row>
    <row r="4505" spans="1:3">
      <c r="A4505" s="71" t="s">
        <v>8744</v>
      </c>
      <c r="B4505" s="72" t="s">
        <v>8745</v>
      </c>
      <c r="C4505" s="73">
        <v>2.8000000000000001E-2</v>
      </c>
    </row>
    <row r="4506" spans="1:3">
      <c r="A4506" s="68" t="s">
        <v>8746</v>
      </c>
      <c r="B4506" s="69" t="s">
        <v>8747</v>
      </c>
      <c r="C4506" s="70">
        <v>2.8000000000000001E-2</v>
      </c>
    </row>
    <row r="4507" spans="1:3">
      <c r="A4507" s="71" t="s">
        <v>8748</v>
      </c>
      <c r="B4507" s="72" t="s">
        <v>8749</v>
      </c>
      <c r="C4507" s="73">
        <v>2.7E-2</v>
      </c>
    </row>
    <row r="4508" spans="1:3">
      <c r="A4508" s="68" t="s">
        <v>8750</v>
      </c>
      <c r="B4508" s="69" t="s">
        <v>8751</v>
      </c>
      <c r="C4508" s="70">
        <v>2.5999999999999999E-2</v>
      </c>
    </row>
    <row r="4509" spans="1:3">
      <c r="A4509" s="71" t="s">
        <v>8752</v>
      </c>
      <c r="B4509" s="72" t="s">
        <v>8753</v>
      </c>
      <c r="C4509" s="73">
        <v>2.5999999999999999E-2</v>
      </c>
    </row>
    <row r="4510" spans="1:3">
      <c r="A4510" s="68" t="s">
        <v>8754</v>
      </c>
      <c r="B4510" s="69" t="s">
        <v>8755</v>
      </c>
      <c r="C4510" s="70">
        <v>2.5000000000000001E-2</v>
      </c>
    </row>
    <row r="4511" spans="1:3">
      <c r="A4511" s="71" t="s">
        <v>8756</v>
      </c>
      <c r="B4511" s="72" t="s">
        <v>8757</v>
      </c>
      <c r="C4511" s="73">
        <v>2.5000000000000001E-2</v>
      </c>
    </row>
    <row r="4512" spans="1:3">
      <c r="A4512" s="68" t="s">
        <v>8758</v>
      </c>
      <c r="B4512" s="69" t="s">
        <v>8759</v>
      </c>
      <c r="C4512" s="70">
        <v>2.5000000000000001E-2</v>
      </c>
    </row>
    <row r="4513" spans="1:3">
      <c r="A4513" s="71" t="s">
        <v>8760</v>
      </c>
      <c r="B4513" s="72" t="s">
        <v>8761</v>
      </c>
      <c r="C4513" s="73">
        <v>2.4E-2</v>
      </c>
    </row>
    <row r="4514" spans="1:3">
      <c r="A4514" s="68" t="s">
        <v>8762</v>
      </c>
      <c r="B4514" s="69" t="s">
        <v>8763</v>
      </c>
      <c r="C4514" s="70">
        <v>2.3E-2</v>
      </c>
    </row>
    <row r="4515" spans="1:3">
      <c r="A4515" s="71" t="s">
        <v>8764</v>
      </c>
      <c r="B4515" s="72" t="s">
        <v>8765</v>
      </c>
      <c r="C4515" s="73">
        <v>2.3E-2</v>
      </c>
    </row>
    <row r="4516" spans="1:3">
      <c r="A4516" s="68" t="s">
        <v>8766</v>
      </c>
      <c r="B4516" s="69" t="s">
        <v>8767</v>
      </c>
      <c r="C4516" s="70">
        <v>2.1999999999999999E-2</v>
      </c>
    </row>
    <row r="4517" spans="1:3">
      <c r="A4517" s="71" t="s">
        <v>8768</v>
      </c>
      <c r="B4517" s="72" t="s">
        <v>8769</v>
      </c>
      <c r="C4517" s="73">
        <v>2.1000000000000001E-2</v>
      </c>
    </row>
    <row r="4518" spans="1:3">
      <c r="A4518" s="68" t="s">
        <v>8770</v>
      </c>
      <c r="B4518" s="69" t="s">
        <v>8771</v>
      </c>
      <c r="C4518" s="70">
        <v>0.02</v>
      </c>
    </row>
    <row r="4519" spans="1:3">
      <c r="A4519" s="71" t="s">
        <v>8772</v>
      </c>
      <c r="B4519" s="72" t="s">
        <v>8773</v>
      </c>
      <c r="C4519" s="73">
        <v>0.02</v>
      </c>
    </row>
    <row r="4520" spans="1:3">
      <c r="A4520" s="68" t="s">
        <v>8774</v>
      </c>
      <c r="B4520" s="69" t="s">
        <v>8775</v>
      </c>
      <c r="C4520" s="70">
        <v>1.9E-2</v>
      </c>
    </row>
    <row r="4521" spans="1:3">
      <c r="A4521" s="71" t="s">
        <v>8776</v>
      </c>
      <c r="B4521" s="72" t="s">
        <v>8777</v>
      </c>
      <c r="C4521" s="73">
        <v>1.7999999999999999E-2</v>
      </c>
    </row>
    <row r="4522" spans="1:3">
      <c r="A4522" s="68" t="s">
        <v>8778</v>
      </c>
      <c r="B4522" s="69" t="s">
        <v>8779</v>
      </c>
      <c r="C4522" s="70">
        <v>1.7000000000000001E-2</v>
      </c>
    </row>
    <row r="4523" spans="1:3">
      <c r="A4523" s="71" t="s">
        <v>8780</v>
      </c>
      <c r="B4523" s="72" t="s">
        <v>8781</v>
      </c>
      <c r="C4523" s="73">
        <v>1.6E-2</v>
      </c>
    </row>
    <row r="4524" spans="1:3">
      <c r="A4524" s="68" t="s">
        <v>8782</v>
      </c>
      <c r="B4524" s="69" t="s">
        <v>8783</v>
      </c>
      <c r="C4524" s="70">
        <v>1.4999999999999999E-2</v>
      </c>
    </row>
    <row r="4525" spans="1:3">
      <c r="A4525" s="71" t="s">
        <v>8784</v>
      </c>
      <c r="B4525" s="72" t="s">
        <v>8785</v>
      </c>
      <c r="C4525" s="73">
        <v>1.4E-2</v>
      </c>
    </row>
    <row r="4526" spans="1:3">
      <c r="A4526" s="68" t="s">
        <v>8786</v>
      </c>
      <c r="B4526" s="69" t="s">
        <v>8787</v>
      </c>
      <c r="C4526" s="70">
        <v>1.2E-2</v>
      </c>
    </row>
    <row r="4527" spans="1:3">
      <c r="A4527" s="71" t="s">
        <v>8788</v>
      </c>
      <c r="B4527" s="72" t="s">
        <v>8789</v>
      </c>
      <c r="C4527" s="73">
        <v>3.0000000000000001E-3</v>
      </c>
    </row>
    <row r="4528" spans="1:3">
      <c r="A4528" s="68" t="s">
        <v>8790</v>
      </c>
      <c r="B4528" s="69" t="s">
        <v>8791</v>
      </c>
      <c r="C4528" s="70">
        <v>5.0000000000000001E-3</v>
      </c>
    </row>
    <row r="4529" spans="1:3">
      <c r="A4529" s="71" t="s">
        <v>8792</v>
      </c>
      <c r="B4529" s="72" t="s">
        <v>8793</v>
      </c>
      <c r="C4529" s="73">
        <v>2E-3</v>
      </c>
    </row>
    <row r="4530" spans="1:3">
      <c r="A4530" s="68" t="s">
        <v>8794</v>
      </c>
      <c r="B4530" s="69" t="s">
        <v>8795</v>
      </c>
      <c r="C4530" s="70">
        <v>3.7999999999999999E-2</v>
      </c>
    </row>
    <row r="4531" spans="1:3">
      <c r="A4531" s="71" t="s">
        <v>8796</v>
      </c>
      <c r="B4531" s="72" t="s">
        <v>8797</v>
      </c>
      <c r="C4531" s="73">
        <v>3.0000000000000001E-3</v>
      </c>
    </row>
    <row r="4532" spans="1:3">
      <c r="A4532" s="68" t="s">
        <v>8798</v>
      </c>
      <c r="B4532" s="69" t="s">
        <v>8799</v>
      </c>
      <c r="C4532" s="70">
        <v>1.4E-2</v>
      </c>
    </row>
    <row r="4533" spans="1:3">
      <c r="A4533" s="71" t="s">
        <v>8800</v>
      </c>
      <c r="B4533" s="72" t="s">
        <v>8801</v>
      </c>
      <c r="C4533" s="73">
        <v>1.0999999999999999E-2</v>
      </c>
    </row>
    <row r="4534" spans="1:3">
      <c r="A4534" s="68" t="s">
        <v>8802</v>
      </c>
      <c r="B4534" s="69" t="s">
        <v>8803</v>
      </c>
      <c r="C4534" s="70">
        <v>0.03</v>
      </c>
    </row>
    <row r="4535" spans="1:3">
      <c r="A4535" s="71" t="s">
        <v>8804</v>
      </c>
      <c r="B4535" s="72" t="s">
        <v>8805</v>
      </c>
      <c r="C4535" s="73">
        <v>1.4E-2</v>
      </c>
    </row>
    <row r="4536" spans="1:3">
      <c r="A4536" s="68" t="s">
        <v>8806</v>
      </c>
      <c r="B4536" s="69" t="s">
        <v>8807</v>
      </c>
      <c r="C4536" s="70">
        <v>0.02</v>
      </c>
    </row>
    <row r="4537" spans="1:3">
      <c r="A4537" s="71" t="s">
        <v>8808</v>
      </c>
      <c r="B4537" s="72" t="s">
        <v>8809</v>
      </c>
      <c r="C4537" s="73">
        <v>0.25800000000000001</v>
      </c>
    </row>
    <row r="4538" spans="1:3">
      <c r="A4538" s="68" t="s">
        <v>8810</v>
      </c>
      <c r="B4538" s="69" t="s">
        <v>8811</v>
      </c>
      <c r="C4538" s="70">
        <v>1E-3</v>
      </c>
    </row>
    <row r="4539" spans="1:3">
      <c r="A4539" s="71" t="s">
        <v>8812</v>
      </c>
      <c r="B4539" s="72" t="s">
        <v>8813</v>
      </c>
      <c r="C4539" s="73">
        <v>0.218</v>
      </c>
    </row>
    <row r="4540" spans="1:3">
      <c r="A4540" s="68" t="s">
        <v>8814</v>
      </c>
      <c r="B4540" s="69" t="s">
        <v>8815</v>
      </c>
      <c r="C4540" s="70">
        <v>0.432</v>
      </c>
    </row>
    <row r="4541" spans="1:3">
      <c r="A4541" s="71" t="s">
        <v>8816</v>
      </c>
      <c r="B4541" s="72" t="s">
        <v>8817</v>
      </c>
      <c r="C4541" s="73">
        <v>1.2600000000000001E-3</v>
      </c>
    </row>
    <row r="4542" spans="1:3">
      <c r="A4542" s="68" t="s">
        <v>8818</v>
      </c>
      <c r="B4542" s="69" t="s">
        <v>8819</v>
      </c>
      <c r="C4542" s="70">
        <v>2.3400000000000001E-3</v>
      </c>
    </row>
    <row r="4543" spans="1:3">
      <c r="A4543" s="71" t="s">
        <v>8820</v>
      </c>
      <c r="B4543" s="72" t="s">
        <v>8821</v>
      </c>
      <c r="C4543" s="73">
        <v>2.35E-2</v>
      </c>
    </row>
    <row r="4544" spans="1:3">
      <c r="A4544" s="68" t="s">
        <v>8822</v>
      </c>
      <c r="B4544" s="69" t="s">
        <v>8823</v>
      </c>
      <c r="C4544" s="70">
        <v>1.04E-2</v>
      </c>
    </row>
    <row r="4545" spans="1:3">
      <c r="A4545" s="71" t="s">
        <v>8824</v>
      </c>
      <c r="B4545" s="72" t="s">
        <v>8825</v>
      </c>
      <c r="C4545" s="73">
        <v>1.8620000000000001E-2</v>
      </c>
    </row>
    <row r="4546" spans="1:3">
      <c r="A4546" s="68" t="s">
        <v>8826</v>
      </c>
      <c r="B4546" s="69" t="s">
        <v>944</v>
      </c>
      <c r="C4546" s="70">
        <v>4.0000000000000001E-3</v>
      </c>
    </row>
    <row r="4547" spans="1:3">
      <c r="A4547" s="71" t="s">
        <v>8827</v>
      </c>
      <c r="B4547" s="72" t="s">
        <v>8828</v>
      </c>
      <c r="C4547" s="73">
        <v>3.6420000000000001E-2</v>
      </c>
    </row>
    <row r="4548" spans="1:3">
      <c r="A4548" s="68" t="s">
        <v>8829</v>
      </c>
      <c r="B4548" s="69" t="s">
        <v>8830</v>
      </c>
      <c r="C4548" s="70">
        <v>3.0000000000000001E-3</v>
      </c>
    </row>
    <row r="4549" spans="1:3">
      <c r="A4549" s="71" t="s">
        <v>8831</v>
      </c>
      <c r="B4549" s="72" t="s">
        <v>8832</v>
      </c>
      <c r="C4549" s="73">
        <v>8.6699999999999999E-2</v>
      </c>
    </row>
    <row r="4550" spans="1:3">
      <c r="A4550" s="68" t="s">
        <v>8833</v>
      </c>
      <c r="B4550" s="69" t="s">
        <v>8834</v>
      </c>
      <c r="C4550" s="70">
        <v>1.37E-2</v>
      </c>
    </row>
    <row r="4551" spans="1:3">
      <c r="A4551" s="71" t="s">
        <v>8835</v>
      </c>
      <c r="B4551" s="72" t="s">
        <v>8836</v>
      </c>
      <c r="C4551" s="73">
        <v>0</v>
      </c>
    </row>
    <row r="4552" spans="1:3">
      <c r="A4552" s="68" t="s">
        <v>8837</v>
      </c>
      <c r="B4552" s="69" t="s">
        <v>8838</v>
      </c>
      <c r="C4552" s="70">
        <v>0</v>
      </c>
    </row>
    <row r="4553" spans="1:3">
      <c r="A4553" s="71" t="s">
        <v>8839</v>
      </c>
      <c r="B4553" s="72" t="s">
        <v>8840</v>
      </c>
      <c r="C4553" s="73">
        <v>1.23E-2</v>
      </c>
    </row>
    <row r="4554" spans="1:3">
      <c r="A4554" s="68" t="s">
        <v>8841</v>
      </c>
      <c r="B4554" s="69" t="s">
        <v>8842</v>
      </c>
      <c r="C4554" s="70">
        <v>0</v>
      </c>
    </row>
    <row r="4555" spans="1:3">
      <c r="A4555" s="71" t="s">
        <v>8843</v>
      </c>
      <c r="B4555" s="72" t="s">
        <v>8844</v>
      </c>
      <c r="C4555" s="73">
        <v>0</v>
      </c>
    </row>
    <row r="4556" spans="1:3">
      <c r="A4556" s="68" t="s">
        <v>8845</v>
      </c>
      <c r="B4556" s="69" t="s">
        <v>8846</v>
      </c>
      <c r="C4556" s="70">
        <v>0</v>
      </c>
    </row>
    <row r="4557" spans="1:3">
      <c r="A4557" s="71" t="s">
        <v>8847</v>
      </c>
      <c r="B4557" s="72" t="s">
        <v>8848</v>
      </c>
      <c r="C4557" s="73">
        <v>0</v>
      </c>
    </row>
    <row r="4558" spans="1:3">
      <c r="A4558" s="68" t="s">
        <v>8849</v>
      </c>
      <c r="B4558" s="69" t="s">
        <v>8850</v>
      </c>
      <c r="C4558" s="70">
        <v>8.9999999999999993E-3</v>
      </c>
    </row>
    <row r="4559" spans="1:3">
      <c r="A4559" s="71" t="s">
        <v>8851</v>
      </c>
      <c r="B4559" s="72" t="s">
        <v>8852</v>
      </c>
      <c r="C4559" s="73">
        <v>8.0000000000000002E-3</v>
      </c>
    </row>
    <row r="4560" spans="1:3">
      <c r="A4560" s="68" t="s">
        <v>8853</v>
      </c>
      <c r="B4560" s="69" t="s">
        <v>8854</v>
      </c>
      <c r="C4560" s="70">
        <v>7.0000000000000001E-3</v>
      </c>
    </row>
    <row r="4561" spans="1:3">
      <c r="A4561" s="71" t="s">
        <v>8855</v>
      </c>
      <c r="B4561" s="72" t="s">
        <v>8856</v>
      </c>
      <c r="C4561" s="73">
        <v>2.5000000000000001E-2</v>
      </c>
    </row>
    <row r="4562" spans="1:3">
      <c r="A4562" s="68" t="s">
        <v>8857</v>
      </c>
      <c r="B4562" s="69" t="s">
        <v>8858</v>
      </c>
      <c r="C4562" s="70">
        <v>2.2540000000000001E-2</v>
      </c>
    </row>
    <row r="4563" spans="1:3">
      <c r="A4563" s="71" t="s">
        <v>8859</v>
      </c>
      <c r="B4563" s="72" t="s">
        <v>8860</v>
      </c>
      <c r="C4563" s="73">
        <v>3.6600000000000001E-2</v>
      </c>
    </row>
    <row r="4564" spans="1:3">
      <c r="A4564" s="68" t="s">
        <v>8861</v>
      </c>
      <c r="B4564" s="69" t="s">
        <v>8862</v>
      </c>
      <c r="C4564" s="70">
        <v>3.49E-2</v>
      </c>
    </row>
    <row r="4565" spans="1:3">
      <c r="A4565" s="71" t="s">
        <v>8863</v>
      </c>
      <c r="B4565" s="72" t="s">
        <v>8864</v>
      </c>
      <c r="C4565" s="73">
        <v>0.1176</v>
      </c>
    </row>
    <row r="4566" spans="1:3">
      <c r="A4566" s="68" t="s">
        <v>8865</v>
      </c>
      <c r="B4566" s="69" t="s">
        <v>8866</v>
      </c>
      <c r="C4566" s="70">
        <v>4.0800000000000003E-2</v>
      </c>
    </row>
    <row r="4567" spans="1:3">
      <c r="A4567" s="71" t="s">
        <v>8867</v>
      </c>
      <c r="B4567" s="72" t="s">
        <v>8868</v>
      </c>
      <c r="C4567" s="73">
        <v>9.6200000000000001E-3</v>
      </c>
    </row>
    <row r="4568" spans="1:3">
      <c r="A4568" s="68" t="s">
        <v>8869</v>
      </c>
      <c r="B4568" s="69" t="s">
        <v>8870</v>
      </c>
      <c r="C4568" s="70">
        <v>2E-3</v>
      </c>
    </row>
    <row r="4569" spans="1:3">
      <c r="A4569" s="71" t="s">
        <v>8871</v>
      </c>
      <c r="B4569" s="72" t="s">
        <v>8872</v>
      </c>
      <c r="C4569" s="73">
        <v>0</v>
      </c>
    </row>
    <row r="4570" spans="1:3">
      <c r="A4570" s="68" t="s">
        <v>8873</v>
      </c>
      <c r="B4570" s="69" t="s">
        <v>8874</v>
      </c>
      <c r="C4570" s="70">
        <v>0</v>
      </c>
    </row>
    <row r="4571" spans="1:3">
      <c r="A4571" s="71" t="s">
        <v>8875</v>
      </c>
      <c r="B4571" s="72" t="s">
        <v>8876</v>
      </c>
      <c r="C4571" s="73">
        <v>0</v>
      </c>
    </row>
    <row r="4572" spans="1:3">
      <c r="A4572" s="68" t="s">
        <v>8877</v>
      </c>
      <c r="B4572" s="69" t="s">
        <v>8878</v>
      </c>
      <c r="C4572" s="70">
        <v>4.7000000000000002E-3</v>
      </c>
    </row>
    <row r="4573" spans="1:3">
      <c r="A4573" s="71" t="s">
        <v>8879</v>
      </c>
      <c r="B4573" s="72" t="s">
        <v>8880</v>
      </c>
      <c r="C4573" s="73">
        <v>0</v>
      </c>
    </row>
    <row r="4574" spans="1:3">
      <c r="A4574" s="68" t="s">
        <v>8881</v>
      </c>
      <c r="B4574" s="69" t="s">
        <v>8882</v>
      </c>
      <c r="C4574" s="70">
        <v>0</v>
      </c>
    </row>
    <row r="4575" spans="1:3">
      <c r="A4575" s="71" t="s">
        <v>8883</v>
      </c>
      <c r="B4575" s="72" t="s">
        <v>8884</v>
      </c>
      <c r="C4575" s="73">
        <v>0</v>
      </c>
    </row>
    <row r="4576" spans="1:3">
      <c r="A4576" s="68" t="s">
        <v>8885</v>
      </c>
      <c r="B4576" s="69" t="s">
        <v>8886</v>
      </c>
      <c r="C4576" s="70">
        <v>0</v>
      </c>
    </row>
    <row r="4577" spans="1:3">
      <c r="A4577" s="71" t="s">
        <v>8887</v>
      </c>
      <c r="B4577" s="72" t="s">
        <v>8888</v>
      </c>
      <c r="C4577" s="73">
        <v>0</v>
      </c>
    </row>
    <row r="4578" spans="1:3">
      <c r="A4578" s="68" t="s">
        <v>8889</v>
      </c>
      <c r="B4578" s="69" t="s">
        <v>8890</v>
      </c>
      <c r="C4578" s="70">
        <v>0</v>
      </c>
    </row>
    <row r="4579" spans="1:3">
      <c r="A4579" s="71" t="s">
        <v>8891</v>
      </c>
      <c r="B4579" s="72" t="s">
        <v>8892</v>
      </c>
      <c r="C4579" s="73">
        <v>0</v>
      </c>
    </row>
    <row r="4580" spans="1:3">
      <c r="A4580" s="68" t="s">
        <v>8893</v>
      </c>
      <c r="B4580" s="69" t="s">
        <v>8894</v>
      </c>
      <c r="C4580" s="70">
        <v>0</v>
      </c>
    </row>
    <row r="4581" spans="1:3">
      <c r="A4581" s="71" t="s">
        <v>8895</v>
      </c>
      <c r="B4581" s="72" t="s">
        <v>8896</v>
      </c>
      <c r="C4581" s="73">
        <v>0</v>
      </c>
    </row>
    <row r="4582" spans="1:3">
      <c r="A4582" s="68" t="s">
        <v>8897</v>
      </c>
      <c r="B4582" s="69" t="s">
        <v>8898</v>
      </c>
      <c r="C4582" s="70">
        <v>0</v>
      </c>
    </row>
    <row r="4583" spans="1:3">
      <c r="A4583" s="71" t="s">
        <v>8899</v>
      </c>
      <c r="B4583" s="72" t="s">
        <v>8900</v>
      </c>
      <c r="C4583" s="73">
        <v>0</v>
      </c>
    </row>
    <row r="4584" spans="1:3">
      <c r="A4584" s="68" t="s">
        <v>8901</v>
      </c>
      <c r="B4584" s="69" t="s">
        <v>8902</v>
      </c>
      <c r="C4584" s="70">
        <v>0</v>
      </c>
    </row>
    <row r="4585" spans="1:3">
      <c r="A4585" s="71" t="s">
        <v>8903</v>
      </c>
      <c r="B4585" s="72" t="s">
        <v>8904</v>
      </c>
      <c r="C4585" s="73">
        <v>0</v>
      </c>
    </row>
    <row r="4586" spans="1:3">
      <c r="A4586" s="68" t="s">
        <v>8905</v>
      </c>
      <c r="B4586" s="69" t="s">
        <v>8906</v>
      </c>
      <c r="C4586" s="70">
        <v>0</v>
      </c>
    </row>
    <row r="4587" spans="1:3">
      <c r="A4587" s="71" t="s">
        <v>8907</v>
      </c>
      <c r="B4587" s="72" t="s">
        <v>8908</v>
      </c>
      <c r="C4587" s="73">
        <v>5.0000000000000001E-3</v>
      </c>
    </row>
    <row r="4588" spans="1:3">
      <c r="A4588" s="68" t="s">
        <v>8909</v>
      </c>
      <c r="B4588" s="69" t="s">
        <v>8910</v>
      </c>
      <c r="C4588" s="70">
        <v>3.082E-2</v>
      </c>
    </row>
    <row r="4589" spans="1:3">
      <c r="A4589" s="71" t="s">
        <v>8911</v>
      </c>
      <c r="B4589" s="72" t="s">
        <v>8912</v>
      </c>
      <c r="C4589" s="73">
        <v>2.7E-2</v>
      </c>
    </row>
    <row r="4590" spans="1:3">
      <c r="A4590" s="68" t="s">
        <v>8913</v>
      </c>
      <c r="B4590" s="69" t="s">
        <v>8914</v>
      </c>
      <c r="C4590" s="70">
        <v>2E-3</v>
      </c>
    </row>
    <row r="4591" spans="1:3">
      <c r="A4591" s="71" t="s">
        <v>8915</v>
      </c>
      <c r="B4591" s="72" t="s">
        <v>8916</v>
      </c>
      <c r="C4591" s="73">
        <v>0</v>
      </c>
    </row>
    <row r="4592" spans="1:3">
      <c r="A4592" s="68" t="s">
        <v>8917</v>
      </c>
      <c r="B4592" s="69" t="s">
        <v>8918</v>
      </c>
      <c r="C4592" s="70">
        <v>1.7999999999999999E-2</v>
      </c>
    </row>
    <row r="4593" spans="1:3">
      <c r="A4593" s="71" t="s">
        <v>8919</v>
      </c>
      <c r="B4593" s="72" t="s">
        <v>8920</v>
      </c>
      <c r="C4593" s="73">
        <v>8.3000000000000004E-2</v>
      </c>
    </row>
    <row r="4594" spans="1:3">
      <c r="A4594" s="68" t="s">
        <v>8921</v>
      </c>
      <c r="B4594" s="69" t="s">
        <v>8922</v>
      </c>
      <c r="C4594" s="70">
        <v>1.7000000000000001E-2</v>
      </c>
    </row>
    <row r="4595" spans="1:3">
      <c r="A4595" s="71" t="s">
        <v>8923</v>
      </c>
      <c r="B4595" s="72" t="s">
        <v>8924</v>
      </c>
      <c r="C4595" s="73">
        <v>1.2999999999999999E-2</v>
      </c>
    </row>
    <row r="4596" spans="1:3">
      <c r="A4596" s="68" t="s">
        <v>8925</v>
      </c>
      <c r="B4596" s="69" t="s">
        <v>8926</v>
      </c>
      <c r="C4596" s="70">
        <v>3.6999999999999998E-2</v>
      </c>
    </row>
    <row r="4597" spans="1:3">
      <c r="A4597" s="71" t="s">
        <v>8927</v>
      </c>
      <c r="B4597" s="72" t="s">
        <v>8928</v>
      </c>
      <c r="C4597" s="73">
        <v>0.75180000000000002</v>
      </c>
    </row>
    <row r="4598" spans="1:3">
      <c r="A4598" s="68" t="s">
        <v>8929</v>
      </c>
      <c r="B4598" s="69" t="s">
        <v>8930</v>
      </c>
      <c r="C4598" s="70">
        <v>0.09</v>
      </c>
    </row>
    <row r="4599" spans="1:3">
      <c r="A4599" s="71" t="s">
        <v>8931</v>
      </c>
      <c r="B4599" s="72" t="s">
        <v>8932</v>
      </c>
      <c r="C4599" s="73">
        <v>8.0000000000000002E-3</v>
      </c>
    </row>
    <row r="4600" spans="1:3">
      <c r="A4600" s="68" t="s">
        <v>8933</v>
      </c>
      <c r="B4600" s="69" t="s">
        <v>8934</v>
      </c>
      <c r="C4600" s="70">
        <v>1E-3</v>
      </c>
    </row>
    <row r="4601" spans="1:3">
      <c r="A4601" s="71" t="s">
        <v>8935</v>
      </c>
      <c r="B4601" s="72" t="s">
        <v>8936</v>
      </c>
      <c r="C4601" s="73">
        <v>0.03</v>
      </c>
    </row>
    <row r="4602" spans="1:3">
      <c r="A4602" s="68" t="s">
        <v>8937</v>
      </c>
      <c r="B4602" s="69" t="s">
        <v>8938</v>
      </c>
      <c r="C4602" s="70">
        <v>0</v>
      </c>
    </row>
    <row r="4603" spans="1:3">
      <c r="A4603" s="71" t="s">
        <v>8939</v>
      </c>
      <c r="B4603" s="72" t="s">
        <v>8940</v>
      </c>
      <c r="C4603" s="73">
        <v>2.4E-2</v>
      </c>
    </row>
    <row r="4604" spans="1:3">
      <c r="A4604" s="68" t="s">
        <v>8941</v>
      </c>
      <c r="B4604" s="69" t="s">
        <v>8942</v>
      </c>
      <c r="C4604" s="70">
        <v>0.06</v>
      </c>
    </row>
    <row r="4605" spans="1:3">
      <c r="A4605" s="71" t="s">
        <v>8943</v>
      </c>
      <c r="B4605" s="72" t="s">
        <v>8944</v>
      </c>
      <c r="C4605" s="73">
        <v>0.106</v>
      </c>
    </row>
    <row r="4606" spans="1:3">
      <c r="A4606" s="68" t="s">
        <v>8945</v>
      </c>
      <c r="B4606" s="69" t="s">
        <v>8946</v>
      </c>
      <c r="C4606" s="70">
        <v>0.06</v>
      </c>
    </row>
    <row r="4607" spans="1:3">
      <c r="A4607" s="71" t="s">
        <v>8947</v>
      </c>
      <c r="B4607" s="72" t="s">
        <v>8948</v>
      </c>
      <c r="C4607" s="73">
        <v>0.06</v>
      </c>
    </row>
    <row r="4608" spans="1:3">
      <c r="A4608" s="68" t="s">
        <v>8949</v>
      </c>
      <c r="B4608" s="69" t="s">
        <v>8950</v>
      </c>
      <c r="C4608" s="70">
        <v>0.01</v>
      </c>
    </row>
    <row r="4609" spans="1:3">
      <c r="A4609" s="71" t="s">
        <v>8951</v>
      </c>
      <c r="B4609" s="72" t="s">
        <v>8952</v>
      </c>
      <c r="C4609" s="73">
        <v>6.2E-2</v>
      </c>
    </row>
    <row r="4610" spans="1:3">
      <c r="A4610" s="68" t="s">
        <v>8953</v>
      </c>
      <c r="B4610" s="69" t="s">
        <v>8954</v>
      </c>
      <c r="C4610" s="70">
        <v>9.5000000000000001E-2</v>
      </c>
    </row>
    <row r="4611" spans="1:3">
      <c r="A4611" s="71" t="s">
        <v>8955</v>
      </c>
      <c r="B4611" s="72" t="s">
        <v>8956</v>
      </c>
      <c r="C4611" s="73">
        <v>3.5000000000000003E-2</v>
      </c>
    </row>
    <row r="4612" spans="1:3">
      <c r="A4612" s="68" t="s">
        <v>8957</v>
      </c>
      <c r="B4612" s="69" t="s">
        <v>8958</v>
      </c>
      <c r="C4612" s="70">
        <v>8.0000000000000002E-3</v>
      </c>
    </row>
    <row r="4613" spans="1:3">
      <c r="A4613" s="71" t="s">
        <v>8959</v>
      </c>
      <c r="B4613" s="72" t="s">
        <v>8960</v>
      </c>
      <c r="C4613" s="73">
        <v>1.2999999999999999E-2</v>
      </c>
    </row>
    <row r="4614" spans="1:3">
      <c r="A4614" s="68" t="s">
        <v>8961</v>
      </c>
      <c r="B4614" s="69" t="s">
        <v>8962</v>
      </c>
      <c r="C4614" s="70">
        <v>6.4000000000000001E-2</v>
      </c>
    </row>
    <row r="4615" spans="1:3">
      <c r="A4615" s="71" t="s">
        <v>8963</v>
      </c>
      <c r="B4615" s="72" t="s">
        <v>8964</v>
      </c>
      <c r="C4615" s="73">
        <v>6.8000000000000005E-2</v>
      </c>
    </row>
    <row r="4616" spans="1:3">
      <c r="A4616" s="68" t="s">
        <v>8965</v>
      </c>
      <c r="B4616" s="69" t="s">
        <v>8966</v>
      </c>
      <c r="C4616" s="70">
        <v>0.122</v>
      </c>
    </row>
    <row r="4617" spans="1:3">
      <c r="A4617" s="71" t="s">
        <v>8967</v>
      </c>
      <c r="B4617" s="72" t="s">
        <v>8930</v>
      </c>
      <c r="C4617" s="73">
        <v>9.7000000000000003E-2</v>
      </c>
    </row>
    <row r="4618" spans="1:3">
      <c r="A4618" s="68" t="s">
        <v>8968</v>
      </c>
      <c r="B4618" s="69" t="s">
        <v>8969</v>
      </c>
      <c r="C4618" s="70">
        <v>5.7000000000000002E-2</v>
      </c>
    </row>
    <row r="4619" spans="1:3">
      <c r="A4619" s="71" t="s">
        <v>8970</v>
      </c>
      <c r="B4619" s="72" t="s">
        <v>8971</v>
      </c>
      <c r="C4619" s="73">
        <v>6.4000000000000001E-2</v>
      </c>
    </row>
    <row r="4620" spans="1:3">
      <c r="A4620" s="68" t="s">
        <v>8972</v>
      </c>
      <c r="B4620" s="69" t="s">
        <v>8973</v>
      </c>
      <c r="C4620" s="70">
        <v>9.2999999999999999E-2</v>
      </c>
    </row>
    <row r="4621" spans="1:3">
      <c r="A4621" s="71" t="s">
        <v>8974</v>
      </c>
      <c r="B4621" s="72" t="s">
        <v>8975</v>
      </c>
      <c r="C4621" s="73">
        <v>3.5000000000000003E-2</v>
      </c>
    </row>
    <row r="4622" spans="1:3">
      <c r="A4622" s="68" t="s">
        <v>8976</v>
      </c>
      <c r="B4622" s="69" t="s">
        <v>8977</v>
      </c>
      <c r="C4622" s="70">
        <v>1.7999999999999999E-2</v>
      </c>
    </row>
    <row r="4623" spans="1:3">
      <c r="A4623" s="71" t="s">
        <v>8978</v>
      </c>
      <c r="B4623" s="72" t="s">
        <v>8979</v>
      </c>
      <c r="C4623" s="73">
        <v>4.4999999999999998E-2</v>
      </c>
    </row>
    <row r="4624" spans="1:3">
      <c r="A4624" s="68" t="s">
        <v>8980</v>
      </c>
      <c r="B4624" s="69" t="s">
        <v>8981</v>
      </c>
      <c r="C4624" s="70">
        <v>5.2999999999999999E-2</v>
      </c>
    </row>
    <row r="4625" spans="1:3">
      <c r="A4625" s="71" t="s">
        <v>8982</v>
      </c>
      <c r="B4625" s="72" t="s">
        <v>8983</v>
      </c>
      <c r="C4625" s="73">
        <v>8.8999999999999996E-2</v>
      </c>
    </row>
    <row r="4626" spans="1:3">
      <c r="A4626" s="68" t="s">
        <v>8984</v>
      </c>
      <c r="B4626" s="69" t="s">
        <v>8985</v>
      </c>
      <c r="C4626" s="70">
        <v>0</v>
      </c>
    </row>
    <row r="4627" spans="1:3">
      <c r="A4627" s="71" t="s">
        <v>8986</v>
      </c>
      <c r="B4627" s="72" t="s">
        <v>8987</v>
      </c>
      <c r="C4627" s="73">
        <v>0.12853999999999999</v>
      </c>
    </row>
    <row r="4628" spans="1:3">
      <c r="A4628" s="68" t="s">
        <v>8988</v>
      </c>
      <c r="B4628" s="69" t="s">
        <v>8989</v>
      </c>
      <c r="C4628" s="70">
        <v>0.04</v>
      </c>
    </row>
    <row r="4629" spans="1:3">
      <c r="A4629" s="71" t="s">
        <v>8990</v>
      </c>
      <c r="B4629" s="72" t="s">
        <v>8991</v>
      </c>
      <c r="C4629" s="73">
        <v>0</v>
      </c>
    </row>
    <row r="4630" spans="1:3">
      <c r="A4630" s="68" t="s">
        <v>8992</v>
      </c>
      <c r="B4630" s="69" t="s">
        <v>8993</v>
      </c>
      <c r="C4630" s="70">
        <v>0.128</v>
      </c>
    </row>
    <row r="4631" spans="1:3">
      <c r="A4631" s="71" t="s">
        <v>8994</v>
      </c>
      <c r="B4631" s="72" t="s">
        <v>8995</v>
      </c>
      <c r="C4631" s="73">
        <v>0.13700000000000001</v>
      </c>
    </row>
    <row r="4632" spans="1:3">
      <c r="A4632" s="68" t="s">
        <v>8996</v>
      </c>
      <c r="B4632" s="69" t="s">
        <v>8997</v>
      </c>
      <c r="C4632" s="70">
        <v>0</v>
      </c>
    </row>
    <row r="4633" spans="1:3">
      <c r="A4633" s="71" t="s">
        <v>8998</v>
      </c>
      <c r="B4633" s="72" t="s">
        <v>8999</v>
      </c>
      <c r="C4633" s="73">
        <v>3.5000000000000003E-2</v>
      </c>
    </row>
    <row r="4634" spans="1:3">
      <c r="A4634" s="68" t="s">
        <v>9000</v>
      </c>
      <c r="B4634" s="69" t="s">
        <v>9001</v>
      </c>
      <c r="C4634" s="70">
        <v>6.5000000000000002E-2</v>
      </c>
    </row>
    <row r="4635" spans="1:3">
      <c r="A4635" s="71" t="s">
        <v>9002</v>
      </c>
      <c r="B4635" s="72" t="s">
        <v>9003</v>
      </c>
      <c r="C4635" s="73">
        <v>0.12</v>
      </c>
    </row>
    <row r="4636" spans="1:3">
      <c r="A4636" s="68" t="s">
        <v>9004</v>
      </c>
      <c r="B4636" s="69" t="s">
        <v>9005</v>
      </c>
      <c r="C4636" s="70">
        <v>0.04</v>
      </c>
    </row>
    <row r="4637" spans="1:3">
      <c r="A4637" s="71" t="s">
        <v>9006</v>
      </c>
      <c r="B4637" s="72" t="s">
        <v>9007</v>
      </c>
      <c r="C4637" s="73">
        <v>0</v>
      </c>
    </row>
    <row r="4638" spans="1:3">
      <c r="A4638" s="68" t="s">
        <v>9008</v>
      </c>
      <c r="B4638" s="69" t="s">
        <v>9009</v>
      </c>
      <c r="C4638" s="70">
        <v>0</v>
      </c>
    </row>
    <row r="4639" spans="1:3">
      <c r="A4639" s="71" t="s">
        <v>9010</v>
      </c>
      <c r="B4639" s="72" t="s">
        <v>9011</v>
      </c>
      <c r="C4639" s="73">
        <v>0.37</v>
      </c>
    </row>
    <row r="4640" spans="1:3">
      <c r="A4640" s="68" t="s">
        <v>9012</v>
      </c>
      <c r="B4640" s="69" t="s">
        <v>9013</v>
      </c>
      <c r="C4640" s="70">
        <v>0.27</v>
      </c>
    </row>
    <row r="4641" spans="1:3">
      <c r="A4641" s="71" t="s">
        <v>9014</v>
      </c>
      <c r="B4641" s="72" t="s">
        <v>9015</v>
      </c>
      <c r="C4641" s="73">
        <v>0.13</v>
      </c>
    </row>
    <row r="4642" spans="1:3">
      <c r="A4642" s="68" t="s">
        <v>9016</v>
      </c>
      <c r="B4642" s="69" t="s">
        <v>9017</v>
      </c>
      <c r="C4642" s="70">
        <v>0.17</v>
      </c>
    </row>
    <row r="4643" spans="1:3">
      <c r="A4643" s="71" t="s">
        <v>9018</v>
      </c>
      <c r="B4643" s="72" t="s">
        <v>9019</v>
      </c>
      <c r="C4643" s="73">
        <v>0.23</v>
      </c>
    </row>
    <row r="4644" spans="1:3">
      <c r="A4644" s="68" t="s">
        <v>9020</v>
      </c>
      <c r="B4644" s="69" t="s">
        <v>9021</v>
      </c>
      <c r="C4644" s="70">
        <v>7.0000000000000007E-2</v>
      </c>
    </row>
    <row r="4645" spans="1:3">
      <c r="A4645" s="71" t="s">
        <v>9022</v>
      </c>
      <c r="B4645" s="72" t="s">
        <v>9023</v>
      </c>
      <c r="C4645" s="73">
        <v>0.11700000000000001</v>
      </c>
    </row>
    <row r="4646" spans="1:3">
      <c r="A4646" s="68" t="s">
        <v>9024</v>
      </c>
      <c r="B4646" s="69" t="s">
        <v>9025</v>
      </c>
      <c r="C4646" s="70">
        <v>0.22700000000000001</v>
      </c>
    </row>
    <row r="4647" spans="1:3">
      <c r="A4647" s="71" t="s">
        <v>9026</v>
      </c>
      <c r="B4647" s="72" t="s">
        <v>9027</v>
      </c>
      <c r="C4647" s="73">
        <v>0.374</v>
      </c>
    </row>
    <row r="4648" spans="1:3">
      <c r="A4648" s="68" t="s">
        <v>9028</v>
      </c>
      <c r="B4648" s="69" t="s">
        <v>9029</v>
      </c>
      <c r="C4648" s="70">
        <v>0.08</v>
      </c>
    </row>
    <row r="4649" spans="1:3">
      <c r="A4649" s="71" t="s">
        <v>9030</v>
      </c>
      <c r="B4649" s="72" t="s">
        <v>9031</v>
      </c>
      <c r="C4649" s="73">
        <v>0.43099999999999999</v>
      </c>
    </row>
    <row r="4650" spans="1:3">
      <c r="A4650" s="68" t="s">
        <v>9032</v>
      </c>
      <c r="B4650" s="69" t="s">
        <v>9033</v>
      </c>
      <c r="C4650" s="70">
        <v>0</v>
      </c>
    </row>
    <row r="4651" spans="1:3">
      <c r="A4651" s="71" t="s">
        <v>9034</v>
      </c>
      <c r="B4651" s="72" t="s">
        <v>9035</v>
      </c>
      <c r="C4651" s="73">
        <v>0</v>
      </c>
    </row>
    <row r="4652" spans="1:3">
      <c r="A4652" s="68" t="s">
        <v>9036</v>
      </c>
      <c r="B4652" s="69" t="s">
        <v>1129</v>
      </c>
      <c r="C4652" s="70">
        <v>0.108</v>
      </c>
    </row>
    <row r="4653" spans="1:3">
      <c r="A4653" s="71" t="s">
        <v>9037</v>
      </c>
      <c r="B4653" s="72" t="s">
        <v>9038</v>
      </c>
      <c r="C4653" s="73">
        <v>0</v>
      </c>
    </row>
    <row r="4654" spans="1:3">
      <c r="A4654" s="68" t="s">
        <v>9039</v>
      </c>
      <c r="B4654" s="69" t="s">
        <v>9040</v>
      </c>
      <c r="C4654" s="70">
        <v>0.158</v>
      </c>
    </row>
    <row r="4655" spans="1:3">
      <c r="A4655" s="71" t="s">
        <v>9041</v>
      </c>
      <c r="B4655" s="72" t="s">
        <v>9042</v>
      </c>
      <c r="C4655" s="73">
        <v>0.27100000000000002</v>
      </c>
    </row>
    <row r="4656" spans="1:3">
      <c r="A4656" s="68" t="s">
        <v>9043</v>
      </c>
      <c r="B4656" s="69" t="s">
        <v>9044</v>
      </c>
      <c r="C4656" s="70">
        <v>2.1999999999999999E-2</v>
      </c>
    </row>
    <row r="4657" spans="1:3">
      <c r="A4657" s="71" t="s">
        <v>9045</v>
      </c>
      <c r="B4657" s="72" t="s">
        <v>9046</v>
      </c>
      <c r="C4657" s="73">
        <v>6.5159999999999996E-2</v>
      </c>
    </row>
    <row r="4658" spans="1:3">
      <c r="A4658" s="68" t="s">
        <v>9047</v>
      </c>
      <c r="B4658" s="69" t="s">
        <v>9048</v>
      </c>
      <c r="C4658" s="70">
        <v>7.0000000000000007E-2</v>
      </c>
    </row>
    <row r="4659" spans="1:3">
      <c r="A4659" s="71" t="s">
        <v>9049</v>
      </c>
      <c r="B4659" s="72" t="s">
        <v>9050</v>
      </c>
      <c r="C4659" s="73">
        <v>0.158</v>
      </c>
    </row>
    <row r="4660" spans="1:3">
      <c r="A4660" s="68" t="s">
        <v>9051</v>
      </c>
      <c r="B4660" s="69" t="s">
        <v>9052</v>
      </c>
      <c r="C4660" s="70">
        <v>0.27100000000000002</v>
      </c>
    </row>
    <row r="4661" spans="1:3">
      <c r="A4661" s="71" t="s">
        <v>9053</v>
      </c>
      <c r="B4661" s="72" t="s">
        <v>9054</v>
      </c>
      <c r="C4661" s="73">
        <v>6.4000000000000001E-2</v>
      </c>
    </row>
    <row r="4662" spans="1:3">
      <c r="A4662" s="68" t="s">
        <v>9055</v>
      </c>
      <c r="B4662" s="69" t="s">
        <v>9056</v>
      </c>
      <c r="C4662" s="70">
        <v>7.4099999999999999E-2</v>
      </c>
    </row>
    <row r="4663" spans="1:3">
      <c r="A4663" s="71" t="s">
        <v>9057</v>
      </c>
      <c r="B4663" s="72" t="s">
        <v>9058</v>
      </c>
      <c r="C4663" s="73">
        <v>2.1000000000000001E-2</v>
      </c>
    </row>
    <row r="4664" spans="1:3">
      <c r="A4664" s="68" t="s">
        <v>9059</v>
      </c>
      <c r="B4664" s="69" t="s">
        <v>2093</v>
      </c>
      <c r="C4664" s="70">
        <v>4.2000000000000003E-2</v>
      </c>
    </row>
    <row r="4665" spans="1:3">
      <c r="A4665" s="71" t="s">
        <v>9060</v>
      </c>
      <c r="B4665" s="72" t="s">
        <v>9061</v>
      </c>
      <c r="C4665" s="73">
        <v>6.6000000000000003E-2</v>
      </c>
    </row>
    <row r="4666" spans="1:3">
      <c r="A4666" s="68" t="s">
        <v>9062</v>
      </c>
      <c r="B4666" s="69" t="s">
        <v>9063</v>
      </c>
      <c r="C4666" s="70">
        <v>4.1000000000000002E-2</v>
      </c>
    </row>
    <row r="4667" spans="1:3">
      <c r="A4667" s="71" t="s">
        <v>9064</v>
      </c>
      <c r="B4667" s="72" t="s">
        <v>9065</v>
      </c>
      <c r="C4667" s="73">
        <v>0.22700000000000001</v>
      </c>
    </row>
    <row r="4668" spans="1:3">
      <c r="A4668" s="68" t="s">
        <v>9066</v>
      </c>
      <c r="B4668" s="69" t="s">
        <v>9067</v>
      </c>
      <c r="C4668" s="70">
        <v>9.2999999999999999E-2</v>
      </c>
    </row>
    <row r="4669" spans="1:3">
      <c r="A4669" s="71" t="s">
        <v>9068</v>
      </c>
      <c r="B4669" s="72" t="s">
        <v>9069</v>
      </c>
      <c r="C4669" s="73">
        <v>0.14599999999999999</v>
      </c>
    </row>
    <row r="4670" spans="1:3">
      <c r="A4670" s="68" t="s">
        <v>9070</v>
      </c>
      <c r="B4670" s="69" t="s">
        <v>9071</v>
      </c>
      <c r="C4670" s="70">
        <v>0.17199999999999999</v>
      </c>
    </row>
    <row r="4671" spans="1:3">
      <c r="A4671" s="71" t="s">
        <v>9072</v>
      </c>
      <c r="B4671" s="72" t="s">
        <v>9073</v>
      </c>
      <c r="C4671" s="73">
        <v>0.108</v>
      </c>
    </row>
    <row r="4672" spans="1:3">
      <c r="A4672" s="68" t="s">
        <v>9074</v>
      </c>
      <c r="B4672" s="69" t="s">
        <v>9075</v>
      </c>
      <c r="C4672" s="70">
        <v>7.4999999999999997E-2</v>
      </c>
    </row>
    <row r="4673" spans="1:3">
      <c r="A4673" s="71" t="s">
        <v>9076</v>
      </c>
      <c r="B4673" s="72" t="s">
        <v>9077</v>
      </c>
      <c r="C4673" s="73">
        <v>0.113</v>
      </c>
    </row>
    <row r="4674" spans="1:3">
      <c r="A4674" s="68" t="s">
        <v>9078</v>
      </c>
      <c r="B4674" s="69" t="s">
        <v>9079</v>
      </c>
      <c r="C4674" s="70">
        <v>9.9000000000000005E-2</v>
      </c>
    </row>
    <row r="4675" spans="1:3">
      <c r="A4675" s="71" t="s">
        <v>9080</v>
      </c>
      <c r="B4675" s="72" t="s">
        <v>9081</v>
      </c>
      <c r="C4675" s="73">
        <v>0.10199999999999999</v>
      </c>
    </row>
    <row r="4676" spans="1:3">
      <c r="A4676" s="68" t="s">
        <v>9082</v>
      </c>
      <c r="B4676" s="69" t="s">
        <v>9083</v>
      </c>
      <c r="C4676" s="70">
        <v>8.3000000000000004E-2</v>
      </c>
    </row>
    <row r="4677" spans="1:3">
      <c r="A4677" s="71" t="s">
        <v>9084</v>
      </c>
      <c r="B4677" s="72" t="s">
        <v>9085</v>
      </c>
      <c r="C4677" s="73">
        <v>2.5000000000000001E-2</v>
      </c>
    </row>
    <row r="4678" spans="1:3">
      <c r="A4678" s="68" t="s">
        <v>9086</v>
      </c>
      <c r="B4678" s="69" t="s">
        <v>9087</v>
      </c>
      <c r="C4678" s="70">
        <v>0</v>
      </c>
    </row>
    <row r="4679" spans="1:3">
      <c r="A4679" s="71" t="s">
        <v>9088</v>
      </c>
      <c r="B4679" s="72" t="s">
        <v>9089</v>
      </c>
      <c r="C4679" s="73">
        <v>0</v>
      </c>
    </row>
    <row r="4680" spans="1:3">
      <c r="A4680" s="68" t="s">
        <v>9090</v>
      </c>
      <c r="B4680" s="69" t="s">
        <v>1133</v>
      </c>
      <c r="C4680" s="70">
        <v>7.1999999999999995E-2</v>
      </c>
    </row>
    <row r="4681" spans="1:3">
      <c r="A4681" s="71" t="s">
        <v>9091</v>
      </c>
      <c r="B4681" s="72" t="s">
        <v>9092</v>
      </c>
      <c r="C4681" s="73">
        <v>0.108</v>
      </c>
    </row>
    <row r="4682" spans="1:3">
      <c r="A4682" s="68" t="s">
        <v>9093</v>
      </c>
      <c r="B4682" s="69" t="s">
        <v>9094</v>
      </c>
      <c r="C4682" s="70">
        <v>0.185</v>
      </c>
    </row>
    <row r="4683" spans="1:3">
      <c r="A4683" s="71" t="s">
        <v>9095</v>
      </c>
      <c r="B4683" s="72" t="s">
        <v>9096</v>
      </c>
      <c r="C4683" s="73">
        <v>7.8E-2</v>
      </c>
    </row>
    <row r="4684" spans="1:3">
      <c r="A4684" s="68" t="s">
        <v>9097</v>
      </c>
      <c r="B4684" s="69" t="s">
        <v>9098</v>
      </c>
      <c r="C4684" s="70">
        <v>3.4599999999999999E-2</v>
      </c>
    </row>
    <row r="4685" spans="1:3">
      <c r="A4685" s="71" t="s">
        <v>9099</v>
      </c>
      <c r="B4685" s="72" t="s">
        <v>6802</v>
      </c>
      <c r="C4685" s="73">
        <v>0.71299999999999997</v>
      </c>
    </row>
    <row r="4686" spans="1:3">
      <c r="A4686" s="68" t="s">
        <v>9100</v>
      </c>
      <c r="B4686" s="69" t="s">
        <v>9101</v>
      </c>
      <c r="C4686" s="70">
        <v>0</v>
      </c>
    </row>
    <row r="4687" spans="1:3">
      <c r="A4687" s="71" t="s">
        <v>9102</v>
      </c>
      <c r="B4687" s="72" t="s">
        <v>6806</v>
      </c>
      <c r="C4687" s="73">
        <v>0</v>
      </c>
    </row>
    <row r="4688" spans="1:3">
      <c r="A4688" s="68" t="s">
        <v>9103</v>
      </c>
      <c r="B4688" s="69" t="s">
        <v>6808</v>
      </c>
      <c r="C4688" s="70">
        <v>0.43</v>
      </c>
    </row>
    <row r="4689" spans="1:3">
      <c r="A4689" s="71" t="s">
        <v>9104</v>
      </c>
      <c r="B4689" s="72" t="s">
        <v>9105</v>
      </c>
      <c r="C4689" s="73">
        <v>9.9640000000000006E-2</v>
      </c>
    </row>
    <row r="4690" spans="1:3">
      <c r="A4690" s="68" t="s">
        <v>9106</v>
      </c>
      <c r="B4690" s="69" t="s">
        <v>9107</v>
      </c>
      <c r="C4690" s="70">
        <v>0.125</v>
      </c>
    </row>
    <row r="4691" spans="1:3">
      <c r="A4691" s="71" t="s">
        <v>9108</v>
      </c>
      <c r="B4691" s="72" t="s">
        <v>9109</v>
      </c>
      <c r="C4691" s="73">
        <v>9.2520000000000005E-2</v>
      </c>
    </row>
    <row r="4692" spans="1:3">
      <c r="A4692" s="68" t="s">
        <v>9110</v>
      </c>
      <c r="B4692" s="69" t="s">
        <v>9111</v>
      </c>
      <c r="C4692" s="70">
        <v>0.24399999999999999</v>
      </c>
    </row>
    <row r="4693" spans="1:3">
      <c r="A4693" s="71" t="s">
        <v>9112</v>
      </c>
      <c r="B4693" s="72" t="s">
        <v>9113</v>
      </c>
      <c r="C4693" s="73">
        <v>0.38900000000000001</v>
      </c>
    </row>
    <row r="4694" spans="1:3">
      <c r="A4694" s="68" t="s">
        <v>9114</v>
      </c>
      <c r="B4694" s="69" t="s">
        <v>9115</v>
      </c>
      <c r="C4694" s="70">
        <v>2.3179999999999999E-2</v>
      </c>
    </row>
    <row r="4695" spans="1:3">
      <c r="A4695" s="71" t="s">
        <v>9116</v>
      </c>
      <c r="B4695" s="72" t="s">
        <v>9117</v>
      </c>
      <c r="C4695" s="73">
        <v>1.2999999999999999E-2</v>
      </c>
    </row>
    <row r="4696" spans="1:3">
      <c r="A4696" s="68" t="s">
        <v>9118</v>
      </c>
      <c r="B4696" s="69" t="s">
        <v>9119</v>
      </c>
      <c r="C4696" s="70">
        <v>6.0999999999999999E-2</v>
      </c>
    </row>
    <row r="4697" spans="1:3">
      <c r="A4697" s="71" t="s">
        <v>9120</v>
      </c>
      <c r="B4697" s="72" t="s">
        <v>9121</v>
      </c>
      <c r="C4697" s="73">
        <v>0</v>
      </c>
    </row>
    <row r="4698" spans="1:3">
      <c r="A4698" s="68" t="s">
        <v>9122</v>
      </c>
      <c r="B4698" s="69" t="s">
        <v>9123</v>
      </c>
      <c r="C4698" s="70">
        <v>0</v>
      </c>
    </row>
    <row r="4699" spans="1:3">
      <c r="A4699" s="71" t="s">
        <v>9124</v>
      </c>
      <c r="B4699" s="72" t="s">
        <v>9125</v>
      </c>
      <c r="C4699" s="73">
        <v>0</v>
      </c>
    </row>
    <row r="4700" spans="1:3">
      <c r="A4700" s="68" t="s">
        <v>9126</v>
      </c>
      <c r="B4700" s="69" t="s">
        <v>9127</v>
      </c>
      <c r="C4700" s="70">
        <v>0</v>
      </c>
    </row>
    <row r="4701" spans="1:3">
      <c r="A4701" s="71" t="s">
        <v>9128</v>
      </c>
      <c r="B4701" s="72" t="s">
        <v>9129</v>
      </c>
      <c r="C4701" s="73">
        <v>0</v>
      </c>
    </row>
    <row r="4702" spans="1:3">
      <c r="A4702" s="68" t="s">
        <v>9130</v>
      </c>
      <c r="B4702" s="69" t="s">
        <v>9131</v>
      </c>
      <c r="C4702" s="70">
        <v>9.4E-2</v>
      </c>
    </row>
    <row r="4703" spans="1:3">
      <c r="A4703" s="71" t="s">
        <v>9132</v>
      </c>
      <c r="B4703" s="72" t="s">
        <v>9133</v>
      </c>
      <c r="C4703" s="73">
        <v>0.11799999999999999</v>
      </c>
    </row>
    <row r="4704" spans="1:3">
      <c r="A4704" s="68" t="s">
        <v>9134</v>
      </c>
      <c r="B4704" s="69" t="s">
        <v>9135</v>
      </c>
      <c r="C4704" s="70">
        <v>0</v>
      </c>
    </row>
    <row r="4705" spans="1:3">
      <c r="A4705" s="71" t="s">
        <v>9136</v>
      </c>
      <c r="B4705" s="72" t="s">
        <v>9137</v>
      </c>
      <c r="C4705" s="73">
        <v>0</v>
      </c>
    </row>
    <row r="4706" spans="1:3">
      <c r="A4706" s="68" t="s">
        <v>9138</v>
      </c>
      <c r="B4706" s="69" t="s">
        <v>9139</v>
      </c>
      <c r="C4706" s="70">
        <v>3.6999999999999998E-2</v>
      </c>
    </row>
    <row r="4707" spans="1:3">
      <c r="A4707" s="71" t="s">
        <v>9140</v>
      </c>
      <c r="B4707" s="72" t="s">
        <v>9141</v>
      </c>
      <c r="C4707" s="73">
        <v>2.1000000000000001E-2</v>
      </c>
    </row>
    <row r="4708" spans="1:3">
      <c r="A4708" s="68" t="s">
        <v>9142</v>
      </c>
      <c r="B4708" s="69" t="s">
        <v>9143</v>
      </c>
      <c r="C4708" s="70">
        <v>0</v>
      </c>
    </row>
    <row r="4709" spans="1:3">
      <c r="A4709" s="71" t="s">
        <v>9144</v>
      </c>
      <c r="B4709" s="72" t="s">
        <v>9145</v>
      </c>
      <c r="C4709" s="73">
        <v>0</v>
      </c>
    </row>
    <row r="4710" spans="1:3">
      <c r="A4710" s="68" t="s">
        <v>9146</v>
      </c>
      <c r="B4710" s="69" t="s">
        <v>9147</v>
      </c>
      <c r="C4710" s="70">
        <v>0</v>
      </c>
    </row>
    <row r="4711" spans="1:3">
      <c r="A4711" s="71" t="s">
        <v>9148</v>
      </c>
      <c r="B4711" s="72" t="s">
        <v>4969</v>
      </c>
      <c r="C4711" s="73">
        <v>3.424E-2</v>
      </c>
    </row>
    <row r="4712" spans="1:3">
      <c r="A4712" s="68" t="s">
        <v>9149</v>
      </c>
      <c r="B4712" s="69" t="s">
        <v>9150</v>
      </c>
      <c r="C4712" s="70">
        <v>0</v>
      </c>
    </row>
    <row r="4713" spans="1:3">
      <c r="A4713" s="71" t="s">
        <v>9151</v>
      </c>
      <c r="B4713" s="72" t="s">
        <v>9152</v>
      </c>
      <c r="C4713" s="73">
        <v>0</v>
      </c>
    </row>
    <row r="4714" spans="1:3">
      <c r="A4714" s="68" t="s">
        <v>9153</v>
      </c>
      <c r="B4714" s="69" t="s">
        <v>9154</v>
      </c>
      <c r="C4714" s="70">
        <v>0</v>
      </c>
    </row>
    <row r="4715" spans="1:3">
      <c r="A4715" s="71" t="s">
        <v>9155</v>
      </c>
      <c r="B4715" s="72" t="s">
        <v>9156</v>
      </c>
      <c r="C4715" s="73">
        <v>0</v>
      </c>
    </row>
    <row r="4716" spans="1:3">
      <c r="A4716" s="68" t="s">
        <v>9157</v>
      </c>
      <c r="B4716" s="69" t="s">
        <v>9158</v>
      </c>
      <c r="C4716" s="70">
        <v>0</v>
      </c>
    </row>
    <row r="4717" spans="1:3">
      <c r="A4717" s="71" t="s">
        <v>9159</v>
      </c>
      <c r="B4717" s="72" t="s">
        <v>9160</v>
      </c>
      <c r="C4717" s="73">
        <v>0</v>
      </c>
    </row>
    <row r="4718" spans="1:3">
      <c r="A4718" s="68" t="s">
        <v>9161</v>
      </c>
      <c r="B4718" s="69" t="s">
        <v>9162</v>
      </c>
      <c r="C4718" s="70">
        <v>0</v>
      </c>
    </row>
    <row r="4719" spans="1:3">
      <c r="A4719" s="71" t="s">
        <v>9163</v>
      </c>
      <c r="B4719" s="72" t="s">
        <v>9164</v>
      </c>
      <c r="C4719" s="73">
        <v>0</v>
      </c>
    </row>
    <row r="4720" spans="1:3">
      <c r="A4720" s="68" t="s">
        <v>9165</v>
      </c>
      <c r="B4720" s="69" t="s">
        <v>9166</v>
      </c>
      <c r="C4720" s="70">
        <v>0</v>
      </c>
    </row>
    <row r="4721" spans="1:3">
      <c r="A4721" s="71" t="s">
        <v>9167</v>
      </c>
      <c r="B4721" s="72" t="s">
        <v>9168</v>
      </c>
      <c r="C4721" s="73">
        <v>0</v>
      </c>
    </row>
    <row r="4722" spans="1:3">
      <c r="A4722" s="68" t="s">
        <v>9169</v>
      </c>
      <c r="B4722" s="69" t="s">
        <v>9170</v>
      </c>
      <c r="C4722" s="70">
        <v>0</v>
      </c>
    </row>
    <row r="4723" spans="1:3">
      <c r="A4723" s="71" t="s">
        <v>9171</v>
      </c>
      <c r="B4723" s="72" t="s">
        <v>9172</v>
      </c>
      <c r="C4723" s="73">
        <v>0</v>
      </c>
    </row>
    <row r="4724" spans="1:3">
      <c r="A4724" s="68" t="s">
        <v>9173</v>
      </c>
      <c r="B4724" s="69" t="s">
        <v>9174</v>
      </c>
      <c r="C4724" s="70">
        <v>0</v>
      </c>
    </row>
    <row r="4725" spans="1:3">
      <c r="A4725" s="71" t="s">
        <v>9175</v>
      </c>
      <c r="B4725" s="72" t="s">
        <v>9176</v>
      </c>
      <c r="C4725" s="73">
        <v>0</v>
      </c>
    </row>
    <row r="4726" spans="1:3">
      <c r="A4726" s="68" t="s">
        <v>9177</v>
      </c>
      <c r="B4726" s="69" t="s">
        <v>9178</v>
      </c>
      <c r="C4726" s="70">
        <v>0</v>
      </c>
    </row>
    <row r="4727" spans="1:3">
      <c r="A4727" s="71" t="s">
        <v>9179</v>
      </c>
      <c r="B4727" s="72" t="s">
        <v>9180</v>
      </c>
      <c r="C4727" s="73">
        <v>0.114</v>
      </c>
    </row>
    <row r="4728" spans="1:3">
      <c r="A4728" s="68" t="s">
        <v>9181</v>
      </c>
      <c r="B4728" s="69" t="s">
        <v>9182</v>
      </c>
      <c r="C4728" s="70">
        <v>0</v>
      </c>
    </row>
    <row r="4729" spans="1:3">
      <c r="A4729" s="71" t="s">
        <v>9183</v>
      </c>
      <c r="B4729" s="72" t="s">
        <v>9184</v>
      </c>
      <c r="C4729" s="73">
        <v>0</v>
      </c>
    </row>
    <row r="4730" spans="1:3">
      <c r="A4730" s="68" t="s">
        <v>9185</v>
      </c>
      <c r="B4730" s="69" t="s">
        <v>9186</v>
      </c>
      <c r="C4730" s="70">
        <v>0</v>
      </c>
    </row>
    <row r="4731" spans="1:3">
      <c r="A4731" s="71" t="s">
        <v>9187</v>
      </c>
      <c r="B4731" s="72" t="s">
        <v>9188</v>
      </c>
      <c r="C4731" s="73">
        <v>0</v>
      </c>
    </row>
    <row r="4732" spans="1:3">
      <c r="A4732" s="68" t="s">
        <v>9189</v>
      </c>
      <c r="B4732" s="69" t="s">
        <v>9190</v>
      </c>
      <c r="C4732" s="70">
        <v>0</v>
      </c>
    </row>
    <row r="4733" spans="1:3">
      <c r="A4733" s="71" t="s">
        <v>9191</v>
      </c>
      <c r="B4733" s="72" t="s">
        <v>9192</v>
      </c>
      <c r="C4733" s="73">
        <v>0</v>
      </c>
    </row>
    <row r="4734" spans="1:3">
      <c r="A4734" s="68" t="s">
        <v>9193</v>
      </c>
      <c r="B4734" s="69" t="s">
        <v>9194</v>
      </c>
      <c r="C4734" s="70">
        <v>0</v>
      </c>
    </row>
    <row r="4735" spans="1:3">
      <c r="A4735" s="71" t="s">
        <v>9195</v>
      </c>
      <c r="B4735" s="72" t="s">
        <v>9196</v>
      </c>
      <c r="C4735" s="73">
        <v>6.6000000000000003E-2</v>
      </c>
    </row>
    <row r="4736" spans="1:3">
      <c r="A4736" s="68" t="s">
        <v>9197</v>
      </c>
      <c r="B4736" s="69" t="s">
        <v>9198</v>
      </c>
      <c r="C4736" s="70">
        <v>0</v>
      </c>
    </row>
    <row r="4737" spans="1:3">
      <c r="A4737" s="71" t="s">
        <v>9199</v>
      </c>
      <c r="B4737" s="72" t="s">
        <v>9200</v>
      </c>
      <c r="C4737" s="73">
        <v>0</v>
      </c>
    </row>
    <row r="4738" spans="1:3">
      <c r="A4738" s="68" t="s">
        <v>9201</v>
      </c>
      <c r="B4738" s="69" t="s">
        <v>9202</v>
      </c>
      <c r="C4738" s="70">
        <v>0</v>
      </c>
    </row>
    <row r="4739" spans="1:3">
      <c r="A4739" s="71" t="s">
        <v>9203</v>
      </c>
      <c r="B4739" s="72" t="s">
        <v>9204</v>
      </c>
      <c r="C4739" s="73">
        <v>0</v>
      </c>
    </row>
    <row r="4740" spans="1:3">
      <c r="A4740" s="68" t="s">
        <v>9205</v>
      </c>
      <c r="B4740" s="69" t="s">
        <v>9206</v>
      </c>
      <c r="C4740" s="70">
        <v>0.185</v>
      </c>
    </row>
    <row r="4741" spans="1:3">
      <c r="A4741" s="71" t="s">
        <v>9207</v>
      </c>
      <c r="B4741" s="72" t="s">
        <v>9208</v>
      </c>
      <c r="C4741" s="73">
        <v>0.33700000000000002</v>
      </c>
    </row>
    <row r="4742" spans="1:3">
      <c r="A4742" s="68" t="s">
        <v>9209</v>
      </c>
      <c r="B4742" s="69" t="s">
        <v>9210</v>
      </c>
      <c r="C4742" s="70">
        <v>0</v>
      </c>
    </row>
    <row r="4743" spans="1:3">
      <c r="A4743" s="71" t="s">
        <v>9211</v>
      </c>
      <c r="B4743" s="72" t="s">
        <v>9212</v>
      </c>
      <c r="C4743" s="73">
        <v>2.5000000000000001E-2</v>
      </c>
    </row>
    <row r="4744" spans="1:3">
      <c r="A4744" s="68" t="s">
        <v>9213</v>
      </c>
      <c r="B4744" s="69" t="s">
        <v>9214</v>
      </c>
      <c r="C4744" s="70">
        <v>2.5999999999999999E-2</v>
      </c>
    </row>
    <row r="4745" spans="1:3">
      <c r="A4745" s="71" t="s">
        <v>9215</v>
      </c>
      <c r="B4745" s="72" t="s">
        <v>9216</v>
      </c>
      <c r="C4745" s="73">
        <v>2.5999999999999999E-2</v>
      </c>
    </row>
    <row r="4746" spans="1:3">
      <c r="A4746" s="68" t="s">
        <v>9217</v>
      </c>
      <c r="B4746" s="69" t="s">
        <v>9218</v>
      </c>
      <c r="C4746" s="70">
        <v>2.7E-2</v>
      </c>
    </row>
    <row r="4747" spans="1:3">
      <c r="A4747" s="71" t="s">
        <v>9219</v>
      </c>
      <c r="B4747" s="72" t="s">
        <v>9220</v>
      </c>
      <c r="C4747" s="73">
        <v>1.0999999999999999E-2</v>
      </c>
    </row>
    <row r="4748" spans="1:3">
      <c r="A4748" s="68" t="s">
        <v>9221</v>
      </c>
      <c r="B4748" s="69" t="s">
        <v>9222</v>
      </c>
      <c r="C4748" s="70">
        <v>4.2000000000000003E-2</v>
      </c>
    </row>
    <row r="4749" spans="1:3">
      <c r="A4749" s="71" t="s">
        <v>9223</v>
      </c>
      <c r="B4749" s="72" t="s">
        <v>9224</v>
      </c>
      <c r="C4749" s="73">
        <v>7.0000000000000007E-2</v>
      </c>
    </row>
    <row r="4750" spans="1:3">
      <c r="A4750" s="68" t="s">
        <v>9225</v>
      </c>
      <c r="B4750" s="69" t="s">
        <v>9226</v>
      </c>
      <c r="C4750" s="70">
        <v>8.4000000000000005E-2</v>
      </c>
    </row>
    <row r="4751" spans="1:3">
      <c r="A4751" s="71" t="s">
        <v>9227</v>
      </c>
      <c r="B4751" s="72" t="s">
        <v>1456</v>
      </c>
      <c r="C4751" s="73">
        <v>0</v>
      </c>
    </row>
    <row r="4752" spans="1:3">
      <c r="A4752" s="68" t="s">
        <v>9228</v>
      </c>
      <c r="B4752" s="69" t="s">
        <v>9229</v>
      </c>
      <c r="C4752" s="70">
        <v>0.17399999999999999</v>
      </c>
    </row>
    <row r="4753" spans="1:3">
      <c r="A4753" s="71" t="s">
        <v>9230</v>
      </c>
      <c r="B4753" s="72" t="s">
        <v>9231</v>
      </c>
      <c r="C4753" s="73">
        <v>0.32</v>
      </c>
    </row>
    <row r="4754" spans="1:3">
      <c r="A4754" s="68" t="s">
        <v>9232</v>
      </c>
      <c r="B4754" s="69" t="s">
        <v>9233</v>
      </c>
      <c r="C4754" s="70">
        <v>0.36</v>
      </c>
    </row>
    <row r="4755" spans="1:3">
      <c r="A4755" s="71" t="s">
        <v>9234</v>
      </c>
      <c r="B4755" s="72" t="s">
        <v>9235</v>
      </c>
      <c r="C4755" s="73">
        <v>4.1000000000000002E-2</v>
      </c>
    </row>
    <row r="4756" spans="1:3">
      <c r="A4756" s="68" t="s">
        <v>9236</v>
      </c>
      <c r="B4756" s="69" t="s">
        <v>9237</v>
      </c>
      <c r="C4756" s="70">
        <v>4.5999999999999999E-2</v>
      </c>
    </row>
    <row r="4757" spans="1:3">
      <c r="A4757" s="71" t="s">
        <v>9238</v>
      </c>
      <c r="B4757" s="72" t="s">
        <v>9239</v>
      </c>
      <c r="C4757" s="73">
        <v>2.5999999999999999E-2</v>
      </c>
    </row>
    <row r="4758" spans="1:3">
      <c r="A4758" s="68" t="s">
        <v>9240</v>
      </c>
      <c r="B4758" s="69" t="s">
        <v>9241</v>
      </c>
      <c r="C4758" s="70">
        <v>2.3E-2</v>
      </c>
    </row>
    <row r="4759" spans="1:3">
      <c r="A4759" s="71" t="s">
        <v>9242</v>
      </c>
      <c r="B4759" s="72" t="s">
        <v>9243</v>
      </c>
      <c r="C4759" s="73">
        <v>3.5999999999999997E-2</v>
      </c>
    </row>
    <row r="4760" spans="1:3">
      <c r="A4760" s="68" t="s">
        <v>9244</v>
      </c>
      <c r="B4760" s="69" t="s">
        <v>9245</v>
      </c>
      <c r="C4760" s="70">
        <v>6.4000000000000001E-2</v>
      </c>
    </row>
    <row r="4761" spans="1:3">
      <c r="A4761" s="71" t="s">
        <v>9246</v>
      </c>
      <c r="B4761" s="72" t="s">
        <v>9247</v>
      </c>
      <c r="C4761" s="73">
        <v>5.62E-2</v>
      </c>
    </row>
    <row r="4762" spans="1:3">
      <c r="A4762" s="68" t="s">
        <v>9248</v>
      </c>
      <c r="B4762" s="69" t="s">
        <v>9249</v>
      </c>
      <c r="C4762" s="70">
        <v>3.5999999999999997E-2</v>
      </c>
    </row>
    <row r="4763" spans="1:3">
      <c r="A4763" s="71" t="s">
        <v>9250</v>
      </c>
      <c r="B4763" s="72" t="s">
        <v>9251</v>
      </c>
      <c r="C4763" s="73">
        <v>4.4999999999999998E-2</v>
      </c>
    </row>
    <row r="4764" spans="1:3">
      <c r="A4764" s="68" t="s">
        <v>9252</v>
      </c>
      <c r="B4764" s="69" t="s">
        <v>9253</v>
      </c>
      <c r="C4764" s="70">
        <v>3.4000000000000002E-2</v>
      </c>
    </row>
    <row r="4765" spans="1:3">
      <c r="A4765" s="71" t="s">
        <v>9254</v>
      </c>
      <c r="B4765" s="72" t="s">
        <v>9255</v>
      </c>
      <c r="C4765" s="73">
        <v>3.3000000000000002E-2</v>
      </c>
    </row>
    <row r="4766" spans="1:3">
      <c r="A4766" s="68" t="s">
        <v>9256</v>
      </c>
      <c r="B4766" s="69" t="s">
        <v>9257</v>
      </c>
      <c r="C4766" s="70">
        <v>3.5999999999999997E-2</v>
      </c>
    </row>
    <row r="4767" spans="1:3">
      <c r="A4767" s="71" t="s">
        <v>9258</v>
      </c>
      <c r="B4767" s="72" t="s">
        <v>9259</v>
      </c>
      <c r="C4767" s="73">
        <v>1.7999999999999999E-2</v>
      </c>
    </row>
    <row r="4768" spans="1:3">
      <c r="A4768" s="68" t="s">
        <v>9260</v>
      </c>
      <c r="B4768" s="69" t="s">
        <v>9261</v>
      </c>
      <c r="C4768" s="70">
        <v>1.7000000000000001E-2</v>
      </c>
    </row>
    <row r="4769" spans="1:3">
      <c r="A4769" s="71" t="s">
        <v>9262</v>
      </c>
      <c r="B4769" s="72" t="s">
        <v>9263</v>
      </c>
      <c r="C4769" s="73">
        <v>1.7000000000000001E-2</v>
      </c>
    </row>
    <row r="4770" spans="1:3">
      <c r="A4770" s="68" t="s">
        <v>9264</v>
      </c>
      <c r="B4770" s="69" t="s">
        <v>9265</v>
      </c>
      <c r="C4770" s="70">
        <v>3.7999999999999999E-2</v>
      </c>
    </row>
    <row r="4771" spans="1:3">
      <c r="A4771" s="71" t="s">
        <v>9266</v>
      </c>
      <c r="B4771" s="72" t="s">
        <v>9267</v>
      </c>
      <c r="C4771" s="73">
        <v>3.4000000000000002E-2</v>
      </c>
    </row>
    <row r="4772" spans="1:3">
      <c r="A4772" s="68" t="s">
        <v>9268</v>
      </c>
      <c r="B4772" s="69" t="s">
        <v>9269</v>
      </c>
      <c r="C4772" s="70">
        <v>3.7999999999999999E-2</v>
      </c>
    </row>
    <row r="4773" spans="1:3">
      <c r="A4773" s="71" t="s">
        <v>9270</v>
      </c>
      <c r="B4773" s="72" t="s">
        <v>9271</v>
      </c>
      <c r="C4773" s="73">
        <v>3.5000000000000003E-2</v>
      </c>
    </row>
    <row r="4774" spans="1:3">
      <c r="A4774" s="68" t="s">
        <v>9272</v>
      </c>
      <c r="B4774" s="69" t="s">
        <v>9273</v>
      </c>
      <c r="C4774" s="70">
        <v>3.4000000000000002E-2</v>
      </c>
    </row>
    <row r="4775" spans="1:3">
      <c r="A4775" s="71" t="s">
        <v>9274</v>
      </c>
      <c r="B4775" s="72" t="s">
        <v>9275</v>
      </c>
      <c r="C4775" s="73">
        <v>3.3000000000000002E-2</v>
      </c>
    </row>
    <row r="4776" spans="1:3">
      <c r="A4776" s="68" t="s">
        <v>9276</v>
      </c>
      <c r="B4776" s="69" t="s">
        <v>9277</v>
      </c>
      <c r="C4776" s="70">
        <v>3.2000000000000001E-2</v>
      </c>
    </row>
    <row r="4777" spans="1:3">
      <c r="A4777" s="71" t="s">
        <v>9278</v>
      </c>
      <c r="B4777" s="72" t="s">
        <v>9279</v>
      </c>
      <c r="C4777" s="73">
        <v>0.15</v>
      </c>
    </row>
    <row r="4778" spans="1:3">
      <c r="A4778" s="68" t="s">
        <v>9280</v>
      </c>
      <c r="B4778" s="69" t="s">
        <v>9281</v>
      </c>
      <c r="C4778" s="70">
        <v>0.03</v>
      </c>
    </row>
    <row r="4779" spans="1:3">
      <c r="A4779" s="71" t="s">
        <v>9282</v>
      </c>
      <c r="B4779" s="72" t="s">
        <v>9283</v>
      </c>
      <c r="C4779" s="73">
        <v>1.9E-2</v>
      </c>
    </row>
    <row r="4780" spans="1:3">
      <c r="A4780" s="68" t="s">
        <v>9284</v>
      </c>
      <c r="B4780" s="69" t="s">
        <v>9285</v>
      </c>
      <c r="C4780" s="70">
        <v>1.9460000000000002E-2</v>
      </c>
    </row>
    <row r="4781" spans="1:3">
      <c r="A4781" s="71" t="s">
        <v>9286</v>
      </c>
      <c r="B4781" s="72" t="s">
        <v>9287</v>
      </c>
      <c r="C4781" s="73">
        <v>1.9E-2</v>
      </c>
    </row>
    <row r="4782" spans="1:3">
      <c r="A4782" s="68" t="s">
        <v>9288</v>
      </c>
      <c r="B4782" s="69" t="s">
        <v>9289</v>
      </c>
      <c r="C4782" s="70">
        <v>2.5999999999999999E-2</v>
      </c>
    </row>
    <row r="4783" spans="1:3">
      <c r="A4783" s="71" t="s">
        <v>9290</v>
      </c>
      <c r="B4783" s="72" t="s">
        <v>9291</v>
      </c>
      <c r="C4783" s="73">
        <v>1.7999999999999999E-2</v>
      </c>
    </row>
    <row r="4784" spans="1:3">
      <c r="A4784" s="68" t="s">
        <v>9292</v>
      </c>
      <c r="B4784" s="69" t="s">
        <v>9293</v>
      </c>
      <c r="C4784" s="70">
        <v>0</v>
      </c>
    </row>
    <row r="4785" spans="1:3">
      <c r="A4785" s="71" t="s">
        <v>9294</v>
      </c>
      <c r="B4785" s="72" t="s">
        <v>9295</v>
      </c>
      <c r="C4785" s="73">
        <v>3.1E-2</v>
      </c>
    </row>
    <row r="4786" spans="1:3">
      <c r="A4786" s="68" t="s">
        <v>9296</v>
      </c>
      <c r="B4786" s="69" t="s">
        <v>9297</v>
      </c>
      <c r="C4786" s="70">
        <v>3.7999999999999999E-2</v>
      </c>
    </row>
    <row r="4787" spans="1:3">
      <c r="A4787" s="71" t="s">
        <v>9298</v>
      </c>
      <c r="B4787" s="72" t="s">
        <v>9299</v>
      </c>
      <c r="C4787" s="73">
        <v>0.61599999999999999</v>
      </c>
    </row>
    <row r="4788" spans="1:3">
      <c r="A4788" s="68" t="s">
        <v>9300</v>
      </c>
      <c r="B4788" s="69" t="s">
        <v>9301</v>
      </c>
      <c r="C4788" s="70">
        <v>0.83699999999999997</v>
      </c>
    </row>
    <row r="4789" spans="1:3">
      <c r="A4789" s="71" t="s">
        <v>9302</v>
      </c>
      <c r="B4789" s="72" t="s">
        <v>9303</v>
      </c>
      <c r="C4789" s="73">
        <v>0.14599999999999999</v>
      </c>
    </row>
    <row r="4790" spans="1:3">
      <c r="A4790" s="68" t="s">
        <v>9304</v>
      </c>
      <c r="B4790" s="69" t="s">
        <v>9305</v>
      </c>
      <c r="C4790" s="70">
        <v>0.19600000000000001</v>
      </c>
    </row>
    <row r="4791" spans="1:3">
      <c r="A4791" s="71" t="s">
        <v>9306</v>
      </c>
      <c r="B4791" s="72" t="s">
        <v>9307</v>
      </c>
      <c r="C4791" s="73">
        <v>8.6999999999999994E-2</v>
      </c>
    </row>
    <row r="4792" spans="1:3">
      <c r="A4792" s="68" t="s">
        <v>9308</v>
      </c>
      <c r="B4792" s="69" t="s">
        <v>9309</v>
      </c>
      <c r="C4792" s="70">
        <v>0.105</v>
      </c>
    </row>
    <row r="4793" spans="1:3">
      <c r="A4793" s="71" t="s">
        <v>9310</v>
      </c>
      <c r="B4793" s="72" t="s">
        <v>9311</v>
      </c>
      <c r="C4793" s="73">
        <v>0.128</v>
      </c>
    </row>
    <row r="4794" spans="1:3">
      <c r="A4794" s="68" t="s">
        <v>9312</v>
      </c>
      <c r="B4794" s="69" t="s">
        <v>9313</v>
      </c>
      <c r="C4794" s="70">
        <v>0.15</v>
      </c>
    </row>
    <row r="4795" spans="1:3">
      <c r="A4795" s="71" t="s">
        <v>9314</v>
      </c>
      <c r="B4795" s="72" t="s">
        <v>9315</v>
      </c>
      <c r="C4795" s="73">
        <v>0.19500000000000001</v>
      </c>
    </row>
    <row r="4796" spans="1:3">
      <c r="A4796" s="68" t="s">
        <v>9316</v>
      </c>
      <c r="B4796" s="69" t="s">
        <v>9317</v>
      </c>
      <c r="C4796" s="70">
        <v>0.218</v>
      </c>
    </row>
    <row r="4797" spans="1:3">
      <c r="A4797" s="71" t="s">
        <v>9318</v>
      </c>
      <c r="B4797" s="72" t="s">
        <v>9319</v>
      </c>
      <c r="C4797" s="73">
        <v>0.26300000000000001</v>
      </c>
    </row>
    <row r="4798" spans="1:3">
      <c r="A4798" s="68" t="s">
        <v>9320</v>
      </c>
      <c r="B4798" s="69" t="s">
        <v>9321</v>
      </c>
      <c r="C4798" s="70">
        <v>0.18</v>
      </c>
    </row>
    <row r="4799" spans="1:3">
      <c r="A4799" s="71" t="s">
        <v>9322</v>
      </c>
      <c r="B4799" s="72" t="s">
        <v>9323</v>
      </c>
      <c r="C4799" s="73">
        <v>0.16300000000000001</v>
      </c>
    </row>
    <row r="4800" spans="1:3">
      <c r="A4800" s="68" t="s">
        <v>9324</v>
      </c>
      <c r="B4800" s="69" t="s">
        <v>9325</v>
      </c>
      <c r="C4800" s="70">
        <v>0.11</v>
      </c>
    </row>
    <row r="4801" spans="1:3">
      <c r="A4801" s="71" t="s">
        <v>9326</v>
      </c>
      <c r="B4801" s="72" t="s">
        <v>9327</v>
      </c>
      <c r="C4801" s="73">
        <v>0.13500000000000001</v>
      </c>
    </row>
    <row r="4802" spans="1:3">
      <c r="A4802" s="68" t="s">
        <v>9328</v>
      </c>
      <c r="B4802" s="69" t="s">
        <v>9329</v>
      </c>
      <c r="C4802" s="70">
        <v>0.184</v>
      </c>
    </row>
    <row r="4803" spans="1:3">
      <c r="A4803" s="71" t="s">
        <v>9330</v>
      </c>
      <c r="B4803" s="72" t="s">
        <v>9331</v>
      </c>
      <c r="C4803" s="73">
        <v>0.20499999999999999</v>
      </c>
    </row>
    <row r="4804" spans="1:3">
      <c r="A4804" s="68" t="s">
        <v>9332</v>
      </c>
      <c r="B4804" s="69" t="s">
        <v>9333</v>
      </c>
      <c r="C4804" s="70">
        <v>0.23</v>
      </c>
    </row>
    <row r="4805" spans="1:3">
      <c r="A4805" s="71" t="s">
        <v>9334</v>
      </c>
      <c r="B4805" s="72" t="s">
        <v>9335</v>
      </c>
      <c r="C4805" s="73">
        <v>0</v>
      </c>
    </row>
    <row r="4806" spans="1:3">
      <c r="A4806" s="68" t="s">
        <v>9336</v>
      </c>
      <c r="B4806" s="69" t="s">
        <v>9337</v>
      </c>
      <c r="C4806" s="70">
        <v>0</v>
      </c>
    </row>
    <row r="4807" spans="1:3">
      <c r="A4807" s="71" t="s">
        <v>9338</v>
      </c>
      <c r="B4807" s="72" t="s">
        <v>9339</v>
      </c>
      <c r="C4807" s="73">
        <v>1</v>
      </c>
    </row>
    <row r="4808" spans="1:3">
      <c r="A4808" s="68" t="s">
        <v>9340</v>
      </c>
      <c r="B4808" s="69" t="s">
        <v>9341</v>
      </c>
      <c r="C4808" s="70">
        <v>2E-3</v>
      </c>
    </row>
    <row r="4809" spans="1:3">
      <c r="A4809" s="71" t="s">
        <v>9342</v>
      </c>
      <c r="B4809" s="72" t="s">
        <v>9343</v>
      </c>
      <c r="C4809" s="73">
        <v>1E-3</v>
      </c>
    </row>
    <row r="4810" spans="1:3">
      <c r="A4810" s="68" t="s">
        <v>9344</v>
      </c>
      <c r="B4810" s="69" t="s">
        <v>9345</v>
      </c>
      <c r="C4810" s="70">
        <v>0</v>
      </c>
    </row>
    <row r="4811" spans="1:3">
      <c r="A4811" s="71" t="s">
        <v>9346</v>
      </c>
      <c r="B4811" s="72" t="s">
        <v>9347</v>
      </c>
      <c r="C4811" s="73">
        <v>3.9E-2</v>
      </c>
    </row>
    <row r="4812" spans="1:3">
      <c r="A4812" s="68" t="s">
        <v>9348</v>
      </c>
      <c r="B4812" s="69" t="s">
        <v>9349</v>
      </c>
      <c r="C4812" s="70">
        <v>1.2999999999999999E-2</v>
      </c>
    </row>
    <row r="4813" spans="1:3">
      <c r="A4813" s="71" t="s">
        <v>9350</v>
      </c>
      <c r="B4813" s="72" t="s">
        <v>9351</v>
      </c>
      <c r="C4813" s="73">
        <v>0</v>
      </c>
    </row>
    <row r="4814" spans="1:3">
      <c r="A4814" s="68" t="s">
        <v>9352</v>
      </c>
      <c r="B4814" s="69" t="s">
        <v>9353</v>
      </c>
      <c r="C4814" s="70">
        <v>5.5E-2</v>
      </c>
    </row>
    <row r="4815" spans="1:3">
      <c r="A4815" s="71" t="s">
        <v>9354</v>
      </c>
      <c r="B4815" s="72" t="s">
        <v>9355</v>
      </c>
      <c r="C4815" s="73">
        <v>0.112</v>
      </c>
    </row>
    <row r="4816" spans="1:3">
      <c r="A4816" s="68" t="s">
        <v>9356</v>
      </c>
      <c r="B4816" s="69" t="s">
        <v>9357</v>
      </c>
      <c r="C4816" s="70">
        <v>4.0000000000000001E-3</v>
      </c>
    </row>
    <row r="4817" spans="1:3">
      <c r="A4817" s="71" t="s">
        <v>9358</v>
      </c>
      <c r="B4817" s="72" t="s">
        <v>9359</v>
      </c>
      <c r="C4817" s="73">
        <v>2E-3</v>
      </c>
    </row>
    <row r="4818" spans="1:3">
      <c r="A4818" s="68" t="s">
        <v>9360</v>
      </c>
      <c r="B4818" s="69" t="s">
        <v>9361</v>
      </c>
      <c r="C4818" s="70">
        <v>0</v>
      </c>
    </row>
    <row r="4819" spans="1:3">
      <c r="A4819" s="71" t="s">
        <v>9362</v>
      </c>
      <c r="B4819" s="72" t="s">
        <v>9363</v>
      </c>
      <c r="C4819" s="73">
        <v>0</v>
      </c>
    </row>
    <row r="4820" spans="1:3">
      <c r="A4820" s="68" t="s">
        <v>9364</v>
      </c>
      <c r="B4820" s="69" t="s">
        <v>9365</v>
      </c>
      <c r="C4820" s="70">
        <v>0</v>
      </c>
    </row>
    <row r="4821" spans="1:3">
      <c r="A4821" s="71" t="s">
        <v>9366</v>
      </c>
      <c r="B4821" s="72" t="s">
        <v>9367</v>
      </c>
      <c r="C4821" s="73">
        <v>2.5299999999999998</v>
      </c>
    </row>
    <row r="4822" spans="1:3">
      <c r="A4822" s="68" t="s">
        <v>9368</v>
      </c>
      <c r="B4822" s="69" t="s">
        <v>9369</v>
      </c>
      <c r="C4822" s="70">
        <v>5.3999999999999999E-2</v>
      </c>
    </row>
    <row r="4823" spans="1:3">
      <c r="A4823" s="71" t="s">
        <v>9370</v>
      </c>
      <c r="B4823" s="72" t="s">
        <v>9371</v>
      </c>
      <c r="C4823" s="73">
        <v>0</v>
      </c>
    </row>
    <row r="4824" spans="1:3">
      <c r="A4824" s="68" t="s">
        <v>9372</v>
      </c>
      <c r="B4824" s="69" t="s">
        <v>9373</v>
      </c>
      <c r="C4824" s="70">
        <v>1.7000000000000001E-2</v>
      </c>
    </row>
    <row r="4825" spans="1:3">
      <c r="A4825" s="71" t="s">
        <v>9374</v>
      </c>
      <c r="B4825" s="72" t="s">
        <v>9375</v>
      </c>
      <c r="C4825" s="73">
        <v>0.18</v>
      </c>
    </row>
    <row r="4826" spans="1:3">
      <c r="A4826" s="68" t="s">
        <v>9376</v>
      </c>
      <c r="B4826" s="69" t="s">
        <v>9377</v>
      </c>
      <c r="C4826" s="70">
        <v>2.2999999999999998</v>
      </c>
    </row>
    <row r="4827" spans="1:3">
      <c r="A4827" s="71" t="s">
        <v>9378</v>
      </c>
      <c r="B4827" s="72" t="s">
        <v>9379</v>
      </c>
      <c r="C4827" s="73">
        <v>4.3</v>
      </c>
    </row>
    <row r="4828" spans="1:3">
      <c r="A4828" s="68" t="s">
        <v>9380</v>
      </c>
      <c r="B4828" s="69" t="s">
        <v>9381</v>
      </c>
      <c r="C4828" s="70">
        <v>3.7029999999999998</v>
      </c>
    </row>
    <row r="4829" spans="1:3">
      <c r="A4829" s="71" t="s">
        <v>9382</v>
      </c>
      <c r="B4829" s="72" t="s">
        <v>9383</v>
      </c>
      <c r="C4829" s="73">
        <v>8.9009999999999998</v>
      </c>
    </row>
    <row r="4830" spans="1:3">
      <c r="A4830" s="68" t="s">
        <v>9384</v>
      </c>
      <c r="B4830" s="69" t="s">
        <v>9385</v>
      </c>
      <c r="C4830" s="70">
        <v>6.7</v>
      </c>
    </row>
    <row r="4831" spans="1:3">
      <c r="A4831" s="71" t="s">
        <v>9386</v>
      </c>
      <c r="B4831" s="72" t="s">
        <v>9387</v>
      </c>
      <c r="C4831" s="73">
        <v>0</v>
      </c>
    </row>
    <row r="4832" spans="1:3">
      <c r="A4832" s="68" t="s">
        <v>9388</v>
      </c>
      <c r="B4832" s="69" t="s">
        <v>9389</v>
      </c>
      <c r="C4832" s="70">
        <v>11.051</v>
      </c>
    </row>
    <row r="4833" spans="1:3">
      <c r="A4833" s="71" t="s">
        <v>9390</v>
      </c>
      <c r="B4833" s="72" t="s">
        <v>9391</v>
      </c>
      <c r="C4833" s="73">
        <v>8.9</v>
      </c>
    </row>
    <row r="4834" spans="1:3">
      <c r="A4834" s="68" t="s">
        <v>9392</v>
      </c>
      <c r="B4834" s="69" t="s">
        <v>9393</v>
      </c>
      <c r="C4834" s="70">
        <v>0</v>
      </c>
    </row>
    <row r="4835" spans="1:3">
      <c r="A4835" s="71" t="s">
        <v>9394</v>
      </c>
      <c r="B4835" s="72" t="s">
        <v>9395</v>
      </c>
      <c r="C4835" s="73">
        <v>17.446999999999999</v>
      </c>
    </row>
    <row r="4836" spans="1:3">
      <c r="A4836" s="68" t="s">
        <v>9396</v>
      </c>
      <c r="B4836" s="69" t="s">
        <v>9397</v>
      </c>
      <c r="C4836" s="70">
        <v>14.7</v>
      </c>
    </row>
    <row r="4837" spans="1:3">
      <c r="A4837" s="71" t="s">
        <v>9398</v>
      </c>
      <c r="B4837" s="72" t="s">
        <v>9399</v>
      </c>
      <c r="C4837" s="73">
        <v>0</v>
      </c>
    </row>
    <row r="4838" spans="1:3">
      <c r="A4838" s="68" t="s">
        <v>9400</v>
      </c>
      <c r="B4838" s="69" t="s">
        <v>9401</v>
      </c>
      <c r="C4838" s="70">
        <v>22.128</v>
      </c>
    </row>
    <row r="4839" spans="1:3">
      <c r="A4839" s="71" t="s">
        <v>9402</v>
      </c>
      <c r="B4839" s="72" t="s">
        <v>9403</v>
      </c>
      <c r="C4839" s="73">
        <v>18</v>
      </c>
    </row>
    <row r="4840" spans="1:3">
      <c r="A4840" s="68" t="s">
        <v>9404</v>
      </c>
      <c r="B4840" s="69" t="s">
        <v>9405</v>
      </c>
      <c r="C4840" s="70">
        <v>0</v>
      </c>
    </row>
    <row r="4841" spans="1:3">
      <c r="A4841" s="71" t="s">
        <v>9406</v>
      </c>
      <c r="B4841" s="72" t="s">
        <v>9407</v>
      </c>
      <c r="C4841" s="73">
        <v>30.945</v>
      </c>
    </row>
    <row r="4842" spans="1:3">
      <c r="A4842" s="68" t="s">
        <v>9408</v>
      </c>
      <c r="B4842" s="69" t="s">
        <v>9409</v>
      </c>
      <c r="C4842" s="70">
        <v>24.8</v>
      </c>
    </row>
    <row r="4843" spans="1:3">
      <c r="A4843" s="71" t="s">
        <v>9410</v>
      </c>
      <c r="B4843" s="72" t="s">
        <v>9411</v>
      </c>
      <c r="C4843" s="73">
        <v>0</v>
      </c>
    </row>
    <row r="4844" spans="1:3">
      <c r="A4844" s="68" t="s">
        <v>9412</v>
      </c>
      <c r="B4844" s="69" t="s">
        <v>9413</v>
      </c>
      <c r="C4844" s="70">
        <v>41.32</v>
      </c>
    </row>
    <row r="4845" spans="1:3">
      <c r="A4845" s="71" t="s">
        <v>9414</v>
      </c>
      <c r="B4845" s="72" t="s">
        <v>9415</v>
      </c>
      <c r="C4845" s="73">
        <v>32.200000000000003</v>
      </c>
    </row>
    <row r="4846" spans="1:3">
      <c r="A4846" s="68" t="s">
        <v>9416</v>
      </c>
      <c r="B4846" s="69" t="s">
        <v>9417</v>
      </c>
      <c r="C4846" s="70">
        <v>0</v>
      </c>
    </row>
    <row r="4847" spans="1:3">
      <c r="A4847" s="71" t="s">
        <v>9418</v>
      </c>
      <c r="B4847" s="72" t="s">
        <v>9419</v>
      </c>
      <c r="C4847" s="73">
        <v>10.68</v>
      </c>
    </row>
    <row r="4848" spans="1:3">
      <c r="A4848" s="68" t="s">
        <v>9420</v>
      </c>
      <c r="B4848" s="69" t="s">
        <v>9421</v>
      </c>
      <c r="C4848" s="70">
        <v>8.5</v>
      </c>
    </row>
    <row r="4849" spans="1:3">
      <c r="A4849" s="71" t="s">
        <v>9422</v>
      </c>
      <c r="B4849" s="72" t="s">
        <v>9423</v>
      </c>
      <c r="C4849" s="73">
        <v>0</v>
      </c>
    </row>
    <row r="4850" spans="1:3">
      <c r="A4850" s="68" t="s">
        <v>9424</v>
      </c>
      <c r="B4850" s="69" t="s">
        <v>9425</v>
      </c>
      <c r="C4850" s="70">
        <v>4.8899999999999997</v>
      </c>
    </row>
    <row r="4851" spans="1:3">
      <c r="A4851" s="71" t="s">
        <v>9426</v>
      </c>
      <c r="B4851" s="72" t="s">
        <v>9427</v>
      </c>
      <c r="C4851" s="73">
        <v>4</v>
      </c>
    </row>
    <row r="4852" spans="1:3">
      <c r="A4852" s="68" t="s">
        <v>9428</v>
      </c>
      <c r="B4852" s="69" t="s">
        <v>9429</v>
      </c>
      <c r="C4852" s="70">
        <v>6.5000000000000002E-2</v>
      </c>
    </row>
    <row r="4853" spans="1:3">
      <c r="A4853" s="71" t="s">
        <v>9430</v>
      </c>
      <c r="B4853" s="72" t="s">
        <v>9431</v>
      </c>
      <c r="C4853" s="73">
        <v>6.2E-2</v>
      </c>
    </row>
    <row r="4854" spans="1:3">
      <c r="A4854" s="68" t="s">
        <v>9432</v>
      </c>
      <c r="B4854" s="69" t="s">
        <v>9433</v>
      </c>
      <c r="C4854" s="70">
        <v>0</v>
      </c>
    </row>
    <row r="4855" spans="1:3">
      <c r="A4855" s="71" t="s">
        <v>9434</v>
      </c>
      <c r="B4855" s="72" t="s">
        <v>9435</v>
      </c>
      <c r="C4855" s="73">
        <v>0</v>
      </c>
    </row>
    <row r="4856" spans="1:3">
      <c r="A4856" s="68" t="s">
        <v>9436</v>
      </c>
      <c r="B4856" s="69" t="s">
        <v>9437</v>
      </c>
      <c r="C4856" s="70">
        <v>2E-3</v>
      </c>
    </row>
    <row r="4857" spans="1:3">
      <c r="A4857" s="71" t="s">
        <v>9438</v>
      </c>
      <c r="B4857" s="72" t="s">
        <v>9439</v>
      </c>
      <c r="C4857" s="73">
        <v>56.5</v>
      </c>
    </row>
    <row r="4858" spans="1:3">
      <c r="A4858" s="68" t="s">
        <v>9440</v>
      </c>
      <c r="B4858" s="69" t="s">
        <v>9441</v>
      </c>
      <c r="C4858" s="70">
        <v>51.63</v>
      </c>
    </row>
    <row r="4859" spans="1:3">
      <c r="A4859" s="71" t="s">
        <v>9442</v>
      </c>
      <c r="B4859" s="72" t="s">
        <v>9443</v>
      </c>
      <c r="C4859" s="73">
        <v>57.47</v>
      </c>
    </row>
    <row r="4860" spans="1:3">
      <c r="A4860" s="68" t="s">
        <v>9444</v>
      </c>
      <c r="B4860" s="69" t="s">
        <v>9445</v>
      </c>
      <c r="C4860" s="70">
        <v>76</v>
      </c>
    </row>
    <row r="4861" spans="1:3">
      <c r="A4861" s="71" t="s">
        <v>9446</v>
      </c>
      <c r="B4861" s="72" t="s">
        <v>9447</v>
      </c>
      <c r="C4861" s="73">
        <v>67.75</v>
      </c>
    </row>
    <row r="4862" spans="1:3">
      <c r="A4862" s="68" t="s">
        <v>9448</v>
      </c>
      <c r="B4862" s="69" t="s">
        <v>9449</v>
      </c>
      <c r="C4862" s="70">
        <v>110.1</v>
      </c>
    </row>
    <row r="4863" spans="1:3">
      <c r="A4863" s="71" t="s">
        <v>9450</v>
      </c>
      <c r="B4863" s="72" t="s">
        <v>9451</v>
      </c>
      <c r="C4863" s="73">
        <v>120</v>
      </c>
    </row>
    <row r="4864" spans="1:3">
      <c r="A4864" s="68" t="s">
        <v>9452</v>
      </c>
      <c r="B4864" s="69" t="s">
        <v>9453</v>
      </c>
      <c r="C4864" s="70">
        <v>163.19999999999999</v>
      </c>
    </row>
    <row r="4865" spans="1:3">
      <c r="A4865" s="71" t="s">
        <v>9454</v>
      </c>
      <c r="B4865" s="72" t="s">
        <v>9455</v>
      </c>
      <c r="C4865" s="73">
        <v>180</v>
      </c>
    </row>
    <row r="4866" spans="1:3">
      <c r="A4866" s="68" t="s">
        <v>9456</v>
      </c>
      <c r="B4866" s="69" t="s">
        <v>9409</v>
      </c>
      <c r="C4866" s="70">
        <v>25.977</v>
      </c>
    </row>
    <row r="4867" spans="1:3">
      <c r="A4867" s="71" t="s">
        <v>9457</v>
      </c>
      <c r="B4867" s="72" t="s">
        <v>9458</v>
      </c>
      <c r="C4867" s="73">
        <v>3.1E-2</v>
      </c>
    </row>
    <row r="4868" spans="1:3">
      <c r="A4868" s="68" t="s">
        <v>9459</v>
      </c>
      <c r="B4868" s="69" t="s">
        <v>9460</v>
      </c>
      <c r="C4868" s="70">
        <v>0</v>
      </c>
    </row>
    <row r="4869" spans="1:3">
      <c r="A4869" s="71" t="s">
        <v>9461</v>
      </c>
      <c r="B4869" s="72" t="s">
        <v>9462</v>
      </c>
      <c r="C4869" s="73">
        <v>0</v>
      </c>
    </row>
    <row r="4870" spans="1:3">
      <c r="A4870" s="68" t="s">
        <v>9463</v>
      </c>
      <c r="B4870" s="69" t="s">
        <v>9464</v>
      </c>
      <c r="C4870" s="70">
        <v>0.3</v>
      </c>
    </row>
    <row r="4871" spans="1:3">
      <c r="A4871" s="71" t="s">
        <v>9465</v>
      </c>
      <c r="B4871" s="72" t="s">
        <v>9466</v>
      </c>
      <c r="C4871" s="73">
        <v>0.34599999999999997</v>
      </c>
    </row>
    <row r="4872" spans="1:3">
      <c r="A4872" s="68" t="s">
        <v>9467</v>
      </c>
      <c r="B4872" s="69" t="s">
        <v>9468</v>
      </c>
      <c r="C4872" s="70">
        <v>0.54700000000000004</v>
      </c>
    </row>
    <row r="4873" spans="1:3">
      <c r="A4873" s="71" t="s">
        <v>9469</v>
      </c>
      <c r="B4873" s="72" t="s">
        <v>9470</v>
      </c>
      <c r="C4873" s="73">
        <v>1.0509999999999999</v>
      </c>
    </row>
    <row r="4874" spans="1:3">
      <c r="A4874" s="68" t="s">
        <v>9471</v>
      </c>
      <c r="B4874" s="69" t="s">
        <v>9472</v>
      </c>
      <c r="C4874" s="70">
        <v>1.296</v>
      </c>
    </row>
    <row r="4875" spans="1:3">
      <c r="A4875" s="71" t="s">
        <v>9473</v>
      </c>
      <c r="B4875" s="72" t="s">
        <v>9474</v>
      </c>
      <c r="C4875" s="73">
        <v>2.028</v>
      </c>
    </row>
    <row r="4876" spans="1:3">
      <c r="A4876" s="68" t="s">
        <v>9475</v>
      </c>
      <c r="B4876" s="69" t="s">
        <v>9476</v>
      </c>
      <c r="C4876" s="70">
        <v>0.25</v>
      </c>
    </row>
    <row r="4877" spans="1:3">
      <c r="A4877" s="71" t="s">
        <v>9477</v>
      </c>
      <c r="B4877" s="72" t="s">
        <v>9478</v>
      </c>
      <c r="C4877" s="73">
        <v>0.34499999999999997</v>
      </c>
    </row>
    <row r="4878" spans="1:3">
      <c r="A4878" s="68" t="s">
        <v>9479</v>
      </c>
      <c r="B4878" s="69" t="s">
        <v>9480</v>
      </c>
      <c r="C4878" s="70">
        <v>0.495</v>
      </c>
    </row>
    <row r="4879" spans="1:3">
      <c r="A4879" s="71" t="s">
        <v>9481</v>
      </c>
      <c r="B4879" s="72" t="s">
        <v>9482</v>
      </c>
      <c r="C4879" s="73">
        <v>0.87</v>
      </c>
    </row>
    <row r="4880" spans="1:3">
      <c r="A4880" s="68" t="s">
        <v>9483</v>
      </c>
      <c r="B4880" s="69" t="s">
        <v>9484</v>
      </c>
      <c r="C4880" s="70">
        <v>1.1659999999999999</v>
      </c>
    </row>
    <row r="4881" spans="1:3">
      <c r="A4881" s="71" t="s">
        <v>9485</v>
      </c>
      <c r="B4881" s="72" t="s">
        <v>9486</v>
      </c>
      <c r="C4881" s="73">
        <v>1.9610000000000001</v>
      </c>
    </row>
    <row r="4882" spans="1:3">
      <c r="A4882" s="68" t="s">
        <v>9487</v>
      </c>
      <c r="B4882" s="69" t="s">
        <v>9488</v>
      </c>
      <c r="C4882" s="70">
        <v>0</v>
      </c>
    </row>
    <row r="4883" spans="1:3">
      <c r="A4883" s="71" t="s">
        <v>9489</v>
      </c>
      <c r="B4883" s="72" t="s">
        <v>9490</v>
      </c>
      <c r="C4883" s="73">
        <v>0.128</v>
      </c>
    </row>
    <row r="4884" spans="1:3">
      <c r="A4884" s="68" t="s">
        <v>9491</v>
      </c>
      <c r="B4884" s="69" t="s">
        <v>9492</v>
      </c>
      <c r="C4884" s="70">
        <v>0</v>
      </c>
    </row>
    <row r="4885" spans="1:3">
      <c r="A4885" s="71" t="s">
        <v>9493</v>
      </c>
      <c r="B4885" s="72" t="s">
        <v>9494</v>
      </c>
      <c r="C4885" s="73">
        <v>0</v>
      </c>
    </row>
    <row r="4886" spans="1:3">
      <c r="A4886" s="68" t="s">
        <v>9495</v>
      </c>
      <c r="B4886" s="69" t="s">
        <v>9496</v>
      </c>
      <c r="C4886" s="70">
        <v>3.1E-2</v>
      </c>
    </row>
    <row r="4887" spans="1:3">
      <c r="A4887" s="71" t="s">
        <v>9497</v>
      </c>
      <c r="B4887" s="72" t="s">
        <v>9498</v>
      </c>
      <c r="C4887" s="73">
        <v>7.6999999999999999E-2</v>
      </c>
    </row>
    <row r="4888" spans="1:3">
      <c r="A4888" s="68" t="s">
        <v>9499</v>
      </c>
      <c r="B4888" s="69" t="s">
        <v>9500</v>
      </c>
      <c r="C4888" s="70">
        <v>0.19700000000000001</v>
      </c>
    </row>
    <row r="4889" spans="1:3">
      <c r="A4889" s="71" t="s">
        <v>9501</v>
      </c>
      <c r="B4889" s="72" t="s">
        <v>9502</v>
      </c>
      <c r="C4889" s="73">
        <v>0</v>
      </c>
    </row>
    <row r="4890" spans="1:3">
      <c r="A4890" s="68" t="s">
        <v>9503</v>
      </c>
      <c r="B4890" s="69" t="s">
        <v>9504</v>
      </c>
      <c r="C4890" s="70">
        <v>0.14599999999999999</v>
      </c>
    </row>
    <row r="4891" spans="1:3">
      <c r="A4891" s="71" t="s">
        <v>9505</v>
      </c>
      <c r="B4891" s="72" t="s">
        <v>9506</v>
      </c>
      <c r="C4891" s="73">
        <v>6.7000000000000004E-2</v>
      </c>
    </row>
    <row r="4892" spans="1:3">
      <c r="A4892" s="68" t="s">
        <v>9507</v>
      </c>
      <c r="B4892" s="69" t="s">
        <v>9508</v>
      </c>
      <c r="C4892" s="70">
        <v>0</v>
      </c>
    </row>
    <row r="4893" spans="1:3">
      <c r="A4893" s="71" t="s">
        <v>9509</v>
      </c>
      <c r="B4893" s="72" t="s">
        <v>9510</v>
      </c>
      <c r="C4893" s="73">
        <v>0</v>
      </c>
    </row>
    <row r="4894" spans="1:3">
      <c r="A4894" s="68" t="s">
        <v>9511</v>
      </c>
      <c r="B4894" s="69" t="s">
        <v>9512</v>
      </c>
      <c r="C4894" s="70">
        <v>0</v>
      </c>
    </row>
    <row r="4895" spans="1:3">
      <c r="A4895" s="71" t="s">
        <v>9513</v>
      </c>
      <c r="B4895" s="72" t="s">
        <v>9514</v>
      </c>
      <c r="C4895" s="73">
        <v>0</v>
      </c>
    </row>
    <row r="4896" spans="1:3">
      <c r="A4896" s="68" t="s">
        <v>9515</v>
      </c>
      <c r="B4896" s="69" t="s">
        <v>9516</v>
      </c>
      <c r="C4896" s="70">
        <v>0</v>
      </c>
    </row>
    <row r="4897" spans="1:3">
      <c r="A4897" s="71" t="s">
        <v>9517</v>
      </c>
      <c r="B4897" s="72" t="s">
        <v>9518</v>
      </c>
      <c r="C4897" s="73">
        <v>0</v>
      </c>
    </row>
    <row r="4898" spans="1:3">
      <c r="A4898" s="68" t="s">
        <v>9519</v>
      </c>
      <c r="B4898" s="69" t="s">
        <v>9520</v>
      </c>
      <c r="C4898" s="70">
        <v>6.7</v>
      </c>
    </row>
    <row r="4899" spans="1:3">
      <c r="A4899" s="71" t="s">
        <v>9521</v>
      </c>
      <c r="B4899" s="72" t="s">
        <v>9522</v>
      </c>
      <c r="C4899" s="73">
        <v>8.5</v>
      </c>
    </row>
    <row r="4900" spans="1:3">
      <c r="A4900" s="68" t="s">
        <v>9523</v>
      </c>
      <c r="B4900" s="69" t="s">
        <v>9524</v>
      </c>
      <c r="C4900" s="70">
        <v>8.9</v>
      </c>
    </row>
    <row r="4901" spans="1:3">
      <c r="A4901" s="71" t="s">
        <v>9525</v>
      </c>
      <c r="B4901" s="72" t="s">
        <v>9526</v>
      </c>
      <c r="C4901" s="73">
        <v>14.7</v>
      </c>
    </row>
    <row r="4902" spans="1:3">
      <c r="A4902" s="68" t="s">
        <v>9527</v>
      </c>
      <c r="B4902" s="69" t="s">
        <v>9528</v>
      </c>
      <c r="C4902" s="70">
        <v>18</v>
      </c>
    </row>
    <row r="4903" spans="1:3">
      <c r="A4903" s="71" t="s">
        <v>9529</v>
      </c>
      <c r="B4903" s="72" t="s">
        <v>9530</v>
      </c>
      <c r="C4903" s="73">
        <v>24.8</v>
      </c>
    </row>
    <row r="4904" spans="1:3">
      <c r="A4904" s="68" t="s">
        <v>9531</v>
      </c>
      <c r="B4904" s="69" t="s">
        <v>9532</v>
      </c>
      <c r="C4904" s="70">
        <v>32.200000000000003</v>
      </c>
    </row>
    <row r="4905" spans="1:3">
      <c r="A4905" s="71" t="s">
        <v>9533</v>
      </c>
      <c r="B4905" s="72" t="s">
        <v>9534</v>
      </c>
      <c r="C4905" s="73">
        <v>51.63</v>
      </c>
    </row>
    <row r="4906" spans="1:3">
      <c r="A4906" s="68" t="s">
        <v>9535</v>
      </c>
      <c r="B4906" s="69" t="s">
        <v>9536</v>
      </c>
      <c r="C4906" s="70">
        <v>57.5</v>
      </c>
    </row>
    <row r="4907" spans="1:3">
      <c r="A4907" s="71" t="s">
        <v>9537</v>
      </c>
      <c r="B4907" s="72" t="s">
        <v>9538</v>
      </c>
      <c r="C4907" s="73">
        <v>67.75</v>
      </c>
    </row>
    <row r="4908" spans="1:3">
      <c r="A4908" s="68" t="s">
        <v>9539</v>
      </c>
      <c r="B4908" s="69" t="s">
        <v>9540</v>
      </c>
      <c r="C4908" s="70">
        <v>110</v>
      </c>
    </row>
    <row r="4909" spans="1:3">
      <c r="A4909" s="71" t="s">
        <v>9541</v>
      </c>
      <c r="B4909" s="72" t="s">
        <v>9542</v>
      </c>
      <c r="C4909" s="73">
        <v>0.10100000000000001</v>
      </c>
    </row>
    <row r="4910" spans="1:3">
      <c r="A4910" s="68" t="s">
        <v>9543</v>
      </c>
      <c r="B4910" s="69" t="s">
        <v>9544</v>
      </c>
      <c r="C4910" s="70">
        <v>0</v>
      </c>
    </row>
    <row r="4911" spans="1:3">
      <c r="A4911" s="71" t="s">
        <v>9545</v>
      </c>
      <c r="B4911" s="72" t="s">
        <v>9546</v>
      </c>
      <c r="C4911" s="73">
        <v>0.17299999999999999</v>
      </c>
    </row>
    <row r="4912" spans="1:3">
      <c r="A4912" s="68" t="s">
        <v>9547</v>
      </c>
      <c r="B4912" s="69" t="s">
        <v>9548</v>
      </c>
      <c r="C4912" s="70">
        <v>5.8000000000000003E-2</v>
      </c>
    </row>
    <row r="4913" spans="1:3">
      <c r="A4913" s="71" t="s">
        <v>9549</v>
      </c>
      <c r="B4913" s="72" t="s">
        <v>9550</v>
      </c>
      <c r="C4913" s="73">
        <v>0</v>
      </c>
    </row>
    <row r="4914" spans="1:3">
      <c r="A4914" s="68" t="s">
        <v>9551</v>
      </c>
      <c r="B4914" s="69" t="s">
        <v>9552</v>
      </c>
      <c r="C4914" s="70">
        <v>0.01</v>
      </c>
    </row>
    <row r="4915" spans="1:3">
      <c r="A4915" s="71" t="s">
        <v>9553</v>
      </c>
      <c r="B4915" s="72" t="s">
        <v>9554</v>
      </c>
      <c r="C4915" s="73">
        <v>0.06</v>
      </c>
    </row>
    <row r="4916" spans="1:3">
      <c r="A4916" s="68" t="s">
        <v>9555</v>
      </c>
      <c r="B4916" s="69" t="s">
        <v>9556</v>
      </c>
      <c r="C4916" s="70">
        <v>0</v>
      </c>
    </row>
    <row r="4917" spans="1:3">
      <c r="A4917" s="71" t="s">
        <v>9557</v>
      </c>
      <c r="B4917" s="72" t="s">
        <v>9558</v>
      </c>
      <c r="C4917" s="73">
        <v>0</v>
      </c>
    </row>
    <row r="4918" spans="1:3">
      <c r="A4918" s="68" t="s">
        <v>9559</v>
      </c>
      <c r="B4918" s="69" t="s">
        <v>9560</v>
      </c>
      <c r="C4918" s="70">
        <v>0</v>
      </c>
    </row>
    <row r="4919" spans="1:3">
      <c r="A4919" s="71" t="s">
        <v>9561</v>
      </c>
      <c r="B4919" s="72" t="s">
        <v>9562</v>
      </c>
      <c r="C4919" s="73">
        <v>2.36</v>
      </c>
    </row>
    <row r="4920" spans="1:3">
      <c r="A4920" s="68" t="s">
        <v>9563</v>
      </c>
      <c r="B4920" s="69" t="s">
        <v>9564</v>
      </c>
      <c r="C4920" s="70">
        <v>14.786</v>
      </c>
    </row>
    <row r="4921" spans="1:3">
      <c r="A4921" s="71" t="s">
        <v>9565</v>
      </c>
      <c r="B4921" s="72" t="s">
        <v>9566</v>
      </c>
      <c r="C4921" s="73">
        <v>15.071999999999999</v>
      </c>
    </row>
    <row r="4922" spans="1:3">
      <c r="A4922" s="68" t="s">
        <v>9567</v>
      </c>
      <c r="B4922" s="69" t="s">
        <v>9568</v>
      </c>
      <c r="C4922" s="70">
        <v>14.39</v>
      </c>
    </row>
    <row r="4923" spans="1:3">
      <c r="A4923" s="71" t="s">
        <v>9569</v>
      </c>
      <c r="B4923" s="72" t="s">
        <v>9570</v>
      </c>
      <c r="C4923" s="73">
        <v>19.712</v>
      </c>
    </row>
    <row r="4924" spans="1:3">
      <c r="A4924" s="68" t="s">
        <v>9571</v>
      </c>
      <c r="B4924" s="69" t="s">
        <v>9572</v>
      </c>
      <c r="C4924" s="70">
        <v>3.0000000000000001E-3</v>
      </c>
    </row>
    <row r="4925" spans="1:3">
      <c r="A4925" s="71" t="s">
        <v>9573</v>
      </c>
      <c r="B4925" s="72" t="s">
        <v>9574</v>
      </c>
      <c r="C4925" s="73">
        <v>3.4000000000000002E-2</v>
      </c>
    </row>
    <row r="4926" spans="1:3">
      <c r="A4926" s="68" t="s">
        <v>9575</v>
      </c>
      <c r="B4926" s="69" t="s">
        <v>9576</v>
      </c>
      <c r="C4926" s="70">
        <v>5.2999999999999999E-2</v>
      </c>
    </row>
    <row r="4927" spans="1:3">
      <c r="A4927" s="71" t="s">
        <v>9577</v>
      </c>
      <c r="B4927" s="72" t="s">
        <v>9544</v>
      </c>
      <c r="C4927" s="73">
        <v>5.2999999999999999E-2</v>
      </c>
    </row>
    <row r="4928" spans="1:3">
      <c r="A4928" s="68" t="s">
        <v>9578</v>
      </c>
      <c r="B4928" s="69" t="s">
        <v>9579</v>
      </c>
      <c r="C4928" s="70">
        <v>11.25</v>
      </c>
    </row>
    <row r="4929" spans="1:3">
      <c r="A4929" s="71" t="s">
        <v>9580</v>
      </c>
      <c r="B4929" s="72" t="s">
        <v>9581</v>
      </c>
      <c r="C4929" s="73">
        <v>10.65</v>
      </c>
    </row>
    <row r="4930" spans="1:3">
      <c r="A4930" s="68" t="s">
        <v>9582</v>
      </c>
      <c r="B4930" s="69" t="s">
        <v>9583</v>
      </c>
      <c r="C4930" s="70">
        <v>3.1419999999999999</v>
      </c>
    </row>
    <row r="4931" spans="1:3">
      <c r="A4931" s="71" t="s">
        <v>9584</v>
      </c>
      <c r="B4931" s="72" t="s">
        <v>9585</v>
      </c>
      <c r="C4931" s="73">
        <v>2.12</v>
      </c>
    </row>
    <row r="4932" spans="1:3">
      <c r="A4932" s="68" t="s">
        <v>9586</v>
      </c>
      <c r="B4932" s="69" t="s">
        <v>9587</v>
      </c>
      <c r="C4932" s="70">
        <v>20.361999999999998</v>
      </c>
    </row>
    <row r="4933" spans="1:3">
      <c r="A4933" s="71" t="s">
        <v>9588</v>
      </c>
      <c r="B4933" s="72" t="s">
        <v>9589</v>
      </c>
      <c r="C4933" s="73">
        <v>5.8280000000000003</v>
      </c>
    </row>
    <row r="4934" spans="1:3">
      <c r="A4934" s="68" t="s">
        <v>9590</v>
      </c>
      <c r="B4934" s="69" t="s">
        <v>9591</v>
      </c>
      <c r="C4934" s="70">
        <v>3.8079999999999998</v>
      </c>
    </row>
    <row r="4935" spans="1:3">
      <c r="A4935" s="71" t="s">
        <v>9592</v>
      </c>
      <c r="B4935" s="72" t="s">
        <v>9593</v>
      </c>
      <c r="C4935" s="73">
        <v>19.645</v>
      </c>
    </row>
    <row r="4936" spans="1:3">
      <c r="A4936" s="68" t="s">
        <v>9594</v>
      </c>
      <c r="B4936" s="69" t="s">
        <v>9595</v>
      </c>
      <c r="C4936" s="70">
        <v>28.937000000000001</v>
      </c>
    </row>
    <row r="4937" spans="1:3">
      <c r="A4937" s="71" t="s">
        <v>9596</v>
      </c>
      <c r="B4937" s="72" t="s">
        <v>9597</v>
      </c>
      <c r="C4937" s="73">
        <v>0.04</v>
      </c>
    </row>
    <row r="4938" spans="1:3">
      <c r="A4938" s="68" t="s">
        <v>9598</v>
      </c>
      <c r="B4938" s="69" t="s">
        <v>9599</v>
      </c>
      <c r="C4938" s="70">
        <v>2.5000000000000001E-2</v>
      </c>
    </row>
    <row r="4939" spans="1:3">
      <c r="A4939" s="71" t="s">
        <v>9600</v>
      </c>
      <c r="B4939" s="72" t="s">
        <v>9601</v>
      </c>
      <c r="C4939" s="73">
        <v>0</v>
      </c>
    </row>
    <row r="4940" spans="1:3">
      <c r="A4940" s="68" t="s">
        <v>9602</v>
      </c>
      <c r="B4940" s="69" t="s">
        <v>9603</v>
      </c>
      <c r="C4940" s="70">
        <v>0</v>
      </c>
    </row>
    <row r="4941" spans="1:3">
      <c r="A4941" s="71" t="s">
        <v>9604</v>
      </c>
      <c r="B4941" s="72" t="s">
        <v>9605</v>
      </c>
      <c r="C4941" s="73">
        <v>0</v>
      </c>
    </row>
    <row r="4942" spans="1:3">
      <c r="A4942" s="68" t="s">
        <v>9606</v>
      </c>
      <c r="B4942" s="69" t="s">
        <v>9607</v>
      </c>
      <c r="C4942" s="70">
        <v>0</v>
      </c>
    </row>
    <row r="4943" spans="1:3">
      <c r="A4943" s="71" t="s">
        <v>9608</v>
      </c>
      <c r="B4943" s="72" t="s">
        <v>9609</v>
      </c>
      <c r="C4943" s="73">
        <v>0</v>
      </c>
    </row>
    <row r="4944" spans="1:3">
      <c r="A4944" s="68" t="s">
        <v>9610</v>
      </c>
      <c r="B4944" s="69" t="s">
        <v>9611</v>
      </c>
      <c r="C4944" s="70">
        <v>0</v>
      </c>
    </row>
    <row r="4945" spans="1:3">
      <c r="A4945" s="71" t="s">
        <v>9612</v>
      </c>
      <c r="B4945" s="72" t="s">
        <v>9613</v>
      </c>
      <c r="C4945" s="73">
        <v>0</v>
      </c>
    </row>
    <row r="4946" spans="1:3">
      <c r="A4946" s="68" t="s">
        <v>9614</v>
      </c>
      <c r="B4946" s="69" t="s">
        <v>9615</v>
      </c>
      <c r="C4946" s="70">
        <v>0</v>
      </c>
    </row>
    <row r="4947" spans="1:3">
      <c r="A4947" s="71" t="s">
        <v>9616</v>
      </c>
      <c r="B4947" s="72" t="s">
        <v>9617</v>
      </c>
      <c r="C4947" s="73">
        <v>0</v>
      </c>
    </row>
    <row r="4948" spans="1:3">
      <c r="A4948" s="68" t="s">
        <v>9618</v>
      </c>
      <c r="B4948" s="69" t="s">
        <v>9619</v>
      </c>
      <c r="C4948" s="70">
        <v>0</v>
      </c>
    </row>
    <row r="4949" spans="1:3">
      <c r="A4949" s="71" t="s">
        <v>9620</v>
      </c>
      <c r="B4949" s="72" t="s">
        <v>9621</v>
      </c>
      <c r="C4949" s="73">
        <v>0</v>
      </c>
    </row>
    <row r="4950" spans="1:3">
      <c r="A4950" s="68" t="s">
        <v>9622</v>
      </c>
      <c r="B4950" s="69" t="s">
        <v>9623</v>
      </c>
      <c r="C4950" s="70">
        <v>0</v>
      </c>
    </row>
    <row r="4951" spans="1:3">
      <c r="A4951" s="71" t="s">
        <v>9624</v>
      </c>
      <c r="B4951" s="72" t="s">
        <v>9625</v>
      </c>
      <c r="C4951" s="73">
        <v>0</v>
      </c>
    </row>
    <row r="4952" spans="1:3">
      <c r="A4952" s="68" t="s">
        <v>9626</v>
      </c>
      <c r="B4952" s="69" t="s">
        <v>9627</v>
      </c>
      <c r="C4952" s="70">
        <v>0</v>
      </c>
    </row>
    <row r="4953" spans="1:3">
      <c r="A4953" s="71" t="s">
        <v>9628</v>
      </c>
      <c r="B4953" s="72" t="s">
        <v>9629</v>
      </c>
      <c r="C4953" s="73">
        <v>0.03</v>
      </c>
    </row>
    <row r="4954" spans="1:3">
      <c r="A4954" s="68" t="s">
        <v>9630</v>
      </c>
      <c r="B4954" s="69" t="s">
        <v>9631</v>
      </c>
      <c r="C4954" s="70">
        <v>0</v>
      </c>
    </row>
    <row r="4955" spans="1:3">
      <c r="A4955" s="71" t="s">
        <v>9632</v>
      </c>
      <c r="B4955" s="72" t="s">
        <v>9633</v>
      </c>
      <c r="C4955" s="73">
        <v>24.45</v>
      </c>
    </row>
    <row r="4956" spans="1:3">
      <c r="A4956" s="68" t="s">
        <v>9634</v>
      </c>
      <c r="B4956" s="69" t="s">
        <v>9635</v>
      </c>
      <c r="C4956" s="70">
        <v>0</v>
      </c>
    </row>
    <row r="4957" spans="1:3">
      <c r="A4957" s="71" t="s">
        <v>9636</v>
      </c>
      <c r="B4957" s="72" t="s">
        <v>9637</v>
      </c>
      <c r="C4957" s="73">
        <v>7.6639999999999997</v>
      </c>
    </row>
    <row r="4958" spans="1:3">
      <c r="A4958" s="68" t="s">
        <v>9638</v>
      </c>
      <c r="B4958" s="69" t="s">
        <v>9639</v>
      </c>
      <c r="C4958" s="70">
        <v>3.3000000000000002E-2</v>
      </c>
    </row>
    <row r="4959" spans="1:3">
      <c r="A4959" s="71" t="s">
        <v>9640</v>
      </c>
      <c r="B4959" s="72" t="s">
        <v>9641</v>
      </c>
      <c r="C4959" s="73">
        <v>3.3000000000000002E-2</v>
      </c>
    </row>
    <row r="4960" spans="1:3">
      <c r="A4960" s="68" t="s">
        <v>9642</v>
      </c>
      <c r="B4960" s="69" t="s">
        <v>9643</v>
      </c>
      <c r="C4960" s="70">
        <v>12.688000000000001</v>
      </c>
    </row>
    <row r="4961" spans="1:3">
      <c r="A4961" s="71" t="s">
        <v>9644</v>
      </c>
      <c r="B4961" s="72" t="s">
        <v>9645</v>
      </c>
      <c r="C4961" s="73">
        <v>10.557</v>
      </c>
    </row>
    <row r="4962" spans="1:3">
      <c r="A4962" s="68" t="s">
        <v>9646</v>
      </c>
      <c r="B4962" s="69" t="s">
        <v>9647</v>
      </c>
      <c r="C4962" s="70">
        <v>16.872</v>
      </c>
    </row>
    <row r="4963" spans="1:3">
      <c r="A4963" s="71" t="s">
        <v>9648</v>
      </c>
      <c r="B4963" s="72" t="s">
        <v>9649</v>
      </c>
      <c r="C4963" s="73">
        <v>17.395</v>
      </c>
    </row>
    <row r="4964" spans="1:3">
      <c r="A4964" s="68" t="s">
        <v>9650</v>
      </c>
      <c r="B4964" s="69" t="s">
        <v>9651</v>
      </c>
      <c r="C4964" s="70">
        <v>0</v>
      </c>
    </row>
    <row r="4965" spans="1:3">
      <c r="A4965" s="71" t="s">
        <v>9652</v>
      </c>
      <c r="B4965" s="72" t="s">
        <v>9653</v>
      </c>
      <c r="C4965" s="73">
        <v>0</v>
      </c>
    </row>
    <row r="4966" spans="1:3">
      <c r="A4966" s="68" t="s">
        <v>9654</v>
      </c>
      <c r="B4966" s="69" t="s">
        <v>9655</v>
      </c>
      <c r="C4966" s="70">
        <v>0</v>
      </c>
    </row>
    <row r="4967" spans="1:3">
      <c r="A4967" s="71" t="s">
        <v>9656</v>
      </c>
      <c r="B4967" s="72" t="s">
        <v>9657</v>
      </c>
      <c r="C4967" s="73">
        <v>0</v>
      </c>
    </row>
    <row r="4968" spans="1:3">
      <c r="A4968" s="68" t="s">
        <v>9658</v>
      </c>
      <c r="B4968" s="69" t="s">
        <v>9659</v>
      </c>
      <c r="C4968" s="70">
        <v>23.591999999999999</v>
      </c>
    </row>
    <row r="4969" spans="1:3">
      <c r="A4969" s="71" t="s">
        <v>9660</v>
      </c>
      <c r="B4969" s="72" t="s">
        <v>9661</v>
      </c>
      <c r="C4969" s="73">
        <v>23.591999999999999</v>
      </c>
    </row>
    <row r="4970" spans="1:3">
      <c r="A4970" s="68" t="s">
        <v>9662</v>
      </c>
      <c r="B4970" s="69" t="s">
        <v>9663</v>
      </c>
      <c r="C4970" s="70">
        <v>23.591999999999999</v>
      </c>
    </row>
    <row r="4971" spans="1:3">
      <c r="A4971" s="71" t="s">
        <v>9664</v>
      </c>
      <c r="B4971" s="72" t="s">
        <v>9665</v>
      </c>
      <c r="C4971" s="73">
        <v>23.591999999999999</v>
      </c>
    </row>
    <row r="4972" spans="1:3">
      <c r="A4972" s="68" t="s">
        <v>9666</v>
      </c>
      <c r="B4972" s="69" t="s">
        <v>9667</v>
      </c>
      <c r="C4972" s="70">
        <v>23.591999999999999</v>
      </c>
    </row>
    <row r="4973" spans="1:3">
      <c r="A4973" s="71" t="s">
        <v>9668</v>
      </c>
      <c r="B4973" s="72" t="s">
        <v>9669</v>
      </c>
      <c r="C4973" s="73">
        <v>23.591999999999999</v>
      </c>
    </row>
    <row r="4974" spans="1:3">
      <c r="A4974" s="68" t="s">
        <v>9670</v>
      </c>
      <c r="B4974" s="69" t="s">
        <v>9671</v>
      </c>
      <c r="C4974" s="70">
        <v>23.591999999999999</v>
      </c>
    </row>
    <row r="4975" spans="1:3">
      <c r="A4975" s="71" t="s">
        <v>9672</v>
      </c>
      <c r="B4975" s="72" t="s">
        <v>9673</v>
      </c>
      <c r="C4975" s="73">
        <v>23.591999999999999</v>
      </c>
    </row>
    <row r="4976" spans="1:3">
      <c r="A4976" s="68" t="s">
        <v>9674</v>
      </c>
      <c r="B4976" s="69" t="s">
        <v>9675</v>
      </c>
      <c r="C4976" s="70">
        <v>23.591999999999999</v>
      </c>
    </row>
    <row r="4977" spans="1:3">
      <c r="A4977" s="71" t="s">
        <v>9676</v>
      </c>
      <c r="B4977" s="72" t="s">
        <v>9677</v>
      </c>
      <c r="C4977" s="73">
        <v>23.591999999999999</v>
      </c>
    </row>
    <row r="4978" spans="1:3">
      <c r="A4978" s="68" t="s">
        <v>9678</v>
      </c>
      <c r="B4978" s="69" t="s">
        <v>9679</v>
      </c>
      <c r="C4978" s="70">
        <v>23.591999999999999</v>
      </c>
    </row>
    <row r="4979" spans="1:3">
      <c r="A4979" s="71" t="s">
        <v>9680</v>
      </c>
      <c r="B4979" s="72" t="s">
        <v>9681</v>
      </c>
      <c r="C4979" s="73">
        <v>23.591999999999999</v>
      </c>
    </row>
    <row r="4980" spans="1:3">
      <c r="A4980" s="68" t="s">
        <v>9682</v>
      </c>
      <c r="B4980" s="69" t="s">
        <v>9683</v>
      </c>
      <c r="C4980" s="70">
        <v>23.591999999999999</v>
      </c>
    </row>
    <row r="4981" spans="1:3">
      <c r="A4981" s="71" t="s">
        <v>9684</v>
      </c>
      <c r="B4981" s="72" t="s">
        <v>9685</v>
      </c>
      <c r="C4981" s="73">
        <v>35.04</v>
      </c>
    </row>
    <row r="4982" spans="1:3">
      <c r="A4982" s="68" t="s">
        <v>9686</v>
      </c>
      <c r="B4982" s="69" t="s">
        <v>9687</v>
      </c>
      <c r="C4982" s="70">
        <v>34.85</v>
      </c>
    </row>
    <row r="4983" spans="1:3">
      <c r="A4983" s="71" t="s">
        <v>9688</v>
      </c>
      <c r="B4983" s="72" t="s">
        <v>9689</v>
      </c>
      <c r="C4983" s="73">
        <v>40.9</v>
      </c>
    </row>
    <row r="4984" spans="1:3">
      <c r="A4984" s="68" t="s">
        <v>9690</v>
      </c>
      <c r="B4984" s="69" t="s">
        <v>9691</v>
      </c>
      <c r="C4984" s="70">
        <v>56.1</v>
      </c>
    </row>
    <row r="4985" spans="1:3">
      <c r="A4985" s="71" t="s">
        <v>9692</v>
      </c>
      <c r="B4985" s="72" t="s">
        <v>9693</v>
      </c>
      <c r="C4985" s="73">
        <v>54.6</v>
      </c>
    </row>
    <row r="4986" spans="1:3">
      <c r="A4986" s="68" t="s">
        <v>9694</v>
      </c>
      <c r="B4986" s="69" t="s">
        <v>9695</v>
      </c>
      <c r="C4986" s="70">
        <v>53.82</v>
      </c>
    </row>
    <row r="4987" spans="1:3">
      <c r="A4987" s="71" t="s">
        <v>9696</v>
      </c>
      <c r="B4987" s="72" t="s">
        <v>9697</v>
      </c>
      <c r="C4987" s="73">
        <v>55.036000000000001</v>
      </c>
    </row>
    <row r="4988" spans="1:3">
      <c r="A4988" s="68" t="s">
        <v>9698</v>
      </c>
      <c r="B4988" s="69" t="s">
        <v>9699</v>
      </c>
      <c r="C4988" s="70">
        <v>77.86</v>
      </c>
    </row>
    <row r="4989" spans="1:3">
      <c r="A4989" s="71" t="s">
        <v>9700</v>
      </c>
      <c r="B4989" s="72" t="s">
        <v>9701</v>
      </c>
      <c r="C4989" s="73">
        <v>77.89</v>
      </c>
    </row>
    <row r="4990" spans="1:3">
      <c r="A4990" s="68" t="s">
        <v>9702</v>
      </c>
      <c r="B4990" s="69" t="s">
        <v>9703</v>
      </c>
      <c r="C4990" s="70">
        <v>77.45</v>
      </c>
    </row>
    <row r="4991" spans="1:3">
      <c r="A4991" s="71" t="s">
        <v>9704</v>
      </c>
      <c r="B4991" s="72" t="s">
        <v>9705</v>
      </c>
      <c r="C4991" s="73">
        <v>76.66</v>
      </c>
    </row>
    <row r="4992" spans="1:3">
      <c r="A4992" s="68" t="s">
        <v>9706</v>
      </c>
      <c r="B4992" s="69" t="s">
        <v>9707</v>
      </c>
      <c r="C4992" s="70">
        <v>108.32</v>
      </c>
    </row>
    <row r="4993" spans="1:3">
      <c r="A4993" s="71" t="s">
        <v>9708</v>
      </c>
      <c r="B4993" s="72" t="s">
        <v>9709</v>
      </c>
      <c r="C4993" s="73">
        <v>5.3999999999999999E-2</v>
      </c>
    </row>
    <row r="4994" spans="1:3">
      <c r="A4994" s="68" t="s">
        <v>9710</v>
      </c>
      <c r="B4994" s="69" t="s">
        <v>9711</v>
      </c>
      <c r="C4994" s="70">
        <v>5.3999999999999999E-2</v>
      </c>
    </row>
    <row r="4995" spans="1:3">
      <c r="A4995" s="71" t="s">
        <v>9712</v>
      </c>
      <c r="B4995" s="72" t="s">
        <v>9713</v>
      </c>
      <c r="C4995" s="73">
        <v>0</v>
      </c>
    </row>
    <row r="4996" spans="1:3">
      <c r="A4996" s="68" t="s">
        <v>9714</v>
      </c>
      <c r="B4996" s="69" t="s">
        <v>9715</v>
      </c>
      <c r="C4996" s="70">
        <v>0</v>
      </c>
    </row>
    <row r="4997" spans="1:3">
      <c r="A4997" s="71" t="s">
        <v>9716</v>
      </c>
      <c r="B4997" s="72" t="s">
        <v>9717</v>
      </c>
      <c r="C4997" s="73">
        <v>0</v>
      </c>
    </row>
    <row r="4998" spans="1:3">
      <c r="A4998" s="68" t="s">
        <v>9718</v>
      </c>
      <c r="B4998" s="69" t="s">
        <v>9719</v>
      </c>
      <c r="C4998" s="70">
        <v>0</v>
      </c>
    </row>
    <row r="4999" spans="1:3">
      <c r="A4999" s="71" t="s">
        <v>9720</v>
      </c>
      <c r="B4999" s="72" t="s">
        <v>9721</v>
      </c>
      <c r="C4999" s="73">
        <v>0</v>
      </c>
    </row>
    <row r="5000" spans="1:3">
      <c r="A5000" s="68" t="s">
        <v>9722</v>
      </c>
      <c r="B5000" s="69" t="s">
        <v>9723</v>
      </c>
      <c r="C5000" s="70">
        <v>0</v>
      </c>
    </row>
    <row r="5001" spans="1:3">
      <c r="A5001" s="71" t="s">
        <v>9724</v>
      </c>
      <c r="B5001" s="72" t="s">
        <v>9725</v>
      </c>
      <c r="C5001" s="73">
        <v>0</v>
      </c>
    </row>
    <row r="5002" spans="1:3">
      <c r="A5002" s="68" t="s">
        <v>9726</v>
      </c>
      <c r="B5002" s="69" t="s">
        <v>9727</v>
      </c>
      <c r="C5002" s="70">
        <v>0</v>
      </c>
    </row>
    <row r="5003" spans="1:3">
      <c r="A5003" s="71" t="s">
        <v>9728</v>
      </c>
      <c r="B5003" s="72" t="s">
        <v>9729</v>
      </c>
      <c r="C5003" s="73">
        <v>0</v>
      </c>
    </row>
    <row r="5004" spans="1:3">
      <c r="A5004" s="68" t="s">
        <v>9730</v>
      </c>
      <c r="B5004" s="69" t="s">
        <v>9731</v>
      </c>
      <c r="C5004" s="70">
        <v>0</v>
      </c>
    </row>
    <row r="5005" spans="1:3">
      <c r="A5005" s="71" t="s">
        <v>9732</v>
      </c>
      <c r="B5005" s="72" t="s">
        <v>9733</v>
      </c>
      <c r="C5005" s="73">
        <v>0</v>
      </c>
    </row>
    <row r="5006" spans="1:3">
      <c r="A5006" s="68" t="s">
        <v>9734</v>
      </c>
      <c r="B5006" s="69" t="s">
        <v>9735</v>
      </c>
      <c r="C5006" s="70">
        <v>0</v>
      </c>
    </row>
    <row r="5007" spans="1:3">
      <c r="A5007" s="71" t="s">
        <v>9736</v>
      </c>
      <c r="B5007" s="72" t="s">
        <v>9737</v>
      </c>
      <c r="C5007" s="73">
        <v>11.352</v>
      </c>
    </row>
    <row r="5008" spans="1:3">
      <c r="A5008" s="68" t="s">
        <v>9738</v>
      </c>
      <c r="B5008" s="69" t="s">
        <v>9739</v>
      </c>
      <c r="C5008" s="70">
        <v>0</v>
      </c>
    </row>
    <row r="5009" spans="1:3">
      <c r="A5009" s="71" t="s">
        <v>9740</v>
      </c>
      <c r="B5009" s="72" t="s">
        <v>9741</v>
      </c>
      <c r="C5009" s="73">
        <v>13.47</v>
      </c>
    </row>
    <row r="5010" spans="1:3">
      <c r="A5010" s="68" t="s">
        <v>9742</v>
      </c>
      <c r="B5010" s="69" t="s">
        <v>9743</v>
      </c>
      <c r="C5010" s="70">
        <v>0</v>
      </c>
    </row>
    <row r="5011" spans="1:3">
      <c r="A5011" s="71" t="s">
        <v>9744</v>
      </c>
      <c r="B5011" s="72" t="s">
        <v>9745</v>
      </c>
      <c r="C5011" s="73">
        <v>0</v>
      </c>
    </row>
    <row r="5012" spans="1:3">
      <c r="A5012" s="68" t="s">
        <v>9746</v>
      </c>
      <c r="B5012" s="69" t="s">
        <v>9747</v>
      </c>
      <c r="C5012" s="70">
        <v>0.57399999999999995</v>
      </c>
    </row>
    <row r="5013" spans="1:3">
      <c r="A5013" s="71" t="s">
        <v>9748</v>
      </c>
      <c r="B5013" s="72" t="s">
        <v>9749</v>
      </c>
      <c r="C5013" s="73">
        <v>0.33500000000000002</v>
      </c>
    </row>
    <row r="5014" spans="1:3">
      <c r="A5014" s="68" t="s">
        <v>9750</v>
      </c>
      <c r="B5014" s="69" t="s">
        <v>9751</v>
      </c>
      <c r="C5014" s="70">
        <v>0</v>
      </c>
    </row>
    <row r="5015" spans="1:3">
      <c r="A5015" s="71" t="s">
        <v>9752</v>
      </c>
      <c r="B5015" s="72" t="s">
        <v>9753</v>
      </c>
      <c r="C5015" s="73">
        <v>0</v>
      </c>
    </row>
    <row r="5016" spans="1:3">
      <c r="A5016" s="68" t="s">
        <v>9754</v>
      </c>
      <c r="B5016" s="69" t="s">
        <v>9755</v>
      </c>
      <c r="C5016" s="70">
        <v>0</v>
      </c>
    </row>
    <row r="5017" spans="1:3">
      <c r="A5017" s="71" t="s">
        <v>9756</v>
      </c>
      <c r="B5017" s="72" t="s">
        <v>9757</v>
      </c>
      <c r="C5017" s="73">
        <v>0</v>
      </c>
    </row>
    <row r="5018" spans="1:3">
      <c r="A5018" s="68" t="s">
        <v>9758</v>
      </c>
      <c r="B5018" s="69" t="s">
        <v>9759</v>
      </c>
      <c r="C5018" s="70">
        <v>0.20899999999999999</v>
      </c>
    </row>
    <row r="5019" spans="1:3">
      <c r="A5019" s="71" t="s">
        <v>9760</v>
      </c>
      <c r="B5019" s="72" t="s">
        <v>9761</v>
      </c>
      <c r="C5019" s="73">
        <v>0</v>
      </c>
    </row>
    <row r="5020" spans="1:3">
      <c r="A5020" s="68" t="s">
        <v>9762</v>
      </c>
      <c r="B5020" s="69" t="s">
        <v>9763</v>
      </c>
      <c r="C5020" s="70">
        <v>0</v>
      </c>
    </row>
    <row r="5021" spans="1:3">
      <c r="A5021" s="71" t="s">
        <v>9764</v>
      </c>
      <c r="B5021" s="72" t="s">
        <v>9765</v>
      </c>
      <c r="C5021" s="73">
        <v>3.7999999999999999E-2</v>
      </c>
    </row>
    <row r="5022" spans="1:3">
      <c r="A5022" s="68" t="s">
        <v>9766</v>
      </c>
      <c r="B5022" s="69" t="s">
        <v>9767</v>
      </c>
      <c r="C5022" s="70">
        <v>0</v>
      </c>
    </row>
    <row r="5023" spans="1:3">
      <c r="A5023" s="71" t="s">
        <v>9768</v>
      </c>
      <c r="B5023" s="72" t="s">
        <v>9769</v>
      </c>
      <c r="C5023" s="73">
        <v>0.19500000000000001</v>
      </c>
    </row>
    <row r="5024" spans="1:3">
      <c r="A5024" s="68" t="s">
        <v>9770</v>
      </c>
      <c r="B5024" s="69" t="s">
        <v>9771</v>
      </c>
      <c r="C5024" s="70">
        <v>0</v>
      </c>
    </row>
    <row r="5025" spans="1:3">
      <c r="A5025" s="71" t="s">
        <v>9772</v>
      </c>
      <c r="B5025" s="72" t="s">
        <v>9773</v>
      </c>
      <c r="C5025" s="73">
        <v>0</v>
      </c>
    </row>
    <row r="5026" spans="1:3">
      <c r="A5026" s="68" t="s">
        <v>9774</v>
      </c>
      <c r="B5026" s="69" t="s">
        <v>9775</v>
      </c>
      <c r="C5026" s="70">
        <v>0</v>
      </c>
    </row>
    <row r="5027" spans="1:3">
      <c r="A5027" s="71" t="s">
        <v>9776</v>
      </c>
      <c r="B5027" s="72" t="s">
        <v>9777</v>
      </c>
      <c r="C5027" s="73">
        <v>0</v>
      </c>
    </row>
    <row r="5028" spans="1:3">
      <c r="A5028" s="68" t="s">
        <v>9778</v>
      </c>
      <c r="B5028" s="69" t="s">
        <v>9779</v>
      </c>
      <c r="C5028" s="70">
        <v>0</v>
      </c>
    </row>
    <row r="5029" spans="1:3">
      <c r="A5029" s="71" t="s">
        <v>9780</v>
      </c>
      <c r="B5029" s="72" t="s">
        <v>9781</v>
      </c>
      <c r="C5029" s="73">
        <v>0</v>
      </c>
    </row>
    <row r="5030" spans="1:3">
      <c r="A5030" s="68" t="s">
        <v>9782</v>
      </c>
      <c r="B5030" s="69" t="s">
        <v>9783</v>
      </c>
      <c r="C5030" s="70">
        <v>0</v>
      </c>
    </row>
    <row r="5031" spans="1:3">
      <c r="A5031" s="71" t="s">
        <v>9784</v>
      </c>
      <c r="B5031" s="72" t="s">
        <v>9785</v>
      </c>
      <c r="C5031" s="73">
        <v>0</v>
      </c>
    </row>
    <row r="5032" spans="1:3">
      <c r="A5032" s="68" t="s">
        <v>9786</v>
      </c>
      <c r="B5032" s="69" t="s">
        <v>9787</v>
      </c>
      <c r="C5032" s="70">
        <v>0</v>
      </c>
    </row>
    <row r="5033" spans="1:3">
      <c r="A5033" s="71" t="s">
        <v>9788</v>
      </c>
      <c r="B5033" s="72" t="s">
        <v>9789</v>
      </c>
      <c r="C5033" s="73">
        <v>0</v>
      </c>
    </row>
    <row r="5034" spans="1:3">
      <c r="A5034" s="68" t="s">
        <v>9790</v>
      </c>
      <c r="B5034" s="69" t="s">
        <v>9791</v>
      </c>
      <c r="C5034" s="70">
        <v>0</v>
      </c>
    </row>
    <row r="5035" spans="1:3">
      <c r="A5035" s="71" t="s">
        <v>9792</v>
      </c>
      <c r="B5035" s="72" t="s">
        <v>9793</v>
      </c>
      <c r="C5035" s="73">
        <v>0</v>
      </c>
    </row>
    <row r="5036" spans="1:3">
      <c r="A5036" s="68" t="s">
        <v>9794</v>
      </c>
      <c r="B5036" s="69" t="s">
        <v>9795</v>
      </c>
      <c r="C5036" s="70">
        <v>0</v>
      </c>
    </row>
    <row r="5037" spans="1:3">
      <c r="A5037" s="71" t="s">
        <v>9796</v>
      </c>
      <c r="B5037" s="72" t="s">
        <v>9797</v>
      </c>
      <c r="C5037" s="73">
        <v>0</v>
      </c>
    </row>
    <row r="5038" spans="1:3">
      <c r="A5038" s="68" t="s">
        <v>9798</v>
      </c>
      <c r="B5038" s="69" t="s">
        <v>9799</v>
      </c>
      <c r="C5038" s="70">
        <v>0</v>
      </c>
    </row>
    <row r="5039" spans="1:3">
      <c r="A5039" s="71" t="s">
        <v>9800</v>
      </c>
      <c r="B5039" s="72" t="s">
        <v>9801</v>
      </c>
      <c r="C5039" s="73">
        <v>0</v>
      </c>
    </row>
    <row r="5040" spans="1:3">
      <c r="A5040" s="68" t="s">
        <v>9802</v>
      </c>
      <c r="B5040" s="69" t="s">
        <v>9803</v>
      </c>
      <c r="C5040" s="70">
        <v>0</v>
      </c>
    </row>
    <row r="5041" spans="1:3">
      <c r="A5041" s="71" t="s">
        <v>9804</v>
      </c>
      <c r="B5041" s="72" t="s">
        <v>9805</v>
      </c>
      <c r="C5041" s="73">
        <v>0</v>
      </c>
    </row>
    <row r="5042" spans="1:3">
      <c r="A5042" s="68" t="s">
        <v>9806</v>
      </c>
      <c r="B5042" s="69" t="s">
        <v>9807</v>
      </c>
      <c r="C5042" s="70">
        <v>0</v>
      </c>
    </row>
    <row r="5043" spans="1:3">
      <c r="A5043" s="71" t="s">
        <v>9808</v>
      </c>
      <c r="B5043" s="72" t="s">
        <v>9809</v>
      </c>
      <c r="C5043" s="73">
        <v>0</v>
      </c>
    </row>
    <row r="5044" spans="1:3">
      <c r="A5044" s="68" t="s">
        <v>9810</v>
      </c>
      <c r="B5044" s="69" t="s">
        <v>9811</v>
      </c>
      <c r="C5044" s="70">
        <v>0</v>
      </c>
    </row>
    <row r="5045" spans="1:3">
      <c r="A5045" s="71" t="s">
        <v>9812</v>
      </c>
      <c r="B5045" s="72" t="s">
        <v>9813</v>
      </c>
      <c r="C5045" s="73">
        <v>0</v>
      </c>
    </row>
    <row r="5046" spans="1:3">
      <c r="A5046" s="68" t="s">
        <v>9814</v>
      </c>
      <c r="B5046" s="69" t="s">
        <v>9815</v>
      </c>
      <c r="C5046" s="70">
        <v>0</v>
      </c>
    </row>
    <row r="5047" spans="1:3">
      <c r="A5047" s="71" t="s">
        <v>9816</v>
      </c>
      <c r="B5047" s="72" t="s">
        <v>9817</v>
      </c>
      <c r="C5047" s="73">
        <v>0</v>
      </c>
    </row>
    <row r="5048" spans="1:3">
      <c r="A5048" s="68" t="s">
        <v>9818</v>
      </c>
      <c r="B5048" s="69" t="s">
        <v>9819</v>
      </c>
      <c r="C5048" s="70">
        <v>0</v>
      </c>
    </row>
    <row r="5049" spans="1:3">
      <c r="A5049" s="71" t="s">
        <v>9820</v>
      </c>
      <c r="B5049" s="72" t="s">
        <v>9821</v>
      </c>
      <c r="C5049" s="73">
        <v>0</v>
      </c>
    </row>
    <row r="5050" spans="1:3">
      <c r="A5050" s="68" t="s">
        <v>9822</v>
      </c>
      <c r="B5050" s="69" t="s">
        <v>9823</v>
      </c>
      <c r="C5050" s="70">
        <v>0</v>
      </c>
    </row>
    <row r="5051" spans="1:3">
      <c r="A5051" s="71" t="s">
        <v>9824</v>
      </c>
      <c r="B5051" s="72" t="s">
        <v>9825</v>
      </c>
      <c r="C5051" s="73">
        <v>0</v>
      </c>
    </row>
    <row r="5052" spans="1:3">
      <c r="A5052" s="68" t="s">
        <v>9826</v>
      </c>
      <c r="B5052" s="69" t="s">
        <v>9827</v>
      </c>
      <c r="C5052" s="70">
        <v>0</v>
      </c>
    </row>
    <row r="5053" spans="1:3">
      <c r="A5053" s="71" t="s">
        <v>9828</v>
      </c>
      <c r="B5053" s="72" t="s">
        <v>9829</v>
      </c>
      <c r="C5053" s="73">
        <v>0</v>
      </c>
    </row>
    <row r="5054" spans="1:3">
      <c r="A5054" s="68" t="s">
        <v>9830</v>
      </c>
      <c r="B5054" s="69" t="s">
        <v>9831</v>
      </c>
      <c r="C5054" s="70">
        <v>0</v>
      </c>
    </row>
    <row r="5055" spans="1:3">
      <c r="A5055" s="71" t="s">
        <v>9832</v>
      </c>
      <c r="B5055" s="72" t="s">
        <v>9833</v>
      </c>
      <c r="C5055" s="73">
        <v>0</v>
      </c>
    </row>
    <row r="5056" spans="1:3">
      <c r="A5056" s="68" t="s">
        <v>9834</v>
      </c>
      <c r="B5056" s="69" t="s">
        <v>9835</v>
      </c>
      <c r="C5056" s="70">
        <v>0</v>
      </c>
    </row>
    <row r="5057" spans="1:3">
      <c r="A5057" s="71" t="s">
        <v>9836</v>
      </c>
      <c r="B5057" s="72" t="s">
        <v>9837</v>
      </c>
      <c r="C5057" s="73">
        <v>0.12</v>
      </c>
    </row>
    <row r="5058" spans="1:3">
      <c r="A5058" s="68" t="s">
        <v>9838</v>
      </c>
      <c r="B5058" s="69" t="s">
        <v>9839</v>
      </c>
      <c r="C5058" s="70">
        <v>141.4</v>
      </c>
    </row>
    <row r="5059" spans="1:3">
      <c r="A5059" s="71" t="s">
        <v>9840</v>
      </c>
      <c r="B5059" s="72" t="s">
        <v>9841</v>
      </c>
      <c r="C5059" s="73">
        <v>140.69999999999999</v>
      </c>
    </row>
    <row r="5060" spans="1:3">
      <c r="A5060" s="68" t="s">
        <v>9842</v>
      </c>
      <c r="B5060" s="69" t="s">
        <v>9843</v>
      </c>
      <c r="C5060" s="70">
        <v>0</v>
      </c>
    </row>
    <row r="5061" spans="1:3">
      <c r="A5061" s="71" t="s">
        <v>9844</v>
      </c>
      <c r="B5061" s="72" t="s">
        <v>9845</v>
      </c>
      <c r="C5061" s="73">
        <v>0</v>
      </c>
    </row>
    <row r="5062" spans="1:3">
      <c r="A5062" s="68" t="s">
        <v>9846</v>
      </c>
      <c r="B5062" s="69" t="s">
        <v>9847</v>
      </c>
      <c r="C5062" s="70">
        <v>226.8</v>
      </c>
    </row>
    <row r="5063" spans="1:3">
      <c r="A5063" s="71" t="s">
        <v>9848</v>
      </c>
      <c r="B5063" s="72" t="s">
        <v>9849</v>
      </c>
      <c r="C5063" s="73">
        <v>226.4</v>
      </c>
    </row>
    <row r="5064" spans="1:3">
      <c r="A5064" s="68" t="s">
        <v>9850</v>
      </c>
      <c r="B5064" s="69" t="s">
        <v>9851</v>
      </c>
      <c r="C5064" s="70">
        <v>0</v>
      </c>
    </row>
    <row r="5065" spans="1:3">
      <c r="A5065" s="71" t="s">
        <v>9852</v>
      </c>
      <c r="B5065" s="72" t="s">
        <v>9853</v>
      </c>
      <c r="C5065" s="73">
        <v>390.2</v>
      </c>
    </row>
    <row r="5066" spans="1:3">
      <c r="A5066" s="68" t="s">
        <v>9854</v>
      </c>
      <c r="B5066" s="69" t="s">
        <v>9855</v>
      </c>
      <c r="C5066" s="70">
        <v>389.2</v>
      </c>
    </row>
    <row r="5067" spans="1:3">
      <c r="A5067" s="71" t="s">
        <v>9856</v>
      </c>
      <c r="B5067" s="72" t="s">
        <v>9857</v>
      </c>
      <c r="C5067" s="73">
        <v>0</v>
      </c>
    </row>
    <row r="5068" spans="1:3">
      <c r="A5068" s="68" t="s">
        <v>9858</v>
      </c>
      <c r="B5068" s="69" t="s">
        <v>9859</v>
      </c>
      <c r="C5068" s="70">
        <v>0</v>
      </c>
    </row>
    <row r="5069" spans="1:3">
      <c r="A5069" s="71" t="s">
        <v>9860</v>
      </c>
      <c r="B5069" s="72" t="s">
        <v>9861</v>
      </c>
      <c r="C5069" s="73">
        <v>32.216000000000001</v>
      </c>
    </row>
    <row r="5070" spans="1:3">
      <c r="A5070" s="68" t="s">
        <v>9862</v>
      </c>
      <c r="B5070" s="69" t="s">
        <v>9863</v>
      </c>
      <c r="C5070" s="70">
        <v>0</v>
      </c>
    </row>
    <row r="5071" spans="1:3">
      <c r="A5071" s="71" t="s">
        <v>9864</v>
      </c>
      <c r="B5071" s="72" t="s">
        <v>9865</v>
      </c>
      <c r="C5071" s="73">
        <v>0</v>
      </c>
    </row>
    <row r="5072" spans="1:3">
      <c r="A5072" s="68" t="s">
        <v>9866</v>
      </c>
      <c r="B5072" s="69" t="s">
        <v>9867</v>
      </c>
      <c r="C5072" s="70">
        <v>0.33</v>
      </c>
    </row>
    <row r="5073" spans="1:3">
      <c r="A5073" s="71" t="s">
        <v>9868</v>
      </c>
      <c r="B5073" s="72" t="s">
        <v>9869</v>
      </c>
      <c r="C5073" s="73">
        <v>0</v>
      </c>
    </row>
    <row r="5074" spans="1:3">
      <c r="A5074" s="68" t="s">
        <v>9870</v>
      </c>
      <c r="B5074" s="69" t="s">
        <v>9871</v>
      </c>
      <c r="C5074" s="70">
        <v>0</v>
      </c>
    </row>
    <row r="5075" spans="1:3">
      <c r="A5075" s="71" t="s">
        <v>9872</v>
      </c>
      <c r="B5075" s="72" t="s">
        <v>1913</v>
      </c>
      <c r="C5075" s="73">
        <v>0</v>
      </c>
    </row>
    <row r="5076" spans="1:3">
      <c r="A5076" s="68" t="s">
        <v>9873</v>
      </c>
      <c r="B5076" s="69" t="s">
        <v>1915</v>
      </c>
      <c r="C5076" s="70">
        <v>0</v>
      </c>
    </row>
    <row r="5077" spans="1:3">
      <c r="A5077" s="71" t="s">
        <v>9874</v>
      </c>
      <c r="B5077" s="72" t="s">
        <v>9875</v>
      </c>
      <c r="C5077" s="73">
        <v>0</v>
      </c>
    </row>
    <row r="5078" spans="1:3">
      <c r="A5078" s="68" t="s">
        <v>9876</v>
      </c>
      <c r="B5078" s="69" t="s">
        <v>9877</v>
      </c>
      <c r="C5078" s="70">
        <v>0</v>
      </c>
    </row>
    <row r="5079" spans="1:3">
      <c r="A5079" s="71" t="s">
        <v>9878</v>
      </c>
      <c r="B5079" s="72" t="s">
        <v>9879</v>
      </c>
      <c r="C5079" s="73">
        <v>0.13900000000000001</v>
      </c>
    </row>
    <row r="5080" spans="1:3">
      <c r="A5080" s="68" t="s">
        <v>9880</v>
      </c>
      <c r="B5080" s="69" t="s">
        <v>9881</v>
      </c>
      <c r="C5080" s="70">
        <v>0</v>
      </c>
    </row>
    <row r="5081" spans="1:3">
      <c r="A5081" s="71" t="s">
        <v>9882</v>
      </c>
      <c r="B5081" s="72" t="s">
        <v>2232</v>
      </c>
      <c r="C5081" s="73">
        <v>0</v>
      </c>
    </row>
    <row r="5082" spans="1:3">
      <c r="A5082" s="68" t="s">
        <v>9883</v>
      </c>
      <c r="B5082" s="69" t="s">
        <v>9884</v>
      </c>
      <c r="C5082" s="70">
        <v>0</v>
      </c>
    </row>
    <row r="5083" spans="1:3">
      <c r="A5083" s="71" t="s">
        <v>9885</v>
      </c>
      <c r="B5083" s="72" t="s">
        <v>9881</v>
      </c>
      <c r="C5083" s="73">
        <v>0</v>
      </c>
    </row>
    <row r="5084" spans="1:3">
      <c r="A5084" s="68" t="s">
        <v>9886</v>
      </c>
      <c r="B5084" s="69" t="s">
        <v>9887</v>
      </c>
      <c r="C5084" s="70">
        <v>0</v>
      </c>
    </row>
    <row r="5085" spans="1:3">
      <c r="A5085" s="71" t="s">
        <v>9888</v>
      </c>
      <c r="B5085" s="72" t="s">
        <v>9889</v>
      </c>
      <c r="C5085" s="73">
        <v>0</v>
      </c>
    </row>
    <row r="5086" spans="1:3">
      <c r="A5086" s="68" t="s">
        <v>9890</v>
      </c>
      <c r="B5086" s="69" t="s">
        <v>9891</v>
      </c>
      <c r="C5086" s="70">
        <v>0</v>
      </c>
    </row>
    <row r="5087" spans="1:3">
      <c r="A5087" s="71" t="s">
        <v>9892</v>
      </c>
      <c r="B5087" s="72" t="s">
        <v>9893</v>
      </c>
      <c r="C5087" s="73">
        <v>0</v>
      </c>
    </row>
    <row r="5088" spans="1:3">
      <c r="A5088" s="68" t="s">
        <v>9894</v>
      </c>
      <c r="B5088" s="69" t="s">
        <v>9895</v>
      </c>
      <c r="C5088" s="70">
        <v>49</v>
      </c>
    </row>
    <row r="5089" spans="1:3">
      <c r="A5089" s="71" t="s">
        <v>9896</v>
      </c>
      <c r="B5089" s="72" t="s">
        <v>9897</v>
      </c>
      <c r="C5089" s="73">
        <v>0</v>
      </c>
    </row>
    <row r="5090" spans="1:3">
      <c r="A5090" s="68" t="s">
        <v>9898</v>
      </c>
      <c r="B5090" s="69" t="s">
        <v>9899</v>
      </c>
      <c r="C5090" s="70">
        <v>0</v>
      </c>
    </row>
    <row r="5091" spans="1:3">
      <c r="A5091" s="71" t="s">
        <v>9900</v>
      </c>
      <c r="B5091" s="72" t="s">
        <v>9901</v>
      </c>
      <c r="C5091" s="73">
        <v>0</v>
      </c>
    </row>
    <row r="5092" spans="1:3">
      <c r="A5092" s="68" t="s">
        <v>9902</v>
      </c>
      <c r="B5092" s="69" t="s">
        <v>9903</v>
      </c>
      <c r="C5092" s="70">
        <v>0</v>
      </c>
    </row>
    <row r="5093" spans="1:3">
      <c r="A5093" s="71" t="s">
        <v>9904</v>
      </c>
      <c r="B5093" s="72" t="s">
        <v>9905</v>
      </c>
      <c r="C5093" s="73">
        <v>0.05</v>
      </c>
    </row>
    <row r="5094" spans="1:3">
      <c r="A5094" s="68" t="s">
        <v>9906</v>
      </c>
      <c r="B5094" s="69" t="s">
        <v>9907</v>
      </c>
      <c r="C5094" s="70">
        <v>0</v>
      </c>
    </row>
    <row r="5095" spans="1:3">
      <c r="A5095" s="71" t="s">
        <v>9908</v>
      </c>
      <c r="B5095" s="72" t="s">
        <v>9909</v>
      </c>
      <c r="C5095" s="73">
        <v>0</v>
      </c>
    </row>
    <row r="5096" spans="1:3">
      <c r="A5096" s="68" t="s">
        <v>9910</v>
      </c>
      <c r="B5096" s="69" t="s">
        <v>9911</v>
      </c>
      <c r="C5096" s="70">
        <v>0</v>
      </c>
    </row>
    <row r="5097" spans="1:3">
      <c r="A5097" s="71" t="s">
        <v>9912</v>
      </c>
      <c r="B5097" s="72" t="s">
        <v>9913</v>
      </c>
      <c r="C5097" s="73">
        <v>0.05</v>
      </c>
    </row>
    <row r="5098" spans="1:3">
      <c r="A5098" s="68" t="s">
        <v>9914</v>
      </c>
      <c r="B5098" s="69" t="s">
        <v>9915</v>
      </c>
      <c r="C5098" s="70">
        <v>0</v>
      </c>
    </row>
    <row r="5099" spans="1:3">
      <c r="A5099" s="71" t="s">
        <v>9916</v>
      </c>
      <c r="B5099" s="72" t="s">
        <v>9917</v>
      </c>
      <c r="C5099" s="73">
        <v>0</v>
      </c>
    </row>
    <row r="5100" spans="1:3">
      <c r="A5100" s="68" t="s">
        <v>9918</v>
      </c>
      <c r="B5100" s="69" t="s">
        <v>9919</v>
      </c>
      <c r="C5100" s="70">
        <v>0</v>
      </c>
    </row>
    <row r="5101" spans="1:3">
      <c r="A5101" s="71" t="s">
        <v>9920</v>
      </c>
      <c r="B5101" s="72" t="s">
        <v>9921</v>
      </c>
      <c r="C5101" s="73">
        <v>0</v>
      </c>
    </row>
    <row r="5102" spans="1:3">
      <c r="A5102" s="68" t="s">
        <v>9922</v>
      </c>
      <c r="B5102" s="69" t="s">
        <v>9923</v>
      </c>
      <c r="C5102" s="70">
        <v>0</v>
      </c>
    </row>
    <row r="5103" spans="1:3">
      <c r="A5103" s="71" t="s">
        <v>9924</v>
      </c>
      <c r="B5103" s="72" t="s">
        <v>9925</v>
      </c>
      <c r="C5103" s="73">
        <v>0</v>
      </c>
    </row>
    <row r="5104" spans="1:3">
      <c r="A5104" s="68" t="s">
        <v>9926</v>
      </c>
      <c r="B5104" s="69" t="s">
        <v>9927</v>
      </c>
      <c r="C5104" s="70">
        <v>0</v>
      </c>
    </row>
    <row r="5105" spans="1:3">
      <c r="A5105" s="71" t="s">
        <v>9928</v>
      </c>
      <c r="B5105" s="72" t="s">
        <v>9929</v>
      </c>
      <c r="C5105" s="73">
        <v>0</v>
      </c>
    </row>
    <row r="5106" spans="1:3">
      <c r="A5106" s="68" t="s">
        <v>9930</v>
      </c>
      <c r="B5106" s="69" t="s">
        <v>9929</v>
      </c>
      <c r="C5106" s="70">
        <v>0</v>
      </c>
    </row>
    <row r="5107" spans="1:3">
      <c r="A5107" s="71" t="s">
        <v>9931</v>
      </c>
      <c r="B5107" s="72" t="s">
        <v>9932</v>
      </c>
      <c r="C5107" s="73">
        <v>0</v>
      </c>
    </row>
    <row r="5108" spans="1:3">
      <c r="A5108" s="68" t="s">
        <v>9933</v>
      </c>
      <c r="B5108" s="69" t="s">
        <v>9934</v>
      </c>
      <c r="C5108" s="70">
        <v>0</v>
      </c>
    </row>
    <row r="5109" spans="1:3">
      <c r="A5109" s="71" t="s">
        <v>9935</v>
      </c>
      <c r="B5109" s="72" t="s">
        <v>9921</v>
      </c>
      <c r="C5109" s="73">
        <v>0</v>
      </c>
    </row>
    <row r="5110" spans="1:3">
      <c r="A5110" s="68" t="s">
        <v>9936</v>
      </c>
      <c r="B5110" s="69" t="s">
        <v>9937</v>
      </c>
      <c r="C5110" s="70">
        <v>0</v>
      </c>
    </row>
    <row r="5111" spans="1:3">
      <c r="A5111" s="71" t="s">
        <v>9938</v>
      </c>
      <c r="B5111" s="72" t="s">
        <v>9939</v>
      </c>
      <c r="C5111" s="73">
        <v>0</v>
      </c>
    </row>
    <row r="5112" spans="1:3">
      <c r="A5112" s="68" t="s">
        <v>9940</v>
      </c>
      <c r="B5112" s="69" t="s">
        <v>9941</v>
      </c>
      <c r="C5112" s="70">
        <v>0</v>
      </c>
    </row>
    <row r="5113" spans="1:3">
      <c r="A5113" s="71" t="s">
        <v>9942</v>
      </c>
      <c r="B5113" s="72" t="s">
        <v>9943</v>
      </c>
      <c r="C5113" s="73">
        <v>0</v>
      </c>
    </row>
    <row r="5114" spans="1:3">
      <c r="A5114" s="68" t="s">
        <v>9944</v>
      </c>
      <c r="B5114" s="69" t="s">
        <v>9945</v>
      </c>
      <c r="C5114" s="70">
        <v>0</v>
      </c>
    </row>
    <row r="5115" spans="1:3">
      <c r="A5115" s="71" t="s">
        <v>9946</v>
      </c>
      <c r="B5115" s="72" t="s">
        <v>9947</v>
      </c>
      <c r="C5115" s="73">
        <v>0</v>
      </c>
    </row>
    <row r="5116" spans="1:3">
      <c r="A5116" s="68" t="s">
        <v>9948</v>
      </c>
      <c r="B5116" s="69" t="s">
        <v>9949</v>
      </c>
      <c r="C5116" s="70">
        <v>0</v>
      </c>
    </row>
    <row r="5117" spans="1:3">
      <c r="A5117" s="71" t="s">
        <v>9950</v>
      </c>
      <c r="B5117" s="72" t="s">
        <v>9951</v>
      </c>
      <c r="C5117" s="73">
        <v>0</v>
      </c>
    </row>
    <row r="5118" spans="1:3">
      <c r="A5118" s="68" t="s">
        <v>9952</v>
      </c>
      <c r="B5118" s="69" t="s">
        <v>9953</v>
      </c>
      <c r="C5118" s="70">
        <v>0</v>
      </c>
    </row>
    <row r="5119" spans="1:3">
      <c r="A5119" s="71" t="s">
        <v>9954</v>
      </c>
      <c r="B5119" s="72" t="s">
        <v>9955</v>
      </c>
      <c r="C5119" s="73">
        <v>0</v>
      </c>
    </row>
    <row r="5120" spans="1:3">
      <c r="A5120" s="68" t="s">
        <v>9956</v>
      </c>
      <c r="B5120" s="69" t="s">
        <v>9957</v>
      </c>
      <c r="C5120" s="70">
        <v>0</v>
      </c>
    </row>
    <row r="5121" spans="1:3">
      <c r="A5121" s="71" t="s">
        <v>9958</v>
      </c>
      <c r="B5121" s="72" t="s">
        <v>9959</v>
      </c>
      <c r="C5121" s="73">
        <v>0</v>
      </c>
    </row>
    <row r="5122" spans="1:3">
      <c r="A5122" s="68" t="s">
        <v>9960</v>
      </c>
      <c r="B5122" s="69" t="s">
        <v>9961</v>
      </c>
      <c r="C5122" s="70">
        <v>0</v>
      </c>
    </row>
    <row r="5123" spans="1:3">
      <c r="A5123" s="71" t="s">
        <v>9962</v>
      </c>
      <c r="B5123" s="72" t="s">
        <v>9963</v>
      </c>
      <c r="C5123" s="73">
        <v>0</v>
      </c>
    </row>
    <row r="5124" spans="1:3">
      <c r="A5124" s="68" t="s">
        <v>9964</v>
      </c>
      <c r="B5124" s="69" t="s">
        <v>9965</v>
      </c>
      <c r="C5124" s="70">
        <v>0</v>
      </c>
    </row>
    <row r="5125" spans="1:3">
      <c r="A5125" s="71" t="s">
        <v>9966</v>
      </c>
      <c r="B5125" s="72" t="s">
        <v>9967</v>
      </c>
      <c r="C5125" s="73">
        <v>0</v>
      </c>
    </row>
    <row r="5126" spans="1:3">
      <c r="A5126" s="68" t="s">
        <v>9968</v>
      </c>
      <c r="B5126" s="69" t="s">
        <v>9969</v>
      </c>
      <c r="C5126" s="70">
        <v>0</v>
      </c>
    </row>
    <row r="5127" spans="1:3">
      <c r="A5127" s="71" t="s">
        <v>9970</v>
      </c>
      <c r="B5127" s="72" t="s">
        <v>9971</v>
      </c>
      <c r="C5127" s="73">
        <v>0</v>
      </c>
    </row>
    <row r="5128" spans="1:3">
      <c r="A5128" s="68" t="s">
        <v>9972</v>
      </c>
      <c r="B5128" s="69" t="s">
        <v>9973</v>
      </c>
      <c r="C5128" s="70">
        <v>0</v>
      </c>
    </row>
    <row r="5129" spans="1:3">
      <c r="A5129" s="71" t="s">
        <v>9974</v>
      </c>
      <c r="B5129" s="72" t="s">
        <v>9975</v>
      </c>
      <c r="C5129" s="73">
        <v>0</v>
      </c>
    </row>
    <row r="5130" spans="1:3">
      <c r="A5130" s="68" t="s">
        <v>9976</v>
      </c>
      <c r="B5130" s="69" t="s">
        <v>9977</v>
      </c>
      <c r="C5130" s="70">
        <v>0</v>
      </c>
    </row>
    <row r="5131" spans="1:3">
      <c r="A5131" s="71" t="s">
        <v>9978</v>
      </c>
      <c r="B5131" s="72" t="s">
        <v>9979</v>
      </c>
      <c r="C5131" s="73">
        <v>0</v>
      </c>
    </row>
    <row r="5132" spans="1:3">
      <c r="A5132" s="68" t="s">
        <v>9980</v>
      </c>
      <c r="B5132" s="69" t="s">
        <v>2222</v>
      </c>
      <c r="C5132" s="70">
        <v>0</v>
      </c>
    </row>
    <row r="5133" spans="1:3">
      <c r="A5133" s="71" t="s">
        <v>9981</v>
      </c>
      <c r="B5133" s="72" t="s">
        <v>9982</v>
      </c>
      <c r="C5133" s="73">
        <v>0</v>
      </c>
    </row>
    <row r="5134" spans="1:3">
      <c r="A5134" s="68" t="s">
        <v>9983</v>
      </c>
      <c r="B5134" s="69" t="s">
        <v>7336</v>
      </c>
      <c r="C5134" s="70">
        <v>0</v>
      </c>
    </row>
    <row r="5135" spans="1:3">
      <c r="A5135" s="71" t="s">
        <v>9984</v>
      </c>
      <c r="B5135" s="72" t="s">
        <v>7328</v>
      </c>
      <c r="C5135" s="73">
        <v>0</v>
      </c>
    </row>
    <row r="5136" spans="1:3">
      <c r="A5136" s="68" t="s">
        <v>9985</v>
      </c>
      <c r="B5136" s="69" t="s">
        <v>7330</v>
      </c>
      <c r="C5136" s="70">
        <v>0</v>
      </c>
    </row>
    <row r="5137" spans="1:3">
      <c r="A5137" s="71" t="s">
        <v>9986</v>
      </c>
      <c r="B5137" s="72" t="s">
        <v>2212</v>
      </c>
      <c r="C5137" s="73">
        <v>0</v>
      </c>
    </row>
    <row r="5138" spans="1:3">
      <c r="A5138" s="68" t="s">
        <v>9987</v>
      </c>
      <c r="B5138" s="69" t="s">
        <v>7321</v>
      </c>
      <c r="C5138" s="70">
        <v>0</v>
      </c>
    </row>
    <row r="5139" spans="1:3">
      <c r="A5139" s="71" t="s">
        <v>9988</v>
      </c>
      <c r="B5139" s="72" t="s">
        <v>9989</v>
      </c>
      <c r="C5139" s="73">
        <v>0</v>
      </c>
    </row>
    <row r="5140" spans="1:3">
      <c r="A5140" s="68" t="s">
        <v>9990</v>
      </c>
      <c r="B5140" s="69" t="s">
        <v>9991</v>
      </c>
      <c r="C5140" s="70">
        <v>0</v>
      </c>
    </row>
    <row r="5141" spans="1:3">
      <c r="A5141" s="71" t="s">
        <v>9992</v>
      </c>
      <c r="B5141" s="72" t="s">
        <v>9993</v>
      </c>
      <c r="C5141" s="73">
        <v>0</v>
      </c>
    </row>
    <row r="5142" spans="1:3">
      <c r="A5142" s="68" t="s">
        <v>9994</v>
      </c>
      <c r="B5142" s="69" t="s">
        <v>4325</v>
      </c>
      <c r="C5142" s="70">
        <v>0</v>
      </c>
    </row>
    <row r="5143" spans="1:3">
      <c r="A5143" s="71" t="s">
        <v>9995</v>
      </c>
      <c r="B5143" s="72" t="s">
        <v>4940</v>
      </c>
      <c r="C5143" s="73">
        <v>0</v>
      </c>
    </row>
    <row r="5144" spans="1:3">
      <c r="A5144" s="68" t="s">
        <v>9996</v>
      </c>
      <c r="B5144" s="69" t="s">
        <v>4942</v>
      </c>
      <c r="C5144" s="70">
        <v>0</v>
      </c>
    </row>
    <row r="5145" spans="1:3">
      <c r="A5145" s="71" t="s">
        <v>9997</v>
      </c>
      <c r="B5145" s="72" t="s">
        <v>4323</v>
      </c>
      <c r="C5145" s="73">
        <v>2</v>
      </c>
    </row>
    <row r="5146" spans="1:3">
      <c r="A5146" s="68" t="s">
        <v>9998</v>
      </c>
      <c r="B5146" s="69" t="s">
        <v>4324</v>
      </c>
      <c r="C5146" s="70">
        <v>1.95</v>
      </c>
    </row>
    <row r="5147" spans="1:3">
      <c r="A5147" s="71" t="s">
        <v>9999</v>
      </c>
      <c r="B5147" s="72" t="s">
        <v>4936</v>
      </c>
      <c r="C5147" s="73">
        <v>0</v>
      </c>
    </row>
    <row r="5148" spans="1:3">
      <c r="A5148" s="68" t="s">
        <v>10000</v>
      </c>
      <c r="B5148" s="69" t="s">
        <v>4938</v>
      </c>
      <c r="C5148" s="70">
        <v>0</v>
      </c>
    </row>
    <row r="5149" spans="1:3">
      <c r="A5149" s="71" t="s">
        <v>10001</v>
      </c>
      <c r="B5149" s="72" t="s">
        <v>10002</v>
      </c>
      <c r="C5149" s="73">
        <v>0</v>
      </c>
    </row>
    <row r="5150" spans="1:3">
      <c r="A5150" s="68" t="s">
        <v>10003</v>
      </c>
      <c r="B5150" s="69" t="s">
        <v>10004</v>
      </c>
      <c r="C5150" s="70">
        <v>0</v>
      </c>
    </row>
    <row r="5151" spans="1:3">
      <c r="A5151" s="71" t="s">
        <v>10005</v>
      </c>
      <c r="B5151" s="72" t="s">
        <v>10006</v>
      </c>
      <c r="C5151" s="73">
        <v>0</v>
      </c>
    </row>
    <row r="5152" spans="1:3">
      <c r="A5152" s="68" t="s">
        <v>10007</v>
      </c>
      <c r="B5152" s="69" t="s">
        <v>10008</v>
      </c>
      <c r="C5152" s="70">
        <v>0</v>
      </c>
    </row>
    <row r="5153" spans="1:3">
      <c r="A5153" s="71" t="s">
        <v>10009</v>
      </c>
      <c r="B5153" s="72" t="s">
        <v>10010</v>
      </c>
      <c r="C5153" s="73">
        <v>0</v>
      </c>
    </row>
    <row r="5154" spans="1:3">
      <c r="A5154" s="68" t="s">
        <v>10011</v>
      </c>
      <c r="B5154" s="69" t="s">
        <v>10012</v>
      </c>
      <c r="C5154" s="70">
        <v>0</v>
      </c>
    </row>
    <row r="5155" spans="1:3">
      <c r="A5155" s="71" t="s">
        <v>10013</v>
      </c>
      <c r="B5155" s="72" t="s">
        <v>10014</v>
      </c>
      <c r="C5155" s="73">
        <v>0</v>
      </c>
    </row>
    <row r="5156" spans="1:3">
      <c r="A5156" s="68" t="s">
        <v>10015</v>
      </c>
      <c r="B5156" s="69" t="s">
        <v>10016</v>
      </c>
      <c r="C5156" s="70">
        <v>0</v>
      </c>
    </row>
    <row r="5157" spans="1:3">
      <c r="A5157" s="71" t="s">
        <v>10017</v>
      </c>
      <c r="B5157" s="72" t="s">
        <v>10018</v>
      </c>
      <c r="C5157" s="73">
        <v>0</v>
      </c>
    </row>
    <row r="5158" spans="1:3">
      <c r="A5158" s="68" t="s">
        <v>10019</v>
      </c>
      <c r="B5158" s="69" t="s">
        <v>10020</v>
      </c>
      <c r="C5158" s="70">
        <v>0</v>
      </c>
    </row>
    <row r="5159" spans="1:3">
      <c r="A5159" s="71" t="s">
        <v>10021</v>
      </c>
      <c r="B5159" s="72" t="s">
        <v>10022</v>
      </c>
      <c r="C5159" s="73">
        <v>0</v>
      </c>
    </row>
    <row r="5160" spans="1:3">
      <c r="A5160" s="68" t="s">
        <v>10023</v>
      </c>
      <c r="B5160" s="69" t="s">
        <v>10024</v>
      </c>
      <c r="C5160" s="70">
        <v>0</v>
      </c>
    </row>
    <row r="5161" spans="1:3">
      <c r="A5161" s="71" t="s">
        <v>10025</v>
      </c>
      <c r="B5161" s="72" t="s">
        <v>10026</v>
      </c>
      <c r="C5161" s="73">
        <v>0</v>
      </c>
    </row>
    <row r="5162" spans="1:3">
      <c r="A5162" s="68" t="s">
        <v>10027</v>
      </c>
      <c r="B5162" s="69" t="s">
        <v>10028</v>
      </c>
      <c r="C5162" s="70">
        <v>0</v>
      </c>
    </row>
    <row r="5163" spans="1:3">
      <c r="A5163" s="71" t="s">
        <v>10029</v>
      </c>
      <c r="B5163" s="72" t="s">
        <v>10030</v>
      </c>
      <c r="C5163" s="73">
        <v>0</v>
      </c>
    </row>
    <row r="5164" spans="1:3">
      <c r="A5164" s="68" t="s">
        <v>10031</v>
      </c>
      <c r="B5164" s="69" t="s">
        <v>10032</v>
      </c>
      <c r="C5164" s="70">
        <v>0</v>
      </c>
    </row>
    <row r="5165" spans="1:3">
      <c r="A5165" s="71" t="s">
        <v>10033</v>
      </c>
      <c r="B5165" s="72" t="s">
        <v>10034</v>
      </c>
      <c r="C5165" s="73">
        <v>0</v>
      </c>
    </row>
    <row r="5166" spans="1:3">
      <c r="A5166" s="68" t="s">
        <v>10035</v>
      </c>
      <c r="B5166" s="69" t="s">
        <v>10036</v>
      </c>
      <c r="C5166" s="70">
        <v>0</v>
      </c>
    </row>
    <row r="5167" spans="1:3">
      <c r="A5167" s="71" t="s">
        <v>10037</v>
      </c>
      <c r="B5167" s="72" t="s">
        <v>10038</v>
      </c>
      <c r="C5167" s="73">
        <v>0</v>
      </c>
    </row>
    <row r="5168" spans="1:3">
      <c r="A5168" s="68" t="s">
        <v>10039</v>
      </c>
      <c r="B5168" s="69" t="s">
        <v>10040</v>
      </c>
      <c r="C5168" s="70">
        <v>0</v>
      </c>
    </row>
    <row r="5169" spans="1:3">
      <c r="A5169" s="71" t="s">
        <v>10041</v>
      </c>
      <c r="B5169" s="72" t="s">
        <v>10042</v>
      </c>
      <c r="C5169" s="73">
        <v>0</v>
      </c>
    </row>
    <row r="5170" spans="1:3">
      <c r="A5170" s="68" t="s">
        <v>10043</v>
      </c>
      <c r="B5170" s="69" t="s">
        <v>10044</v>
      </c>
      <c r="C5170" s="70">
        <v>0</v>
      </c>
    </row>
    <row r="5171" spans="1:3">
      <c r="A5171" s="71" t="s">
        <v>10045</v>
      </c>
      <c r="B5171" s="72" t="s">
        <v>10046</v>
      </c>
      <c r="C5171" s="73">
        <v>0</v>
      </c>
    </row>
    <row r="5172" spans="1:3">
      <c r="A5172" s="68" t="s">
        <v>10047</v>
      </c>
      <c r="B5172" s="69" t="s">
        <v>10048</v>
      </c>
      <c r="C5172" s="70">
        <v>0</v>
      </c>
    </row>
    <row r="5173" spans="1:3">
      <c r="A5173" s="71" t="s">
        <v>10049</v>
      </c>
      <c r="B5173" s="72" t="s">
        <v>1157</v>
      </c>
      <c r="C5173" s="73">
        <v>0</v>
      </c>
    </row>
    <row r="5174" spans="1:3">
      <c r="A5174" s="68" t="s">
        <v>10050</v>
      </c>
      <c r="B5174" s="69" t="s">
        <v>10051</v>
      </c>
      <c r="C5174" s="70">
        <v>0</v>
      </c>
    </row>
    <row r="5175" spans="1:3">
      <c r="A5175" s="71" t="s">
        <v>10052</v>
      </c>
      <c r="B5175" s="72" t="s">
        <v>10053</v>
      </c>
      <c r="C5175" s="73">
        <v>0</v>
      </c>
    </row>
    <row r="5176" spans="1:3">
      <c r="A5176" s="68" t="s">
        <v>10054</v>
      </c>
      <c r="B5176" s="69" t="s">
        <v>10055</v>
      </c>
      <c r="C5176" s="70">
        <v>0</v>
      </c>
    </row>
    <row r="5177" spans="1:3">
      <c r="A5177" s="71" t="s">
        <v>10056</v>
      </c>
      <c r="B5177" s="72" t="s">
        <v>10057</v>
      </c>
      <c r="C5177" s="73">
        <v>0</v>
      </c>
    </row>
    <row r="5178" spans="1:3">
      <c r="A5178" s="68" t="s">
        <v>10058</v>
      </c>
      <c r="B5178" s="69" t="s">
        <v>10059</v>
      </c>
      <c r="C5178" s="70">
        <v>0</v>
      </c>
    </row>
    <row r="5179" spans="1:3">
      <c r="A5179" s="71" t="s">
        <v>10060</v>
      </c>
      <c r="B5179" s="72" t="s">
        <v>10061</v>
      </c>
      <c r="C5179" s="73">
        <v>0</v>
      </c>
    </row>
    <row r="5180" spans="1:3">
      <c r="A5180" s="68" t="s">
        <v>10062</v>
      </c>
      <c r="B5180" s="69" t="s">
        <v>10063</v>
      </c>
      <c r="C5180" s="70">
        <v>0</v>
      </c>
    </row>
    <row r="5181" spans="1:3">
      <c r="A5181" s="71" t="s">
        <v>10064</v>
      </c>
      <c r="B5181" s="72" t="s">
        <v>10065</v>
      </c>
      <c r="C5181" s="73">
        <v>0</v>
      </c>
    </row>
    <row r="5182" spans="1:3">
      <c r="A5182" s="68" t="s">
        <v>10066</v>
      </c>
      <c r="B5182" s="69" t="s">
        <v>10067</v>
      </c>
      <c r="C5182" s="70">
        <v>0</v>
      </c>
    </row>
    <row r="5183" spans="1:3">
      <c r="A5183" s="71" t="s">
        <v>10068</v>
      </c>
      <c r="B5183" s="72" t="s">
        <v>10069</v>
      </c>
      <c r="C5183" s="73">
        <v>0</v>
      </c>
    </row>
    <row r="5184" spans="1:3">
      <c r="A5184" s="68" t="s">
        <v>10070</v>
      </c>
      <c r="B5184" s="69" t="s">
        <v>10071</v>
      </c>
      <c r="C5184" s="70">
        <v>0</v>
      </c>
    </row>
    <row r="5185" spans="1:3">
      <c r="A5185" s="71" t="s">
        <v>10072</v>
      </c>
      <c r="B5185" s="72" t="s">
        <v>10073</v>
      </c>
      <c r="C5185" s="73">
        <v>0</v>
      </c>
    </row>
    <row r="5186" spans="1:3">
      <c r="A5186" s="68" t="s">
        <v>10074</v>
      </c>
      <c r="B5186" s="69" t="s">
        <v>10075</v>
      </c>
      <c r="C5186" s="70">
        <v>0</v>
      </c>
    </row>
    <row r="5187" spans="1:3">
      <c r="A5187" s="71" t="s">
        <v>10076</v>
      </c>
      <c r="B5187" s="72" t="s">
        <v>1159</v>
      </c>
      <c r="C5187" s="73">
        <v>0</v>
      </c>
    </row>
    <row r="5188" spans="1:3">
      <c r="A5188" s="68" t="s">
        <v>10077</v>
      </c>
      <c r="B5188" s="69" t="s">
        <v>10078</v>
      </c>
      <c r="C5188" s="70">
        <v>0</v>
      </c>
    </row>
    <row r="5189" spans="1:3">
      <c r="A5189" s="71" t="s">
        <v>10079</v>
      </c>
      <c r="B5189" s="72" t="s">
        <v>10080</v>
      </c>
      <c r="C5189" s="73">
        <v>0</v>
      </c>
    </row>
    <row r="5190" spans="1:3">
      <c r="A5190" s="68" t="s">
        <v>10081</v>
      </c>
      <c r="B5190" s="69" t="s">
        <v>10082</v>
      </c>
      <c r="C5190" s="70">
        <v>0.01</v>
      </c>
    </row>
    <row r="5191" spans="1:3">
      <c r="A5191" s="71" t="s">
        <v>10083</v>
      </c>
      <c r="B5191" s="72" t="s">
        <v>10084</v>
      </c>
      <c r="C5191" s="73">
        <v>0</v>
      </c>
    </row>
    <row r="5192" spans="1:3">
      <c r="A5192" s="68" t="s">
        <v>10085</v>
      </c>
      <c r="B5192" s="69" t="s">
        <v>10086</v>
      </c>
      <c r="C5192" s="70">
        <v>0</v>
      </c>
    </row>
    <row r="5193" spans="1:3">
      <c r="A5193" s="71" t="s">
        <v>10087</v>
      </c>
      <c r="B5193" s="72" t="s">
        <v>10088</v>
      </c>
      <c r="C5193" s="73">
        <v>0</v>
      </c>
    </row>
    <row r="5194" spans="1:3">
      <c r="A5194" s="68" t="s">
        <v>10089</v>
      </c>
      <c r="B5194" s="69" t="s">
        <v>10090</v>
      </c>
      <c r="C5194" s="70">
        <v>0</v>
      </c>
    </row>
    <row r="5195" spans="1:3">
      <c r="A5195" s="71" t="s">
        <v>10091</v>
      </c>
      <c r="B5195" s="72" t="s">
        <v>10092</v>
      </c>
      <c r="C5195" s="73">
        <v>0</v>
      </c>
    </row>
    <row r="5196" spans="1:3">
      <c r="A5196" s="68" t="s">
        <v>10093</v>
      </c>
      <c r="B5196" s="69" t="s">
        <v>10094</v>
      </c>
      <c r="C5196" s="70">
        <v>1E-4</v>
      </c>
    </row>
    <row r="5197" spans="1:3">
      <c r="A5197" s="71" t="s">
        <v>10095</v>
      </c>
      <c r="B5197" s="72" t="s">
        <v>10096</v>
      </c>
      <c r="C5197" s="73">
        <v>1E-4</v>
      </c>
    </row>
    <row r="5198" spans="1:3">
      <c r="A5198" s="68" t="s">
        <v>10097</v>
      </c>
      <c r="B5198" s="69" t="s">
        <v>10098</v>
      </c>
      <c r="C5198" s="70">
        <v>0</v>
      </c>
    </row>
    <row r="5199" spans="1:3">
      <c r="A5199" s="71" t="s">
        <v>10099</v>
      </c>
      <c r="B5199" s="72" t="s">
        <v>10100</v>
      </c>
      <c r="C5199" s="73">
        <v>1E-4</v>
      </c>
    </row>
    <row r="5200" spans="1:3">
      <c r="A5200" s="68" t="s">
        <v>10101</v>
      </c>
      <c r="B5200" s="69" t="s">
        <v>10102</v>
      </c>
      <c r="C5200" s="70">
        <v>1E-4</v>
      </c>
    </row>
    <row r="5201" spans="1:3">
      <c r="A5201" s="71" t="s">
        <v>10103</v>
      </c>
      <c r="B5201" s="72" t="s">
        <v>10104</v>
      </c>
      <c r="C5201" s="73">
        <v>0</v>
      </c>
    </row>
    <row r="5202" spans="1:3">
      <c r="A5202" s="68" t="s">
        <v>10105</v>
      </c>
      <c r="B5202" s="69" t="s">
        <v>10106</v>
      </c>
      <c r="C5202" s="70">
        <v>0</v>
      </c>
    </row>
    <row r="5203" spans="1:3">
      <c r="A5203" s="71" t="s">
        <v>10107</v>
      </c>
      <c r="B5203" s="72" t="s">
        <v>10108</v>
      </c>
      <c r="C5203" s="73">
        <v>1E-4</v>
      </c>
    </row>
    <row r="5204" spans="1:3">
      <c r="A5204" s="68" t="s">
        <v>10109</v>
      </c>
      <c r="B5204" s="69" t="s">
        <v>10110</v>
      </c>
      <c r="C5204" s="70">
        <v>0</v>
      </c>
    </row>
    <row r="5205" spans="1:3">
      <c r="A5205" s="71" t="s">
        <v>10111</v>
      </c>
      <c r="B5205" s="72" t="s">
        <v>10112</v>
      </c>
      <c r="C5205" s="73">
        <v>1E-4</v>
      </c>
    </row>
    <row r="5206" spans="1:3">
      <c r="A5206" s="68" t="s">
        <v>10113</v>
      </c>
      <c r="B5206" s="69" t="s">
        <v>10114</v>
      </c>
      <c r="C5206" s="70">
        <v>0</v>
      </c>
    </row>
    <row r="5207" spans="1:3">
      <c r="A5207" s="71" t="s">
        <v>10115</v>
      </c>
      <c r="B5207" s="72" t="s">
        <v>10116</v>
      </c>
      <c r="C5207" s="73">
        <v>1E-4</v>
      </c>
    </row>
    <row r="5208" spans="1:3">
      <c r="A5208" s="68" t="s">
        <v>10117</v>
      </c>
      <c r="B5208" s="69" t="s">
        <v>10118</v>
      </c>
      <c r="C5208" s="70">
        <v>0</v>
      </c>
    </row>
    <row r="5209" spans="1:3">
      <c r="A5209" s="71" t="s">
        <v>10119</v>
      </c>
      <c r="B5209" s="72" t="s">
        <v>10120</v>
      </c>
      <c r="C5209" s="73">
        <v>0</v>
      </c>
    </row>
    <row r="5210" spans="1:3">
      <c r="A5210" s="68" t="s">
        <v>10121</v>
      </c>
      <c r="B5210" s="69" t="s">
        <v>10122</v>
      </c>
      <c r="C5210" s="70">
        <v>0</v>
      </c>
    </row>
    <row r="5211" spans="1:3">
      <c r="A5211" s="71" t="s">
        <v>10123</v>
      </c>
      <c r="B5211" s="72" t="s">
        <v>10124</v>
      </c>
      <c r="C5211" s="73">
        <v>0.01</v>
      </c>
    </row>
    <row r="5212" spans="1:3">
      <c r="A5212" s="68" t="s">
        <v>10125</v>
      </c>
      <c r="B5212" s="69" t="s">
        <v>10126</v>
      </c>
      <c r="C5212" s="70">
        <v>1E-4</v>
      </c>
    </row>
    <row r="5213" spans="1:3">
      <c r="A5213" s="71" t="s">
        <v>10127</v>
      </c>
      <c r="B5213" s="72" t="s">
        <v>10128</v>
      </c>
      <c r="C5213" s="73">
        <v>1E-4</v>
      </c>
    </row>
    <row r="5214" spans="1:3">
      <c r="A5214" s="68" t="s">
        <v>10129</v>
      </c>
      <c r="B5214" s="69" t="s">
        <v>10130</v>
      </c>
      <c r="C5214" s="70">
        <v>1E-3</v>
      </c>
    </row>
    <row r="5215" spans="1:3">
      <c r="A5215" s="71" t="s">
        <v>10131</v>
      </c>
      <c r="B5215" s="72" t="s">
        <v>10132</v>
      </c>
      <c r="C5215" s="73">
        <v>1E-4</v>
      </c>
    </row>
    <row r="5216" spans="1:3">
      <c r="A5216" s="68" t="s">
        <v>10133</v>
      </c>
      <c r="B5216" s="69" t="s">
        <v>10134</v>
      </c>
      <c r="C5216" s="70">
        <v>2E-3</v>
      </c>
    </row>
    <row r="5217" spans="1:3">
      <c r="A5217" s="71" t="s">
        <v>10135</v>
      </c>
      <c r="B5217" s="72" t="s">
        <v>10136</v>
      </c>
      <c r="C5217" s="73">
        <v>2E-3</v>
      </c>
    </row>
    <row r="5218" spans="1:3">
      <c r="A5218" s="68" t="s">
        <v>10137</v>
      </c>
      <c r="B5218" s="69" t="s">
        <v>10138</v>
      </c>
      <c r="C5218" s="70">
        <v>3.0000000000000001E-3</v>
      </c>
    </row>
    <row r="5219" spans="1:3">
      <c r="A5219" s="71" t="s">
        <v>10139</v>
      </c>
      <c r="B5219" s="72" t="s">
        <v>10140</v>
      </c>
      <c r="C5219" s="73">
        <v>0</v>
      </c>
    </row>
    <row r="5220" spans="1:3">
      <c r="A5220" s="68" t="s">
        <v>10141</v>
      </c>
      <c r="B5220" s="69" t="s">
        <v>10142</v>
      </c>
      <c r="C5220" s="70">
        <v>1E-4</v>
      </c>
    </row>
    <row r="5221" spans="1:3">
      <c r="A5221" s="71" t="s">
        <v>10143</v>
      </c>
      <c r="B5221" s="72" t="s">
        <v>10144</v>
      </c>
      <c r="C5221" s="73">
        <v>1E-4</v>
      </c>
    </row>
    <row r="5222" spans="1:3">
      <c r="A5222" s="68" t="s">
        <v>10145</v>
      </c>
      <c r="B5222" s="69" t="s">
        <v>10146</v>
      </c>
      <c r="C5222" s="70">
        <v>0</v>
      </c>
    </row>
    <row r="5223" spans="1:3">
      <c r="A5223" s="71" t="s">
        <v>10147</v>
      </c>
      <c r="B5223" s="72" t="s">
        <v>10148</v>
      </c>
      <c r="C5223" s="73">
        <v>1E-4</v>
      </c>
    </row>
    <row r="5224" spans="1:3">
      <c r="A5224" s="68" t="s">
        <v>10149</v>
      </c>
      <c r="B5224" s="69" t="s">
        <v>10150</v>
      </c>
      <c r="C5224" s="70">
        <v>0</v>
      </c>
    </row>
    <row r="5225" spans="1:3">
      <c r="A5225" s="71" t="s">
        <v>10151</v>
      </c>
      <c r="B5225" s="72" t="s">
        <v>10152</v>
      </c>
      <c r="C5225" s="73">
        <v>0</v>
      </c>
    </row>
    <row r="5226" spans="1:3">
      <c r="A5226" s="68" t="s">
        <v>10153</v>
      </c>
      <c r="B5226" s="69" t="s">
        <v>10154</v>
      </c>
      <c r="C5226" s="70">
        <v>1E-4</v>
      </c>
    </row>
    <row r="5227" spans="1:3">
      <c r="A5227" s="71" t="s">
        <v>10155</v>
      </c>
      <c r="B5227" s="72" t="s">
        <v>10156</v>
      </c>
      <c r="C5227" s="73">
        <v>1E-4</v>
      </c>
    </row>
    <row r="5228" spans="1:3">
      <c r="A5228" s="68" t="s">
        <v>10157</v>
      </c>
      <c r="B5228" s="69" t="s">
        <v>10158</v>
      </c>
      <c r="C5228" s="70">
        <v>1E-4</v>
      </c>
    </row>
    <row r="5229" spans="1:3">
      <c r="A5229" s="71" t="s">
        <v>10159</v>
      </c>
      <c r="B5229" s="72" t="s">
        <v>10160</v>
      </c>
      <c r="C5229" s="73">
        <v>1E-4</v>
      </c>
    </row>
    <row r="5230" spans="1:3">
      <c r="A5230" s="68" t="s">
        <v>10161</v>
      </c>
      <c r="B5230" s="69" t="s">
        <v>10162</v>
      </c>
      <c r="C5230" s="70">
        <v>2E-3</v>
      </c>
    </row>
    <row r="5231" spans="1:3">
      <c r="A5231" s="71" t="s">
        <v>10163</v>
      </c>
      <c r="B5231" s="72" t="s">
        <v>10164</v>
      </c>
      <c r="C5231" s="73">
        <v>0</v>
      </c>
    </row>
    <row r="5232" spans="1:3">
      <c r="A5232" s="68" t="s">
        <v>10165</v>
      </c>
      <c r="B5232" s="69" t="s">
        <v>10166</v>
      </c>
      <c r="C5232" s="70">
        <v>0</v>
      </c>
    </row>
    <row r="5233" spans="1:3">
      <c r="A5233" s="71" t="s">
        <v>10167</v>
      </c>
      <c r="B5233" s="72" t="s">
        <v>10168</v>
      </c>
      <c r="C5233" s="73">
        <v>0</v>
      </c>
    </row>
    <row r="5234" spans="1:3">
      <c r="A5234" s="68" t="s">
        <v>10169</v>
      </c>
      <c r="B5234" s="69" t="s">
        <v>10170</v>
      </c>
      <c r="C5234" s="70">
        <v>1E-4</v>
      </c>
    </row>
    <row r="5235" spans="1:3">
      <c r="A5235" s="71" t="s">
        <v>10171</v>
      </c>
      <c r="B5235" s="72" t="s">
        <v>10172</v>
      </c>
      <c r="C5235" s="73">
        <v>0</v>
      </c>
    </row>
    <row r="5236" spans="1:3">
      <c r="A5236" s="68" t="s">
        <v>10173</v>
      </c>
      <c r="B5236" s="69" t="s">
        <v>10174</v>
      </c>
      <c r="C5236" s="70">
        <v>0</v>
      </c>
    </row>
    <row r="5237" spans="1:3">
      <c r="A5237" s="71" t="s">
        <v>10175</v>
      </c>
      <c r="B5237" s="72" t="s">
        <v>10176</v>
      </c>
      <c r="C5237" s="73">
        <v>1E-4</v>
      </c>
    </row>
    <row r="5238" spans="1:3">
      <c r="A5238" s="68" t="s">
        <v>10177</v>
      </c>
      <c r="B5238" s="69" t="s">
        <v>10178</v>
      </c>
      <c r="C5238" s="70">
        <v>0</v>
      </c>
    </row>
    <row r="5239" spans="1:3">
      <c r="A5239" s="71" t="s">
        <v>10179</v>
      </c>
      <c r="B5239" s="72" t="s">
        <v>10180</v>
      </c>
      <c r="C5239" s="73">
        <v>0</v>
      </c>
    </row>
    <row r="5240" spans="1:3">
      <c r="A5240" s="68" t="s">
        <v>10181</v>
      </c>
      <c r="B5240" s="69" t="s">
        <v>10182</v>
      </c>
      <c r="C5240" s="70">
        <v>1E-3</v>
      </c>
    </row>
    <row r="5241" spans="1:3">
      <c r="A5241" s="71" t="s">
        <v>10183</v>
      </c>
      <c r="B5241" s="72" t="s">
        <v>1177</v>
      </c>
      <c r="C5241" s="73">
        <v>1E-4</v>
      </c>
    </row>
    <row r="5242" spans="1:3">
      <c r="A5242" s="68" t="s">
        <v>10184</v>
      </c>
      <c r="B5242" s="69" t="s">
        <v>10185</v>
      </c>
      <c r="C5242" s="70">
        <v>0</v>
      </c>
    </row>
    <row r="5243" spans="1:3">
      <c r="A5243" s="71" t="s">
        <v>10186</v>
      </c>
      <c r="B5243" s="72" t="s">
        <v>10187</v>
      </c>
      <c r="C5243" s="73">
        <v>1E-4</v>
      </c>
    </row>
    <row r="5244" spans="1:3">
      <c r="A5244" s="68" t="s">
        <v>10188</v>
      </c>
      <c r="B5244" s="69" t="s">
        <v>10189</v>
      </c>
      <c r="C5244" s="70">
        <v>0</v>
      </c>
    </row>
    <row r="5245" spans="1:3">
      <c r="A5245" s="71" t="s">
        <v>10190</v>
      </c>
      <c r="B5245" s="72" t="s">
        <v>10191</v>
      </c>
      <c r="C5245" s="73">
        <v>1E-4</v>
      </c>
    </row>
    <row r="5246" spans="1:3">
      <c r="A5246" s="68" t="s">
        <v>10192</v>
      </c>
      <c r="B5246" s="69" t="s">
        <v>10193</v>
      </c>
      <c r="C5246" s="70">
        <v>0</v>
      </c>
    </row>
    <row r="5247" spans="1:3">
      <c r="A5247" s="71" t="s">
        <v>10194</v>
      </c>
      <c r="B5247" s="72" t="s">
        <v>10195</v>
      </c>
      <c r="C5247" s="73">
        <v>0</v>
      </c>
    </row>
    <row r="5248" spans="1:3">
      <c r="A5248" s="68" t="s">
        <v>10196</v>
      </c>
      <c r="B5248" s="69" t="s">
        <v>10197</v>
      </c>
      <c r="C5248" s="70">
        <v>0</v>
      </c>
    </row>
    <row r="5249" spans="1:3">
      <c r="A5249" s="71" t="s">
        <v>10198</v>
      </c>
      <c r="B5249" s="72" t="s">
        <v>10199</v>
      </c>
      <c r="C5249" s="73">
        <v>1E-3</v>
      </c>
    </row>
    <row r="5250" spans="1:3">
      <c r="A5250" s="68" t="s">
        <v>10200</v>
      </c>
      <c r="B5250" s="69" t="s">
        <v>10201</v>
      </c>
      <c r="C5250" s="70">
        <v>0</v>
      </c>
    </row>
    <row r="5251" spans="1:3">
      <c r="A5251" s="71" t="s">
        <v>10202</v>
      </c>
      <c r="B5251" s="72" t="s">
        <v>10203</v>
      </c>
      <c r="C5251" s="73">
        <v>1E-4</v>
      </c>
    </row>
    <row r="5252" spans="1:3">
      <c r="A5252" s="68" t="s">
        <v>10204</v>
      </c>
      <c r="B5252" s="69" t="s">
        <v>10205</v>
      </c>
      <c r="C5252" s="70">
        <v>1E-4</v>
      </c>
    </row>
    <row r="5253" spans="1:3">
      <c r="A5253" s="71" t="s">
        <v>10206</v>
      </c>
      <c r="B5253" s="72" t="s">
        <v>10207</v>
      </c>
      <c r="C5253" s="73">
        <v>0</v>
      </c>
    </row>
    <row r="5254" spans="1:3">
      <c r="A5254" s="68" t="s">
        <v>10208</v>
      </c>
      <c r="B5254" s="69" t="s">
        <v>10209</v>
      </c>
      <c r="C5254" s="70">
        <v>1E-4</v>
      </c>
    </row>
    <row r="5255" spans="1:3">
      <c r="A5255" s="71" t="s">
        <v>10210</v>
      </c>
      <c r="B5255" s="72" t="s">
        <v>10211</v>
      </c>
      <c r="C5255" s="73">
        <v>1E-4</v>
      </c>
    </row>
    <row r="5256" spans="1:3">
      <c r="A5256" s="68" t="s">
        <v>10212</v>
      </c>
      <c r="B5256" s="69" t="s">
        <v>10213</v>
      </c>
      <c r="C5256" s="70">
        <v>0</v>
      </c>
    </row>
    <row r="5257" spans="1:3">
      <c r="A5257" s="71" t="s">
        <v>10214</v>
      </c>
      <c r="B5257" s="72" t="s">
        <v>10215</v>
      </c>
      <c r="C5257" s="73">
        <v>1E-4</v>
      </c>
    </row>
    <row r="5258" spans="1:3">
      <c r="A5258" s="68" t="s">
        <v>10216</v>
      </c>
      <c r="B5258" s="69" t="s">
        <v>10217</v>
      </c>
      <c r="C5258" s="70">
        <v>1E-4</v>
      </c>
    </row>
    <row r="5259" spans="1:3">
      <c r="A5259" s="71" t="s">
        <v>10218</v>
      </c>
      <c r="B5259" s="72" t="s">
        <v>10219</v>
      </c>
      <c r="C5259" s="73">
        <v>0</v>
      </c>
    </row>
    <row r="5260" spans="1:3">
      <c r="A5260" s="68" t="s">
        <v>10220</v>
      </c>
      <c r="B5260" s="69" t="s">
        <v>10221</v>
      </c>
      <c r="C5260" s="70">
        <v>0</v>
      </c>
    </row>
    <row r="5261" spans="1:3">
      <c r="A5261" s="71" t="s">
        <v>10222</v>
      </c>
      <c r="B5261" s="72" t="s">
        <v>10223</v>
      </c>
      <c r="C5261" s="73">
        <v>1E-4</v>
      </c>
    </row>
    <row r="5262" spans="1:3">
      <c r="A5262" s="68" t="s">
        <v>10224</v>
      </c>
      <c r="B5262" s="69" t="s">
        <v>10225</v>
      </c>
      <c r="C5262" s="70">
        <v>1E-4</v>
      </c>
    </row>
    <row r="5263" spans="1:3">
      <c r="A5263" s="71" t="s">
        <v>10226</v>
      </c>
      <c r="B5263" s="72" t="s">
        <v>10227</v>
      </c>
      <c r="C5263" s="73">
        <v>1E-4</v>
      </c>
    </row>
    <row r="5264" spans="1:3">
      <c r="A5264" s="68" t="s">
        <v>10228</v>
      </c>
      <c r="B5264" s="69" t="s">
        <v>10229</v>
      </c>
      <c r="C5264" s="70">
        <v>1E-4</v>
      </c>
    </row>
    <row r="5265" spans="1:3">
      <c r="A5265" s="71" t="s">
        <v>10230</v>
      </c>
      <c r="B5265" s="72" t="s">
        <v>10231</v>
      </c>
      <c r="C5265" s="73">
        <v>0</v>
      </c>
    </row>
    <row r="5266" spans="1:3">
      <c r="A5266" s="68" t="s">
        <v>10232</v>
      </c>
      <c r="B5266" s="69" t="s">
        <v>10233</v>
      </c>
      <c r="C5266" s="70">
        <v>1E-4</v>
      </c>
    </row>
    <row r="5267" spans="1:3">
      <c r="A5267" s="71" t="s">
        <v>10234</v>
      </c>
      <c r="B5267" s="72" t="s">
        <v>10235</v>
      </c>
      <c r="C5267" s="73">
        <v>0</v>
      </c>
    </row>
    <row r="5268" spans="1:3">
      <c r="A5268" s="68" t="s">
        <v>10236</v>
      </c>
      <c r="B5268" s="69" t="s">
        <v>10237</v>
      </c>
      <c r="C5268" s="70">
        <v>0</v>
      </c>
    </row>
    <row r="5269" spans="1:3">
      <c r="A5269" s="71" t="s">
        <v>10238</v>
      </c>
      <c r="B5269" s="72" t="s">
        <v>10239</v>
      </c>
      <c r="C5269" s="73">
        <v>0</v>
      </c>
    </row>
    <row r="5270" spans="1:3">
      <c r="A5270" s="68" t="s">
        <v>10240</v>
      </c>
      <c r="B5270" s="69" t="s">
        <v>10241</v>
      </c>
      <c r="C5270" s="70">
        <v>0</v>
      </c>
    </row>
    <row r="5271" spans="1:3">
      <c r="A5271" s="71" t="s">
        <v>10242</v>
      </c>
      <c r="B5271" s="72" t="s">
        <v>10243</v>
      </c>
      <c r="C5271" s="73">
        <v>0</v>
      </c>
    </row>
    <row r="5272" spans="1:3">
      <c r="A5272" s="68" t="s">
        <v>10244</v>
      </c>
      <c r="B5272" s="69" t="s">
        <v>10245</v>
      </c>
      <c r="C5272" s="70">
        <v>0</v>
      </c>
    </row>
    <row r="5273" spans="1:3">
      <c r="A5273" s="71" t="s">
        <v>10246</v>
      </c>
      <c r="B5273" s="72" t="s">
        <v>10247</v>
      </c>
      <c r="C5273" s="73">
        <v>0</v>
      </c>
    </row>
    <row r="5274" spans="1:3">
      <c r="A5274" s="68" t="s">
        <v>10248</v>
      </c>
      <c r="B5274" s="69" t="s">
        <v>10249</v>
      </c>
      <c r="C5274" s="70">
        <v>0</v>
      </c>
    </row>
    <row r="5275" spans="1:3">
      <c r="A5275" s="71" t="s">
        <v>10250</v>
      </c>
      <c r="B5275" s="72" t="s">
        <v>10251</v>
      </c>
      <c r="C5275" s="73">
        <v>0</v>
      </c>
    </row>
    <row r="5276" spans="1:3">
      <c r="A5276" s="68" t="s">
        <v>10252</v>
      </c>
      <c r="B5276" s="69" t="s">
        <v>10253</v>
      </c>
      <c r="C5276" s="70">
        <v>0</v>
      </c>
    </row>
    <row r="5277" spans="1:3">
      <c r="A5277" s="71" t="s">
        <v>10254</v>
      </c>
      <c r="B5277" s="72" t="s">
        <v>10255</v>
      </c>
      <c r="C5277" s="73">
        <v>0</v>
      </c>
    </row>
    <row r="5278" spans="1:3">
      <c r="A5278" s="68" t="s">
        <v>10256</v>
      </c>
      <c r="B5278" s="69" t="s">
        <v>10257</v>
      </c>
      <c r="C5278" s="70">
        <v>0</v>
      </c>
    </row>
    <row r="5279" spans="1:3">
      <c r="A5279" s="71" t="s">
        <v>10258</v>
      </c>
      <c r="B5279" s="72" t="s">
        <v>10259</v>
      </c>
      <c r="C5279" s="73">
        <v>0</v>
      </c>
    </row>
    <row r="5280" spans="1:3">
      <c r="A5280" s="68" t="s">
        <v>10260</v>
      </c>
      <c r="B5280" s="69" t="s">
        <v>10261</v>
      </c>
      <c r="C5280" s="70">
        <v>0</v>
      </c>
    </row>
    <row r="5281" spans="1:3">
      <c r="A5281" s="71" t="s">
        <v>10262</v>
      </c>
      <c r="B5281" s="72" t="s">
        <v>10263</v>
      </c>
      <c r="C5281" s="73">
        <v>0</v>
      </c>
    </row>
    <row r="5282" spans="1:3">
      <c r="A5282" s="68" t="s">
        <v>10264</v>
      </c>
      <c r="B5282" s="69" t="s">
        <v>10265</v>
      </c>
      <c r="C5282" s="70">
        <v>0</v>
      </c>
    </row>
    <row r="5283" spans="1:3">
      <c r="A5283" s="71" t="s">
        <v>10266</v>
      </c>
      <c r="B5283" s="72" t="s">
        <v>10267</v>
      </c>
      <c r="C5283" s="73">
        <v>0</v>
      </c>
    </row>
    <row r="5284" spans="1:3">
      <c r="A5284" s="68" t="s">
        <v>10268</v>
      </c>
      <c r="B5284" s="69" t="s">
        <v>10269</v>
      </c>
      <c r="C5284" s="70">
        <v>1E-4</v>
      </c>
    </row>
    <row r="5285" spans="1:3">
      <c r="A5285" s="71" t="s">
        <v>10270</v>
      </c>
      <c r="B5285" s="72" t="s">
        <v>10271</v>
      </c>
      <c r="C5285" s="73">
        <v>0</v>
      </c>
    </row>
    <row r="5286" spans="1:3">
      <c r="A5286" s="68" t="s">
        <v>10272</v>
      </c>
      <c r="B5286" s="69" t="s">
        <v>10273</v>
      </c>
      <c r="C5286" s="70">
        <v>0</v>
      </c>
    </row>
    <row r="5287" spans="1:3">
      <c r="A5287" s="71" t="s">
        <v>10274</v>
      </c>
      <c r="B5287" s="72" t="s">
        <v>10275</v>
      </c>
      <c r="C5287" s="73">
        <v>0</v>
      </c>
    </row>
    <row r="5288" spans="1:3">
      <c r="A5288" s="68" t="s">
        <v>10276</v>
      </c>
      <c r="B5288" s="69" t="s">
        <v>10277</v>
      </c>
      <c r="C5288" s="70">
        <v>0</v>
      </c>
    </row>
    <row r="5289" spans="1:3">
      <c r="A5289" s="71" t="s">
        <v>10278</v>
      </c>
      <c r="B5289" s="72" t="s">
        <v>10279</v>
      </c>
      <c r="C5289" s="73">
        <v>0</v>
      </c>
    </row>
    <row r="5290" spans="1:3">
      <c r="A5290" s="68" t="s">
        <v>10280</v>
      </c>
      <c r="B5290" s="69" t="s">
        <v>10281</v>
      </c>
      <c r="C5290" s="70">
        <v>0</v>
      </c>
    </row>
    <row r="5291" spans="1:3">
      <c r="A5291" s="71" t="s">
        <v>10282</v>
      </c>
      <c r="B5291" s="72" t="s">
        <v>10283</v>
      </c>
      <c r="C5291" s="73">
        <v>0</v>
      </c>
    </row>
    <row r="5292" spans="1:3">
      <c r="A5292" s="68" t="s">
        <v>10284</v>
      </c>
      <c r="B5292" s="69" t="s">
        <v>10285</v>
      </c>
      <c r="C5292" s="70">
        <v>0</v>
      </c>
    </row>
    <row r="5293" spans="1:3">
      <c r="A5293" s="71" t="s">
        <v>10286</v>
      </c>
      <c r="B5293" s="72" t="s">
        <v>10287</v>
      </c>
      <c r="C5293" s="73">
        <v>0</v>
      </c>
    </row>
    <row r="5294" spans="1:3">
      <c r="A5294" s="68" t="s">
        <v>10288</v>
      </c>
      <c r="B5294" s="69" t="s">
        <v>10289</v>
      </c>
      <c r="C5294" s="70">
        <v>0</v>
      </c>
    </row>
    <row r="5295" spans="1:3">
      <c r="A5295" s="71" t="s">
        <v>10290</v>
      </c>
      <c r="B5295" s="72" t="s">
        <v>10291</v>
      </c>
      <c r="C5295" s="73">
        <v>0</v>
      </c>
    </row>
    <row r="5296" spans="1:3">
      <c r="A5296" s="68" t="s">
        <v>10292</v>
      </c>
      <c r="B5296" s="69" t="s">
        <v>10293</v>
      </c>
      <c r="C5296" s="70">
        <v>0</v>
      </c>
    </row>
    <row r="5297" spans="1:3">
      <c r="A5297" s="71" t="s">
        <v>10294</v>
      </c>
      <c r="B5297" s="72" t="s">
        <v>10295</v>
      </c>
      <c r="C5297" s="73">
        <v>0</v>
      </c>
    </row>
    <row r="5298" spans="1:3">
      <c r="A5298" s="68" t="s">
        <v>10296</v>
      </c>
      <c r="B5298" s="69" t="s">
        <v>10297</v>
      </c>
      <c r="C5298" s="70">
        <v>0</v>
      </c>
    </row>
    <row r="5299" spans="1:3">
      <c r="A5299" s="71" t="s">
        <v>10298</v>
      </c>
      <c r="B5299" s="72" t="s">
        <v>10299</v>
      </c>
      <c r="C5299" s="73">
        <v>0</v>
      </c>
    </row>
    <row r="5300" spans="1:3">
      <c r="A5300" s="68" t="s">
        <v>10300</v>
      </c>
      <c r="B5300" s="69" t="s">
        <v>10301</v>
      </c>
      <c r="C5300" s="70">
        <v>0</v>
      </c>
    </row>
    <row r="5301" spans="1:3">
      <c r="A5301" s="71" t="s">
        <v>10302</v>
      </c>
      <c r="B5301" s="72" t="s">
        <v>10303</v>
      </c>
      <c r="C5301" s="73">
        <v>0</v>
      </c>
    </row>
    <row r="5302" spans="1:3">
      <c r="A5302" s="68" t="s">
        <v>10304</v>
      </c>
      <c r="B5302" s="69" t="s">
        <v>10305</v>
      </c>
      <c r="C5302" s="70">
        <v>0</v>
      </c>
    </row>
    <row r="5303" spans="1:3">
      <c r="A5303" s="71" t="s">
        <v>10306</v>
      </c>
      <c r="B5303" s="72" t="s">
        <v>10307</v>
      </c>
      <c r="C5303" s="73">
        <v>0</v>
      </c>
    </row>
    <row r="5304" spans="1:3">
      <c r="A5304" s="68" t="s">
        <v>10308</v>
      </c>
      <c r="B5304" s="69" t="s">
        <v>10309</v>
      </c>
      <c r="C5304" s="70">
        <v>0</v>
      </c>
    </row>
    <row r="5305" spans="1:3">
      <c r="A5305" s="71" t="s">
        <v>10310</v>
      </c>
      <c r="B5305" s="72" t="s">
        <v>10311</v>
      </c>
      <c r="C5305" s="73">
        <v>0</v>
      </c>
    </row>
    <row r="5306" spans="1:3">
      <c r="A5306" s="68" t="s">
        <v>10312</v>
      </c>
      <c r="B5306" s="69" t="s">
        <v>10313</v>
      </c>
      <c r="C5306" s="70">
        <v>0</v>
      </c>
    </row>
    <row r="5307" spans="1:3">
      <c r="A5307" s="71" t="s">
        <v>10314</v>
      </c>
      <c r="B5307" s="72" t="s">
        <v>10315</v>
      </c>
      <c r="C5307" s="73">
        <v>0</v>
      </c>
    </row>
    <row r="5308" spans="1:3">
      <c r="A5308" s="68" t="s">
        <v>10316</v>
      </c>
      <c r="B5308" s="69" t="s">
        <v>10317</v>
      </c>
      <c r="C5308" s="70">
        <v>0</v>
      </c>
    </row>
    <row r="5309" spans="1:3">
      <c r="A5309" s="71" t="s">
        <v>10318</v>
      </c>
      <c r="B5309" s="72" t="s">
        <v>10319</v>
      </c>
      <c r="C5309" s="73">
        <v>0</v>
      </c>
    </row>
    <row r="5310" spans="1:3">
      <c r="A5310" s="68" t="s">
        <v>10320</v>
      </c>
      <c r="B5310" s="69" t="s">
        <v>10321</v>
      </c>
      <c r="C5310" s="70">
        <v>0</v>
      </c>
    </row>
    <row r="5311" spans="1:3">
      <c r="A5311" s="71" t="s">
        <v>10322</v>
      </c>
      <c r="B5311" s="72" t="s">
        <v>10323</v>
      </c>
      <c r="C5311" s="73">
        <v>0</v>
      </c>
    </row>
    <row r="5312" spans="1:3">
      <c r="A5312" s="68" t="s">
        <v>10324</v>
      </c>
      <c r="B5312" s="69" t="s">
        <v>10325</v>
      </c>
      <c r="C5312" s="70">
        <v>0</v>
      </c>
    </row>
    <row r="5313" spans="1:3">
      <c r="A5313" s="71" t="s">
        <v>10326</v>
      </c>
      <c r="B5313" s="72" t="s">
        <v>10327</v>
      </c>
      <c r="C5313" s="73">
        <v>0</v>
      </c>
    </row>
    <row r="5314" spans="1:3">
      <c r="A5314" s="68" t="s">
        <v>10328</v>
      </c>
      <c r="B5314" s="69" t="s">
        <v>10329</v>
      </c>
      <c r="C5314" s="70">
        <v>0</v>
      </c>
    </row>
    <row r="5315" spans="1:3">
      <c r="A5315" s="71" t="s">
        <v>10330</v>
      </c>
      <c r="B5315" s="72" t="s">
        <v>10331</v>
      </c>
      <c r="C5315" s="73">
        <v>0</v>
      </c>
    </row>
    <row r="5316" spans="1:3">
      <c r="A5316" s="68" t="s">
        <v>10332</v>
      </c>
      <c r="B5316" s="69" t="s">
        <v>10333</v>
      </c>
      <c r="C5316" s="70">
        <v>0</v>
      </c>
    </row>
    <row r="5317" spans="1:3">
      <c r="A5317" s="71" t="s">
        <v>10334</v>
      </c>
      <c r="B5317" s="72" t="s">
        <v>10335</v>
      </c>
      <c r="C5317" s="73">
        <v>0</v>
      </c>
    </row>
    <row r="5318" spans="1:3">
      <c r="A5318" s="68" t="s">
        <v>10336</v>
      </c>
      <c r="B5318" s="69" t="s">
        <v>10337</v>
      </c>
      <c r="C5318" s="70">
        <v>0</v>
      </c>
    </row>
    <row r="5319" spans="1:3">
      <c r="A5319" s="71" t="s">
        <v>10338</v>
      </c>
      <c r="B5319" s="72" t="s">
        <v>10339</v>
      </c>
      <c r="C5319" s="73">
        <v>0</v>
      </c>
    </row>
    <row r="5320" spans="1:3">
      <c r="A5320" s="68" t="s">
        <v>10340</v>
      </c>
      <c r="B5320" s="69" t="s">
        <v>10341</v>
      </c>
      <c r="C5320" s="70">
        <v>0</v>
      </c>
    </row>
    <row r="5321" spans="1:3">
      <c r="A5321" s="71" t="s">
        <v>10342</v>
      </c>
      <c r="B5321" s="72" t="s">
        <v>10343</v>
      </c>
      <c r="C5321" s="73">
        <v>0</v>
      </c>
    </row>
    <row r="5322" spans="1:3">
      <c r="A5322" s="68" t="s">
        <v>10344</v>
      </c>
      <c r="B5322" s="69" t="s">
        <v>10345</v>
      </c>
      <c r="C5322" s="70">
        <v>0</v>
      </c>
    </row>
    <row r="5323" spans="1:3">
      <c r="A5323" s="71" t="s">
        <v>10346</v>
      </c>
      <c r="B5323" s="72" t="s">
        <v>10347</v>
      </c>
      <c r="C5323" s="73">
        <v>0</v>
      </c>
    </row>
    <row r="5324" spans="1:3">
      <c r="A5324" s="68" t="s">
        <v>10348</v>
      </c>
      <c r="B5324" s="69" t="s">
        <v>10349</v>
      </c>
      <c r="C5324" s="70">
        <v>0</v>
      </c>
    </row>
    <row r="5325" spans="1:3">
      <c r="A5325" s="71" t="s">
        <v>10350</v>
      </c>
      <c r="B5325" s="72" t="s">
        <v>10351</v>
      </c>
      <c r="C5325" s="73">
        <v>0</v>
      </c>
    </row>
    <row r="5326" spans="1:3">
      <c r="A5326" s="68" t="s">
        <v>10352</v>
      </c>
      <c r="B5326" s="69" t="s">
        <v>10353</v>
      </c>
      <c r="C5326" s="70">
        <v>0</v>
      </c>
    </row>
    <row r="5327" spans="1:3">
      <c r="A5327" s="71" t="s">
        <v>10354</v>
      </c>
      <c r="B5327" s="72" t="s">
        <v>10355</v>
      </c>
      <c r="C5327" s="73">
        <v>0</v>
      </c>
    </row>
    <row r="5328" spans="1:3">
      <c r="A5328" s="68" t="s">
        <v>10356</v>
      </c>
      <c r="B5328" s="69" t="s">
        <v>10357</v>
      </c>
      <c r="C5328" s="70">
        <v>0</v>
      </c>
    </row>
    <row r="5329" spans="1:3">
      <c r="A5329" s="71" t="s">
        <v>10358</v>
      </c>
      <c r="B5329" s="72" t="s">
        <v>10359</v>
      </c>
      <c r="C5329" s="73">
        <v>0</v>
      </c>
    </row>
    <row r="5330" spans="1:3">
      <c r="A5330" s="68" t="s">
        <v>10360</v>
      </c>
      <c r="B5330" s="69" t="s">
        <v>10361</v>
      </c>
      <c r="C5330" s="70">
        <v>0</v>
      </c>
    </row>
    <row r="5331" spans="1:3">
      <c r="A5331" s="71" t="s">
        <v>10362</v>
      </c>
      <c r="B5331" s="72" t="s">
        <v>10363</v>
      </c>
      <c r="C5331" s="73">
        <v>0</v>
      </c>
    </row>
    <row r="5332" spans="1:3">
      <c r="A5332" s="68" t="s">
        <v>10364</v>
      </c>
      <c r="B5332" s="69" t="s">
        <v>10365</v>
      </c>
      <c r="C5332" s="70">
        <v>1E-4</v>
      </c>
    </row>
    <row r="5333" spans="1:3">
      <c r="A5333" s="71" t="s">
        <v>10366</v>
      </c>
      <c r="B5333" s="72" t="s">
        <v>10367</v>
      </c>
      <c r="C5333" s="73">
        <v>0</v>
      </c>
    </row>
    <row r="5334" spans="1:3">
      <c r="A5334" s="68" t="s">
        <v>10368</v>
      </c>
      <c r="B5334" s="69" t="s">
        <v>10369</v>
      </c>
      <c r="C5334" s="70">
        <v>0</v>
      </c>
    </row>
    <row r="5335" spans="1:3">
      <c r="A5335" s="71" t="s">
        <v>10370</v>
      </c>
      <c r="B5335" s="72" t="s">
        <v>10371</v>
      </c>
      <c r="C5335" s="73">
        <v>0</v>
      </c>
    </row>
    <row r="5336" spans="1:3">
      <c r="A5336" s="68" t="s">
        <v>10372</v>
      </c>
      <c r="B5336" s="69" t="s">
        <v>10373</v>
      </c>
      <c r="C5336" s="70">
        <v>0</v>
      </c>
    </row>
    <row r="5337" spans="1:3">
      <c r="A5337" s="71" t="s">
        <v>10374</v>
      </c>
      <c r="B5337" s="72" t="s">
        <v>10375</v>
      </c>
      <c r="C5337" s="73">
        <v>0</v>
      </c>
    </row>
    <row r="5338" spans="1:3">
      <c r="A5338" s="68" t="s">
        <v>10376</v>
      </c>
      <c r="B5338" s="69" t="s">
        <v>10377</v>
      </c>
      <c r="C5338" s="70">
        <v>0</v>
      </c>
    </row>
    <row r="5339" spans="1:3">
      <c r="A5339" s="71" t="s">
        <v>10378</v>
      </c>
      <c r="B5339" s="72" t="s">
        <v>10379</v>
      </c>
      <c r="C5339" s="73">
        <v>0</v>
      </c>
    </row>
    <row r="5340" spans="1:3">
      <c r="A5340" s="68" t="s">
        <v>10380</v>
      </c>
      <c r="B5340" s="69" t="s">
        <v>10381</v>
      </c>
      <c r="C5340" s="70">
        <v>0</v>
      </c>
    </row>
    <row r="5341" spans="1:3">
      <c r="A5341" s="71" t="s">
        <v>10382</v>
      </c>
      <c r="B5341" s="72" t="s">
        <v>10383</v>
      </c>
      <c r="C5341" s="73">
        <v>0</v>
      </c>
    </row>
    <row r="5342" spans="1:3">
      <c r="A5342" s="68" t="s">
        <v>10384</v>
      </c>
      <c r="B5342" s="69" t="s">
        <v>10385</v>
      </c>
      <c r="C5342" s="70">
        <v>0</v>
      </c>
    </row>
    <row r="5343" spans="1:3">
      <c r="A5343" s="71" t="s">
        <v>10386</v>
      </c>
      <c r="B5343" s="72" t="s">
        <v>10387</v>
      </c>
      <c r="C5343" s="73">
        <v>1E-3</v>
      </c>
    </row>
    <row r="5344" spans="1:3">
      <c r="A5344" s="68" t="s">
        <v>10388</v>
      </c>
      <c r="B5344" s="69" t="s">
        <v>10389</v>
      </c>
      <c r="C5344" s="70">
        <v>1E-3</v>
      </c>
    </row>
    <row r="5345" spans="1:3">
      <c r="A5345" s="71" t="s">
        <v>10390</v>
      </c>
      <c r="B5345" s="72" t="s">
        <v>10391</v>
      </c>
      <c r="C5345" s="73">
        <v>0</v>
      </c>
    </row>
    <row r="5346" spans="1:3">
      <c r="A5346" s="68" t="s">
        <v>10392</v>
      </c>
      <c r="B5346" s="69" t="s">
        <v>10393</v>
      </c>
      <c r="C5346" s="70">
        <v>1E-3</v>
      </c>
    </row>
    <row r="5347" spans="1:3">
      <c r="A5347" s="71" t="s">
        <v>10394</v>
      </c>
      <c r="B5347" s="72" t="s">
        <v>10395</v>
      </c>
      <c r="C5347" s="73">
        <v>0</v>
      </c>
    </row>
    <row r="5348" spans="1:3">
      <c r="A5348" s="68" t="s">
        <v>10396</v>
      </c>
      <c r="B5348" s="69" t="s">
        <v>10397</v>
      </c>
      <c r="C5348" s="70">
        <v>1E-3</v>
      </c>
    </row>
    <row r="5349" spans="1:3">
      <c r="A5349" s="71" t="s">
        <v>10398</v>
      </c>
      <c r="B5349" s="72" t="s">
        <v>10399</v>
      </c>
      <c r="C5349" s="73">
        <v>1E-3</v>
      </c>
    </row>
    <row r="5350" spans="1:3">
      <c r="A5350" s="68" t="s">
        <v>10400</v>
      </c>
      <c r="B5350" s="69" t="s">
        <v>10401</v>
      </c>
      <c r="C5350" s="70">
        <v>1E-3</v>
      </c>
    </row>
    <row r="5351" spans="1:3">
      <c r="A5351" s="71" t="s">
        <v>10402</v>
      </c>
      <c r="B5351" s="72" t="s">
        <v>10403</v>
      </c>
      <c r="C5351" s="73">
        <v>1E-3</v>
      </c>
    </row>
    <row r="5352" spans="1:3">
      <c r="A5352" s="68" t="s">
        <v>10404</v>
      </c>
      <c r="B5352" s="69" t="s">
        <v>10405</v>
      </c>
      <c r="C5352" s="70">
        <v>1E-3</v>
      </c>
    </row>
    <row r="5353" spans="1:3">
      <c r="A5353" s="71" t="s">
        <v>10406</v>
      </c>
      <c r="B5353" s="72" t="s">
        <v>10407</v>
      </c>
      <c r="C5353" s="73">
        <v>1E-3</v>
      </c>
    </row>
    <row r="5354" spans="1:3">
      <c r="A5354" s="68" t="s">
        <v>10408</v>
      </c>
      <c r="B5354" s="69" t="s">
        <v>10409</v>
      </c>
      <c r="C5354" s="70">
        <v>0</v>
      </c>
    </row>
    <row r="5355" spans="1:3">
      <c r="A5355" s="71" t="s">
        <v>10410</v>
      </c>
      <c r="B5355" s="72" t="s">
        <v>10411</v>
      </c>
      <c r="C5355" s="73">
        <v>0</v>
      </c>
    </row>
    <row r="5356" spans="1:3">
      <c r="A5356" s="68" t="s">
        <v>10412</v>
      </c>
      <c r="B5356" s="69" t="s">
        <v>10413</v>
      </c>
      <c r="C5356" s="70">
        <v>0</v>
      </c>
    </row>
    <row r="5357" spans="1:3">
      <c r="A5357" s="71" t="s">
        <v>10414</v>
      </c>
      <c r="B5357" s="72" t="s">
        <v>10415</v>
      </c>
      <c r="C5357" s="73">
        <v>0</v>
      </c>
    </row>
    <row r="5358" spans="1:3">
      <c r="A5358" s="68" t="s">
        <v>10416</v>
      </c>
      <c r="B5358" s="69" t="s">
        <v>10417</v>
      </c>
      <c r="C5358" s="70">
        <v>1E-3</v>
      </c>
    </row>
    <row r="5359" spans="1:3">
      <c r="A5359" s="71" t="s">
        <v>10418</v>
      </c>
      <c r="B5359" s="72" t="s">
        <v>10419</v>
      </c>
      <c r="C5359" s="73">
        <v>0</v>
      </c>
    </row>
    <row r="5360" spans="1:3">
      <c r="A5360" s="68" t="s">
        <v>10420</v>
      </c>
      <c r="B5360" s="69" t="s">
        <v>10421</v>
      </c>
      <c r="C5360" s="70">
        <v>2E-3</v>
      </c>
    </row>
    <row r="5361" spans="1:3">
      <c r="A5361" s="71" t="s">
        <v>10422</v>
      </c>
      <c r="B5361" s="72" t="s">
        <v>10423</v>
      </c>
      <c r="C5361" s="73">
        <v>0</v>
      </c>
    </row>
    <row r="5362" spans="1:3">
      <c r="A5362" s="68" t="s">
        <v>10424</v>
      </c>
      <c r="B5362" s="69" t="s">
        <v>10425</v>
      </c>
      <c r="C5362" s="70">
        <v>0</v>
      </c>
    </row>
    <row r="5363" spans="1:3">
      <c r="A5363" s="71" t="s">
        <v>10426</v>
      </c>
      <c r="B5363" s="72" t="s">
        <v>10427</v>
      </c>
      <c r="C5363" s="73">
        <v>4.0000000000000001E-3</v>
      </c>
    </row>
    <row r="5364" spans="1:3">
      <c r="A5364" s="68" t="s">
        <v>10428</v>
      </c>
      <c r="B5364" s="69" t="s">
        <v>10429</v>
      </c>
      <c r="C5364" s="70">
        <v>4.0000000000000001E-3</v>
      </c>
    </row>
    <row r="5365" spans="1:3">
      <c r="A5365" s="71" t="s">
        <v>10430</v>
      </c>
      <c r="B5365" s="72" t="s">
        <v>10431</v>
      </c>
      <c r="C5365" s="73">
        <v>5.0000000000000001E-3</v>
      </c>
    </row>
    <row r="5366" spans="1:3">
      <c r="A5366" s="68" t="s">
        <v>10432</v>
      </c>
      <c r="B5366" s="69" t="s">
        <v>10433</v>
      </c>
      <c r="C5366" s="70">
        <v>5.0000000000000001E-3</v>
      </c>
    </row>
    <row r="5367" spans="1:3">
      <c r="A5367" s="71" t="s">
        <v>10434</v>
      </c>
      <c r="B5367" s="72" t="s">
        <v>10435</v>
      </c>
      <c r="C5367" s="73">
        <v>6.0000000000000001E-3</v>
      </c>
    </row>
    <row r="5368" spans="1:3">
      <c r="A5368" s="68" t="s">
        <v>10436</v>
      </c>
      <c r="B5368" s="69" t="s">
        <v>10437</v>
      </c>
      <c r="C5368" s="70">
        <v>5.0000000000000001E-3</v>
      </c>
    </row>
    <row r="5369" spans="1:3">
      <c r="A5369" s="71" t="s">
        <v>10438</v>
      </c>
      <c r="B5369" s="72" t="s">
        <v>10439</v>
      </c>
      <c r="C5369" s="73">
        <v>0</v>
      </c>
    </row>
    <row r="5370" spans="1:3">
      <c r="A5370" s="68" t="s">
        <v>10440</v>
      </c>
      <c r="B5370" s="69" t="s">
        <v>10441</v>
      </c>
      <c r="C5370" s="70">
        <v>0</v>
      </c>
    </row>
    <row r="5371" spans="1:3">
      <c r="A5371" s="71" t="s">
        <v>10442</v>
      </c>
      <c r="B5371" s="72" t="s">
        <v>10443</v>
      </c>
      <c r="C5371" s="73">
        <v>0</v>
      </c>
    </row>
    <row r="5372" spans="1:3">
      <c r="A5372" s="68" t="s">
        <v>10444</v>
      </c>
      <c r="B5372" s="69" t="s">
        <v>10445</v>
      </c>
      <c r="C5372" s="70">
        <v>0</v>
      </c>
    </row>
    <row r="5373" spans="1:3">
      <c r="A5373" s="71" t="s">
        <v>10446</v>
      </c>
      <c r="B5373" s="72" t="s">
        <v>10447</v>
      </c>
      <c r="C5373" s="73">
        <v>0</v>
      </c>
    </row>
    <row r="5374" spans="1:3">
      <c r="A5374" s="68" t="s">
        <v>10448</v>
      </c>
      <c r="B5374" s="69" t="s">
        <v>10449</v>
      </c>
      <c r="C5374" s="70">
        <v>1E-3</v>
      </c>
    </row>
    <row r="5375" spans="1:3">
      <c r="A5375" s="71" t="s">
        <v>10450</v>
      </c>
      <c r="B5375" s="72" t="s">
        <v>10451</v>
      </c>
      <c r="C5375" s="73">
        <v>0</v>
      </c>
    </row>
    <row r="5376" spans="1:3">
      <c r="A5376" s="68" t="s">
        <v>10452</v>
      </c>
      <c r="B5376" s="69" t="s">
        <v>10453</v>
      </c>
      <c r="C5376" s="70">
        <v>0</v>
      </c>
    </row>
    <row r="5377" spans="1:3">
      <c r="A5377" s="71" t="s">
        <v>10454</v>
      </c>
      <c r="B5377" s="72" t="s">
        <v>10455</v>
      </c>
      <c r="C5377" s="73">
        <v>1.4999999999999999E-2</v>
      </c>
    </row>
    <row r="5378" spans="1:3">
      <c r="A5378" s="68" t="s">
        <v>10456</v>
      </c>
      <c r="B5378" s="69" t="s">
        <v>10457</v>
      </c>
      <c r="C5378" s="70">
        <v>1.4E-2</v>
      </c>
    </row>
    <row r="5379" spans="1:3">
      <c r="A5379" s="71" t="s">
        <v>10458</v>
      </c>
      <c r="B5379" s="72" t="s">
        <v>10459</v>
      </c>
      <c r="C5379" s="73">
        <v>3.6999999999999998E-2</v>
      </c>
    </row>
    <row r="5380" spans="1:3">
      <c r="A5380" s="68" t="s">
        <v>10460</v>
      </c>
      <c r="B5380" s="69" t="s">
        <v>10461</v>
      </c>
      <c r="C5380" s="70">
        <v>0</v>
      </c>
    </row>
    <row r="5381" spans="1:3">
      <c r="A5381" s="71" t="s">
        <v>10462</v>
      </c>
      <c r="B5381" s="72" t="s">
        <v>10463</v>
      </c>
      <c r="C5381" s="73">
        <v>1E-3</v>
      </c>
    </row>
    <row r="5382" spans="1:3">
      <c r="A5382" s="68" t="s">
        <v>10464</v>
      </c>
      <c r="B5382" s="69" t="s">
        <v>10465</v>
      </c>
      <c r="C5382" s="70">
        <v>0</v>
      </c>
    </row>
    <row r="5383" spans="1:3">
      <c r="A5383" s="71" t="s">
        <v>10466</v>
      </c>
      <c r="B5383" s="72" t="s">
        <v>10467</v>
      </c>
      <c r="C5383" s="73">
        <v>1E-3</v>
      </c>
    </row>
    <row r="5384" spans="1:3">
      <c r="A5384" s="68" t="s">
        <v>10468</v>
      </c>
      <c r="B5384" s="69" t="s">
        <v>10469</v>
      </c>
      <c r="C5384" s="70">
        <v>1E-3</v>
      </c>
    </row>
    <row r="5385" spans="1:3">
      <c r="A5385" s="71" t="s">
        <v>10470</v>
      </c>
      <c r="B5385" s="72" t="s">
        <v>10471</v>
      </c>
      <c r="C5385" s="73">
        <v>0</v>
      </c>
    </row>
    <row r="5386" spans="1:3">
      <c r="A5386" s="68" t="s">
        <v>10472</v>
      </c>
      <c r="B5386" s="69" t="s">
        <v>10473</v>
      </c>
      <c r="C5386" s="70">
        <v>0</v>
      </c>
    </row>
    <row r="5387" spans="1:3">
      <c r="A5387" s="71" t="s">
        <v>10474</v>
      </c>
      <c r="B5387" s="72" t="s">
        <v>10475</v>
      </c>
      <c r="C5387" s="73">
        <v>0</v>
      </c>
    </row>
    <row r="5388" spans="1:3">
      <c r="A5388" s="68" t="s">
        <v>10476</v>
      </c>
      <c r="B5388" s="69" t="s">
        <v>10477</v>
      </c>
      <c r="C5388" s="70">
        <v>0</v>
      </c>
    </row>
    <row r="5389" spans="1:3">
      <c r="A5389" s="71" t="s">
        <v>10478</v>
      </c>
      <c r="B5389" s="72" t="s">
        <v>10479</v>
      </c>
      <c r="C5389" s="73">
        <v>0</v>
      </c>
    </row>
    <row r="5390" spans="1:3">
      <c r="A5390" s="68" t="s">
        <v>10480</v>
      </c>
      <c r="B5390" s="69" t="s">
        <v>10481</v>
      </c>
      <c r="C5390" s="70">
        <v>0</v>
      </c>
    </row>
    <row r="5391" spans="1:3">
      <c r="A5391" s="71" t="s">
        <v>10482</v>
      </c>
      <c r="B5391" s="72" t="s">
        <v>10483</v>
      </c>
      <c r="C5391" s="73">
        <v>0</v>
      </c>
    </row>
    <row r="5392" spans="1:3">
      <c r="A5392" s="68" t="s">
        <v>10484</v>
      </c>
      <c r="B5392" s="69" t="s">
        <v>10485</v>
      </c>
      <c r="C5392" s="70">
        <v>0</v>
      </c>
    </row>
    <row r="5393" spans="1:3">
      <c r="A5393" s="71" t="s">
        <v>10486</v>
      </c>
      <c r="B5393" s="72" t="s">
        <v>10487</v>
      </c>
      <c r="C5393" s="73">
        <v>0</v>
      </c>
    </row>
    <row r="5394" spans="1:3">
      <c r="A5394" s="68" t="s">
        <v>10488</v>
      </c>
      <c r="B5394" s="69" t="s">
        <v>10489</v>
      </c>
      <c r="C5394" s="70">
        <v>0</v>
      </c>
    </row>
    <row r="5395" spans="1:3">
      <c r="A5395" s="71" t="s">
        <v>10490</v>
      </c>
      <c r="B5395" s="72" t="s">
        <v>10491</v>
      </c>
      <c r="C5395" s="73">
        <v>0</v>
      </c>
    </row>
    <row r="5396" spans="1:3">
      <c r="A5396" s="68" t="s">
        <v>10492</v>
      </c>
      <c r="B5396" s="69" t="s">
        <v>10493</v>
      </c>
      <c r="C5396" s="70">
        <v>0</v>
      </c>
    </row>
    <row r="5397" spans="1:3">
      <c r="A5397" s="71" t="s">
        <v>10494</v>
      </c>
      <c r="B5397" s="72" t="s">
        <v>10495</v>
      </c>
      <c r="C5397" s="73">
        <v>0</v>
      </c>
    </row>
    <row r="5398" spans="1:3">
      <c r="A5398" s="68" t="s">
        <v>10496</v>
      </c>
      <c r="B5398" s="69" t="s">
        <v>10497</v>
      </c>
      <c r="C5398" s="70">
        <v>0</v>
      </c>
    </row>
    <row r="5399" spans="1:3">
      <c r="A5399" s="71" t="s">
        <v>10498</v>
      </c>
      <c r="B5399" s="72" t="s">
        <v>10499</v>
      </c>
      <c r="C5399" s="73">
        <v>0</v>
      </c>
    </row>
    <row r="5400" spans="1:3">
      <c r="A5400" s="68" t="s">
        <v>10500</v>
      </c>
      <c r="B5400" s="69" t="s">
        <v>10501</v>
      </c>
      <c r="C5400" s="70">
        <v>0</v>
      </c>
    </row>
    <row r="5401" spans="1:3">
      <c r="A5401" s="71" t="s">
        <v>10502</v>
      </c>
      <c r="B5401" s="72" t="s">
        <v>10503</v>
      </c>
      <c r="C5401" s="73">
        <v>0</v>
      </c>
    </row>
    <row r="5402" spans="1:3">
      <c r="A5402" s="68" t="s">
        <v>10504</v>
      </c>
      <c r="B5402" s="69" t="s">
        <v>10505</v>
      </c>
      <c r="C5402" s="70">
        <v>0</v>
      </c>
    </row>
    <row r="5403" spans="1:3">
      <c r="A5403" s="71" t="s">
        <v>10506</v>
      </c>
      <c r="B5403" s="72" t="s">
        <v>10507</v>
      </c>
      <c r="C5403" s="73">
        <v>0</v>
      </c>
    </row>
    <row r="5404" spans="1:3">
      <c r="A5404" s="68" t="s">
        <v>10508</v>
      </c>
      <c r="B5404" s="69" t="s">
        <v>10509</v>
      </c>
      <c r="C5404" s="70">
        <v>0</v>
      </c>
    </row>
    <row r="5405" spans="1:3">
      <c r="A5405" s="71" t="s">
        <v>10510</v>
      </c>
      <c r="B5405" s="72" t="s">
        <v>10511</v>
      </c>
      <c r="C5405" s="73">
        <v>0</v>
      </c>
    </row>
    <row r="5406" spans="1:3">
      <c r="A5406" s="68" t="s">
        <v>10512</v>
      </c>
      <c r="B5406" s="69" t="s">
        <v>10513</v>
      </c>
      <c r="C5406" s="70">
        <v>0</v>
      </c>
    </row>
    <row r="5407" spans="1:3">
      <c r="A5407" s="71" t="s">
        <v>10514</v>
      </c>
      <c r="B5407" s="72" t="s">
        <v>10515</v>
      </c>
      <c r="C5407" s="73">
        <v>0</v>
      </c>
    </row>
    <row r="5408" spans="1:3">
      <c r="A5408" s="68" t="s">
        <v>10516</v>
      </c>
      <c r="B5408" s="69" t="s">
        <v>10517</v>
      </c>
      <c r="C5408" s="70">
        <v>0</v>
      </c>
    </row>
    <row r="5409" spans="1:3">
      <c r="A5409" s="71" t="s">
        <v>10518</v>
      </c>
      <c r="B5409" s="72" t="s">
        <v>10519</v>
      </c>
      <c r="C5409" s="73">
        <v>0</v>
      </c>
    </row>
    <row r="5410" spans="1:3">
      <c r="A5410" s="68" t="s">
        <v>10520</v>
      </c>
      <c r="B5410" s="69" t="s">
        <v>10521</v>
      </c>
      <c r="C5410" s="70">
        <v>0</v>
      </c>
    </row>
    <row r="5411" spans="1:3">
      <c r="A5411" s="71" t="s">
        <v>10522</v>
      </c>
      <c r="B5411" s="72" t="s">
        <v>10523</v>
      </c>
      <c r="C5411" s="73">
        <v>0</v>
      </c>
    </row>
    <row r="5412" spans="1:3">
      <c r="A5412" s="68" t="s">
        <v>10524</v>
      </c>
      <c r="B5412" s="69" t="s">
        <v>10525</v>
      </c>
      <c r="C5412" s="70">
        <v>0</v>
      </c>
    </row>
    <row r="5413" spans="1:3">
      <c r="A5413" s="71" t="s">
        <v>10526</v>
      </c>
      <c r="B5413" s="72" t="s">
        <v>10527</v>
      </c>
      <c r="C5413" s="73">
        <v>0</v>
      </c>
    </row>
    <row r="5414" spans="1:3">
      <c r="A5414" s="68" t="s">
        <v>10528</v>
      </c>
      <c r="B5414" s="69" t="s">
        <v>10529</v>
      </c>
      <c r="C5414" s="70">
        <v>0</v>
      </c>
    </row>
    <row r="5415" spans="1:3">
      <c r="A5415" s="71" t="s">
        <v>10530</v>
      </c>
      <c r="B5415" s="72" t="s">
        <v>10531</v>
      </c>
      <c r="C5415" s="73">
        <v>0</v>
      </c>
    </row>
    <row r="5416" spans="1:3">
      <c r="A5416" s="68" t="s">
        <v>10532</v>
      </c>
      <c r="B5416" s="69" t="s">
        <v>10533</v>
      </c>
      <c r="C5416" s="70">
        <v>0</v>
      </c>
    </row>
    <row r="5417" spans="1:3">
      <c r="A5417" s="71" t="s">
        <v>10534</v>
      </c>
      <c r="B5417" s="72" t="s">
        <v>10535</v>
      </c>
      <c r="C5417" s="73">
        <v>0</v>
      </c>
    </row>
    <row r="5418" spans="1:3">
      <c r="A5418" s="68" t="s">
        <v>10536</v>
      </c>
      <c r="B5418" s="69" t="s">
        <v>10537</v>
      </c>
      <c r="C5418" s="70">
        <v>0</v>
      </c>
    </row>
    <row r="5419" spans="1:3">
      <c r="A5419" s="71" t="s">
        <v>10538</v>
      </c>
      <c r="B5419" s="72" t="s">
        <v>10539</v>
      </c>
      <c r="C5419" s="73">
        <v>0</v>
      </c>
    </row>
    <row r="5420" spans="1:3">
      <c r="A5420" s="68" t="s">
        <v>10540</v>
      </c>
      <c r="B5420" s="69" t="s">
        <v>10541</v>
      </c>
      <c r="C5420" s="70">
        <v>0</v>
      </c>
    </row>
    <row r="5421" spans="1:3">
      <c r="A5421" s="71" t="s">
        <v>10542</v>
      </c>
      <c r="B5421" s="72" t="s">
        <v>10543</v>
      </c>
      <c r="C5421" s="73">
        <v>0</v>
      </c>
    </row>
    <row r="5422" spans="1:3">
      <c r="A5422" s="68" t="s">
        <v>10544</v>
      </c>
      <c r="B5422" s="69" t="s">
        <v>10545</v>
      </c>
      <c r="C5422" s="70">
        <v>0</v>
      </c>
    </row>
    <row r="5423" spans="1:3">
      <c r="A5423" s="71" t="s">
        <v>10546</v>
      </c>
      <c r="B5423" s="72" t="s">
        <v>10547</v>
      </c>
      <c r="C5423" s="73">
        <v>0</v>
      </c>
    </row>
    <row r="5424" spans="1:3">
      <c r="A5424" s="68" t="s">
        <v>10548</v>
      </c>
      <c r="B5424" s="69" t="s">
        <v>10549</v>
      </c>
      <c r="C5424" s="70">
        <v>0</v>
      </c>
    </row>
    <row r="5425" spans="1:3">
      <c r="A5425" s="71" t="s">
        <v>10550</v>
      </c>
      <c r="B5425" s="72" t="s">
        <v>10551</v>
      </c>
      <c r="C5425" s="73">
        <v>0</v>
      </c>
    </row>
    <row r="5426" spans="1:3">
      <c r="A5426" s="68" t="s">
        <v>10552</v>
      </c>
      <c r="B5426" s="69" t="s">
        <v>10553</v>
      </c>
      <c r="C5426" s="70">
        <v>1E-3</v>
      </c>
    </row>
    <row r="5427" spans="1:3">
      <c r="A5427" s="71" t="s">
        <v>10554</v>
      </c>
      <c r="B5427" s="72" t="s">
        <v>10555</v>
      </c>
      <c r="C5427" s="73">
        <v>1.7000000000000001E-2</v>
      </c>
    </row>
    <row r="5428" spans="1:3">
      <c r="A5428" s="68" t="s">
        <v>10556</v>
      </c>
      <c r="B5428" s="69" t="s">
        <v>10557</v>
      </c>
      <c r="C5428" s="70">
        <v>1.7000000000000001E-2</v>
      </c>
    </row>
    <row r="5429" spans="1:3">
      <c r="A5429" s="71" t="s">
        <v>10558</v>
      </c>
      <c r="B5429" s="72" t="s">
        <v>10559</v>
      </c>
      <c r="C5429" s="73">
        <v>0</v>
      </c>
    </row>
    <row r="5430" spans="1:3">
      <c r="A5430" s="68" t="s">
        <v>10560</v>
      </c>
      <c r="B5430" s="69" t="s">
        <v>10561</v>
      </c>
      <c r="C5430" s="70">
        <v>0</v>
      </c>
    </row>
    <row r="5431" spans="1:3">
      <c r="A5431" s="71" t="s">
        <v>10562</v>
      </c>
      <c r="B5431" s="72" t="s">
        <v>10563</v>
      </c>
      <c r="C5431" s="73">
        <v>0</v>
      </c>
    </row>
    <row r="5432" spans="1:3">
      <c r="A5432" s="68" t="s">
        <v>10564</v>
      </c>
      <c r="B5432" s="69" t="s">
        <v>10565</v>
      </c>
      <c r="C5432" s="70">
        <v>0</v>
      </c>
    </row>
    <row r="5433" spans="1:3">
      <c r="A5433" s="71" t="s">
        <v>10566</v>
      </c>
      <c r="B5433" s="72" t="s">
        <v>10567</v>
      </c>
      <c r="C5433" s="73">
        <v>0</v>
      </c>
    </row>
    <row r="5434" spans="1:3">
      <c r="A5434" s="68" t="s">
        <v>10568</v>
      </c>
      <c r="B5434" s="69" t="s">
        <v>10569</v>
      </c>
      <c r="C5434" s="70">
        <v>1E-3</v>
      </c>
    </row>
    <row r="5435" spans="1:3">
      <c r="A5435" s="71" t="s">
        <v>10570</v>
      </c>
      <c r="B5435" s="72" t="s">
        <v>10571</v>
      </c>
      <c r="C5435" s="73">
        <v>1.6E-2</v>
      </c>
    </row>
    <row r="5436" spans="1:3">
      <c r="A5436" s="68" t="s">
        <v>10572</v>
      </c>
      <c r="B5436" s="69" t="s">
        <v>10573</v>
      </c>
      <c r="C5436" s="70">
        <v>2E-3</v>
      </c>
    </row>
    <row r="5437" spans="1:3">
      <c r="A5437" s="71" t="s">
        <v>10574</v>
      </c>
      <c r="B5437" s="72" t="s">
        <v>10575</v>
      </c>
      <c r="C5437" s="73">
        <v>1E-3</v>
      </c>
    </row>
    <row r="5438" spans="1:3">
      <c r="A5438" s="68" t="s">
        <v>10576</v>
      </c>
      <c r="B5438" s="69" t="s">
        <v>10577</v>
      </c>
      <c r="C5438" s="70">
        <v>7.0000000000000001E-3</v>
      </c>
    </row>
    <row r="5439" spans="1:3">
      <c r="A5439" s="71" t="s">
        <v>10578</v>
      </c>
      <c r="B5439" s="72" t="s">
        <v>10579</v>
      </c>
      <c r="C5439" s="73">
        <v>7.0000000000000001E-3</v>
      </c>
    </row>
    <row r="5440" spans="1:3">
      <c r="A5440" s="68" t="s">
        <v>10580</v>
      </c>
      <c r="B5440" s="69" t="s">
        <v>10581</v>
      </c>
      <c r="C5440" s="70">
        <v>8.0000000000000002E-3</v>
      </c>
    </row>
    <row r="5441" spans="1:3">
      <c r="A5441" s="71" t="s">
        <v>10582</v>
      </c>
      <c r="B5441" s="72" t="s">
        <v>10583</v>
      </c>
      <c r="C5441" s="73">
        <v>1E-3</v>
      </c>
    </row>
    <row r="5442" spans="1:3">
      <c r="A5442" s="68" t="s">
        <v>10584</v>
      </c>
      <c r="B5442" s="69" t="s">
        <v>10585</v>
      </c>
      <c r="C5442" s="70">
        <v>0</v>
      </c>
    </row>
    <row r="5443" spans="1:3">
      <c r="A5443" s="71" t="s">
        <v>10586</v>
      </c>
      <c r="B5443" s="72" t="s">
        <v>10587</v>
      </c>
      <c r="C5443" s="73">
        <v>7.0000000000000001E-3</v>
      </c>
    </row>
    <row r="5444" spans="1:3">
      <c r="A5444" s="68" t="s">
        <v>10588</v>
      </c>
      <c r="B5444" s="69" t="s">
        <v>10589</v>
      </c>
      <c r="C5444" s="70">
        <v>1E-3</v>
      </c>
    </row>
    <row r="5445" spans="1:3">
      <c r="A5445" s="71" t="s">
        <v>10590</v>
      </c>
      <c r="B5445" s="72" t="s">
        <v>10591</v>
      </c>
      <c r="C5445" s="73">
        <v>2E-3</v>
      </c>
    </row>
    <row r="5446" spans="1:3">
      <c r="A5446" s="68" t="s">
        <v>10592</v>
      </c>
      <c r="B5446" s="69" t="s">
        <v>10593</v>
      </c>
      <c r="C5446" s="70">
        <v>0</v>
      </c>
    </row>
    <row r="5447" spans="1:3">
      <c r="A5447" s="71" t="s">
        <v>10594</v>
      </c>
      <c r="B5447" s="72" t="s">
        <v>10595</v>
      </c>
      <c r="C5447" s="73">
        <v>0</v>
      </c>
    </row>
    <row r="5448" spans="1:3">
      <c r="A5448" s="68" t="s">
        <v>10596</v>
      </c>
      <c r="B5448" s="69" t="s">
        <v>10597</v>
      </c>
      <c r="C5448" s="70">
        <v>0</v>
      </c>
    </row>
    <row r="5449" spans="1:3">
      <c r="A5449" s="71" t="s">
        <v>10598</v>
      </c>
      <c r="B5449" s="72" t="s">
        <v>10599</v>
      </c>
      <c r="C5449" s="73">
        <v>0</v>
      </c>
    </row>
    <row r="5450" spans="1:3">
      <c r="A5450" s="68" t="s">
        <v>10600</v>
      </c>
      <c r="B5450" s="69" t="s">
        <v>10601</v>
      </c>
      <c r="C5450" s="70">
        <v>0</v>
      </c>
    </row>
    <row r="5451" spans="1:3">
      <c r="A5451" s="71" t="s">
        <v>10602</v>
      </c>
      <c r="B5451" s="72" t="s">
        <v>10603</v>
      </c>
      <c r="C5451" s="73">
        <v>0</v>
      </c>
    </row>
    <row r="5452" spans="1:3">
      <c r="A5452" s="68" t="s">
        <v>10604</v>
      </c>
      <c r="B5452" s="69" t="s">
        <v>10605</v>
      </c>
      <c r="C5452" s="70">
        <v>1E-3</v>
      </c>
    </row>
    <row r="5453" spans="1:3">
      <c r="A5453" s="71" t="s">
        <v>10606</v>
      </c>
      <c r="B5453" s="72" t="s">
        <v>10607</v>
      </c>
      <c r="C5453" s="73">
        <v>0</v>
      </c>
    </row>
    <row r="5454" spans="1:3">
      <c r="A5454" s="68" t="s">
        <v>10608</v>
      </c>
      <c r="B5454" s="69" t="s">
        <v>10609</v>
      </c>
      <c r="C5454" s="70">
        <v>1.0999999999999999E-2</v>
      </c>
    </row>
    <row r="5455" spans="1:3">
      <c r="A5455" s="71" t="s">
        <v>10610</v>
      </c>
      <c r="B5455" s="72" t="s">
        <v>10611</v>
      </c>
      <c r="C5455" s="73">
        <v>2E-3</v>
      </c>
    </row>
    <row r="5456" spans="1:3">
      <c r="A5456" s="68" t="s">
        <v>10612</v>
      </c>
      <c r="B5456" s="69" t="s">
        <v>10613</v>
      </c>
      <c r="C5456" s="70">
        <v>0</v>
      </c>
    </row>
    <row r="5457" spans="1:3">
      <c r="A5457" s="71" t="s">
        <v>10614</v>
      </c>
      <c r="B5457" s="72" t="s">
        <v>10615</v>
      </c>
      <c r="C5457" s="73">
        <v>0</v>
      </c>
    </row>
    <row r="5458" spans="1:3">
      <c r="A5458" s="68" t="s">
        <v>10616</v>
      </c>
      <c r="B5458" s="69" t="s">
        <v>10617</v>
      </c>
      <c r="C5458" s="70">
        <v>0</v>
      </c>
    </row>
    <row r="5459" spans="1:3">
      <c r="A5459" s="71" t="s">
        <v>10618</v>
      </c>
      <c r="B5459" s="72" t="s">
        <v>10619</v>
      </c>
      <c r="C5459" s="73">
        <v>0</v>
      </c>
    </row>
    <row r="5460" spans="1:3">
      <c r="A5460" s="68" t="s">
        <v>10620</v>
      </c>
      <c r="B5460" s="69" t="s">
        <v>10621</v>
      </c>
      <c r="C5460" s="70">
        <v>0</v>
      </c>
    </row>
    <row r="5461" spans="1:3">
      <c r="A5461" s="71" t="s">
        <v>10622</v>
      </c>
      <c r="B5461" s="72" t="s">
        <v>10623</v>
      </c>
      <c r="C5461" s="73">
        <v>0</v>
      </c>
    </row>
    <row r="5462" spans="1:3">
      <c r="A5462" s="68" t="s">
        <v>10624</v>
      </c>
      <c r="B5462" s="69" t="s">
        <v>10625</v>
      </c>
      <c r="C5462" s="70">
        <v>0</v>
      </c>
    </row>
    <row r="5463" spans="1:3">
      <c r="A5463" s="71" t="s">
        <v>10626</v>
      </c>
      <c r="B5463" s="72" t="s">
        <v>10627</v>
      </c>
      <c r="C5463" s="73">
        <v>0</v>
      </c>
    </row>
    <row r="5464" spans="1:3">
      <c r="A5464" s="68" t="s">
        <v>10628</v>
      </c>
      <c r="B5464" s="69" t="s">
        <v>10629</v>
      </c>
      <c r="C5464" s="70">
        <v>0</v>
      </c>
    </row>
    <row r="5465" spans="1:3">
      <c r="A5465" s="71" t="s">
        <v>10630</v>
      </c>
      <c r="B5465" s="72" t="s">
        <v>10631</v>
      </c>
      <c r="C5465" s="73">
        <v>0</v>
      </c>
    </row>
    <row r="5466" spans="1:3">
      <c r="A5466" s="68" t="s">
        <v>10632</v>
      </c>
      <c r="B5466" s="69" t="s">
        <v>10633</v>
      </c>
      <c r="C5466" s="70">
        <v>0</v>
      </c>
    </row>
    <row r="5467" spans="1:3">
      <c r="A5467" s="71" t="s">
        <v>10634</v>
      </c>
      <c r="B5467" s="72" t="s">
        <v>10635</v>
      </c>
      <c r="C5467" s="73">
        <v>0</v>
      </c>
    </row>
    <row r="5468" spans="1:3">
      <c r="A5468" s="68" t="s">
        <v>10636</v>
      </c>
      <c r="B5468" s="69" t="s">
        <v>10637</v>
      </c>
      <c r="C5468" s="70">
        <v>0</v>
      </c>
    </row>
    <row r="5469" spans="1:3">
      <c r="A5469" s="71" t="s">
        <v>10638</v>
      </c>
      <c r="B5469" s="72" t="s">
        <v>10639</v>
      </c>
      <c r="C5469" s="73">
        <v>0</v>
      </c>
    </row>
    <row r="5470" spans="1:3">
      <c r="A5470" s="68" t="s">
        <v>10640</v>
      </c>
      <c r="B5470" s="69" t="s">
        <v>10641</v>
      </c>
      <c r="C5470" s="70">
        <v>0</v>
      </c>
    </row>
    <row r="5471" spans="1:3">
      <c r="A5471" s="71" t="s">
        <v>10642</v>
      </c>
      <c r="B5471" s="72" t="s">
        <v>10643</v>
      </c>
      <c r="C5471" s="73">
        <v>0</v>
      </c>
    </row>
    <row r="5472" spans="1:3">
      <c r="A5472" s="68" t="s">
        <v>10644</v>
      </c>
      <c r="B5472" s="69" t="s">
        <v>10645</v>
      </c>
      <c r="C5472" s="70">
        <v>0</v>
      </c>
    </row>
    <row r="5473" spans="1:3">
      <c r="A5473" s="71" t="s">
        <v>10646</v>
      </c>
      <c r="B5473" s="72" t="s">
        <v>10647</v>
      </c>
      <c r="C5473" s="73">
        <v>0</v>
      </c>
    </row>
    <row r="5474" spans="1:3">
      <c r="A5474" s="68" t="s">
        <v>10648</v>
      </c>
      <c r="B5474" s="69" t="s">
        <v>10649</v>
      </c>
      <c r="C5474" s="70">
        <v>0</v>
      </c>
    </row>
    <row r="5475" spans="1:3">
      <c r="A5475" s="71" t="s">
        <v>10650</v>
      </c>
      <c r="B5475" s="72" t="s">
        <v>10651</v>
      </c>
      <c r="C5475" s="73">
        <v>0</v>
      </c>
    </row>
    <row r="5476" spans="1:3">
      <c r="A5476" s="68" t="s">
        <v>10652</v>
      </c>
      <c r="B5476" s="69" t="s">
        <v>10653</v>
      </c>
      <c r="C5476" s="70">
        <v>7.0000000000000001E-3</v>
      </c>
    </row>
    <row r="5477" spans="1:3">
      <c r="A5477" s="71" t="s">
        <v>10654</v>
      </c>
      <c r="B5477" s="72" t="s">
        <v>10655</v>
      </c>
      <c r="C5477" s="73">
        <v>7.0000000000000001E-3</v>
      </c>
    </row>
    <row r="5478" spans="1:3">
      <c r="A5478" s="68" t="s">
        <v>10656</v>
      </c>
      <c r="B5478" s="69" t="s">
        <v>10657</v>
      </c>
      <c r="C5478" s="70">
        <v>1.0999999999999999E-2</v>
      </c>
    </row>
    <row r="5479" spans="1:3">
      <c r="A5479" s="71" t="s">
        <v>10658</v>
      </c>
      <c r="B5479" s="72" t="s">
        <v>10659</v>
      </c>
      <c r="C5479" s="73">
        <v>2E-3</v>
      </c>
    </row>
    <row r="5480" spans="1:3">
      <c r="A5480" s="68" t="s">
        <v>10660</v>
      </c>
      <c r="B5480" s="69" t="s">
        <v>10661</v>
      </c>
      <c r="C5480" s="70">
        <v>0.02</v>
      </c>
    </row>
    <row r="5481" spans="1:3">
      <c r="A5481" s="71" t="s">
        <v>10662</v>
      </c>
      <c r="B5481" s="72" t="s">
        <v>10663</v>
      </c>
      <c r="C5481" s="73">
        <v>0.02</v>
      </c>
    </row>
    <row r="5482" spans="1:3">
      <c r="A5482" s="68" t="s">
        <v>10664</v>
      </c>
      <c r="B5482" s="69" t="s">
        <v>10665</v>
      </c>
      <c r="C5482" s="70">
        <v>1E-3</v>
      </c>
    </row>
    <row r="5483" spans="1:3">
      <c r="A5483" s="71" t="s">
        <v>10666</v>
      </c>
      <c r="B5483" s="72" t="s">
        <v>10667</v>
      </c>
      <c r="C5483" s="73">
        <v>0</v>
      </c>
    </row>
    <row r="5484" spans="1:3">
      <c r="A5484" s="68" t="s">
        <v>10668</v>
      </c>
      <c r="B5484" s="69" t="s">
        <v>10669</v>
      </c>
      <c r="C5484" s="70">
        <v>0</v>
      </c>
    </row>
    <row r="5485" spans="1:3">
      <c r="A5485" s="71" t="s">
        <v>10670</v>
      </c>
      <c r="B5485" s="72" t="s">
        <v>10671</v>
      </c>
      <c r="C5485" s="73">
        <v>0</v>
      </c>
    </row>
    <row r="5486" spans="1:3">
      <c r="A5486" s="68" t="s">
        <v>10672</v>
      </c>
      <c r="B5486" s="69" t="s">
        <v>10673</v>
      </c>
      <c r="C5486" s="70">
        <v>5.0000000000000001E-3</v>
      </c>
    </row>
    <row r="5487" spans="1:3">
      <c r="A5487" s="71" t="s">
        <v>10674</v>
      </c>
      <c r="B5487" s="72" t="s">
        <v>10675</v>
      </c>
      <c r="C5487" s="73">
        <v>7.0000000000000001E-3</v>
      </c>
    </row>
    <row r="5488" spans="1:3">
      <c r="A5488" s="68" t="s">
        <v>10676</v>
      </c>
      <c r="B5488" s="69" t="s">
        <v>10677</v>
      </c>
      <c r="C5488" s="70">
        <v>0.02</v>
      </c>
    </row>
    <row r="5489" spans="1:3">
      <c r="A5489" s="71" t="s">
        <v>10678</v>
      </c>
      <c r="B5489" s="72" t="s">
        <v>10679</v>
      </c>
      <c r="C5489" s="73">
        <v>6.0000000000000001E-3</v>
      </c>
    </row>
    <row r="5490" spans="1:3">
      <c r="A5490" s="68" t="s">
        <v>10680</v>
      </c>
      <c r="B5490" s="69" t="s">
        <v>10681</v>
      </c>
      <c r="C5490" s="70">
        <v>6.0000000000000001E-3</v>
      </c>
    </row>
    <row r="5491" spans="1:3">
      <c r="A5491" s="71" t="s">
        <v>10682</v>
      </c>
      <c r="B5491" s="72" t="s">
        <v>10683</v>
      </c>
      <c r="C5491" s="73">
        <v>5.0000000000000001E-3</v>
      </c>
    </row>
    <row r="5492" spans="1:3">
      <c r="A5492" s="68" t="s">
        <v>10684</v>
      </c>
      <c r="B5492" s="69" t="s">
        <v>10685</v>
      </c>
      <c r="C5492" s="70">
        <v>7.0000000000000001E-3</v>
      </c>
    </row>
    <row r="5493" spans="1:3">
      <c r="A5493" s="71" t="s">
        <v>10686</v>
      </c>
      <c r="B5493" s="72" t="s">
        <v>10687</v>
      </c>
      <c r="C5493" s="73">
        <v>6.0000000000000001E-3</v>
      </c>
    </row>
    <row r="5494" spans="1:3">
      <c r="A5494" s="68" t="s">
        <v>10688</v>
      </c>
      <c r="B5494" s="69" t="s">
        <v>10689</v>
      </c>
      <c r="C5494" s="70">
        <v>1.4999999999999999E-2</v>
      </c>
    </row>
    <row r="5495" spans="1:3">
      <c r="A5495" s="71" t="s">
        <v>10690</v>
      </c>
      <c r="B5495" s="72" t="s">
        <v>10691</v>
      </c>
      <c r="C5495" s="73">
        <v>1.4E-2</v>
      </c>
    </row>
    <row r="5496" spans="1:3">
      <c r="A5496" s="68" t="s">
        <v>10692</v>
      </c>
      <c r="B5496" s="69" t="s">
        <v>10693</v>
      </c>
      <c r="C5496" s="70">
        <v>2.1999999999999999E-2</v>
      </c>
    </row>
    <row r="5497" spans="1:3">
      <c r="A5497" s="71" t="s">
        <v>10694</v>
      </c>
      <c r="B5497" s="72" t="s">
        <v>10695</v>
      </c>
      <c r="C5497" s="73">
        <v>2.5999999999999999E-2</v>
      </c>
    </row>
    <row r="5498" spans="1:3">
      <c r="A5498" s="68" t="s">
        <v>10696</v>
      </c>
      <c r="B5498" s="69" t="s">
        <v>10697</v>
      </c>
      <c r="C5498" s="70">
        <v>2.1999999999999999E-2</v>
      </c>
    </row>
    <row r="5499" spans="1:3">
      <c r="A5499" s="71" t="s">
        <v>10698</v>
      </c>
      <c r="B5499" s="72" t="s">
        <v>10699</v>
      </c>
      <c r="C5499" s="73">
        <v>2.5000000000000001E-2</v>
      </c>
    </row>
    <row r="5500" spans="1:3">
      <c r="A5500" s="68" t="s">
        <v>10700</v>
      </c>
      <c r="B5500" s="69" t="s">
        <v>10701</v>
      </c>
      <c r="C5500" s="70">
        <v>3.3000000000000002E-2</v>
      </c>
    </row>
    <row r="5501" spans="1:3">
      <c r="A5501" s="71" t="s">
        <v>10702</v>
      </c>
      <c r="B5501" s="72" t="s">
        <v>10703</v>
      </c>
      <c r="C5501" s="73">
        <v>2.3E-2</v>
      </c>
    </row>
    <row r="5502" spans="1:3">
      <c r="A5502" s="68" t="s">
        <v>10704</v>
      </c>
      <c r="B5502" s="69" t="s">
        <v>10705</v>
      </c>
      <c r="C5502" s="70">
        <v>2.3E-2</v>
      </c>
    </row>
    <row r="5503" spans="1:3">
      <c r="A5503" s="71" t="s">
        <v>10706</v>
      </c>
      <c r="B5503" s="72" t="s">
        <v>10707</v>
      </c>
      <c r="C5503" s="73">
        <v>0.02</v>
      </c>
    </row>
    <row r="5504" spans="1:3">
      <c r="A5504" s="68" t="s">
        <v>10708</v>
      </c>
      <c r="B5504" s="69" t="s">
        <v>10709</v>
      </c>
      <c r="C5504" s="70">
        <v>0.03</v>
      </c>
    </row>
    <row r="5505" spans="1:3">
      <c r="A5505" s="71" t="s">
        <v>10710</v>
      </c>
      <c r="B5505" s="72" t="s">
        <v>10711</v>
      </c>
      <c r="C5505" s="73">
        <v>0.01</v>
      </c>
    </row>
    <row r="5506" spans="1:3">
      <c r="A5506" s="68" t="s">
        <v>10712</v>
      </c>
      <c r="B5506" s="69" t="s">
        <v>10713</v>
      </c>
      <c r="C5506" s="70">
        <v>1E-3</v>
      </c>
    </row>
    <row r="5507" spans="1:3">
      <c r="A5507" s="71" t="s">
        <v>10714</v>
      </c>
      <c r="B5507" s="72" t="s">
        <v>10715</v>
      </c>
      <c r="C5507" s="73">
        <v>1E-3</v>
      </c>
    </row>
    <row r="5508" spans="1:3">
      <c r="A5508" s="68" t="s">
        <v>10716</v>
      </c>
      <c r="B5508" s="69" t="s">
        <v>10717</v>
      </c>
      <c r="C5508" s="70">
        <v>4.0000000000000001E-3</v>
      </c>
    </row>
    <row r="5509" spans="1:3">
      <c r="A5509" s="71" t="s">
        <v>10718</v>
      </c>
      <c r="B5509" s="72" t="s">
        <v>10719</v>
      </c>
      <c r="C5509" s="73">
        <v>1E-3</v>
      </c>
    </row>
    <row r="5510" spans="1:3">
      <c r="A5510" s="68" t="s">
        <v>10720</v>
      </c>
      <c r="B5510" s="69" t="s">
        <v>10721</v>
      </c>
      <c r="C5510" s="70">
        <v>8.9999999999999993E-3</v>
      </c>
    </row>
    <row r="5511" spans="1:3">
      <c r="A5511" s="71" t="s">
        <v>10722</v>
      </c>
      <c r="B5511" s="72" t="s">
        <v>10723</v>
      </c>
      <c r="C5511" s="73">
        <v>2E-3</v>
      </c>
    </row>
    <row r="5512" spans="1:3">
      <c r="A5512" s="68" t="s">
        <v>10724</v>
      </c>
      <c r="B5512" s="69" t="s">
        <v>10725</v>
      </c>
      <c r="C5512" s="70">
        <v>1.6E-2</v>
      </c>
    </row>
    <row r="5513" spans="1:3">
      <c r="A5513" s="71" t="s">
        <v>10726</v>
      </c>
      <c r="B5513" s="72" t="s">
        <v>10727</v>
      </c>
      <c r="C5513" s="73">
        <v>2E-3</v>
      </c>
    </row>
    <row r="5514" spans="1:3">
      <c r="A5514" s="68" t="s">
        <v>10728</v>
      </c>
      <c r="B5514" s="69" t="s">
        <v>10729</v>
      </c>
      <c r="C5514" s="70">
        <v>2.5999999999999999E-2</v>
      </c>
    </row>
    <row r="5515" spans="1:3">
      <c r="A5515" s="71" t="s">
        <v>10730</v>
      </c>
      <c r="B5515" s="72" t="s">
        <v>10731</v>
      </c>
      <c r="C5515" s="73">
        <v>2.1999999999999999E-2</v>
      </c>
    </row>
    <row r="5516" spans="1:3">
      <c r="A5516" s="68" t="s">
        <v>10732</v>
      </c>
      <c r="B5516" s="69" t="s">
        <v>10733</v>
      </c>
      <c r="C5516" s="70">
        <v>2E-3</v>
      </c>
    </row>
    <row r="5517" spans="1:3">
      <c r="A5517" s="71" t="s">
        <v>10734</v>
      </c>
      <c r="B5517" s="72" t="s">
        <v>10735</v>
      </c>
      <c r="C5517" s="73">
        <v>2.3E-2</v>
      </c>
    </row>
    <row r="5518" spans="1:3">
      <c r="A5518" s="68" t="s">
        <v>10736</v>
      </c>
      <c r="B5518" s="69" t="s">
        <v>10737</v>
      </c>
      <c r="C5518" s="70">
        <v>5.0000000000000001E-3</v>
      </c>
    </row>
    <row r="5519" spans="1:3">
      <c r="A5519" s="71" t="s">
        <v>10738</v>
      </c>
      <c r="B5519" s="72" t="s">
        <v>10739</v>
      </c>
      <c r="C5519" s="73">
        <v>4.3999999999999997E-2</v>
      </c>
    </row>
    <row r="5520" spans="1:3">
      <c r="A5520" s="68" t="s">
        <v>10740</v>
      </c>
      <c r="B5520" s="69" t="s">
        <v>10741</v>
      </c>
      <c r="C5520" s="70">
        <v>0.03</v>
      </c>
    </row>
    <row r="5521" spans="1:3">
      <c r="A5521" s="71" t="s">
        <v>10742</v>
      </c>
      <c r="B5521" s="72" t="s">
        <v>10743</v>
      </c>
      <c r="C5521" s="73">
        <v>1E-3</v>
      </c>
    </row>
    <row r="5522" spans="1:3">
      <c r="A5522" s="68" t="s">
        <v>10744</v>
      </c>
      <c r="B5522" s="69" t="s">
        <v>10745</v>
      </c>
      <c r="C5522" s="70">
        <v>2E-3</v>
      </c>
    </row>
    <row r="5523" spans="1:3">
      <c r="A5523" s="71" t="s">
        <v>10746</v>
      </c>
      <c r="B5523" s="72" t="s">
        <v>10747</v>
      </c>
      <c r="C5523" s="73">
        <v>2E-3</v>
      </c>
    </row>
    <row r="5524" spans="1:3">
      <c r="A5524" s="68" t="s">
        <v>10748</v>
      </c>
      <c r="B5524" s="69" t="s">
        <v>10749</v>
      </c>
      <c r="C5524" s="70">
        <v>1E-3</v>
      </c>
    </row>
    <row r="5525" spans="1:3">
      <c r="A5525" s="71" t="s">
        <v>10750</v>
      </c>
      <c r="B5525" s="72" t="s">
        <v>10751</v>
      </c>
      <c r="C5525" s="73">
        <v>1E-3</v>
      </c>
    </row>
    <row r="5526" spans="1:3">
      <c r="A5526" s="68" t="s">
        <v>10752</v>
      </c>
      <c r="B5526" s="69" t="s">
        <v>10753</v>
      </c>
      <c r="C5526" s="70">
        <v>3.4000000000000002E-2</v>
      </c>
    </row>
    <row r="5527" spans="1:3">
      <c r="A5527" s="71" t="s">
        <v>10754</v>
      </c>
      <c r="B5527" s="72" t="s">
        <v>10755</v>
      </c>
      <c r="C5527" s="73">
        <v>6.0000000000000001E-3</v>
      </c>
    </row>
    <row r="5528" spans="1:3">
      <c r="A5528" s="68" t="s">
        <v>10756</v>
      </c>
      <c r="B5528" s="69" t="s">
        <v>10757</v>
      </c>
      <c r="C5528" s="70">
        <v>0.01</v>
      </c>
    </row>
    <row r="5529" spans="1:3">
      <c r="A5529" s="71" t="s">
        <v>10758</v>
      </c>
      <c r="B5529" s="72" t="s">
        <v>10759</v>
      </c>
      <c r="C5529" s="73">
        <v>1.2E-2</v>
      </c>
    </row>
    <row r="5530" spans="1:3">
      <c r="A5530" s="68" t="s">
        <v>10760</v>
      </c>
      <c r="B5530" s="69" t="s">
        <v>10761</v>
      </c>
      <c r="C5530" s="70">
        <v>0.01</v>
      </c>
    </row>
    <row r="5531" spans="1:3">
      <c r="A5531" s="71" t="s">
        <v>10762</v>
      </c>
      <c r="B5531" s="72" t="s">
        <v>10763</v>
      </c>
      <c r="C5531" s="73">
        <v>5.0000000000000001E-3</v>
      </c>
    </row>
    <row r="5532" spans="1:3">
      <c r="A5532" s="68" t="s">
        <v>10764</v>
      </c>
      <c r="B5532" s="69" t="s">
        <v>10765</v>
      </c>
      <c r="C5532" s="70">
        <v>2E-3</v>
      </c>
    </row>
    <row r="5533" spans="1:3">
      <c r="A5533" s="71" t="s">
        <v>10766</v>
      </c>
      <c r="B5533" s="72" t="s">
        <v>10767</v>
      </c>
      <c r="C5533" s="73">
        <v>0.01</v>
      </c>
    </row>
    <row r="5534" spans="1:3">
      <c r="A5534" s="68" t="s">
        <v>10768</v>
      </c>
      <c r="B5534" s="69" t="s">
        <v>10769</v>
      </c>
      <c r="C5534" s="70">
        <v>1.2E-2</v>
      </c>
    </row>
    <row r="5535" spans="1:3">
      <c r="A5535" s="71" t="s">
        <v>10770</v>
      </c>
      <c r="B5535" s="72" t="s">
        <v>10771</v>
      </c>
      <c r="C5535" s="73">
        <v>0</v>
      </c>
    </row>
    <row r="5536" spans="1:3">
      <c r="A5536" s="68" t="s">
        <v>10772</v>
      </c>
      <c r="B5536" s="69" t="s">
        <v>10773</v>
      </c>
      <c r="C5536" s="70">
        <v>4.0000000000000001E-3</v>
      </c>
    </row>
    <row r="5537" spans="1:3">
      <c r="A5537" s="71" t="s">
        <v>10774</v>
      </c>
      <c r="B5537" s="72" t="s">
        <v>10775</v>
      </c>
      <c r="C5537" s="73">
        <v>0.01</v>
      </c>
    </row>
    <row r="5538" spans="1:3">
      <c r="A5538" s="68" t="s">
        <v>10776</v>
      </c>
      <c r="B5538" s="69" t="s">
        <v>10777</v>
      </c>
      <c r="C5538" s="70">
        <v>2.4E-2</v>
      </c>
    </row>
    <row r="5539" spans="1:3">
      <c r="A5539" s="71" t="s">
        <v>10778</v>
      </c>
      <c r="B5539" s="72" t="s">
        <v>10779</v>
      </c>
      <c r="C5539" s="73">
        <v>1E-3</v>
      </c>
    </row>
    <row r="5540" spans="1:3">
      <c r="A5540" s="68" t="s">
        <v>10780</v>
      </c>
      <c r="B5540" s="69" t="s">
        <v>10781</v>
      </c>
      <c r="C5540" s="70">
        <v>5.0000000000000001E-3</v>
      </c>
    </row>
    <row r="5541" spans="1:3">
      <c r="A5541" s="71" t="s">
        <v>10782</v>
      </c>
      <c r="B5541" s="72" t="s">
        <v>10783</v>
      </c>
      <c r="C5541" s="73">
        <v>4.0000000000000001E-3</v>
      </c>
    </row>
    <row r="5542" spans="1:3">
      <c r="A5542" s="68" t="s">
        <v>10784</v>
      </c>
      <c r="B5542" s="69" t="s">
        <v>10785</v>
      </c>
      <c r="C5542" s="70">
        <v>1.7999999999999999E-2</v>
      </c>
    </row>
    <row r="5543" spans="1:3">
      <c r="A5543" s="71" t="s">
        <v>10786</v>
      </c>
      <c r="B5543" s="72" t="s">
        <v>10787</v>
      </c>
      <c r="C5543" s="73">
        <v>4.3999999999999997E-2</v>
      </c>
    </row>
    <row r="5544" spans="1:3">
      <c r="A5544" s="68" t="s">
        <v>10788</v>
      </c>
      <c r="B5544" s="69" t="s">
        <v>10789</v>
      </c>
      <c r="C5544" s="70">
        <v>8.0000000000000002E-3</v>
      </c>
    </row>
    <row r="5545" spans="1:3">
      <c r="A5545" s="71" t="s">
        <v>10790</v>
      </c>
      <c r="B5545" s="72" t="s">
        <v>10791</v>
      </c>
      <c r="C5545" s="73">
        <v>1E-3</v>
      </c>
    </row>
    <row r="5546" spans="1:3">
      <c r="A5546" s="68" t="s">
        <v>10792</v>
      </c>
      <c r="B5546" s="69" t="s">
        <v>10793</v>
      </c>
      <c r="C5546" s="70">
        <v>3.0000000000000001E-3</v>
      </c>
    </row>
    <row r="5547" spans="1:3">
      <c r="A5547" s="71" t="s">
        <v>10794</v>
      </c>
      <c r="B5547" s="72" t="s">
        <v>10795</v>
      </c>
      <c r="C5547" s="73">
        <v>1E-3</v>
      </c>
    </row>
    <row r="5548" spans="1:3">
      <c r="A5548" s="68" t="s">
        <v>10796</v>
      </c>
      <c r="B5548" s="69" t="s">
        <v>10797</v>
      </c>
      <c r="C5548" s="70">
        <v>1E-3</v>
      </c>
    </row>
    <row r="5549" spans="1:3">
      <c r="A5549" s="71" t="s">
        <v>10798</v>
      </c>
      <c r="B5549" s="72" t="s">
        <v>10799</v>
      </c>
      <c r="C5549" s="73">
        <v>0</v>
      </c>
    </row>
    <row r="5550" spans="1:3">
      <c r="A5550" s="68" t="s">
        <v>10800</v>
      </c>
      <c r="B5550" s="69" t="s">
        <v>10801</v>
      </c>
      <c r="C5550" s="70">
        <v>1E-3</v>
      </c>
    </row>
    <row r="5551" spans="1:3">
      <c r="A5551" s="71" t="s">
        <v>10802</v>
      </c>
      <c r="B5551" s="72" t="s">
        <v>10803</v>
      </c>
      <c r="C5551" s="73">
        <v>1E-3</v>
      </c>
    </row>
    <row r="5552" spans="1:3">
      <c r="A5552" s="68" t="s">
        <v>10804</v>
      </c>
      <c r="B5552" s="69" t="s">
        <v>10805</v>
      </c>
      <c r="C5552" s="70">
        <v>1.0999999999999999E-2</v>
      </c>
    </row>
    <row r="5553" spans="1:3">
      <c r="A5553" s="71" t="s">
        <v>10806</v>
      </c>
      <c r="B5553" s="72" t="s">
        <v>10807</v>
      </c>
      <c r="C5553" s="73">
        <v>1.0999999999999999E-2</v>
      </c>
    </row>
    <row r="5554" spans="1:3">
      <c r="A5554" s="68" t="s">
        <v>10808</v>
      </c>
      <c r="B5554" s="69" t="s">
        <v>10809</v>
      </c>
      <c r="C5554" s="70">
        <v>1.0999999999999999E-2</v>
      </c>
    </row>
    <row r="5555" spans="1:3">
      <c r="A5555" s="71" t="s">
        <v>10810</v>
      </c>
      <c r="B5555" s="72" t="s">
        <v>10757</v>
      </c>
      <c r="C5555" s="73">
        <v>0.01</v>
      </c>
    </row>
    <row r="5556" spans="1:3">
      <c r="A5556" s="68" t="s">
        <v>10811</v>
      </c>
      <c r="B5556" s="69" t="s">
        <v>10812</v>
      </c>
      <c r="C5556" s="70">
        <v>0</v>
      </c>
    </row>
    <row r="5557" spans="1:3">
      <c r="A5557" s="71" t="s">
        <v>10813</v>
      </c>
      <c r="B5557" s="72" t="s">
        <v>10814</v>
      </c>
      <c r="C5557" s="73">
        <v>0.01</v>
      </c>
    </row>
    <row r="5558" spans="1:3">
      <c r="A5558" s="68" t="s">
        <v>10815</v>
      </c>
      <c r="B5558" s="69" t="s">
        <v>10816</v>
      </c>
      <c r="C5558" s="70">
        <v>3.0000000000000001E-3</v>
      </c>
    </row>
    <row r="5559" spans="1:3">
      <c r="A5559" s="71" t="s">
        <v>10817</v>
      </c>
      <c r="B5559" s="72" t="s">
        <v>10818</v>
      </c>
      <c r="C5559" s="73">
        <v>1E-3</v>
      </c>
    </row>
    <row r="5560" spans="1:3">
      <c r="A5560" s="68" t="s">
        <v>10819</v>
      </c>
      <c r="B5560" s="69" t="s">
        <v>10820</v>
      </c>
      <c r="C5560" s="70">
        <v>0.03</v>
      </c>
    </row>
    <row r="5561" spans="1:3">
      <c r="A5561" s="71" t="s">
        <v>10821</v>
      </c>
      <c r="B5561" s="72" t="s">
        <v>10801</v>
      </c>
      <c r="C5561" s="73">
        <v>1E-3</v>
      </c>
    </row>
    <row r="5562" spans="1:3">
      <c r="A5562" s="68" t="s">
        <v>10822</v>
      </c>
      <c r="B5562" s="69" t="s">
        <v>10823</v>
      </c>
      <c r="C5562" s="70">
        <v>0</v>
      </c>
    </row>
    <row r="5563" spans="1:3">
      <c r="A5563" s="71" t="s">
        <v>10824</v>
      </c>
      <c r="B5563" s="72" t="s">
        <v>10825</v>
      </c>
      <c r="C5563" s="73">
        <v>0</v>
      </c>
    </row>
    <row r="5564" spans="1:3">
      <c r="A5564" s="68" t="s">
        <v>10826</v>
      </c>
      <c r="B5564" s="69" t="s">
        <v>10827</v>
      </c>
      <c r="C5564" s="70">
        <v>1E-3</v>
      </c>
    </row>
    <row r="5565" spans="1:3">
      <c r="A5565" s="71" t="s">
        <v>10828</v>
      </c>
      <c r="B5565" s="72" t="s">
        <v>10829</v>
      </c>
      <c r="C5565" s="73">
        <v>3.0000000000000001E-3</v>
      </c>
    </row>
    <row r="5566" spans="1:3">
      <c r="A5566" s="68" t="s">
        <v>10830</v>
      </c>
      <c r="B5566" s="69" t="s">
        <v>10831</v>
      </c>
      <c r="C5566" s="70">
        <v>1.7999999999999999E-2</v>
      </c>
    </row>
    <row r="5567" spans="1:3">
      <c r="A5567" s="71" t="s">
        <v>10832</v>
      </c>
      <c r="B5567" s="72" t="s">
        <v>10833</v>
      </c>
      <c r="C5567" s="73">
        <v>1E-3</v>
      </c>
    </row>
    <row r="5568" spans="1:3">
      <c r="A5568" s="68" t="s">
        <v>10834</v>
      </c>
      <c r="B5568" s="69" t="s">
        <v>10835</v>
      </c>
      <c r="C5568" s="70">
        <v>1.7999999999999999E-2</v>
      </c>
    </row>
    <row r="5569" spans="1:3">
      <c r="A5569" s="71" t="s">
        <v>10836</v>
      </c>
      <c r="B5569" s="72" t="s">
        <v>10837</v>
      </c>
      <c r="C5569" s="73">
        <v>1.7999999999999999E-2</v>
      </c>
    </row>
    <row r="5570" spans="1:3">
      <c r="A5570" s="68" t="s">
        <v>10838</v>
      </c>
      <c r="B5570" s="69" t="s">
        <v>10839</v>
      </c>
      <c r="C5570" s="70">
        <v>1.7999999999999999E-2</v>
      </c>
    </row>
    <row r="5571" spans="1:3">
      <c r="A5571" s="71" t="s">
        <v>10840</v>
      </c>
      <c r="B5571" s="72" t="s">
        <v>10841</v>
      </c>
      <c r="C5571" s="73">
        <v>0</v>
      </c>
    </row>
    <row r="5572" spans="1:3">
      <c r="A5572" s="68" t="s">
        <v>10842</v>
      </c>
      <c r="B5572" s="69" t="s">
        <v>10843</v>
      </c>
      <c r="C5572" s="70">
        <v>1.7999999999999999E-2</v>
      </c>
    </row>
    <row r="5573" spans="1:3">
      <c r="A5573" s="71" t="s">
        <v>10844</v>
      </c>
      <c r="B5573" s="72" t="s">
        <v>10845</v>
      </c>
      <c r="C5573" s="73">
        <v>1.0999999999999999E-2</v>
      </c>
    </row>
    <row r="5574" spans="1:3">
      <c r="A5574" s="68" t="s">
        <v>10846</v>
      </c>
      <c r="B5574" s="69" t="s">
        <v>10847</v>
      </c>
      <c r="C5574" s="70">
        <v>4.0000000000000001E-3</v>
      </c>
    </row>
    <row r="5575" spans="1:3">
      <c r="A5575" s="71" t="s">
        <v>10848</v>
      </c>
      <c r="B5575" s="72" t="s">
        <v>10849</v>
      </c>
      <c r="C5575" s="73">
        <v>1.2E-2</v>
      </c>
    </row>
    <row r="5576" spans="1:3">
      <c r="A5576" s="68" t="s">
        <v>10850</v>
      </c>
      <c r="B5576" s="69" t="s">
        <v>10851</v>
      </c>
      <c r="C5576" s="70">
        <v>1.0999999999999999E-2</v>
      </c>
    </row>
    <row r="5577" spans="1:3">
      <c r="A5577" s="71" t="s">
        <v>10852</v>
      </c>
      <c r="B5577" s="72" t="s">
        <v>10853</v>
      </c>
      <c r="C5577" s="73">
        <v>1.0999999999999999E-2</v>
      </c>
    </row>
    <row r="5578" spans="1:3">
      <c r="A5578" s="68" t="s">
        <v>10854</v>
      </c>
      <c r="B5578" s="69" t="s">
        <v>10855</v>
      </c>
      <c r="C5578" s="70">
        <v>0</v>
      </c>
    </row>
    <row r="5579" spans="1:3">
      <c r="A5579" s="71" t="s">
        <v>10856</v>
      </c>
      <c r="B5579" s="72" t="s">
        <v>10857</v>
      </c>
      <c r="C5579" s="73">
        <v>0</v>
      </c>
    </row>
    <row r="5580" spans="1:3">
      <c r="A5580" s="68" t="s">
        <v>10858</v>
      </c>
      <c r="B5580" s="69" t="s">
        <v>1183</v>
      </c>
      <c r="C5580" s="70">
        <v>1E-3</v>
      </c>
    </row>
    <row r="5581" spans="1:3">
      <c r="A5581" s="71" t="s">
        <v>10859</v>
      </c>
      <c r="B5581" s="72" t="s">
        <v>10860</v>
      </c>
      <c r="C5581" s="73">
        <v>0</v>
      </c>
    </row>
    <row r="5582" spans="1:3">
      <c r="A5582" s="68" t="s">
        <v>10861</v>
      </c>
      <c r="B5582" s="69" t="s">
        <v>10862</v>
      </c>
      <c r="C5582" s="70">
        <v>0</v>
      </c>
    </row>
    <row r="5583" spans="1:3">
      <c r="A5583" s="71" t="s">
        <v>10863</v>
      </c>
      <c r="B5583" s="72" t="s">
        <v>10864</v>
      </c>
      <c r="C5583" s="73">
        <v>0</v>
      </c>
    </row>
    <row r="5584" spans="1:3">
      <c r="A5584" s="68" t="s">
        <v>10865</v>
      </c>
      <c r="B5584" s="69" t="s">
        <v>10866</v>
      </c>
      <c r="C5584" s="70">
        <v>0</v>
      </c>
    </row>
    <row r="5585" spans="1:3">
      <c r="A5585" s="71" t="s">
        <v>10867</v>
      </c>
      <c r="B5585" s="72" t="s">
        <v>10868</v>
      </c>
      <c r="C5585" s="73">
        <v>0</v>
      </c>
    </row>
    <row r="5586" spans="1:3">
      <c r="A5586" s="68" t="s">
        <v>10869</v>
      </c>
      <c r="B5586" s="69" t="s">
        <v>10870</v>
      </c>
      <c r="C5586" s="70">
        <v>0</v>
      </c>
    </row>
    <row r="5587" spans="1:3">
      <c r="A5587" s="71" t="s">
        <v>10871</v>
      </c>
      <c r="B5587" s="72" t="s">
        <v>10872</v>
      </c>
      <c r="C5587" s="73">
        <v>0</v>
      </c>
    </row>
    <row r="5588" spans="1:3">
      <c r="A5588" s="68" t="s">
        <v>10873</v>
      </c>
      <c r="B5588" s="69" t="s">
        <v>10874</v>
      </c>
      <c r="C5588" s="70">
        <v>0</v>
      </c>
    </row>
    <row r="5589" spans="1:3">
      <c r="A5589" s="71" t="s">
        <v>10875</v>
      </c>
      <c r="B5589" s="72" t="s">
        <v>10876</v>
      </c>
      <c r="C5589" s="73">
        <v>0</v>
      </c>
    </row>
    <row r="5590" spans="1:3">
      <c r="A5590" s="68" t="s">
        <v>10877</v>
      </c>
      <c r="B5590" s="69" t="s">
        <v>10878</v>
      </c>
      <c r="C5590" s="70">
        <v>0.02</v>
      </c>
    </row>
    <row r="5591" spans="1:3">
      <c r="A5591" s="71" t="s">
        <v>10879</v>
      </c>
      <c r="B5591" s="72" t="s">
        <v>10880</v>
      </c>
      <c r="C5591" s="73">
        <v>0</v>
      </c>
    </row>
    <row r="5592" spans="1:3">
      <c r="A5592" s="68" t="s">
        <v>10881</v>
      </c>
      <c r="B5592" s="69" t="s">
        <v>10882</v>
      </c>
      <c r="C5592" s="70">
        <v>0</v>
      </c>
    </row>
    <row r="5593" spans="1:3">
      <c r="A5593" s="71" t="s">
        <v>10883</v>
      </c>
      <c r="B5593" s="72" t="s">
        <v>10884</v>
      </c>
      <c r="C5593" s="73">
        <v>0</v>
      </c>
    </row>
    <row r="5594" spans="1:3">
      <c r="A5594" s="68" t="s">
        <v>10885</v>
      </c>
      <c r="B5594" s="69" t="s">
        <v>10886</v>
      </c>
      <c r="C5594" s="70">
        <v>2E-3</v>
      </c>
    </row>
    <row r="5595" spans="1:3">
      <c r="A5595" s="71" t="s">
        <v>10887</v>
      </c>
      <c r="B5595" s="72" t="s">
        <v>10888</v>
      </c>
      <c r="C5595" s="73">
        <v>2E-3</v>
      </c>
    </row>
    <row r="5596" spans="1:3">
      <c r="A5596" s="68" t="s">
        <v>10889</v>
      </c>
      <c r="B5596" s="69" t="s">
        <v>10890</v>
      </c>
      <c r="C5596" s="70">
        <v>0</v>
      </c>
    </row>
    <row r="5597" spans="1:3">
      <c r="A5597" s="71" t="s">
        <v>10891</v>
      </c>
      <c r="B5597" s="72" t="s">
        <v>10892</v>
      </c>
      <c r="C5597" s="73">
        <v>0</v>
      </c>
    </row>
    <row r="5598" spans="1:3">
      <c r="A5598" s="68" t="s">
        <v>10893</v>
      </c>
      <c r="B5598" s="69" t="s">
        <v>10894</v>
      </c>
      <c r="C5598" s="70">
        <v>0</v>
      </c>
    </row>
    <row r="5599" spans="1:3">
      <c r="A5599" s="71" t="s">
        <v>10895</v>
      </c>
      <c r="B5599" s="72" t="s">
        <v>10896</v>
      </c>
      <c r="C5599" s="73">
        <v>0</v>
      </c>
    </row>
    <row r="5600" spans="1:3">
      <c r="A5600" s="68" t="s">
        <v>10897</v>
      </c>
      <c r="B5600" s="69" t="s">
        <v>10898</v>
      </c>
      <c r="C5600" s="70">
        <v>0</v>
      </c>
    </row>
    <row r="5601" spans="1:3">
      <c r="A5601" s="71" t="s">
        <v>10899</v>
      </c>
      <c r="B5601" s="72" t="s">
        <v>10900</v>
      </c>
      <c r="C5601" s="73">
        <v>0</v>
      </c>
    </row>
    <row r="5602" spans="1:3">
      <c r="A5602" s="68" t="s">
        <v>10901</v>
      </c>
      <c r="B5602" s="69" t="s">
        <v>10902</v>
      </c>
      <c r="C5602" s="70">
        <v>0</v>
      </c>
    </row>
    <row r="5603" spans="1:3">
      <c r="A5603" s="71" t="s">
        <v>10903</v>
      </c>
      <c r="B5603" s="72" t="s">
        <v>10904</v>
      </c>
      <c r="C5603" s="73">
        <v>0</v>
      </c>
    </row>
    <row r="5604" spans="1:3">
      <c r="A5604" s="68" t="s">
        <v>10905</v>
      </c>
      <c r="B5604" s="69" t="s">
        <v>10906</v>
      </c>
      <c r="C5604" s="70">
        <v>0</v>
      </c>
    </row>
    <row r="5605" spans="1:3">
      <c r="A5605" s="71" t="s">
        <v>10907</v>
      </c>
      <c r="B5605" s="72" t="s">
        <v>10908</v>
      </c>
      <c r="C5605" s="73">
        <v>0</v>
      </c>
    </row>
    <row r="5606" spans="1:3">
      <c r="A5606" s="68" t="s">
        <v>10909</v>
      </c>
      <c r="B5606" s="69" t="s">
        <v>10910</v>
      </c>
      <c r="C5606" s="70">
        <v>0</v>
      </c>
    </row>
    <row r="5607" spans="1:3">
      <c r="A5607" s="71" t="s">
        <v>10911</v>
      </c>
      <c r="B5607" s="72" t="s">
        <v>10912</v>
      </c>
      <c r="C5607" s="73">
        <v>0</v>
      </c>
    </row>
    <row r="5608" spans="1:3">
      <c r="A5608" s="68" t="s">
        <v>10913</v>
      </c>
      <c r="B5608" s="69" t="s">
        <v>10914</v>
      </c>
      <c r="C5608" s="70">
        <v>0</v>
      </c>
    </row>
    <row r="5609" spans="1:3">
      <c r="A5609" s="71" t="s">
        <v>10915</v>
      </c>
      <c r="B5609" s="72" t="s">
        <v>10916</v>
      </c>
      <c r="C5609" s="73">
        <v>0</v>
      </c>
    </row>
    <row r="5610" spans="1:3">
      <c r="A5610" s="68" t="s">
        <v>10917</v>
      </c>
      <c r="B5610" s="69" t="s">
        <v>10918</v>
      </c>
      <c r="C5610" s="70">
        <v>0</v>
      </c>
    </row>
    <row r="5611" spans="1:3">
      <c r="A5611" s="71" t="s">
        <v>10919</v>
      </c>
      <c r="B5611" s="72" t="s">
        <v>10920</v>
      </c>
      <c r="C5611" s="73">
        <v>0</v>
      </c>
    </row>
    <row r="5612" spans="1:3">
      <c r="A5612" s="68" t="s">
        <v>10921</v>
      </c>
      <c r="B5612" s="69" t="s">
        <v>10922</v>
      </c>
      <c r="C5612" s="70">
        <v>0</v>
      </c>
    </row>
    <row r="5613" spans="1:3">
      <c r="A5613" s="71" t="s">
        <v>10923</v>
      </c>
      <c r="B5613" s="72" t="s">
        <v>10924</v>
      </c>
      <c r="C5613" s="73">
        <v>0</v>
      </c>
    </row>
    <row r="5614" spans="1:3">
      <c r="A5614" s="68" t="s">
        <v>10925</v>
      </c>
      <c r="B5614" s="69" t="s">
        <v>10926</v>
      </c>
      <c r="C5614" s="70">
        <v>0</v>
      </c>
    </row>
    <row r="5615" spans="1:3">
      <c r="A5615" s="71" t="s">
        <v>10927</v>
      </c>
      <c r="B5615" s="72" t="s">
        <v>10928</v>
      </c>
      <c r="C5615" s="73">
        <v>0</v>
      </c>
    </row>
    <row r="5616" spans="1:3">
      <c r="A5616" s="68" t="s">
        <v>10929</v>
      </c>
      <c r="B5616" s="69" t="s">
        <v>10930</v>
      </c>
      <c r="C5616" s="70">
        <v>0</v>
      </c>
    </row>
    <row r="5617" spans="1:3">
      <c r="A5617" s="71" t="s">
        <v>10931</v>
      </c>
      <c r="B5617" s="72" t="s">
        <v>10932</v>
      </c>
      <c r="C5617" s="73">
        <v>0</v>
      </c>
    </row>
    <row r="5618" spans="1:3">
      <c r="A5618" s="68" t="s">
        <v>10933</v>
      </c>
      <c r="B5618" s="69" t="s">
        <v>10934</v>
      </c>
      <c r="C5618" s="70">
        <v>0</v>
      </c>
    </row>
    <row r="5619" spans="1:3">
      <c r="A5619" s="71" t="s">
        <v>10935</v>
      </c>
      <c r="B5619" s="72" t="s">
        <v>10936</v>
      </c>
      <c r="C5619" s="73">
        <v>0</v>
      </c>
    </row>
    <row r="5620" spans="1:3">
      <c r="A5620" s="68" t="s">
        <v>10937</v>
      </c>
      <c r="B5620" s="69" t="s">
        <v>10938</v>
      </c>
      <c r="C5620" s="70">
        <v>0</v>
      </c>
    </row>
    <row r="5621" spans="1:3">
      <c r="A5621" s="71" t="s">
        <v>10939</v>
      </c>
      <c r="B5621" s="72" t="s">
        <v>10940</v>
      </c>
      <c r="C5621" s="73">
        <v>0</v>
      </c>
    </row>
    <row r="5622" spans="1:3">
      <c r="A5622" s="68" t="s">
        <v>10941</v>
      </c>
      <c r="B5622" s="69" t="s">
        <v>10942</v>
      </c>
      <c r="C5622" s="70">
        <v>0</v>
      </c>
    </row>
    <row r="5623" spans="1:3">
      <c r="A5623" s="71" t="s">
        <v>10943</v>
      </c>
      <c r="B5623" s="72" t="s">
        <v>10944</v>
      </c>
      <c r="C5623" s="73">
        <v>0</v>
      </c>
    </row>
    <row r="5624" spans="1:3">
      <c r="A5624" s="68" t="s">
        <v>10945</v>
      </c>
      <c r="B5624" s="69" t="s">
        <v>10946</v>
      </c>
      <c r="C5624" s="70">
        <v>0</v>
      </c>
    </row>
    <row r="5625" spans="1:3">
      <c r="A5625" s="71" t="s">
        <v>10947</v>
      </c>
      <c r="B5625" s="72" t="s">
        <v>10948</v>
      </c>
      <c r="C5625" s="73">
        <v>0</v>
      </c>
    </row>
    <row r="5626" spans="1:3">
      <c r="A5626" s="68" t="s">
        <v>10949</v>
      </c>
      <c r="B5626" s="69" t="s">
        <v>10950</v>
      </c>
      <c r="C5626" s="70">
        <v>0</v>
      </c>
    </row>
    <row r="5627" spans="1:3">
      <c r="A5627" s="71" t="s">
        <v>10951</v>
      </c>
      <c r="B5627" s="72" t="s">
        <v>10952</v>
      </c>
      <c r="C5627" s="73">
        <v>0</v>
      </c>
    </row>
    <row r="5628" spans="1:3">
      <c r="A5628" s="68" t="s">
        <v>10953</v>
      </c>
      <c r="B5628" s="69" t="s">
        <v>10954</v>
      </c>
      <c r="C5628" s="70">
        <v>0</v>
      </c>
    </row>
    <row r="5629" spans="1:3">
      <c r="A5629" s="71" t="s">
        <v>10955</v>
      </c>
      <c r="B5629" s="72" t="s">
        <v>10956</v>
      </c>
      <c r="C5629" s="73">
        <v>0</v>
      </c>
    </row>
    <row r="5630" spans="1:3">
      <c r="A5630" s="68" t="s">
        <v>10957</v>
      </c>
      <c r="B5630" s="69" t="s">
        <v>10958</v>
      </c>
      <c r="C5630" s="70">
        <v>0</v>
      </c>
    </row>
    <row r="5631" spans="1:3">
      <c r="A5631" s="71" t="s">
        <v>10959</v>
      </c>
      <c r="B5631" s="72" t="s">
        <v>10960</v>
      </c>
      <c r="C5631" s="73">
        <v>0</v>
      </c>
    </row>
    <row r="5632" spans="1:3">
      <c r="A5632" s="68" t="s">
        <v>10961</v>
      </c>
      <c r="B5632" s="69" t="s">
        <v>10962</v>
      </c>
      <c r="C5632" s="70">
        <v>0</v>
      </c>
    </row>
    <row r="5633" spans="1:3">
      <c r="A5633" s="71" t="s">
        <v>10963</v>
      </c>
      <c r="B5633" s="72" t="s">
        <v>10964</v>
      </c>
      <c r="C5633" s="73">
        <v>0</v>
      </c>
    </row>
    <row r="5634" spans="1:3">
      <c r="A5634" s="68" t="s">
        <v>10965</v>
      </c>
      <c r="B5634" s="69" t="s">
        <v>10966</v>
      </c>
      <c r="C5634" s="70">
        <v>0</v>
      </c>
    </row>
    <row r="5635" spans="1:3">
      <c r="A5635" s="71" t="s">
        <v>10967</v>
      </c>
      <c r="B5635" s="72" t="s">
        <v>10968</v>
      </c>
      <c r="C5635" s="73">
        <v>0</v>
      </c>
    </row>
    <row r="5636" spans="1:3">
      <c r="A5636" s="68" t="s">
        <v>10969</v>
      </c>
      <c r="B5636" s="69" t="s">
        <v>10970</v>
      </c>
      <c r="C5636" s="70">
        <v>0</v>
      </c>
    </row>
    <row r="5637" spans="1:3">
      <c r="A5637" s="71" t="s">
        <v>10971</v>
      </c>
      <c r="B5637" s="72" t="s">
        <v>10972</v>
      </c>
      <c r="C5637" s="73">
        <v>0</v>
      </c>
    </row>
    <row r="5638" spans="1:3">
      <c r="A5638" s="68" t="s">
        <v>10973</v>
      </c>
      <c r="B5638" s="69" t="s">
        <v>10974</v>
      </c>
      <c r="C5638" s="70">
        <v>0</v>
      </c>
    </row>
    <row r="5639" spans="1:3">
      <c r="A5639" s="71" t="s">
        <v>10975</v>
      </c>
      <c r="B5639" s="72" t="s">
        <v>10976</v>
      </c>
      <c r="C5639" s="73">
        <v>0</v>
      </c>
    </row>
    <row r="5640" spans="1:3">
      <c r="A5640" s="68" t="s">
        <v>10977</v>
      </c>
      <c r="B5640" s="69" t="s">
        <v>10978</v>
      </c>
      <c r="C5640" s="70">
        <v>0</v>
      </c>
    </row>
    <row r="5641" spans="1:3">
      <c r="A5641" s="71" t="s">
        <v>10979</v>
      </c>
      <c r="B5641" s="72" t="s">
        <v>10980</v>
      </c>
      <c r="C5641" s="73">
        <v>0</v>
      </c>
    </row>
    <row r="5642" spans="1:3">
      <c r="A5642" s="68" t="s">
        <v>10981</v>
      </c>
      <c r="B5642" s="69" t="s">
        <v>10982</v>
      </c>
      <c r="C5642" s="70">
        <v>0</v>
      </c>
    </row>
    <row r="5643" spans="1:3">
      <c r="A5643" s="71" t="s">
        <v>10983</v>
      </c>
      <c r="B5643" s="72" t="s">
        <v>10984</v>
      </c>
      <c r="C5643" s="73">
        <v>0</v>
      </c>
    </row>
    <row r="5644" spans="1:3">
      <c r="A5644" s="68" t="s">
        <v>10985</v>
      </c>
      <c r="B5644" s="69" t="s">
        <v>10986</v>
      </c>
      <c r="C5644" s="70">
        <v>0</v>
      </c>
    </row>
    <row r="5645" spans="1:3">
      <c r="A5645" s="71" t="s">
        <v>10987</v>
      </c>
      <c r="B5645" s="72" t="s">
        <v>10988</v>
      </c>
      <c r="C5645" s="73">
        <v>0</v>
      </c>
    </row>
    <row r="5646" spans="1:3">
      <c r="A5646" s="68" t="s">
        <v>10989</v>
      </c>
      <c r="B5646" s="69" t="s">
        <v>10990</v>
      </c>
      <c r="C5646" s="70">
        <v>0</v>
      </c>
    </row>
    <row r="5647" spans="1:3">
      <c r="A5647" s="71" t="s">
        <v>10991</v>
      </c>
      <c r="B5647" s="72" t="s">
        <v>10992</v>
      </c>
      <c r="C5647" s="73">
        <v>0</v>
      </c>
    </row>
    <row r="5648" spans="1:3">
      <c r="A5648" s="68" t="s">
        <v>10993</v>
      </c>
      <c r="B5648" s="69" t="s">
        <v>10994</v>
      </c>
      <c r="C5648" s="70">
        <v>0</v>
      </c>
    </row>
    <row r="5649" spans="1:3">
      <c r="A5649" s="71" t="s">
        <v>10995</v>
      </c>
      <c r="B5649" s="72" t="s">
        <v>10996</v>
      </c>
      <c r="C5649" s="73">
        <v>0</v>
      </c>
    </row>
    <row r="5650" spans="1:3">
      <c r="A5650" s="68" t="s">
        <v>10997</v>
      </c>
      <c r="B5650" s="69" t="s">
        <v>10998</v>
      </c>
      <c r="C5650" s="70">
        <v>0</v>
      </c>
    </row>
    <row r="5651" spans="1:3">
      <c r="A5651" s="71" t="s">
        <v>10999</v>
      </c>
      <c r="B5651" s="72" t="s">
        <v>11000</v>
      </c>
      <c r="C5651" s="73">
        <v>0</v>
      </c>
    </row>
    <row r="5652" spans="1:3">
      <c r="A5652" s="68" t="s">
        <v>11001</v>
      </c>
      <c r="B5652" s="69" t="s">
        <v>11002</v>
      </c>
      <c r="C5652" s="70">
        <v>0</v>
      </c>
    </row>
    <row r="5653" spans="1:3">
      <c r="A5653" s="71" t="s">
        <v>11003</v>
      </c>
      <c r="B5653" s="72" t="s">
        <v>11004</v>
      </c>
      <c r="C5653" s="73">
        <v>0</v>
      </c>
    </row>
    <row r="5654" spans="1:3">
      <c r="A5654" s="68" t="s">
        <v>11005</v>
      </c>
      <c r="B5654" s="69" t="s">
        <v>11006</v>
      </c>
      <c r="C5654" s="70">
        <v>0</v>
      </c>
    </row>
    <row r="5655" spans="1:3">
      <c r="A5655" s="71" t="s">
        <v>11007</v>
      </c>
      <c r="B5655" s="72" t="s">
        <v>11008</v>
      </c>
      <c r="C5655" s="73">
        <v>0</v>
      </c>
    </row>
    <row r="5656" spans="1:3">
      <c r="A5656" s="68" t="s">
        <v>11009</v>
      </c>
      <c r="B5656" s="69" t="s">
        <v>11010</v>
      </c>
      <c r="C5656" s="70">
        <v>0</v>
      </c>
    </row>
    <row r="5657" spans="1:3">
      <c r="A5657" s="71" t="s">
        <v>11011</v>
      </c>
      <c r="B5657" s="72" t="s">
        <v>11012</v>
      </c>
      <c r="C5657" s="73">
        <v>0</v>
      </c>
    </row>
    <row r="5658" spans="1:3">
      <c r="A5658" s="68" t="s">
        <v>11013</v>
      </c>
      <c r="B5658" s="69" t="s">
        <v>11014</v>
      </c>
      <c r="C5658" s="70">
        <v>0</v>
      </c>
    </row>
    <row r="5659" spans="1:3">
      <c r="A5659" s="71" t="s">
        <v>11015</v>
      </c>
      <c r="B5659" s="72" t="s">
        <v>11016</v>
      </c>
      <c r="C5659" s="73">
        <v>0</v>
      </c>
    </row>
    <row r="5660" spans="1:3">
      <c r="A5660" s="68" t="s">
        <v>11017</v>
      </c>
      <c r="B5660" s="69" t="s">
        <v>11018</v>
      </c>
      <c r="C5660" s="70">
        <v>0</v>
      </c>
    </row>
    <row r="5661" spans="1:3">
      <c r="A5661" s="71" t="s">
        <v>11019</v>
      </c>
      <c r="B5661" s="72" t="s">
        <v>11020</v>
      </c>
      <c r="C5661" s="73">
        <v>0</v>
      </c>
    </row>
    <row r="5662" spans="1:3">
      <c r="A5662" s="68" t="s">
        <v>11021</v>
      </c>
      <c r="B5662" s="69" t="s">
        <v>11022</v>
      </c>
      <c r="C5662" s="70">
        <v>0</v>
      </c>
    </row>
    <row r="5663" spans="1:3">
      <c r="A5663" s="71" t="s">
        <v>11023</v>
      </c>
      <c r="B5663" s="72" t="s">
        <v>11024</v>
      </c>
      <c r="C5663" s="73">
        <v>0</v>
      </c>
    </row>
    <row r="5664" spans="1:3">
      <c r="A5664" s="68" t="s">
        <v>11025</v>
      </c>
      <c r="B5664" s="69" t="s">
        <v>11026</v>
      </c>
      <c r="C5664" s="70">
        <v>0</v>
      </c>
    </row>
    <row r="5665" spans="1:3">
      <c r="A5665" s="71" t="s">
        <v>11027</v>
      </c>
      <c r="B5665" s="72" t="s">
        <v>11028</v>
      </c>
      <c r="C5665" s="73">
        <v>0</v>
      </c>
    </row>
    <row r="5666" spans="1:3">
      <c r="A5666" s="68" t="s">
        <v>11029</v>
      </c>
      <c r="B5666" s="69" t="s">
        <v>11030</v>
      </c>
      <c r="C5666" s="70">
        <v>0</v>
      </c>
    </row>
    <row r="5667" spans="1:3">
      <c r="A5667" s="71" t="s">
        <v>11031</v>
      </c>
      <c r="B5667" s="72" t="s">
        <v>11032</v>
      </c>
      <c r="C5667" s="73">
        <v>0</v>
      </c>
    </row>
    <row r="5668" spans="1:3">
      <c r="A5668" s="68" t="s">
        <v>11033</v>
      </c>
      <c r="B5668" s="69" t="s">
        <v>11034</v>
      </c>
      <c r="C5668" s="70">
        <v>0</v>
      </c>
    </row>
    <row r="5669" spans="1:3">
      <c r="A5669" s="71" t="s">
        <v>11035</v>
      </c>
      <c r="B5669" s="72" t="s">
        <v>11036</v>
      </c>
      <c r="C5669" s="73">
        <v>0</v>
      </c>
    </row>
    <row r="5670" spans="1:3">
      <c r="A5670" s="68" t="s">
        <v>11037</v>
      </c>
      <c r="B5670" s="69" t="s">
        <v>11038</v>
      </c>
      <c r="C5670" s="70">
        <v>0</v>
      </c>
    </row>
    <row r="5671" spans="1:3">
      <c r="A5671" s="71" t="s">
        <v>11039</v>
      </c>
      <c r="B5671" s="72" t="s">
        <v>11040</v>
      </c>
      <c r="C5671" s="73">
        <v>0</v>
      </c>
    </row>
    <row r="5672" spans="1:3">
      <c r="A5672" s="68" t="s">
        <v>11041</v>
      </c>
      <c r="B5672" s="69" t="s">
        <v>11042</v>
      </c>
      <c r="C5672" s="70">
        <v>0</v>
      </c>
    </row>
    <row r="5673" spans="1:3">
      <c r="A5673" s="71" t="s">
        <v>11043</v>
      </c>
      <c r="B5673" s="72" t="s">
        <v>11044</v>
      </c>
      <c r="C5673" s="73">
        <v>0</v>
      </c>
    </row>
    <row r="5674" spans="1:3">
      <c r="A5674" s="68" t="s">
        <v>11045</v>
      </c>
      <c r="B5674" s="69" t="s">
        <v>11046</v>
      </c>
      <c r="C5674" s="70">
        <v>0</v>
      </c>
    </row>
    <row r="5675" spans="1:3">
      <c r="A5675" s="71" t="s">
        <v>11047</v>
      </c>
      <c r="B5675" s="72" t="s">
        <v>11048</v>
      </c>
      <c r="C5675" s="73">
        <v>0</v>
      </c>
    </row>
    <row r="5676" spans="1:3">
      <c r="A5676" s="68" t="s">
        <v>11049</v>
      </c>
      <c r="B5676" s="69" t="s">
        <v>11050</v>
      </c>
      <c r="C5676" s="70">
        <v>0</v>
      </c>
    </row>
    <row r="5677" spans="1:3">
      <c r="A5677" s="71" t="s">
        <v>11051</v>
      </c>
      <c r="B5677" s="72" t="s">
        <v>11052</v>
      </c>
      <c r="C5677" s="73">
        <v>0</v>
      </c>
    </row>
    <row r="5678" spans="1:3">
      <c r="A5678" s="68" t="s">
        <v>11053</v>
      </c>
      <c r="B5678" s="69" t="s">
        <v>11054</v>
      </c>
      <c r="C5678" s="70">
        <v>0</v>
      </c>
    </row>
    <row r="5679" spans="1:3">
      <c r="A5679" s="71" t="s">
        <v>11055</v>
      </c>
      <c r="B5679" s="72" t="s">
        <v>11056</v>
      </c>
      <c r="C5679" s="73">
        <v>0</v>
      </c>
    </row>
    <row r="5680" spans="1:3">
      <c r="A5680" s="68" t="s">
        <v>11057</v>
      </c>
      <c r="B5680" s="69" t="s">
        <v>11058</v>
      </c>
      <c r="C5680" s="70">
        <v>0</v>
      </c>
    </row>
    <row r="5681" spans="1:3">
      <c r="A5681" s="71" t="s">
        <v>11059</v>
      </c>
      <c r="B5681" s="72" t="s">
        <v>11060</v>
      </c>
      <c r="C5681" s="73">
        <v>0</v>
      </c>
    </row>
    <row r="5682" spans="1:3">
      <c r="A5682" s="68" t="s">
        <v>11061</v>
      </c>
      <c r="B5682" s="69" t="s">
        <v>11062</v>
      </c>
      <c r="C5682" s="70">
        <v>0</v>
      </c>
    </row>
    <row r="5683" spans="1:3">
      <c r="A5683" s="71" t="s">
        <v>11063</v>
      </c>
      <c r="B5683" s="72" t="s">
        <v>11064</v>
      </c>
      <c r="C5683" s="73">
        <v>0</v>
      </c>
    </row>
    <row r="5684" spans="1:3">
      <c r="A5684" s="68" t="s">
        <v>11065</v>
      </c>
      <c r="B5684" s="69" t="s">
        <v>11066</v>
      </c>
      <c r="C5684" s="70">
        <v>0</v>
      </c>
    </row>
    <row r="5685" spans="1:3">
      <c r="A5685" s="71" t="s">
        <v>11067</v>
      </c>
      <c r="B5685" s="72" t="s">
        <v>11068</v>
      </c>
      <c r="C5685" s="73">
        <v>0.1</v>
      </c>
    </row>
    <row r="5686" spans="1:3">
      <c r="A5686" s="68" t="s">
        <v>11069</v>
      </c>
      <c r="B5686" s="69" t="s">
        <v>11070</v>
      </c>
      <c r="C5686" s="70">
        <v>0</v>
      </c>
    </row>
    <row r="5687" spans="1:3">
      <c r="A5687" s="71" t="s">
        <v>11071</v>
      </c>
      <c r="B5687" s="72" t="s">
        <v>11072</v>
      </c>
      <c r="C5687" s="73">
        <v>0</v>
      </c>
    </row>
    <row r="5688" spans="1:3">
      <c r="A5688" s="68" t="s">
        <v>11073</v>
      </c>
      <c r="B5688" s="69" t="s">
        <v>11074</v>
      </c>
      <c r="C5688" s="70">
        <v>0</v>
      </c>
    </row>
    <row r="5689" spans="1:3">
      <c r="A5689" s="71" t="s">
        <v>11075</v>
      </c>
      <c r="B5689" s="72" t="s">
        <v>11076</v>
      </c>
      <c r="C5689" s="73">
        <v>4.0000000000000001E-3</v>
      </c>
    </row>
    <row r="5690" spans="1:3">
      <c r="A5690" s="68" t="s">
        <v>11077</v>
      </c>
      <c r="B5690" s="69" t="s">
        <v>11078</v>
      </c>
      <c r="C5690" s="70">
        <v>0</v>
      </c>
    </row>
    <row r="5691" spans="1:3">
      <c r="A5691" s="71" t="s">
        <v>11079</v>
      </c>
      <c r="B5691" s="72" t="s">
        <v>11080</v>
      </c>
      <c r="C5691" s="73">
        <v>0</v>
      </c>
    </row>
    <row r="5692" spans="1:3">
      <c r="A5692" s="68" t="s">
        <v>11081</v>
      </c>
      <c r="B5692" s="69" t="s">
        <v>11082</v>
      </c>
      <c r="C5692" s="70">
        <v>0</v>
      </c>
    </row>
    <row r="5693" spans="1:3">
      <c r="A5693" s="71" t="s">
        <v>11083</v>
      </c>
      <c r="B5693" s="72" t="s">
        <v>11084</v>
      </c>
      <c r="C5693" s="73">
        <v>0</v>
      </c>
    </row>
    <row r="5694" spans="1:3">
      <c r="A5694" s="68" t="s">
        <v>11085</v>
      </c>
      <c r="B5694" s="69" t="s">
        <v>11086</v>
      </c>
      <c r="C5694" s="70">
        <v>0</v>
      </c>
    </row>
    <row r="5695" spans="1:3">
      <c r="A5695" s="71" t="s">
        <v>11087</v>
      </c>
      <c r="B5695" s="72" t="s">
        <v>11088</v>
      </c>
      <c r="C5695" s="73">
        <v>0</v>
      </c>
    </row>
    <row r="5696" spans="1:3">
      <c r="A5696" s="68" t="s">
        <v>11089</v>
      </c>
      <c r="B5696" s="69" t="s">
        <v>11090</v>
      </c>
      <c r="C5696" s="70">
        <v>0</v>
      </c>
    </row>
    <row r="5697" spans="1:3">
      <c r="A5697" s="71" t="s">
        <v>11091</v>
      </c>
      <c r="B5697" s="72" t="s">
        <v>11092</v>
      </c>
      <c r="C5697" s="73">
        <v>0</v>
      </c>
    </row>
    <row r="5698" spans="1:3">
      <c r="A5698" s="68" t="s">
        <v>11093</v>
      </c>
      <c r="B5698" s="69" t="s">
        <v>11094</v>
      </c>
      <c r="C5698" s="70">
        <v>0</v>
      </c>
    </row>
    <row r="5699" spans="1:3">
      <c r="A5699" s="71" t="s">
        <v>11095</v>
      </c>
      <c r="B5699" s="72" t="s">
        <v>11096</v>
      </c>
      <c r="C5699" s="73">
        <v>0</v>
      </c>
    </row>
    <row r="5700" spans="1:3">
      <c r="A5700" s="68" t="s">
        <v>11097</v>
      </c>
      <c r="B5700" s="69" t="s">
        <v>11098</v>
      </c>
      <c r="C5700" s="70">
        <v>0</v>
      </c>
    </row>
    <row r="5701" spans="1:3">
      <c r="A5701" s="71" t="s">
        <v>11099</v>
      </c>
      <c r="B5701" s="72" t="s">
        <v>11100</v>
      </c>
      <c r="C5701" s="73">
        <v>0</v>
      </c>
    </row>
    <row r="5702" spans="1:3">
      <c r="A5702" s="68" t="s">
        <v>11101</v>
      </c>
      <c r="B5702" s="69" t="s">
        <v>11102</v>
      </c>
      <c r="C5702" s="70">
        <v>1E-3</v>
      </c>
    </row>
    <row r="5703" spans="1:3">
      <c r="A5703" s="71" t="s">
        <v>11103</v>
      </c>
      <c r="B5703" s="72" t="s">
        <v>11104</v>
      </c>
      <c r="C5703" s="73">
        <v>0</v>
      </c>
    </row>
    <row r="5704" spans="1:3">
      <c r="A5704" s="68" t="s">
        <v>11105</v>
      </c>
      <c r="B5704" s="69" t="s">
        <v>11106</v>
      </c>
      <c r="C5704" s="70">
        <v>0</v>
      </c>
    </row>
    <row r="5705" spans="1:3">
      <c r="A5705" s="71" t="s">
        <v>11107</v>
      </c>
      <c r="B5705" s="72" t="s">
        <v>11108</v>
      </c>
      <c r="C5705" s="73">
        <v>0</v>
      </c>
    </row>
    <row r="5706" spans="1:3">
      <c r="A5706" s="68" t="s">
        <v>11109</v>
      </c>
      <c r="B5706" s="69" t="s">
        <v>11110</v>
      </c>
      <c r="C5706" s="70">
        <v>0</v>
      </c>
    </row>
    <row r="5707" spans="1:3">
      <c r="A5707" s="71" t="s">
        <v>11111</v>
      </c>
      <c r="B5707" s="72" t="s">
        <v>11112</v>
      </c>
      <c r="C5707" s="73">
        <v>0</v>
      </c>
    </row>
    <row r="5708" spans="1:3">
      <c r="A5708" s="68" t="s">
        <v>11113</v>
      </c>
      <c r="B5708" s="69" t="s">
        <v>11114</v>
      </c>
      <c r="C5708" s="70">
        <v>0</v>
      </c>
    </row>
    <row r="5709" spans="1:3">
      <c r="A5709" s="71" t="s">
        <v>11115</v>
      </c>
      <c r="B5709" s="72" t="s">
        <v>11116</v>
      </c>
      <c r="C5709" s="73">
        <v>0</v>
      </c>
    </row>
    <row r="5710" spans="1:3">
      <c r="A5710" s="68" t="s">
        <v>11117</v>
      </c>
      <c r="B5710" s="69" t="s">
        <v>11118</v>
      </c>
      <c r="C5710" s="70">
        <v>0</v>
      </c>
    </row>
    <row r="5711" spans="1:3">
      <c r="A5711" s="71" t="s">
        <v>11119</v>
      </c>
      <c r="B5711" s="72" t="s">
        <v>11120</v>
      </c>
      <c r="C5711" s="73">
        <v>0</v>
      </c>
    </row>
    <row r="5712" spans="1:3">
      <c r="A5712" s="68" t="s">
        <v>11121</v>
      </c>
      <c r="B5712" s="69" t="s">
        <v>11122</v>
      </c>
      <c r="C5712" s="70">
        <v>0.02</v>
      </c>
    </row>
    <row r="5713" spans="1:3">
      <c r="A5713" s="71" t="s">
        <v>11123</v>
      </c>
      <c r="B5713" s="72" t="s">
        <v>11124</v>
      </c>
      <c r="C5713" s="73">
        <v>0</v>
      </c>
    </row>
    <row r="5714" spans="1:3">
      <c r="A5714" s="68" t="s">
        <v>11125</v>
      </c>
      <c r="B5714" s="69" t="s">
        <v>11126</v>
      </c>
      <c r="C5714" s="70">
        <v>0</v>
      </c>
    </row>
    <row r="5715" spans="1:3">
      <c r="A5715" s="71" t="s">
        <v>11127</v>
      </c>
      <c r="B5715" s="72" t="s">
        <v>11128</v>
      </c>
      <c r="C5715" s="73">
        <v>0</v>
      </c>
    </row>
    <row r="5716" spans="1:3">
      <c r="A5716" s="68" t="s">
        <v>11129</v>
      </c>
      <c r="B5716" s="69" t="s">
        <v>11130</v>
      </c>
      <c r="C5716" s="70">
        <v>0</v>
      </c>
    </row>
    <row r="5717" spans="1:3">
      <c r="A5717" s="71" t="s">
        <v>11131</v>
      </c>
      <c r="B5717" s="72" t="s">
        <v>11132</v>
      </c>
      <c r="C5717" s="73">
        <v>0</v>
      </c>
    </row>
    <row r="5718" spans="1:3">
      <c r="A5718" s="68" t="s">
        <v>11133</v>
      </c>
      <c r="B5718" s="69" t="s">
        <v>11134</v>
      </c>
      <c r="C5718" s="70">
        <v>0</v>
      </c>
    </row>
    <row r="5719" spans="1:3">
      <c r="A5719" s="71" t="s">
        <v>11135</v>
      </c>
      <c r="B5719" s="72" t="s">
        <v>11136</v>
      </c>
      <c r="C5719" s="73">
        <v>0</v>
      </c>
    </row>
    <row r="5720" spans="1:3">
      <c r="A5720" s="68" t="s">
        <v>11137</v>
      </c>
      <c r="B5720" s="69" t="s">
        <v>11138</v>
      </c>
      <c r="C5720" s="70">
        <v>0</v>
      </c>
    </row>
    <row r="5721" spans="1:3">
      <c r="A5721" s="71" t="s">
        <v>11139</v>
      </c>
      <c r="B5721" s="72" t="s">
        <v>11140</v>
      </c>
      <c r="C5721" s="73">
        <v>0</v>
      </c>
    </row>
    <row r="5722" spans="1:3">
      <c r="A5722" s="68" t="s">
        <v>11141</v>
      </c>
      <c r="B5722" s="69" t="s">
        <v>11142</v>
      </c>
      <c r="C5722" s="70">
        <v>0</v>
      </c>
    </row>
    <row r="5723" spans="1:3">
      <c r="A5723" s="71" t="s">
        <v>11143</v>
      </c>
      <c r="B5723" s="72" t="s">
        <v>11144</v>
      </c>
      <c r="C5723" s="73">
        <v>0</v>
      </c>
    </row>
    <row r="5724" spans="1:3">
      <c r="A5724" s="68" t="s">
        <v>11145</v>
      </c>
      <c r="B5724" s="69" t="s">
        <v>11146</v>
      </c>
      <c r="C5724" s="70">
        <v>0</v>
      </c>
    </row>
    <row r="5725" spans="1:3">
      <c r="A5725" s="71" t="s">
        <v>11147</v>
      </c>
      <c r="B5725" s="72" t="s">
        <v>11148</v>
      </c>
      <c r="C5725" s="73">
        <v>0</v>
      </c>
    </row>
    <row r="5726" spans="1:3">
      <c r="A5726" s="68" t="s">
        <v>11149</v>
      </c>
      <c r="B5726" s="69" t="s">
        <v>11150</v>
      </c>
      <c r="C5726" s="70">
        <v>0</v>
      </c>
    </row>
    <row r="5727" spans="1:3">
      <c r="A5727" s="71" t="s">
        <v>11151</v>
      </c>
      <c r="B5727" s="72" t="s">
        <v>11152</v>
      </c>
      <c r="C5727" s="73">
        <v>0</v>
      </c>
    </row>
    <row r="5728" spans="1:3">
      <c r="A5728" s="68" t="s">
        <v>11153</v>
      </c>
      <c r="B5728" s="69" t="s">
        <v>11154</v>
      </c>
      <c r="C5728" s="70">
        <v>0</v>
      </c>
    </row>
    <row r="5729" spans="1:3">
      <c r="A5729" s="71" t="s">
        <v>11155</v>
      </c>
      <c r="B5729" s="72" t="s">
        <v>11156</v>
      </c>
      <c r="C5729" s="73">
        <v>0</v>
      </c>
    </row>
    <row r="5730" spans="1:3">
      <c r="A5730" s="68" t="s">
        <v>11157</v>
      </c>
      <c r="B5730" s="69" t="s">
        <v>11158</v>
      </c>
      <c r="C5730" s="70">
        <v>0</v>
      </c>
    </row>
    <row r="5731" spans="1:3">
      <c r="A5731" s="71" t="s">
        <v>11159</v>
      </c>
      <c r="B5731" s="72" t="s">
        <v>11160</v>
      </c>
      <c r="C5731" s="73">
        <v>0</v>
      </c>
    </row>
    <row r="5732" spans="1:3">
      <c r="A5732" s="68" t="s">
        <v>11161</v>
      </c>
      <c r="B5732" s="69" t="s">
        <v>11162</v>
      </c>
      <c r="C5732" s="70">
        <v>0</v>
      </c>
    </row>
    <row r="5733" spans="1:3">
      <c r="A5733" s="71" t="s">
        <v>11163</v>
      </c>
      <c r="B5733" s="72" t="s">
        <v>11164</v>
      </c>
      <c r="C5733" s="73">
        <v>0</v>
      </c>
    </row>
    <row r="5734" spans="1:3">
      <c r="A5734" s="68" t="s">
        <v>11165</v>
      </c>
      <c r="B5734" s="69" t="s">
        <v>11166</v>
      </c>
      <c r="C5734" s="70">
        <v>0</v>
      </c>
    </row>
    <row r="5735" spans="1:3">
      <c r="A5735" s="71" t="s">
        <v>11167</v>
      </c>
      <c r="B5735" s="72" t="s">
        <v>11168</v>
      </c>
      <c r="C5735" s="73">
        <v>0</v>
      </c>
    </row>
    <row r="5736" spans="1:3">
      <c r="A5736" s="68" t="s">
        <v>11169</v>
      </c>
      <c r="B5736" s="69" t="s">
        <v>11170</v>
      </c>
      <c r="C5736" s="70">
        <v>0</v>
      </c>
    </row>
    <row r="5737" spans="1:3">
      <c r="A5737" s="71" t="s">
        <v>11171</v>
      </c>
      <c r="B5737" s="72" t="s">
        <v>11172</v>
      </c>
      <c r="C5737" s="73">
        <v>0</v>
      </c>
    </row>
    <row r="5738" spans="1:3">
      <c r="A5738" s="68" t="s">
        <v>11173</v>
      </c>
      <c r="B5738" s="69" t="s">
        <v>11174</v>
      </c>
      <c r="C5738" s="70">
        <v>0</v>
      </c>
    </row>
    <row r="5739" spans="1:3">
      <c r="A5739" s="71" t="s">
        <v>11175</v>
      </c>
      <c r="B5739" s="72" t="s">
        <v>11176</v>
      </c>
      <c r="C5739" s="73">
        <v>0</v>
      </c>
    </row>
    <row r="5740" spans="1:3">
      <c r="A5740" s="68" t="s">
        <v>11177</v>
      </c>
      <c r="B5740" s="69" t="s">
        <v>11178</v>
      </c>
      <c r="C5740" s="70">
        <v>0</v>
      </c>
    </row>
    <row r="5741" spans="1:3">
      <c r="A5741" s="71" t="s">
        <v>11179</v>
      </c>
      <c r="B5741" s="72" t="s">
        <v>11180</v>
      </c>
      <c r="C5741" s="73">
        <v>0</v>
      </c>
    </row>
    <row r="5742" spans="1:3">
      <c r="A5742" s="68" t="s">
        <v>11181</v>
      </c>
      <c r="B5742" s="69" t="s">
        <v>11182</v>
      </c>
      <c r="C5742" s="70">
        <v>0</v>
      </c>
    </row>
    <row r="5743" spans="1:3">
      <c r="A5743" s="71" t="s">
        <v>11183</v>
      </c>
      <c r="B5743" s="72" t="s">
        <v>11184</v>
      </c>
      <c r="C5743" s="73">
        <v>0</v>
      </c>
    </row>
    <row r="5744" spans="1:3">
      <c r="A5744" s="68" t="s">
        <v>11185</v>
      </c>
      <c r="B5744" s="69" t="s">
        <v>11186</v>
      </c>
      <c r="C5744" s="70">
        <v>0</v>
      </c>
    </row>
    <row r="5745" spans="1:3">
      <c r="A5745" s="71" t="s">
        <v>11187</v>
      </c>
      <c r="B5745" s="72" t="s">
        <v>11188</v>
      </c>
      <c r="C5745" s="73">
        <v>2.1999999999999999E-2</v>
      </c>
    </row>
    <row r="5746" spans="1:3">
      <c r="A5746" s="68" t="s">
        <v>11189</v>
      </c>
      <c r="B5746" s="69" t="s">
        <v>11190</v>
      </c>
      <c r="C5746" s="70">
        <v>2.1999999999999999E-2</v>
      </c>
    </row>
    <row r="5747" spans="1:3">
      <c r="A5747" s="71" t="s">
        <v>11191</v>
      </c>
      <c r="B5747" s="72" t="s">
        <v>11192</v>
      </c>
      <c r="C5747" s="73">
        <v>0</v>
      </c>
    </row>
    <row r="5748" spans="1:3">
      <c r="A5748" s="68" t="s">
        <v>11193</v>
      </c>
      <c r="B5748" s="69" t="s">
        <v>11194</v>
      </c>
      <c r="C5748" s="70">
        <v>0</v>
      </c>
    </row>
    <row r="5749" spans="1:3">
      <c r="A5749" s="71" t="s">
        <v>11195</v>
      </c>
      <c r="B5749" s="72" t="s">
        <v>11196</v>
      </c>
      <c r="C5749" s="73">
        <v>0</v>
      </c>
    </row>
    <row r="5750" spans="1:3">
      <c r="A5750" s="68" t="s">
        <v>11197</v>
      </c>
      <c r="B5750" s="69" t="s">
        <v>11198</v>
      </c>
      <c r="C5750" s="70">
        <v>0</v>
      </c>
    </row>
    <row r="5751" spans="1:3">
      <c r="A5751" s="71" t="s">
        <v>11199</v>
      </c>
      <c r="B5751" s="72" t="s">
        <v>11200</v>
      </c>
      <c r="C5751" s="73">
        <v>0</v>
      </c>
    </row>
    <row r="5752" spans="1:3">
      <c r="A5752" s="68" t="s">
        <v>11201</v>
      </c>
      <c r="B5752" s="69" t="s">
        <v>11202</v>
      </c>
      <c r="C5752" s="70">
        <v>0</v>
      </c>
    </row>
    <row r="5753" spans="1:3">
      <c r="A5753" s="71" t="s">
        <v>11203</v>
      </c>
      <c r="B5753" s="72" t="s">
        <v>11204</v>
      </c>
      <c r="C5753" s="73">
        <v>0</v>
      </c>
    </row>
    <row r="5754" spans="1:3">
      <c r="A5754" s="68" t="s">
        <v>11205</v>
      </c>
      <c r="B5754" s="69" t="s">
        <v>11206</v>
      </c>
      <c r="C5754" s="70">
        <v>0</v>
      </c>
    </row>
    <row r="5755" spans="1:3">
      <c r="A5755" s="71" t="s">
        <v>11207</v>
      </c>
      <c r="B5755" s="72" t="s">
        <v>11208</v>
      </c>
      <c r="C5755" s="73">
        <v>0</v>
      </c>
    </row>
    <row r="5756" spans="1:3">
      <c r="A5756" s="68" t="s">
        <v>11209</v>
      </c>
      <c r="B5756" s="69" t="s">
        <v>11210</v>
      </c>
      <c r="C5756" s="70">
        <v>0</v>
      </c>
    </row>
    <row r="5757" spans="1:3">
      <c r="A5757" s="71" t="s">
        <v>11211</v>
      </c>
      <c r="B5757" s="72" t="s">
        <v>11212</v>
      </c>
      <c r="C5757" s="73">
        <v>0</v>
      </c>
    </row>
    <row r="5758" spans="1:3">
      <c r="A5758" s="68" t="s">
        <v>11213</v>
      </c>
      <c r="B5758" s="69" t="s">
        <v>11214</v>
      </c>
      <c r="C5758" s="70">
        <v>0</v>
      </c>
    </row>
    <row r="5759" spans="1:3">
      <c r="A5759" s="71" t="s">
        <v>11215</v>
      </c>
      <c r="B5759" s="72" t="s">
        <v>11216</v>
      </c>
      <c r="C5759" s="73">
        <v>0</v>
      </c>
    </row>
    <row r="5760" spans="1:3">
      <c r="A5760" s="68" t="s">
        <v>11217</v>
      </c>
      <c r="B5760" s="69" t="s">
        <v>11218</v>
      </c>
      <c r="C5760" s="70">
        <v>0</v>
      </c>
    </row>
    <row r="5761" spans="1:3">
      <c r="A5761" s="71" t="s">
        <v>11219</v>
      </c>
      <c r="B5761" s="72" t="s">
        <v>11220</v>
      </c>
      <c r="C5761" s="73">
        <v>0</v>
      </c>
    </row>
    <row r="5762" spans="1:3">
      <c r="A5762" s="68" t="s">
        <v>11221</v>
      </c>
      <c r="B5762" s="69" t="s">
        <v>11222</v>
      </c>
      <c r="C5762" s="70">
        <v>0</v>
      </c>
    </row>
    <row r="5763" spans="1:3">
      <c r="A5763" s="71" t="s">
        <v>11223</v>
      </c>
      <c r="B5763" s="72" t="s">
        <v>11224</v>
      </c>
      <c r="C5763" s="73">
        <v>0</v>
      </c>
    </row>
    <row r="5764" spans="1:3">
      <c r="A5764" s="68" t="s">
        <v>11225</v>
      </c>
      <c r="B5764" s="69" t="s">
        <v>11226</v>
      </c>
      <c r="C5764" s="70">
        <v>0</v>
      </c>
    </row>
    <row r="5765" spans="1:3">
      <c r="A5765" s="71" t="s">
        <v>11227</v>
      </c>
      <c r="B5765" s="72" t="s">
        <v>11228</v>
      </c>
      <c r="C5765" s="73">
        <v>0</v>
      </c>
    </row>
    <row r="5766" spans="1:3">
      <c r="A5766" s="68" t="s">
        <v>11229</v>
      </c>
      <c r="B5766" s="69" t="s">
        <v>1185</v>
      </c>
      <c r="C5766" s="70">
        <v>6.0000000000000001E-3</v>
      </c>
    </row>
    <row r="5767" spans="1:3">
      <c r="A5767" s="71" t="s">
        <v>11230</v>
      </c>
      <c r="B5767" s="72" t="s">
        <v>11231</v>
      </c>
      <c r="C5767" s="73">
        <v>0</v>
      </c>
    </row>
    <row r="5768" spans="1:3">
      <c r="A5768" s="68" t="s">
        <v>11232</v>
      </c>
      <c r="B5768" s="69" t="s">
        <v>11233</v>
      </c>
      <c r="C5768" s="70">
        <v>0</v>
      </c>
    </row>
    <row r="5769" spans="1:3">
      <c r="A5769" s="71" t="s">
        <v>11234</v>
      </c>
      <c r="B5769" s="72" t="s">
        <v>11235</v>
      </c>
      <c r="C5769" s="73">
        <v>0</v>
      </c>
    </row>
    <row r="5770" spans="1:3">
      <c r="A5770" s="68" t="s">
        <v>11236</v>
      </c>
      <c r="B5770" s="69" t="s">
        <v>11237</v>
      </c>
      <c r="C5770" s="70">
        <v>0</v>
      </c>
    </row>
    <row r="5771" spans="1:3">
      <c r="A5771" s="71" t="s">
        <v>11238</v>
      </c>
      <c r="B5771" s="72" t="s">
        <v>11239</v>
      </c>
      <c r="C5771" s="73">
        <v>0</v>
      </c>
    </row>
    <row r="5772" spans="1:3">
      <c r="A5772" s="68" t="s">
        <v>11240</v>
      </c>
      <c r="B5772" s="69" t="s">
        <v>11241</v>
      </c>
      <c r="C5772" s="70">
        <v>0</v>
      </c>
    </row>
    <row r="5773" spans="1:3">
      <c r="A5773" s="71" t="s">
        <v>11242</v>
      </c>
      <c r="B5773" s="72" t="s">
        <v>11243</v>
      </c>
      <c r="C5773" s="73">
        <v>0</v>
      </c>
    </row>
    <row r="5774" spans="1:3">
      <c r="A5774" s="68" t="s">
        <v>11244</v>
      </c>
      <c r="B5774" s="69" t="s">
        <v>11245</v>
      </c>
      <c r="C5774" s="70">
        <v>0</v>
      </c>
    </row>
    <row r="5775" spans="1:3">
      <c r="A5775" s="71" t="s">
        <v>11246</v>
      </c>
      <c r="B5775" s="72" t="s">
        <v>11247</v>
      </c>
      <c r="C5775" s="73">
        <v>0</v>
      </c>
    </row>
    <row r="5776" spans="1:3">
      <c r="A5776" s="68" t="s">
        <v>11248</v>
      </c>
      <c r="B5776" s="69" t="s">
        <v>11249</v>
      </c>
      <c r="C5776" s="70">
        <v>0</v>
      </c>
    </row>
    <row r="5777" spans="1:3">
      <c r="A5777" s="71" t="s">
        <v>11250</v>
      </c>
      <c r="B5777" s="72" t="s">
        <v>11251</v>
      </c>
      <c r="C5777" s="73">
        <v>0</v>
      </c>
    </row>
    <row r="5778" spans="1:3">
      <c r="A5778" s="68" t="s">
        <v>11252</v>
      </c>
      <c r="B5778" s="69" t="s">
        <v>11253</v>
      </c>
      <c r="C5778" s="70">
        <v>0</v>
      </c>
    </row>
    <row r="5779" spans="1:3">
      <c r="A5779" s="71" t="s">
        <v>11254</v>
      </c>
      <c r="B5779" s="72" t="s">
        <v>11255</v>
      </c>
      <c r="C5779" s="73">
        <v>0</v>
      </c>
    </row>
    <row r="5780" spans="1:3">
      <c r="A5780" s="68" t="s">
        <v>11256</v>
      </c>
      <c r="B5780" s="69" t="s">
        <v>11257</v>
      </c>
      <c r="C5780" s="70">
        <v>0</v>
      </c>
    </row>
    <row r="5781" spans="1:3">
      <c r="A5781" s="71" t="s">
        <v>11258</v>
      </c>
      <c r="B5781" s="72" t="s">
        <v>11259</v>
      </c>
      <c r="C5781" s="73">
        <v>0</v>
      </c>
    </row>
    <row r="5782" spans="1:3">
      <c r="A5782" s="68" t="s">
        <v>11260</v>
      </c>
      <c r="B5782" s="69" t="s">
        <v>11261</v>
      </c>
      <c r="C5782" s="70">
        <v>0</v>
      </c>
    </row>
    <row r="5783" spans="1:3">
      <c r="A5783" s="71" t="s">
        <v>11262</v>
      </c>
      <c r="B5783" s="72" t="s">
        <v>11263</v>
      </c>
      <c r="C5783" s="73">
        <v>0</v>
      </c>
    </row>
    <row r="5784" spans="1:3">
      <c r="A5784" s="68" t="s">
        <v>11264</v>
      </c>
      <c r="B5784" s="69" t="s">
        <v>11265</v>
      </c>
      <c r="C5784" s="70">
        <v>0</v>
      </c>
    </row>
    <row r="5785" spans="1:3">
      <c r="A5785" s="71" t="s">
        <v>11266</v>
      </c>
      <c r="B5785" s="72" t="s">
        <v>11267</v>
      </c>
      <c r="C5785" s="73">
        <v>0</v>
      </c>
    </row>
    <row r="5786" spans="1:3">
      <c r="A5786" s="68" t="s">
        <v>11268</v>
      </c>
      <c r="B5786" s="69" t="s">
        <v>11269</v>
      </c>
      <c r="C5786" s="70">
        <v>0</v>
      </c>
    </row>
    <row r="5787" spans="1:3">
      <c r="A5787" s="71" t="s">
        <v>11270</v>
      </c>
      <c r="B5787" s="72" t="s">
        <v>11271</v>
      </c>
      <c r="C5787" s="73">
        <v>0</v>
      </c>
    </row>
    <row r="5788" spans="1:3">
      <c r="A5788" s="68" t="s">
        <v>11272</v>
      </c>
      <c r="B5788" s="69" t="s">
        <v>11273</v>
      </c>
      <c r="C5788" s="70">
        <v>0</v>
      </c>
    </row>
    <row r="5789" spans="1:3">
      <c r="A5789" s="71" t="s">
        <v>11274</v>
      </c>
      <c r="B5789" s="72" t="s">
        <v>11275</v>
      </c>
      <c r="C5789" s="73">
        <v>0</v>
      </c>
    </row>
    <row r="5790" spans="1:3">
      <c r="A5790" s="68" t="s">
        <v>11276</v>
      </c>
      <c r="B5790" s="69" t="s">
        <v>11277</v>
      </c>
      <c r="C5790" s="70">
        <v>0</v>
      </c>
    </row>
    <row r="5791" spans="1:3">
      <c r="A5791" s="71" t="s">
        <v>11278</v>
      </c>
      <c r="B5791" s="72" t="s">
        <v>11279</v>
      </c>
      <c r="C5791" s="73">
        <v>1.2E-2</v>
      </c>
    </row>
    <row r="5792" spans="1:3">
      <c r="A5792" s="68" t="s">
        <v>11280</v>
      </c>
      <c r="B5792" s="69" t="s">
        <v>11281</v>
      </c>
      <c r="C5792" s="70">
        <v>0</v>
      </c>
    </row>
    <row r="5793" spans="1:3">
      <c r="A5793" s="71" t="s">
        <v>11282</v>
      </c>
      <c r="B5793" s="72" t="s">
        <v>11283</v>
      </c>
      <c r="C5793" s="73">
        <v>0</v>
      </c>
    </row>
    <row r="5794" spans="1:3">
      <c r="A5794" s="68" t="s">
        <v>11284</v>
      </c>
      <c r="B5794" s="69" t="s">
        <v>11285</v>
      </c>
      <c r="C5794" s="70">
        <v>1E-3</v>
      </c>
    </row>
    <row r="5795" spans="1:3">
      <c r="A5795" s="71" t="s">
        <v>11286</v>
      </c>
      <c r="B5795" s="72" t="s">
        <v>11287</v>
      </c>
      <c r="C5795" s="73">
        <v>6.0000000000000001E-3</v>
      </c>
    </row>
    <row r="5796" spans="1:3">
      <c r="A5796" s="68" t="s">
        <v>11288</v>
      </c>
      <c r="B5796" s="69" t="s">
        <v>11289</v>
      </c>
      <c r="C5796" s="70">
        <v>2E-3</v>
      </c>
    </row>
    <row r="5797" spans="1:3">
      <c r="A5797" s="71" t="s">
        <v>11290</v>
      </c>
      <c r="B5797" s="72" t="s">
        <v>11291</v>
      </c>
      <c r="C5797" s="73">
        <v>7.0000000000000001E-3</v>
      </c>
    </row>
    <row r="5798" spans="1:3">
      <c r="A5798" s="68" t="s">
        <v>11292</v>
      </c>
      <c r="B5798" s="69" t="s">
        <v>11293</v>
      </c>
      <c r="C5798" s="70">
        <v>2.1999999999999999E-2</v>
      </c>
    </row>
    <row r="5799" spans="1:3">
      <c r="A5799" s="71" t="s">
        <v>11294</v>
      </c>
      <c r="B5799" s="72" t="s">
        <v>11295</v>
      </c>
      <c r="C5799" s="73">
        <v>0</v>
      </c>
    </row>
    <row r="5800" spans="1:3">
      <c r="A5800" s="68" t="s">
        <v>11296</v>
      </c>
      <c r="B5800" s="69" t="s">
        <v>11297</v>
      </c>
      <c r="C5800" s="70">
        <v>0</v>
      </c>
    </row>
    <row r="5801" spans="1:3">
      <c r="A5801" s="71" t="s">
        <v>11298</v>
      </c>
      <c r="B5801" s="72" t="s">
        <v>11299</v>
      </c>
      <c r="C5801" s="73">
        <v>0</v>
      </c>
    </row>
    <row r="5802" spans="1:3">
      <c r="A5802" s="68" t="s">
        <v>11300</v>
      </c>
      <c r="B5802" s="69" t="s">
        <v>11301</v>
      </c>
      <c r="C5802" s="70">
        <v>0</v>
      </c>
    </row>
    <row r="5803" spans="1:3">
      <c r="A5803" s="71" t="s">
        <v>11302</v>
      </c>
      <c r="B5803" s="72" t="s">
        <v>11303</v>
      </c>
      <c r="C5803" s="73">
        <v>0</v>
      </c>
    </row>
    <row r="5804" spans="1:3">
      <c r="A5804" s="68" t="s">
        <v>11304</v>
      </c>
      <c r="B5804" s="69" t="s">
        <v>11305</v>
      </c>
      <c r="C5804" s="70">
        <v>0</v>
      </c>
    </row>
    <row r="5805" spans="1:3">
      <c r="A5805" s="71" t="s">
        <v>11306</v>
      </c>
      <c r="B5805" s="72" t="s">
        <v>11307</v>
      </c>
      <c r="C5805" s="73">
        <v>0</v>
      </c>
    </row>
    <row r="5806" spans="1:3">
      <c r="A5806" s="68" t="s">
        <v>11308</v>
      </c>
      <c r="B5806" s="69" t="s">
        <v>11309</v>
      </c>
      <c r="C5806" s="70">
        <v>0</v>
      </c>
    </row>
    <row r="5807" spans="1:3">
      <c r="A5807" s="71" t="s">
        <v>11310</v>
      </c>
      <c r="B5807" s="72" t="s">
        <v>11311</v>
      </c>
      <c r="C5807" s="73">
        <v>0</v>
      </c>
    </row>
    <row r="5808" spans="1:3">
      <c r="A5808" s="68" t="s">
        <v>11312</v>
      </c>
      <c r="B5808" s="69" t="s">
        <v>11313</v>
      </c>
      <c r="C5808" s="70">
        <v>0</v>
      </c>
    </row>
    <row r="5809" spans="1:3">
      <c r="A5809" s="71" t="s">
        <v>11314</v>
      </c>
      <c r="B5809" s="72" t="s">
        <v>11315</v>
      </c>
      <c r="C5809" s="73">
        <v>6.0000000000000001E-3</v>
      </c>
    </row>
    <row r="5810" spans="1:3">
      <c r="A5810" s="68" t="s">
        <v>11316</v>
      </c>
      <c r="B5810" s="69" t="s">
        <v>11317</v>
      </c>
      <c r="C5810" s="70">
        <v>0</v>
      </c>
    </row>
    <row r="5811" spans="1:3">
      <c r="A5811" s="71" t="s">
        <v>11318</v>
      </c>
      <c r="B5811" s="72" t="s">
        <v>11319</v>
      </c>
      <c r="C5811" s="73">
        <v>0</v>
      </c>
    </row>
    <row r="5812" spans="1:3">
      <c r="A5812" s="68" t="s">
        <v>11320</v>
      </c>
      <c r="B5812" s="69" t="s">
        <v>11321</v>
      </c>
      <c r="C5812" s="70">
        <v>0</v>
      </c>
    </row>
    <row r="5813" spans="1:3">
      <c r="A5813" s="71" t="s">
        <v>11322</v>
      </c>
      <c r="B5813" s="72" t="s">
        <v>11323</v>
      </c>
      <c r="C5813" s="73">
        <v>0</v>
      </c>
    </row>
    <row r="5814" spans="1:3">
      <c r="A5814" s="68" t="s">
        <v>11324</v>
      </c>
      <c r="B5814" s="69" t="s">
        <v>11325</v>
      </c>
      <c r="C5814" s="70">
        <v>0</v>
      </c>
    </row>
    <row r="5815" spans="1:3">
      <c r="A5815" s="71" t="s">
        <v>11326</v>
      </c>
      <c r="B5815" s="72" t="s">
        <v>11327</v>
      </c>
      <c r="C5815" s="73">
        <v>0</v>
      </c>
    </row>
    <row r="5816" spans="1:3">
      <c r="A5816" s="68" t="s">
        <v>11328</v>
      </c>
      <c r="B5816" s="69" t="s">
        <v>11329</v>
      </c>
      <c r="C5816" s="70">
        <v>0</v>
      </c>
    </row>
    <row r="5817" spans="1:3">
      <c r="A5817" s="71" t="s">
        <v>11330</v>
      </c>
      <c r="B5817" s="72" t="s">
        <v>11331</v>
      </c>
      <c r="C5817" s="73">
        <v>0</v>
      </c>
    </row>
    <row r="5818" spans="1:3">
      <c r="A5818" s="68" t="s">
        <v>11332</v>
      </c>
      <c r="B5818" s="69" t="s">
        <v>11333</v>
      </c>
      <c r="C5818" s="70">
        <v>0</v>
      </c>
    </row>
    <row r="5819" spans="1:3">
      <c r="A5819" s="71" t="s">
        <v>11334</v>
      </c>
      <c r="B5819" s="72" t="s">
        <v>11335</v>
      </c>
      <c r="C5819" s="73">
        <v>0</v>
      </c>
    </row>
    <row r="5820" spans="1:3">
      <c r="A5820" s="68" t="s">
        <v>11336</v>
      </c>
      <c r="B5820" s="69" t="s">
        <v>11337</v>
      </c>
      <c r="C5820" s="70">
        <v>0</v>
      </c>
    </row>
    <row r="5821" spans="1:3">
      <c r="A5821" s="71" t="s">
        <v>11338</v>
      </c>
      <c r="B5821" s="72" t="s">
        <v>11339</v>
      </c>
      <c r="C5821" s="73">
        <v>0</v>
      </c>
    </row>
    <row r="5822" spans="1:3">
      <c r="A5822" s="68" t="s">
        <v>11340</v>
      </c>
      <c r="B5822" s="69" t="s">
        <v>11341</v>
      </c>
      <c r="C5822" s="70">
        <v>0</v>
      </c>
    </row>
    <row r="5823" spans="1:3">
      <c r="A5823" s="71" t="s">
        <v>11342</v>
      </c>
      <c r="B5823" s="72" t="s">
        <v>11343</v>
      </c>
      <c r="C5823" s="73">
        <v>0</v>
      </c>
    </row>
    <row r="5824" spans="1:3">
      <c r="A5824" s="68" t="s">
        <v>11344</v>
      </c>
      <c r="B5824" s="69" t="s">
        <v>11345</v>
      </c>
      <c r="C5824" s="70">
        <v>0</v>
      </c>
    </row>
    <row r="5825" spans="1:3">
      <c r="A5825" s="71" t="s">
        <v>11346</v>
      </c>
      <c r="B5825" s="72" t="s">
        <v>11347</v>
      </c>
      <c r="C5825" s="73">
        <v>0</v>
      </c>
    </row>
    <row r="5826" spans="1:3">
      <c r="A5826" s="68" t="s">
        <v>11348</v>
      </c>
      <c r="B5826" s="69" t="s">
        <v>11349</v>
      </c>
      <c r="C5826" s="70">
        <v>0</v>
      </c>
    </row>
    <row r="5827" spans="1:3">
      <c r="A5827" s="71" t="s">
        <v>11350</v>
      </c>
      <c r="B5827" s="72" t="s">
        <v>11351</v>
      </c>
      <c r="C5827" s="73">
        <v>0</v>
      </c>
    </row>
    <row r="5828" spans="1:3">
      <c r="A5828" s="68" t="s">
        <v>11352</v>
      </c>
      <c r="B5828" s="69" t="s">
        <v>11353</v>
      </c>
      <c r="C5828" s="70">
        <v>0</v>
      </c>
    </row>
    <row r="5829" spans="1:3">
      <c r="A5829" s="71" t="s">
        <v>11354</v>
      </c>
      <c r="B5829" s="72" t="s">
        <v>11355</v>
      </c>
      <c r="C5829" s="73">
        <v>0</v>
      </c>
    </row>
    <row r="5830" spans="1:3">
      <c r="A5830" s="68" t="s">
        <v>11356</v>
      </c>
      <c r="B5830" s="69" t="s">
        <v>11357</v>
      </c>
      <c r="C5830" s="70">
        <v>0</v>
      </c>
    </row>
    <row r="5831" spans="1:3">
      <c r="A5831" s="71" t="s">
        <v>11358</v>
      </c>
      <c r="B5831" s="72" t="s">
        <v>11359</v>
      </c>
      <c r="C5831" s="73">
        <v>0</v>
      </c>
    </row>
    <row r="5832" spans="1:3">
      <c r="A5832" s="68" t="s">
        <v>11360</v>
      </c>
      <c r="B5832" s="69" t="s">
        <v>11361</v>
      </c>
      <c r="C5832" s="70">
        <v>0</v>
      </c>
    </row>
    <row r="5833" spans="1:3">
      <c r="A5833" s="71" t="s">
        <v>11362</v>
      </c>
      <c r="B5833" s="72" t="s">
        <v>11363</v>
      </c>
      <c r="C5833" s="73">
        <v>8.0000000000000002E-3</v>
      </c>
    </row>
    <row r="5834" spans="1:3">
      <c r="A5834" s="68" t="s">
        <v>11364</v>
      </c>
      <c r="B5834" s="69" t="s">
        <v>11365</v>
      </c>
      <c r="C5834" s="70">
        <v>0.01</v>
      </c>
    </row>
    <row r="5835" spans="1:3">
      <c r="A5835" s="71" t="s">
        <v>11366</v>
      </c>
      <c r="B5835" s="72" t="s">
        <v>11367</v>
      </c>
      <c r="C5835" s="73">
        <v>1.2E-2</v>
      </c>
    </row>
    <row r="5836" spans="1:3">
      <c r="A5836" s="68" t="s">
        <v>11368</v>
      </c>
      <c r="B5836" s="69" t="s">
        <v>11369</v>
      </c>
      <c r="C5836" s="70">
        <v>0</v>
      </c>
    </row>
    <row r="5837" spans="1:3">
      <c r="A5837" s="71" t="s">
        <v>11370</v>
      </c>
      <c r="B5837" s="72" t="s">
        <v>11371</v>
      </c>
      <c r="C5837" s="73">
        <v>0</v>
      </c>
    </row>
    <row r="5838" spans="1:3">
      <c r="A5838" s="68" t="s">
        <v>11372</v>
      </c>
      <c r="B5838" s="69" t="s">
        <v>11373</v>
      </c>
      <c r="C5838" s="70">
        <v>0</v>
      </c>
    </row>
    <row r="5839" spans="1:3">
      <c r="A5839" s="71" t="s">
        <v>11374</v>
      </c>
      <c r="B5839" s="72" t="s">
        <v>11375</v>
      </c>
      <c r="C5839" s="73">
        <v>0</v>
      </c>
    </row>
    <row r="5840" spans="1:3">
      <c r="A5840" s="68" t="s">
        <v>11376</v>
      </c>
      <c r="B5840" s="69" t="s">
        <v>11377</v>
      </c>
      <c r="C5840" s="70">
        <v>0</v>
      </c>
    </row>
    <row r="5841" spans="1:3">
      <c r="A5841" s="71" t="s">
        <v>11378</v>
      </c>
      <c r="B5841" s="72" t="s">
        <v>11379</v>
      </c>
      <c r="C5841" s="73">
        <v>0</v>
      </c>
    </row>
    <row r="5842" spans="1:3">
      <c r="A5842" s="68" t="s">
        <v>11380</v>
      </c>
      <c r="B5842" s="69" t="s">
        <v>11381</v>
      </c>
      <c r="C5842" s="70">
        <v>0</v>
      </c>
    </row>
    <row r="5843" spans="1:3">
      <c r="A5843" s="71" t="s">
        <v>11382</v>
      </c>
      <c r="B5843" s="72" t="s">
        <v>11383</v>
      </c>
      <c r="C5843" s="73">
        <v>3.0000000000000001E-3</v>
      </c>
    </row>
    <row r="5844" spans="1:3">
      <c r="A5844" s="68" t="s">
        <v>11384</v>
      </c>
      <c r="B5844" s="69" t="s">
        <v>11385</v>
      </c>
      <c r="C5844" s="70">
        <v>2E-3</v>
      </c>
    </row>
    <row r="5845" spans="1:3">
      <c r="A5845" s="71" t="s">
        <v>11386</v>
      </c>
      <c r="B5845" s="72" t="s">
        <v>11387</v>
      </c>
      <c r="C5845" s="73">
        <v>2E-3</v>
      </c>
    </row>
    <row r="5846" spans="1:3">
      <c r="A5846" s="68" t="s">
        <v>11388</v>
      </c>
      <c r="B5846" s="69" t="s">
        <v>11389</v>
      </c>
      <c r="C5846" s="70">
        <v>2E-3</v>
      </c>
    </row>
    <row r="5847" spans="1:3">
      <c r="A5847" s="71" t="s">
        <v>11390</v>
      </c>
      <c r="B5847" s="72" t="s">
        <v>11391</v>
      </c>
      <c r="C5847" s="73">
        <v>3.0000000000000001E-3</v>
      </c>
    </row>
    <row r="5848" spans="1:3">
      <c r="A5848" s="68" t="s">
        <v>11392</v>
      </c>
      <c r="B5848" s="69" t="s">
        <v>11393</v>
      </c>
      <c r="C5848" s="70">
        <v>6.0000000000000001E-3</v>
      </c>
    </row>
    <row r="5849" spans="1:3">
      <c r="A5849" s="71" t="s">
        <v>11394</v>
      </c>
      <c r="B5849" s="72" t="s">
        <v>11395</v>
      </c>
      <c r="C5849" s="73">
        <v>1.2E-2</v>
      </c>
    </row>
    <row r="5850" spans="1:3">
      <c r="A5850" s="68" t="s">
        <v>11396</v>
      </c>
      <c r="B5850" s="69" t="s">
        <v>11397</v>
      </c>
      <c r="C5850" s="70">
        <v>0.02</v>
      </c>
    </row>
    <row r="5851" spans="1:3">
      <c r="A5851" s="71" t="s">
        <v>11398</v>
      </c>
      <c r="B5851" s="72" t="s">
        <v>11399</v>
      </c>
      <c r="C5851" s="73">
        <v>1E-3</v>
      </c>
    </row>
    <row r="5852" spans="1:3">
      <c r="A5852" s="68" t="s">
        <v>11400</v>
      </c>
      <c r="B5852" s="69" t="s">
        <v>11401</v>
      </c>
      <c r="C5852" s="70">
        <v>0</v>
      </c>
    </row>
    <row r="5853" spans="1:3">
      <c r="A5853" s="71" t="s">
        <v>11402</v>
      </c>
      <c r="B5853" s="72" t="s">
        <v>11403</v>
      </c>
      <c r="C5853" s="73">
        <v>1E-3</v>
      </c>
    </row>
    <row r="5854" spans="1:3">
      <c r="A5854" s="68" t="s">
        <v>11404</v>
      </c>
      <c r="B5854" s="69" t="s">
        <v>11405</v>
      </c>
      <c r="C5854" s="70">
        <v>6.0000000000000001E-3</v>
      </c>
    </row>
    <row r="5855" spans="1:3">
      <c r="A5855" s="71" t="s">
        <v>11406</v>
      </c>
      <c r="B5855" s="72" t="s">
        <v>11407</v>
      </c>
      <c r="C5855" s="73">
        <v>3.0000000000000001E-3</v>
      </c>
    </row>
    <row r="5856" spans="1:3">
      <c r="A5856" s="68" t="s">
        <v>11408</v>
      </c>
      <c r="B5856" s="69" t="s">
        <v>11409</v>
      </c>
      <c r="C5856" s="70">
        <v>0</v>
      </c>
    </row>
    <row r="5857" spans="1:3">
      <c r="A5857" s="71" t="s">
        <v>11410</v>
      </c>
      <c r="B5857" s="72" t="s">
        <v>11411</v>
      </c>
      <c r="C5857" s="73">
        <v>0</v>
      </c>
    </row>
    <row r="5858" spans="1:3">
      <c r="A5858" s="68" t="s">
        <v>11412</v>
      </c>
      <c r="B5858" s="69" t="s">
        <v>11413</v>
      </c>
      <c r="C5858" s="70">
        <v>1E-3</v>
      </c>
    </row>
    <row r="5859" spans="1:3">
      <c r="A5859" s="71" t="s">
        <v>11414</v>
      </c>
      <c r="B5859" s="72" t="s">
        <v>11415</v>
      </c>
      <c r="C5859" s="73">
        <v>1E-3</v>
      </c>
    </row>
    <row r="5860" spans="1:3">
      <c r="A5860" s="68" t="s">
        <v>11416</v>
      </c>
      <c r="B5860" s="69" t="s">
        <v>11417</v>
      </c>
      <c r="C5860" s="70">
        <v>0</v>
      </c>
    </row>
    <row r="5861" spans="1:3">
      <c r="A5861" s="71" t="s">
        <v>11418</v>
      </c>
      <c r="B5861" s="72" t="s">
        <v>11419</v>
      </c>
      <c r="C5861" s="73">
        <v>0</v>
      </c>
    </row>
    <row r="5862" spans="1:3">
      <c r="A5862" s="68" t="s">
        <v>11420</v>
      </c>
      <c r="B5862" s="69" t="s">
        <v>11421</v>
      </c>
      <c r="C5862" s="70">
        <v>0</v>
      </c>
    </row>
    <row r="5863" spans="1:3">
      <c r="A5863" s="71" t="s">
        <v>11422</v>
      </c>
      <c r="B5863" s="72" t="s">
        <v>11423</v>
      </c>
      <c r="C5863" s="73">
        <v>0</v>
      </c>
    </row>
    <row r="5864" spans="1:3">
      <c r="A5864" s="68" t="s">
        <v>11424</v>
      </c>
      <c r="B5864" s="69" t="s">
        <v>11425</v>
      </c>
      <c r="C5864" s="70">
        <v>0</v>
      </c>
    </row>
    <row r="5865" spans="1:3">
      <c r="A5865" s="71" t="s">
        <v>11426</v>
      </c>
      <c r="B5865" s="72" t="s">
        <v>11427</v>
      </c>
      <c r="C5865" s="73">
        <v>0</v>
      </c>
    </row>
    <row r="5866" spans="1:3">
      <c r="A5866" s="68" t="s">
        <v>11428</v>
      </c>
      <c r="B5866" s="69" t="s">
        <v>11429</v>
      </c>
      <c r="C5866" s="70">
        <v>0</v>
      </c>
    </row>
    <row r="5867" spans="1:3">
      <c r="A5867" s="71" t="s">
        <v>11430</v>
      </c>
      <c r="B5867" s="72" t="s">
        <v>11431</v>
      </c>
      <c r="C5867" s="73">
        <v>0</v>
      </c>
    </row>
    <row r="5868" spans="1:3">
      <c r="A5868" s="68" t="s">
        <v>11432</v>
      </c>
      <c r="B5868" s="69" t="s">
        <v>11433</v>
      </c>
      <c r="C5868" s="70">
        <v>0</v>
      </c>
    </row>
    <row r="5869" spans="1:3">
      <c r="A5869" s="71" t="s">
        <v>11434</v>
      </c>
      <c r="B5869" s="72" t="s">
        <v>11435</v>
      </c>
      <c r="C5869" s="73">
        <v>0</v>
      </c>
    </row>
    <row r="5870" spans="1:3">
      <c r="A5870" s="68" t="s">
        <v>11436</v>
      </c>
      <c r="B5870" s="69" t="s">
        <v>11437</v>
      </c>
      <c r="C5870" s="70">
        <v>0</v>
      </c>
    </row>
    <row r="5871" spans="1:3">
      <c r="A5871" s="71" t="s">
        <v>11438</v>
      </c>
      <c r="B5871" s="72" t="s">
        <v>11439</v>
      </c>
      <c r="C5871" s="73">
        <v>0</v>
      </c>
    </row>
    <row r="5872" spans="1:3">
      <c r="A5872" s="68" t="s">
        <v>11440</v>
      </c>
      <c r="B5872" s="69" t="s">
        <v>11441</v>
      </c>
      <c r="C5872" s="70">
        <v>0</v>
      </c>
    </row>
    <row r="5873" spans="1:3">
      <c r="A5873" s="71" t="s">
        <v>11442</v>
      </c>
      <c r="B5873" s="72" t="s">
        <v>11443</v>
      </c>
      <c r="C5873" s="73">
        <v>0</v>
      </c>
    </row>
    <row r="5874" spans="1:3">
      <c r="A5874" s="68" t="s">
        <v>11444</v>
      </c>
      <c r="B5874" s="69" t="s">
        <v>11445</v>
      </c>
      <c r="C5874" s="70">
        <v>2.9999999999999997E-4</v>
      </c>
    </row>
    <row r="5875" spans="1:3">
      <c r="A5875" s="71" t="s">
        <v>11446</v>
      </c>
      <c r="B5875" s="72" t="s">
        <v>11447</v>
      </c>
      <c r="C5875" s="73">
        <v>0</v>
      </c>
    </row>
    <row r="5876" spans="1:3">
      <c r="A5876" s="68" t="s">
        <v>11448</v>
      </c>
      <c r="B5876" s="69" t="s">
        <v>11449</v>
      </c>
      <c r="C5876" s="70">
        <v>5.0000000000000001E-3</v>
      </c>
    </row>
    <row r="5877" spans="1:3">
      <c r="A5877" s="71" t="s">
        <v>11450</v>
      </c>
      <c r="B5877" s="72" t="s">
        <v>11451</v>
      </c>
      <c r="C5877" s="73">
        <v>8.0000000000000002E-3</v>
      </c>
    </row>
    <row r="5878" spans="1:3">
      <c r="A5878" s="68" t="s">
        <v>11452</v>
      </c>
      <c r="B5878" s="69" t="s">
        <v>11453</v>
      </c>
      <c r="C5878" s="70">
        <v>8.9999999999999993E-3</v>
      </c>
    </row>
    <row r="5879" spans="1:3">
      <c r="A5879" s="71" t="s">
        <v>11454</v>
      </c>
      <c r="B5879" s="72" t="s">
        <v>11455</v>
      </c>
      <c r="C5879" s="73">
        <v>1.4E-2</v>
      </c>
    </row>
    <row r="5880" spans="1:3">
      <c r="A5880" s="68" t="s">
        <v>11456</v>
      </c>
      <c r="B5880" s="69" t="s">
        <v>11457</v>
      </c>
      <c r="C5880" s="70">
        <v>2.5999999999999999E-2</v>
      </c>
    </row>
    <row r="5881" spans="1:3">
      <c r="A5881" s="71" t="s">
        <v>11458</v>
      </c>
      <c r="B5881" s="72" t="s">
        <v>11459</v>
      </c>
      <c r="C5881" s="73">
        <v>3.1E-2</v>
      </c>
    </row>
    <row r="5882" spans="1:3">
      <c r="A5882" s="68" t="s">
        <v>11460</v>
      </c>
      <c r="B5882" s="69" t="s">
        <v>11461</v>
      </c>
      <c r="C5882" s="70">
        <v>3.6999999999999998E-2</v>
      </c>
    </row>
    <row r="5883" spans="1:3">
      <c r="A5883" s="71" t="s">
        <v>11462</v>
      </c>
      <c r="B5883" s="72" t="s">
        <v>11463</v>
      </c>
      <c r="C5883" s="73">
        <v>2E-3</v>
      </c>
    </row>
    <row r="5884" spans="1:3">
      <c r="A5884" s="68" t="s">
        <v>11464</v>
      </c>
      <c r="B5884" s="69" t="s">
        <v>11465</v>
      </c>
      <c r="C5884" s="70">
        <v>3.0000000000000001E-3</v>
      </c>
    </row>
    <row r="5885" spans="1:3">
      <c r="A5885" s="71" t="s">
        <v>11466</v>
      </c>
      <c r="B5885" s="72" t="s">
        <v>11467</v>
      </c>
      <c r="C5885" s="73">
        <v>3.0000000000000001E-3</v>
      </c>
    </row>
    <row r="5886" spans="1:3">
      <c r="A5886" s="68" t="s">
        <v>11468</v>
      </c>
      <c r="B5886" s="69" t="s">
        <v>11469</v>
      </c>
      <c r="C5886" s="70">
        <v>2.1999999999999999E-2</v>
      </c>
    </row>
    <row r="5887" spans="1:3">
      <c r="A5887" s="71" t="s">
        <v>11470</v>
      </c>
      <c r="B5887" s="72" t="s">
        <v>11471</v>
      </c>
      <c r="C5887" s="73">
        <v>0.02</v>
      </c>
    </row>
    <row r="5888" spans="1:3">
      <c r="A5888" s="68" t="s">
        <v>11472</v>
      </c>
      <c r="B5888" s="69" t="s">
        <v>11473</v>
      </c>
      <c r="C5888" s="70">
        <v>1E-3</v>
      </c>
    </row>
    <row r="5889" spans="1:3">
      <c r="A5889" s="71" t="s">
        <v>11474</v>
      </c>
      <c r="B5889" s="72" t="s">
        <v>11475</v>
      </c>
      <c r="C5889" s="73">
        <v>1E-3</v>
      </c>
    </row>
    <row r="5890" spans="1:3">
      <c r="A5890" s="68" t="s">
        <v>11476</v>
      </c>
      <c r="B5890" s="69" t="s">
        <v>11477</v>
      </c>
      <c r="C5890" s="70">
        <v>4.4999999999999998E-2</v>
      </c>
    </row>
    <row r="5891" spans="1:3">
      <c r="A5891" s="71" t="s">
        <v>11478</v>
      </c>
      <c r="B5891" s="72" t="s">
        <v>11479</v>
      </c>
      <c r="C5891" s="73">
        <v>9.0999999999999998E-2</v>
      </c>
    </row>
    <row r="5892" spans="1:3">
      <c r="A5892" s="68" t="s">
        <v>11480</v>
      </c>
      <c r="B5892" s="69" t="s">
        <v>11481</v>
      </c>
      <c r="C5892" s="70">
        <v>6.0000000000000001E-3</v>
      </c>
    </row>
    <row r="5893" spans="1:3">
      <c r="A5893" s="71" t="s">
        <v>11482</v>
      </c>
      <c r="B5893" s="72" t="s">
        <v>11483</v>
      </c>
      <c r="C5893" s="73">
        <v>4.0000000000000001E-3</v>
      </c>
    </row>
    <row r="5894" spans="1:3">
      <c r="A5894" s="68" t="s">
        <v>11484</v>
      </c>
      <c r="B5894" s="69" t="s">
        <v>11485</v>
      </c>
      <c r="C5894" s="70">
        <v>4.0000000000000001E-3</v>
      </c>
    </row>
    <row r="5895" spans="1:3">
      <c r="A5895" s="71" t="s">
        <v>11486</v>
      </c>
      <c r="B5895" s="72" t="s">
        <v>11487</v>
      </c>
      <c r="C5895" s="73">
        <v>8.9999999999999993E-3</v>
      </c>
    </row>
    <row r="5896" spans="1:3">
      <c r="A5896" s="68" t="s">
        <v>11488</v>
      </c>
      <c r="B5896" s="69" t="s">
        <v>11489</v>
      </c>
      <c r="C5896" s="70">
        <v>0</v>
      </c>
    </row>
    <row r="5897" spans="1:3">
      <c r="A5897" s="71" t="s">
        <v>11490</v>
      </c>
      <c r="B5897" s="72" t="s">
        <v>11491</v>
      </c>
      <c r="C5897" s="73">
        <v>0</v>
      </c>
    </row>
    <row r="5898" spans="1:3">
      <c r="A5898" s="68" t="s">
        <v>11492</v>
      </c>
      <c r="B5898" s="69" t="s">
        <v>11493</v>
      </c>
      <c r="C5898" s="70">
        <v>0</v>
      </c>
    </row>
    <row r="5899" spans="1:3">
      <c r="A5899" s="71" t="s">
        <v>11494</v>
      </c>
      <c r="B5899" s="72" t="s">
        <v>11495</v>
      </c>
      <c r="C5899" s="73">
        <v>0</v>
      </c>
    </row>
    <row r="5900" spans="1:3">
      <c r="A5900" s="68" t="s">
        <v>11496</v>
      </c>
      <c r="B5900" s="69" t="s">
        <v>11497</v>
      </c>
      <c r="C5900" s="70">
        <v>0</v>
      </c>
    </row>
    <row r="5901" spans="1:3">
      <c r="A5901" s="71" t="s">
        <v>11498</v>
      </c>
      <c r="B5901" s="72" t="s">
        <v>11499</v>
      </c>
      <c r="C5901" s="73">
        <v>0</v>
      </c>
    </row>
    <row r="5902" spans="1:3">
      <c r="A5902" s="68" t="s">
        <v>11500</v>
      </c>
      <c r="B5902" s="69" t="s">
        <v>11501</v>
      </c>
      <c r="C5902" s="70">
        <v>0</v>
      </c>
    </row>
    <row r="5903" spans="1:3">
      <c r="A5903" s="71" t="s">
        <v>11502</v>
      </c>
      <c r="B5903" s="72" t="s">
        <v>11503</v>
      </c>
      <c r="C5903" s="73">
        <v>1E-3</v>
      </c>
    </row>
    <row r="5904" spans="1:3">
      <c r="A5904" s="68" t="s">
        <v>11504</v>
      </c>
      <c r="B5904" s="69" t="s">
        <v>11505</v>
      </c>
      <c r="C5904" s="70">
        <v>1E-3</v>
      </c>
    </row>
    <row r="5905" spans="1:3">
      <c r="A5905" s="71" t="s">
        <v>11506</v>
      </c>
      <c r="B5905" s="72" t="s">
        <v>11507</v>
      </c>
      <c r="C5905" s="73">
        <v>1E-3</v>
      </c>
    </row>
    <row r="5906" spans="1:3">
      <c r="A5906" s="68" t="s">
        <v>11508</v>
      </c>
      <c r="B5906" s="69" t="s">
        <v>11509</v>
      </c>
      <c r="C5906" s="70">
        <v>1E-3</v>
      </c>
    </row>
    <row r="5907" spans="1:3">
      <c r="A5907" s="71" t="s">
        <v>11510</v>
      </c>
      <c r="B5907" s="72" t="s">
        <v>11511</v>
      </c>
      <c r="C5907" s="73">
        <v>1E-3</v>
      </c>
    </row>
    <row r="5908" spans="1:3">
      <c r="A5908" s="68" t="s">
        <v>11512</v>
      </c>
      <c r="B5908" s="69" t="s">
        <v>11513</v>
      </c>
      <c r="C5908" s="70">
        <v>1E-3</v>
      </c>
    </row>
    <row r="5909" spans="1:3">
      <c r="A5909" s="71" t="s">
        <v>11514</v>
      </c>
      <c r="B5909" s="72" t="s">
        <v>11515</v>
      </c>
      <c r="C5909" s="73">
        <v>1E-3</v>
      </c>
    </row>
    <row r="5910" spans="1:3">
      <c r="A5910" s="68" t="s">
        <v>11516</v>
      </c>
      <c r="B5910" s="69" t="s">
        <v>11517</v>
      </c>
      <c r="C5910" s="70">
        <v>1E-3</v>
      </c>
    </row>
    <row r="5911" spans="1:3">
      <c r="A5911" s="71" t="s">
        <v>11518</v>
      </c>
      <c r="B5911" s="72" t="s">
        <v>11519</v>
      </c>
      <c r="C5911" s="73">
        <v>0.03</v>
      </c>
    </row>
    <row r="5912" spans="1:3">
      <c r="A5912" s="68" t="s">
        <v>11520</v>
      </c>
      <c r="B5912" s="69" t="s">
        <v>11521</v>
      </c>
      <c r="C5912" s="70">
        <v>1E-3</v>
      </c>
    </row>
    <row r="5913" spans="1:3">
      <c r="A5913" s="71" t="s">
        <v>11522</v>
      </c>
      <c r="B5913" s="72" t="s">
        <v>11523</v>
      </c>
      <c r="C5913" s="73">
        <v>1E-3</v>
      </c>
    </row>
    <row r="5914" spans="1:3">
      <c r="A5914" s="68" t="s">
        <v>11524</v>
      </c>
      <c r="B5914" s="69" t="s">
        <v>11525</v>
      </c>
      <c r="C5914" s="70">
        <v>1E-3</v>
      </c>
    </row>
    <row r="5915" spans="1:3">
      <c r="A5915" s="71" t="s">
        <v>11526</v>
      </c>
      <c r="B5915" s="72" t="s">
        <v>11527</v>
      </c>
      <c r="C5915" s="73">
        <v>0.02</v>
      </c>
    </row>
    <row r="5916" spans="1:3">
      <c r="A5916" s="68" t="s">
        <v>11528</v>
      </c>
      <c r="B5916" s="69" t="s">
        <v>11529</v>
      </c>
      <c r="C5916" s="70">
        <v>1E-3</v>
      </c>
    </row>
    <row r="5917" spans="1:3">
      <c r="A5917" s="71" t="s">
        <v>11530</v>
      </c>
      <c r="B5917" s="72" t="s">
        <v>11531</v>
      </c>
      <c r="C5917" s="73">
        <v>2.1000000000000001E-2</v>
      </c>
    </row>
    <row r="5918" spans="1:3">
      <c r="A5918" s="68" t="s">
        <v>11532</v>
      </c>
      <c r="B5918" s="69" t="s">
        <v>11533</v>
      </c>
      <c r="C5918" s="70">
        <v>3.3000000000000002E-2</v>
      </c>
    </row>
    <row r="5919" spans="1:3">
      <c r="A5919" s="71" t="s">
        <v>11534</v>
      </c>
      <c r="B5919" s="72" t="s">
        <v>11535</v>
      </c>
      <c r="C5919" s="73">
        <v>4.0000000000000001E-3</v>
      </c>
    </row>
    <row r="5920" spans="1:3">
      <c r="A5920" s="68" t="s">
        <v>11536</v>
      </c>
      <c r="B5920" s="69" t="s">
        <v>11537</v>
      </c>
      <c r="C5920" s="70">
        <v>0.02</v>
      </c>
    </row>
    <row r="5921" spans="1:3">
      <c r="A5921" s="71" t="s">
        <v>11538</v>
      </c>
      <c r="B5921" s="72" t="s">
        <v>11539</v>
      </c>
      <c r="C5921" s="73">
        <v>2.4E-2</v>
      </c>
    </row>
    <row r="5922" spans="1:3">
      <c r="A5922" s="68" t="s">
        <v>11540</v>
      </c>
      <c r="B5922" s="69" t="s">
        <v>11541</v>
      </c>
      <c r="C5922" s="70">
        <v>6.7000000000000004E-2</v>
      </c>
    </row>
    <row r="5923" spans="1:3">
      <c r="A5923" s="71" t="s">
        <v>11542</v>
      </c>
      <c r="B5923" s="72" t="s">
        <v>11543</v>
      </c>
      <c r="C5923" s="73">
        <v>7.9000000000000001E-2</v>
      </c>
    </row>
    <row r="5924" spans="1:3">
      <c r="A5924" s="68" t="s">
        <v>11544</v>
      </c>
      <c r="B5924" s="69" t="s">
        <v>11545</v>
      </c>
      <c r="C5924" s="70">
        <v>2E-3</v>
      </c>
    </row>
    <row r="5925" spans="1:3">
      <c r="A5925" s="71" t="s">
        <v>11546</v>
      </c>
      <c r="B5925" s="72" t="s">
        <v>11547</v>
      </c>
      <c r="C5925" s="73">
        <v>0</v>
      </c>
    </row>
    <row r="5926" spans="1:3">
      <c r="A5926" s="68" t="s">
        <v>11548</v>
      </c>
      <c r="B5926" s="69" t="s">
        <v>11549</v>
      </c>
      <c r="C5926" s="70">
        <v>0</v>
      </c>
    </row>
    <row r="5927" spans="1:3">
      <c r="A5927" s="71" t="s">
        <v>11550</v>
      </c>
      <c r="B5927" s="72" t="s">
        <v>11551</v>
      </c>
      <c r="C5927" s="73">
        <v>0</v>
      </c>
    </row>
    <row r="5928" spans="1:3">
      <c r="A5928" s="68" t="s">
        <v>11552</v>
      </c>
      <c r="B5928" s="69" t="s">
        <v>11553</v>
      </c>
      <c r="C5928" s="70">
        <v>5.0000000000000001E-3</v>
      </c>
    </row>
    <row r="5929" spans="1:3">
      <c r="A5929" s="71" t="s">
        <v>11554</v>
      </c>
      <c r="B5929" s="72" t="s">
        <v>11555</v>
      </c>
      <c r="C5929" s="73">
        <v>0</v>
      </c>
    </row>
    <row r="5930" spans="1:3">
      <c r="A5930" s="68" t="s">
        <v>11556</v>
      </c>
      <c r="B5930" s="69" t="s">
        <v>11557</v>
      </c>
      <c r="C5930" s="70">
        <v>0</v>
      </c>
    </row>
    <row r="5931" spans="1:3">
      <c r="A5931" s="71" t="s">
        <v>11558</v>
      </c>
      <c r="B5931" s="72" t="s">
        <v>11559</v>
      </c>
      <c r="C5931" s="73">
        <v>0</v>
      </c>
    </row>
    <row r="5932" spans="1:3">
      <c r="A5932" s="68" t="s">
        <v>11560</v>
      </c>
      <c r="B5932" s="69" t="s">
        <v>11561</v>
      </c>
      <c r="C5932" s="70">
        <v>0</v>
      </c>
    </row>
    <row r="5933" spans="1:3">
      <c r="A5933" s="71" t="s">
        <v>11562</v>
      </c>
      <c r="B5933" s="72" t="s">
        <v>11563</v>
      </c>
      <c r="C5933" s="73">
        <v>0</v>
      </c>
    </row>
    <row r="5934" spans="1:3">
      <c r="A5934" s="68" t="s">
        <v>11564</v>
      </c>
      <c r="B5934" s="69" t="s">
        <v>11565</v>
      </c>
      <c r="C5934" s="70">
        <v>0</v>
      </c>
    </row>
    <row r="5935" spans="1:3">
      <c r="A5935" s="71" t="s">
        <v>11566</v>
      </c>
      <c r="B5935" s="72" t="s">
        <v>11567</v>
      </c>
      <c r="C5935" s="73">
        <v>0</v>
      </c>
    </row>
    <row r="5936" spans="1:3">
      <c r="A5936" s="68" t="s">
        <v>11568</v>
      </c>
      <c r="B5936" s="69" t="s">
        <v>11569</v>
      </c>
      <c r="C5936" s="70">
        <v>0</v>
      </c>
    </row>
    <row r="5937" spans="1:3">
      <c r="A5937" s="71" t="s">
        <v>11570</v>
      </c>
      <c r="B5937" s="72" t="s">
        <v>11571</v>
      </c>
      <c r="C5937" s="73">
        <v>0</v>
      </c>
    </row>
    <row r="5938" spans="1:3">
      <c r="A5938" s="68" t="s">
        <v>11572</v>
      </c>
      <c r="B5938" s="69" t="s">
        <v>11573</v>
      </c>
      <c r="C5938" s="70">
        <v>0</v>
      </c>
    </row>
    <row r="5939" spans="1:3">
      <c r="A5939" s="71" t="s">
        <v>11574</v>
      </c>
      <c r="B5939" s="72" t="s">
        <v>11575</v>
      </c>
      <c r="C5939" s="73">
        <v>0</v>
      </c>
    </row>
    <row r="5940" spans="1:3">
      <c r="A5940" s="68" t="s">
        <v>11576</v>
      </c>
      <c r="B5940" s="69" t="s">
        <v>11577</v>
      </c>
      <c r="C5940" s="70">
        <v>0</v>
      </c>
    </row>
    <row r="5941" spans="1:3">
      <c r="A5941" s="71" t="s">
        <v>11578</v>
      </c>
      <c r="B5941" s="72" t="s">
        <v>11579</v>
      </c>
      <c r="C5941" s="73">
        <v>0</v>
      </c>
    </row>
    <row r="5942" spans="1:3">
      <c r="A5942" s="68" t="s">
        <v>11580</v>
      </c>
      <c r="B5942" s="69" t="s">
        <v>11581</v>
      </c>
      <c r="C5942" s="70">
        <v>0</v>
      </c>
    </row>
    <row r="5943" spans="1:3">
      <c r="A5943" s="71" t="s">
        <v>11582</v>
      </c>
      <c r="B5943" s="72" t="s">
        <v>11583</v>
      </c>
      <c r="C5943" s="73">
        <v>0</v>
      </c>
    </row>
    <row r="5944" spans="1:3">
      <c r="A5944" s="68" t="s">
        <v>11584</v>
      </c>
      <c r="B5944" s="69" t="s">
        <v>11585</v>
      </c>
      <c r="C5944" s="70">
        <v>0</v>
      </c>
    </row>
    <row r="5945" spans="1:3">
      <c r="A5945" s="71" t="s">
        <v>11586</v>
      </c>
      <c r="B5945" s="72" t="s">
        <v>11587</v>
      </c>
      <c r="C5945" s="73">
        <v>0</v>
      </c>
    </row>
    <row r="5946" spans="1:3">
      <c r="A5946" s="68" t="s">
        <v>11588</v>
      </c>
      <c r="B5946" s="69" t="s">
        <v>11589</v>
      </c>
      <c r="C5946" s="70">
        <v>0</v>
      </c>
    </row>
    <row r="5947" spans="1:3">
      <c r="A5947" s="71" t="s">
        <v>11590</v>
      </c>
      <c r="B5947" s="72" t="s">
        <v>11591</v>
      </c>
      <c r="C5947" s="73">
        <v>0</v>
      </c>
    </row>
    <row r="5948" spans="1:3">
      <c r="A5948" s="68" t="s">
        <v>11592</v>
      </c>
      <c r="B5948" s="69" t="s">
        <v>11593</v>
      </c>
      <c r="C5948" s="70">
        <v>0</v>
      </c>
    </row>
    <row r="5949" spans="1:3">
      <c r="A5949" s="71" t="s">
        <v>11594</v>
      </c>
      <c r="B5949" s="72" t="s">
        <v>11595</v>
      </c>
      <c r="C5949" s="73">
        <v>0</v>
      </c>
    </row>
    <row r="5950" spans="1:3">
      <c r="A5950" s="68" t="s">
        <v>11596</v>
      </c>
      <c r="B5950" s="69" t="s">
        <v>11597</v>
      </c>
      <c r="C5950" s="70">
        <v>0</v>
      </c>
    </row>
    <row r="5951" spans="1:3">
      <c r="A5951" s="71" t="s">
        <v>11598</v>
      </c>
      <c r="B5951" s="72" t="s">
        <v>11599</v>
      </c>
      <c r="C5951" s="73">
        <v>0</v>
      </c>
    </row>
    <row r="5952" spans="1:3">
      <c r="A5952" s="68" t="s">
        <v>11600</v>
      </c>
      <c r="B5952" s="69" t="s">
        <v>11601</v>
      </c>
      <c r="C5952" s="70">
        <v>0</v>
      </c>
    </row>
    <row r="5953" spans="1:3">
      <c r="A5953" s="71" t="s">
        <v>11602</v>
      </c>
      <c r="B5953" s="72" t="s">
        <v>11603</v>
      </c>
      <c r="C5953" s="73">
        <v>0</v>
      </c>
    </row>
    <row r="5954" spans="1:3">
      <c r="A5954" s="68" t="s">
        <v>11604</v>
      </c>
      <c r="B5954" s="69" t="s">
        <v>11605</v>
      </c>
      <c r="C5954" s="70">
        <v>0</v>
      </c>
    </row>
    <row r="5955" spans="1:3">
      <c r="A5955" s="71" t="s">
        <v>11606</v>
      </c>
      <c r="B5955" s="72" t="s">
        <v>11607</v>
      </c>
      <c r="C5955" s="73">
        <v>0</v>
      </c>
    </row>
    <row r="5956" spans="1:3">
      <c r="A5956" s="68" t="s">
        <v>11608</v>
      </c>
      <c r="B5956" s="69" t="s">
        <v>11609</v>
      </c>
      <c r="C5956" s="70">
        <v>0</v>
      </c>
    </row>
    <row r="5957" spans="1:3">
      <c r="A5957" s="71" t="s">
        <v>11610</v>
      </c>
      <c r="B5957" s="72" t="s">
        <v>11611</v>
      </c>
      <c r="C5957" s="73">
        <v>0</v>
      </c>
    </row>
    <row r="5958" spans="1:3">
      <c r="A5958" s="68" t="s">
        <v>11612</v>
      </c>
      <c r="B5958" s="69" t="s">
        <v>11613</v>
      </c>
      <c r="C5958" s="70">
        <v>0</v>
      </c>
    </row>
    <row r="5959" spans="1:3">
      <c r="A5959" s="71" t="s">
        <v>11614</v>
      </c>
      <c r="B5959" s="72" t="s">
        <v>11615</v>
      </c>
      <c r="C5959" s="73">
        <v>0</v>
      </c>
    </row>
    <row r="5960" spans="1:3">
      <c r="A5960" s="68" t="s">
        <v>11616</v>
      </c>
      <c r="B5960" s="69" t="s">
        <v>11617</v>
      </c>
      <c r="C5960" s="70">
        <v>0</v>
      </c>
    </row>
    <row r="5961" spans="1:3">
      <c r="A5961" s="71" t="s">
        <v>11618</v>
      </c>
      <c r="B5961" s="72" t="s">
        <v>11619</v>
      </c>
      <c r="C5961" s="73">
        <v>0</v>
      </c>
    </row>
    <row r="5962" spans="1:3">
      <c r="A5962" s="68" t="s">
        <v>11620</v>
      </c>
      <c r="B5962" s="69" t="s">
        <v>11621</v>
      </c>
      <c r="C5962" s="70">
        <v>0</v>
      </c>
    </row>
    <row r="5963" spans="1:3">
      <c r="A5963" s="71" t="s">
        <v>11622</v>
      </c>
      <c r="B5963" s="72" t="s">
        <v>11623</v>
      </c>
      <c r="C5963" s="73">
        <v>0</v>
      </c>
    </row>
    <row r="5964" spans="1:3">
      <c r="A5964" s="68" t="s">
        <v>11624</v>
      </c>
      <c r="B5964" s="69" t="s">
        <v>11625</v>
      </c>
      <c r="C5964" s="70">
        <v>0</v>
      </c>
    </row>
    <row r="5965" spans="1:3">
      <c r="A5965" s="71" t="s">
        <v>11626</v>
      </c>
      <c r="B5965" s="72" t="s">
        <v>11627</v>
      </c>
      <c r="C5965" s="73">
        <v>0</v>
      </c>
    </row>
    <row r="5966" spans="1:3">
      <c r="A5966" s="68" t="s">
        <v>11628</v>
      </c>
      <c r="B5966" s="69" t="s">
        <v>11629</v>
      </c>
      <c r="C5966" s="70">
        <v>0</v>
      </c>
    </row>
    <row r="5967" spans="1:3">
      <c r="A5967" s="71" t="s">
        <v>11630</v>
      </c>
      <c r="B5967" s="72" t="s">
        <v>11631</v>
      </c>
      <c r="C5967" s="73">
        <v>0</v>
      </c>
    </row>
    <row r="5968" spans="1:3">
      <c r="A5968" s="68" t="s">
        <v>11632</v>
      </c>
      <c r="B5968" s="69" t="s">
        <v>11633</v>
      </c>
      <c r="C5968" s="70">
        <v>0</v>
      </c>
    </row>
    <row r="5969" spans="1:3">
      <c r="A5969" s="71" t="s">
        <v>11634</v>
      </c>
      <c r="B5969" s="72" t="s">
        <v>11635</v>
      </c>
      <c r="C5969" s="73">
        <v>0</v>
      </c>
    </row>
    <row r="5970" spans="1:3">
      <c r="A5970" s="68" t="s">
        <v>11636</v>
      </c>
      <c r="B5970" s="69" t="s">
        <v>11637</v>
      </c>
      <c r="C5970" s="70">
        <v>0</v>
      </c>
    </row>
    <row r="5971" spans="1:3">
      <c r="A5971" s="71" t="s">
        <v>11638</v>
      </c>
      <c r="B5971" s="72" t="s">
        <v>11639</v>
      </c>
      <c r="C5971" s="73">
        <v>0</v>
      </c>
    </row>
    <row r="5972" spans="1:3">
      <c r="A5972" s="68" t="s">
        <v>11640</v>
      </c>
      <c r="B5972" s="69" t="s">
        <v>11641</v>
      </c>
      <c r="C5972" s="70">
        <v>0</v>
      </c>
    </row>
    <row r="5973" spans="1:3">
      <c r="A5973" s="71" t="s">
        <v>11642</v>
      </c>
      <c r="B5973" s="72" t="s">
        <v>11643</v>
      </c>
      <c r="C5973" s="73">
        <v>0</v>
      </c>
    </row>
    <row r="5974" spans="1:3">
      <c r="A5974" s="68" t="s">
        <v>11644</v>
      </c>
      <c r="B5974" s="69" t="s">
        <v>11645</v>
      </c>
      <c r="C5974" s="70">
        <v>0</v>
      </c>
    </row>
    <row r="5975" spans="1:3">
      <c r="A5975" s="71" t="s">
        <v>11646</v>
      </c>
      <c r="B5975" s="72" t="s">
        <v>11647</v>
      </c>
      <c r="C5975" s="73">
        <v>0</v>
      </c>
    </row>
    <row r="5976" spans="1:3">
      <c r="A5976" s="68" t="s">
        <v>11648</v>
      </c>
      <c r="B5976" s="69" t="s">
        <v>11649</v>
      </c>
      <c r="C5976" s="70">
        <v>0</v>
      </c>
    </row>
    <row r="5977" spans="1:3">
      <c r="A5977" s="71" t="s">
        <v>11650</v>
      </c>
      <c r="B5977" s="72" t="s">
        <v>11651</v>
      </c>
      <c r="C5977" s="73">
        <v>0</v>
      </c>
    </row>
    <row r="5978" spans="1:3">
      <c r="A5978" s="68" t="s">
        <v>11652</v>
      </c>
      <c r="B5978" s="69" t="s">
        <v>11653</v>
      </c>
      <c r="C5978" s="70">
        <v>0</v>
      </c>
    </row>
    <row r="5979" spans="1:3">
      <c r="A5979" s="71" t="s">
        <v>11654</v>
      </c>
      <c r="B5979" s="72" t="s">
        <v>11655</v>
      </c>
      <c r="C5979" s="73">
        <v>0</v>
      </c>
    </row>
    <row r="5980" spans="1:3">
      <c r="A5980" s="68" t="s">
        <v>11656</v>
      </c>
      <c r="B5980" s="69" t="s">
        <v>11657</v>
      </c>
      <c r="C5980" s="70">
        <v>0</v>
      </c>
    </row>
    <row r="5981" spans="1:3">
      <c r="A5981" s="71" t="s">
        <v>11658</v>
      </c>
      <c r="B5981" s="72" t="s">
        <v>11659</v>
      </c>
      <c r="C5981" s="73">
        <v>0</v>
      </c>
    </row>
    <row r="5982" spans="1:3">
      <c r="A5982" s="68" t="s">
        <v>11660</v>
      </c>
      <c r="B5982" s="69" t="s">
        <v>11661</v>
      </c>
      <c r="C5982" s="70">
        <v>0</v>
      </c>
    </row>
    <row r="5983" spans="1:3">
      <c r="A5983" s="71" t="s">
        <v>11662</v>
      </c>
      <c r="B5983" s="72" t="s">
        <v>11663</v>
      </c>
      <c r="C5983" s="73">
        <v>0</v>
      </c>
    </row>
    <row r="5984" spans="1:3">
      <c r="A5984" s="68" t="s">
        <v>11664</v>
      </c>
      <c r="B5984" s="69" t="s">
        <v>11665</v>
      </c>
      <c r="C5984" s="70">
        <v>0</v>
      </c>
    </row>
    <row r="5985" spans="1:3">
      <c r="A5985" s="71" t="s">
        <v>11666</v>
      </c>
      <c r="B5985" s="72" t="s">
        <v>11667</v>
      </c>
      <c r="C5985" s="73">
        <v>0</v>
      </c>
    </row>
    <row r="5986" spans="1:3">
      <c r="A5986" s="68" t="s">
        <v>11668</v>
      </c>
      <c r="B5986" s="69" t="s">
        <v>11669</v>
      </c>
      <c r="C5986" s="70">
        <v>0</v>
      </c>
    </row>
    <row r="5987" spans="1:3">
      <c r="A5987" s="71" t="s">
        <v>11670</v>
      </c>
      <c r="B5987" s="72" t="s">
        <v>11671</v>
      </c>
      <c r="C5987" s="73">
        <v>0</v>
      </c>
    </row>
    <row r="5988" spans="1:3">
      <c r="A5988" s="68" t="s">
        <v>11672</v>
      </c>
      <c r="B5988" s="69" t="s">
        <v>11673</v>
      </c>
      <c r="C5988" s="70">
        <v>0</v>
      </c>
    </row>
    <row r="5989" spans="1:3">
      <c r="A5989" s="71" t="s">
        <v>11674</v>
      </c>
      <c r="B5989" s="72" t="s">
        <v>11675</v>
      </c>
      <c r="C5989" s="73">
        <v>0</v>
      </c>
    </row>
    <row r="5990" spans="1:3">
      <c r="A5990" s="68" t="s">
        <v>11676</v>
      </c>
      <c r="B5990" s="69" t="s">
        <v>11677</v>
      </c>
      <c r="C5990" s="70">
        <v>0</v>
      </c>
    </row>
    <row r="5991" spans="1:3">
      <c r="A5991" s="71" t="s">
        <v>11678</v>
      </c>
      <c r="B5991" s="72" t="s">
        <v>11679</v>
      </c>
      <c r="C5991" s="73">
        <v>0</v>
      </c>
    </row>
    <row r="5992" spans="1:3">
      <c r="A5992" s="68" t="s">
        <v>11680</v>
      </c>
      <c r="B5992" s="69" t="s">
        <v>11681</v>
      </c>
      <c r="C5992" s="70">
        <v>0</v>
      </c>
    </row>
    <row r="5993" spans="1:3">
      <c r="A5993" s="71" t="s">
        <v>11682</v>
      </c>
      <c r="B5993" s="72" t="s">
        <v>11683</v>
      </c>
      <c r="C5993" s="73">
        <v>0</v>
      </c>
    </row>
    <row r="5994" spans="1:3">
      <c r="A5994" s="68" t="s">
        <v>11684</v>
      </c>
      <c r="B5994" s="69" t="s">
        <v>11685</v>
      </c>
      <c r="C5994" s="70">
        <v>0</v>
      </c>
    </row>
    <row r="5995" spans="1:3">
      <c r="A5995" s="71" t="s">
        <v>11686</v>
      </c>
      <c r="B5995" s="72" t="s">
        <v>11687</v>
      </c>
      <c r="C5995" s="73">
        <v>0</v>
      </c>
    </row>
    <row r="5996" spans="1:3">
      <c r="A5996" s="68" t="s">
        <v>11688</v>
      </c>
      <c r="B5996" s="69" t="s">
        <v>11689</v>
      </c>
      <c r="C5996" s="70">
        <v>0</v>
      </c>
    </row>
    <row r="5997" spans="1:3">
      <c r="A5997" s="71" t="s">
        <v>11690</v>
      </c>
      <c r="B5997" s="72" t="s">
        <v>11691</v>
      </c>
      <c r="C5997" s="73">
        <v>0</v>
      </c>
    </row>
    <row r="5998" spans="1:3">
      <c r="A5998" s="68" t="s">
        <v>11692</v>
      </c>
      <c r="B5998" s="69" t="s">
        <v>11693</v>
      </c>
      <c r="C5998" s="70">
        <v>0</v>
      </c>
    </row>
    <row r="5999" spans="1:3">
      <c r="A5999" s="71" t="s">
        <v>11694</v>
      </c>
      <c r="B5999" s="72" t="s">
        <v>11695</v>
      </c>
      <c r="C5999" s="73">
        <v>0</v>
      </c>
    </row>
    <row r="6000" spans="1:3">
      <c r="A6000" s="68" t="s">
        <v>11696</v>
      </c>
      <c r="B6000" s="69" t="s">
        <v>11697</v>
      </c>
      <c r="C6000" s="70">
        <v>0</v>
      </c>
    </row>
    <row r="6001" spans="1:3">
      <c r="A6001" s="71" t="s">
        <v>11698</v>
      </c>
      <c r="B6001" s="72" t="s">
        <v>11699</v>
      </c>
      <c r="C6001" s="73">
        <v>0</v>
      </c>
    </row>
    <row r="6002" spans="1:3">
      <c r="A6002" s="68" t="s">
        <v>11700</v>
      </c>
      <c r="B6002" s="69" t="s">
        <v>11701</v>
      </c>
      <c r="C6002" s="70">
        <v>0</v>
      </c>
    </row>
    <row r="6003" spans="1:3">
      <c r="A6003" s="71" t="s">
        <v>11702</v>
      </c>
      <c r="B6003" s="72" t="s">
        <v>11703</v>
      </c>
      <c r="C6003" s="73">
        <v>0</v>
      </c>
    </row>
    <row r="6004" spans="1:3">
      <c r="A6004" s="68" t="s">
        <v>11704</v>
      </c>
      <c r="B6004" s="69" t="s">
        <v>11705</v>
      </c>
      <c r="C6004" s="70">
        <v>0</v>
      </c>
    </row>
    <row r="6005" spans="1:3">
      <c r="A6005" s="71" t="s">
        <v>11706</v>
      </c>
      <c r="B6005" s="72" t="s">
        <v>11707</v>
      </c>
      <c r="C6005" s="73">
        <v>0</v>
      </c>
    </row>
    <row r="6006" spans="1:3">
      <c r="A6006" s="68" t="s">
        <v>11708</v>
      </c>
      <c r="B6006" s="69" t="s">
        <v>11709</v>
      </c>
      <c r="C6006" s="70">
        <v>0.03</v>
      </c>
    </row>
    <row r="6007" spans="1:3">
      <c r="A6007" s="71" t="s">
        <v>11710</v>
      </c>
      <c r="B6007" s="72" t="s">
        <v>11711</v>
      </c>
      <c r="C6007" s="73">
        <v>0.159</v>
      </c>
    </row>
    <row r="6008" spans="1:3">
      <c r="A6008" s="68" t="s">
        <v>11712</v>
      </c>
      <c r="B6008" s="69" t="s">
        <v>11713</v>
      </c>
      <c r="C6008" s="70">
        <v>6.0999999999999999E-2</v>
      </c>
    </row>
    <row r="6009" spans="1:3">
      <c r="A6009" s="71" t="s">
        <v>11714</v>
      </c>
      <c r="B6009" s="72" t="s">
        <v>11715</v>
      </c>
      <c r="C6009" s="73">
        <v>9.6000000000000002E-2</v>
      </c>
    </row>
    <row r="6010" spans="1:3">
      <c r="A6010" s="68" t="s">
        <v>11716</v>
      </c>
      <c r="B6010" s="69" t="s">
        <v>11717</v>
      </c>
      <c r="C6010" s="70">
        <v>8.5999999999999993E-2</v>
      </c>
    </row>
    <row r="6011" spans="1:3">
      <c r="A6011" s="71" t="s">
        <v>11718</v>
      </c>
      <c r="B6011" s="72" t="s">
        <v>11719</v>
      </c>
      <c r="C6011" s="73">
        <v>0.183</v>
      </c>
    </row>
    <row r="6012" spans="1:3">
      <c r="A6012" s="68" t="s">
        <v>11720</v>
      </c>
      <c r="B6012" s="69" t="s">
        <v>11721</v>
      </c>
      <c r="C6012" s="70">
        <v>0.159</v>
      </c>
    </row>
    <row r="6013" spans="1:3">
      <c r="A6013" s="71" t="s">
        <v>11722</v>
      </c>
      <c r="B6013" s="72" t="s">
        <v>11723</v>
      </c>
      <c r="C6013" s="73">
        <v>8.1000000000000003E-2</v>
      </c>
    </row>
    <row r="6014" spans="1:3">
      <c r="A6014" s="68" t="s">
        <v>11724</v>
      </c>
      <c r="B6014" s="69" t="s">
        <v>11725</v>
      </c>
      <c r="C6014" s="70">
        <v>7.3999999999999996E-2</v>
      </c>
    </row>
    <row r="6015" spans="1:3">
      <c r="A6015" s="71" t="s">
        <v>11726</v>
      </c>
      <c r="B6015" s="72" t="s">
        <v>11727</v>
      </c>
      <c r="C6015" s="73">
        <v>0.154</v>
      </c>
    </row>
    <row r="6016" spans="1:3">
      <c r="A6016" s="68" t="s">
        <v>11728</v>
      </c>
      <c r="B6016" s="69" t="s">
        <v>11729</v>
      </c>
      <c r="C6016" s="70">
        <v>0.16900000000000001</v>
      </c>
    </row>
    <row r="6017" spans="1:3">
      <c r="A6017" s="71" t="s">
        <v>11730</v>
      </c>
      <c r="B6017" s="72" t="s">
        <v>11731</v>
      </c>
      <c r="C6017" s="73">
        <v>0.24099999999999999</v>
      </c>
    </row>
    <row r="6018" spans="1:3">
      <c r="A6018" s="68" t="s">
        <v>11732</v>
      </c>
      <c r="B6018" s="69" t="s">
        <v>11733</v>
      </c>
      <c r="C6018" s="70">
        <v>0.19900000000000001</v>
      </c>
    </row>
    <row r="6019" spans="1:3">
      <c r="A6019" s="71" t="s">
        <v>11734</v>
      </c>
      <c r="B6019" s="72" t="s">
        <v>11735</v>
      </c>
      <c r="C6019" s="73">
        <v>0.184</v>
      </c>
    </row>
    <row r="6020" spans="1:3">
      <c r="A6020" s="68" t="s">
        <v>11736</v>
      </c>
      <c r="B6020" s="69" t="s">
        <v>11737</v>
      </c>
      <c r="C6020" s="70">
        <v>0.40400000000000003</v>
      </c>
    </row>
    <row r="6021" spans="1:3">
      <c r="A6021" s="71" t="s">
        <v>11738</v>
      </c>
      <c r="B6021" s="72" t="s">
        <v>11739</v>
      </c>
      <c r="C6021" s="73">
        <v>1.0999999999999999E-2</v>
      </c>
    </row>
    <row r="6022" spans="1:3">
      <c r="A6022" s="68" t="s">
        <v>11740</v>
      </c>
      <c r="B6022" s="69" t="s">
        <v>11741</v>
      </c>
      <c r="C6022" s="70">
        <v>1.0999999999999999E-2</v>
      </c>
    </row>
    <row r="6023" spans="1:3">
      <c r="A6023" s="71" t="s">
        <v>11742</v>
      </c>
      <c r="B6023" s="72" t="s">
        <v>11743</v>
      </c>
      <c r="C6023" s="73">
        <v>1.14E-2</v>
      </c>
    </row>
    <row r="6024" spans="1:3">
      <c r="A6024" s="68" t="s">
        <v>11744</v>
      </c>
      <c r="B6024" s="69" t="s">
        <v>11745</v>
      </c>
      <c r="C6024" s="70">
        <v>1.4999999999999999E-2</v>
      </c>
    </row>
    <row r="6025" spans="1:3">
      <c r="A6025" s="71" t="s">
        <v>11746</v>
      </c>
      <c r="B6025" s="72" t="s">
        <v>11747</v>
      </c>
      <c r="C6025" s="73">
        <v>2.1899999999999999E-2</v>
      </c>
    </row>
    <row r="6026" spans="1:3">
      <c r="A6026" s="68" t="s">
        <v>11748</v>
      </c>
      <c r="B6026" s="69" t="s">
        <v>1205</v>
      </c>
      <c r="C6026" s="70">
        <v>2.1000000000000001E-2</v>
      </c>
    </row>
    <row r="6027" spans="1:3">
      <c r="A6027" s="71" t="s">
        <v>11749</v>
      </c>
      <c r="B6027" s="72" t="s">
        <v>11750</v>
      </c>
      <c r="C6027" s="73">
        <v>0</v>
      </c>
    </row>
    <row r="6028" spans="1:3">
      <c r="A6028" s="68" t="s">
        <v>11751</v>
      </c>
      <c r="B6028" s="69" t="s">
        <v>11752</v>
      </c>
      <c r="C6028" s="70">
        <v>0.437</v>
      </c>
    </row>
    <row r="6029" spans="1:3">
      <c r="A6029" s="71" t="s">
        <v>11753</v>
      </c>
      <c r="B6029" s="72" t="s">
        <v>11754</v>
      </c>
      <c r="C6029" s="73">
        <v>0.437</v>
      </c>
    </row>
    <row r="6030" spans="1:3">
      <c r="A6030" s="68" t="s">
        <v>11755</v>
      </c>
      <c r="B6030" s="69" t="s">
        <v>11752</v>
      </c>
      <c r="C6030" s="70">
        <v>0.437</v>
      </c>
    </row>
    <row r="6031" spans="1:3">
      <c r="A6031" s="71" t="s">
        <v>11756</v>
      </c>
      <c r="B6031" s="72" t="s">
        <v>11757</v>
      </c>
      <c r="C6031" s="73">
        <v>0.437</v>
      </c>
    </row>
    <row r="6032" spans="1:3">
      <c r="A6032" s="68" t="s">
        <v>11758</v>
      </c>
      <c r="B6032" s="69" t="s">
        <v>11754</v>
      </c>
      <c r="C6032" s="70">
        <v>1.0529999999999999</v>
      </c>
    </row>
    <row r="6033" spans="1:3">
      <c r="A6033" s="71" t="s">
        <v>11759</v>
      </c>
      <c r="B6033" s="72" t="s">
        <v>11760</v>
      </c>
      <c r="C6033" s="73">
        <v>0.72699999999999998</v>
      </c>
    </row>
    <row r="6034" spans="1:3">
      <c r="A6034" s="68" t="s">
        <v>11761</v>
      </c>
      <c r="B6034" s="69" t="s">
        <v>11762</v>
      </c>
      <c r="C6034" s="70">
        <v>1.911</v>
      </c>
    </row>
    <row r="6035" spans="1:3">
      <c r="A6035" s="71" t="s">
        <v>11763</v>
      </c>
      <c r="B6035" s="72" t="s">
        <v>11764</v>
      </c>
      <c r="C6035" s="73">
        <v>1.4059999999999999</v>
      </c>
    </row>
    <row r="6036" spans="1:3">
      <c r="A6036" s="68" t="s">
        <v>11765</v>
      </c>
      <c r="B6036" s="69" t="s">
        <v>11766</v>
      </c>
      <c r="C6036" s="70">
        <v>0</v>
      </c>
    </row>
    <row r="6037" spans="1:3">
      <c r="A6037" s="71" t="s">
        <v>11767</v>
      </c>
      <c r="B6037" s="72" t="s">
        <v>11768</v>
      </c>
      <c r="C6037" s="73">
        <v>1.464</v>
      </c>
    </row>
    <row r="6038" spans="1:3">
      <c r="A6038" s="68" t="s">
        <v>11769</v>
      </c>
      <c r="B6038" s="69" t="s">
        <v>1207</v>
      </c>
      <c r="C6038" s="70">
        <v>0</v>
      </c>
    </row>
    <row r="6039" spans="1:3">
      <c r="A6039" s="71" t="s">
        <v>11770</v>
      </c>
      <c r="B6039" s="72" t="s">
        <v>11771</v>
      </c>
      <c r="C6039" s="73">
        <v>1.0999999999999999E-2</v>
      </c>
    </row>
    <row r="6040" spans="1:3">
      <c r="A6040" s="68" t="s">
        <v>11772</v>
      </c>
      <c r="B6040" s="69" t="s">
        <v>11773</v>
      </c>
      <c r="C6040" s="70">
        <v>1.2E-2</v>
      </c>
    </row>
    <row r="6041" spans="1:3">
      <c r="A6041" s="71" t="s">
        <v>11774</v>
      </c>
      <c r="B6041" s="72" t="s">
        <v>11775</v>
      </c>
      <c r="C6041" s="73">
        <v>1.0999999999999999E-2</v>
      </c>
    </row>
    <row r="6042" spans="1:3">
      <c r="A6042" s="68" t="s">
        <v>11776</v>
      </c>
      <c r="B6042" s="69" t="s">
        <v>11777</v>
      </c>
      <c r="C6042" s="70">
        <v>1.0999999999999999E-2</v>
      </c>
    </row>
    <row r="6043" spans="1:3">
      <c r="A6043" s="71" t="s">
        <v>11778</v>
      </c>
      <c r="B6043" s="72" t="s">
        <v>11779</v>
      </c>
      <c r="C6043" s="73">
        <v>0</v>
      </c>
    </row>
    <row r="6044" spans="1:3">
      <c r="A6044" s="68" t="s">
        <v>11780</v>
      </c>
      <c r="B6044" s="69" t="s">
        <v>11781</v>
      </c>
      <c r="C6044" s="70">
        <v>1.0999999999999999E-2</v>
      </c>
    </row>
    <row r="6045" spans="1:3">
      <c r="A6045" s="71" t="s">
        <v>11782</v>
      </c>
      <c r="B6045" s="72" t="s">
        <v>11783</v>
      </c>
      <c r="C6045" s="73">
        <v>1.7000000000000001E-2</v>
      </c>
    </row>
    <row r="6046" spans="1:3">
      <c r="A6046" s="68" t="s">
        <v>11784</v>
      </c>
      <c r="B6046" s="69" t="s">
        <v>11785</v>
      </c>
      <c r="C6046" s="70">
        <v>0.30099999999999999</v>
      </c>
    </row>
    <row r="6047" spans="1:3">
      <c r="A6047" s="71" t="s">
        <v>11786</v>
      </c>
      <c r="B6047" s="72" t="s">
        <v>11787</v>
      </c>
      <c r="C6047" s="73">
        <v>0.247</v>
      </c>
    </row>
    <row r="6048" spans="1:3">
      <c r="A6048" s="68" t="s">
        <v>11788</v>
      </c>
      <c r="B6048" s="69" t="s">
        <v>11789</v>
      </c>
      <c r="C6048" s="70">
        <v>0.28699999999999998</v>
      </c>
    </row>
    <row r="6049" spans="1:3">
      <c r="A6049" s="71" t="s">
        <v>11790</v>
      </c>
      <c r="B6049" s="72" t="s">
        <v>11791</v>
      </c>
      <c r="C6049" s="73">
        <v>0.253</v>
      </c>
    </row>
    <row r="6050" spans="1:3">
      <c r="A6050" s="68" t="s">
        <v>11792</v>
      </c>
      <c r="B6050" s="69" t="s">
        <v>11793</v>
      </c>
      <c r="C6050" s="70">
        <v>9.8000000000000004E-2</v>
      </c>
    </row>
    <row r="6051" spans="1:3">
      <c r="A6051" s="71" t="s">
        <v>11794</v>
      </c>
      <c r="B6051" s="72" t="s">
        <v>11795</v>
      </c>
      <c r="C6051" s="73">
        <v>0.30199999999999999</v>
      </c>
    </row>
    <row r="6052" spans="1:3">
      <c r="A6052" s="68" t="s">
        <v>11796</v>
      </c>
      <c r="B6052" s="69" t="s">
        <v>11797</v>
      </c>
      <c r="C6052" s="70">
        <v>0.248</v>
      </c>
    </row>
    <row r="6053" spans="1:3">
      <c r="A6053" s="71" t="s">
        <v>11798</v>
      </c>
      <c r="B6053" s="72" t="s">
        <v>11799</v>
      </c>
      <c r="C6053" s="73">
        <v>2.1000000000000001E-2</v>
      </c>
    </row>
    <row r="6054" spans="1:3">
      <c r="A6054" s="68" t="s">
        <v>11800</v>
      </c>
      <c r="B6054" s="69" t="s">
        <v>11801</v>
      </c>
      <c r="C6054" s="70">
        <v>0</v>
      </c>
    </row>
    <row r="6055" spans="1:3">
      <c r="A6055" s="71" t="s">
        <v>11802</v>
      </c>
      <c r="B6055" s="72" t="s">
        <v>11803</v>
      </c>
      <c r="C6055" s="73">
        <v>0.25600000000000001</v>
      </c>
    </row>
    <row r="6056" spans="1:3">
      <c r="A6056" s="68" t="s">
        <v>11804</v>
      </c>
      <c r="B6056" s="69" t="s">
        <v>11805</v>
      </c>
      <c r="C6056" s="70">
        <v>3.0000000000000001E-3</v>
      </c>
    </row>
    <row r="6057" spans="1:3">
      <c r="A6057" s="71" t="s">
        <v>11806</v>
      </c>
      <c r="B6057" s="72" t="s">
        <v>11807</v>
      </c>
      <c r="C6057" s="73">
        <v>9.9000000000000005E-2</v>
      </c>
    </row>
    <row r="6058" spans="1:3">
      <c r="A6058" s="68" t="s">
        <v>11808</v>
      </c>
      <c r="B6058" s="69" t="s">
        <v>11809</v>
      </c>
      <c r="C6058" s="70">
        <v>1.7000000000000001E-2</v>
      </c>
    </row>
    <row r="6059" spans="1:3">
      <c r="A6059" s="71" t="s">
        <v>11810</v>
      </c>
      <c r="B6059" s="72" t="s">
        <v>11811</v>
      </c>
      <c r="C6059" s="73">
        <v>8.8999999999999996E-2</v>
      </c>
    </row>
    <row r="6060" spans="1:3">
      <c r="A6060" s="68" t="s">
        <v>11812</v>
      </c>
      <c r="B6060" s="69" t="s">
        <v>11813</v>
      </c>
      <c r="C6060" s="70">
        <v>8.8999999999999996E-2</v>
      </c>
    </row>
    <row r="6061" spans="1:3">
      <c r="A6061" s="71" t="s">
        <v>11814</v>
      </c>
      <c r="B6061" s="72" t="s">
        <v>11815</v>
      </c>
      <c r="C6061" s="73">
        <v>8.6999999999999994E-2</v>
      </c>
    </row>
    <row r="6062" spans="1:3">
      <c r="A6062" s="68" t="s">
        <v>11816</v>
      </c>
      <c r="B6062" s="69" t="s">
        <v>11817</v>
      </c>
      <c r="C6062" s="70">
        <v>8.7999999999999995E-2</v>
      </c>
    </row>
    <row r="6063" spans="1:3">
      <c r="A6063" s="71" t="s">
        <v>11818</v>
      </c>
      <c r="B6063" s="72" t="s">
        <v>11819</v>
      </c>
      <c r="C6063" s="73">
        <v>8.5999999999999993E-2</v>
      </c>
    </row>
    <row r="6064" spans="1:3">
      <c r="A6064" s="68" t="s">
        <v>11820</v>
      </c>
      <c r="B6064" s="69" t="s">
        <v>11821</v>
      </c>
      <c r="C6064" s="70">
        <v>8.5000000000000006E-2</v>
      </c>
    </row>
    <row r="6065" spans="1:3">
      <c r="A6065" s="71" t="s">
        <v>11822</v>
      </c>
      <c r="B6065" s="72" t="s">
        <v>11823</v>
      </c>
      <c r="C6065" s="73">
        <v>8.4000000000000005E-2</v>
      </c>
    </row>
    <row r="6066" spans="1:3">
      <c r="A6066" s="68" t="s">
        <v>11824</v>
      </c>
      <c r="B6066" s="69" t="s">
        <v>11825</v>
      </c>
      <c r="C6066" s="70">
        <v>8.3000000000000004E-2</v>
      </c>
    </row>
    <row r="6067" spans="1:3">
      <c r="A6067" s="71" t="s">
        <v>11826</v>
      </c>
      <c r="B6067" s="72" t="s">
        <v>11827</v>
      </c>
      <c r="C6067" s="73">
        <v>8.1000000000000003E-2</v>
      </c>
    </row>
    <row r="6068" spans="1:3">
      <c r="A6068" s="68" t="s">
        <v>11828</v>
      </c>
      <c r="B6068" s="69" t="s">
        <v>11829</v>
      </c>
      <c r="C6068" s="70">
        <v>0.08</v>
      </c>
    </row>
    <row r="6069" spans="1:3">
      <c r="A6069" s="71" t="s">
        <v>11830</v>
      </c>
      <c r="B6069" s="72" t="s">
        <v>11831</v>
      </c>
      <c r="C6069" s="73">
        <v>8.1000000000000003E-2</v>
      </c>
    </row>
    <row r="6070" spans="1:3">
      <c r="A6070" s="68" t="s">
        <v>11832</v>
      </c>
      <c r="B6070" s="69" t="s">
        <v>11833</v>
      </c>
      <c r="C6070" s="70">
        <v>8.1000000000000003E-2</v>
      </c>
    </row>
    <row r="6071" spans="1:3">
      <c r="A6071" s="71" t="s">
        <v>11834</v>
      </c>
      <c r="B6071" s="72" t="s">
        <v>11835</v>
      </c>
      <c r="C6071" s="73">
        <v>8.4000000000000005E-2</v>
      </c>
    </row>
    <row r="6072" spans="1:3">
      <c r="A6072" s="68" t="s">
        <v>11836</v>
      </c>
      <c r="B6072" s="69" t="s">
        <v>11837</v>
      </c>
      <c r="C6072" s="70">
        <v>8.6999999999999994E-2</v>
      </c>
    </row>
    <row r="6073" spans="1:3">
      <c r="A6073" s="71" t="s">
        <v>11838</v>
      </c>
      <c r="B6073" s="72" t="s">
        <v>11839</v>
      </c>
      <c r="C6073" s="73">
        <v>0.107</v>
      </c>
    </row>
    <row r="6074" spans="1:3">
      <c r="A6074" s="68" t="s">
        <v>11840</v>
      </c>
      <c r="B6074" s="69" t="s">
        <v>11841</v>
      </c>
      <c r="C6074" s="70">
        <v>8.5000000000000006E-2</v>
      </c>
    </row>
    <row r="6075" spans="1:3">
      <c r="A6075" s="71" t="s">
        <v>11842</v>
      </c>
      <c r="B6075" s="72" t="s">
        <v>11843</v>
      </c>
      <c r="C6075" s="73">
        <v>0.11899999999999999</v>
      </c>
    </row>
    <row r="6076" spans="1:3">
      <c r="A6076" s="68" t="s">
        <v>11844</v>
      </c>
      <c r="B6076" s="69" t="s">
        <v>11845</v>
      </c>
      <c r="C6076" s="70">
        <v>0.104</v>
      </c>
    </row>
    <row r="6077" spans="1:3">
      <c r="A6077" s="71" t="s">
        <v>11846</v>
      </c>
      <c r="B6077" s="72" t="s">
        <v>11847</v>
      </c>
      <c r="C6077" s="73">
        <v>0.127</v>
      </c>
    </row>
    <row r="6078" spans="1:3">
      <c r="A6078" s="68" t="s">
        <v>11848</v>
      </c>
      <c r="B6078" s="69" t="s">
        <v>11849</v>
      </c>
      <c r="C6078" s="70">
        <v>0.10100000000000001</v>
      </c>
    </row>
    <row r="6079" spans="1:3">
      <c r="A6079" s="71" t="s">
        <v>11850</v>
      </c>
      <c r="B6079" s="72" t="s">
        <v>11851</v>
      </c>
      <c r="C6079" s="73">
        <v>0</v>
      </c>
    </row>
    <row r="6080" spans="1:3">
      <c r="A6080" s="68" t="s">
        <v>11852</v>
      </c>
      <c r="B6080" s="69" t="s">
        <v>11853</v>
      </c>
      <c r="C6080" s="70">
        <v>0.28499999999999998</v>
      </c>
    </row>
    <row r="6081" spans="1:3">
      <c r="A6081" s="71" t="s">
        <v>11854</v>
      </c>
      <c r="B6081" s="72" t="s">
        <v>11855</v>
      </c>
      <c r="C6081" s="73">
        <v>0.254</v>
      </c>
    </row>
    <row r="6082" spans="1:3">
      <c r="A6082" s="68" t="s">
        <v>11856</v>
      </c>
      <c r="B6082" s="69" t="s">
        <v>11857</v>
      </c>
      <c r="C6082" s="70">
        <v>0</v>
      </c>
    </row>
    <row r="6083" spans="1:3">
      <c r="A6083" s="71" t="s">
        <v>11858</v>
      </c>
      <c r="B6083" s="72" t="s">
        <v>11859</v>
      </c>
      <c r="C6083" s="73">
        <v>6.3E-2</v>
      </c>
    </row>
    <row r="6084" spans="1:3">
      <c r="A6084" s="68" t="s">
        <v>11860</v>
      </c>
      <c r="B6084" s="69" t="s">
        <v>11861</v>
      </c>
      <c r="C6084" s="70">
        <v>6.2E-2</v>
      </c>
    </row>
    <row r="6085" spans="1:3">
      <c r="A6085" s="71" t="s">
        <v>11862</v>
      </c>
      <c r="B6085" s="72" t="s">
        <v>11863</v>
      </c>
      <c r="C6085" s="73">
        <v>5.8999999999999997E-2</v>
      </c>
    </row>
    <row r="6086" spans="1:3">
      <c r="A6086" s="68" t="s">
        <v>11864</v>
      </c>
      <c r="B6086" s="69" t="s">
        <v>11865</v>
      </c>
      <c r="C6086" s="70">
        <v>5.8000000000000003E-2</v>
      </c>
    </row>
    <row r="6087" spans="1:3">
      <c r="A6087" s="71" t="s">
        <v>11866</v>
      </c>
      <c r="B6087" s="72" t="s">
        <v>11867</v>
      </c>
      <c r="C6087" s="73">
        <v>5.6000000000000001E-2</v>
      </c>
    </row>
    <row r="6088" spans="1:3">
      <c r="A6088" s="68" t="s">
        <v>11868</v>
      </c>
      <c r="B6088" s="69" t="s">
        <v>11869</v>
      </c>
      <c r="C6088" s="70">
        <v>5.5E-2</v>
      </c>
    </row>
    <row r="6089" spans="1:3">
      <c r="A6089" s="71" t="s">
        <v>11870</v>
      </c>
      <c r="B6089" s="72" t="s">
        <v>11871</v>
      </c>
      <c r="C6089" s="73">
        <v>5.2999999999999999E-2</v>
      </c>
    </row>
    <row r="6090" spans="1:3">
      <c r="A6090" s="68" t="s">
        <v>11872</v>
      </c>
      <c r="B6090" s="69" t="s">
        <v>11873</v>
      </c>
      <c r="C6090" s="70">
        <v>5.0999999999999997E-2</v>
      </c>
    </row>
    <row r="6091" spans="1:3">
      <c r="A6091" s="71" t="s">
        <v>11874</v>
      </c>
      <c r="B6091" s="72" t="s">
        <v>11875</v>
      </c>
      <c r="C6091" s="73">
        <v>0.05</v>
      </c>
    </row>
    <row r="6092" spans="1:3">
      <c r="A6092" s="68" t="s">
        <v>11876</v>
      </c>
      <c r="B6092" s="69" t="s">
        <v>11877</v>
      </c>
      <c r="C6092" s="70">
        <v>4.8000000000000001E-2</v>
      </c>
    </row>
    <row r="6093" spans="1:3">
      <c r="A6093" s="71" t="s">
        <v>11878</v>
      </c>
      <c r="B6093" s="72" t="s">
        <v>11879</v>
      </c>
      <c r="C6093" s="73">
        <v>4.7E-2</v>
      </c>
    </row>
    <row r="6094" spans="1:3">
      <c r="A6094" s="68" t="s">
        <v>11880</v>
      </c>
      <c r="B6094" s="69" t="s">
        <v>11881</v>
      </c>
      <c r="C6094" s="70">
        <v>4.4999999999999998E-2</v>
      </c>
    </row>
    <row r="6095" spans="1:3">
      <c r="A6095" s="71" t="s">
        <v>11882</v>
      </c>
      <c r="B6095" s="72" t="s">
        <v>11883</v>
      </c>
      <c r="C6095" s="73">
        <v>4.2999999999999997E-2</v>
      </c>
    </row>
    <row r="6096" spans="1:3">
      <c r="A6096" s="68" t="s">
        <v>11884</v>
      </c>
      <c r="B6096" s="69" t="s">
        <v>11885</v>
      </c>
      <c r="C6096" s="70">
        <v>4.2000000000000003E-2</v>
      </c>
    </row>
    <row r="6097" spans="1:3">
      <c r="A6097" s="71" t="s">
        <v>11886</v>
      </c>
      <c r="B6097" s="72" t="s">
        <v>11887</v>
      </c>
      <c r="C6097" s="73">
        <v>4.1000000000000002E-2</v>
      </c>
    </row>
    <row r="6098" spans="1:3">
      <c r="A6098" s="68" t="s">
        <v>11888</v>
      </c>
      <c r="B6098" s="69" t="s">
        <v>11889</v>
      </c>
      <c r="C6098" s="70">
        <v>3.9E-2</v>
      </c>
    </row>
    <row r="6099" spans="1:3">
      <c r="A6099" s="71" t="s">
        <v>11890</v>
      </c>
      <c r="B6099" s="72" t="s">
        <v>11891</v>
      </c>
      <c r="C6099" s="73">
        <v>3.6999999999999998E-2</v>
      </c>
    </row>
    <row r="6100" spans="1:3">
      <c r="A6100" s="68" t="s">
        <v>11892</v>
      </c>
      <c r="B6100" s="69" t="s">
        <v>11893</v>
      </c>
      <c r="C6100" s="70">
        <v>3.5000000000000003E-2</v>
      </c>
    </row>
    <row r="6101" spans="1:3">
      <c r="A6101" s="71" t="s">
        <v>11894</v>
      </c>
      <c r="B6101" s="72" t="s">
        <v>11895</v>
      </c>
      <c r="C6101" s="73">
        <v>3.4000000000000002E-2</v>
      </c>
    </row>
    <row r="6102" spans="1:3">
      <c r="A6102" s="68" t="s">
        <v>11896</v>
      </c>
      <c r="B6102" s="69" t="s">
        <v>11897</v>
      </c>
      <c r="C6102" s="70">
        <v>3.3000000000000002E-2</v>
      </c>
    </row>
    <row r="6103" spans="1:3">
      <c r="A6103" s="71" t="s">
        <v>11898</v>
      </c>
      <c r="B6103" s="72" t="s">
        <v>11899</v>
      </c>
      <c r="C6103" s="73">
        <v>3.2000000000000001E-2</v>
      </c>
    </row>
    <row r="6104" spans="1:3">
      <c r="A6104" s="68" t="s">
        <v>11900</v>
      </c>
      <c r="B6104" s="69" t="s">
        <v>11901</v>
      </c>
      <c r="C6104" s="70">
        <v>0.03</v>
      </c>
    </row>
    <row r="6105" spans="1:3">
      <c r="A6105" s="71" t="s">
        <v>11902</v>
      </c>
      <c r="B6105" s="72" t="s">
        <v>11903</v>
      </c>
      <c r="C6105" s="73">
        <v>5.0999999999999997E-2</v>
      </c>
    </row>
    <row r="6106" spans="1:3">
      <c r="A6106" s="68" t="s">
        <v>11904</v>
      </c>
      <c r="B6106" s="69" t="s">
        <v>11905</v>
      </c>
      <c r="C6106" s="70">
        <v>0</v>
      </c>
    </row>
    <row r="6107" spans="1:3">
      <c r="A6107" s="71" t="s">
        <v>11906</v>
      </c>
      <c r="B6107" s="72" t="s">
        <v>11901</v>
      </c>
      <c r="C6107" s="73">
        <v>2.5000000000000001E-2</v>
      </c>
    </row>
    <row r="6108" spans="1:3">
      <c r="A6108" s="68" t="s">
        <v>11907</v>
      </c>
      <c r="B6108" s="69" t="s">
        <v>11908</v>
      </c>
      <c r="C6108" s="70">
        <v>0.02</v>
      </c>
    </row>
    <row r="6109" spans="1:3">
      <c r="A6109" s="71" t="s">
        <v>11909</v>
      </c>
      <c r="B6109" s="72" t="s">
        <v>11910</v>
      </c>
      <c r="C6109" s="73">
        <v>1E-3</v>
      </c>
    </row>
    <row r="6110" spans="1:3">
      <c r="A6110" s="68" t="s">
        <v>11911</v>
      </c>
      <c r="B6110" s="69" t="s">
        <v>8789</v>
      </c>
      <c r="C6110" s="70">
        <v>3.0000000000000001E-3</v>
      </c>
    </row>
    <row r="6111" spans="1:3">
      <c r="A6111" s="71" t="s">
        <v>11912</v>
      </c>
      <c r="B6111" s="72" t="s">
        <v>11913</v>
      </c>
      <c r="C6111" s="73">
        <v>0</v>
      </c>
    </row>
    <row r="6112" spans="1:3">
      <c r="A6112" s="68" t="s">
        <v>11914</v>
      </c>
      <c r="B6112" s="69" t="s">
        <v>11915</v>
      </c>
      <c r="C6112" s="70">
        <v>0</v>
      </c>
    </row>
    <row r="6113" spans="1:3">
      <c r="A6113" s="71" t="s">
        <v>11916</v>
      </c>
      <c r="B6113" s="72" t="s">
        <v>11917</v>
      </c>
      <c r="C6113" s="73">
        <v>0</v>
      </c>
    </row>
    <row r="6114" spans="1:3">
      <c r="A6114" s="68" t="s">
        <v>11918</v>
      </c>
      <c r="B6114" s="69" t="s">
        <v>11919</v>
      </c>
      <c r="C6114" s="70">
        <v>0</v>
      </c>
    </row>
    <row r="6115" spans="1:3">
      <c r="A6115" s="71" t="s">
        <v>11920</v>
      </c>
      <c r="B6115" s="72" t="s">
        <v>11921</v>
      </c>
      <c r="C6115" s="73">
        <v>0</v>
      </c>
    </row>
    <row r="6116" spans="1:3">
      <c r="A6116" s="68" t="s">
        <v>11922</v>
      </c>
      <c r="B6116" s="69" t="s">
        <v>11923</v>
      </c>
      <c r="C6116" s="70">
        <v>0</v>
      </c>
    </row>
    <row r="6117" spans="1:3">
      <c r="A6117" s="71" t="s">
        <v>11924</v>
      </c>
      <c r="B6117" s="72" t="s">
        <v>11925</v>
      </c>
      <c r="C6117" s="73">
        <v>0</v>
      </c>
    </row>
    <row r="6118" spans="1:3">
      <c r="A6118" s="68" t="s">
        <v>11926</v>
      </c>
      <c r="B6118" s="69" t="s">
        <v>11927</v>
      </c>
      <c r="C6118" s="70">
        <v>0</v>
      </c>
    </row>
    <row r="6119" spans="1:3">
      <c r="A6119" s="71" t="s">
        <v>11928</v>
      </c>
      <c r="B6119" s="72" t="s">
        <v>11929</v>
      </c>
      <c r="C6119" s="73">
        <v>0</v>
      </c>
    </row>
    <row r="6120" spans="1:3">
      <c r="A6120" s="68" t="s">
        <v>11930</v>
      </c>
      <c r="B6120" s="69" t="s">
        <v>11921</v>
      </c>
      <c r="C6120" s="70">
        <v>0</v>
      </c>
    </row>
    <row r="6121" spans="1:3">
      <c r="A6121" s="71" t="s">
        <v>11931</v>
      </c>
      <c r="B6121" s="72" t="s">
        <v>11932</v>
      </c>
      <c r="C6121" s="73">
        <v>0</v>
      </c>
    </row>
    <row r="6122" spans="1:3">
      <c r="A6122" s="68" t="s">
        <v>11933</v>
      </c>
      <c r="B6122" s="69" t="s">
        <v>11934</v>
      </c>
      <c r="C6122" s="70">
        <v>0</v>
      </c>
    </row>
    <row r="6123" spans="1:3">
      <c r="A6123" s="71" t="s">
        <v>11935</v>
      </c>
      <c r="B6123" s="72" t="s">
        <v>11936</v>
      </c>
      <c r="C6123" s="73">
        <v>0.58499999999999996</v>
      </c>
    </row>
    <row r="6124" spans="1:3">
      <c r="A6124" s="68" t="s">
        <v>11937</v>
      </c>
      <c r="B6124" s="69" t="s">
        <v>11938</v>
      </c>
      <c r="C6124" s="70">
        <v>0.54500000000000004</v>
      </c>
    </row>
    <row r="6125" spans="1:3">
      <c r="A6125" s="71" t="s">
        <v>11939</v>
      </c>
      <c r="B6125" s="72" t="s">
        <v>11940</v>
      </c>
      <c r="C6125" s="73">
        <v>0</v>
      </c>
    </row>
    <row r="6126" spans="1:3">
      <c r="A6126" s="68" t="s">
        <v>11941</v>
      </c>
      <c r="B6126" s="69" t="s">
        <v>11942</v>
      </c>
      <c r="C6126" s="70">
        <v>2.843</v>
      </c>
    </row>
    <row r="6127" spans="1:3">
      <c r="A6127" s="71" t="s">
        <v>11943</v>
      </c>
      <c r="B6127" s="72" t="s">
        <v>11944</v>
      </c>
      <c r="C6127" s="73">
        <v>0</v>
      </c>
    </row>
    <row r="6128" spans="1:3">
      <c r="A6128" s="68" t="s">
        <v>11945</v>
      </c>
      <c r="B6128" s="69" t="s">
        <v>11946</v>
      </c>
      <c r="C6128" s="70">
        <v>0.28499999999999998</v>
      </c>
    </row>
    <row r="6129" spans="1:3">
      <c r="A6129" s="71" t="s">
        <v>11947</v>
      </c>
      <c r="B6129" s="72" t="s">
        <v>11948</v>
      </c>
      <c r="C6129" s="73">
        <v>0</v>
      </c>
    </row>
    <row r="6130" spans="1:3">
      <c r="A6130" s="68" t="s">
        <v>11949</v>
      </c>
      <c r="B6130" s="69" t="s">
        <v>11950</v>
      </c>
      <c r="C6130" s="70">
        <v>0</v>
      </c>
    </row>
    <row r="6131" spans="1:3">
      <c r="A6131" s="71" t="s">
        <v>11951</v>
      </c>
      <c r="B6131" s="72" t="s">
        <v>11952</v>
      </c>
      <c r="C6131" s="73">
        <v>1.7999999999999999E-2</v>
      </c>
    </row>
    <row r="6132" spans="1:3">
      <c r="A6132" s="68" t="s">
        <v>11953</v>
      </c>
      <c r="B6132" s="69" t="s">
        <v>11954</v>
      </c>
      <c r="C6132" s="70">
        <v>0.157</v>
      </c>
    </row>
    <row r="6133" spans="1:3">
      <c r="A6133" s="71" t="s">
        <v>11955</v>
      </c>
      <c r="B6133" s="72" t="s">
        <v>11956</v>
      </c>
      <c r="C6133" s="73">
        <v>0</v>
      </c>
    </row>
    <row r="6134" spans="1:3">
      <c r="A6134" s="68" t="s">
        <v>11957</v>
      </c>
      <c r="B6134" s="69" t="s">
        <v>11958</v>
      </c>
      <c r="C6134" s="70">
        <v>0</v>
      </c>
    </row>
    <row r="6135" spans="1:3">
      <c r="A6135" s="71" t="s">
        <v>11959</v>
      </c>
      <c r="B6135" s="72" t="s">
        <v>11960</v>
      </c>
      <c r="C6135" s="73">
        <v>0</v>
      </c>
    </row>
    <row r="6136" spans="1:3">
      <c r="A6136" s="68" t="s">
        <v>11961</v>
      </c>
      <c r="B6136" s="69" t="s">
        <v>11962</v>
      </c>
      <c r="C6136" s="70">
        <v>0</v>
      </c>
    </row>
    <row r="6137" spans="1:3">
      <c r="A6137" s="71" t="s">
        <v>11963</v>
      </c>
      <c r="B6137" s="72" t="s">
        <v>11964</v>
      </c>
      <c r="C6137" s="73">
        <v>0</v>
      </c>
    </row>
    <row r="6138" spans="1:3">
      <c r="A6138" s="68" t="s">
        <v>11965</v>
      </c>
      <c r="B6138" s="69" t="s">
        <v>11966</v>
      </c>
      <c r="C6138" s="70">
        <v>0</v>
      </c>
    </row>
    <row r="6139" spans="1:3">
      <c r="A6139" s="71" t="s">
        <v>11967</v>
      </c>
      <c r="B6139" s="72" t="s">
        <v>11968</v>
      </c>
      <c r="C6139" s="73">
        <v>0</v>
      </c>
    </row>
    <row r="6140" spans="1:3">
      <c r="A6140" s="68" t="s">
        <v>11969</v>
      </c>
      <c r="B6140" s="69" t="s">
        <v>11970</v>
      </c>
      <c r="C6140" s="70">
        <v>0</v>
      </c>
    </row>
    <row r="6141" spans="1:3">
      <c r="A6141" s="71" t="s">
        <v>11971</v>
      </c>
      <c r="B6141" s="72" t="s">
        <v>11972</v>
      </c>
      <c r="C6141" s="73">
        <v>0</v>
      </c>
    </row>
    <row r="6142" spans="1:3">
      <c r="A6142" s="68" t="s">
        <v>11973</v>
      </c>
      <c r="B6142" s="69" t="s">
        <v>11974</v>
      </c>
      <c r="C6142" s="70">
        <v>0</v>
      </c>
    </row>
    <row r="6143" spans="1:3">
      <c r="A6143" s="71" t="s">
        <v>11975</v>
      </c>
      <c r="B6143" s="72" t="s">
        <v>11976</v>
      </c>
      <c r="C6143" s="73">
        <v>0</v>
      </c>
    </row>
    <row r="6144" spans="1:3">
      <c r="A6144" s="68" t="s">
        <v>11977</v>
      </c>
      <c r="B6144" s="69" t="s">
        <v>11978</v>
      </c>
      <c r="C6144" s="70">
        <v>0</v>
      </c>
    </row>
    <row r="6145" spans="1:3">
      <c r="A6145" s="71" t="s">
        <v>11979</v>
      </c>
      <c r="B6145" s="72" t="s">
        <v>11980</v>
      </c>
      <c r="C6145" s="73">
        <v>0</v>
      </c>
    </row>
    <row r="6146" spans="1:3">
      <c r="A6146" s="68" t="s">
        <v>11981</v>
      </c>
      <c r="B6146" s="69" t="s">
        <v>11982</v>
      </c>
      <c r="C6146" s="70">
        <v>0</v>
      </c>
    </row>
    <row r="6147" spans="1:3">
      <c r="A6147" s="71" t="s">
        <v>11983</v>
      </c>
      <c r="B6147" s="72" t="s">
        <v>11984</v>
      </c>
      <c r="C6147" s="73">
        <v>0</v>
      </c>
    </row>
    <row r="6148" spans="1:3">
      <c r="A6148" s="68" t="s">
        <v>11985</v>
      </c>
      <c r="B6148" s="69" t="s">
        <v>11986</v>
      </c>
      <c r="C6148" s="70">
        <v>0</v>
      </c>
    </row>
    <row r="6149" spans="1:3">
      <c r="A6149" s="71" t="s">
        <v>11987</v>
      </c>
      <c r="B6149" s="72" t="s">
        <v>11988</v>
      </c>
      <c r="C6149" s="73">
        <v>0</v>
      </c>
    </row>
    <row r="6150" spans="1:3">
      <c r="A6150" s="68" t="s">
        <v>11989</v>
      </c>
      <c r="B6150" s="69" t="s">
        <v>11990</v>
      </c>
      <c r="C6150" s="70">
        <v>0</v>
      </c>
    </row>
    <row r="6151" spans="1:3">
      <c r="A6151" s="71" t="s">
        <v>11991</v>
      </c>
      <c r="B6151" s="72" t="s">
        <v>11992</v>
      </c>
      <c r="C6151" s="73">
        <v>0</v>
      </c>
    </row>
    <row r="6152" spans="1:3">
      <c r="A6152" s="68" t="s">
        <v>11993</v>
      </c>
      <c r="B6152" s="69" t="s">
        <v>11994</v>
      </c>
      <c r="C6152" s="70">
        <v>0</v>
      </c>
    </row>
    <row r="6153" spans="1:3">
      <c r="A6153" s="71" t="s">
        <v>11995</v>
      </c>
      <c r="B6153" s="72" t="s">
        <v>11996</v>
      </c>
      <c r="C6153" s="73">
        <v>0</v>
      </c>
    </row>
    <row r="6154" spans="1:3">
      <c r="A6154" s="68" t="s">
        <v>11997</v>
      </c>
      <c r="B6154" s="69" t="s">
        <v>11998</v>
      </c>
      <c r="C6154" s="70">
        <v>0</v>
      </c>
    </row>
    <row r="6155" spans="1:3">
      <c r="A6155" s="71" t="s">
        <v>11999</v>
      </c>
      <c r="B6155" s="72" t="s">
        <v>12000</v>
      </c>
      <c r="C6155" s="73">
        <v>0</v>
      </c>
    </row>
    <row r="6156" spans="1:3">
      <c r="A6156" s="68" t="s">
        <v>12001</v>
      </c>
      <c r="B6156" s="69" t="s">
        <v>12002</v>
      </c>
      <c r="C6156" s="70">
        <v>0</v>
      </c>
    </row>
    <row r="6157" spans="1:3">
      <c r="A6157" s="71" t="s">
        <v>12003</v>
      </c>
      <c r="B6157" s="72" t="s">
        <v>12004</v>
      </c>
      <c r="C6157" s="73">
        <v>0</v>
      </c>
    </row>
    <row r="6158" spans="1:3">
      <c r="A6158" s="68" t="s">
        <v>12005</v>
      </c>
      <c r="B6158" s="69" t="s">
        <v>12006</v>
      </c>
      <c r="C6158" s="70">
        <v>0</v>
      </c>
    </row>
    <row r="6159" spans="1:3">
      <c r="A6159" s="71" t="s">
        <v>12007</v>
      </c>
      <c r="B6159" s="72" t="s">
        <v>12008</v>
      </c>
      <c r="C6159" s="73">
        <v>0</v>
      </c>
    </row>
    <row r="6160" spans="1:3">
      <c r="A6160" s="68" t="s">
        <v>12009</v>
      </c>
      <c r="B6160" s="69" t="s">
        <v>12010</v>
      </c>
      <c r="C6160" s="70">
        <v>0</v>
      </c>
    </row>
    <row r="6161" spans="1:3">
      <c r="A6161" s="71" t="s">
        <v>12011</v>
      </c>
      <c r="B6161" s="72" t="s">
        <v>12012</v>
      </c>
      <c r="C6161" s="73">
        <v>0</v>
      </c>
    </row>
    <row r="6162" spans="1:3">
      <c r="A6162" s="68" t="s">
        <v>12013</v>
      </c>
      <c r="B6162" s="69" t="s">
        <v>12014</v>
      </c>
      <c r="C6162" s="70">
        <v>0</v>
      </c>
    </row>
    <row r="6163" spans="1:3">
      <c r="A6163" s="71" t="s">
        <v>12015</v>
      </c>
      <c r="B6163" s="72" t="s">
        <v>12016</v>
      </c>
      <c r="C6163" s="73">
        <v>0</v>
      </c>
    </row>
    <row r="6164" spans="1:3">
      <c r="A6164" s="68" t="s">
        <v>12017</v>
      </c>
      <c r="B6164" s="69" t="s">
        <v>12018</v>
      </c>
      <c r="C6164" s="70">
        <v>0</v>
      </c>
    </row>
    <row r="6165" spans="1:3">
      <c r="A6165" s="71" t="s">
        <v>12019</v>
      </c>
      <c r="B6165" s="72" t="s">
        <v>12020</v>
      </c>
      <c r="C6165" s="73">
        <v>0</v>
      </c>
    </row>
    <row r="6166" spans="1:3">
      <c r="A6166" s="68" t="s">
        <v>12021</v>
      </c>
      <c r="B6166" s="69" t="s">
        <v>12022</v>
      </c>
      <c r="C6166" s="70">
        <v>1.03E-2</v>
      </c>
    </row>
    <row r="6167" spans="1:3">
      <c r="A6167" s="71" t="s">
        <v>12023</v>
      </c>
      <c r="B6167" s="72" t="s">
        <v>12024</v>
      </c>
      <c r="C6167" s="73">
        <v>1.2E-2</v>
      </c>
    </row>
    <row r="6168" spans="1:3">
      <c r="A6168" s="68" t="s">
        <v>12025</v>
      </c>
      <c r="B6168" s="69" t="s">
        <v>12026</v>
      </c>
      <c r="C6168" s="70">
        <v>1.14E-2</v>
      </c>
    </row>
    <row r="6169" spans="1:3">
      <c r="A6169" s="71" t="s">
        <v>12027</v>
      </c>
      <c r="B6169" s="72" t="s">
        <v>12028</v>
      </c>
      <c r="C6169" s="73">
        <v>1.2999999999999999E-2</v>
      </c>
    </row>
    <row r="6170" spans="1:3">
      <c r="A6170" s="68" t="s">
        <v>12029</v>
      </c>
      <c r="B6170" s="69" t="s">
        <v>12030</v>
      </c>
      <c r="C6170" s="70">
        <v>0</v>
      </c>
    </row>
    <row r="6171" spans="1:3">
      <c r="A6171" s="71" t="s">
        <v>12031</v>
      </c>
      <c r="B6171" s="72" t="s">
        <v>12032</v>
      </c>
      <c r="C6171" s="73">
        <v>0</v>
      </c>
    </row>
    <row r="6172" spans="1:3">
      <c r="A6172" s="68" t="s">
        <v>12033</v>
      </c>
      <c r="B6172" s="69" t="s">
        <v>12034</v>
      </c>
      <c r="C6172" s="70">
        <v>0</v>
      </c>
    </row>
    <row r="6173" spans="1:3">
      <c r="A6173" s="71" t="s">
        <v>12035</v>
      </c>
      <c r="B6173" s="72" t="s">
        <v>12036</v>
      </c>
      <c r="C6173" s="73">
        <v>0</v>
      </c>
    </row>
    <row r="6174" spans="1:3">
      <c r="A6174" s="68" t="s">
        <v>12037</v>
      </c>
      <c r="B6174" s="69" t="s">
        <v>12038</v>
      </c>
      <c r="C6174" s="70">
        <v>0</v>
      </c>
    </row>
    <row r="6175" spans="1:3">
      <c r="A6175" s="71" t="s">
        <v>12039</v>
      </c>
      <c r="B6175" s="72" t="s">
        <v>12040</v>
      </c>
      <c r="C6175" s="73">
        <v>0</v>
      </c>
    </row>
    <row r="6176" spans="1:3">
      <c r="A6176" s="68" t="s">
        <v>12041</v>
      </c>
      <c r="B6176" s="69" t="s">
        <v>12042</v>
      </c>
      <c r="C6176" s="70">
        <v>0</v>
      </c>
    </row>
    <row r="6177" spans="1:3">
      <c r="A6177" s="71" t="s">
        <v>12043</v>
      </c>
      <c r="B6177" s="72" t="s">
        <v>12044</v>
      </c>
      <c r="C6177" s="73">
        <v>0</v>
      </c>
    </row>
    <row r="6178" spans="1:3">
      <c r="A6178" s="68" t="s">
        <v>12045</v>
      </c>
      <c r="B6178" s="69" t="s">
        <v>12046</v>
      </c>
      <c r="C6178" s="70">
        <v>0</v>
      </c>
    </row>
    <row r="6179" spans="1:3">
      <c r="A6179" s="71" t="s">
        <v>12047</v>
      </c>
      <c r="B6179" s="72" t="s">
        <v>12048</v>
      </c>
      <c r="C6179" s="73">
        <v>0</v>
      </c>
    </row>
    <row r="6180" spans="1:3">
      <c r="A6180" s="68" t="s">
        <v>12049</v>
      </c>
      <c r="B6180" s="69" t="s">
        <v>12050</v>
      </c>
      <c r="C6180" s="70">
        <v>0</v>
      </c>
    </row>
    <row r="6181" spans="1:3">
      <c r="A6181" s="71" t="s">
        <v>12051</v>
      </c>
      <c r="B6181" s="72" t="s">
        <v>12052</v>
      </c>
      <c r="C6181" s="73">
        <v>0</v>
      </c>
    </row>
    <row r="6182" spans="1:3">
      <c r="A6182" s="68" t="s">
        <v>12053</v>
      </c>
      <c r="B6182" s="69" t="s">
        <v>12054</v>
      </c>
      <c r="C6182" s="70">
        <v>0</v>
      </c>
    </row>
    <row r="6183" spans="1:3">
      <c r="A6183" s="71" t="s">
        <v>12055</v>
      </c>
      <c r="B6183" s="72" t="s">
        <v>12056</v>
      </c>
      <c r="C6183" s="73">
        <v>0</v>
      </c>
    </row>
    <row r="6184" spans="1:3">
      <c r="A6184" s="68" t="s">
        <v>12057</v>
      </c>
      <c r="B6184" s="69" t="s">
        <v>12058</v>
      </c>
      <c r="C6184" s="70">
        <v>0</v>
      </c>
    </row>
    <row r="6185" spans="1:3">
      <c r="A6185" s="71" t="s">
        <v>12059</v>
      </c>
      <c r="B6185" s="72" t="s">
        <v>12060</v>
      </c>
      <c r="C6185" s="73">
        <v>3.0000000000000001E-3</v>
      </c>
    </row>
    <row r="6186" spans="1:3">
      <c r="A6186" s="68" t="s">
        <v>12061</v>
      </c>
      <c r="B6186" s="69" t="s">
        <v>12062</v>
      </c>
      <c r="C6186" s="70">
        <v>0</v>
      </c>
    </row>
    <row r="6187" spans="1:3">
      <c r="A6187" s="71" t="s">
        <v>12063</v>
      </c>
      <c r="B6187" s="72" t="s">
        <v>12064</v>
      </c>
      <c r="C6187" s="73">
        <v>0</v>
      </c>
    </row>
    <row r="6188" spans="1:3">
      <c r="A6188" s="68" t="s">
        <v>12065</v>
      </c>
      <c r="B6188" s="69" t="s">
        <v>8721</v>
      </c>
      <c r="C6188" s="70">
        <v>0</v>
      </c>
    </row>
    <row r="6189" spans="1:3">
      <c r="A6189" s="71" t="s">
        <v>12066</v>
      </c>
      <c r="B6189" s="72" t="s">
        <v>12067</v>
      </c>
      <c r="C6189" s="73">
        <v>0</v>
      </c>
    </row>
    <row r="6190" spans="1:3">
      <c r="A6190" s="68" t="s">
        <v>12068</v>
      </c>
      <c r="B6190" s="69" t="s">
        <v>12069</v>
      </c>
      <c r="C6190" s="70">
        <v>0</v>
      </c>
    </row>
    <row r="6191" spans="1:3">
      <c r="A6191" s="71" t="s">
        <v>12070</v>
      </c>
      <c r="B6191" s="72" t="s">
        <v>12071</v>
      </c>
      <c r="C6191" s="73">
        <v>0</v>
      </c>
    </row>
    <row r="6192" spans="1:3">
      <c r="A6192" s="68" t="s">
        <v>12072</v>
      </c>
      <c r="B6192" s="69" t="s">
        <v>12073</v>
      </c>
      <c r="C6192" s="70">
        <v>0</v>
      </c>
    </row>
    <row r="6193" spans="1:3">
      <c r="A6193" s="71" t="s">
        <v>12074</v>
      </c>
      <c r="B6193" s="72" t="s">
        <v>12075</v>
      </c>
      <c r="C6193" s="73">
        <v>0</v>
      </c>
    </row>
    <row r="6194" spans="1:3">
      <c r="A6194" s="68" t="s">
        <v>12076</v>
      </c>
      <c r="B6194" s="69" t="s">
        <v>12077</v>
      </c>
      <c r="C6194" s="70">
        <v>0</v>
      </c>
    </row>
    <row r="6195" spans="1:3">
      <c r="A6195" s="71" t="s">
        <v>12078</v>
      </c>
      <c r="B6195" s="72" t="s">
        <v>12079</v>
      </c>
      <c r="C6195" s="73">
        <v>0</v>
      </c>
    </row>
    <row r="6196" spans="1:3">
      <c r="A6196" s="68" t="s">
        <v>12080</v>
      </c>
      <c r="B6196" s="69" t="s">
        <v>12081</v>
      </c>
      <c r="C6196" s="70">
        <v>0</v>
      </c>
    </row>
    <row r="6197" spans="1:3">
      <c r="A6197" s="71" t="s">
        <v>12082</v>
      </c>
      <c r="B6197" s="72" t="s">
        <v>12083</v>
      </c>
      <c r="C6197" s="73">
        <v>0</v>
      </c>
    </row>
    <row r="6198" spans="1:3">
      <c r="A6198" s="68" t="s">
        <v>12084</v>
      </c>
      <c r="B6198" s="69" t="s">
        <v>12085</v>
      </c>
      <c r="C6198" s="70">
        <v>0</v>
      </c>
    </row>
    <row r="6199" spans="1:3">
      <c r="A6199" s="71" t="s">
        <v>12086</v>
      </c>
      <c r="B6199" s="72" t="s">
        <v>12087</v>
      </c>
      <c r="C6199" s="73">
        <v>0</v>
      </c>
    </row>
    <row r="6200" spans="1:3">
      <c r="A6200" s="68" t="s">
        <v>12088</v>
      </c>
      <c r="B6200" s="69" t="s">
        <v>12089</v>
      </c>
      <c r="C6200" s="70">
        <v>0</v>
      </c>
    </row>
    <row r="6201" spans="1:3">
      <c r="A6201" s="71" t="s">
        <v>12090</v>
      </c>
      <c r="B6201" s="72" t="s">
        <v>12091</v>
      </c>
      <c r="C6201" s="73">
        <v>0</v>
      </c>
    </row>
    <row r="6202" spans="1:3">
      <c r="A6202" s="68" t="s">
        <v>12092</v>
      </c>
      <c r="B6202" s="69" t="s">
        <v>12093</v>
      </c>
      <c r="C6202" s="70">
        <v>0</v>
      </c>
    </row>
    <row r="6203" spans="1:3">
      <c r="A6203" s="71" t="s">
        <v>12094</v>
      </c>
      <c r="B6203" s="72" t="s">
        <v>8719</v>
      </c>
      <c r="C6203" s="73">
        <v>0</v>
      </c>
    </row>
    <row r="6204" spans="1:3">
      <c r="A6204" s="68" t="s">
        <v>12095</v>
      </c>
      <c r="B6204" s="69" t="s">
        <v>12096</v>
      </c>
      <c r="C6204" s="70">
        <v>0</v>
      </c>
    </row>
    <row r="6205" spans="1:3">
      <c r="A6205" s="71" t="s">
        <v>12097</v>
      </c>
      <c r="B6205" s="72" t="s">
        <v>12098</v>
      </c>
      <c r="C6205" s="73">
        <v>0</v>
      </c>
    </row>
    <row r="6206" spans="1:3">
      <c r="A6206" s="68" t="s">
        <v>12099</v>
      </c>
      <c r="B6206" s="69" t="s">
        <v>12100</v>
      </c>
      <c r="C6206" s="70">
        <v>0</v>
      </c>
    </row>
    <row r="6207" spans="1:3">
      <c r="A6207" s="71" t="s">
        <v>12101</v>
      </c>
      <c r="B6207" s="72" t="s">
        <v>12102</v>
      </c>
      <c r="C6207" s="73">
        <v>0</v>
      </c>
    </row>
    <row r="6208" spans="1:3">
      <c r="A6208" s="68" t="s">
        <v>12103</v>
      </c>
      <c r="B6208" s="69" t="s">
        <v>12104</v>
      </c>
      <c r="C6208" s="70">
        <v>0</v>
      </c>
    </row>
    <row r="6209" spans="1:3">
      <c r="A6209" s="71" t="s">
        <v>12105</v>
      </c>
      <c r="B6209" s="72" t="s">
        <v>12106</v>
      </c>
      <c r="C6209" s="73">
        <v>0</v>
      </c>
    </row>
    <row r="6210" spans="1:3">
      <c r="A6210" s="68" t="s">
        <v>12107</v>
      </c>
      <c r="B6210" s="69" t="s">
        <v>12108</v>
      </c>
      <c r="C6210" s="70">
        <v>0</v>
      </c>
    </row>
    <row r="6211" spans="1:3">
      <c r="A6211" s="71" t="s">
        <v>12109</v>
      </c>
      <c r="B6211" s="72" t="s">
        <v>12110</v>
      </c>
      <c r="C6211" s="73">
        <v>0</v>
      </c>
    </row>
    <row r="6212" spans="1:3">
      <c r="A6212" s="68" t="s">
        <v>12111</v>
      </c>
      <c r="B6212" s="69" t="s">
        <v>12112</v>
      </c>
      <c r="C6212" s="70">
        <v>0</v>
      </c>
    </row>
    <row r="6213" spans="1:3">
      <c r="A6213" s="71" t="s">
        <v>12113</v>
      </c>
      <c r="B6213" s="72" t="s">
        <v>12114</v>
      </c>
      <c r="C6213" s="73">
        <v>0</v>
      </c>
    </row>
    <row r="6214" spans="1:3">
      <c r="A6214" s="68" t="s">
        <v>12115</v>
      </c>
      <c r="B6214" s="69" t="s">
        <v>12116</v>
      </c>
      <c r="C6214" s="70">
        <v>0</v>
      </c>
    </row>
    <row r="6215" spans="1:3">
      <c r="A6215" s="71" t="s">
        <v>12117</v>
      </c>
      <c r="B6215" s="72" t="s">
        <v>12118</v>
      </c>
      <c r="C6215" s="73">
        <v>0</v>
      </c>
    </row>
    <row r="6216" spans="1:3">
      <c r="A6216" s="68" t="s">
        <v>12119</v>
      </c>
      <c r="B6216" s="69" t="s">
        <v>12120</v>
      </c>
      <c r="C6216" s="70">
        <v>0</v>
      </c>
    </row>
    <row r="6217" spans="1:3">
      <c r="A6217" s="71" t="s">
        <v>12121</v>
      </c>
      <c r="B6217" s="72" t="s">
        <v>12122</v>
      </c>
      <c r="C6217" s="73">
        <v>0</v>
      </c>
    </row>
    <row r="6218" spans="1:3">
      <c r="A6218" s="68" t="s">
        <v>12123</v>
      </c>
      <c r="B6218" s="69" t="s">
        <v>12124</v>
      </c>
      <c r="C6218" s="70">
        <v>0</v>
      </c>
    </row>
    <row r="6219" spans="1:3">
      <c r="A6219" s="71" t="s">
        <v>12125</v>
      </c>
      <c r="B6219" s="72" t="s">
        <v>12126</v>
      </c>
      <c r="C6219" s="73">
        <v>0</v>
      </c>
    </row>
    <row r="6220" spans="1:3">
      <c r="A6220" s="68" t="s">
        <v>12127</v>
      </c>
      <c r="B6220" s="69" t="s">
        <v>12128</v>
      </c>
      <c r="C6220" s="70">
        <v>0</v>
      </c>
    </row>
    <row r="6221" spans="1:3">
      <c r="A6221" s="71" t="s">
        <v>12129</v>
      </c>
      <c r="B6221" s="72" t="s">
        <v>12130</v>
      </c>
      <c r="C6221" s="73">
        <v>0</v>
      </c>
    </row>
    <row r="6222" spans="1:3">
      <c r="A6222" s="68" t="s">
        <v>12131</v>
      </c>
      <c r="B6222" s="69" t="s">
        <v>12132</v>
      </c>
      <c r="C6222" s="70">
        <v>0</v>
      </c>
    </row>
    <row r="6223" spans="1:3">
      <c r="A6223" s="71" t="s">
        <v>12133</v>
      </c>
      <c r="B6223" s="72" t="s">
        <v>12134</v>
      </c>
      <c r="C6223" s="73">
        <v>0</v>
      </c>
    </row>
    <row r="6224" spans="1:3">
      <c r="A6224" s="68" t="s">
        <v>12135</v>
      </c>
      <c r="B6224" s="69" t="s">
        <v>12136</v>
      </c>
      <c r="C6224" s="70">
        <v>0</v>
      </c>
    </row>
    <row r="6225" spans="1:3">
      <c r="A6225" s="71" t="s">
        <v>12137</v>
      </c>
      <c r="B6225" s="72" t="s">
        <v>12138</v>
      </c>
      <c r="C6225" s="73">
        <v>0</v>
      </c>
    </row>
    <row r="6226" spans="1:3">
      <c r="A6226" s="68" t="s">
        <v>12139</v>
      </c>
      <c r="B6226" s="69" t="s">
        <v>12140</v>
      </c>
      <c r="C6226" s="70">
        <v>0</v>
      </c>
    </row>
    <row r="6227" spans="1:3">
      <c r="A6227" s="71" t="s">
        <v>12141</v>
      </c>
      <c r="B6227" s="72" t="s">
        <v>12142</v>
      </c>
      <c r="C6227" s="73">
        <v>0</v>
      </c>
    </row>
    <row r="6228" spans="1:3">
      <c r="A6228" s="68" t="s">
        <v>12143</v>
      </c>
      <c r="B6228" s="69" t="s">
        <v>12144</v>
      </c>
      <c r="C6228" s="70">
        <v>0</v>
      </c>
    </row>
    <row r="6229" spans="1:3">
      <c r="A6229" s="71" t="s">
        <v>12145</v>
      </c>
      <c r="B6229" s="72" t="s">
        <v>12146</v>
      </c>
      <c r="C6229" s="73">
        <v>0</v>
      </c>
    </row>
    <row r="6230" spans="1:3">
      <c r="A6230" s="68" t="s">
        <v>12147</v>
      </c>
      <c r="B6230" s="69" t="s">
        <v>12148</v>
      </c>
      <c r="C6230" s="70">
        <v>0</v>
      </c>
    </row>
    <row r="6231" spans="1:3">
      <c r="A6231" s="71" t="s">
        <v>12149</v>
      </c>
      <c r="B6231" s="72" t="s">
        <v>12150</v>
      </c>
      <c r="C6231" s="73">
        <v>0</v>
      </c>
    </row>
    <row r="6232" spans="1:3">
      <c r="A6232" s="68" t="s">
        <v>12151</v>
      </c>
      <c r="B6232" s="69" t="s">
        <v>12152</v>
      </c>
      <c r="C6232" s="70">
        <v>0</v>
      </c>
    </row>
    <row r="6233" spans="1:3">
      <c r="A6233" s="71" t="s">
        <v>12153</v>
      </c>
      <c r="B6233" s="72" t="s">
        <v>12154</v>
      </c>
      <c r="C6233" s="73">
        <v>0</v>
      </c>
    </row>
    <row r="6234" spans="1:3">
      <c r="A6234" s="68" t="s">
        <v>12155</v>
      </c>
      <c r="B6234" s="69" t="s">
        <v>12156</v>
      </c>
      <c r="C6234" s="70">
        <v>0</v>
      </c>
    </row>
    <row r="6235" spans="1:3">
      <c r="A6235" s="71" t="s">
        <v>12157</v>
      </c>
      <c r="B6235" s="72" t="s">
        <v>12158</v>
      </c>
      <c r="C6235" s="73">
        <v>0</v>
      </c>
    </row>
    <row r="6236" spans="1:3">
      <c r="A6236" s="68" t="s">
        <v>12159</v>
      </c>
      <c r="B6236" s="69" t="s">
        <v>12160</v>
      </c>
      <c r="C6236" s="70">
        <v>0</v>
      </c>
    </row>
    <row r="6237" spans="1:3">
      <c r="A6237" s="71" t="s">
        <v>12161</v>
      </c>
      <c r="B6237" s="72" t="s">
        <v>12162</v>
      </c>
      <c r="C6237" s="73">
        <v>0</v>
      </c>
    </row>
    <row r="6238" spans="1:3">
      <c r="A6238" s="68" t="s">
        <v>12163</v>
      </c>
      <c r="B6238" s="69" t="s">
        <v>12164</v>
      </c>
      <c r="C6238" s="70">
        <v>0</v>
      </c>
    </row>
    <row r="6239" spans="1:3">
      <c r="A6239" s="71" t="s">
        <v>12165</v>
      </c>
      <c r="B6239" s="72" t="s">
        <v>12166</v>
      </c>
      <c r="C6239" s="73">
        <v>0</v>
      </c>
    </row>
    <row r="6240" spans="1:3">
      <c r="A6240" s="68" t="s">
        <v>12167</v>
      </c>
      <c r="B6240" s="69" t="s">
        <v>12168</v>
      </c>
      <c r="C6240" s="70">
        <v>0</v>
      </c>
    </row>
    <row r="6241" spans="1:3">
      <c r="A6241" s="71" t="s">
        <v>12169</v>
      </c>
      <c r="B6241" s="72" t="s">
        <v>12170</v>
      </c>
      <c r="C6241" s="73">
        <v>0</v>
      </c>
    </row>
    <row r="6242" spans="1:3">
      <c r="A6242" s="68" t="s">
        <v>12171</v>
      </c>
      <c r="B6242" s="69" t="s">
        <v>12172</v>
      </c>
      <c r="C6242" s="70">
        <v>0</v>
      </c>
    </row>
    <row r="6243" spans="1:3">
      <c r="A6243" s="71" t="s">
        <v>12173</v>
      </c>
      <c r="B6243" s="72" t="s">
        <v>12174</v>
      </c>
      <c r="C6243" s="73">
        <v>0</v>
      </c>
    </row>
    <row r="6244" spans="1:3">
      <c r="A6244" s="68" t="s">
        <v>12175</v>
      </c>
      <c r="B6244" s="69" t="s">
        <v>12176</v>
      </c>
      <c r="C6244" s="70">
        <v>0</v>
      </c>
    </row>
    <row r="6245" spans="1:3">
      <c r="A6245" s="71" t="s">
        <v>12177</v>
      </c>
      <c r="B6245" s="72" t="s">
        <v>12178</v>
      </c>
      <c r="C6245" s="73">
        <v>0</v>
      </c>
    </row>
    <row r="6246" spans="1:3">
      <c r="A6246" s="68" t="s">
        <v>12179</v>
      </c>
      <c r="B6246" s="69" t="s">
        <v>12180</v>
      </c>
      <c r="C6246" s="70">
        <v>0</v>
      </c>
    </row>
    <row r="6247" spans="1:3">
      <c r="A6247" s="71" t="s">
        <v>12181</v>
      </c>
      <c r="B6247" s="72" t="s">
        <v>12182</v>
      </c>
      <c r="C6247" s="73">
        <v>0</v>
      </c>
    </row>
    <row r="6248" spans="1:3">
      <c r="A6248" s="68" t="s">
        <v>12183</v>
      </c>
      <c r="B6248" s="69" t="s">
        <v>12184</v>
      </c>
      <c r="C6248" s="70">
        <v>0</v>
      </c>
    </row>
    <row r="6249" spans="1:3">
      <c r="A6249" s="71" t="s">
        <v>12185</v>
      </c>
      <c r="B6249" s="72" t="s">
        <v>12186</v>
      </c>
      <c r="C6249" s="73">
        <v>0</v>
      </c>
    </row>
    <row r="6250" spans="1:3">
      <c r="A6250" s="68" t="s">
        <v>12187</v>
      </c>
      <c r="B6250" s="69" t="s">
        <v>12188</v>
      </c>
      <c r="C6250" s="70">
        <v>0</v>
      </c>
    </row>
    <row r="6251" spans="1:3">
      <c r="A6251" s="71" t="s">
        <v>12189</v>
      </c>
      <c r="B6251" s="72" t="s">
        <v>12190</v>
      </c>
      <c r="C6251" s="73">
        <v>0</v>
      </c>
    </row>
    <row r="6252" spans="1:3">
      <c r="A6252" s="68" t="s">
        <v>12191</v>
      </c>
      <c r="B6252" s="69" t="s">
        <v>12192</v>
      </c>
      <c r="C6252" s="70">
        <v>0</v>
      </c>
    </row>
    <row r="6253" spans="1:3">
      <c r="A6253" s="71" t="s">
        <v>12193</v>
      </c>
      <c r="B6253" s="72" t="s">
        <v>12194</v>
      </c>
      <c r="C6253" s="73">
        <v>0</v>
      </c>
    </row>
    <row r="6254" spans="1:3">
      <c r="A6254" s="68" t="s">
        <v>12195</v>
      </c>
      <c r="B6254" s="69" t="s">
        <v>12196</v>
      </c>
      <c r="C6254" s="70">
        <v>0</v>
      </c>
    </row>
    <row r="6255" spans="1:3">
      <c r="A6255" s="71" t="s">
        <v>12197</v>
      </c>
      <c r="B6255" s="72" t="s">
        <v>12198</v>
      </c>
      <c r="C6255" s="73">
        <v>0</v>
      </c>
    </row>
    <row r="6256" spans="1:3">
      <c r="A6256" s="68" t="s">
        <v>12199</v>
      </c>
      <c r="B6256" s="69" t="s">
        <v>12200</v>
      </c>
      <c r="C6256" s="70">
        <v>0</v>
      </c>
    </row>
    <row r="6257" spans="1:3">
      <c r="A6257" s="71" t="s">
        <v>12201</v>
      </c>
      <c r="B6257" s="72" t="s">
        <v>12202</v>
      </c>
      <c r="C6257" s="73">
        <v>0</v>
      </c>
    </row>
    <row r="6258" spans="1:3">
      <c r="A6258" s="68" t="s">
        <v>12203</v>
      </c>
      <c r="B6258" s="69" t="s">
        <v>12204</v>
      </c>
      <c r="C6258" s="70">
        <v>0</v>
      </c>
    </row>
    <row r="6259" spans="1:3">
      <c r="A6259" s="71" t="s">
        <v>12205</v>
      </c>
      <c r="B6259" s="72" t="s">
        <v>12206</v>
      </c>
      <c r="C6259" s="73">
        <v>0</v>
      </c>
    </row>
    <row r="6260" spans="1:3">
      <c r="A6260" s="68" t="s">
        <v>12207</v>
      </c>
      <c r="B6260" s="69" t="s">
        <v>12208</v>
      </c>
      <c r="C6260" s="70">
        <v>0</v>
      </c>
    </row>
    <row r="6261" spans="1:3">
      <c r="A6261" s="71" t="s">
        <v>12209</v>
      </c>
      <c r="B6261" s="72" t="s">
        <v>12210</v>
      </c>
      <c r="C6261" s="73">
        <v>0</v>
      </c>
    </row>
    <row r="6262" spans="1:3">
      <c r="A6262" s="68" t="s">
        <v>12211</v>
      </c>
      <c r="B6262" s="69" t="s">
        <v>12212</v>
      </c>
      <c r="C6262" s="70">
        <v>0</v>
      </c>
    </row>
    <row r="6263" spans="1:3">
      <c r="A6263" s="71" t="s">
        <v>12213</v>
      </c>
      <c r="B6263" s="72" t="s">
        <v>12214</v>
      </c>
      <c r="C6263" s="73">
        <v>0</v>
      </c>
    </row>
    <row r="6264" spans="1:3">
      <c r="A6264" s="68" t="s">
        <v>12215</v>
      </c>
      <c r="B6264" s="69" t="s">
        <v>12216</v>
      </c>
      <c r="C6264" s="70">
        <v>0</v>
      </c>
    </row>
    <row r="6265" spans="1:3">
      <c r="A6265" s="71" t="s">
        <v>12217</v>
      </c>
      <c r="B6265" s="72" t="s">
        <v>12218</v>
      </c>
      <c r="C6265" s="73">
        <v>0</v>
      </c>
    </row>
    <row r="6266" spans="1:3">
      <c r="A6266" s="68" t="s">
        <v>12219</v>
      </c>
      <c r="B6266" s="69" t="s">
        <v>12220</v>
      </c>
      <c r="C6266" s="70">
        <v>0</v>
      </c>
    </row>
    <row r="6267" spans="1:3">
      <c r="A6267" s="71" t="s">
        <v>12221</v>
      </c>
      <c r="B6267" s="72" t="s">
        <v>12222</v>
      </c>
      <c r="C6267" s="73">
        <v>0</v>
      </c>
    </row>
    <row r="6268" spans="1:3">
      <c r="A6268" s="68" t="s">
        <v>12223</v>
      </c>
      <c r="B6268" s="69" t="s">
        <v>12224</v>
      </c>
      <c r="C6268" s="70">
        <v>0</v>
      </c>
    </row>
    <row r="6269" spans="1:3">
      <c r="A6269" s="71" t="s">
        <v>12225</v>
      </c>
      <c r="B6269" s="72" t="s">
        <v>12226</v>
      </c>
      <c r="C6269" s="73">
        <v>0</v>
      </c>
    </row>
    <row r="6270" spans="1:3">
      <c r="A6270" s="68" t="s">
        <v>12227</v>
      </c>
      <c r="B6270" s="69" t="s">
        <v>12228</v>
      </c>
      <c r="C6270" s="70">
        <v>0</v>
      </c>
    </row>
    <row r="6271" spans="1:3">
      <c r="A6271" s="71" t="s">
        <v>12229</v>
      </c>
      <c r="B6271" s="72" t="s">
        <v>12230</v>
      </c>
      <c r="C6271" s="73">
        <v>0</v>
      </c>
    </row>
    <row r="6272" spans="1:3">
      <c r="A6272" s="68" t="s">
        <v>12231</v>
      </c>
      <c r="B6272" s="69" t="s">
        <v>12232</v>
      </c>
      <c r="C6272" s="70">
        <v>0</v>
      </c>
    </row>
    <row r="6273" spans="1:3">
      <c r="A6273" s="71" t="s">
        <v>12233</v>
      </c>
      <c r="B6273" s="72" t="s">
        <v>12234</v>
      </c>
      <c r="C6273" s="73">
        <v>0</v>
      </c>
    </row>
    <row r="6274" spans="1:3">
      <c r="A6274" s="68" t="s">
        <v>12235</v>
      </c>
      <c r="B6274" s="69" t="s">
        <v>12236</v>
      </c>
      <c r="C6274" s="70">
        <v>0</v>
      </c>
    </row>
    <row r="6275" spans="1:3">
      <c r="A6275" s="71" t="s">
        <v>12237</v>
      </c>
      <c r="B6275" s="72" t="s">
        <v>12238</v>
      </c>
      <c r="C6275" s="73">
        <v>0</v>
      </c>
    </row>
    <row r="6276" spans="1:3">
      <c r="A6276" s="68" t="s">
        <v>12239</v>
      </c>
      <c r="B6276" s="69" t="s">
        <v>12240</v>
      </c>
      <c r="C6276" s="70">
        <v>0</v>
      </c>
    </row>
    <row r="6277" spans="1:3">
      <c r="A6277" s="71" t="s">
        <v>12241</v>
      </c>
      <c r="B6277" s="72" t="s">
        <v>12242</v>
      </c>
      <c r="C6277" s="73">
        <v>0</v>
      </c>
    </row>
    <row r="6278" spans="1:3">
      <c r="A6278" s="68" t="s">
        <v>12243</v>
      </c>
      <c r="B6278" s="69" t="s">
        <v>12244</v>
      </c>
      <c r="C6278" s="70">
        <v>0</v>
      </c>
    </row>
    <row r="6279" spans="1:3">
      <c r="A6279" s="71" t="s">
        <v>12245</v>
      </c>
      <c r="B6279" s="72" t="s">
        <v>12246</v>
      </c>
      <c r="C6279" s="73">
        <v>0</v>
      </c>
    </row>
    <row r="6280" spans="1:3">
      <c r="A6280" s="68" t="s">
        <v>12247</v>
      </c>
      <c r="B6280" s="69" t="s">
        <v>12248</v>
      </c>
      <c r="C6280" s="70">
        <v>0</v>
      </c>
    </row>
    <row r="6281" spans="1:3">
      <c r="A6281" s="71" t="s">
        <v>12249</v>
      </c>
      <c r="B6281" s="72" t="s">
        <v>12250</v>
      </c>
      <c r="C6281" s="73">
        <v>0</v>
      </c>
    </row>
    <row r="6282" spans="1:3">
      <c r="A6282" s="68" t="s">
        <v>12251</v>
      </c>
      <c r="B6282" s="69" t="s">
        <v>12252</v>
      </c>
      <c r="C6282" s="70">
        <v>0</v>
      </c>
    </row>
    <row r="6283" spans="1:3">
      <c r="A6283" s="71" t="s">
        <v>12253</v>
      </c>
      <c r="B6283" s="72" t="s">
        <v>12254</v>
      </c>
      <c r="C6283" s="73">
        <v>0</v>
      </c>
    </row>
    <row r="6284" spans="1:3">
      <c r="A6284" s="68" t="s">
        <v>12255</v>
      </c>
      <c r="B6284" s="69" t="s">
        <v>12256</v>
      </c>
      <c r="C6284" s="70">
        <v>0</v>
      </c>
    </row>
    <row r="6285" spans="1:3">
      <c r="A6285" s="71" t="s">
        <v>12257</v>
      </c>
      <c r="B6285" s="72" t="s">
        <v>12258</v>
      </c>
      <c r="C6285" s="73">
        <v>0</v>
      </c>
    </row>
    <row r="6286" spans="1:3">
      <c r="A6286" s="68" t="s">
        <v>12259</v>
      </c>
      <c r="B6286" s="69" t="s">
        <v>12260</v>
      </c>
      <c r="C6286" s="70">
        <v>0</v>
      </c>
    </row>
    <row r="6287" spans="1:3">
      <c r="A6287" s="71" t="s">
        <v>12261</v>
      </c>
      <c r="B6287" s="72" t="s">
        <v>12262</v>
      </c>
      <c r="C6287" s="73">
        <v>0</v>
      </c>
    </row>
    <row r="6288" spans="1:3">
      <c r="A6288" s="68" t="s">
        <v>12263</v>
      </c>
      <c r="B6288" s="69" t="s">
        <v>12264</v>
      </c>
      <c r="C6288" s="70">
        <v>0</v>
      </c>
    </row>
    <row r="6289" spans="1:3">
      <c r="A6289" s="71" t="s">
        <v>12265</v>
      </c>
      <c r="B6289" s="72" t="s">
        <v>12266</v>
      </c>
      <c r="C6289" s="73">
        <v>0</v>
      </c>
    </row>
    <row r="6290" spans="1:3">
      <c r="A6290" s="68" t="s">
        <v>12267</v>
      </c>
      <c r="B6290" s="69" t="s">
        <v>12268</v>
      </c>
      <c r="C6290" s="70">
        <v>0</v>
      </c>
    </row>
    <row r="6291" spans="1:3">
      <c r="A6291" s="71" t="s">
        <v>12269</v>
      </c>
      <c r="B6291" s="72" t="s">
        <v>12270</v>
      </c>
      <c r="C6291" s="73">
        <v>0</v>
      </c>
    </row>
    <row r="6292" spans="1:3">
      <c r="A6292" s="68" t="s">
        <v>12271</v>
      </c>
      <c r="B6292" s="69" t="s">
        <v>12272</v>
      </c>
      <c r="C6292" s="70">
        <v>0</v>
      </c>
    </row>
    <row r="6293" spans="1:3">
      <c r="A6293" s="71" t="s">
        <v>12273</v>
      </c>
      <c r="B6293" s="72" t="s">
        <v>12274</v>
      </c>
      <c r="C6293" s="73">
        <v>0</v>
      </c>
    </row>
    <row r="6294" spans="1:3">
      <c r="A6294" s="68" t="s">
        <v>12275</v>
      </c>
      <c r="B6294" s="69" t="s">
        <v>12276</v>
      </c>
      <c r="C6294" s="70">
        <v>0</v>
      </c>
    </row>
    <row r="6295" spans="1:3">
      <c r="A6295" s="71" t="s">
        <v>12277</v>
      </c>
      <c r="B6295" s="72" t="s">
        <v>12278</v>
      </c>
      <c r="C6295" s="73">
        <v>0</v>
      </c>
    </row>
    <row r="6296" spans="1:3">
      <c r="A6296" s="68" t="s">
        <v>12279</v>
      </c>
      <c r="B6296" s="69" t="s">
        <v>12280</v>
      </c>
      <c r="C6296" s="70">
        <v>0</v>
      </c>
    </row>
    <row r="6297" spans="1:3">
      <c r="A6297" s="71" t="s">
        <v>12281</v>
      </c>
      <c r="B6297" s="72" t="s">
        <v>12282</v>
      </c>
      <c r="C6297" s="73">
        <v>0</v>
      </c>
    </row>
    <row r="6298" spans="1:3">
      <c r="A6298" s="68" t="s">
        <v>12283</v>
      </c>
      <c r="B6298" s="69" t="s">
        <v>12284</v>
      </c>
      <c r="C6298" s="70">
        <v>0</v>
      </c>
    </row>
    <row r="6299" spans="1:3">
      <c r="A6299" s="71" t="s">
        <v>12285</v>
      </c>
      <c r="B6299" s="72" t="s">
        <v>12286</v>
      </c>
      <c r="C6299" s="73">
        <v>0</v>
      </c>
    </row>
    <row r="6300" spans="1:3">
      <c r="A6300" s="68" t="s">
        <v>12287</v>
      </c>
      <c r="B6300" s="69" t="s">
        <v>12288</v>
      </c>
      <c r="C6300" s="70">
        <v>0</v>
      </c>
    </row>
    <row r="6301" spans="1:3">
      <c r="A6301" s="71" t="s">
        <v>12289</v>
      </c>
      <c r="B6301" s="72" t="s">
        <v>12290</v>
      </c>
      <c r="C6301" s="73">
        <v>0</v>
      </c>
    </row>
    <row r="6302" spans="1:3">
      <c r="A6302" s="68" t="s">
        <v>12291</v>
      </c>
      <c r="B6302" s="69" t="s">
        <v>12292</v>
      </c>
      <c r="C6302" s="70">
        <v>0</v>
      </c>
    </row>
    <row r="6303" spans="1:3">
      <c r="A6303" s="71" t="s">
        <v>12293</v>
      </c>
      <c r="B6303" s="72" t="s">
        <v>12294</v>
      </c>
      <c r="C6303" s="73">
        <v>0</v>
      </c>
    </row>
    <row r="6304" spans="1:3">
      <c r="A6304" s="68" t="s">
        <v>12295</v>
      </c>
      <c r="B6304" s="69" t="s">
        <v>12296</v>
      </c>
      <c r="C6304" s="70">
        <v>0</v>
      </c>
    </row>
    <row r="6305" spans="1:3">
      <c r="A6305" s="71" t="s">
        <v>12297</v>
      </c>
      <c r="B6305" s="72" t="s">
        <v>12298</v>
      </c>
      <c r="C6305" s="73">
        <v>0</v>
      </c>
    </row>
    <row r="6306" spans="1:3">
      <c r="A6306" s="68" t="s">
        <v>12299</v>
      </c>
      <c r="B6306" s="69" t="s">
        <v>12300</v>
      </c>
      <c r="C6306" s="70">
        <v>0</v>
      </c>
    </row>
    <row r="6307" spans="1:3">
      <c r="A6307" s="71" t="s">
        <v>12301</v>
      </c>
      <c r="B6307" s="72" t="s">
        <v>12302</v>
      </c>
      <c r="C6307" s="73">
        <v>0</v>
      </c>
    </row>
    <row r="6308" spans="1:3">
      <c r="A6308" s="68" t="s">
        <v>12303</v>
      </c>
      <c r="B6308" s="69" t="s">
        <v>12304</v>
      </c>
      <c r="C6308" s="70">
        <v>0</v>
      </c>
    </row>
    <row r="6309" spans="1:3">
      <c r="A6309" s="71" t="s">
        <v>12305</v>
      </c>
      <c r="B6309" s="72" t="s">
        <v>12306</v>
      </c>
      <c r="C6309" s="73">
        <v>0</v>
      </c>
    </row>
    <row r="6310" spans="1:3">
      <c r="A6310" s="68" t="s">
        <v>12307</v>
      </c>
      <c r="B6310" s="69" t="s">
        <v>12308</v>
      </c>
      <c r="C6310" s="70">
        <v>0</v>
      </c>
    </row>
    <row r="6311" spans="1:3">
      <c r="A6311" s="71" t="s">
        <v>12309</v>
      </c>
      <c r="B6311" s="72" t="s">
        <v>12310</v>
      </c>
      <c r="C6311" s="73">
        <v>0</v>
      </c>
    </row>
    <row r="6312" spans="1:3">
      <c r="A6312" s="68" t="s">
        <v>12311</v>
      </c>
      <c r="B6312" s="69" t="s">
        <v>12312</v>
      </c>
      <c r="C6312" s="70">
        <v>0</v>
      </c>
    </row>
    <row r="6313" spans="1:3">
      <c r="A6313" s="71" t="s">
        <v>12313</v>
      </c>
      <c r="B6313" s="72" t="s">
        <v>12314</v>
      </c>
      <c r="C6313" s="73">
        <v>0</v>
      </c>
    </row>
    <row r="6314" spans="1:3">
      <c r="A6314" s="68" t="s">
        <v>12315</v>
      </c>
      <c r="B6314" s="69" t="s">
        <v>12316</v>
      </c>
      <c r="C6314" s="70">
        <v>0</v>
      </c>
    </row>
    <row r="6315" spans="1:3">
      <c r="A6315" s="71" t="s">
        <v>12317</v>
      </c>
      <c r="B6315" s="72" t="s">
        <v>12318</v>
      </c>
      <c r="C6315" s="73">
        <v>0</v>
      </c>
    </row>
    <row r="6316" spans="1:3">
      <c r="A6316" s="68" t="s">
        <v>12319</v>
      </c>
      <c r="B6316" s="69" t="s">
        <v>12320</v>
      </c>
      <c r="C6316" s="70">
        <v>7.1999999999999998E-3</v>
      </c>
    </row>
    <row r="6317" spans="1:3">
      <c r="A6317" s="71" t="s">
        <v>12321</v>
      </c>
      <c r="B6317" s="72" t="s">
        <v>12322</v>
      </c>
      <c r="C6317" s="73">
        <v>6.0000000000000001E-3</v>
      </c>
    </row>
    <row r="6318" spans="1:3">
      <c r="A6318" s="68" t="s">
        <v>12323</v>
      </c>
      <c r="B6318" s="69" t="s">
        <v>12324</v>
      </c>
      <c r="C6318" s="70">
        <v>0</v>
      </c>
    </row>
    <row r="6319" spans="1:3">
      <c r="A6319" s="71" t="s">
        <v>12325</v>
      </c>
      <c r="B6319" s="72" t="s">
        <v>12326</v>
      </c>
      <c r="C6319" s="73">
        <v>0</v>
      </c>
    </row>
    <row r="6320" spans="1:3">
      <c r="A6320" s="68" t="s">
        <v>12327</v>
      </c>
      <c r="B6320" s="69" t="s">
        <v>12328</v>
      </c>
      <c r="C6320" s="70">
        <v>0</v>
      </c>
    </row>
    <row r="6321" spans="1:3">
      <c r="A6321" s="71" t="s">
        <v>12329</v>
      </c>
      <c r="B6321" s="72" t="s">
        <v>12330</v>
      </c>
      <c r="C6321" s="73">
        <v>9.0999999999999998E-2</v>
      </c>
    </row>
    <row r="6322" spans="1:3">
      <c r="A6322" s="68" t="s">
        <v>12331</v>
      </c>
      <c r="B6322" s="69" t="s">
        <v>12332</v>
      </c>
      <c r="C6322" s="70">
        <v>0</v>
      </c>
    </row>
    <row r="6323" spans="1:3">
      <c r="A6323" s="71" t="s">
        <v>12333</v>
      </c>
      <c r="B6323" s="72" t="s">
        <v>12334</v>
      </c>
      <c r="C6323" s="73">
        <v>0</v>
      </c>
    </row>
    <row r="6324" spans="1:3">
      <c r="A6324" s="68" t="s">
        <v>12335</v>
      </c>
      <c r="B6324" s="69" t="s">
        <v>12336</v>
      </c>
      <c r="C6324" s="70">
        <v>0</v>
      </c>
    </row>
    <row r="6325" spans="1:3">
      <c r="A6325" s="71" t="s">
        <v>12337</v>
      </c>
      <c r="B6325" s="72" t="s">
        <v>12338</v>
      </c>
      <c r="C6325" s="73">
        <v>0</v>
      </c>
    </row>
    <row r="6326" spans="1:3">
      <c r="A6326" s="68" t="s">
        <v>12339</v>
      </c>
      <c r="B6326" s="69" t="s">
        <v>12340</v>
      </c>
      <c r="C6326" s="70">
        <v>0</v>
      </c>
    </row>
    <row r="6327" spans="1:3">
      <c r="A6327" s="71" t="s">
        <v>12341</v>
      </c>
      <c r="B6327" s="72" t="s">
        <v>12342</v>
      </c>
      <c r="C6327" s="73">
        <v>0</v>
      </c>
    </row>
    <row r="6328" spans="1:3">
      <c r="A6328" s="68" t="s">
        <v>12343</v>
      </c>
      <c r="B6328" s="69" t="s">
        <v>12344</v>
      </c>
      <c r="C6328" s="70">
        <v>0</v>
      </c>
    </row>
    <row r="6329" spans="1:3">
      <c r="A6329" s="71" t="s">
        <v>12345</v>
      </c>
      <c r="B6329" s="72" t="s">
        <v>12346</v>
      </c>
      <c r="C6329" s="73">
        <v>0</v>
      </c>
    </row>
    <row r="6330" spans="1:3">
      <c r="A6330" s="68" t="s">
        <v>12347</v>
      </c>
      <c r="B6330" s="69" t="s">
        <v>12348</v>
      </c>
      <c r="C6330" s="70">
        <v>0</v>
      </c>
    </row>
    <row r="6331" spans="1:3">
      <c r="A6331" s="71" t="s">
        <v>12349</v>
      </c>
      <c r="B6331" s="72" t="s">
        <v>12350</v>
      </c>
      <c r="C6331" s="73">
        <v>0</v>
      </c>
    </row>
    <row r="6332" spans="1:3">
      <c r="A6332" s="68" t="s">
        <v>12351</v>
      </c>
      <c r="B6332" s="69" t="s">
        <v>12352</v>
      </c>
      <c r="C6332" s="70">
        <v>0</v>
      </c>
    </row>
    <row r="6333" spans="1:3">
      <c r="A6333" s="71" t="s">
        <v>12353</v>
      </c>
      <c r="B6333" s="72" t="s">
        <v>12354</v>
      </c>
      <c r="C6333" s="73">
        <v>0</v>
      </c>
    </row>
    <row r="6334" spans="1:3">
      <c r="A6334" s="68" t="s">
        <v>12355</v>
      </c>
      <c r="B6334" s="69" t="s">
        <v>12356</v>
      </c>
      <c r="C6334" s="70">
        <v>0</v>
      </c>
    </row>
    <row r="6335" spans="1:3">
      <c r="A6335" s="71" t="s">
        <v>12357</v>
      </c>
      <c r="B6335" s="72" t="s">
        <v>12358</v>
      </c>
      <c r="C6335" s="73">
        <v>0</v>
      </c>
    </row>
    <row r="6336" spans="1:3">
      <c r="A6336" s="68" t="s">
        <v>12359</v>
      </c>
      <c r="B6336" s="69" t="s">
        <v>12360</v>
      </c>
      <c r="C6336" s="70">
        <v>0</v>
      </c>
    </row>
    <row r="6337" spans="1:3">
      <c r="A6337" s="71" t="s">
        <v>12361</v>
      </c>
      <c r="B6337" s="72" t="s">
        <v>12362</v>
      </c>
      <c r="C6337" s="73">
        <v>0</v>
      </c>
    </row>
    <row r="6338" spans="1:3">
      <c r="A6338" s="68" t="s">
        <v>12363</v>
      </c>
      <c r="B6338" s="69" t="s">
        <v>12364</v>
      </c>
      <c r="C6338" s="70">
        <v>0</v>
      </c>
    </row>
    <row r="6339" spans="1:3">
      <c r="A6339" s="71" t="s">
        <v>12365</v>
      </c>
      <c r="B6339" s="72" t="s">
        <v>12366</v>
      </c>
      <c r="C6339" s="73">
        <v>0</v>
      </c>
    </row>
    <row r="6340" spans="1:3">
      <c r="A6340" s="68" t="s">
        <v>12367</v>
      </c>
      <c r="B6340" s="69" t="s">
        <v>12368</v>
      </c>
      <c r="C6340" s="70">
        <v>0</v>
      </c>
    </row>
    <row r="6341" spans="1:3">
      <c r="A6341" s="71" t="s">
        <v>12369</v>
      </c>
      <c r="B6341" s="72" t="s">
        <v>12370</v>
      </c>
      <c r="C6341" s="73">
        <v>0</v>
      </c>
    </row>
    <row r="6342" spans="1:3">
      <c r="A6342" s="68" t="s">
        <v>12371</v>
      </c>
      <c r="B6342" s="69" t="s">
        <v>12372</v>
      </c>
      <c r="C6342" s="70">
        <v>0</v>
      </c>
    </row>
    <row r="6343" spans="1:3">
      <c r="A6343" s="71" t="s">
        <v>12373</v>
      </c>
      <c r="B6343" s="72" t="s">
        <v>12374</v>
      </c>
      <c r="C6343" s="73">
        <v>0</v>
      </c>
    </row>
    <row r="6344" spans="1:3">
      <c r="A6344" s="68" t="s">
        <v>12375</v>
      </c>
      <c r="B6344" s="69" t="s">
        <v>12376</v>
      </c>
      <c r="C6344" s="70">
        <v>0</v>
      </c>
    </row>
    <row r="6345" spans="1:3">
      <c r="A6345" s="71" t="s">
        <v>12377</v>
      </c>
      <c r="B6345" s="72" t="s">
        <v>12378</v>
      </c>
      <c r="C6345" s="73">
        <v>0</v>
      </c>
    </row>
    <row r="6346" spans="1:3">
      <c r="A6346" s="68" t="s">
        <v>12379</v>
      </c>
      <c r="B6346" s="69" t="s">
        <v>12380</v>
      </c>
      <c r="C6346" s="70">
        <v>0</v>
      </c>
    </row>
    <row r="6347" spans="1:3">
      <c r="A6347" s="71" t="s">
        <v>12381</v>
      </c>
      <c r="B6347" s="72" t="s">
        <v>12382</v>
      </c>
      <c r="C6347" s="73">
        <v>0</v>
      </c>
    </row>
    <row r="6348" spans="1:3">
      <c r="A6348" s="68" t="s">
        <v>12383</v>
      </c>
      <c r="B6348" s="69" t="s">
        <v>12384</v>
      </c>
      <c r="C6348" s="70">
        <v>0</v>
      </c>
    </row>
    <row r="6349" spans="1:3">
      <c r="A6349" s="71" t="s">
        <v>12385</v>
      </c>
      <c r="B6349" s="72" t="s">
        <v>12386</v>
      </c>
      <c r="C6349" s="73">
        <v>0</v>
      </c>
    </row>
    <row r="6350" spans="1:3">
      <c r="A6350" s="68" t="s">
        <v>12387</v>
      </c>
      <c r="B6350" s="69" t="s">
        <v>12388</v>
      </c>
      <c r="C6350" s="70">
        <v>0</v>
      </c>
    </row>
    <row r="6351" spans="1:3">
      <c r="A6351" s="71" t="s">
        <v>12389</v>
      </c>
      <c r="B6351" s="72" t="s">
        <v>12390</v>
      </c>
      <c r="C6351" s="73">
        <v>0</v>
      </c>
    </row>
    <row r="6352" spans="1:3">
      <c r="A6352" s="68" t="s">
        <v>12391</v>
      </c>
      <c r="B6352" s="69" t="s">
        <v>12392</v>
      </c>
      <c r="C6352" s="70">
        <v>0</v>
      </c>
    </row>
    <row r="6353" spans="1:3">
      <c r="A6353" s="71" t="s">
        <v>12393</v>
      </c>
      <c r="B6353" s="72" t="s">
        <v>12394</v>
      </c>
      <c r="C6353" s="73">
        <v>0</v>
      </c>
    </row>
    <row r="6354" spans="1:3">
      <c r="A6354" s="68" t="s">
        <v>12395</v>
      </c>
      <c r="B6354" s="69" t="s">
        <v>12396</v>
      </c>
      <c r="C6354" s="70">
        <v>0</v>
      </c>
    </row>
    <row r="6355" spans="1:3">
      <c r="A6355" s="71" t="s">
        <v>12397</v>
      </c>
      <c r="B6355" s="72" t="s">
        <v>12398</v>
      </c>
      <c r="C6355" s="73">
        <v>0</v>
      </c>
    </row>
    <row r="6356" spans="1:3">
      <c r="A6356" s="68" t="s">
        <v>12399</v>
      </c>
      <c r="B6356" s="69" t="s">
        <v>12400</v>
      </c>
      <c r="C6356" s="70">
        <v>0</v>
      </c>
    </row>
    <row r="6357" spans="1:3">
      <c r="A6357" s="71" t="s">
        <v>12401</v>
      </c>
      <c r="B6357" s="72" t="s">
        <v>12402</v>
      </c>
      <c r="C6357" s="73">
        <v>0</v>
      </c>
    </row>
    <row r="6358" spans="1:3">
      <c r="A6358" s="68" t="s">
        <v>12403</v>
      </c>
      <c r="B6358" s="69" t="s">
        <v>12404</v>
      </c>
      <c r="C6358" s="70">
        <v>0</v>
      </c>
    </row>
    <row r="6359" spans="1:3">
      <c r="A6359" s="71" t="s">
        <v>12405</v>
      </c>
      <c r="B6359" s="72" t="s">
        <v>12406</v>
      </c>
      <c r="C6359" s="73">
        <v>0</v>
      </c>
    </row>
    <row r="6360" spans="1:3">
      <c r="A6360" s="68" t="s">
        <v>12407</v>
      </c>
      <c r="B6360" s="69" t="s">
        <v>12408</v>
      </c>
      <c r="C6360" s="70">
        <v>0</v>
      </c>
    </row>
    <row r="6361" spans="1:3">
      <c r="A6361" s="71" t="s">
        <v>12409</v>
      </c>
      <c r="B6361" s="72" t="s">
        <v>12410</v>
      </c>
      <c r="C6361" s="73">
        <v>0</v>
      </c>
    </row>
    <row r="6362" spans="1:3">
      <c r="A6362" s="68" t="s">
        <v>12411</v>
      </c>
      <c r="B6362" s="69" t="s">
        <v>12412</v>
      </c>
      <c r="C6362" s="70">
        <v>0</v>
      </c>
    </row>
    <row r="6363" spans="1:3">
      <c r="A6363" s="71" t="s">
        <v>12413</v>
      </c>
      <c r="B6363" s="72" t="s">
        <v>12414</v>
      </c>
      <c r="C6363" s="73">
        <v>0</v>
      </c>
    </row>
    <row r="6364" spans="1:3">
      <c r="A6364" s="68" t="s">
        <v>12415</v>
      </c>
      <c r="B6364" s="69" t="s">
        <v>12416</v>
      </c>
      <c r="C6364" s="70">
        <v>0</v>
      </c>
    </row>
    <row r="6365" spans="1:3">
      <c r="A6365" s="71" t="s">
        <v>12417</v>
      </c>
      <c r="B6365" s="72" t="s">
        <v>12418</v>
      </c>
      <c r="C6365" s="73">
        <v>0</v>
      </c>
    </row>
    <row r="6366" spans="1:3">
      <c r="A6366" s="68" t="s">
        <v>12419</v>
      </c>
      <c r="B6366" s="69" t="s">
        <v>12420</v>
      </c>
      <c r="C6366" s="70">
        <v>0</v>
      </c>
    </row>
    <row r="6367" spans="1:3">
      <c r="A6367" s="71" t="s">
        <v>12421</v>
      </c>
      <c r="B6367" s="72" t="s">
        <v>12422</v>
      </c>
      <c r="C6367" s="73">
        <v>0</v>
      </c>
    </row>
    <row r="6368" spans="1:3">
      <c r="A6368" s="68" t="s">
        <v>12423</v>
      </c>
      <c r="B6368" s="69" t="s">
        <v>12424</v>
      </c>
      <c r="C6368" s="70">
        <v>0</v>
      </c>
    </row>
    <row r="6369" spans="1:3">
      <c r="A6369" s="71" t="s">
        <v>12425</v>
      </c>
      <c r="B6369" s="72" t="s">
        <v>12426</v>
      </c>
      <c r="C6369" s="73">
        <v>0</v>
      </c>
    </row>
    <row r="6370" spans="1:3">
      <c r="A6370" s="68" t="s">
        <v>12427</v>
      </c>
      <c r="B6370" s="69" t="s">
        <v>12428</v>
      </c>
      <c r="C6370" s="70">
        <v>0</v>
      </c>
    </row>
    <row r="6371" spans="1:3">
      <c r="A6371" s="71" t="s">
        <v>12429</v>
      </c>
      <c r="B6371" s="72" t="s">
        <v>12430</v>
      </c>
      <c r="C6371" s="73">
        <v>0.03</v>
      </c>
    </row>
    <row r="6372" spans="1:3">
      <c r="A6372" s="68" t="s">
        <v>12431</v>
      </c>
      <c r="B6372" s="69" t="s">
        <v>12432</v>
      </c>
      <c r="C6372" s="70">
        <v>1.7000000000000001E-2</v>
      </c>
    </row>
    <row r="6373" spans="1:3">
      <c r="A6373" s="71" t="s">
        <v>12433</v>
      </c>
      <c r="B6373" s="72" t="s">
        <v>12434</v>
      </c>
      <c r="C6373" s="73">
        <v>8.0000000000000002E-3</v>
      </c>
    </row>
    <row r="6374" spans="1:3">
      <c r="A6374" s="68" t="s">
        <v>12435</v>
      </c>
      <c r="B6374" s="69" t="s">
        <v>12436</v>
      </c>
      <c r="C6374" s="70">
        <v>1E-3</v>
      </c>
    </row>
    <row r="6375" spans="1:3">
      <c r="A6375" s="71" t="s">
        <v>12437</v>
      </c>
      <c r="B6375" s="72" t="s">
        <v>12438</v>
      </c>
      <c r="C6375" s="73">
        <v>0</v>
      </c>
    </row>
    <row r="6376" spans="1:3">
      <c r="A6376" s="68" t="s">
        <v>12439</v>
      </c>
      <c r="B6376" s="69" t="s">
        <v>12440</v>
      </c>
      <c r="C6376" s="70">
        <v>0</v>
      </c>
    </row>
    <row r="6377" spans="1:3">
      <c r="A6377" s="71" t="s">
        <v>12441</v>
      </c>
      <c r="B6377" s="72" t="s">
        <v>12442</v>
      </c>
      <c r="C6377" s="73">
        <v>0</v>
      </c>
    </row>
    <row r="6378" spans="1:3">
      <c r="A6378" s="68" t="s">
        <v>12443</v>
      </c>
      <c r="B6378" s="69" t="s">
        <v>12444</v>
      </c>
      <c r="C6378" s="70">
        <v>0</v>
      </c>
    </row>
    <row r="6379" spans="1:3">
      <c r="A6379" s="71" t="s">
        <v>12445</v>
      </c>
      <c r="B6379" s="72" t="s">
        <v>12446</v>
      </c>
      <c r="C6379" s="73">
        <v>0</v>
      </c>
    </row>
    <row r="6380" spans="1:3">
      <c r="A6380" s="68" t="s">
        <v>12447</v>
      </c>
      <c r="B6380" s="69" t="s">
        <v>12448</v>
      </c>
      <c r="C6380" s="70">
        <v>0</v>
      </c>
    </row>
    <row r="6381" spans="1:3">
      <c r="A6381" s="71" t="s">
        <v>12449</v>
      </c>
      <c r="B6381" s="72" t="s">
        <v>12450</v>
      </c>
      <c r="C6381" s="73">
        <v>0</v>
      </c>
    </row>
    <row r="6382" spans="1:3">
      <c r="A6382" s="68" t="s">
        <v>12451</v>
      </c>
      <c r="B6382" s="69" t="s">
        <v>12452</v>
      </c>
      <c r="C6382" s="70">
        <v>0</v>
      </c>
    </row>
    <row r="6383" spans="1:3">
      <c r="A6383" s="71" t="s">
        <v>12453</v>
      </c>
      <c r="B6383" s="72" t="s">
        <v>2046</v>
      </c>
      <c r="C6383" s="73">
        <v>6.9000000000000006E-2</v>
      </c>
    </row>
    <row r="6384" spans="1:3">
      <c r="A6384" s="68" t="s">
        <v>12454</v>
      </c>
      <c r="B6384" s="69" t="s">
        <v>12455</v>
      </c>
      <c r="C6384" s="70">
        <v>0</v>
      </c>
    </row>
    <row r="6385" spans="1:3">
      <c r="A6385" s="71" t="s">
        <v>12456</v>
      </c>
      <c r="B6385" s="72" t="s">
        <v>12455</v>
      </c>
      <c r="C6385" s="73">
        <v>0</v>
      </c>
    </row>
    <row r="6386" spans="1:3">
      <c r="A6386" s="68" t="s">
        <v>12457</v>
      </c>
      <c r="B6386" s="69" t="s">
        <v>12458</v>
      </c>
      <c r="C6386" s="70">
        <v>0.60099999999999998</v>
      </c>
    </row>
    <row r="6387" spans="1:3">
      <c r="A6387" s="71" t="s">
        <v>12459</v>
      </c>
      <c r="B6387" s="72" t="s">
        <v>12460</v>
      </c>
      <c r="C6387" s="73">
        <v>0.61099999999999999</v>
      </c>
    </row>
    <row r="6388" spans="1:3">
      <c r="A6388" s="68" t="s">
        <v>12461</v>
      </c>
      <c r="B6388" s="69" t="s">
        <v>12462</v>
      </c>
      <c r="C6388" s="70">
        <v>0.71499999999999997</v>
      </c>
    </row>
    <row r="6389" spans="1:3">
      <c r="A6389" s="71" t="s">
        <v>12463</v>
      </c>
      <c r="B6389" s="72" t="s">
        <v>12464</v>
      </c>
      <c r="C6389" s="73">
        <v>2.0019999999999998</v>
      </c>
    </row>
    <row r="6390" spans="1:3">
      <c r="A6390" s="68" t="s">
        <v>12465</v>
      </c>
      <c r="B6390" s="69" t="s">
        <v>12466</v>
      </c>
      <c r="C6390" s="70">
        <v>1.9990000000000001</v>
      </c>
    </row>
    <row r="6391" spans="1:3">
      <c r="A6391" s="71" t="s">
        <v>12467</v>
      </c>
      <c r="B6391" s="72" t="s">
        <v>12468</v>
      </c>
      <c r="C6391" s="73">
        <v>2.0070000000000001</v>
      </c>
    </row>
    <row r="6392" spans="1:3">
      <c r="A6392" s="68" t="s">
        <v>12469</v>
      </c>
      <c r="B6392" s="69" t="s">
        <v>12470</v>
      </c>
      <c r="C6392" s="70">
        <v>0.59099999999999997</v>
      </c>
    </row>
    <row r="6393" spans="1:3">
      <c r="A6393" s="71" t="s">
        <v>12471</v>
      </c>
      <c r="B6393" s="72" t="s">
        <v>12472</v>
      </c>
      <c r="C6393" s="73">
        <v>0.58599999999999997</v>
      </c>
    </row>
    <row r="6394" spans="1:3">
      <c r="A6394" s="68" t="s">
        <v>12473</v>
      </c>
      <c r="B6394" s="69" t="s">
        <v>12474</v>
      </c>
      <c r="C6394" s="70">
        <v>0.67800000000000005</v>
      </c>
    </row>
    <row r="6395" spans="1:3">
      <c r="A6395" s="71" t="s">
        <v>12475</v>
      </c>
      <c r="B6395" s="72" t="s">
        <v>12476</v>
      </c>
      <c r="C6395" s="73">
        <v>9.2999999999999999E-2</v>
      </c>
    </row>
    <row r="6396" spans="1:3">
      <c r="A6396" s="68" t="s">
        <v>12477</v>
      </c>
      <c r="B6396" s="69" t="s">
        <v>12478</v>
      </c>
      <c r="C6396" s="70">
        <v>3.6739999999999999</v>
      </c>
    </row>
    <row r="6397" spans="1:3">
      <c r="A6397" s="71" t="s">
        <v>12479</v>
      </c>
      <c r="B6397" s="72" t="s">
        <v>12480</v>
      </c>
      <c r="C6397" s="73">
        <v>3.4140000000000001</v>
      </c>
    </row>
    <row r="6398" spans="1:3">
      <c r="A6398" s="68" t="s">
        <v>12481</v>
      </c>
      <c r="B6398" s="69" t="s">
        <v>12482</v>
      </c>
      <c r="C6398" s="70">
        <v>0</v>
      </c>
    </row>
    <row r="6399" spans="1:3">
      <c r="A6399" s="71" t="s">
        <v>12483</v>
      </c>
      <c r="B6399" s="72" t="s">
        <v>12484</v>
      </c>
      <c r="C6399" s="73">
        <v>0</v>
      </c>
    </row>
    <row r="6400" spans="1:3">
      <c r="A6400" s="68" t="s">
        <v>12485</v>
      </c>
      <c r="B6400" s="69" t="s">
        <v>12486</v>
      </c>
      <c r="C6400" s="70">
        <v>0</v>
      </c>
    </row>
    <row r="6401" spans="1:3">
      <c r="A6401" s="71" t="s">
        <v>12487</v>
      </c>
      <c r="B6401" s="72" t="s">
        <v>12488</v>
      </c>
      <c r="C6401" s="73">
        <v>0</v>
      </c>
    </row>
    <row r="6402" spans="1:3">
      <c r="A6402" s="68" t="s">
        <v>12489</v>
      </c>
      <c r="B6402" s="69" t="s">
        <v>12490</v>
      </c>
      <c r="C6402" s="70">
        <v>0</v>
      </c>
    </row>
    <row r="6403" spans="1:3">
      <c r="A6403" s="71" t="s">
        <v>12491</v>
      </c>
      <c r="B6403" s="72" t="s">
        <v>12492</v>
      </c>
      <c r="C6403" s="73">
        <v>0</v>
      </c>
    </row>
    <row r="6404" spans="1:3">
      <c r="A6404" s="68" t="s">
        <v>12493</v>
      </c>
      <c r="B6404" s="69" t="s">
        <v>12494</v>
      </c>
      <c r="C6404" s="70">
        <v>2.2999999999999998</v>
      </c>
    </row>
    <row r="6405" spans="1:3">
      <c r="A6405" s="71" t="s">
        <v>12495</v>
      </c>
      <c r="B6405" s="72" t="s">
        <v>12496</v>
      </c>
      <c r="C6405" s="73">
        <v>3.7029999999999998</v>
      </c>
    </row>
    <row r="6406" spans="1:3">
      <c r="A6406" s="68" t="s">
        <v>12497</v>
      </c>
      <c r="B6406" s="69" t="s">
        <v>12498</v>
      </c>
      <c r="C6406" s="70">
        <v>4</v>
      </c>
    </row>
    <row r="6407" spans="1:3">
      <c r="A6407" s="71" t="s">
        <v>12499</v>
      </c>
      <c r="B6407" s="72" t="s">
        <v>12500</v>
      </c>
      <c r="C6407" s="73">
        <v>6.7</v>
      </c>
    </row>
    <row r="6408" spans="1:3">
      <c r="A6408" s="68" t="s">
        <v>12501</v>
      </c>
      <c r="B6408" s="69" t="s">
        <v>12502</v>
      </c>
      <c r="C6408" s="70">
        <v>8.5</v>
      </c>
    </row>
    <row r="6409" spans="1:3">
      <c r="A6409" s="71" t="s">
        <v>12503</v>
      </c>
      <c r="B6409" s="72" t="s">
        <v>12504</v>
      </c>
      <c r="C6409" s="73">
        <v>8.9</v>
      </c>
    </row>
    <row r="6410" spans="1:3">
      <c r="A6410" s="68" t="s">
        <v>12505</v>
      </c>
      <c r="B6410" s="69" t="s">
        <v>12506</v>
      </c>
      <c r="C6410" s="70">
        <v>14.7</v>
      </c>
    </row>
    <row r="6411" spans="1:3">
      <c r="A6411" s="71" t="s">
        <v>12507</v>
      </c>
      <c r="B6411" s="72" t="s">
        <v>12508</v>
      </c>
      <c r="C6411" s="73">
        <v>18</v>
      </c>
    </row>
    <row r="6412" spans="1:3">
      <c r="A6412" s="68" t="s">
        <v>12509</v>
      </c>
      <c r="B6412" s="69" t="s">
        <v>12510</v>
      </c>
      <c r="C6412" s="70">
        <v>24.8</v>
      </c>
    </row>
    <row r="6413" spans="1:3">
      <c r="A6413" s="71" t="s">
        <v>12511</v>
      </c>
      <c r="B6413" s="72" t="s">
        <v>12512</v>
      </c>
      <c r="C6413" s="73">
        <v>32.200000000000003</v>
      </c>
    </row>
    <row r="6414" spans="1:3">
      <c r="A6414" s="68" t="s">
        <v>12513</v>
      </c>
      <c r="B6414" s="69" t="s">
        <v>12514</v>
      </c>
      <c r="C6414" s="70">
        <v>51.63</v>
      </c>
    </row>
    <row r="6415" spans="1:3">
      <c r="A6415" s="71" t="s">
        <v>12515</v>
      </c>
      <c r="B6415" s="72" t="s">
        <v>12516</v>
      </c>
      <c r="C6415" s="73">
        <v>57.47</v>
      </c>
    </row>
    <row r="6416" spans="1:3">
      <c r="A6416" s="68" t="s">
        <v>12517</v>
      </c>
      <c r="B6416" s="69" t="s">
        <v>12518</v>
      </c>
      <c r="C6416" s="70">
        <v>67.75</v>
      </c>
    </row>
    <row r="6417" spans="1:3">
      <c r="A6417" s="71" t="s">
        <v>12519</v>
      </c>
      <c r="B6417" s="72" t="s">
        <v>12520</v>
      </c>
      <c r="C6417" s="73">
        <v>0</v>
      </c>
    </row>
    <row r="6418" spans="1:3">
      <c r="A6418" s="68" t="s">
        <v>12521</v>
      </c>
      <c r="B6418" s="69" t="s">
        <v>12522</v>
      </c>
      <c r="C6418" s="70">
        <v>0</v>
      </c>
    </row>
    <row r="6419" spans="1:3">
      <c r="A6419" s="71" t="s">
        <v>12523</v>
      </c>
      <c r="B6419" s="72" t="s">
        <v>12524</v>
      </c>
      <c r="C6419" s="73">
        <v>0</v>
      </c>
    </row>
    <row r="6420" spans="1:3">
      <c r="A6420" s="68" t="s">
        <v>12525</v>
      </c>
      <c r="B6420" s="69" t="s">
        <v>12526</v>
      </c>
      <c r="C6420" s="70">
        <v>0</v>
      </c>
    </row>
    <row r="6421" spans="1:3">
      <c r="A6421" s="71" t="s">
        <v>12527</v>
      </c>
      <c r="B6421" s="72" t="s">
        <v>12528</v>
      </c>
      <c r="C6421" s="73">
        <v>0</v>
      </c>
    </row>
    <row r="6422" spans="1:3">
      <c r="A6422" s="68" t="s">
        <v>12529</v>
      </c>
      <c r="B6422" s="69" t="s">
        <v>12530</v>
      </c>
      <c r="C6422" s="70">
        <v>0</v>
      </c>
    </row>
    <row r="6423" spans="1:3">
      <c r="A6423" s="71" t="s">
        <v>12531</v>
      </c>
      <c r="B6423" s="72" t="s">
        <v>12532</v>
      </c>
      <c r="C6423" s="73">
        <v>0</v>
      </c>
    </row>
    <row r="6424" spans="1:3">
      <c r="A6424" s="68" t="s">
        <v>12533</v>
      </c>
      <c r="B6424" s="69" t="s">
        <v>12534</v>
      </c>
      <c r="C6424" s="70">
        <v>0</v>
      </c>
    </row>
    <row r="6425" spans="1:3">
      <c r="A6425" s="71" t="s">
        <v>12535</v>
      </c>
      <c r="B6425" s="72" t="s">
        <v>12536</v>
      </c>
      <c r="C6425" s="73">
        <v>0</v>
      </c>
    </row>
    <row r="6426" spans="1:3">
      <c r="A6426" s="68" t="s">
        <v>12537</v>
      </c>
      <c r="B6426" s="69" t="s">
        <v>12538</v>
      </c>
      <c r="C6426" s="70">
        <v>0</v>
      </c>
    </row>
    <row r="6427" spans="1:3">
      <c r="A6427" s="71" t="s">
        <v>12539</v>
      </c>
      <c r="B6427" s="72" t="s">
        <v>12540</v>
      </c>
      <c r="C6427" s="73">
        <v>0</v>
      </c>
    </row>
    <row r="6428" spans="1:3">
      <c r="A6428" s="68" t="s">
        <v>12541</v>
      </c>
      <c r="B6428" s="69" t="s">
        <v>12542</v>
      </c>
      <c r="C6428" s="70">
        <v>0</v>
      </c>
    </row>
    <row r="6429" spans="1:3">
      <c r="A6429" s="71" t="s">
        <v>12543</v>
      </c>
      <c r="B6429" s="72" t="s">
        <v>12544</v>
      </c>
      <c r="C6429" s="73">
        <v>0</v>
      </c>
    </row>
    <row r="6430" spans="1:3">
      <c r="A6430" s="68" t="s">
        <v>12545</v>
      </c>
      <c r="B6430" s="69" t="s">
        <v>12546</v>
      </c>
      <c r="C6430" s="70">
        <v>0</v>
      </c>
    </row>
    <row r="6431" spans="1:3">
      <c r="A6431" s="71" t="s">
        <v>12547</v>
      </c>
      <c r="B6431" s="72" t="s">
        <v>12548</v>
      </c>
      <c r="C6431" s="73">
        <v>0</v>
      </c>
    </row>
    <row r="6432" spans="1:3">
      <c r="A6432" s="68" t="s">
        <v>12549</v>
      </c>
      <c r="B6432" s="69" t="s">
        <v>12550</v>
      </c>
      <c r="C6432" s="70">
        <v>0</v>
      </c>
    </row>
    <row r="6433" spans="1:3">
      <c r="A6433" s="71" t="s">
        <v>12551</v>
      </c>
      <c r="B6433" s="72" t="s">
        <v>12552</v>
      </c>
      <c r="C6433" s="73">
        <v>0</v>
      </c>
    </row>
    <row r="6434" spans="1:3">
      <c r="A6434" s="68" t="s">
        <v>12553</v>
      </c>
      <c r="B6434" s="69" t="s">
        <v>12554</v>
      </c>
      <c r="C6434" s="70">
        <v>0</v>
      </c>
    </row>
    <row r="6435" spans="1:3">
      <c r="A6435" s="71" t="s">
        <v>12555</v>
      </c>
      <c r="B6435" s="72" t="s">
        <v>12556</v>
      </c>
      <c r="C6435" s="73">
        <v>0</v>
      </c>
    </row>
    <row r="6436" spans="1:3">
      <c r="A6436" s="68" t="s">
        <v>12557</v>
      </c>
      <c r="B6436" s="69" t="s">
        <v>12558</v>
      </c>
      <c r="C6436" s="70">
        <v>0</v>
      </c>
    </row>
    <row r="6437" spans="1:3">
      <c r="A6437" s="71" t="s">
        <v>12559</v>
      </c>
      <c r="B6437" s="72" t="s">
        <v>12560</v>
      </c>
      <c r="C6437" s="73">
        <v>0.1</v>
      </c>
    </row>
    <row r="6438" spans="1:3">
      <c r="A6438" s="68" t="s">
        <v>12561</v>
      </c>
      <c r="B6438" s="69" t="s">
        <v>12562</v>
      </c>
      <c r="C6438" s="70">
        <v>8.4000000000000005E-2</v>
      </c>
    </row>
    <row r="6439" spans="1:3">
      <c r="A6439" s="71" t="s">
        <v>12563</v>
      </c>
      <c r="B6439" s="72" t="s">
        <v>12564</v>
      </c>
      <c r="C6439" s="73">
        <v>0.06</v>
      </c>
    </row>
    <row r="6440" spans="1:3">
      <c r="A6440" s="68" t="s">
        <v>12565</v>
      </c>
      <c r="B6440" s="69" t="s">
        <v>12566</v>
      </c>
      <c r="C6440" s="70">
        <v>0.15</v>
      </c>
    </row>
    <row r="6441" spans="1:3">
      <c r="A6441" s="71" t="s">
        <v>12567</v>
      </c>
      <c r="B6441" s="72" t="s">
        <v>12568</v>
      </c>
      <c r="C6441" s="73">
        <v>0</v>
      </c>
    </row>
    <row r="6442" spans="1:3">
      <c r="A6442" s="68" t="s">
        <v>12569</v>
      </c>
      <c r="B6442" s="69" t="s">
        <v>12570</v>
      </c>
      <c r="C6442" s="70">
        <v>0</v>
      </c>
    </row>
    <row r="6443" spans="1:3">
      <c r="A6443" s="71" t="s">
        <v>12571</v>
      </c>
      <c r="B6443" s="72" t="s">
        <v>12572</v>
      </c>
      <c r="C6443" s="73">
        <v>0.10299999999999999</v>
      </c>
    </row>
    <row r="6444" spans="1:3">
      <c r="A6444" s="68" t="s">
        <v>12573</v>
      </c>
      <c r="B6444" s="69" t="s">
        <v>12574</v>
      </c>
      <c r="C6444" s="70">
        <v>0.11799999999999999</v>
      </c>
    </row>
    <row r="6445" spans="1:3">
      <c r="A6445" s="71" t="s">
        <v>12575</v>
      </c>
      <c r="B6445" s="72" t="s">
        <v>1303</v>
      </c>
      <c r="C6445" s="73">
        <v>0.11799999999999999</v>
      </c>
    </row>
    <row r="6446" spans="1:3">
      <c r="A6446" s="68" t="s">
        <v>12576</v>
      </c>
      <c r="B6446" s="69" t="s">
        <v>1311</v>
      </c>
      <c r="C6446" s="70">
        <v>0.39700000000000002</v>
      </c>
    </row>
    <row r="6447" spans="1:3">
      <c r="A6447" s="71" t="s">
        <v>12577</v>
      </c>
      <c r="B6447" s="72" t="s">
        <v>12578</v>
      </c>
      <c r="C6447" s="73">
        <v>0.13300000000000001</v>
      </c>
    </row>
    <row r="6448" spans="1:3">
      <c r="A6448" s="68" t="s">
        <v>12579</v>
      </c>
      <c r="B6448" s="69" t="s">
        <v>12580</v>
      </c>
      <c r="C6448" s="70">
        <v>0.216</v>
      </c>
    </row>
    <row r="6449" spans="1:3">
      <c r="A6449" s="71" t="s">
        <v>12581</v>
      </c>
      <c r="B6449" s="72" t="s">
        <v>12582</v>
      </c>
      <c r="C6449" s="73">
        <v>7.2999999999999995E-2</v>
      </c>
    </row>
    <row r="6450" spans="1:3">
      <c r="A6450" s="68" t="s">
        <v>12583</v>
      </c>
      <c r="B6450" s="69" t="s">
        <v>12584</v>
      </c>
      <c r="C6450" s="70">
        <v>10.316000000000001</v>
      </c>
    </row>
    <row r="6451" spans="1:3">
      <c r="A6451" s="71" t="s">
        <v>12585</v>
      </c>
      <c r="B6451" s="72" t="s">
        <v>12586</v>
      </c>
      <c r="C6451" s="73">
        <v>10.316000000000001</v>
      </c>
    </row>
    <row r="6452" spans="1:3">
      <c r="A6452" s="68" t="s">
        <v>12587</v>
      </c>
      <c r="B6452" s="69" t="s">
        <v>12588</v>
      </c>
      <c r="C6452" s="70">
        <v>0.11600000000000001</v>
      </c>
    </row>
    <row r="6453" spans="1:3">
      <c r="A6453" s="71" t="s">
        <v>12589</v>
      </c>
      <c r="B6453" s="72" t="s">
        <v>12590</v>
      </c>
      <c r="C6453" s="73">
        <v>0.11600000000000001</v>
      </c>
    </row>
    <row r="6454" spans="1:3">
      <c r="A6454" s="68" t="s">
        <v>12591</v>
      </c>
      <c r="B6454" s="69" t="s">
        <v>12592</v>
      </c>
      <c r="C6454" s="70">
        <v>14.627000000000001</v>
      </c>
    </row>
    <row r="6455" spans="1:3">
      <c r="A6455" s="71" t="s">
        <v>12593</v>
      </c>
      <c r="B6455" s="72" t="s">
        <v>12594</v>
      </c>
      <c r="C6455" s="73">
        <v>14.627000000000001</v>
      </c>
    </row>
    <row r="6456" spans="1:3">
      <c r="A6456" s="68" t="s">
        <v>12595</v>
      </c>
      <c r="B6456" s="69" t="s">
        <v>12596</v>
      </c>
      <c r="C6456" s="70">
        <v>0</v>
      </c>
    </row>
    <row r="6457" spans="1:3">
      <c r="A6457" s="71" t="s">
        <v>12597</v>
      </c>
      <c r="B6457" s="72" t="s">
        <v>12598</v>
      </c>
      <c r="C6457" s="73">
        <v>1.4E-2</v>
      </c>
    </row>
    <row r="6458" spans="1:3">
      <c r="A6458" s="68" t="s">
        <v>12599</v>
      </c>
      <c r="B6458" s="69" t="s">
        <v>12600</v>
      </c>
      <c r="C6458" s="70">
        <v>2.1000000000000001E-2</v>
      </c>
    </row>
    <row r="6459" spans="1:3">
      <c r="A6459" s="71" t="s">
        <v>12601</v>
      </c>
      <c r="B6459" s="72" t="s">
        <v>12602</v>
      </c>
      <c r="C6459" s="73">
        <v>0</v>
      </c>
    </row>
    <row r="6460" spans="1:3">
      <c r="A6460" s="68" t="s">
        <v>12603</v>
      </c>
      <c r="B6460" s="69" t="s">
        <v>12604</v>
      </c>
      <c r="C6460" s="70">
        <v>0</v>
      </c>
    </row>
    <row r="6461" spans="1:3">
      <c r="A6461" s="71" t="s">
        <v>12605</v>
      </c>
      <c r="B6461" s="72" t="s">
        <v>12606</v>
      </c>
      <c r="C6461" s="73">
        <v>0</v>
      </c>
    </row>
    <row r="6462" spans="1:3">
      <c r="A6462" s="68" t="s">
        <v>12607</v>
      </c>
      <c r="B6462" s="69" t="s">
        <v>12608</v>
      </c>
      <c r="C6462" s="70">
        <v>0</v>
      </c>
    </row>
    <row r="6463" spans="1:3">
      <c r="A6463" s="71" t="s">
        <v>12609</v>
      </c>
      <c r="B6463" s="72" t="s">
        <v>12610</v>
      </c>
      <c r="C6463" s="73">
        <v>2.1949999999999998</v>
      </c>
    </row>
    <row r="6464" spans="1:3">
      <c r="A6464" s="68" t="s">
        <v>12611</v>
      </c>
      <c r="B6464" s="69" t="s">
        <v>12612</v>
      </c>
      <c r="C6464" s="70">
        <v>0</v>
      </c>
    </row>
    <row r="6465" spans="1:3">
      <c r="A6465" s="71" t="s">
        <v>12613</v>
      </c>
      <c r="B6465" s="72" t="s">
        <v>12614</v>
      </c>
      <c r="C6465" s="73">
        <v>0</v>
      </c>
    </row>
    <row r="6466" spans="1:3">
      <c r="A6466" s="68" t="s">
        <v>12615</v>
      </c>
      <c r="B6466" s="69" t="s">
        <v>12616</v>
      </c>
      <c r="C6466" s="70">
        <v>0</v>
      </c>
    </row>
    <row r="6467" spans="1:3">
      <c r="A6467" s="71" t="s">
        <v>12617</v>
      </c>
      <c r="B6467" s="72" t="s">
        <v>12618</v>
      </c>
      <c r="C6467" s="73">
        <v>0</v>
      </c>
    </row>
    <row r="6468" spans="1:3">
      <c r="A6468" s="68" t="s">
        <v>12619</v>
      </c>
      <c r="B6468" s="69" t="s">
        <v>12620</v>
      </c>
      <c r="C6468" s="70">
        <v>0</v>
      </c>
    </row>
    <row r="6469" spans="1:3">
      <c r="A6469" s="71" t="s">
        <v>12621</v>
      </c>
      <c r="B6469" s="72" t="s">
        <v>12622</v>
      </c>
      <c r="C6469" s="73">
        <v>0</v>
      </c>
    </row>
    <row r="6470" spans="1:3">
      <c r="A6470" s="68" t="s">
        <v>12623</v>
      </c>
      <c r="B6470" s="69" t="s">
        <v>12624</v>
      </c>
      <c r="C6470" s="70">
        <v>0</v>
      </c>
    </row>
    <row r="6471" spans="1:3">
      <c r="A6471" s="71" t="s">
        <v>12625</v>
      </c>
      <c r="B6471" s="72" t="s">
        <v>12626</v>
      </c>
      <c r="C6471" s="73">
        <v>0.152</v>
      </c>
    </row>
    <row r="6472" spans="1:3">
      <c r="A6472" s="68" t="s">
        <v>12627</v>
      </c>
      <c r="B6472" s="69" t="s">
        <v>12628</v>
      </c>
      <c r="C6472" s="70">
        <v>0</v>
      </c>
    </row>
    <row r="6473" spans="1:3">
      <c r="A6473" s="71" t="s">
        <v>12629</v>
      </c>
      <c r="B6473" s="72" t="s">
        <v>12630</v>
      </c>
      <c r="C6473" s="73">
        <v>1.2999999999999999E-2</v>
      </c>
    </row>
    <row r="6474" spans="1:3">
      <c r="A6474" s="68" t="s">
        <v>12631</v>
      </c>
      <c r="B6474" s="69" t="s">
        <v>1309</v>
      </c>
      <c r="C6474" s="70">
        <v>3.3000000000000002E-2</v>
      </c>
    </row>
    <row r="6475" spans="1:3">
      <c r="A6475" s="71" t="s">
        <v>12632</v>
      </c>
      <c r="B6475" s="72" t="s">
        <v>12633</v>
      </c>
      <c r="C6475" s="73">
        <v>10.295999999999999</v>
      </c>
    </row>
    <row r="6476" spans="1:3">
      <c r="A6476" s="68" t="s">
        <v>12634</v>
      </c>
      <c r="B6476" s="69" t="s">
        <v>12635</v>
      </c>
      <c r="C6476" s="70">
        <v>10.295999999999999</v>
      </c>
    </row>
    <row r="6477" spans="1:3">
      <c r="A6477" s="71" t="s">
        <v>12636</v>
      </c>
      <c r="B6477" s="72" t="s">
        <v>12637</v>
      </c>
      <c r="C6477" s="73">
        <v>14.606999999999999</v>
      </c>
    </row>
    <row r="6478" spans="1:3">
      <c r="A6478" s="68" t="s">
        <v>12638</v>
      </c>
      <c r="B6478" s="69" t="s">
        <v>12639</v>
      </c>
      <c r="C6478" s="70">
        <v>0</v>
      </c>
    </row>
    <row r="6479" spans="1:3">
      <c r="A6479" s="71" t="s">
        <v>12640</v>
      </c>
      <c r="B6479" s="72" t="s">
        <v>12641</v>
      </c>
      <c r="C6479" s="73">
        <v>0</v>
      </c>
    </row>
    <row r="6480" spans="1:3">
      <c r="A6480" s="68" t="s">
        <v>12642</v>
      </c>
      <c r="B6480" s="69" t="s">
        <v>12643</v>
      </c>
      <c r="C6480" s="70">
        <v>0</v>
      </c>
    </row>
    <row r="6481" spans="1:3">
      <c r="A6481" s="71" t="s">
        <v>12644</v>
      </c>
      <c r="B6481" s="72" t="s">
        <v>12645</v>
      </c>
      <c r="C6481" s="73">
        <v>0</v>
      </c>
    </row>
    <row r="6482" spans="1:3">
      <c r="A6482" s="68" t="s">
        <v>12646</v>
      </c>
      <c r="B6482" s="69" t="s">
        <v>12647</v>
      </c>
      <c r="C6482" s="70">
        <v>0</v>
      </c>
    </row>
    <row r="6483" spans="1:3">
      <c r="A6483" s="71" t="s">
        <v>12648</v>
      </c>
      <c r="B6483" s="72" t="s">
        <v>12649</v>
      </c>
      <c r="C6483" s="73">
        <v>0</v>
      </c>
    </row>
    <row r="6484" spans="1:3">
      <c r="A6484" s="68" t="s">
        <v>12650</v>
      </c>
      <c r="B6484" s="69" t="s">
        <v>12651</v>
      </c>
      <c r="C6484" s="70">
        <v>0</v>
      </c>
    </row>
    <row r="6485" spans="1:3">
      <c r="A6485" s="71" t="s">
        <v>12652</v>
      </c>
      <c r="B6485" s="72" t="s">
        <v>12653</v>
      </c>
      <c r="C6485" s="73">
        <v>0</v>
      </c>
    </row>
    <row r="6486" spans="1:3">
      <c r="A6486" s="68" t="s">
        <v>12654</v>
      </c>
      <c r="B6486" s="69" t="s">
        <v>12655</v>
      </c>
      <c r="C6486" s="70">
        <v>0</v>
      </c>
    </row>
    <row r="6487" spans="1:3">
      <c r="A6487" s="71" t="s">
        <v>12656</v>
      </c>
      <c r="B6487" s="72" t="s">
        <v>12657</v>
      </c>
      <c r="C6487" s="73">
        <v>0.152</v>
      </c>
    </row>
    <row r="6488" spans="1:3">
      <c r="A6488" s="68" t="s">
        <v>12658</v>
      </c>
      <c r="B6488" s="69" t="s">
        <v>12659</v>
      </c>
      <c r="C6488" s="70">
        <v>0.152</v>
      </c>
    </row>
    <row r="6489" spans="1:3">
      <c r="A6489" s="71" t="s">
        <v>12660</v>
      </c>
      <c r="B6489" s="72" t="s">
        <v>12661</v>
      </c>
      <c r="C6489" s="73">
        <v>0.151</v>
      </c>
    </row>
    <row r="6490" spans="1:3">
      <c r="A6490" s="68" t="s">
        <v>12662</v>
      </c>
      <c r="B6490" s="69" t="s">
        <v>1313</v>
      </c>
      <c r="C6490" s="70">
        <v>0</v>
      </c>
    </row>
    <row r="6491" spans="1:3">
      <c r="A6491" s="71" t="s">
        <v>12663</v>
      </c>
      <c r="B6491" s="72" t="s">
        <v>12664</v>
      </c>
      <c r="C6491" s="73">
        <v>0</v>
      </c>
    </row>
    <row r="6492" spans="1:3">
      <c r="A6492" s="68" t="s">
        <v>12665</v>
      </c>
      <c r="B6492" s="69" t="s">
        <v>12666</v>
      </c>
      <c r="C6492" s="70">
        <v>0</v>
      </c>
    </row>
    <row r="6493" spans="1:3">
      <c r="A6493" s="71" t="s">
        <v>12667</v>
      </c>
      <c r="B6493" s="72" t="s">
        <v>12668</v>
      </c>
      <c r="C6493" s="73">
        <v>0</v>
      </c>
    </row>
    <row r="6494" spans="1:3">
      <c r="A6494" s="68" t="s">
        <v>12669</v>
      </c>
      <c r="B6494" s="69" t="s">
        <v>12670</v>
      </c>
      <c r="C6494" s="70">
        <v>0</v>
      </c>
    </row>
    <row r="6495" spans="1:3">
      <c r="A6495" s="71" t="s">
        <v>12671</v>
      </c>
      <c r="B6495" s="72" t="s">
        <v>12672</v>
      </c>
      <c r="C6495" s="73">
        <v>0.156</v>
      </c>
    </row>
    <row r="6496" spans="1:3">
      <c r="A6496" s="68" t="s">
        <v>12673</v>
      </c>
      <c r="B6496" s="69" t="s">
        <v>12674</v>
      </c>
      <c r="C6496" s="70">
        <v>0</v>
      </c>
    </row>
    <row r="6497" spans="1:3">
      <c r="A6497" s="71" t="s">
        <v>12675</v>
      </c>
      <c r="B6497" s="72" t="s">
        <v>12676</v>
      </c>
      <c r="C6497" s="73">
        <v>0</v>
      </c>
    </row>
    <row r="6498" spans="1:3">
      <c r="A6498" s="68" t="s">
        <v>12677</v>
      </c>
      <c r="B6498" s="69" t="s">
        <v>12678</v>
      </c>
      <c r="C6498" s="70">
        <v>0</v>
      </c>
    </row>
    <row r="6499" spans="1:3">
      <c r="A6499" s="71" t="s">
        <v>12679</v>
      </c>
      <c r="B6499" s="72" t="s">
        <v>12680</v>
      </c>
      <c r="C6499" s="73">
        <v>0</v>
      </c>
    </row>
    <row r="6500" spans="1:3">
      <c r="A6500" s="68" t="s">
        <v>12681</v>
      </c>
      <c r="B6500" s="69" t="s">
        <v>12682</v>
      </c>
      <c r="C6500" s="70">
        <v>0</v>
      </c>
    </row>
    <row r="6501" spans="1:3">
      <c r="A6501" s="71" t="s">
        <v>12683</v>
      </c>
      <c r="B6501" s="72" t="s">
        <v>12684</v>
      </c>
      <c r="C6501" s="73">
        <v>0</v>
      </c>
    </row>
    <row r="6502" spans="1:3">
      <c r="A6502" s="68" t="s">
        <v>12685</v>
      </c>
      <c r="B6502" s="69" t="s">
        <v>12686</v>
      </c>
      <c r="C6502" s="70">
        <v>0</v>
      </c>
    </row>
    <row r="6503" spans="1:3">
      <c r="A6503" s="71" t="s">
        <v>12687</v>
      </c>
      <c r="B6503" s="72" t="s">
        <v>12688</v>
      </c>
      <c r="C6503" s="73">
        <v>0</v>
      </c>
    </row>
    <row r="6504" spans="1:3">
      <c r="A6504" s="68" t="s">
        <v>12689</v>
      </c>
      <c r="B6504" s="69" t="s">
        <v>12690</v>
      </c>
      <c r="C6504" s="70">
        <v>0</v>
      </c>
    </row>
    <row r="6505" spans="1:3">
      <c r="A6505" s="71" t="s">
        <v>12691</v>
      </c>
      <c r="B6505" s="72" t="s">
        <v>12692</v>
      </c>
      <c r="C6505" s="73">
        <v>0</v>
      </c>
    </row>
    <row r="6506" spans="1:3">
      <c r="A6506" s="68" t="s">
        <v>12693</v>
      </c>
      <c r="B6506" s="69" t="s">
        <v>12694</v>
      </c>
      <c r="C6506" s="70">
        <v>0</v>
      </c>
    </row>
    <row r="6507" spans="1:3">
      <c r="A6507" s="71" t="s">
        <v>12695</v>
      </c>
      <c r="B6507" s="72" t="s">
        <v>884</v>
      </c>
      <c r="C6507" s="73">
        <v>1.744</v>
      </c>
    </row>
    <row r="6508" spans="1:3">
      <c r="A6508" s="68" t="s">
        <v>12696</v>
      </c>
      <c r="B6508" s="69" t="s">
        <v>886</v>
      </c>
      <c r="C6508" s="70">
        <v>0</v>
      </c>
    </row>
    <row r="6509" spans="1:3">
      <c r="A6509" s="71" t="s">
        <v>12697</v>
      </c>
      <c r="B6509" s="72" t="s">
        <v>5050</v>
      </c>
      <c r="C6509" s="73">
        <v>0.66300000000000003</v>
      </c>
    </row>
    <row r="6510" spans="1:3">
      <c r="A6510" s="68" t="s">
        <v>12698</v>
      </c>
      <c r="B6510" s="69" t="s">
        <v>5051</v>
      </c>
      <c r="C6510" s="70">
        <v>0.66300000000000003</v>
      </c>
    </row>
    <row r="6511" spans="1:3">
      <c r="A6511" s="71" t="s">
        <v>12699</v>
      </c>
      <c r="B6511" s="72" t="s">
        <v>5054</v>
      </c>
      <c r="C6511" s="73">
        <v>0.70199999999999996</v>
      </c>
    </row>
    <row r="6512" spans="1:3">
      <c r="A6512" s="68" t="s">
        <v>12700</v>
      </c>
      <c r="B6512" s="69" t="s">
        <v>5055</v>
      </c>
      <c r="C6512" s="70">
        <v>0</v>
      </c>
    </row>
    <row r="6513" spans="1:3">
      <c r="A6513" s="71" t="s">
        <v>12701</v>
      </c>
      <c r="B6513" s="72" t="s">
        <v>5066</v>
      </c>
      <c r="C6513" s="73">
        <v>0</v>
      </c>
    </row>
    <row r="6514" spans="1:3">
      <c r="A6514" s="68" t="s">
        <v>12702</v>
      </c>
      <c r="B6514" s="69" t="s">
        <v>5057</v>
      </c>
      <c r="C6514" s="70">
        <v>0</v>
      </c>
    </row>
    <row r="6515" spans="1:3">
      <c r="A6515" s="71" t="s">
        <v>12703</v>
      </c>
      <c r="B6515" s="72" t="s">
        <v>5060</v>
      </c>
      <c r="C6515" s="73">
        <v>0</v>
      </c>
    </row>
    <row r="6516" spans="1:3">
      <c r="A6516" s="68" t="s">
        <v>12704</v>
      </c>
      <c r="B6516" s="69" t="s">
        <v>5061</v>
      </c>
      <c r="C6516" s="70">
        <v>0</v>
      </c>
    </row>
    <row r="6517" spans="1:3">
      <c r="A6517" s="71" t="s">
        <v>12705</v>
      </c>
      <c r="B6517" s="72" t="s">
        <v>5064</v>
      </c>
      <c r="C6517" s="73">
        <v>0</v>
      </c>
    </row>
    <row r="6518" spans="1:3">
      <c r="A6518" s="68" t="s">
        <v>12706</v>
      </c>
      <c r="B6518" s="69" t="s">
        <v>12707</v>
      </c>
      <c r="C6518" s="70">
        <v>0.65600000000000003</v>
      </c>
    </row>
    <row r="6519" spans="1:3">
      <c r="A6519" s="71" t="s">
        <v>12708</v>
      </c>
      <c r="B6519" s="72" t="s">
        <v>12709</v>
      </c>
      <c r="C6519" s="73">
        <v>0.65900000000000003</v>
      </c>
    </row>
    <row r="6520" spans="1:3">
      <c r="A6520" s="68" t="s">
        <v>12710</v>
      </c>
      <c r="B6520" s="69" t="s">
        <v>12711</v>
      </c>
      <c r="C6520" s="70">
        <v>0.69599999999999995</v>
      </c>
    </row>
    <row r="6521" spans="1:3">
      <c r="A6521" s="71" t="s">
        <v>12712</v>
      </c>
      <c r="B6521" s="72" t="s">
        <v>12713</v>
      </c>
      <c r="C6521" s="73">
        <v>0</v>
      </c>
    </row>
    <row r="6522" spans="1:3">
      <c r="A6522" s="68" t="s">
        <v>12714</v>
      </c>
      <c r="B6522" s="69" t="s">
        <v>12715</v>
      </c>
      <c r="C6522" s="70">
        <v>0</v>
      </c>
    </row>
    <row r="6523" spans="1:3">
      <c r="A6523" s="71" t="s">
        <v>12716</v>
      </c>
      <c r="B6523" s="72" t="s">
        <v>12717</v>
      </c>
      <c r="C6523" s="73">
        <v>0</v>
      </c>
    </row>
    <row r="6524" spans="1:3">
      <c r="A6524" s="68" t="s">
        <v>12718</v>
      </c>
      <c r="B6524" s="69" t="s">
        <v>12719</v>
      </c>
      <c r="C6524" s="70">
        <v>0</v>
      </c>
    </row>
    <row r="6525" spans="1:3">
      <c r="A6525" s="71" t="s">
        <v>12720</v>
      </c>
      <c r="B6525" s="72" t="s">
        <v>12721</v>
      </c>
      <c r="C6525" s="73">
        <v>0</v>
      </c>
    </row>
    <row r="6526" spans="1:3">
      <c r="A6526" s="68" t="s">
        <v>12722</v>
      </c>
      <c r="B6526" s="69" t="s">
        <v>12723</v>
      </c>
      <c r="C6526" s="70">
        <v>0</v>
      </c>
    </row>
    <row r="6527" spans="1:3">
      <c r="A6527" s="71" t="s">
        <v>12724</v>
      </c>
      <c r="B6527" s="72" t="s">
        <v>12725</v>
      </c>
      <c r="C6527" s="73">
        <v>0</v>
      </c>
    </row>
    <row r="6528" spans="1:3">
      <c r="A6528" s="68" t="s">
        <v>12726</v>
      </c>
      <c r="B6528" s="69" t="s">
        <v>12727</v>
      </c>
      <c r="C6528" s="70">
        <v>0</v>
      </c>
    </row>
    <row r="6529" spans="1:3">
      <c r="A6529" s="71" t="s">
        <v>12728</v>
      </c>
      <c r="B6529" s="72" t="s">
        <v>12729</v>
      </c>
      <c r="C6529" s="73">
        <v>0</v>
      </c>
    </row>
    <row r="6530" spans="1:3">
      <c r="A6530" s="68" t="s">
        <v>12730</v>
      </c>
      <c r="B6530" s="69" t="s">
        <v>12731</v>
      </c>
      <c r="C6530" s="70">
        <v>0</v>
      </c>
    </row>
    <row r="6531" spans="1:3">
      <c r="A6531" s="71" t="s">
        <v>12732</v>
      </c>
      <c r="B6531" s="72" t="s">
        <v>12733</v>
      </c>
      <c r="C6531" s="73">
        <v>0</v>
      </c>
    </row>
    <row r="6532" spans="1:3">
      <c r="A6532" s="68" t="s">
        <v>12734</v>
      </c>
      <c r="B6532" s="69" t="s">
        <v>12735</v>
      </c>
      <c r="C6532" s="70">
        <v>0</v>
      </c>
    </row>
    <row r="6533" spans="1:3">
      <c r="A6533" s="71" t="s">
        <v>12736</v>
      </c>
      <c r="B6533" s="72" t="s">
        <v>12737</v>
      </c>
      <c r="C6533" s="73">
        <v>0</v>
      </c>
    </row>
    <row r="6534" spans="1:3">
      <c r="A6534" s="68" t="s">
        <v>12738</v>
      </c>
      <c r="B6534" s="69" t="s">
        <v>12739</v>
      </c>
      <c r="C6534" s="70">
        <v>0</v>
      </c>
    </row>
    <row r="6535" spans="1:3">
      <c r="A6535" s="71" t="s">
        <v>12740</v>
      </c>
      <c r="B6535" s="72" t="s">
        <v>12741</v>
      </c>
      <c r="C6535" s="73">
        <v>0</v>
      </c>
    </row>
    <row r="6536" spans="1:3">
      <c r="A6536" s="68" t="s">
        <v>12742</v>
      </c>
      <c r="B6536" s="69" t="s">
        <v>12743</v>
      </c>
      <c r="C6536" s="70">
        <v>0</v>
      </c>
    </row>
    <row r="6537" spans="1:3">
      <c r="A6537" s="71" t="s">
        <v>12744</v>
      </c>
      <c r="B6537" s="72" t="s">
        <v>12745</v>
      </c>
      <c r="C6537" s="73">
        <v>0</v>
      </c>
    </row>
    <row r="6538" spans="1:3">
      <c r="A6538" s="68" t="s">
        <v>12746</v>
      </c>
      <c r="B6538" s="69" t="s">
        <v>12747</v>
      </c>
      <c r="C6538" s="70">
        <v>0</v>
      </c>
    </row>
    <row r="6539" spans="1:3">
      <c r="A6539" s="71" t="s">
        <v>12748</v>
      </c>
      <c r="B6539" s="72" t="s">
        <v>12749</v>
      </c>
      <c r="C6539" s="73">
        <v>0</v>
      </c>
    </row>
    <row r="6540" spans="1:3">
      <c r="A6540" s="68" t="s">
        <v>12750</v>
      </c>
      <c r="B6540" s="69" t="s">
        <v>12751</v>
      </c>
      <c r="C6540" s="70">
        <v>0</v>
      </c>
    </row>
    <row r="6541" spans="1:3">
      <c r="A6541" s="71" t="s">
        <v>12752</v>
      </c>
      <c r="B6541" s="72" t="s">
        <v>12753</v>
      </c>
      <c r="C6541" s="73">
        <v>0</v>
      </c>
    </row>
    <row r="6542" spans="1:3">
      <c r="A6542" s="68" t="s">
        <v>12754</v>
      </c>
      <c r="B6542" s="69" t="s">
        <v>12755</v>
      </c>
      <c r="C6542" s="70">
        <v>0</v>
      </c>
    </row>
    <row r="6543" spans="1:3">
      <c r="A6543" s="71" t="s">
        <v>12756</v>
      </c>
      <c r="B6543" s="72" t="s">
        <v>12757</v>
      </c>
      <c r="C6543" s="73">
        <v>0</v>
      </c>
    </row>
    <row r="6544" spans="1:3">
      <c r="A6544" s="68" t="s">
        <v>12758</v>
      </c>
      <c r="B6544" s="69" t="s">
        <v>12759</v>
      </c>
      <c r="C6544" s="70">
        <v>0</v>
      </c>
    </row>
    <row r="6545" spans="1:3">
      <c r="A6545" s="71" t="s">
        <v>12760</v>
      </c>
      <c r="B6545" s="72" t="s">
        <v>12761</v>
      </c>
      <c r="C6545" s="73">
        <v>0</v>
      </c>
    </row>
    <row r="6546" spans="1:3">
      <c r="A6546" s="68" t="s">
        <v>12762</v>
      </c>
      <c r="B6546" s="69" t="s">
        <v>12763</v>
      </c>
      <c r="C6546" s="70">
        <v>0</v>
      </c>
    </row>
    <row r="6547" spans="1:3">
      <c r="A6547" s="71" t="s">
        <v>12764</v>
      </c>
      <c r="B6547" s="72" t="s">
        <v>12765</v>
      </c>
      <c r="C6547" s="73">
        <v>1.01</v>
      </c>
    </row>
    <row r="6548" spans="1:3">
      <c r="A6548" s="68" t="s">
        <v>12766</v>
      </c>
      <c r="B6548" s="69" t="s">
        <v>12767</v>
      </c>
      <c r="C6548" s="70">
        <v>1.22</v>
      </c>
    </row>
    <row r="6549" spans="1:3">
      <c r="A6549" s="71" t="s">
        <v>12768</v>
      </c>
      <c r="B6549" s="72" t="s">
        <v>12769</v>
      </c>
      <c r="C6549" s="73">
        <v>0</v>
      </c>
    </row>
    <row r="6550" spans="1:3">
      <c r="A6550" s="68" t="s">
        <v>12770</v>
      </c>
      <c r="B6550" s="69" t="s">
        <v>12771</v>
      </c>
      <c r="C6550" s="70">
        <v>0</v>
      </c>
    </row>
    <row r="6551" spans="1:3">
      <c r="A6551" s="71" t="s">
        <v>12772</v>
      </c>
      <c r="B6551" s="72" t="s">
        <v>12773</v>
      </c>
      <c r="C6551" s="73">
        <v>0</v>
      </c>
    </row>
    <row r="6552" spans="1:3">
      <c r="A6552" s="68" t="s">
        <v>12774</v>
      </c>
      <c r="B6552" s="69" t="s">
        <v>12775</v>
      </c>
      <c r="C6552" s="70">
        <v>0.17899999999999999</v>
      </c>
    </row>
    <row r="6553" spans="1:3">
      <c r="A6553" s="71" t="s">
        <v>12776</v>
      </c>
      <c r="B6553" s="72" t="s">
        <v>12777</v>
      </c>
      <c r="C6553" s="73">
        <v>0</v>
      </c>
    </row>
    <row r="6554" spans="1:3">
      <c r="A6554" s="68" t="s">
        <v>12778</v>
      </c>
      <c r="B6554" s="69" t="s">
        <v>12779</v>
      </c>
      <c r="C6554" s="70">
        <v>0</v>
      </c>
    </row>
    <row r="6555" spans="1:3">
      <c r="A6555" s="71" t="s">
        <v>12780</v>
      </c>
      <c r="B6555" s="72" t="s">
        <v>12781</v>
      </c>
      <c r="C6555" s="73">
        <v>0</v>
      </c>
    </row>
    <row r="6556" spans="1:3">
      <c r="A6556" s="68" t="s">
        <v>12782</v>
      </c>
      <c r="B6556" s="69" t="s">
        <v>12783</v>
      </c>
      <c r="C6556" s="70">
        <v>0</v>
      </c>
    </row>
    <row r="6557" spans="1:3">
      <c r="A6557" s="71" t="s">
        <v>12784</v>
      </c>
      <c r="B6557" s="72" t="s">
        <v>12785</v>
      </c>
      <c r="C6557" s="73">
        <v>0</v>
      </c>
    </row>
    <row r="6558" spans="1:3">
      <c r="A6558" s="68" t="s">
        <v>12786</v>
      </c>
      <c r="B6558" s="69" t="s">
        <v>12787</v>
      </c>
      <c r="C6558" s="70">
        <v>0</v>
      </c>
    </row>
    <row r="6559" spans="1:3">
      <c r="A6559" s="71" t="s">
        <v>12788</v>
      </c>
      <c r="B6559" s="72" t="s">
        <v>12789</v>
      </c>
      <c r="C6559" s="73">
        <v>0</v>
      </c>
    </row>
    <row r="6560" spans="1:3">
      <c r="A6560" s="68" t="s">
        <v>12790</v>
      </c>
      <c r="B6560" s="69" t="s">
        <v>12791</v>
      </c>
      <c r="C6560" s="70">
        <v>0</v>
      </c>
    </row>
    <row r="6561" spans="1:3">
      <c r="A6561" s="71" t="s">
        <v>12792</v>
      </c>
      <c r="B6561" s="72" t="s">
        <v>12793</v>
      </c>
      <c r="C6561" s="73">
        <v>0</v>
      </c>
    </row>
    <row r="6562" spans="1:3">
      <c r="A6562" s="68" t="s">
        <v>12794</v>
      </c>
      <c r="B6562" s="69" t="s">
        <v>12795</v>
      </c>
      <c r="C6562" s="70">
        <v>0</v>
      </c>
    </row>
    <row r="6563" spans="1:3">
      <c r="A6563" s="71" t="s">
        <v>12796</v>
      </c>
      <c r="B6563" s="72" t="s">
        <v>12797</v>
      </c>
      <c r="C6563" s="73">
        <v>0</v>
      </c>
    </row>
    <row r="6564" spans="1:3">
      <c r="A6564" s="68" t="s">
        <v>12798</v>
      </c>
      <c r="B6564" s="69" t="s">
        <v>12799</v>
      </c>
      <c r="C6564" s="70">
        <v>0</v>
      </c>
    </row>
    <row r="6565" spans="1:3">
      <c r="A6565" s="71" t="s">
        <v>12800</v>
      </c>
      <c r="B6565" s="72" t="s">
        <v>12801</v>
      </c>
      <c r="C6565" s="73">
        <v>0</v>
      </c>
    </row>
    <row r="6566" spans="1:3">
      <c r="A6566" s="68" t="s">
        <v>12802</v>
      </c>
      <c r="B6566" s="69" t="s">
        <v>12803</v>
      </c>
      <c r="C6566" s="70">
        <v>0</v>
      </c>
    </row>
    <row r="6567" spans="1:3">
      <c r="A6567" s="71" t="s">
        <v>12804</v>
      </c>
      <c r="B6567" s="72" t="s">
        <v>12805</v>
      </c>
      <c r="C6567" s="73">
        <v>0</v>
      </c>
    </row>
    <row r="6568" spans="1:3">
      <c r="A6568" s="68" t="s">
        <v>12806</v>
      </c>
      <c r="B6568" s="69" t="s">
        <v>12807</v>
      </c>
      <c r="C6568" s="70">
        <v>0</v>
      </c>
    </row>
    <row r="6569" spans="1:3">
      <c r="A6569" s="71" t="s">
        <v>12808</v>
      </c>
      <c r="B6569" s="72" t="s">
        <v>12809</v>
      </c>
      <c r="C6569" s="73">
        <v>0</v>
      </c>
    </row>
    <row r="6570" spans="1:3">
      <c r="A6570" s="68" t="s">
        <v>12810</v>
      </c>
      <c r="B6570" s="69" t="s">
        <v>12811</v>
      </c>
      <c r="C6570" s="70">
        <v>0</v>
      </c>
    </row>
    <row r="6571" spans="1:3">
      <c r="A6571" s="71" t="s">
        <v>12812</v>
      </c>
      <c r="B6571" s="72" t="s">
        <v>12813</v>
      </c>
      <c r="C6571" s="73">
        <v>0</v>
      </c>
    </row>
    <row r="6572" spans="1:3">
      <c r="A6572" s="68" t="s">
        <v>12814</v>
      </c>
      <c r="B6572" s="69" t="s">
        <v>12815</v>
      </c>
      <c r="C6572" s="70">
        <v>0</v>
      </c>
    </row>
    <row r="6573" spans="1:3">
      <c r="A6573" s="71" t="s">
        <v>12816</v>
      </c>
      <c r="B6573" s="72" t="s">
        <v>12817</v>
      </c>
      <c r="C6573" s="73">
        <v>0</v>
      </c>
    </row>
    <row r="6574" spans="1:3">
      <c r="A6574" s="68" t="s">
        <v>12818</v>
      </c>
      <c r="B6574" s="69" t="s">
        <v>12819</v>
      </c>
      <c r="C6574" s="70">
        <v>0</v>
      </c>
    </row>
    <row r="6575" spans="1:3">
      <c r="A6575" s="71" t="s">
        <v>12820</v>
      </c>
      <c r="B6575" s="72" t="s">
        <v>12821</v>
      </c>
      <c r="C6575" s="73">
        <v>0</v>
      </c>
    </row>
    <row r="6576" spans="1:3">
      <c r="A6576" s="68" t="s">
        <v>12822</v>
      </c>
      <c r="B6576" s="69" t="s">
        <v>12823</v>
      </c>
      <c r="C6576" s="70">
        <v>0</v>
      </c>
    </row>
    <row r="6577" spans="1:3">
      <c r="A6577" s="71" t="s">
        <v>12824</v>
      </c>
      <c r="B6577" s="72" t="s">
        <v>12825</v>
      </c>
      <c r="C6577" s="73">
        <v>0</v>
      </c>
    </row>
    <row r="6578" spans="1:3">
      <c r="A6578" s="68" t="s">
        <v>12826</v>
      </c>
      <c r="B6578" s="69" t="s">
        <v>12827</v>
      </c>
      <c r="C6578" s="70">
        <v>0</v>
      </c>
    </row>
    <row r="6579" spans="1:3">
      <c r="A6579" s="71" t="s">
        <v>12828</v>
      </c>
      <c r="B6579" s="72" t="s">
        <v>12829</v>
      </c>
      <c r="C6579" s="73">
        <v>0</v>
      </c>
    </row>
    <row r="6580" spans="1:3">
      <c r="A6580" s="68" t="s">
        <v>12830</v>
      </c>
      <c r="B6580" s="69" t="s">
        <v>1319</v>
      </c>
      <c r="C6580" s="70">
        <v>0</v>
      </c>
    </row>
    <row r="6581" spans="1:3">
      <c r="A6581" s="71" t="s">
        <v>12831</v>
      </c>
      <c r="B6581" s="72" t="s">
        <v>1321</v>
      </c>
      <c r="C6581" s="73">
        <v>0</v>
      </c>
    </row>
    <row r="6582" spans="1:3">
      <c r="A6582" s="68" t="s">
        <v>12832</v>
      </c>
      <c r="B6582" s="69" t="s">
        <v>1323</v>
      </c>
      <c r="C6582" s="70">
        <v>0</v>
      </c>
    </row>
    <row r="6583" spans="1:3">
      <c r="A6583" s="71" t="s">
        <v>12833</v>
      </c>
      <c r="B6583" s="72" t="s">
        <v>12834</v>
      </c>
      <c r="C6583" s="73">
        <v>0.88</v>
      </c>
    </row>
    <row r="6584" spans="1:3">
      <c r="A6584" s="68" t="s">
        <v>12835</v>
      </c>
      <c r="B6584" s="69" t="s">
        <v>12836</v>
      </c>
      <c r="C6584" s="70">
        <v>0.88</v>
      </c>
    </row>
    <row r="6585" spans="1:3">
      <c r="A6585" s="71" t="s">
        <v>12837</v>
      </c>
      <c r="B6585" s="72" t="s">
        <v>12838</v>
      </c>
      <c r="C6585" s="73">
        <v>0.47599999999999998</v>
      </c>
    </row>
    <row r="6586" spans="1:3">
      <c r="A6586" s="68" t="s">
        <v>12839</v>
      </c>
      <c r="B6586" s="69" t="s">
        <v>12840</v>
      </c>
      <c r="C6586" s="70">
        <v>0.27700000000000002</v>
      </c>
    </row>
    <row r="6587" spans="1:3">
      <c r="A6587" s="71" t="s">
        <v>12841</v>
      </c>
      <c r="B6587" s="72" t="s">
        <v>12842</v>
      </c>
      <c r="C6587" s="73">
        <v>0</v>
      </c>
    </row>
    <row r="6588" spans="1:3">
      <c r="A6588" s="68" t="s">
        <v>12843</v>
      </c>
      <c r="B6588" s="69" t="s">
        <v>12844</v>
      </c>
      <c r="C6588" s="70">
        <v>0</v>
      </c>
    </row>
    <row r="6589" spans="1:3">
      <c r="A6589" s="71" t="s">
        <v>12845</v>
      </c>
      <c r="B6589" s="72" t="s">
        <v>12846</v>
      </c>
      <c r="C6589" s="73">
        <v>0.17100000000000001</v>
      </c>
    </row>
    <row r="6590" spans="1:3">
      <c r="A6590" s="68" t="s">
        <v>12847</v>
      </c>
      <c r="B6590" s="69" t="s">
        <v>12848</v>
      </c>
      <c r="C6590" s="70">
        <v>0</v>
      </c>
    </row>
    <row r="6591" spans="1:3">
      <c r="A6591" s="71" t="s">
        <v>12849</v>
      </c>
      <c r="B6591" s="72" t="s">
        <v>12850</v>
      </c>
      <c r="C6591" s="73">
        <v>0</v>
      </c>
    </row>
    <row r="6592" spans="1:3">
      <c r="A6592" s="68" t="s">
        <v>12851</v>
      </c>
      <c r="B6592" s="69" t="s">
        <v>12852</v>
      </c>
      <c r="C6592" s="70">
        <v>0</v>
      </c>
    </row>
    <row r="6593" spans="1:3">
      <c r="A6593" s="71" t="s">
        <v>12853</v>
      </c>
      <c r="B6593" s="72" t="s">
        <v>12854</v>
      </c>
      <c r="C6593" s="73">
        <v>0</v>
      </c>
    </row>
    <row r="6594" spans="1:3">
      <c r="A6594" s="68" t="s">
        <v>12855</v>
      </c>
      <c r="B6594" s="69" t="s">
        <v>12856</v>
      </c>
      <c r="C6594" s="70">
        <v>0</v>
      </c>
    </row>
    <row r="6595" spans="1:3">
      <c r="A6595" s="71" t="s">
        <v>12857</v>
      </c>
      <c r="B6595" s="72" t="s">
        <v>12858</v>
      </c>
      <c r="C6595" s="73">
        <v>0</v>
      </c>
    </row>
    <row r="6596" spans="1:3">
      <c r="A6596" s="68" t="s">
        <v>12859</v>
      </c>
      <c r="B6596" s="69" t="s">
        <v>12860</v>
      </c>
      <c r="C6596" s="70">
        <v>0</v>
      </c>
    </row>
    <row r="6597" spans="1:3">
      <c r="A6597" s="71" t="s">
        <v>12861</v>
      </c>
      <c r="B6597" s="72" t="s">
        <v>12862</v>
      </c>
      <c r="C6597" s="73">
        <v>0</v>
      </c>
    </row>
    <row r="6598" spans="1:3">
      <c r="A6598" s="68" t="s">
        <v>12863</v>
      </c>
      <c r="B6598" s="69" t="s">
        <v>12864</v>
      </c>
      <c r="C6598" s="70">
        <v>0</v>
      </c>
    </row>
    <row r="6599" spans="1:3">
      <c r="A6599" s="71" t="s">
        <v>12865</v>
      </c>
      <c r="B6599" s="72" t="s">
        <v>12866</v>
      </c>
      <c r="C6599" s="73">
        <v>0</v>
      </c>
    </row>
    <row r="6600" spans="1:3">
      <c r="A6600" s="68" t="s">
        <v>12867</v>
      </c>
      <c r="B6600" s="69" t="s">
        <v>1333</v>
      </c>
      <c r="C6600" s="70">
        <v>0</v>
      </c>
    </row>
    <row r="6601" spans="1:3">
      <c r="A6601" s="71" t="s">
        <v>12868</v>
      </c>
      <c r="B6601" s="72" t="s">
        <v>12869</v>
      </c>
      <c r="C6601" s="73">
        <v>0</v>
      </c>
    </row>
    <row r="6602" spans="1:3">
      <c r="A6602" s="68" t="s">
        <v>12870</v>
      </c>
      <c r="B6602" s="69" t="s">
        <v>12871</v>
      </c>
      <c r="C6602" s="70">
        <v>0</v>
      </c>
    </row>
    <row r="6603" spans="1:3">
      <c r="A6603" s="71" t="s">
        <v>12872</v>
      </c>
      <c r="B6603" s="72" t="s">
        <v>12873</v>
      </c>
      <c r="C6603" s="73">
        <v>0</v>
      </c>
    </row>
    <row r="6604" spans="1:3">
      <c r="A6604" s="68" t="s">
        <v>12874</v>
      </c>
      <c r="B6604" s="69" t="s">
        <v>12875</v>
      </c>
      <c r="C6604" s="70">
        <v>0</v>
      </c>
    </row>
    <row r="6605" spans="1:3">
      <c r="A6605" s="71" t="s">
        <v>12876</v>
      </c>
      <c r="B6605" s="72" t="s">
        <v>12877</v>
      </c>
      <c r="C6605" s="73">
        <v>0</v>
      </c>
    </row>
    <row r="6606" spans="1:3">
      <c r="A6606" s="68" t="s">
        <v>12878</v>
      </c>
      <c r="B6606" s="69" t="s">
        <v>12879</v>
      </c>
      <c r="C6606" s="70">
        <v>0</v>
      </c>
    </row>
    <row r="6607" spans="1:3">
      <c r="A6607" s="71" t="s">
        <v>12880</v>
      </c>
      <c r="B6607" s="72" t="s">
        <v>12881</v>
      </c>
      <c r="C6607" s="73">
        <v>0</v>
      </c>
    </row>
    <row r="6608" spans="1:3">
      <c r="A6608" s="68" t="s">
        <v>12882</v>
      </c>
      <c r="B6608" s="69" t="s">
        <v>12883</v>
      </c>
      <c r="C6608" s="70">
        <v>0</v>
      </c>
    </row>
    <row r="6609" spans="1:3">
      <c r="A6609" s="71" t="s">
        <v>12884</v>
      </c>
      <c r="B6609" s="72" t="s">
        <v>12885</v>
      </c>
      <c r="C6609" s="73">
        <v>0</v>
      </c>
    </row>
    <row r="6610" spans="1:3">
      <c r="A6610" s="68" t="s">
        <v>12886</v>
      </c>
      <c r="B6610" s="69" t="s">
        <v>12887</v>
      </c>
      <c r="C6610" s="70">
        <v>0.47099999999999997</v>
      </c>
    </row>
    <row r="6611" spans="1:3">
      <c r="A6611" s="71" t="s">
        <v>12888</v>
      </c>
      <c r="B6611" s="72" t="s">
        <v>12889</v>
      </c>
      <c r="C6611" s="73">
        <v>0.66700000000000004</v>
      </c>
    </row>
    <row r="6612" spans="1:3">
      <c r="A6612" s="68" t="s">
        <v>12890</v>
      </c>
      <c r="B6612" s="69" t="s">
        <v>12891</v>
      </c>
      <c r="C6612" s="70">
        <v>1.024</v>
      </c>
    </row>
    <row r="6613" spans="1:3">
      <c r="A6613" s="71" t="s">
        <v>12892</v>
      </c>
      <c r="B6613" s="72" t="s">
        <v>1335</v>
      </c>
      <c r="C6613" s="73">
        <v>0</v>
      </c>
    </row>
    <row r="6614" spans="1:3">
      <c r="A6614" s="68" t="s">
        <v>12893</v>
      </c>
      <c r="B6614" s="69" t="s">
        <v>12894</v>
      </c>
      <c r="C6614" s="70">
        <v>0</v>
      </c>
    </row>
    <row r="6615" spans="1:3">
      <c r="A6615" s="71" t="s">
        <v>12895</v>
      </c>
      <c r="B6615" s="72" t="s">
        <v>12896</v>
      </c>
      <c r="C6615" s="73">
        <v>0</v>
      </c>
    </row>
    <row r="6616" spans="1:3">
      <c r="A6616" s="68" t="s">
        <v>12897</v>
      </c>
      <c r="B6616" s="69" t="s">
        <v>12898</v>
      </c>
      <c r="C6616" s="70">
        <v>0</v>
      </c>
    </row>
    <row r="6617" spans="1:3">
      <c r="A6617" s="71" t="s">
        <v>12899</v>
      </c>
      <c r="B6617" s="72" t="s">
        <v>12900</v>
      </c>
      <c r="C6617" s="73">
        <v>0</v>
      </c>
    </row>
    <row r="6618" spans="1:3">
      <c r="A6618" s="68" t="s">
        <v>12901</v>
      </c>
      <c r="B6618" s="69" t="s">
        <v>12902</v>
      </c>
      <c r="C6618" s="70">
        <v>0</v>
      </c>
    </row>
    <row r="6619" spans="1:3">
      <c r="A6619" s="71" t="s">
        <v>12903</v>
      </c>
      <c r="B6619" s="72" t="s">
        <v>12904</v>
      </c>
      <c r="C6619" s="73">
        <v>0</v>
      </c>
    </row>
    <row r="6620" spans="1:3">
      <c r="A6620" s="68" t="s">
        <v>12905</v>
      </c>
      <c r="B6620" s="69" t="s">
        <v>12906</v>
      </c>
      <c r="C6620" s="70">
        <v>0</v>
      </c>
    </row>
    <row r="6621" spans="1:3">
      <c r="A6621" s="71" t="s">
        <v>12907</v>
      </c>
      <c r="B6621" s="72" t="s">
        <v>12908</v>
      </c>
      <c r="C6621" s="73">
        <v>0</v>
      </c>
    </row>
    <row r="6622" spans="1:3">
      <c r="A6622" s="68" t="s">
        <v>12909</v>
      </c>
      <c r="B6622" s="69" t="s">
        <v>12910</v>
      </c>
      <c r="C6622" s="70">
        <v>0</v>
      </c>
    </row>
    <row r="6623" spans="1:3">
      <c r="A6623" s="71" t="s">
        <v>12911</v>
      </c>
      <c r="B6623" s="72" t="s">
        <v>12912</v>
      </c>
      <c r="C6623" s="73">
        <v>0</v>
      </c>
    </row>
    <row r="6624" spans="1:3">
      <c r="A6624" s="68" t="s">
        <v>12913</v>
      </c>
      <c r="B6624" s="69" t="s">
        <v>12914</v>
      </c>
      <c r="C6624" s="70">
        <v>0</v>
      </c>
    </row>
    <row r="6625" spans="1:3">
      <c r="A6625" s="71" t="s">
        <v>12915</v>
      </c>
      <c r="B6625" s="72" t="s">
        <v>12916</v>
      </c>
      <c r="C6625" s="73">
        <v>0</v>
      </c>
    </row>
    <row r="6626" spans="1:3">
      <c r="A6626" s="68" t="s">
        <v>12917</v>
      </c>
      <c r="B6626" s="69" t="s">
        <v>12918</v>
      </c>
      <c r="C6626" s="70">
        <v>0</v>
      </c>
    </row>
    <row r="6627" spans="1:3">
      <c r="A6627" s="71" t="s">
        <v>12919</v>
      </c>
      <c r="B6627" s="72" t="s">
        <v>12920</v>
      </c>
      <c r="C6627" s="73">
        <v>0</v>
      </c>
    </row>
    <row r="6628" spans="1:3">
      <c r="A6628" s="68" t="s">
        <v>12921</v>
      </c>
      <c r="B6628" s="69" t="s">
        <v>12922</v>
      </c>
      <c r="C6628" s="70">
        <v>0</v>
      </c>
    </row>
    <row r="6629" spans="1:3">
      <c r="A6629" s="71" t="s">
        <v>12923</v>
      </c>
      <c r="B6629" s="72" t="s">
        <v>12924</v>
      </c>
      <c r="C6629" s="73">
        <v>6.577</v>
      </c>
    </row>
    <row r="6630" spans="1:3">
      <c r="A6630" s="68" t="s">
        <v>12925</v>
      </c>
      <c r="B6630" s="69" t="s">
        <v>12926</v>
      </c>
      <c r="C6630" s="70">
        <v>0</v>
      </c>
    </row>
    <row r="6631" spans="1:3">
      <c r="A6631" s="71" t="s">
        <v>12927</v>
      </c>
      <c r="B6631" s="72" t="s">
        <v>12928</v>
      </c>
      <c r="C6631" s="73">
        <v>0</v>
      </c>
    </row>
    <row r="6632" spans="1:3">
      <c r="A6632" s="68" t="s">
        <v>12929</v>
      </c>
      <c r="B6632" s="69" t="s">
        <v>12930</v>
      </c>
      <c r="C6632" s="70">
        <v>0</v>
      </c>
    </row>
    <row r="6633" spans="1:3">
      <c r="A6633" s="71" t="s">
        <v>12931</v>
      </c>
      <c r="B6633" s="72" t="s">
        <v>12932</v>
      </c>
      <c r="C6633" s="73">
        <v>0</v>
      </c>
    </row>
    <row r="6634" spans="1:3">
      <c r="A6634" s="68" t="s">
        <v>12933</v>
      </c>
      <c r="B6634" s="69" t="s">
        <v>9911</v>
      </c>
      <c r="C6634" s="70">
        <v>0</v>
      </c>
    </row>
    <row r="6635" spans="1:3">
      <c r="A6635" s="71" t="s">
        <v>12934</v>
      </c>
      <c r="B6635" s="72" t="s">
        <v>9909</v>
      </c>
      <c r="C6635" s="73">
        <v>0</v>
      </c>
    </row>
    <row r="6636" spans="1:3">
      <c r="A6636" s="68" t="s">
        <v>12935</v>
      </c>
      <c r="B6636" s="69" t="s">
        <v>12936</v>
      </c>
      <c r="C6636" s="70">
        <v>0</v>
      </c>
    </row>
    <row r="6637" spans="1:3">
      <c r="A6637" s="71" t="s">
        <v>12937</v>
      </c>
      <c r="B6637" s="72" t="s">
        <v>12938</v>
      </c>
      <c r="C6637" s="73">
        <v>0</v>
      </c>
    </row>
    <row r="6638" spans="1:3">
      <c r="A6638" s="68" t="s">
        <v>12939</v>
      </c>
      <c r="B6638" s="69" t="s">
        <v>12940</v>
      </c>
      <c r="C6638" s="70">
        <v>0</v>
      </c>
    </row>
    <row r="6639" spans="1:3">
      <c r="A6639" s="71" t="s">
        <v>12941</v>
      </c>
      <c r="B6639" s="72" t="s">
        <v>12942</v>
      </c>
      <c r="C6639" s="73">
        <v>0</v>
      </c>
    </row>
    <row r="6640" spans="1:3">
      <c r="A6640" s="68" t="s">
        <v>12943</v>
      </c>
      <c r="B6640" s="69" t="s">
        <v>12944</v>
      </c>
      <c r="C6640" s="70">
        <v>0</v>
      </c>
    </row>
    <row r="6641" spans="1:3">
      <c r="A6641" s="71" t="s">
        <v>12945</v>
      </c>
      <c r="B6641" s="72" t="s">
        <v>12946</v>
      </c>
      <c r="C6641" s="73">
        <v>0</v>
      </c>
    </row>
    <row r="6642" spans="1:3">
      <c r="A6642" s="68" t="s">
        <v>12947</v>
      </c>
      <c r="B6642" s="69" t="s">
        <v>12948</v>
      </c>
      <c r="C6642" s="70">
        <v>0</v>
      </c>
    </row>
    <row r="6643" spans="1:3">
      <c r="A6643" s="71" t="s">
        <v>12949</v>
      </c>
      <c r="B6643" s="72" t="s">
        <v>12950</v>
      </c>
      <c r="C6643" s="73">
        <v>0</v>
      </c>
    </row>
    <row r="6644" spans="1:3">
      <c r="A6644" s="68" t="s">
        <v>12951</v>
      </c>
      <c r="B6644" s="69" t="s">
        <v>12952</v>
      </c>
      <c r="C6644" s="70">
        <v>0</v>
      </c>
    </row>
    <row r="6645" spans="1:3">
      <c r="A6645" s="71" t="s">
        <v>12953</v>
      </c>
      <c r="B6645" s="72" t="s">
        <v>12954</v>
      </c>
      <c r="C6645" s="73">
        <v>0</v>
      </c>
    </row>
    <row r="6646" spans="1:3">
      <c r="A6646" s="68" t="s">
        <v>12955</v>
      </c>
      <c r="B6646" s="69" t="s">
        <v>12956</v>
      </c>
      <c r="C6646" s="70">
        <v>0</v>
      </c>
    </row>
    <row r="6647" spans="1:3">
      <c r="A6647" s="71" t="s">
        <v>12957</v>
      </c>
      <c r="B6647" s="72" t="s">
        <v>12958</v>
      </c>
      <c r="C6647" s="73">
        <v>0</v>
      </c>
    </row>
    <row r="6648" spans="1:3">
      <c r="A6648" s="68" t="s">
        <v>12959</v>
      </c>
      <c r="B6648" s="69" t="s">
        <v>12960</v>
      </c>
      <c r="C6648" s="70">
        <v>0</v>
      </c>
    </row>
    <row r="6649" spans="1:3">
      <c r="A6649" s="71" t="s">
        <v>12961</v>
      </c>
      <c r="B6649" s="72" t="s">
        <v>12962</v>
      </c>
      <c r="C6649" s="73">
        <v>0</v>
      </c>
    </row>
    <row r="6650" spans="1:3">
      <c r="A6650" s="68" t="s">
        <v>12963</v>
      </c>
      <c r="B6650" s="69" t="s">
        <v>12964</v>
      </c>
      <c r="C6650" s="70">
        <v>0</v>
      </c>
    </row>
    <row r="6651" spans="1:3">
      <c r="A6651" s="71" t="s">
        <v>12965</v>
      </c>
      <c r="B6651" s="72" t="s">
        <v>12966</v>
      </c>
      <c r="C6651" s="73">
        <v>0</v>
      </c>
    </row>
    <row r="6652" spans="1:3">
      <c r="A6652" s="68" t="s">
        <v>12967</v>
      </c>
      <c r="B6652" s="69" t="s">
        <v>12968</v>
      </c>
      <c r="C6652" s="70">
        <v>0</v>
      </c>
    </row>
    <row r="6653" spans="1:3">
      <c r="A6653" s="71" t="s">
        <v>12969</v>
      </c>
      <c r="B6653" s="72" t="s">
        <v>12970</v>
      </c>
      <c r="C6653" s="73">
        <v>0</v>
      </c>
    </row>
    <row r="6654" spans="1:3">
      <c r="A6654" s="68" t="s">
        <v>12971</v>
      </c>
      <c r="B6654" s="69" t="s">
        <v>12972</v>
      </c>
      <c r="C6654" s="70">
        <v>0</v>
      </c>
    </row>
    <row r="6655" spans="1:3">
      <c r="A6655" s="71" t="s">
        <v>12973</v>
      </c>
      <c r="B6655" s="72" t="s">
        <v>12974</v>
      </c>
      <c r="C6655" s="73">
        <v>0</v>
      </c>
    </row>
    <row r="6656" spans="1:3">
      <c r="A6656" s="68" t="s">
        <v>12975</v>
      </c>
      <c r="B6656" s="69" t="s">
        <v>12976</v>
      </c>
      <c r="C6656" s="70">
        <v>0</v>
      </c>
    </row>
    <row r="6657" spans="1:3">
      <c r="A6657" s="71" t="s">
        <v>12977</v>
      </c>
      <c r="B6657" s="72" t="s">
        <v>12978</v>
      </c>
      <c r="C6657" s="73">
        <v>2.8000000000000001E-2</v>
      </c>
    </row>
    <row r="6658" spans="1:3">
      <c r="A6658" s="68" t="s">
        <v>12979</v>
      </c>
      <c r="B6658" s="69" t="s">
        <v>12980</v>
      </c>
      <c r="C6658" s="70">
        <v>0</v>
      </c>
    </row>
    <row r="6659" spans="1:3">
      <c r="A6659" s="71" t="s">
        <v>12981</v>
      </c>
      <c r="B6659" s="72" t="s">
        <v>12982</v>
      </c>
      <c r="C6659" s="73">
        <v>0</v>
      </c>
    </row>
    <row r="6660" spans="1:3">
      <c r="A6660" s="68" t="s">
        <v>12983</v>
      </c>
      <c r="B6660" s="69" t="s">
        <v>12984</v>
      </c>
      <c r="C6660" s="70">
        <v>0</v>
      </c>
    </row>
    <row r="6661" spans="1:3">
      <c r="A6661" s="71" t="s">
        <v>12985</v>
      </c>
      <c r="B6661" s="72" t="s">
        <v>12986</v>
      </c>
      <c r="C6661" s="73">
        <v>0</v>
      </c>
    </row>
    <row r="6662" spans="1:3">
      <c r="A6662" s="68" t="s">
        <v>12987</v>
      </c>
      <c r="B6662" s="69" t="s">
        <v>12988</v>
      </c>
      <c r="C6662" s="70">
        <v>0</v>
      </c>
    </row>
    <row r="6663" spans="1:3">
      <c r="A6663" s="71" t="s">
        <v>12989</v>
      </c>
      <c r="B6663" s="72" t="s">
        <v>12990</v>
      </c>
      <c r="C6663" s="73">
        <v>0</v>
      </c>
    </row>
    <row r="6664" spans="1:3">
      <c r="A6664" s="68" t="s">
        <v>12991</v>
      </c>
      <c r="B6664" s="69" t="s">
        <v>12992</v>
      </c>
      <c r="C6664" s="70">
        <v>0</v>
      </c>
    </row>
    <row r="6665" spans="1:3">
      <c r="A6665" s="71" t="s">
        <v>12993</v>
      </c>
      <c r="B6665" s="72" t="s">
        <v>12994</v>
      </c>
      <c r="C6665" s="73">
        <v>0</v>
      </c>
    </row>
    <row r="6666" spans="1:3">
      <c r="A6666" s="68" t="s">
        <v>12995</v>
      </c>
      <c r="B6666" s="69" t="s">
        <v>12996</v>
      </c>
      <c r="C6666" s="70">
        <v>0</v>
      </c>
    </row>
    <row r="6667" spans="1:3">
      <c r="A6667" s="71" t="s">
        <v>12997</v>
      </c>
      <c r="B6667" s="72" t="s">
        <v>12998</v>
      </c>
      <c r="C6667" s="73">
        <v>0</v>
      </c>
    </row>
    <row r="6668" spans="1:3">
      <c r="A6668" s="68" t="s">
        <v>12999</v>
      </c>
      <c r="B6668" s="69" t="s">
        <v>13000</v>
      </c>
      <c r="C6668" s="70">
        <v>0</v>
      </c>
    </row>
    <row r="6669" spans="1:3">
      <c r="A6669" s="71" t="s">
        <v>13001</v>
      </c>
      <c r="B6669" s="72" t="s">
        <v>5681</v>
      </c>
      <c r="C6669" s="73">
        <v>0</v>
      </c>
    </row>
    <row r="6670" spans="1:3">
      <c r="A6670" s="68" t="s">
        <v>13002</v>
      </c>
      <c r="B6670" s="69" t="s">
        <v>5685</v>
      </c>
      <c r="C6670" s="70">
        <v>0</v>
      </c>
    </row>
    <row r="6671" spans="1:3">
      <c r="A6671" s="71" t="s">
        <v>13003</v>
      </c>
      <c r="B6671" s="72" t="s">
        <v>5697</v>
      </c>
      <c r="C6671" s="73">
        <v>0</v>
      </c>
    </row>
    <row r="6672" spans="1:3">
      <c r="A6672" s="68" t="s">
        <v>13004</v>
      </c>
      <c r="B6672" s="69" t="s">
        <v>5703</v>
      </c>
      <c r="C6672" s="70">
        <v>0</v>
      </c>
    </row>
    <row r="6673" spans="1:3">
      <c r="A6673" s="71" t="s">
        <v>13005</v>
      </c>
      <c r="B6673" s="72" t="s">
        <v>13006</v>
      </c>
      <c r="C6673" s="73">
        <v>0</v>
      </c>
    </row>
    <row r="6674" spans="1:3">
      <c r="A6674" s="68" t="s">
        <v>13007</v>
      </c>
      <c r="B6674" s="69" t="s">
        <v>13008</v>
      </c>
      <c r="C6674" s="70">
        <v>0</v>
      </c>
    </row>
    <row r="6675" spans="1:3">
      <c r="A6675" s="71" t="s">
        <v>13009</v>
      </c>
      <c r="B6675" s="72" t="s">
        <v>13010</v>
      </c>
      <c r="C6675" s="73">
        <v>0</v>
      </c>
    </row>
    <row r="6676" spans="1:3">
      <c r="A6676" s="68" t="s">
        <v>13011</v>
      </c>
      <c r="B6676" s="69" t="s">
        <v>13012</v>
      </c>
      <c r="C6676" s="70">
        <v>0</v>
      </c>
    </row>
    <row r="6677" spans="1:3">
      <c r="A6677" s="71" t="s">
        <v>13013</v>
      </c>
      <c r="B6677" s="72" t="s">
        <v>13014</v>
      </c>
      <c r="C6677" s="73">
        <v>0</v>
      </c>
    </row>
    <row r="6678" spans="1:3">
      <c r="A6678" s="68" t="s">
        <v>13015</v>
      </c>
      <c r="B6678" s="69" t="s">
        <v>13016</v>
      </c>
      <c r="C6678" s="70">
        <v>0</v>
      </c>
    </row>
    <row r="6679" spans="1:3">
      <c r="A6679" s="71" t="s">
        <v>13017</v>
      </c>
      <c r="B6679" s="72" t="s">
        <v>13018</v>
      </c>
      <c r="C6679" s="73">
        <v>0</v>
      </c>
    </row>
    <row r="6680" spans="1:3">
      <c r="A6680" s="68" t="s">
        <v>13019</v>
      </c>
      <c r="B6680" s="69" t="s">
        <v>13020</v>
      </c>
      <c r="C6680" s="70">
        <v>0</v>
      </c>
    </row>
    <row r="6681" spans="1:3">
      <c r="A6681" s="71" t="s">
        <v>13021</v>
      </c>
      <c r="B6681" s="72" t="s">
        <v>13022</v>
      </c>
      <c r="C6681" s="73">
        <v>0</v>
      </c>
    </row>
    <row r="6682" spans="1:3">
      <c r="A6682" s="68" t="s">
        <v>13023</v>
      </c>
      <c r="B6682" s="69" t="s">
        <v>13024</v>
      </c>
      <c r="C6682" s="70">
        <v>0</v>
      </c>
    </row>
    <row r="6683" spans="1:3">
      <c r="A6683" s="71" t="s">
        <v>13025</v>
      </c>
      <c r="B6683" s="72" t="s">
        <v>13026</v>
      </c>
      <c r="C6683" s="73">
        <v>0</v>
      </c>
    </row>
    <row r="6684" spans="1:3">
      <c r="A6684" s="68" t="s">
        <v>13027</v>
      </c>
      <c r="B6684" s="69" t="s">
        <v>13028</v>
      </c>
      <c r="C6684" s="70">
        <v>0</v>
      </c>
    </row>
    <row r="6685" spans="1:3">
      <c r="A6685" s="71" t="s">
        <v>13029</v>
      </c>
      <c r="B6685" s="72" t="s">
        <v>13030</v>
      </c>
      <c r="C6685" s="73">
        <v>0</v>
      </c>
    </row>
    <row r="6686" spans="1:3">
      <c r="A6686" s="68" t="s">
        <v>13031</v>
      </c>
      <c r="B6686" s="69" t="s">
        <v>13008</v>
      </c>
      <c r="C6686" s="70">
        <v>0</v>
      </c>
    </row>
    <row r="6687" spans="1:3">
      <c r="A6687" s="71" t="s">
        <v>13032</v>
      </c>
      <c r="B6687" s="72" t="s">
        <v>13033</v>
      </c>
      <c r="C6687" s="73">
        <v>0</v>
      </c>
    </row>
    <row r="6688" spans="1:3">
      <c r="A6688" s="68" t="s">
        <v>13034</v>
      </c>
      <c r="B6688" s="69" t="s">
        <v>5116</v>
      </c>
      <c r="C6688" s="70">
        <v>0.41799999999999998</v>
      </c>
    </row>
    <row r="6689" spans="1:3">
      <c r="A6689" s="71" t="s">
        <v>13035</v>
      </c>
      <c r="B6689" s="72" t="s">
        <v>13036</v>
      </c>
      <c r="C6689" s="73">
        <v>0</v>
      </c>
    </row>
    <row r="6690" spans="1:3">
      <c r="A6690" s="68" t="s">
        <v>13037</v>
      </c>
      <c r="B6690" s="69" t="s">
        <v>13038</v>
      </c>
      <c r="C6690" s="70">
        <v>0</v>
      </c>
    </row>
    <row r="6691" spans="1:3">
      <c r="A6691" s="71" t="s">
        <v>13039</v>
      </c>
      <c r="B6691" s="72" t="s">
        <v>13040</v>
      </c>
      <c r="C6691" s="73">
        <v>0</v>
      </c>
    </row>
    <row r="6692" spans="1:3">
      <c r="A6692" s="68" t="s">
        <v>13041</v>
      </c>
      <c r="B6692" s="69" t="s">
        <v>13042</v>
      </c>
      <c r="C6692" s="70">
        <v>0.11899999999999999</v>
      </c>
    </row>
    <row r="6693" spans="1:3">
      <c r="A6693" s="71" t="s">
        <v>13043</v>
      </c>
      <c r="B6693" s="72" t="s">
        <v>13044</v>
      </c>
      <c r="C6693" s="73">
        <v>0.45400000000000001</v>
      </c>
    </row>
    <row r="6694" spans="1:3">
      <c r="A6694" s="68" t="s">
        <v>13045</v>
      </c>
      <c r="B6694" s="69" t="s">
        <v>13046</v>
      </c>
      <c r="C6694" s="70">
        <v>0.53900000000000003</v>
      </c>
    </row>
    <row r="6695" spans="1:3">
      <c r="A6695" s="71" t="s">
        <v>13047</v>
      </c>
      <c r="B6695" s="72" t="s">
        <v>13048</v>
      </c>
      <c r="C6695" s="73">
        <v>0.105</v>
      </c>
    </row>
    <row r="6696" spans="1:3">
      <c r="A6696" s="68" t="s">
        <v>13049</v>
      </c>
      <c r="B6696" s="69" t="s">
        <v>13050</v>
      </c>
      <c r="C6696" s="70">
        <v>9.7000000000000003E-2</v>
      </c>
    </row>
    <row r="6697" spans="1:3">
      <c r="A6697" s="71" t="s">
        <v>13051</v>
      </c>
      <c r="B6697" s="72" t="s">
        <v>13052</v>
      </c>
      <c r="C6697" s="73">
        <v>8.9999999999999993E-3</v>
      </c>
    </row>
    <row r="6698" spans="1:3">
      <c r="A6698" s="68" t="s">
        <v>13053</v>
      </c>
      <c r="B6698" s="69" t="s">
        <v>13054</v>
      </c>
      <c r="C6698" s="70">
        <v>0.51800000000000002</v>
      </c>
    </row>
    <row r="6699" spans="1:3">
      <c r="A6699" s="71" t="s">
        <v>13055</v>
      </c>
      <c r="B6699" s="72" t="s">
        <v>13056</v>
      </c>
      <c r="C6699" s="73">
        <v>0.63300000000000001</v>
      </c>
    </row>
    <row r="6700" spans="1:3">
      <c r="A6700" s="68" t="s">
        <v>13057</v>
      </c>
      <c r="B6700" s="69" t="s">
        <v>13058</v>
      </c>
      <c r="C6700" s="70">
        <v>0.63300000000000001</v>
      </c>
    </row>
    <row r="6701" spans="1:3">
      <c r="A6701" s="71" t="s">
        <v>13059</v>
      </c>
      <c r="B6701" s="72" t="s">
        <v>1847</v>
      </c>
      <c r="C6701" s="73">
        <v>0.27300000000000002</v>
      </c>
    </row>
    <row r="6702" spans="1:3">
      <c r="A6702" s="68" t="s">
        <v>13060</v>
      </c>
      <c r="B6702" s="69" t="s">
        <v>1851</v>
      </c>
      <c r="C6702" s="70">
        <v>0.27500000000000002</v>
      </c>
    </row>
    <row r="6703" spans="1:3">
      <c r="A6703" s="71" t="s">
        <v>13061</v>
      </c>
      <c r="B6703" s="72" t="s">
        <v>13062</v>
      </c>
      <c r="C6703" s="73">
        <v>8.9999999999999993E-3</v>
      </c>
    </row>
    <row r="6704" spans="1:3">
      <c r="A6704" s="68" t="s">
        <v>13063</v>
      </c>
      <c r="B6704" s="69" t="s">
        <v>13064</v>
      </c>
      <c r="C6704" s="70">
        <v>0.371</v>
      </c>
    </row>
    <row r="6705" spans="1:3">
      <c r="A6705" s="71" t="s">
        <v>13065</v>
      </c>
      <c r="B6705" s="72" t="s">
        <v>13066</v>
      </c>
      <c r="C6705" s="73">
        <v>0</v>
      </c>
    </row>
    <row r="6706" spans="1:3">
      <c r="A6706" s="68" t="s">
        <v>13067</v>
      </c>
      <c r="B6706" s="69" t="s">
        <v>13068</v>
      </c>
      <c r="C6706" s="70">
        <v>5.0999999999999997E-2</v>
      </c>
    </row>
    <row r="6707" spans="1:3">
      <c r="A6707" s="71" t="s">
        <v>13069</v>
      </c>
      <c r="B6707" s="72" t="s">
        <v>13070</v>
      </c>
      <c r="C6707" s="73">
        <v>8.2000000000000003E-2</v>
      </c>
    </row>
    <row r="6708" spans="1:3">
      <c r="A6708" s="68" t="s">
        <v>13071</v>
      </c>
      <c r="B6708" s="69" t="s">
        <v>13072</v>
      </c>
      <c r="C6708" s="70">
        <v>0.11799999999999999</v>
      </c>
    </row>
    <row r="6709" spans="1:3">
      <c r="A6709" s="71" t="s">
        <v>13073</v>
      </c>
      <c r="B6709" s="72" t="s">
        <v>13074</v>
      </c>
      <c r="C6709" s="73">
        <v>0.121</v>
      </c>
    </row>
    <row r="6710" spans="1:3">
      <c r="A6710" s="68" t="s">
        <v>13075</v>
      </c>
      <c r="B6710" s="69" t="s">
        <v>13076</v>
      </c>
      <c r="C6710" s="70">
        <v>5.0999999999999997E-2</v>
      </c>
    </row>
    <row r="6711" spans="1:3">
      <c r="A6711" s="71" t="s">
        <v>13077</v>
      </c>
      <c r="B6711" s="72" t="s">
        <v>13078</v>
      </c>
      <c r="C6711" s="73">
        <v>8.2000000000000003E-2</v>
      </c>
    </row>
    <row r="6712" spans="1:3">
      <c r="A6712" s="68" t="s">
        <v>13079</v>
      </c>
      <c r="B6712" s="69" t="s">
        <v>13080</v>
      </c>
      <c r="C6712" s="70">
        <v>0.11799999999999999</v>
      </c>
    </row>
    <row r="6713" spans="1:3">
      <c r="A6713" s="71" t="s">
        <v>13081</v>
      </c>
      <c r="B6713" s="72" t="s">
        <v>13082</v>
      </c>
      <c r="C6713" s="73">
        <v>0.121</v>
      </c>
    </row>
    <row r="6714" spans="1:3">
      <c r="A6714" s="68" t="s">
        <v>13083</v>
      </c>
      <c r="B6714" s="69" t="s">
        <v>13084</v>
      </c>
      <c r="C6714" s="70">
        <v>2.9000000000000001E-2</v>
      </c>
    </row>
    <row r="6715" spans="1:3">
      <c r="A6715" s="71" t="s">
        <v>13085</v>
      </c>
      <c r="B6715" s="72" t="s">
        <v>13086</v>
      </c>
      <c r="C6715" s="73">
        <v>0.46100000000000002</v>
      </c>
    </row>
    <row r="6716" spans="1:3">
      <c r="A6716" s="68" t="s">
        <v>13087</v>
      </c>
      <c r="B6716" s="69" t="s">
        <v>1338</v>
      </c>
      <c r="C6716" s="70">
        <v>8.4000000000000005E-2</v>
      </c>
    </row>
    <row r="6717" spans="1:3">
      <c r="A6717" s="71" t="s">
        <v>13088</v>
      </c>
      <c r="B6717" s="72" t="s">
        <v>13089</v>
      </c>
      <c r="C6717" s="73">
        <v>2.9000000000000001E-2</v>
      </c>
    </row>
    <row r="6718" spans="1:3">
      <c r="A6718" s="68" t="s">
        <v>13090</v>
      </c>
      <c r="B6718" s="69" t="s">
        <v>13091</v>
      </c>
      <c r="C6718" s="70">
        <v>2.9000000000000001E-2</v>
      </c>
    </row>
    <row r="6719" spans="1:3">
      <c r="A6719" s="71" t="s">
        <v>13092</v>
      </c>
      <c r="B6719" s="72" t="s">
        <v>13093</v>
      </c>
      <c r="C6719" s="73">
        <v>0</v>
      </c>
    </row>
    <row r="6720" spans="1:3">
      <c r="A6720" s="68" t="s">
        <v>13094</v>
      </c>
      <c r="B6720" s="69" t="s">
        <v>13095</v>
      </c>
      <c r="C6720" s="70">
        <v>7.5999999999999998E-2</v>
      </c>
    </row>
    <row r="6721" spans="1:3">
      <c r="A6721" s="71" t="s">
        <v>13096</v>
      </c>
      <c r="B6721" s="72" t="s">
        <v>13097</v>
      </c>
      <c r="C6721" s="73">
        <v>0.11799999999999999</v>
      </c>
    </row>
    <row r="6722" spans="1:3">
      <c r="A6722" s="68" t="s">
        <v>13098</v>
      </c>
      <c r="B6722" s="69" t="s">
        <v>13099</v>
      </c>
      <c r="C6722" s="70">
        <v>0.108</v>
      </c>
    </row>
    <row r="6723" spans="1:3">
      <c r="A6723" s="71" t="s">
        <v>13100</v>
      </c>
      <c r="B6723" s="72" t="s">
        <v>13101</v>
      </c>
      <c r="C6723" s="73">
        <v>2.3E-2</v>
      </c>
    </row>
    <row r="6724" spans="1:3">
      <c r="A6724" s="68" t="s">
        <v>13102</v>
      </c>
      <c r="B6724" s="69" t="s">
        <v>13103</v>
      </c>
      <c r="C6724" s="70">
        <v>7.0000000000000007E-2</v>
      </c>
    </row>
    <row r="6725" spans="1:3">
      <c r="A6725" s="71" t="s">
        <v>13104</v>
      </c>
      <c r="B6725" s="72" t="s">
        <v>13105</v>
      </c>
      <c r="C6725" s="73">
        <v>6.6000000000000003E-2</v>
      </c>
    </row>
    <row r="6726" spans="1:3">
      <c r="A6726" s="68" t="s">
        <v>13106</v>
      </c>
      <c r="B6726" s="69" t="s">
        <v>13107</v>
      </c>
      <c r="C6726" s="70">
        <v>6.5000000000000002E-2</v>
      </c>
    </row>
    <row r="6727" spans="1:3">
      <c r="A6727" s="71" t="s">
        <v>13108</v>
      </c>
      <c r="B6727" s="72" t="s">
        <v>13109</v>
      </c>
      <c r="C6727" s="73">
        <v>0.222</v>
      </c>
    </row>
    <row r="6728" spans="1:3">
      <c r="A6728" s="68" t="s">
        <v>13110</v>
      </c>
      <c r="B6728" s="69" t="s">
        <v>13111</v>
      </c>
      <c r="C6728" s="70">
        <v>1.0169999999999999</v>
      </c>
    </row>
    <row r="6729" spans="1:3">
      <c r="A6729" s="71" t="s">
        <v>13112</v>
      </c>
      <c r="B6729" s="72" t="s">
        <v>13113</v>
      </c>
      <c r="C6729" s="73">
        <v>6.4000000000000001E-2</v>
      </c>
    </row>
    <row r="6730" spans="1:3">
      <c r="A6730" s="68" t="s">
        <v>13114</v>
      </c>
      <c r="B6730" s="69" t="s">
        <v>13115</v>
      </c>
      <c r="C6730" s="70">
        <v>0.20899999999999999</v>
      </c>
    </row>
    <row r="6731" spans="1:3">
      <c r="A6731" s="71" t="s">
        <v>13116</v>
      </c>
      <c r="B6731" s="72" t="s">
        <v>13117</v>
      </c>
      <c r="C6731" s="73">
        <v>0.20899999999999999</v>
      </c>
    </row>
    <row r="6732" spans="1:3">
      <c r="A6732" s="68" t="s">
        <v>13118</v>
      </c>
      <c r="B6732" s="69" t="s">
        <v>1352</v>
      </c>
      <c r="C6732" s="70">
        <v>6.5000000000000002E-2</v>
      </c>
    </row>
    <row r="6733" spans="1:3">
      <c r="A6733" s="71" t="s">
        <v>13119</v>
      </c>
      <c r="B6733" s="72" t="s">
        <v>1354</v>
      </c>
      <c r="C6733" s="73">
        <v>6.5000000000000002E-2</v>
      </c>
    </row>
    <row r="6734" spans="1:3">
      <c r="A6734" s="68" t="s">
        <v>13120</v>
      </c>
      <c r="B6734" s="69" t="s">
        <v>1356</v>
      </c>
      <c r="C6734" s="70">
        <v>6.4000000000000001E-2</v>
      </c>
    </row>
    <row r="6735" spans="1:3">
      <c r="A6735" s="71" t="s">
        <v>13121</v>
      </c>
      <c r="B6735" s="72" t="s">
        <v>1358</v>
      </c>
      <c r="C6735" s="73">
        <v>0.222</v>
      </c>
    </row>
    <row r="6736" spans="1:3">
      <c r="A6736" s="68" t="s">
        <v>13122</v>
      </c>
      <c r="B6736" s="69" t="s">
        <v>1360</v>
      </c>
      <c r="C6736" s="70">
        <v>0.20899999999999999</v>
      </c>
    </row>
    <row r="6737" spans="1:3">
      <c r="A6737" s="71" t="s">
        <v>13123</v>
      </c>
      <c r="B6737" s="72" t="s">
        <v>13124</v>
      </c>
      <c r="C6737" s="73">
        <v>0.39300000000000002</v>
      </c>
    </row>
    <row r="6738" spans="1:3">
      <c r="A6738" s="68" t="s">
        <v>13125</v>
      </c>
      <c r="B6738" s="69" t="s">
        <v>13126</v>
      </c>
      <c r="C6738" s="70">
        <v>0.42299999999999999</v>
      </c>
    </row>
    <row r="6739" spans="1:3">
      <c r="A6739" s="71" t="s">
        <v>13127</v>
      </c>
      <c r="B6739" s="72" t="s">
        <v>13128</v>
      </c>
      <c r="C6739" s="73">
        <v>0.51400000000000001</v>
      </c>
    </row>
    <row r="6740" spans="1:3">
      <c r="A6740" s="68" t="s">
        <v>13129</v>
      </c>
      <c r="B6740" s="69" t="s">
        <v>13130</v>
      </c>
      <c r="C6740" s="70">
        <v>1.234</v>
      </c>
    </row>
    <row r="6741" spans="1:3">
      <c r="A6741" s="71" t="s">
        <v>13131</v>
      </c>
      <c r="B6741" s="72" t="s">
        <v>13132</v>
      </c>
      <c r="C6741" s="73">
        <v>1.204</v>
      </c>
    </row>
    <row r="6742" spans="1:3">
      <c r="A6742" s="68" t="s">
        <v>13133</v>
      </c>
      <c r="B6742" s="69" t="s">
        <v>13134</v>
      </c>
      <c r="C6742" s="70">
        <v>1.234</v>
      </c>
    </row>
    <row r="6743" spans="1:3">
      <c r="A6743" s="71" t="s">
        <v>13135</v>
      </c>
      <c r="B6743" s="72" t="s">
        <v>13136</v>
      </c>
      <c r="C6743" s="73">
        <v>1.367</v>
      </c>
    </row>
    <row r="6744" spans="1:3">
      <c r="A6744" s="68" t="s">
        <v>13137</v>
      </c>
      <c r="B6744" s="69" t="s">
        <v>13138</v>
      </c>
      <c r="C6744" s="70">
        <v>0.53300000000000003</v>
      </c>
    </row>
    <row r="6745" spans="1:3">
      <c r="A6745" s="71" t="s">
        <v>13139</v>
      </c>
      <c r="B6745" s="72" t="s">
        <v>13140</v>
      </c>
      <c r="C6745" s="73">
        <v>0.53700000000000003</v>
      </c>
    </row>
    <row r="6746" spans="1:3">
      <c r="A6746" s="68" t="s">
        <v>13141</v>
      </c>
      <c r="B6746" s="69" t="s">
        <v>13142</v>
      </c>
      <c r="C6746" s="70">
        <v>0.57999999999999996</v>
      </c>
    </row>
    <row r="6747" spans="1:3">
      <c r="A6747" s="71" t="s">
        <v>13143</v>
      </c>
      <c r="B6747" s="72" t="s">
        <v>13144</v>
      </c>
      <c r="C6747" s="73">
        <v>1.7929999999999999</v>
      </c>
    </row>
    <row r="6748" spans="1:3">
      <c r="A6748" s="68" t="s">
        <v>13145</v>
      </c>
      <c r="B6748" s="69" t="s">
        <v>13146</v>
      </c>
      <c r="C6748" s="70">
        <v>1.9590000000000001</v>
      </c>
    </row>
    <row r="6749" spans="1:3">
      <c r="A6749" s="71" t="s">
        <v>13147</v>
      </c>
      <c r="B6749" s="72" t="s">
        <v>13148</v>
      </c>
      <c r="C6749" s="73">
        <v>1.9319999999999999</v>
      </c>
    </row>
    <row r="6750" spans="1:3">
      <c r="A6750" s="68" t="s">
        <v>13149</v>
      </c>
      <c r="B6750" s="69" t="s">
        <v>1362</v>
      </c>
      <c r="C6750" s="70">
        <v>0.749</v>
      </c>
    </row>
    <row r="6751" spans="1:3">
      <c r="A6751" s="71" t="s">
        <v>13150</v>
      </c>
      <c r="B6751" s="72" t="s">
        <v>1364</v>
      </c>
      <c r="C6751" s="73">
        <v>0.76600000000000001</v>
      </c>
    </row>
    <row r="6752" spans="1:3">
      <c r="A6752" s="68" t="s">
        <v>13151</v>
      </c>
      <c r="B6752" s="69" t="s">
        <v>13152</v>
      </c>
      <c r="C6752" s="70">
        <v>0.69199999999999995</v>
      </c>
    </row>
    <row r="6753" spans="1:3">
      <c r="A6753" s="71" t="s">
        <v>13153</v>
      </c>
      <c r="B6753" s="72" t="s">
        <v>13154</v>
      </c>
      <c r="C6753" s="73">
        <v>0.66200000000000003</v>
      </c>
    </row>
    <row r="6754" spans="1:3">
      <c r="A6754" s="68" t="s">
        <v>13155</v>
      </c>
      <c r="B6754" s="69" t="s">
        <v>13156</v>
      </c>
      <c r="C6754" s="70">
        <v>1.9E-2</v>
      </c>
    </row>
    <row r="6755" spans="1:3">
      <c r="A6755" s="71" t="s">
        <v>13157</v>
      </c>
      <c r="B6755" s="72" t="s">
        <v>1368</v>
      </c>
      <c r="C6755" s="73">
        <v>1.9E-2</v>
      </c>
    </row>
    <row r="6756" spans="1:3">
      <c r="A6756" s="68" t="s">
        <v>13158</v>
      </c>
      <c r="B6756" s="69" t="s">
        <v>1370</v>
      </c>
      <c r="C6756" s="70">
        <v>6.5000000000000002E-2</v>
      </c>
    </row>
    <row r="6757" spans="1:3">
      <c r="A6757" s="71" t="s">
        <v>13159</v>
      </c>
      <c r="B6757" s="72" t="s">
        <v>13160</v>
      </c>
      <c r="C6757" s="73">
        <v>0.313</v>
      </c>
    </row>
    <row r="6758" spans="1:3">
      <c r="A6758" s="68" t="s">
        <v>13161</v>
      </c>
      <c r="B6758" s="69" t="s">
        <v>13162</v>
      </c>
      <c r="C6758" s="70">
        <v>0.47</v>
      </c>
    </row>
    <row r="6759" spans="1:3">
      <c r="A6759" s="71" t="s">
        <v>13163</v>
      </c>
      <c r="B6759" s="72" t="s">
        <v>13164</v>
      </c>
      <c r="C6759" s="73">
        <v>0.81100000000000005</v>
      </c>
    </row>
    <row r="6760" spans="1:3">
      <c r="A6760" s="68" t="s">
        <v>13165</v>
      </c>
      <c r="B6760" s="69" t="s">
        <v>13166</v>
      </c>
      <c r="C6760" s="70">
        <v>1.6020000000000001</v>
      </c>
    </row>
    <row r="6761" spans="1:3">
      <c r="A6761" s="71" t="s">
        <v>13167</v>
      </c>
      <c r="B6761" s="72" t="s">
        <v>13168</v>
      </c>
      <c r="C6761" s="73">
        <v>2.347</v>
      </c>
    </row>
    <row r="6762" spans="1:3">
      <c r="A6762" s="68" t="s">
        <v>13169</v>
      </c>
      <c r="B6762" s="69" t="s">
        <v>13170</v>
      </c>
      <c r="C6762" s="70">
        <v>3.2719999999999998</v>
      </c>
    </row>
    <row r="6763" spans="1:3">
      <c r="A6763" s="71" t="s">
        <v>13171</v>
      </c>
      <c r="B6763" s="72" t="s">
        <v>13172</v>
      </c>
      <c r="C6763" s="73">
        <v>0.09</v>
      </c>
    </row>
    <row r="6764" spans="1:3">
      <c r="A6764" s="68" t="s">
        <v>13173</v>
      </c>
      <c r="B6764" s="69" t="s">
        <v>13174</v>
      </c>
      <c r="C6764" s="70">
        <v>1.59</v>
      </c>
    </row>
    <row r="6765" spans="1:3">
      <c r="A6765" s="71" t="s">
        <v>13175</v>
      </c>
      <c r="B6765" s="72" t="s">
        <v>13176</v>
      </c>
      <c r="C6765" s="73">
        <v>1.72</v>
      </c>
    </row>
    <row r="6766" spans="1:3">
      <c r="A6766" s="68" t="s">
        <v>13177</v>
      </c>
      <c r="B6766" s="69" t="s">
        <v>13178</v>
      </c>
      <c r="C6766" s="70">
        <v>1.85</v>
      </c>
    </row>
    <row r="6767" spans="1:3">
      <c r="A6767" s="71" t="s">
        <v>13179</v>
      </c>
      <c r="B6767" s="72" t="s">
        <v>13180</v>
      </c>
      <c r="C6767" s="73">
        <v>1.9</v>
      </c>
    </row>
    <row r="6768" spans="1:3">
      <c r="A6768" s="68" t="s">
        <v>13181</v>
      </c>
      <c r="B6768" s="69" t="s">
        <v>13182</v>
      </c>
      <c r="C6768" s="70">
        <v>2.0699999999999998</v>
      </c>
    </row>
    <row r="6769" spans="1:3">
      <c r="A6769" s="71" t="s">
        <v>13183</v>
      </c>
      <c r="B6769" s="72" t="s">
        <v>13184</v>
      </c>
      <c r="C6769" s="73">
        <v>0.23</v>
      </c>
    </row>
    <row r="6770" spans="1:3">
      <c r="A6770" s="68" t="s">
        <v>13185</v>
      </c>
      <c r="B6770" s="69" t="s">
        <v>13186</v>
      </c>
      <c r="C6770" s="70">
        <v>0.38</v>
      </c>
    </row>
    <row r="6771" spans="1:3">
      <c r="A6771" s="71" t="s">
        <v>13187</v>
      </c>
      <c r="B6771" s="72" t="s">
        <v>13188</v>
      </c>
      <c r="C6771" s="73">
        <v>0.56000000000000005</v>
      </c>
    </row>
    <row r="6772" spans="1:3">
      <c r="A6772" s="68" t="s">
        <v>13189</v>
      </c>
      <c r="B6772" s="69" t="s">
        <v>13190</v>
      </c>
      <c r="C6772" s="70">
        <v>0.33</v>
      </c>
    </row>
    <row r="6773" spans="1:3">
      <c r="A6773" s="71" t="s">
        <v>13191</v>
      </c>
      <c r="B6773" s="72" t="s">
        <v>13192</v>
      </c>
      <c r="C6773" s="73">
        <v>0.48</v>
      </c>
    </row>
    <row r="6774" spans="1:3">
      <c r="A6774" s="68" t="s">
        <v>13193</v>
      </c>
      <c r="B6774" s="69" t="s">
        <v>13194</v>
      </c>
      <c r="C6774" s="70">
        <v>0.65</v>
      </c>
    </row>
    <row r="6775" spans="1:3">
      <c r="A6775" s="71" t="s">
        <v>13195</v>
      </c>
      <c r="B6775" s="72" t="s">
        <v>13196</v>
      </c>
      <c r="C6775" s="73">
        <v>0.33</v>
      </c>
    </row>
    <row r="6776" spans="1:3">
      <c r="A6776" s="68" t="s">
        <v>13197</v>
      </c>
      <c r="B6776" s="69" t="s">
        <v>13198</v>
      </c>
      <c r="C6776" s="70">
        <v>0.53</v>
      </c>
    </row>
    <row r="6777" spans="1:3">
      <c r="A6777" s="71" t="s">
        <v>13199</v>
      </c>
      <c r="B6777" s="72" t="s">
        <v>13200</v>
      </c>
      <c r="C6777" s="73">
        <v>0.88</v>
      </c>
    </row>
    <row r="6778" spans="1:3">
      <c r="A6778" s="68" t="s">
        <v>13201</v>
      </c>
      <c r="B6778" s="69" t="s">
        <v>13202</v>
      </c>
      <c r="C6778" s="70">
        <v>0.43</v>
      </c>
    </row>
    <row r="6779" spans="1:3">
      <c r="A6779" s="71" t="s">
        <v>13203</v>
      </c>
      <c r="B6779" s="72" t="s">
        <v>13204</v>
      </c>
      <c r="C6779" s="73">
        <v>0.63</v>
      </c>
    </row>
    <row r="6780" spans="1:3">
      <c r="A6780" s="68" t="s">
        <v>13205</v>
      </c>
      <c r="B6780" s="69" t="s">
        <v>13206</v>
      </c>
      <c r="C6780" s="70">
        <v>0.97</v>
      </c>
    </row>
    <row r="6781" spans="1:3">
      <c r="A6781" s="71" t="s">
        <v>13207</v>
      </c>
      <c r="B6781" s="72" t="s">
        <v>13208</v>
      </c>
      <c r="C6781" s="73">
        <v>0.63900000000000001</v>
      </c>
    </row>
    <row r="6782" spans="1:3">
      <c r="A6782" s="68" t="s">
        <v>13209</v>
      </c>
      <c r="B6782" s="69" t="s">
        <v>13210</v>
      </c>
      <c r="C6782" s="70">
        <v>0.63600000000000001</v>
      </c>
    </row>
    <row r="6783" spans="1:3">
      <c r="A6783" s="71" t="s">
        <v>13211</v>
      </c>
      <c r="B6783" s="72" t="s">
        <v>13212</v>
      </c>
      <c r="C6783" s="73">
        <v>0.749</v>
      </c>
    </row>
    <row r="6784" spans="1:3">
      <c r="A6784" s="68" t="s">
        <v>13213</v>
      </c>
      <c r="B6784" s="69" t="s">
        <v>13214</v>
      </c>
      <c r="C6784" s="70">
        <v>0.192</v>
      </c>
    </row>
    <row r="6785" spans="1:3">
      <c r="A6785" s="71" t="s">
        <v>13215</v>
      </c>
      <c r="B6785" s="72" t="s">
        <v>13216</v>
      </c>
      <c r="C6785" s="73">
        <v>0.218</v>
      </c>
    </row>
    <row r="6786" spans="1:3">
      <c r="A6786" s="68" t="s">
        <v>13217</v>
      </c>
      <c r="B6786" s="69" t="s">
        <v>13218</v>
      </c>
      <c r="C6786" s="70">
        <v>0.192</v>
      </c>
    </row>
    <row r="6787" spans="1:3">
      <c r="A6787" s="71" t="s">
        <v>13219</v>
      </c>
      <c r="B6787" s="72" t="s">
        <v>1530</v>
      </c>
      <c r="C6787" s="73">
        <v>0.218</v>
      </c>
    </row>
    <row r="6788" spans="1:3">
      <c r="A6788" s="68" t="s">
        <v>13220</v>
      </c>
      <c r="B6788" s="69" t="s">
        <v>13221</v>
      </c>
      <c r="C6788" s="70">
        <v>0.65800000000000003</v>
      </c>
    </row>
    <row r="6789" spans="1:3">
      <c r="A6789" s="71" t="s">
        <v>13222</v>
      </c>
      <c r="B6789" s="72" t="s">
        <v>13223</v>
      </c>
      <c r="C6789" s="73">
        <v>0.65500000000000003</v>
      </c>
    </row>
    <row r="6790" spans="1:3">
      <c r="A6790" s="68" t="s">
        <v>13224</v>
      </c>
      <c r="B6790" s="69" t="s">
        <v>13225</v>
      </c>
      <c r="C6790" s="70">
        <v>0.76800000000000002</v>
      </c>
    </row>
    <row r="6791" spans="1:3">
      <c r="A6791" s="71" t="s">
        <v>13226</v>
      </c>
      <c r="B6791" s="72" t="s">
        <v>13227</v>
      </c>
      <c r="C6791" s="73">
        <v>1.4999999999999999E-2</v>
      </c>
    </row>
    <row r="6792" spans="1:3">
      <c r="A6792" s="68" t="s">
        <v>13228</v>
      </c>
      <c r="B6792" s="69" t="s">
        <v>13229</v>
      </c>
      <c r="C6792" s="70">
        <v>1.4999999999999999E-2</v>
      </c>
    </row>
    <row r="6793" spans="1:3">
      <c r="A6793" s="71" t="s">
        <v>13230</v>
      </c>
      <c r="B6793" s="72" t="s">
        <v>13231</v>
      </c>
      <c r="C6793" s="73">
        <v>1.4999999999999999E-2</v>
      </c>
    </row>
    <row r="6794" spans="1:3">
      <c r="A6794" s="68" t="s">
        <v>13232</v>
      </c>
      <c r="B6794" s="69" t="s">
        <v>13233</v>
      </c>
      <c r="C6794" s="70">
        <v>0.72399999999999998</v>
      </c>
    </row>
    <row r="6795" spans="1:3">
      <c r="A6795" s="71" t="s">
        <v>13234</v>
      </c>
      <c r="B6795" s="72" t="s">
        <v>13235</v>
      </c>
      <c r="C6795" s="73">
        <v>0.72399999999999998</v>
      </c>
    </row>
    <row r="6796" spans="1:3">
      <c r="A6796" s="68" t="s">
        <v>13236</v>
      </c>
      <c r="B6796" s="69" t="s">
        <v>13237</v>
      </c>
      <c r="C6796" s="70">
        <v>0.78900000000000003</v>
      </c>
    </row>
    <row r="6797" spans="1:3">
      <c r="A6797" s="71" t="s">
        <v>13238</v>
      </c>
      <c r="B6797" s="72" t="s">
        <v>13239</v>
      </c>
      <c r="C6797" s="73">
        <v>0.78900000000000003</v>
      </c>
    </row>
    <row r="6798" spans="1:3">
      <c r="A6798" s="68" t="s">
        <v>13240</v>
      </c>
      <c r="B6798" s="69" t="s">
        <v>13241</v>
      </c>
      <c r="C6798" s="70">
        <v>1.603</v>
      </c>
    </row>
    <row r="6799" spans="1:3">
      <c r="A6799" s="71" t="s">
        <v>13242</v>
      </c>
      <c r="B6799" s="72" t="s">
        <v>13243</v>
      </c>
      <c r="C6799" s="73">
        <v>1.603</v>
      </c>
    </row>
    <row r="6800" spans="1:3">
      <c r="A6800" s="68" t="s">
        <v>13244</v>
      </c>
      <c r="B6800" s="69" t="s">
        <v>13245</v>
      </c>
      <c r="C6800" s="70">
        <v>1.53</v>
      </c>
    </row>
    <row r="6801" spans="1:3">
      <c r="A6801" s="71" t="s">
        <v>13246</v>
      </c>
      <c r="B6801" s="72" t="s">
        <v>13247</v>
      </c>
      <c r="C6801" s="73">
        <v>2.2909999999999999</v>
      </c>
    </row>
    <row r="6802" spans="1:3">
      <c r="A6802" s="68" t="s">
        <v>13248</v>
      </c>
      <c r="B6802" s="69" t="s">
        <v>13249</v>
      </c>
      <c r="C6802" s="70">
        <v>0.23</v>
      </c>
    </row>
    <row r="6803" spans="1:3">
      <c r="A6803" s="71" t="s">
        <v>13250</v>
      </c>
      <c r="B6803" s="72" t="s">
        <v>13251</v>
      </c>
      <c r="C6803" s="73">
        <v>0.23</v>
      </c>
    </row>
    <row r="6804" spans="1:3">
      <c r="A6804" s="68" t="s">
        <v>13252</v>
      </c>
      <c r="B6804" s="69" t="s">
        <v>13253</v>
      </c>
      <c r="C6804" s="70">
        <v>0.23</v>
      </c>
    </row>
    <row r="6805" spans="1:3">
      <c r="A6805" s="71" t="s">
        <v>13254</v>
      </c>
      <c r="B6805" s="72" t="s">
        <v>13255</v>
      </c>
      <c r="C6805" s="73">
        <v>0.23</v>
      </c>
    </row>
    <row r="6806" spans="1:3">
      <c r="A6806" s="68" t="s">
        <v>13256</v>
      </c>
      <c r="B6806" s="69" t="s">
        <v>13257</v>
      </c>
      <c r="C6806" s="70">
        <v>0.23</v>
      </c>
    </row>
    <row r="6807" spans="1:3">
      <c r="A6807" s="71" t="s">
        <v>13258</v>
      </c>
      <c r="B6807" s="72" t="s">
        <v>13259</v>
      </c>
      <c r="C6807" s="73">
        <v>0.23</v>
      </c>
    </row>
    <row r="6808" spans="1:3">
      <c r="A6808" s="68" t="s">
        <v>13260</v>
      </c>
      <c r="B6808" s="69" t="s">
        <v>13261</v>
      </c>
      <c r="C6808" s="70">
        <v>9.7000000000000003E-2</v>
      </c>
    </row>
    <row r="6809" spans="1:3">
      <c r="A6809" s="71" t="s">
        <v>13262</v>
      </c>
      <c r="B6809" s="72" t="s">
        <v>13263</v>
      </c>
      <c r="C6809" s="73">
        <v>0.56200000000000006</v>
      </c>
    </row>
    <row r="6810" spans="1:3">
      <c r="A6810" s="68" t="s">
        <v>13264</v>
      </c>
      <c r="B6810" s="69" t="s">
        <v>13265</v>
      </c>
      <c r="C6810" s="70">
        <v>0.56200000000000006</v>
      </c>
    </row>
    <row r="6811" spans="1:3">
      <c r="A6811" s="71" t="s">
        <v>13266</v>
      </c>
      <c r="B6811" s="72" t="s">
        <v>13267</v>
      </c>
      <c r="C6811" s="73">
        <v>0.56200000000000006</v>
      </c>
    </row>
    <row r="6812" spans="1:3">
      <c r="A6812" s="68" t="s">
        <v>13268</v>
      </c>
      <c r="B6812" s="69" t="s">
        <v>13269</v>
      </c>
      <c r="C6812" s="70">
        <v>1.4E-2</v>
      </c>
    </row>
    <row r="6813" spans="1:3">
      <c r="A6813" s="71" t="s">
        <v>13270</v>
      </c>
      <c r="B6813" s="72" t="s">
        <v>13271</v>
      </c>
      <c r="C6813" s="73">
        <v>2.8000000000000001E-2</v>
      </c>
    </row>
    <row r="6814" spans="1:3">
      <c r="A6814" s="68" t="s">
        <v>13272</v>
      </c>
      <c r="B6814" s="69" t="s">
        <v>13273</v>
      </c>
      <c r="C6814" s="70">
        <v>2.8000000000000001E-2</v>
      </c>
    </row>
    <row r="6815" spans="1:3">
      <c r="A6815" s="71" t="s">
        <v>13274</v>
      </c>
      <c r="B6815" s="72" t="s">
        <v>13275</v>
      </c>
      <c r="C6815" s="73">
        <v>0.80600000000000005</v>
      </c>
    </row>
    <row r="6816" spans="1:3">
      <c r="A6816" s="68" t="s">
        <v>13276</v>
      </c>
      <c r="B6816" s="69" t="s">
        <v>13277</v>
      </c>
      <c r="C6816" s="70">
        <v>0.85699999999999998</v>
      </c>
    </row>
    <row r="6817" spans="1:3">
      <c r="A6817" s="71" t="s">
        <v>13278</v>
      </c>
      <c r="B6817" s="72" t="s">
        <v>13279</v>
      </c>
      <c r="C6817" s="73">
        <v>0.95499999999999996</v>
      </c>
    </row>
    <row r="6818" spans="1:3">
      <c r="A6818" s="68" t="s">
        <v>13280</v>
      </c>
      <c r="B6818" s="69" t="s">
        <v>13281</v>
      </c>
      <c r="C6818" s="70">
        <v>0.95</v>
      </c>
    </row>
    <row r="6819" spans="1:3">
      <c r="A6819" s="71" t="s">
        <v>13282</v>
      </c>
      <c r="B6819" s="72" t="s">
        <v>13283</v>
      </c>
      <c r="C6819" s="73">
        <v>1.1000000000000001</v>
      </c>
    </row>
    <row r="6820" spans="1:3">
      <c r="A6820" s="68" t="s">
        <v>13284</v>
      </c>
      <c r="B6820" s="69" t="s">
        <v>13285</v>
      </c>
      <c r="C6820" s="70">
        <v>1.905</v>
      </c>
    </row>
    <row r="6821" spans="1:3">
      <c r="A6821" s="71" t="s">
        <v>13286</v>
      </c>
      <c r="B6821" s="72" t="s">
        <v>13287</v>
      </c>
      <c r="C6821" s="73">
        <v>1.9079999999999999</v>
      </c>
    </row>
    <row r="6822" spans="1:3">
      <c r="A6822" s="68" t="s">
        <v>13288</v>
      </c>
      <c r="B6822" s="69" t="s">
        <v>1376</v>
      </c>
      <c r="C6822" s="70">
        <v>0.23</v>
      </c>
    </row>
    <row r="6823" spans="1:3">
      <c r="A6823" s="71" t="s">
        <v>13289</v>
      </c>
      <c r="B6823" s="72" t="s">
        <v>1378</v>
      </c>
      <c r="C6823" s="73">
        <v>0.23</v>
      </c>
    </row>
    <row r="6824" spans="1:3">
      <c r="A6824" s="68" t="s">
        <v>13290</v>
      </c>
      <c r="B6824" s="69" t="s">
        <v>1380</v>
      </c>
      <c r="C6824" s="70">
        <v>0.23</v>
      </c>
    </row>
    <row r="6825" spans="1:3">
      <c r="A6825" s="71" t="s">
        <v>13291</v>
      </c>
      <c r="B6825" s="72" t="s">
        <v>1382</v>
      </c>
      <c r="C6825" s="73">
        <v>0.23</v>
      </c>
    </row>
    <row r="6826" spans="1:3">
      <c r="A6826" s="68" t="s">
        <v>13292</v>
      </c>
      <c r="B6826" s="69" t="s">
        <v>1384</v>
      </c>
      <c r="C6826" s="70">
        <v>0.23</v>
      </c>
    </row>
    <row r="6827" spans="1:3">
      <c r="A6827" s="71" t="s">
        <v>13293</v>
      </c>
      <c r="B6827" s="72" t="s">
        <v>1386</v>
      </c>
      <c r="C6827" s="73">
        <v>0.23</v>
      </c>
    </row>
    <row r="6828" spans="1:3">
      <c r="A6828" s="68" t="s">
        <v>13294</v>
      </c>
      <c r="B6828" s="69" t="s">
        <v>1388</v>
      </c>
      <c r="C6828" s="70">
        <v>0.23</v>
      </c>
    </row>
    <row r="6829" spans="1:3">
      <c r="A6829" s="71" t="s">
        <v>13295</v>
      </c>
      <c r="B6829" s="72" t="s">
        <v>13296</v>
      </c>
      <c r="C6829" s="73">
        <v>3.8330000000000002</v>
      </c>
    </row>
    <row r="6830" spans="1:3">
      <c r="A6830" s="68" t="s">
        <v>13297</v>
      </c>
      <c r="B6830" s="69" t="s">
        <v>13298</v>
      </c>
      <c r="C6830" s="70">
        <v>0.59</v>
      </c>
    </row>
    <row r="6831" spans="1:3">
      <c r="A6831" s="71" t="s">
        <v>13299</v>
      </c>
      <c r="B6831" s="72" t="s">
        <v>13300</v>
      </c>
      <c r="C6831" s="73">
        <v>3.8450000000000002</v>
      </c>
    </row>
    <row r="6832" spans="1:3">
      <c r="A6832" s="68" t="s">
        <v>13301</v>
      </c>
      <c r="B6832" s="69" t="s">
        <v>1394</v>
      </c>
      <c r="C6832" s="70">
        <v>6.4000000000000001E-2</v>
      </c>
    </row>
    <row r="6833" spans="1:3">
      <c r="A6833" s="71" t="s">
        <v>13302</v>
      </c>
      <c r="B6833" s="72" t="s">
        <v>13303</v>
      </c>
      <c r="C6833" s="73">
        <v>7.3999999999999996E-2</v>
      </c>
    </row>
    <row r="6834" spans="1:3">
      <c r="A6834" s="68" t="s">
        <v>13304</v>
      </c>
      <c r="B6834" s="69" t="s">
        <v>13305</v>
      </c>
      <c r="C6834" s="70">
        <v>1.59</v>
      </c>
    </row>
    <row r="6835" spans="1:3">
      <c r="A6835" s="71" t="s">
        <v>13306</v>
      </c>
      <c r="B6835" s="72" t="s">
        <v>13307</v>
      </c>
      <c r="C6835" s="73">
        <v>1.72</v>
      </c>
    </row>
    <row r="6836" spans="1:3">
      <c r="A6836" s="68" t="s">
        <v>13308</v>
      </c>
      <c r="B6836" s="69" t="s">
        <v>13309</v>
      </c>
      <c r="C6836" s="70">
        <v>1.85</v>
      </c>
    </row>
    <row r="6837" spans="1:3">
      <c r="A6837" s="71" t="s">
        <v>13310</v>
      </c>
      <c r="B6837" s="72" t="s">
        <v>13311</v>
      </c>
      <c r="C6837" s="73">
        <v>2.2000000000000002</v>
      </c>
    </row>
    <row r="6838" spans="1:3">
      <c r="A6838" s="68" t="s">
        <v>13312</v>
      </c>
      <c r="B6838" s="69" t="s">
        <v>13313</v>
      </c>
      <c r="C6838" s="70">
        <v>1.94</v>
      </c>
    </row>
    <row r="6839" spans="1:3">
      <c r="A6839" s="71" t="s">
        <v>13314</v>
      </c>
      <c r="B6839" s="72" t="s">
        <v>13315</v>
      </c>
      <c r="C6839" s="73">
        <v>2.0699999999999998</v>
      </c>
    </row>
    <row r="6840" spans="1:3">
      <c r="A6840" s="68" t="s">
        <v>13316</v>
      </c>
      <c r="B6840" s="69" t="s">
        <v>13317</v>
      </c>
      <c r="C6840" s="70">
        <v>3.3769999999999998</v>
      </c>
    </row>
    <row r="6841" spans="1:3">
      <c r="A6841" s="71" t="s">
        <v>13318</v>
      </c>
      <c r="B6841" s="72" t="s">
        <v>13319</v>
      </c>
      <c r="C6841" s="73">
        <v>3.3809999999999998</v>
      </c>
    </row>
    <row r="6842" spans="1:3">
      <c r="A6842" s="68" t="s">
        <v>13320</v>
      </c>
      <c r="B6842" s="69" t="s">
        <v>13321</v>
      </c>
      <c r="C6842" s="70">
        <v>5.0860000000000003</v>
      </c>
    </row>
    <row r="6843" spans="1:3">
      <c r="A6843" s="71" t="s">
        <v>13322</v>
      </c>
      <c r="B6843" s="72" t="s">
        <v>13323</v>
      </c>
      <c r="C6843" s="73">
        <v>5.0979999999999999</v>
      </c>
    </row>
    <row r="6844" spans="1:3">
      <c r="A6844" s="68" t="s">
        <v>13324</v>
      </c>
      <c r="B6844" s="69" t="s">
        <v>13325</v>
      </c>
      <c r="C6844" s="70">
        <v>0.16300000000000001</v>
      </c>
    </row>
    <row r="6845" spans="1:3">
      <c r="A6845" s="71" t="s">
        <v>13326</v>
      </c>
      <c r="B6845" s="72" t="s">
        <v>13327</v>
      </c>
      <c r="C6845" s="73">
        <v>0.16400000000000001</v>
      </c>
    </row>
    <row r="6846" spans="1:3">
      <c r="A6846" s="68" t="s">
        <v>13328</v>
      </c>
      <c r="B6846" s="69" t="s">
        <v>13329</v>
      </c>
      <c r="C6846" s="70">
        <v>0.16300000000000001</v>
      </c>
    </row>
    <row r="6847" spans="1:3">
      <c r="A6847" s="71" t="s">
        <v>13330</v>
      </c>
      <c r="B6847" s="72" t="s">
        <v>13331</v>
      </c>
      <c r="C6847" s="73">
        <v>0.16300000000000001</v>
      </c>
    </row>
    <row r="6848" spans="1:3">
      <c r="A6848" s="68" t="s">
        <v>13332</v>
      </c>
      <c r="B6848" s="69" t="s">
        <v>13333</v>
      </c>
      <c r="C6848" s="70">
        <v>0.16300000000000001</v>
      </c>
    </row>
    <row r="6849" spans="1:3">
      <c r="A6849" s="71" t="s">
        <v>13334</v>
      </c>
      <c r="B6849" s="72" t="s">
        <v>13335</v>
      </c>
      <c r="C6849" s="73">
        <v>0.84</v>
      </c>
    </row>
    <row r="6850" spans="1:3">
      <c r="A6850" s="68" t="s">
        <v>13336</v>
      </c>
      <c r="B6850" s="69" t="s">
        <v>13337</v>
      </c>
      <c r="C6850" s="70">
        <v>0.878</v>
      </c>
    </row>
    <row r="6851" spans="1:3">
      <c r="A6851" s="71" t="s">
        <v>13338</v>
      </c>
      <c r="B6851" s="72" t="s">
        <v>13339</v>
      </c>
      <c r="C6851" s="73">
        <v>0.878</v>
      </c>
    </row>
    <row r="6852" spans="1:3">
      <c r="A6852" s="68" t="s">
        <v>13340</v>
      </c>
      <c r="B6852" s="69" t="s">
        <v>13341</v>
      </c>
      <c r="C6852" s="70">
        <v>0.83299999999999996</v>
      </c>
    </row>
    <row r="6853" spans="1:3">
      <c r="A6853" s="71" t="s">
        <v>13342</v>
      </c>
      <c r="B6853" s="72" t="s">
        <v>13343</v>
      </c>
      <c r="C6853" s="73">
        <v>0.91900000000000004</v>
      </c>
    </row>
    <row r="6854" spans="1:3">
      <c r="A6854" s="68" t="s">
        <v>13344</v>
      </c>
      <c r="B6854" s="69" t="s">
        <v>13345</v>
      </c>
      <c r="C6854" s="70">
        <v>0.83299999999999996</v>
      </c>
    </row>
    <row r="6855" spans="1:3">
      <c r="A6855" s="71" t="s">
        <v>13346</v>
      </c>
      <c r="B6855" s="72" t="s">
        <v>13347</v>
      </c>
      <c r="C6855" s="73">
        <v>0.91900000000000004</v>
      </c>
    </row>
    <row r="6856" spans="1:3">
      <c r="A6856" s="68" t="s">
        <v>13348</v>
      </c>
      <c r="B6856" s="69" t="s">
        <v>13349</v>
      </c>
      <c r="C6856" s="70">
        <v>6.0999999999999999E-2</v>
      </c>
    </row>
    <row r="6857" spans="1:3">
      <c r="A6857" s="71" t="s">
        <v>13350</v>
      </c>
      <c r="B6857" s="72" t="s">
        <v>13351</v>
      </c>
      <c r="C6857" s="73">
        <v>6.0999999999999999E-2</v>
      </c>
    </row>
    <row r="6858" spans="1:3">
      <c r="A6858" s="68" t="s">
        <v>13352</v>
      </c>
      <c r="B6858" s="69" t="s">
        <v>1410</v>
      </c>
      <c r="C6858" s="70">
        <v>2.9000000000000001E-2</v>
      </c>
    </row>
    <row r="6859" spans="1:3">
      <c r="A6859" s="71" t="s">
        <v>13353</v>
      </c>
      <c r="B6859" s="72" t="s">
        <v>1412</v>
      </c>
      <c r="C6859" s="73">
        <v>2.9000000000000001E-2</v>
      </c>
    </row>
    <row r="6860" spans="1:3">
      <c r="A6860" s="68" t="s">
        <v>13354</v>
      </c>
      <c r="B6860" s="69" t="s">
        <v>13355</v>
      </c>
      <c r="C6860" s="70">
        <v>3.6999999999999998E-2</v>
      </c>
    </row>
    <row r="6861" spans="1:3">
      <c r="A6861" s="71" t="s">
        <v>13356</v>
      </c>
      <c r="B6861" s="72" t="s">
        <v>13357</v>
      </c>
      <c r="C6861" s="73">
        <v>4.8000000000000001E-2</v>
      </c>
    </row>
    <row r="6862" spans="1:3">
      <c r="A6862" s="68" t="s">
        <v>13358</v>
      </c>
      <c r="B6862" s="69" t="s">
        <v>13359</v>
      </c>
      <c r="C6862" s="70">
        <v>8.6999999999999994E-2</v>
      </c>
    </row>
    <row r="6863" spans="1:3">
      <c r="A6863" s="71" t="s">
        <v>13360</v>
      </c>
      <c r="B6863" s="72" t="s">
        <v>13361</v>
      </c>
      <c r="C6863" s="73">
        <v>7.3999999999999996E-2</v>
      </c>
    </row>
    <row r="6864" spans="1:3">
      <c r="A6864" s="68" t="s">
        <v>13362</v>
      </c>
      <c r="B6864" s="69" t="s">
        <v>13363</v>
      </c>
      <c r="C6864" s="70">
        <v>5.8999999999999997E-2</v>
      </c>
    </row>
    <row r="6865" spans="1:3">
      <c r="A6865" s="71" t="s">
        <v>13364</v>
      </c>
      <c r="B6865" s="72" t="s">
        <v>13365</v>
      </c>
      <c r="C6865" s="73">
        <v>0.14399999999999999</v>
      </c>
    </row>
    <row r="6866" spans="1:3">
      <c r="A6866" s="68" t="s">
        <v>13366</v>
      </c>
      <c r="B6866" s="69" t="s">
        <v>13367</v>
      </c>
      <c r="C6866" s="70">
        <v>0.52400000000000002</v>
      </c>
    </row>
    <row r="6867" spans="1:3">
      <c r="A6867" s="71" t="s">
        <v>13368</v>
      </c>
      <c r="B6867" s="72" t="s">
        <v>13369</v>
      </c>
      <c r="C6867" s="73">
        <v>0.33100000000000002</v>
      </c>
    </row>
    <row r="6868" spans="1:3">
      <c r="A6868" s="68" t="s">
        <v>13370</v>
      </c>
      <c r="B6868" s="69" t="s">
        <v>13371</v>
      </c>
      <c r="C6868" s="70">
        <v>0.29899999999999999</v>
      </c>
    </row>
    <row r="6869" spans="1:3">
      <c r="A6869" s="71" t="s">
        <v>13372</v>
      </c>
      <c r="B6869" s="72" t="s">
        <v>13373</v>
      </c>
      <c r="C6869" s="73">
        <v>0.219</v>
      </c>
    </row>
    <row r="6870" spans="1:3">
      <c r="A6870" s="68" t="s">
        <v>13374</v>
      </c>
      <c r="B6870" s="69" t="s">
        <v>13375</v>
      </c>
      <c r="C6870" s="70">
        <v>0.17599999999999999</v>
      </c>
    </row>
    <row r="6871" spans="1:3">
      <c r="A6871" s="71" t="s">
        <v>13376</v>
      </c>
      <c r="B6871" s="72" t="s">
        <v>13377</v>
      </c>
      <c r="C6871" s="73">
        <v>0</v>
      </c>
    </row>
    <row r="6872" spans="1:3">
      <c r="A6872" s="68" t="s">
        <v>13378</v>
      </c>
      <c r="B6872" s="69" t="s">
        <v>13379</v>
      </c>
      <c r="C6872" s="70">
        <v>0</v>
      </c>
    </row>
    <row r="6873" spans="1:3">
      <c r="A6873" s="71" t="s">
        <v>13380</v>
      </c>
      <c r="B6873" s="72" t="s">
        <v>13381</v>
      </c>
      <c r="C6873" s="73">
        <v>1.2999999999999999E-2</v>
      </c>
    </row>
    <row r="6874" spans="1:3">
      <c r="A6874" s="68" t="s">
        <v>13382</v>
      </c>
      <c r="B6874" s="69" t="s">
        <v>13383</v>
      </c>
      <c r="C6874" s="70">
        <v>8.2000000000000003E-2</v>
      </c>
    </row>
    <row r="6875" spans="1:3">
      <c r="A6875" s="71" t="s">
        <v>13384</v>
      </c>
      <c r="B6875" s="72" t="s">
        <v>13385</v>
      </c>
      <c r="C6875" s="73">
        <v>0.01</v>
      </c>
    </row>
    <row r="6876" spans="1:3">
      <c r="A6876" s="68" t="s">
        <v>13386</v>
      </c>
      <c r="B6876" s="69" t="s">
        <v>13387</v>
      </c>
      <c r="C6876" s="70">
        <v>5.3999999999999999E-2</v>
      </c>
    </row>
    <row r="6877" spans="1:3">
      <c r="A6877" s="71" t="s">
        <v>13388</v>
      </c>
      <c r="B6877" s="72" t="s">
        <v>13389</v>
      </c>
      <c r="C6877" s="73">
        <v>0</v>
      </c>
    </row>
    <row r="6878" spans="1:3">
      <c r="A6878" s="68" t="s">
        <v>13390</v>
      </c>
      <c r="B6878" s="69" t="s">
        <v>13391</v>
      </c>
      <c r="C6878" s="70">
        <v>0</v>
      </c>
    </row>
    <row r="6879" spans="1:3">
      <c r="A6879" s="71" t="s">
        <v>13392</v>
      </c>
      <c r="B6879" s="72" t="s">
        <v>13393</v>
      </c>
      <c r="C6879" s="73">
        <v>0</v>
      </c>
    </row>
    <row r="6880" spans="1:3">
      <c r="A6880" s="68" t="s">
        <v>13394</v>
      </c>
      <c r="B6880" s="69" t="s">
        <v>13395</v>
      </c>
      <c r="C6880" s="70">
        <v>3.5000000000000003E-2</v>
      </c>
    </row>
    <row r="6881" spans="1:3">
      <c r="A6881" s="71" t="s">
        <v>13396</v>
      </c>
      <c r="B6881" s="72" t="s">
        <v>13397</v>
      </c>
      <c r="C6881" s="73">
        <v>3.5999999999999997E-2</v>
      </c>
    </row>
    <row r="6882" spans="1:3">
      <c r="A6882" s="68" t="s">
        <v>13398</v>
      </c>
      <c r="B6882" s="69" t="s">
        <v>13399</v>
      </c>
      <c r="C6882" s="70">
        <v>0</v>
      </c>
    </row>
    <row r="6883" spans="1:3">
      <c r="A6883" s="71" t="s">
        <v>13400</v>
      </c>
      <c r="B6883" s="72" t="s">
        <v>13401</v>
      </c>
      <c r="C6883" s="73">
        <v>0</v>
      </c>
    </row>
    <row r="6884" spans="1:3">
      <c r="A6884" s="68" t="s">
        <v>13402</v>
      </c>
      <c r="B6884" s="69" t="s">
        <v>13403</v>
      </c>
      <c r="C6884" s="70">
        <v>0</v>
      </c>
    </row>
    <row r="6885" spans="1:3">
      <c r="A6885" s="71" t="s">
        <v>13404</v>
      </c>
      <c r="B6885" s="72" t="s">
        <v>13405</v>
      </c>
      <c r="C6885" s="73">
        <v>0</v>
      </c>
    </row>
    <row r="6886" spans="1:3">
      <c r="A6886" s="68" t="s">
        <v>13406</v>
      </c>
      <c r="B6886" s="69" t="s">
        <v>13407</v>
      </c>
      <c r="C6886" s="70">
        <v>0</v>
      </c>
    </row>
    <row r="6887" spans="1:3">
      <c r="A6887" s="71" t="s">
        <v>13408</v>
      </c>
      <c r="B6887" s="72" t="s">
        <v>13409</v>
      </c>
      <c r="C6887" s="73">
        <v>5.1999999999999998E-2</v>
      </c>
    </row>
    <row r="6888" spans="1:3">
      <c r="A6888" s="68" t="s">
        <v>13410</v>
      </c>
      <c r="B6888" s="69" t="s">
        <v>13411</v>
      </c>
      <c r="C6888" s="70">
        <v>0</v>
      </c>
    </row>
    <row r="6889" spans="1:3">
      <c r="A6889" s="71" t="s">
        <v>13412</v>
      </c>
      <c r="B6889" s="72" t="s">
        <v>13413</v>
      </c>
      <c r="C6889" s="73">
        <v>8.2000000000000003E-2</v>
      </c>
    </row>
    <row r="6890" spans="1:3">
      <c r="A6890" s="68" t="s">
        <v>13414</v>
      </c>
      <c r="B6890" s="69" t="s">
        <v>13415</v>
      </c>
      <c r="C6890" s="70">
        <v>0</v>
      </c>
    </row>
    <row r="6891" spans="1:3">
      <c r="A6891" s="71" t="s">
        <v>13416</v>
      </c>
      <c r="B6891" s="72" t="s">
        <v>13417</v>
      </c>
      <c r="C6891" s="73">
        <v>0</v>
      </c>
    </row>
    <row r="6892" spans="1:3">
      <c r="A6892" s="68" t="s">
        <v>13418</v>
      </c>
      <c r="B6892" s="69" t="s">
        <v>13419</v>
      </c>
      <c r="C6892" s="70">
        <v>4.1000000000000002E-2</v>
      </c>
    </row>
    <row r="6893" spans="1:3">
      <c r="A6893" s="71" t="s">
        <v>13420</v>
      </c>
      <c r="B6893" s="72" t="s">
        <v>13421</v>
      </c>
      <c r="C6893" s="73">
        <v>4.3999999999999997E-2</v>
      </c>
    </row>
    <row r="6894" spans="1:3">
      <c r="A6894" s="68" t="s">
        <v>13422</v>
      </c>
      <c r="B6894" s="69" t="s">
        <v>13423</v>
      </c>
      <c r="C6894" s="70">
        <v>0.06</v>
      </c>
    </row>
    <row r="6895" spans="1:3">
      <c r="A6895" s="71" t="s">
        <v>13424</v>
      </c>
      <c r="B6895" s="72" t="s">
        <v>13425</v>
      </c>
      <c r="C6895" s="73">
        <v>0</v>
      </c>
    </row>
    <row r="6896" spans="1:3">
      <c r="A6896" s="68" t="s">
        <v>13426</v>
      </c>
      <c r="B6896" s="69" t="s">
        <v>13427</v>
      </c>
      <c r="C6896" s="70">
        <v>4.9000000000000002E-2</v>
      </c>
    </row>
    <row r="6897" spans="1:3">
      <c r="A6897" s="71" t="s">
        <v>13428</v>
      </c>
      <c r="B6897" s="72" t="s">
        <v>13429</v>
      </c>
      <c r="C6897" s="73">
        <v>4.9000000000000002E-2</v>
      </c>
    </row>
    <row r="6898" spans="1:3">
      <c r="A6898" s="68" t="s">
        <v>13430</v>
      </c>
      <c r="B6898" s="69" t="s">
        <v>13431</v>
      </c>
      <c r="C6898" s="70">
        <v>4.9000000000000002E-2</v>
      </c>
    </row>
    <row r="6899" spans="1:3">
      <c r="A6899" s="71" t="s">
        <v>13432</v>
      </c>
      <c r="B6899" s="72" t="s">
        <v>13433</v>
      </c>
      <c r="C6899" s="73">
        <v>0</v>
      </c>
    </row>
    <row r="6900" spans="1:3">
      <c r="A6900" s="68" t="s">
        <v>13434</v>
      </c>
      <c r="B6900" s="69" t="s">
        <v>13435</v>
      </c>
      <c r="C6900" s="70">
        <v>0</v>
      </c>
    </row>
    <row r="6901" spans="1:3">
      <c r="A6901" s="71" t="s">
        <v>13436</v>
      </c>
      <c r="B6901" s="72" t="s">
        <v>13437</v>
      </c>
      <c r="C6901" s="73">
        <v>0</v>
      </c>
    </row>
    <row r="6902" spans="1:3">
      <c r="A6902" s="68" t="s">
        <v>13438</v>
      </c>
      <c r="B6902" s="69" t="s">
        <v>13439</v>
      </c>
      <c r="C6902" s="70">
        <v>0</v>
      </c>
    </row>
    <row r="6903" spans="1:3">
      <c r="A6903" s="71" t="s">
        <v>13440</v>
      </c>
      <c r="B6903" s="72" t="s">
        <v>13441</v>
      </c>
      <c r="C6903" s="73">
        <v>0</v>
      </c>
    </row>
    <row r="6904" spans="1:3">
      <c r="A6904" s="68" t="s">
        <v>13442</v>
      </c>
      <c r="B6904" s="69" t="s">
        <v>13443</v>
      </c>
      <c r="C6904" s="70">
        <v>6.9000000000000006E-2</v>
      </c>
    </row>
    <row r="6905" spans="1:3">
      <c r="A6905" s="71" t="s">
        <v>13444</v>
      </c>
      <c r="B6905" s="72" t="s">
        <v>13445</v>
      </c>
      <c r="C6905" s="73">
        <v>0.14699999999999999</v>
      </c>
    </row>
    <row r="6906" spans="1:3">
      <c r="A6906" s="68" t="s">
        <v>13446</v>
      </c>
      <c r="B6906" s="69" t="s">
        <v>13447</v>
      </c>
      <c r="C6906" s="70">
        <v>0</v>
      </c>
    </row>
    <row r="6907" spans="1:3">
      <c r="A6907" s="71" t="s">
        <v>13448</v>
      </c>
      <c r="B6907" s="72" t="s">
        <v>13449</v>
      </c>
      <c r="C6907" s="73">
        <v>0</v>
      </c>
    </row>
    <row r="6908" spans="1:3">
      <c r="A6908" s="68" t="s">
        <v>13450</v>
      </c>
      <c r="B6908" s="69" t="s">
        <v>13451</v>
      </c>
      <c r="C6908" s="70">
        <v>0</v>
      </c>
    </row>
    <row r="6909" spans="1:3">
      <c r="A6909" s="71" t="s">
        <v>13452</v>
      </c>
      <c r="B6909" s="72" t="s">
        <v>13453</v>
      </c>
      <c r="C6909" s="73">
        <v>0.161</v>
      </c>
    </row>
    <row r="6910" spans="1:3">
      <c r="A6910" s="68" t="s">
        <v>13454</v>
      </c>
      <c r="B6910" s="69" t="s">
        <v>13455</v>
      </c>
      <c r="C6910" s="70">
        <v>0</v>
      </c>
    </row>
    <row r="6911" spans="1:3">
      <c r="A6911" s="71" t="s">
        <v>13456</v>
      </c>
      <c r="B6911" s="72" t="s">
        <v>13457</v>
      </c>
      <c r="C6911" s="73">
        <v>0</v>
      </c>
    </row>
    <row r="6912" spans="1:3">
      <c r="A6912" s="68" t="s">
        <v>13458</v>
      </c>
      <c r="B6912" s="69" t="s">
        <v>13459</v>
      </c>
      <c r="C6912" s="70">
        <v>0</v>
      </c>
    </row>
    <row r="6913" spans="1:3">
      <c r="A6913" s="71" t="s">
        <v>13460</v>
      </c>
      <c r="B6913" s="72" t="s">
        <v>13461</v>
      </c>
      <c r="C6913" s="73">
        <v>0</v>
      </c>
    </row>
    <row r="6914" spans="1:3">
      <c r="A6914" s="68" t="s">
        <v>13462</v>
      </c>
      <c r="B6914" s="69" t="s">
        <v>13463</v>
      </c>
      <c r="C6914" s="70">
        <v>0</v>
      </c>
    </row>
    <row r="6915" spans="1:3">
      <c r="A6915" s="71" t="s">
        <v>13464</v>
      </c>
      <c r="B6915" s="72" t="s">
        <v>13465</v>
      </c>
      <c r="C6915" s="73">
        <v>0</v>
      </c>
    </row>
    <row r="6916" spans="1:3">
      <c r="A6916" s="68" t="s">
        <v>13466</v>
      </c>
      <c r="B6916" s="69" t="s">
        <v>13467</v>
      </c>
      <c r="C6916" s="70">
        <v>0</v>
      </c>
    </row>
    <row r="6917" spans="1:3">
      <c r="A6917" s="71" t="s">
        <v>13468</v>
      </c>
      <c r="B6917" s="72" t="s">
        <v>13469</v>
      </c>
      <c r="C6917" s="73">
        <v>0</v>
      </c>
    </row>
    <row r="6918" spans="1:3">
      <c r="A6918" s="68" t="s">
        <v>13470</v>
      </c>
      <c r="B6918" s="69" t="s">
        <v>13471</v>
      </c>
      <c r="C6918" s="70">
        <v>0</v>
      </c>
    </row>
    <row r="6919" spans="1:3">
      <c r="A6919" s="71" t="s">
        <v>13472</v>
      </c>
      <c r="B6919" s="72" t="s">
        <v>13473</v>
      </c>
      <c r="C6919" s="73">
        <v>0</v>
      </c>
    </row>
    <row r="6920" spans="1:3">
      <c r="A6920" s="68" t="s">
        <v>13474</v>
      </c>
      <c r="B6920" s="69" t="s">
        <v>13475</v>
      </c>
      <c r="C6920" s="70">
        <v>0</v>
      </c>
    </row>
    <row r="6921" spans="1:3">
      <c r="A6921" s="71" t="s">
        <v>13476</v>
      </c>
      <c r="B6921" s="72" t="s">
        <v>13477</v>
      </c>
      <c r="C6921" s="73">
        <v>0</v>
      </c>
    </row>
    <row r="6922" spans="1:3">
      <c r="A6922" s="68" t="s">
        <v>13478</v>
      </c>
      <c r="B6922" s="69" t="s">
        <v>13479</v>
      </c>
      <c r="C6922" s="70">
        <v>0</v>
      </c>
    </row>
    <row r="6923" spans="1:3">
      <c r="A6923" s="71" t="s">
        <v>13480</v>
      </c>
      <c r="B6923" s="72" t="s">
        <v>13481</v>
      </c>
      <c r="C6923" s="73">
        <v>0</v>
      </c>
    </row>
    <row r="6924" spans="1:3">
      <c r="A6924" s="68" t="s">
        <v>13482</v>
      </c>
      <c r="B6924" s="69" t="s">
        <v>13483</v>
      </c>
      <c r="C6924" s="70">
        <v>0</v>
      </c>
    </row>
    <row r="6925" spans="1:3">
      <c r="A6925" s="71" t="s">
        <v>13484</v>
      </c>
      <c r="B6925" s="72" t="s">
        <v>13485</v>
      </c>
      <c r="C6925" s="73">
        <v>0</v>
      </c>
    </row>
    <row r="6926" spans="1:3">
      <c r="A6926" s="68" t="s">
        <v>13486</v>
      </c>
      <c r="B6926" s="69" t="s">
        <v>13487</v>
      </c>
      <c r="C6926" s="70">
        <v>0</v>
      </c>
    </row>
    <row r="6927" spans="1:3">
      <c r="A6927" s="71" t="s">
        <v>13488</v>
      </c>
      <c r="B6927" s="72" t="s">
        <v>13489</v>
      </c>
      <c r="C6927" s="73">
        <v>0</v>
      </c>
    </row>
    <row r="6928" spans="1:3">
      <c r="A6928" s="68" t="s">
        <v>13490</v>
      </c>
      <c r="B6928" s="69" t="s">
        <v>13491</v>
      </c>
      <c r="C6928" s="70">
        <v>0</v>
      </c>
    </row>
    <row r="6929" spans="1:3">
      <c r="A6929" s="71" t="s">
        <v>13492</v>
      </c>
      <c r="B6929" s="72" t="s">
        <v>13493</v>
      </c>
      <c r="C6929" s="73">
        <v>0</v>
      </c>
    </row>
    <row r="6930" spans="1:3">
      <c r="A6930" s="68" t="s">
        <v>13494</v>
      </c>
      <c r="B6930" s="69" t="s">
        <v>13495</v>
      </c>
      <c r="C6930" s="70">
        <v>0</v>
      </c>
    </row>
    <row r="6931" spans="1:3">
      <c r="A6931" s="71" t="s">
        <v>13496</v>
      </c>
      <c r="B6931" s="72" t="s">
        <v>13497</v>
      </c>
      <c r="C6931" s="73">
        <v>0</v>
      </c>
    </row>
    <row r="6932" spans="1:3">
      <c r="A6932" s="68" t="s">
        <v>13498</v>
      </c>
      <c r="B6932" s="69" t="s">
        <v>13499</v>
      </c>
      <c r="C6932" s="70">
        <v>0</v>
      </c>
    </row>
    <row r="6933" spans="1:3">
      <c r="A6933" s="71" t="s">
        <v>13500</v>
      </c>
      <c r="B6933" s="72" t="s">
        <v>13501</v>
      </c>
      <c r="C6933" s="73">
        <v>0</v>
      </c>
    </row>
    <row r="6934" spans="1:3">
      <c r="A6934" s="68" t="s">
        <v>13502</v>
      </c>
      <c r="B6934" s="69" t="s">
        <v>13503</v>
      </c>
      <c r="C6934" s="70">
        <v>0</v>
      </c>
    </row>
    <row r="6935" spans="1:3">
      <c r="A6935" s="71" t="s">
        <v>13504</v>
      </c>
      <c r="B6935" s="72" t="s">
        <v>13505</v>
      </c>
      <c r="C6935" s="73">
        <v>0</v>
      </c>
    </row>
    <row r="6936" spans="1:3">
      <c r="A6936" s="68" t="s">
        <v>13506</v>
      </c>
      <c r="B6936" s="69" t="s">
        <v>13507</v>
      </c>
      <c r="C6936" s="70">
        <v>0</v>
      </c>
    </row>
    <row r="6937" spans="1:3">
      <c r="A6937" s="71" t="s">
        <v>13508</v>
      </c>
      <c r="B6937" s="72" t="s">
        <v>13509</v>
      </c>
      <c r="C6937" s="73">
        <v>0</v>
      </c>
    </row>
    <row r="6938" spans="1:3">
      <c r="A6938" s="68" t="s">
        <v>13510</v>
      </c>
      <c r="B6938" s="69" t="s">
        <v>13511</v>
      </c>
      <c r="C6938" s="70">
        <v>0</v>
      </c>
    </row>
    <row r="6939" spans="1:3">
      <c r="A6939" s="71" t="s">
        <v>13512</v>
      </c>
      <c r="B6939" s="72" t="s">
        <v>13513</v>
      </c>
      <c r="C6939" s="73">
        <v>3.5000000000000003E-2</v>
      </c>
    </row>
    <row r="6940" spans="1:3">
      <c r="A6940" s="68" t="s">
        <v>13514</v>
      </c>
      <c r="B6940" s="69" t="s">
        <v>13515</v>
      </c>
      <c r="C6940" s="70">
        <v>0.5</v>
      </c>
    </row>
    <row r="6941" spans="1:3">
      <c r="A6941" s="71" t="s">
        <v>13516</v>
      </c>
      <c r="B6941" s="72" t="s">
        <v>13517</v>
      </c>
      <c r="C6941" s="73">
        <v>2.9000000000000001E-2</v>
      </c>
    </row>
    <row r="6942" spans="1:3">
      <c r="A6942" s="68" t="s">
        <v>13518</v>
      </c>
      <c r="B6942" s="69" t="s">
        <v>13519</v>
      </c>
      <c r="C6942" s="70">
        <v>0.02</v>
      </c>
    </row>
    <row r="6943" spans="1:3">
      <c r="A6943" s="71" t="s">
        <v>13520</v>
      </c>
      <c r="B6943" s="72" t="s">
        <v>13521</v>
      </c>
      <c r="C6943" s="73">
        <v>0</v>
      </c>
    </row>
    <row r="6944" spans="1:3">
      <c r="A6944" s="68" t="s">
        <v>13522</v>
      </c>
      <c r="B6944" s="69" t="s">
        <v>13523</v>
      </c>
      <c r="C6944" s="70">
        <v>0</v>
      </c>
    </row>
    <row r="6945" spans="1:3">
      <c r="A6945" s="71" t="s">
        <v>13524</v>
      </c>
      <c r="B6945" s="72" t="s">
        <v>13525</v>
      </c>
      <c r="C6945" s="73">
        <v>0</v>
      </c>
    </row>
    <row r="6946" spans="1:3">
      <c r="A6946" s="68" t="s">
        <v>13526</v>
      </c>
      <c r="B6946" s="69" t="s">
        <v>13527</v>
      </c>
      <c r="C6946" s="70">
        <v>0</v>
      </c>
    </row>
    <row r="6947" spans="1:3">
      <c r="A6947" s="71" t="s">
        <v>13528</v>
      </c>
      <c r="B6947" s="72" t="s">
        <v>13529</v>
      </c>
      <c r="C6947" s="73">
        <v>0</v>
      </c>
    </row>
    <row r="6948" spans="1:3">
      <c r="A6948" s="68" t="s">
        <v>13530</v>
      </c>
      <c r="B6948" s="69" t="s">
        <v>13531</v>
      </c>
      <c r="C6948" s="70">
        <v>0</v>
      </c>
    </row>
    <row r="6949" spans="1:3">
      <c r="A6949" s="71" t="s">
        <v>13532</v>
      </c>
      <c r="B6949" s="72" t="s">
        <v>13533</v>
      </c>
      <c r="C6949" s="73">
        <v>0</v>
      </c>
    </row>
    <row r="6950" spans="1:3">
      <c r="A6950" s="68" t="s">
        <v>13534</v>
      </c>
      <c r="B6950" s="69" t="s">
        <v>13535</v>
      </c>
      <c r="C6950" s="70">
        <v>0</v>
      </c>
    </row>
    <row r="6951" spans="1:3">
      <c r="A6951" s="71" t="s">
        <v>13536</v>
      </c>
      <c r="B6951" s="72" t="s">
        <v>13537</v>
      </c>
      <c r="C6951" s="73">
        <v>0</v>
      </c>
    </row>
    <row r="6952" spans="1:3">
      <c r="A6952" s="68" t="s">
        <v>13538</v>
      </c>
      <c r="B6952" s="69" t="s">
        <v>13539</v>
      </c>
      <c r="C6952" s="70">
        <v>0</v>
      </c>
    </row>
    <row r="6953" spans="1:3">
      <c r="A6953" s="71" t="s">
        <v>13540</v>
      </c>
      <c r="B6953" s="72" t="s">
        <v>13541</v>
      </c>
      <c r="C6953" s="73">
        <v>0</v>
      </c>
    </row>
    <row r="6954" spans="1:3">
      <c r="A6954" s="68" t="s">
        <v>13542</v>
      </c>
      <c r="B6954" s="69" t="s">
        <v>13543</v>
      </c>
      <c r="C6954" s="70">
        <v>0</v>
      </c>
    </row>
    <row r="6955" spans="1:3">
      <c r="A6955" s="71" t="s">
        <v>13544</v>
      </c>
      <c r="B6955" s="72" t="s">
        <v>13545</v>
      </c>
      <c r="C6955" s="73">
        <v>0.19</v>
      </c>
    </row>
    <row r="6956" spans="1:3">
      <c r="A6956" s="68" t="s">
        <v>13546</v>
      </c>
      <c r="B6956" s="69" t="s">
        <v>13547</v>
      </c>
      <c r="C6956" s="70">
        <v>0</v>
      </c>
    </row>
    <row r="6957" spans="1:3">
      <c r="A6957" s="71" t="s">
        <v>13548</v>
      </c>
      <c r="B6957" s="72" t="s">
        <v>13549</v>
      </c>
      <c r="C6957" s="73">
        <v>0.1</v>
      </c>
    </row>
    <row r="6958" spans="1:3">
      <c r="A6958" s="68" t="s">
        <v>13550</v>
      </c>
      <c r="B6958" s="69" t="s">
        <v>13551</v>
      </c>
      <c r="C6958" s="70">
        <v>0.26600000000000001</v>
      </c>
    </row>
    <row r="6959" spans="1:3">
      <c r="A6959" s="71" t="s">
        <v>13552</v>
      </c>
      <c r="B6959" s="72" t="s">
        <v>13553</v>
      </c>
      <c r="C6959" s="73">
        <v>0</v>
      </c>
    </row>
    <row r="6960" spans="1:3">
      <c r="A6960" s="68" t="s">
        <v>13554</v>
      </c>
      <c r="B6960" s="69" t="s">
        <v>13555</v>
      </c>
      <c r="C6960" s="70">
        <v>0</v>
      </c>
    </row>
    <row r="6961" spans="1:3">
      <c r="A6961" s="71" t="s">
        <v>13556</v>
      </c>
      <c r="B6961" s="72" t="s">
        <v>13557</v>
      </c>
      <c r="C6961" s="73">
        <v>0</v>
      </c>
    </row>
    <row r="6962" spans="1:3">
      <c r="A6962" s="68" t="s">
        <v>13558</v>
      </c>
      <c r="B6962" s="69" t="s">
        <v>13559</v>
      </c>
      <c r="C6962" s="70">
        <v>0</v>
      </c>
    </row>
    <row r="6963" spans="1:3">
      <c r="A6963" s="71" t="s">
        <v>13560</v>
      </c>
      <c r="B6963" s="72" t="s">
        <v>13561</v>
      </c>
      <c r="C6963" s="73">
        <v>0</v>
      </c>
    </row>
    <row r="6964" spans="1:3">
      <c r="A6964" s="68" t="s">
        <v>13562</v>
      </c>
      <c r="B6964" s="69" t="s">
        <v>13563</v>
      </c>
      <c r="C6964" s="70">
        <v>0</v>
      </c>
    </row>
    <row r="6965" spans="1:3">
      <c r="A6965" s="71" t="s">
        <v>13564</v>
      </c>
      <c r="B6965" s="72" t="s">
        <v>13565</v>
      </c>
      <c r="C6965" s="73">
        <v>0</v>
      </c>
    </row>
    <row r="6966" spans="1:3">
      <c r="A6966" s="68" t="s">
        <v>13566</v>
      </c>
      <c r="B6966" s="69" t="s">
        <v>13567</v>
      </c>
      <c r="C6966" s="70">
        <v>0</v>
      </c>
    </row>
    <row r="6967" spans="1:3">
      <c r="A6967" s="71" t="s">
        <v>13568</v>
      </c>
      <c r="B6967" s="72" t="s">
        <v>13569</v>
      </c>
      <c r="C6967" s="73">
        <v>0</v>
      </c>
    </row>
    <row r="6968" spans="1:3">
      <c r="A6968" s="68" t="s">
        <v>13570</v>
      </c>
      <c r="B6968" s="69" t="s">
        <v>13571</v>
      </c>
      <c r="C6968" s="70">
        <v>0</v>
      </c>
    </row>
    <row r="6969" spans="1:3">
      <c r="A6969" s="71" t="s">
        <v>13572</v>
      </c>
      <c r="B6969" s="72" t="s">
        <v>13573</v>
      </c>
      <c r="C6969" s="73">
        <v>0</v>
      </c>
    </row>
    <row r="6970" spans="1:3">
      <c r="A6970" s="68" t="s">
        <v>13574</v>
      </c>
      <c r="B6970" s="69" t="s">
        <v>13575</v>
      </c>
      <c r="C6970" s="70">
        <v>0</v>
      </c>
    </row>
    <row r="6971" spans="1:3">
      <c r="A6971" s="71" t="s">
        <v>13576</v>
      </c>
      <c r="B6971" s="72" t="s">
        <v>13577</v>
      </c>
      <c r="C6971" s="73">
        <v>0</v>
      </c>
    </row>
    <row r="6972" spans="1:3">
      <c r="A6972" s="68" t="s">
        <v>13578</v>
      </c>
      <c r="B6972" s="69" t="s">
        <v>13579</v>
      </c>
      <c r="C6972" s="70">
        <v>0</v>
      </c>
    </row>
    <row r="6973" spans="1:3">
      <c r="A6973" s="71" t="s">
        <v>13580</v>
      </c>
      <c r="B6973" s="72" t="s">
        <v>13581</v>
      </c>
      <c r="C6973" s="73">
        <v>0</v>
      </c>
    </row>
    <row r="6974" spans="1:3">
      <c r="A6974" s="68" t="s">
        <v>13582</v>
      </c>
      <c r="B6974" s="69" t="s">
        <v>13583</v>
      </c>
      <c r="C6974" s="70">
        <v>0</v>
      </c>
    </row>
    <row r="6975" spans="1:3">
      <c r="A6975" s="71" t="s">
        <v>13584</v>
      </c>
      <c r="B6975" s="72" t="s">
        <v>13585</v>
      </c>
      <c r="C6975" s="73">
        <v>0</v>
      </c>
    </row>
    <row r="6976" spans="1:3">
      <c r="A6976" s="68" t="s">
        <v>13586</v>
      </c>
      <c r="B6976" s="69" t="s">
        <v>13587</v>
      </c>
      <c r="C6976" s="70">
        <v>0</v>
      </c>
    </row>
    <row r="6977" spans="1:3">
      <c r="A6977" s="71" t="s">
        <v>13588</v>
      </c>
      <c r="B6977" s="72" t="s">
        <v>13589</v>
      </c>
      <c r="C6977" s="73">
        <v>0</v>
      </c>
    </row>
    <row r="6978" spans="1:3">
      <c r="A6978" s="68" t="s">
        <v>13590</v>
      </c>
      <c r="B6978" s="69" t="s">
        <v>13591</v>
      </c>
      <c r="C6978" s="70">
        <v>0</v>
      </c>
    </row>
    <row r="6979" spans="1:3">
      <c r="A6979" s="71" t="s">
        <v>13592</v>
      </c>
      <c r="B6979" s="72" t="s">
        <v>13593</v>
      </c>
      <c r="C6979" s="73">
        <v>0</v>
      </c>
    </row>
    <row r="6980" spans="1:3">
      <c r="A6980" s="68" t="s">
        <v>13594</v>
      </c>
      <c r="B6980" s="69" t="s">
        <v>13595</v>
      </c>
      <c r="C6980" s="70">
        <v>0.28000000000000003</v>
      </c>
    </row>
    <row r="6981" spans="1:3">
      <c r="A6981" s="71" t="s">
        <v>13596</v>
      </c>
      <c r="B6981" s="72" t="s">
        <v>13597</v>
      </c>
      <c r="C6981" s="73">
        <v>1E-3</v>
      </c>
    </row>
    <row r="6982" spans="1:3">
      <c r="A6982" s="68" t="s">
        <v>13598</v>
      </c>
      <c r="B6982" s="69" t="s">
        <v>13599</v>
      </c>
      <c r="C6982" s="70">
        <v>2E-3</v>
      </c>
    </row>
    <row r="6983" spans="1:3">
      <c r="A6983" s="71" t="s">
        <v>13600</v>
      </c>
      <c r="B6983" s="72" t="s">
        <v>13601</v>
      </c>
      <c r="C6983" s="73">
        <v>3.0000000000000001E-3</v>
      </c>
    </row>
    <row r="6984" spans="1:3">
      <c r="A6984" s="68" t="s">
        <v>13602</v>
      </c>
      <c r="B6984" s="69" t="s">
        <v>13603</v>
      </c>
      <c r="C6984" s="70">
        <v>4.0000000000000001E-3</v>
      </c>
    </row>
    <row r="6985" spans="1:3">
      <c r="A6985" s="71" t="s">
        <v>13604</v>
      </c>
      <c r="B6985" s="72" t="s">
        <v>13605</v>
      </c>
      <c r="C6985" s="73">
        <v>0</v>
      </c>
    </row>
    <row r="6986" spans="1:3">
      <c r="A6986" s="68" t="s">
        <v>13606</v>
      </c>
      <c r="B6986" s="69" t="s">
        <v>13607</v>
      </c>
      <c r="C6986" s="70">
        <v>0</v>
      </c>
    </row>
    <row r="6987" spans="1:3">
      <c r="A6987" s="71" t="s">
        <v>13608</v>
      </c>
      <c r="B6987" s="72" t="s">
        <v>13609</v>
      </c>
      <c r="C6987" s="73">
        <v>0</v>
      </c>
    </row>
    <row r="6988" spans="1:3">
      <c r="A6988" s="68" t="s">
        <v>13610</v>
      </c>
      <c r="B6988" s="69" t="s">
        <v>13611</v>
      </c>
      <c r="C6988" s="70">
        <v>0</v>
      </c>
    </row>
    <row r="6989" spans="1:3">
      <c r="A6989" s="71" t="s">
        <v>13612</v>
      </c>
      <c r="B6989" s="72" t="s">
        <v>13613</v>
      </c>
      <c r="C6989" s="73">
        <v>0</v>
      </c>
    </row>
    <row r="6990" spans="1:3">
      <c r="A6990" s="68" t="s">
        <v>13614</v>
      </c>
      <c r="B6990" s="69" t="s">
        <v>13615</v>
      </c>
      <c r="C6990" s="70">
        <v>0</v>
      </c>
    </row>
    <row r="6991" spans="1:3">
      <c r="A6991" s="71" t="s">
        <v>13616</v>
      </c>
      <c r="B6991" s="72" t="s">
        <v>13617</v>
      </c>
      <c r="C6991" s="73">
        <v>0</v>
      </c>
    </row>
    <row r="6992" spans="1:3">
      <c r="A6992" s="68" t="s">
        <v>13618</v>
      </c>
      <c r="B6992" s="69" t="s">
        <v>13619</v>
      </c>
      <c r="C6992" s="70">
        <v>0</v>
      </c>
    </row>
    <row r="6993" spans="1:3">
      <c r="A6993" s="71" t="s">
        <v>13620</v>
      </c>
      <c r="B6993" s="72" t="s">
        <v>13621</v>
      </c>
      <c r="C6993" s="73">
        <v>0</v>
      </c>
    </row>
    <row r="6994" spans="1:3">
      <c r="A6994" s="68" t="s">
        <v>13622</v>
      </c>
      <c r="B6994" s="69" t="s">
        <v>13623</v>
      </c>
      <c r="C6994" s="70">
        <v>0</v>
      </c>
    </row>
    <row r="6995" spans="1:3">
      <c r="A6995" s="71" t="s">
        <v>13624</v>
      </c>
      <c r="B6995" s="72" t="s">
        <v>13625</v>
      </c>
      <c r="C6995" s="73">
        <v>0</v>
      </c>
    </row>
    <row r="6996" spans="1:3">
      <c r="A6996" s="68" t="s">
        <v>13626</v>
      </c>
      <c r="B6996" s="69" t="s">
        <v>13627</v>
      </c>
      <c r="C6996" s="70">
        <v>0</v>
      </c>
    </row>
    <row r="6997" spans="1:3">
      <c r="A6997" s="71" t="s">
        <v>13628</v>
      </c>
      <c r="B6997" s="72" t="s">
        <v>13629</v>
      </c>
      <c r="C6997" s="73">
        <v>0</v>
      </c>
    </row>
    <row r="6998" spans="1:3">
      <c r="A6998" s="68" t="s">
        <v>13630</v>
      </c>
      <c r="B6998" s="69" t="s">
        <v>13631</v>
      </c>
      <c r="C6998" s="70">
        <v>1E-3</v>
      </c>
    </row>
    <row r="6999" spans="1:3">
      <c r="A6999" s="71" t="s">
        <v>13632</v>
      </c>
      <c r="B6999" s="72" t="s">
        <v>13633</v>
      </c>
      <c r="C6999" s="73">
        <v>3.0000000000000001E-3</v>
      </c>
    </row>
    <row r="7000" spans="1:3">
      <c r="A7000" s="68" t="s">
        <v>13634</v>
      </c>
      <c r="B7000" s="69" t="s">
        <v>13635</v>
      </c>
      <c r="C7000" s="70">
        <v>0</v>
      </c>
    </row>
    <row r="7001" spans="1:3">
      <c r="A7001" s="71" t="s">
        <v>13636</v>
      </c>
      <c r="B7001" s="72" t="s">
        <v>13637</v>
      </c>
      <c r="C7001" s="73">
        <v>0</v>
      </c>
    </row>
    <row r="7002" spans="1:3">
      <c r="A7002" s="68" t="s">
        <v>13638</v>
      </c>
      <c r="B7002" s="69" t="s">
        <v>13639</v>
      </c>
      <c r="C7002" s="70">
        <v>0</v>
      </c>
    </row>
    <row r="7003" spans="1:3">
      <c r="A7003" s="71" t="s">
        <v>13640</v>
      </c>
      <c r="B7003" s="72" t="s">
        <v>13641</v>
      </c>
      <c r="C7003" s="73">
        <v>5.0000000000000001E-3</v>
      </c>
    </row>
    <row r="7004" spans="1:3">
      <c r="A7004" s="68" t="s">
        <v>13642</v>
      </c>
      <c r="B7004" s="69" t="s">
        <v>13643</v>
      </c>
      <c r="C7004" s="70">
        <v>5.0000000000000001E-3</v>
      </c>
    </row>
    <row r="7005" spans="1:3">
      <c r="A7005" s="71" t="s">
        <v>13644</v>
      </c>
      <c r="B7005" s="72" t="s">
        <v>13645</v>
      </c>
      <c r="C7005" s="73">
        <v>5.0000000000000001E-3</v>
      </c>
    </row>
    <row r="7006" spans="1:3">
      <c r="A7006" s="68" t="s">
        <v>13646</v>
      </c>
      <c r="B7006" s="69" t="s">
        <v>13647</v>
      </c>
      <c r="C7006" s="70">
        <v>0</v>
      </c>
    </row>
    <row r="7007" spans="1:3">
      <c r="A7007" s="71" t="s">
        <v>13648</v>
      </c>
      <c r="B7007" s="72" t="s">
        <v>13649</v>
      </c>
      <c r="C7007" s="73">
        <v>0</v>
      </c>
    </row>
    <row r="7008" spans="1:3">
      <c r="A7008" s="68" t="s">
        <v>13650</v>
      </c>
      <c r="B7008" s="69" t="s">
        <v>13651</v>
      </c>
      <c r="C7008" s="70">
        <v>0</v>
      </c>
    </row>
    <row r="7009" spans="1:3">
      <c r="A7009" s="71" t="s">
        <v>13652</v>
      </c>
      <c r="B7009" s="72" t="s">
        <v>13653</v>
      </c>
      <c r="C7009" s="73">
        <v>0</v>
      </c>
    </row>
    <row r="7010" spans="1:3">
      <c r="A7010" s="68" t="s">
        <v>13654</v>
      </c>
      <c r="B7010" s="69" t="s">
        <v>13655</v>
      </c>
      <c r="C7010" s="70">
        <v>0</v>
      </c>
    </row>
    <row r="7011" spans="1:3">
      <c r="A7011" s="71" t="s">
        <v>13656</v>
      </c>
      <c r="B7011" s="72" t="s">
        <v>13657</v>
      </c>
      <c r="C7011" s="73">
        <v>0</v>
      </c>
    </row>
    <row r="7012" spans="1:3">
      <c r="A7012" s="68" t="s">
        <v>13658</v>
      </c>
      <c r="B7012" s="69" t="s">
        <v>13659</v>
      </c>
      <c r="C7012" s="70">
        <v>0</v>
      </c>
    </row>
    <row r="7013" spans="1:3">
      <c r="A7013" s="71" t="s">
        <v>13660</v>
      </c>
      <c r="B7013" s="72" t="s">
        <v>13661</v>
      </c>
      <c r="C7013" s="73">
        <v>0</v>
      </c>
    </row>
    <row r="7014" spans="1:3">
      <c r="A7014" s="68" t="s">
        <v>13662</v>
      </c>
      <c r="B7014" s="69" t="s">
        <v>13663</v>
      </c>
      <c r="C7014" s="70">
        <v>0</v>
      </c>
    </row>
    <row r="7015" spans="1:3">
      <c r="A7015" s="71" t="s">
        <v>13664</v>
      </c>
      <c r="B7015" s="72" t="s">
        <v>13665</v>
      </c>
      <c r="C7015" s="73">
        <v>0</v>
      </c>
    </row>
    <row r="7016" spans="1:3">
      <c r="A7016" s="68" t="s">
        <v>13666</v>
      </c>
      <c r="B7016" s="69" t="s">
        <v>13667</v>
      </c>
      <c r="C7016" s="70">
        <v>0</v>
      </c>
    </row>
    <row r="7017" spans="1:3">
      <c r="A7017" s="71" t="s">
        <v>13668</v>
      </c>
      <c r="B7017" s="72" t="s">
        <v>13669</v>
      </c>
      <c r="C7017" s="73">
        <v>0</v>
      </c>
    </row>
    <row r="7018" spans="1:3">
      <c r="A7018" s="68" t="s">
        <v>13670</v>
      </c>
      <c r="B7018" s="69" t="s">
        <v>13671</v>
      </c>
      <c r="C7018" s="70">
        <v>0</v>
      </c>
    </row>
    <row r="7019" spans="1:3">
      <c r="A7019" s="71" t="s">
        <v>13672</v>
      </c>
      <c r="B7019" s="72" t="s">
        <v>13673</v>
      </c>
      <c r="C7019" s="73">
        <v>0</v>
      </c>
    </row>
    <row r="7020" spans="1:3">
      <c r="A7020" s="68" t="s">
        <v>13674</v>
      </c>
      <c r="B7020" s="69" t="s">
        <v>13675</v>
      </c>
      <c r="C7020" s="70">
        <v>0</v>
      </c>
    </row>
    <row r="7021" spans="1:3">
      <c r="A7021" s="71" t="s">
        <v>13676</v>
      </c>
      <c r="B7021" s="72" t="s">
        <v>13677</v>
      </c>
      <c r="C7021" s="73">
        <v>0</v>
      </c>
    </row>
    <row r="7022" spans="1:3">
      <c r="A7022" s="68" t="s">
        <v>13678</v>
      </c>
      <c r="B7022" s="69" t="s">
        <v>13679</v>
      </c>
      <c r="C7022" s="70">
        <v>0</v>
      </c>
    </row>
    <row r="7023" spans="1:3">
      <c r="A7023" s="71" t="s">
        <v>13680</v>
      </c>
      <c r="B7023" s="72" t="s">
        <v>13681</v>
      </c>
      <c r="C7023" s="73">
        <v>0</v>
      </c>
    </row>
    <row r="7024" spans="1:3">
      <c r="A7024" s="68" t="s">
        <v>13682</v>
      </c>
      <c r="B7024" s="69" t="s">
        <v>13683</v>
      </c>
      <c r="C7024" s="70">
        <v>0</v>
      </c>
    </row>
    <row r="7025" spans="1:3">
      <c r="A7025" s="71" t="s">
        <v>13684</v>
      </c>
      <c r="B7025" s="72" t="s">
        <v>13685</v>
      </c>
      <c r="C7025" s="73">
        <v>0</v>
      </c>
    </row>
    <row r="7026" spans="1:3">
      <c r="A7026" s="68" t="s">
        <v>13686</v>
      </c>
      <c r="B7026" s="69" t="s">
        <v>13687</v>
      </c>
      <c r="C7026" s="70">
        <v>1E-3</v>
      </c>
    </row>
    <row r="7027" spans="1:3">
      <c r="A7027" s="71" t="s">
        <v>13688</v>
      </c>
      <c r="B7027" s="72" t="s">
        <v>13689</v>
      </c>
      <c r="C7027" s="73">
        <v>5.0000000000000001E-3</v>
      </c>
    </row>
    <row r="7028" spans="1:3">
      <c r="A7028" s="68" t="s">
        <v>13690</v>
      </c>
      <c r="B7028" s="69" t="s">
        <v>13689</v>
      </c>
      <c r="C7028" s="70">
        <v>0.01</v>
      </c>
    </row>
    <row r="7029" spans="1:3">
      <c r="A7029" s="71" t="s">
        <v>13691</v>
      </c>
      <c r="B7029" s="72" t="s">
        <v>13692</v>
      </c>
      <c r="C7029" s="73">
        <v>0</v>
      </c>
    </row>
    <row r="7030" spans="1:3">
      <c r="A7030" s="68" t="s">
        <v>13693</v>
      </c>
      <c r="B7030" s="69" t="s">
        <v>13694</v>
      </c>
      <c r="C7030" s="70">
        <v>0</v>
      </c>
    </row>
    <row r="7031" spans="1:3">
      <c r="A7031" s="71" t="s">
        <v>13695</v>
      </c>
      <c r="B7031" s="72" t="s">
        <v>13696</v>
      </c>
      <c r="C7031" s="73">
        <v>0</v>
      </c>
    </row>
    <row r="7032" spans="1:3">
      <c r="A7032" s="68" t="s">
        <v>13697</v>
      </c>
      <c r="B7032" s="69" t="s">
        <v>13698</v>
      </c>
      <c r="C7032" s="70">
        <v>0</v>
      </c>
    </row>
    <row r="7033" spans="1:3">
      <c r="A7033" s="71" t="s">
        <v>13699</v>
      </c>
      <c r="B7033" s="72" t="s">
        <v>13700</v>
      </c>
      <c r="C7033" s="73">
        <v>0</v>
      </c>
    </row>
    <row r="7034" spans="1:3">
      <c r="A7034" s="68" t="s">
        <v>13701</v>
      </c>
      <c r="B7034" s="69" t="s">
        <v>13702</v>
      </c>
      <c r="C7034" s="70">
        <v>0</v>
      </c>
    </row>
    <row r="7035" spans="1:3">
      <c r="A7035" s="71" t="s">
        <v>13703</v>
      </c>
      <c r="B7035" s="72" t="s">
        <v>13704</v>
      </c>
      <c r="C7035" s="73">
        <v>0</v>
      </c>
    </row>
    <row r="7036" spans="1:3">
      <c r="A7036" s="68" t="s">
        <v>13705</v>
      </c>
      <c r="B7036" s="69" t="s">
        <v>13706</v>
      </c>
      <c r="C7036" s="70">
        <v>0</v>
      </c>
    </row>
    <row r="7037" spans="1:3">
      <c r="A7037" s="71" t="s">
        <v>13707</v>
      </c>
      <c r="B7037" s="72" t="s">
        <v>13708</v>
      </c>
      <c r="C7037" s="73">
        <v>0</v>
      </c>
    </row>
    <row r="7038" spans="1:3">
      <c r="A7038" s="68" t="s">
        <v>13709</v>
      </c>
      <c r="B7038" s="69" t="s">
        <v>13710</v>
      </c>
      <c r="C7038" s="70">
        <v>0</v>
      </c>
    </row>
    <row r="7039" spans="1:3">
      <c r="A7039" s="71" t="s">
        <v>13711</v>
      </c>
      <c r="B7039" s="72" t="s">
        <v>13712</v>
      </c>
      <c r="C7039" s="73">
        <v>0</v>
      </c>
    </row>
    <row r="7040" spans="1:3">
      <c r="A7040" s="68" t="s">
        <v>13713</v>
      </c>
      <c r="B7040" s="69" t="s">
        <v>13714</v>
      </c>
      <c r="C7040" s="70">
        <v>0</v>
      </c>
    </row>
    <row r="7041" spans="1:3">
      <c r="A7041" s="71" t="s">
        <v>13715</v>
      </c>
      <c r="B7041" s="72" t="s">
        <v>13716</v>
      </c>
      <c r="C7041" s="73">
        <v>0</v>
      </c>
    </row>
    <row r="7042" spans="1:3">
      <c r="A7042" s="68" t="s">
        <v>13717</v>
      </c>
      <c r="B7042" s="69" t="s">
        <v>13718</v>
      </c>
      <c r="C7042" s="70">
        <v>0</v>
      </c>
    </row>
    <row r="7043" spans="1:3">
      <c r="A7043" s="71" t="s">
        <v>13719</v>
      </c>
      <c r="B7043" s="72" t="s">
        <v>13720</v>
      </c>
      <c r="C7043" s="73">
        <v>0</v>
      </c>
    </row>
    <row r="7044" spans="1:3">
      <c r="A7044" s="68" t="s">
        <v>13721</v>
      </c>
      <c r="B7044" s="69" t="s">
        <v>13722</v>
      </c>
      <c r="C7044" s="70">
        <v>0</v>
      </c>
    </row>
    <row r="7045" spans="1:3">
      <c r="A7045" s="71" t="s">
        <v>13723</v>
      </c>
      <c r="B7045" s="72" t="s">
        <v>9337</v>
      </c>
      <c r="C7045" s="73">
        <v>0</v>
      </c>
    </row>
    <row r="7046" spans="1:3">
      <c r="A7046" s="68" t="s">
        <v>13724</v>
      </c>
      <c r="B7046" s="69" t="s">
        <v>13725</v>
      </c>
      <c r="C7046" s="70">
        <v>0</v>
      </c>
    </row>
    <row r="7047" spans="1:3">
      <c r="A7047" s="71" t="s">
        <v>13726</v>
      </c>
      <c r="B7047" s="72" t="s">
        <v>13727</v>
      </c>
      <c r="C7047" s="73">
        <v>0</v>
      </c>
    </row>
    <row r="7048" spans="1:3">
      <c r="A7048" s="68" t="s">
        <v>13728</v>
      </c>
      <c r="B7048" s="69" t="s">
        <v>13729</v>
      </c>
      <c r="C7048" s="70">
        <v>0</v>
      </c>
    </row>
    <row r="7049" spans="1:3">
      <c r="A7049" s="71" t="s">
        <v>13730</v>
      </c>
      <c r="B7049" s="72" t="s">
        <v>13731</v>
      </c>
      <c r="C7049" s="73">
        <v>0</v>
      </c>
    </row>
    <row r="7050" spans="1:3">
      <c r="A7050" s="68" t="s">
        <v>13732</v>
      </c>
      <c r="B7050" s="69" t="s">
        <v>13733</v>
      </c>
      <c r="C7050" s="70">
        <v>0</v>
      </c>
    </row>
    <row r="7051" spans="1:3">
      <c r="A7051" s="71" t="s">
        <v>13734</v>
      </c>
      <c r="B7051" s="72" t="s">
        <v>13735</v>
      </c>
      <c r="C7051" s="73">
        <v>0</v>
      </c>
    </row>
    <row r="7052" spans="1:3">
      <c r="A7052" s="68" t="s">
        <v>13736</v>
      </c>
      <c r="B7052" s="69" t="s">
        <v>13737</v>
      </c>
      <c r="C7052" s="70">
        <v>0</v>
      </c>
    </row>
    <row r="7053" spans="1:3">
      <c r="A7053" s="71" t="s">
        <v>13738</v>
      </c>
      <c r="B7053" s="72" t="s">
        <v>13739</v>
      </c>
      <c r="C7053" s="73">
        <v>0</v>
      </c>
    </row>
    <row r="7054" spans="1:3">
      <c r="A7054" s="68" t="s">
        <v>13740</v>
      </c>
      <c r="B7054" s="69" t="s">
        <v>13741</v>
      </c>
      <c r="C7054" s="70">
        <v>0</v>
      </c>
    </row>
    <row r="7055" spans="1:3">
      <c r="A7055" s="71" t="s">
        <v>13742</v>
      </c>
      <c r="B7055" s="72" t="s">
        <v>13743</v>
      </c>
      <c r="C7055" s="73">
        <v>0</v>
      </c>
    </row>
    <row r="7056" spans="1:3">
      <c r="A7056" s="68" t="s">
        <v>13744</v>
      </c>
      <c r="B7056" s="69" t="s">
        <v>13745</v>
      </c>
      <c r="C7056" s="70">
        <v>0</v>
      </c>
    </row>
    <row r="7057" spans="1:3">
      <c r="A7057" s="71" t="s">
        <v>13746</v>
      </c>
      <c r="B7057" s="72" t="s">
        <v>13747</v>
      </c>
      <c r="C7057" s="73">
        <v>0</v>
      </c>
    </row>
    <row r="7058" spans="1:3">
      <c r="A7058" s="68" t="s">
        <v>13748</v>
      </c>
      <c r="B7058" s="69" t="s">
        <v>13749</v>
      </c>
      <c r="C7058" s="70">
        <v>0</v>
      </c>
    </row>
    <row r="7059" spans="1:3">
      <c r="A7059" s="71" t="s">
        <v>13750</v>
      </c>
      <c r="B7059" s="72" t="s">
        <v>13751</v>
      </c>
      <c r="C7059" s="73">
        <v>0</v>
      </c>
    </row>
    <row r="7060" spans="1:3">
      <c r="A7060" s="68" t="s">
        <v>13752</v>
      </c>
      <c r="B7060" s="69" t="s">
        <v>13753</v>
      </c>
      <c r="C7060" s="70">
        <v>0</v>
      </c>
    </row>
    <row r="7061" spans="1:3">
      <c r="A7061" s="71" t="s">
        <v>13754</v>
      </c>
      <c r="B7061" s="72" t="s">
        <v>13755</v>
      </c>
      <c r="C7061" s="73">
        <v>0</v>
      </c>
    </row>
    <row r="7062" spans="1:3">
      <c r="A7062" s="68" t="s">
        <v>13756</v>
      </c>
      <c r="B7062" s="69" t="s">
        <v>13757</v>
      </c>
      <c r="C7062" s="70">
        <v>0</v>
      </c>
    </row>
    <row r="7063" spans="1:3">
      <c r="A7063" s="71" t="s">
        <v>13758</v>
      </c>
      <c r="B7063" s="72" t="s">
        <v>13759</v>
      </c>
      <c r="C7063" s="73">
        <v>0</v>
      </c>
    </row>
    <row r="7064" spans="1:3">
      <c r="A7064" s="68" t="s">
        <v>13760</v>
      </c>
      <c r="B7064" s="69" t="s">
        <v>13761</v>
      </c>
      <c r="C7064" s="70">
        <v>0</v>
      </c>
    </row>
    <row r="7065" spans="1:3">
      <c r="A7065" s="71" t="s">
        <v>13762</v>
      </c>
      <c r="B7065" s="72" t="s">
        <v>13763</v>
      </c>
      <c r="C7065" s="73">
        <v>0</v>
      </c>
    </row>
    <row r="7066" spans="1:3">
      <c r="A7066" s="68" t="s">
        <v>13764</v>
      </c>
      <c r="B7066" s="69" t="s">
        <v>13765</v>
      </c>
      <c r="C7066" s="70">
        <v>0</v>
      </c>
    </row>
    <row r="7067" spans="1:3">
      <c r="A7067" s="71" t="s">
        <v>13766</v>
      </c>
      <c r="B7067" s="72" t="s">
        <v>13767</v>
      </c>
      <c r="C7067" s="73">
        <v>0</v>
      </c>
    </row>
    <row r="7068" spans="1:3">
      <c r="A7068" s="68" t="s">
        <v>13768</v>
      </c>
      <c r="B7068" s="69" t="s">
        <v>13769</v>
      </c>
      <c r="C7068" s="70">
        <v>0</v>
      </c>
    </row>
    <row r="7069" spans="1:3">
      <c r="A7069" s="71" t="s">
        <v>13770</v>
      </c>
      <c r="B7069" s="72" t="s">
        <v>13771</v>
      </c>
      <c r="C7069" s="73">
        <v>0</v>
      </c>
    </row>
    <row r="7070" spans="1:3">
      <c r="A7070" s="68" t="s">
        <v>13772</v>
      </c>
      <c r="B7070" s="69" t="s">
        <v>13773</v>
      </c>
      <c r="C7070" s="70">
        <v>0</v>
      </c>
    </row>
    <row r="7071" spans="1:3">
      <c r="A7071" s="71" t="s">
        <v>13774</v>
      </c>
      <c r="B7071" s="72" t="s">
        <v>13775</v>
      </c>
      <c r="C7071" s="73">
        <v>0</v>
      </c>
    </row>
    <row r="7072" spans="1:3">
      <c r="A7072" s="68" t="s">
        <v>13776</v>
      </c>
      <c r="B7072" s="69" t="s">
        <v>13777</v>
      </c>
      <c r="C7072" s="70">
        <v>0</v>
      </c>
    </row>
    <row r="7073" spans="1:3">
      <c r="A7073" s="71" t="s">
        <v>13778</v>
      </c>
      <c r="B7073" s="72" t="s">
        <v>13779</v>
      </c>
      <c r="C7073" s="73">
        <v>0</v>
      </c>
    </row>
    <row r="7074" spans="1:3">
      <c r="A7074" s="68" t="s">
        <v>13780</v>
      </c>
      <c r="B7074" s="69" t="s">
        <v>13781</v>
      </c>
      <c r="C7074" s="70">
        <v>0</v>
      </c>
    </row>
    <row r="7075" spans="1:3">
      <c r="A7075" s="71" t="s">
        <v>13782</v>
      </c>
      <c r="B7075" s="72" t="s">
        <v>13783</v>
      </c>
      <c r="C7075" s="73">
        <v>0</v>
      </c>
    </row>
    <row r="7076" spans="1:3">
      <c r="A7076" s="68" t="s">
        <v>13784</v>
      </c>
      <c r="B7076" s="69" t="s">
        <v>13785</v>
      </c>
      <c r="C7076" s="70">
        <v>0</v>
      </c>
    </row>
    <row r="7077" spans="1:3">
      <c r="A7077" s="71" t="s">
        <v>13786</v>
      </c>
      <c r="B7077" s="72" t="s">
        <v>13787</v>
      </c>
      <c r="C7077" s="73">
        <v>0</v>
      </c>
    </row>
    <row r="7078" spans="1:3">
      <c r="A7078" s="68" t="s">
        <v>13788</v>
      </c>
      <c r="B7078" s="69" t="s">
        <v>13789</v>
      </c>
      <c r="C7078" s="70">
        <v>0</v>
      </c>
    </row>
    <row r="7079" spans="1:3">
      <c r="A7079" s="71" t="s">
        <v>13790</v>
      </c>
      <c r="B7079" s="72" t="s">
        <v>13791</v>
      </c>
      <c r="C7079" s="73">
        <v>0</v>
      </c>
    </row>
    <row r="7080" spans="1:3">
      <c r="A7080" s="68" t="s">
        <v>13792</v>
      </c>
      <c r="B7080" s="69" t="s">
        <v>13793</v>
      </c>
      <c r="C7080" s="70">
        <v>0</v>
      </c>
    </row>
    <row r="7081" spans="1:3">
      <c r="A7081" s="71" t="s">
        <v>13794</v>
      </c>
      <c r="B7081" s="72" t="s">
        <v>13795</v>
      </c>
      <c r="C7081" s="73">
        <v>0</v>
      </c>
    </row>
    <row r="7082" spans="1:3">
      <c r="A7082" s="68" t="s">
        <v>13796</v>
      </c>
      <c r="B7082" s="69" t="s">
        <v>13797</v>
      </c>
      <c r="C7082" s="70">
        <v>0</v>
      </c>
    </row>
    <row r="7083" spans="1:3">
      <c r="A7083" s="71" t="s">
        <v>13798</v>
      </c>
      <c r="B7083" s="72" t="s">
        <v>13799</v>
      </c>
      <c r="C7083" s="73">
        <v>0</v>
      </c>
    </row>
    <row r="7084" spans="1:3">
      <c r="A7084" s="68" t="s">
        <v>13800</v>
      </c>
      <c r="B7084" s="69" t="s">
        <v>13801</v>
      </c>
      <c r="C7084" s="70">
        <v>0</v>
      </c>
    </row>
    <row r="7085" spans="1:3">
      <c r="A7085" s="71" t="s">
        <v>13802</v>
      </c>
      <c r="B7085" s="72" t="s">
        <v>13803</v>
      </c>
      <c r="C7085" s="73">
        <v>0</v>
      </c>
    </row>
    <row r="7086" spans="1:3">
      <c r="A7086" s="68" t="s">
        <v>13804</v>
      </c>
      <c r="B7086" s="69" t="s">
        <v>13805</v>
      </c>
      <c r="C7086" s="70">
        <v>0</v>
      </c>
    </row>
    <row r="7087" spans="1:3">
      <c r="A7087" s="71" t="s">
        <v>13806</v>
      </c>
      <c r="B7087" s="72" t="s">
        <v>13807</v>
      </c>
      <c r="C7087" s="73">
        <v>0</v>
      </c>
    </row>
    <row r="7088" spans="1:3">
      <c r="A7088" s="68" t="s">
        <v>13808</v>
      </c>
      <c r="B7088" s="69" t="s">
        <v>13809</v>
      </c>
      <c r="C7088" s="70">
        <v>0</v>
      </c>
    </row>
    <row r="7089" spans="1:3">
      <c r="A7089" s="71" t="s">
        <v>13810</v>
      </c>
      <c r="B7089" s="72" t="s">
        <v>13811</v>
      </c>
      <c r="C7089" s="73">
        <v>0</v>
      </c>
    </row>
    <row r="7090" spans="1:3">
      <c r="A7090" s="68" t="s">
        <v>13812</v>
      </c>
      <c r="B7090" s="69" t="s">
        <v>13813</v>
      </c>
      <c r="C7090" s="70">
        <v>0</v>
      </c>
    </row>
    <row r="7091" spans="1:3">
      <c r="A7091" s="71" t="s">
        <v>13814</v>
      </c>
      <c r="B7091" s="72" t="s">
        <v>13815</v>
      </c>
      <c r="C7091" s="73">
        <v>0</v>
      </c>
    </row>
    <row r="7092" spans="1:3">
      <c r="A7092" s="68" t="s">
        <v>13816</v>
      </c>
      <c r="B7092" s="69" t="s">
        <v>13817</v>
      </c>
      <c r="C7092" s="70">
        <v>0</v>
      </c>
    </row>
    <row r="7093" spans="1:3">
      <c r="A7093" s="71" t="s">
        <v>13818</v>
      </c>
      <c r="B7093" s="72" t="s">
        <v>13819</v>
      </c>
      <c r="C7093" s="73">
        <v>0</v>
      </c>
    </row>
    <row r="7094" spans="1:3">
      <c r="A7094" s="68" t="s">
        <v>13820</v>
      </c>
      <c r="B7094" s="69" t="s">
        <v>13821</v>
      </c>
      <c r="C7094" s="70">
        <v>0</v>
      </c>
    </row>
    <row r="7095" spans="1:3">
      <c r="A7095" s="71" t="s">
        <v>13822</v>
      </c>
      <c r="B7095" s="72" t="s">
        <v>13823</v>
      </c>
      <c r="C7095" s="73">
        <v>0</v>
      </c>
    </row>
    <row r="7096" spans="1:3">
      <c r="A7096" s="68" t="s">
        <v>13824</v>
      </c>
      <c r="B7096" s="69" t="s">
        <v>13825</v>
      </c>
      <c r="C7096" s="70">
        <v>0</v>
      </c>
    </row>
    <row r="7097" spans="1:3">
      <c r="A7097" s="71" t="s">
        <v>13826</v>
      </c>
      <c r="B7097" s="72" t="s">
        <v>13827</v>
      </c>
      <c r="C7097" s="73">
        <v>0</v>
      </c>
    </row>
    <row r="7098" spans="1:3">
      <c r="A7098" s="68" t="s">
        <v>13828</v>
      </c>
      <c r="B7098" s="69" t="s">
        <v>13829</v>
      </c>
      <c r="C7098" s="70">
        <v>0</v>
      </c>
    </row>
    <row r="7099" spans="1:3">
      <c r="A7099" s="71" t="s">
        <v>13830</v>
      </c>
      <c r="B7099" s="72" t="s">
        <v>13831</v>
      </c>
      <c r="C7099" s="73">
        <v>0</v>
      </c>
    </row>
    <row r="7100" spans="1:3">
      <c r="A7100" s="68" t="s">
        <v>13832</v>
      </c>
      <c r="B7100" s="69" t="s">
        <v>13833</v>
      </c>
      <c r="C7100" s="70">
        <v>0</v>
      </c>
    </row>
    <row r="7101" spans="1:3">
      <c r="A7101" s="71" t="s">
        <v>13834</v>
      </c>
      <c r="B7101" s="72" t="s">
        <v>13835</v>
      </c>
      <c r="C7101" s="73">
        <v>0</v>
      </c>
    </row>
    <row r="7102" spans="1:3">
      <c r="A7102" s="68" t="s">
        <v>13836</v>
      </c>
      <c r="B7102" s="69" t="s">
        <v>13837</v>
      </c>
      <c r="C7102" s="70">
        <v>0</v>
      </c>
    </row>
    <row r="7103" spans="1:3">
      <c r="A7103" s="71" t="s">
        <v>13838</v>
      </c>
      <c r="B7103" s="72" t="s">
        <v>13839</v>
      </c>
      <c r="C7103" s="73">
        <v>0</v>
      </c>
    </row>
    <row r="7104" spans="1:3">
      <c r="A7104" s="68" t="s">
        <v>13840</v>
      </c>
      <c r="B7104" s="69" t="s">
        <v>13841</v>
      </c>
      <c r="C7104" s="70">
        <v>0</v>
      </c>
    </row>
    <row r="7105" spans="1:3">
      <c r="A7105" s="71" t="s">
        <v>13842</v>
      </c>
      <c r="B7105" s="72" t="s">
        <v>13843</v>
      </c>
      <c r="C7105" s="73">
        <v>0</v>
      </c>
    </row>
    <row r="7106" spans="1:3">
      <c r="A7106" s="68" t="s">
        <v>13844</v>
      </c>
      <c r="B7106" s="69" t="s">
        <v>13845</v>
      </c>
      <c r="C7106" s="70">
        <v>5.0000000000000001E-3</v>
      </c>
    </row>
    <row r="7107" spans="1:3">
      <c r="A7107" s="71" t="s">
        <v>13846</v>
      </c>
      <c r="B7107" s="72" t="s">
        <v>13847</v>
      </c>
      <c r="C7107" s="73">
        <v>0</v>
      </c>
    </row>
    <row r="7108" spans="1:3">
      <c r="A7108" s="68" t="s">
        <v>13848</v>
      </c>
      <c r="B7108" s="69" t="s">
        <v>13849</v>
      </c>
      <c r="C7108" s="70">
        <v>0</v>
      </c>
    </row>
    <row r="7109" spans="1:3">
      <c r="A7109" s="71" t="s">
        <v>13850</v>
      </c>
      <c r="B7109" s="72" t="s">
        <v>13851</v>
      </c>
      <c r="C7109" s="73">
        <v>0</v>
      </c>
    </row>
    <row r="7110" spans="1:3">
      <c r="A7110" s="68" t="s">
        <v>13852</v>
      </c>
      <c r="B7110" s="69" t="s">
        <v>13853</v>
      </c>
      <c r="C7110" s="70">
        <v>0</v>
      </c>
    </row>
    <row r="7111" spans="1:3">
      <c r="A7111" s="71" t="s">
        <v>13854</v>
      </c>
      <c r="B7111" s="72" t="s">
        <v>13855</v>
      </c>
      <c r="C7111" s="73">
        <v>0</v>
      </c>
    </row>
    <row r="7112" spans="1:3">
      <c r="A7112" s="68" t="s">
        <v>13856</v>
      </c>
      <c r="B7112" s="69" t="s">
        <v>13857</v>
      </c>
      <c r="C7112" s="70">
        <v>0</v>
      </c>
    </row>
    <row r="7113" spans="1:3">
      <c r="A7113" s="71" t="s">
        <v>13858</v>
      </c>
      <c r="B7113" s="72" t="s">
        <v>13859</v>
      </c>
      <c r="C7113" s="73">
        <v>0</v>
      </c>
    </row>
    <row r="7114" spans="1:3">
      <c r="A7114" s="68" t="s">
        <v>13860</v>
      </c>
      <c r="B7114" s="69" t="s">
        <v>13835</v>
      </c>
      <c r="C7114" s="70">
        <v>0</v>
      </c>
    </row>
    <row r="7115" spans="1:3">
      <c r="A7115" s="71" t="s">
        <v>13861</v>
      </c>
      <c r="B7115" s="72" t="s">
        <v>13862</v>
      </c>
      <c r="C7115" s="73">
        <v>0</v>
      </c>
    </row>
    <row r="7116" spans="1:3">
      <c r="A7116" s="68" t="s">
        <v>13863</v>
      </c>
      <c r="B7116" s="69" t="s">
        <v>13864</v>
      </c>
      <c r="C7116" s="70">
        <v>0</v>
      </c>
    </row>
    <row r="7117" spans="1:3">
      <c r="A7117" s="71" t="s">
        <v>13865</v>
      </c>
      <c r="B7117" s="72" t="s">
        <v>13866</v>
      </c>
      <c r="C7117" s="73">
        <v>0</v>
      </c>
    </row>
    <row r="7118" spans="1:3">
      <c r="A7118" s="68" t="s">
        <v>13867</v>
      </c>
      <c r="B7118" s="69" t="s">
        <v>13868</v>
      </c>
      <c r="C7118" s="70">
        <v>0</v>
      </c>
    </row>
    <row r="7119" spans="1:3">
      <c r="A7119" s="71" t="s">
        <v>13869</v>
      </c>
      <c r="B7119" s="72" t="s">
        <v>13870</v>
      </c>
      <c r="C7119" s="73">
        <v>0</v>
      </c>
    </row>
    <row r="7120" spans="1:3">
      <c r="A7120" s="68" t="s">
        <v>13871</v>
      </c>
      <c r="B7120" s="69" t="s">
        <v>13872</v>
      </c>
      <c r="C7120" s="70">
        <v>0.02</v>
      </c>
    </row>
    <row r="7121" spans="1:3">
      <c r="A7121" s="71" t="s">
        <v>13873</v>
      </c>
      <c r="B7121" s="72" t="s">
        <v>13874</v>
      </c>
      <c r="C7121" s="73">
        <v>1.4E-2</v>
      </c>
    </row>
    <row r="7122" spans="1:3">
      <c r="A7122" s="68" t="s">
        <v>13875</v>
      </c>
      <c r="B7122" s="69" t="s">
        <v>13876</v>
      </c>
      <c r="C7122" s="70">
        <v>3.0000000000000001E-3</v>
      </c>
    </row>
    <row r="7123" spans="1:3">
      <c r="A7123" s="71" t="s">
        <v>13877</v>
      </c>
      <c r="B7123" s="72" t="s">
        <v>13878</v>
      </c>
      <c r="C7123" s="73">
        <v>8.0000000000000002E-3</v>
      </c>
    </row>
    <row r="7124" spans="1:3">
      <c r="A7124" s="68" t="s">
        <v>13879</v>
      </c>
      <c r="B7124" s="69" t="s">
        <v>13880</v>
      </c>
      <c r="C7124" s="70">
        <v>1.9E-2</v>
      </c>
    </row>
    <row r="7125" spans="1:3">
      <c r="A7125" s="71" t="s">
        <v>13881</v>
      </c>
      <c r="B7125" s="72" t="s">
        <v>13882</v>
      </c>
      <c r="C7125" s="73">
        <v>4.0000000000000001E-3</v>
      </c>
    </row>
    <row r="7126" spans="1:3">
      <c r="A7126" s="68" t="s">
        <v>13883</v>
      </c>
      <c r="B7126" s="69" t="s">
        <v>13884</v>
      </c>
      <c r="C7126" s="70">
        <v>1.4E-2</v>
      </c>
    </row>
    <row r="7127" spans="1:3">
      <c r="A7127" s="71" t="s">
        <v>13885</v>
      </c>
      <c r="B7127" s="72" t="s">
        <v>13886</v>
      </c>
      <c r="C7127" s="73">
        <v>1.9E-2</v>
      </c>
    </row>
    <row r="7128" spans="1:3">
      <c r="A7128" s="68" t="s">
        <v>13887</v>
      </c>
      <c r="B7128" s="69" t="s">
        <v>13888</v>
      </c>
      <c r="C7128" s="70">
        <v>1.9E-2</v>
      </c>
    </row>
    <row r="7129" spans="1:3">
      <c r="A7129" s="71" t="s">
        <v>13889</v>
      </c>
      <c r="B7129" s="72" t="s">
        <v>13890</v>
      </c>
      <c r="C7129" s="73">
        <v>6.0999999999999999E-2</v>
      </c>
    </row>
    <row r="7130" spans="1:3">
      <c r="A7130" s="68" t="s">
        <v>13891</v>
      </c>
      <c r="B7130" s="69" t="s">
        <v>13892</v>
      </c>
      <c r="C7130" s="70">
        <v>4.2999999999999997E-2</v>
      </c>
    </row>
    <row r="7131" spans="1:3">
      <c r="A7131" s="71" t="s">
        <v>13893</v>
      </c>
      <c r="B7131" s="72" t="s">
        <v>1899</v>
      </c>
      <c r="C7131" s="73">
        <v>0.215</v>
      </c>
    </row>
    <row r="7132" spans="1:3">
      <c r="A7132" s="68" t="s">
        <v>13894</v>
      </c>
      <c r="B7132" s="69" t="s">
        <v>13895</v>
      </c>
      <c r="C7132" s="70">
        <v>5.3999999999999999E-2</v>
      </c>
    </row>
    <row r="7133" spans="1:3">
      <c r="A7133" s="71" t="s">
        <v>13896</v>
      </c>
      <c r="B7133" s="72" t="s">
        <v>13897</v>
      </c>
      <c r="C7133" s="73">
        <v>5.7000000000000002E-2</v>
      </c>
    </row>
    <row r="7134" spans="1:3">
      <c r="A7134" s="68" t="s">
        <v>13898</v>
      </c>
      <c r="B7134" s="69" t="s">
        <v>13899</v>
      </c>
      <c r="C7134" s="70">
        <v>0.08</v>
      </c>
    </row>
    <row r="7135" spans="1:3">
      <c r="A7135" s="71" t="s">
        <v>13900</v>
      </c>
      <c r="B7135" s="72" t="s">
        <v>13901</v>
      </c>
      <c r="C7135" s="73">
        <v>9.4E-2</v>
      </c>
    </row>
    <row r="7136" spans="1:3">
      <c r="A7136" s="68" t="s">
        <v>13902</v>
      </c>
      <c r="B7136" s="69" t="s">
        <v>13903</v>
      </c>
      <c r="C7136" s="70">
        <v>0.122</v>
      </c>
    </row>
    <row r="7137" spans="1:3">
      <c r="A7137" s="71" t="s">
        <v>13904</v>
      </c>
      <c r="B7137" s="72" t="s">
        <v>13905</v>
      </c>
      <c r="C7137" s="73">
        <v>0.27100000000000002</v>
      </c>
    </row>
    <row r="7138" spans="1:3">
      <c r="A7138" s="68" t="s">
        <v>13906</v>
      </c>
      <c r="B7138" s="69" t="s">
        <v>13907</v>
      </c>
      <c r="C7138" s="70">
        <v>0.23799999999999999</v>
      </c>
    </row>
    <row r="7139" spans="1:3">
      <c r="A7139" s="71" t="s">
        <v>13908</v>
      </c>
      <c r="B7139" s="72" t="s">
        <v>13909</v>
      </c>
      <c r="C7139" s="73">
        <v>0.41699999999999998</v>
      </c>
    </row>
    <row r="7140" spans="1:3">
      <c r="A7140" s="68" t="s">
        <v>13910</v>
      </c>
      <c r="B7140" s="69" t="s">
        <v>13911</v>
      </c>
      <c r="C7140" s="70">
        <v>1.0999999999999999E-2</v>
      </c>
    </row>
    <row r="7141" spans="1:3">
      <c r="A7141" s="71" t="s">
        <v>13912</v>
      </c>
      <c r="B7141" s="72" t="s">
        <v>13913</v>
      </c>
      <c r="C7141" s="73">
        <v>1.2999999999999999E-2</v>
      </c>
    </row>
    <row r="7142" spans="1:3">
      <c r="A7142" s="68" t="s">
        <v>13914</v>
      </c>
      <c r="B7142" s="69" t="s">
        <v>13915</v>
      </c>
      <c r="C7142" s="70">
        <v>2.9000000000000001E-2</v>
      </c>
    </row>
    <row r="7143" spans="1:3">
      <c r="A7143" s="71" t="s">
        <v>13916</v>
      </c>
      <c r="B7143" s="72" t="s">
        <v>13917</v>
      </c>
      <c r="C7143" s="73">
        <v>5.3999999999999999E-2</v>
      </c>
    </row>
    <row r="7144" spans="1:3">
      <c r="A7144" s="68" t="s">
        <v>13918</v>
      </c>
      <c r="B7144" s="69" t="s">
        <v>13919</v>
      </c>
      <c r="C7144" s="70">
        <v>7.8E-2</v>
      </c>
    </row>
    <row r="7145" spans="1:3">
      <c r="A7145" s="71" t="s">
        <v>13920</v>
      </c>
      <c r="B7145" s="72" t="s">
        <v>13921</v>
      </c>
      <c r="C7145" s="73">
        <v>0.112</v>
      </c>
    </row>
    <row r="7146" spans="1:3">
      <c r="A7146" s="68" t="s">
        <v>13922</v>
      </c>
      <c r="B7146" s="69" t="s">
        <v>13923</v>
      </c>
      <c r="C7146" s="70">
        <v>0.27</v>
      </c>
    </row>
    <row r="7147" spans="1:3">
      <c r="A7147" s="71" t="s">
        <v>13924</v>
      </c>
      <c r="B7147" s="72" t="s">
        <v>13925</v>
      </c>
      <c r="C7147" s="73">
        <v>0.10299999999999999</v>
      </c>
    </row>
    <row r="7148" spans="1:3">
      <c r="A7148" s="68" t="s">
        <v>13926</v>
      </c>
      <c r="B7148" s="69" t="s">
        <v>13927</v>
      </c>
      <c r="C7148" s="70">
        <v>0.13800000000000001</v>
      </c>
    </row>
    <row r="7149" spans="1:3">
      <c r="A7149" s="71" t="s">
        <v>13928</v>
      </c>
      <c r="B7149" s="72" t="s">
        <v>13929</v>
      </c>
      <c r="C7149" s="73">
        <v>2.8000000000000001E-2</v>
      </c>
    </row>
    <row r="7150" spans="1:3">
      <c r="A7150" s="68" t="s">
        <v>13930</v>
      </c>
      <c r="B7150" s="69" t="s">
        <v>13931</v>
      </c>
      <c r="C7150" s="70">
        <v>2.8000000000000001E-2</v>
      </c>
    </row>
    <row r="7151" spans="1:3">
      <c r="A7151" s="71" t="s">
        <v>13932</v>
      </c>
      <c r="B7151" s="72" t="s">
        <v>13933</v>
      </c>
      <c r="C7151" s="73">
        <v>7.0000000000000007E-2</v>
      </c>
    </row>
    <row r="7152" spans="1:3">
      <c r="A7152" s="68" t="s">
        <v>13934</v>
      </c>
      <c r="B7152" s="69" t="s">
        <v>13935</v>
      </c>
      <c r="C7152" s="70">
        <v>0.45100000000000001</v>
      </c>
    </row>
    <row r="7153" spans="1:3">
      <c r="A7153" s="71" t="s">
        <v>13936</v>
      </c>
      <c r="B7153" s="72" t="s">
        <v>13937</v>
      </c>
      <c r="C7153" s="73">
        <v>0.4</v>
      </c>
    </row>
    <row r="7154" spans="1:3">
      <c r="A7154" s="68" t="s">
        <v>13938</v>
      </c>
      <c r="B7154" s="69" t="s">
        <v>13939</v>
      </c>
      <c r="C7154" s="70">
        <v>0.65500000000000003</v>
      </c>
    </row>
    <row r="7155" spans="1:3">
      <c r="A7155" s="71" t="s">
        <v>13940</v>
      </c>
      <c r="B7155" s="72" t="s">
        <v>13941</v>
      </c>
      <c r="C7155" s="73">
        <v>0</v>
      </c>
    </row>
    <row r="7156" spans="1:3">
      <c r="A7156" s="68" t="s">
        <v>13942</v>
      </c>
      <c r="B7156" s="69" t="s">
        <v>13919</v>
      </c>
      <c r="C7156" s="70">
        <v>0.129</v>
      </c>
    </row>
    <row r="7157" spans="1:3">
      <c r="A7157" s="71" t="s">
        <v>13943</v>
      </c>
      <c r="B7157" s="72" t="s">
        <v>13921</v>
      </c>
      <c r="C7157" s="73">
        <v>0.13400000000000001</v>
      </c>
    </row>
    <row r="7158" spans="1:3">
      <c r="A7158" s="68" t="s">
        <v>13944</v>
      </c>
      <c r="B7158" s="69" t="s">
        <v>13945</v>
      </c>
      <c r="C7158" s="70">
        <v>8.6999999999999994E-2</v>
      </c>
    </row>
    <row r="7159" spans="1:3">
      <c r="A7159" s="71" t="s">
        <v>13946</v>
      </c>
      <c r="B7159" s="72" t="s">
        <v>13947</v>
      </c>
      <c r="C7159" s="73">
        <v>0</v>
      </c>
    </row>
    <row r="7160" spans="1:3">
      <c r="A7160" s="68" t="s">
        <v>13948</v>
      </c>
      <c r="B7160" s="69" t="s">
        <v>13949</v>
      </c>
      <c r="C7160" s="70">
        <v>0</v>
      </c>
    </row>
    <row r="7161" spans="1:3">
      <c r="A7161" s="71" t="s">
        <v>13950</v>
      </c>
      <c r="B7161" s="72" t="s">
        <v>13951</v>
      </c>
      <c r="C7161" s="73">
        <v>0</v>
      </c>
    </row>
    <row r="7162" spans="1:3">
      <c r="A7162" s="68" t="s">
        <v>13952</v>
      </c>
      <c r="B7162" s="69" t="s">
        <v>13953</v>
      </c>
      <c r="C7162" s="70">
        <v>0.4</v>
      </c>
    </row>
    <row r="7163" spans="1:3">
      <c r="A7163" s="71" t="s">
        <v>13954</v>
      </c>
      <c r="B7163" s="72" t="s">
        <v>13955</v>
      </c>
      <c r="C7163" s="73">
        <v>2.5459999999999998</v>
      </c>
    </row>
    <row r="7164" spans="1:3">
      <c r="A7164" s="68" t="s">
        <v>13956</v>
      </c>
      <c r="B7164" s="69" t="s">
        <v>13957</v>
      </c>
      <c r="C7164" s="70">
        <v>0</v>
      </c>
    </row>
    <row r="7165" spans="1:3">
      <c r="A7165" s="71" t="s">
        <v>13958</v>
      </c>
      <c r="B7165" s="72" t="s">
        <v>13959</v>
      </c>
      <c r="C7165" s="73">
        <v>0.59399999999999997</v>
      </c>
    </row>
    <row r="7166" spans="1:3">
      <c r="A7166" s="68" t="s">
        <v>13960</v>
      </c>
      <c r="B7166" s="69" t="s">
        <v>13961</v>
      </c>
      <c r="C7166" s="70">
        <v>0.745</v>
      </c>
    </row>
    <row r="7167" spans="1:3">
      <c r="A7167" s="71" t="s">
        <v>13962</v>
      </c>
      <c r="B7167" s="72" t="s">
        <v>13963</v>
      </c>
      <c r="C7167" s="73">
        <v>0.7</v>
      </c>
    </row>
    <row r="7168" spans="1:3">
      <c r="A7168" s="68" t="s">
        <v>13964</v>
      </c>
      <c r="B7168" s="69" t="s">
        <v>13965</v>
      </c>
      <c r="C7168" s="70">
        <v>0.59399999999999997</v>
      </c>
    </row>
    <row r="7169" spans="1:3">
      <c r="A7169" s="71" t="s">
        <v>13966</v>
      </c>
      <c r="B7169" s="72" t="s">
        <v>13967</v>
      </c>
      <c r="C7169" s="73">
        <v>0.59399999999999997</v>
      </c>
    </row>
    <row r="7170" spans="1:3">
      <c r="A7170" s="68" t="s">
        <v>13968</v>
      </c>
      <c r="B7170" s="69" t="s">
        <v>13969</v>
      </c>
      <c r="C7170" s="70">
        <v>0.59399999999999997</v>
      </c>
    </row>
    <row r="7171" spans="1:3">
      <c r="A7171" s="71" t="s">
        <v>13970</v>
      </c>
      <c r="B7171" s="72" t="s">
        <v>13971</v>
      </c>
      <c r="C7171" s="73">
        <v>0.01</v>
      </c>
    </row>
    <row r="7172" spans="1:3">
      <c r="A7172" s="68" t="s">
        <v>13972</v>
      </c>
      <c r="B7172" s="69" t="s">
        <v>13973</v>
      </c>
      <c r="C7172" s="70">
        <v>0</v>
      </c>
    </row>
    <row r="7173" spans="1:3">
      <c r="A7173" s="71" t="s">
        <v>13974</v>
      </c>
      <c r="B7173" s="72" t="s">
        <v>13975</v>
      </c>
      <c r="C7173" s="73">
        <v>0</v>
      </c>
    </row>
    <row r="7174" spans="1:3">
      <c r="A7174" s="68" t="s">
        <v>13976</v>
      </c>
      <c r="B7174" s="69" t="s">
        <v>13977</v>
      </c>
      <c r="C7174" s="70">
        <v>0</v>
      </c>
    </row>
    <row r="7175" spans="1:3">
      <c r="A7175" s="71" t="s">
        <v>13978</v>
      </c>
      <c r="B7175" s="72" t="s">
        <v>13979</v>
      </c>
      <c r="C7175" s="73">
        <v>0.29499999999999998</v>
      </c>
    </row>
    <row r="7176" spans="1:3">
      <c r="A7176" s="68" t="s">
        <v>13980</v>
      </c>
      <c r="B7176" s="69" t="s">
        <v>13981</v>
      </c>
      <c r="C7176" s="70">
        <v>0.75600000000000001</v>
      </c>
    </row>
    <row r="7177" spans="1:3">
      <c r="A7177" s="71" t="s">
        <v>13982</v>
      </c>
      <c r="B7177" s="72" t="s">
        <v>13983</v>
      </c>
      <c r="C7177" s="73">
        <v>8.8000000000000007</v>
      </c>
    </row>
    <row r="7178" spans="1:3">
      <c r="A7178" s="68" t="s">
        <v>13984</v>
      </c>
      <c r="B7178" s="69" t="s">
        <v>13985</v>
      </c>
      <c r="C7178" s="70">
        <v>0</v>
      </c>
    </row>
    <row r="7179" spans="1:3">
      <c r="A7179" s="71" t="s">
        <v>13986</v>
      </c>
      <c r="B7179" s="72" t="s">
        <v>13987</v>
      </c>
      <c r="C7179" s="73">
        <v>0</v>
      </c>
    </row>
    <row r="7180" spans="1:3">
      <c r="A7180" s="68" t="s">
        <v>13988</v>
      </c>
      <c r="B7180" s="69" t="s">
        <v>13989</v>
      </c>
      <c r="C7180" s="70">
        <v>0</v>
      </c>
    </row>
    <row r="7181" spans="1:3">
      <c r="A7181" s="71" t="s">
        <v>13990</v>
      </c>
      <c r="B7181" s="72" t="s">
        <v>13991</v>
      </c>
      <c r="C7181" s="73">
        <v>0</v>
      </c>
    </row>
    <row r="7182" spans="1:3">
      <c r="A7182" s="68" t="s">
        <v>13992</v>
      </c>
      <c r="B7182" s="69" t="s">
        <v>13993</v>
      </c>
      <c r="C7182" s="70">
        <v>0</v>
      </c>
    </row>
    <row r="7183" spans="1:3">
      <c r="A7183" s="71" t="s">
        <v>13994</v>
      </c>
      <c r="B7183" s="72" t="s">
        <v>13995</v>
      </c>
      <c r="C7183" s="73">
        <v>0</v>
      </c>
    </row>
    <row r="7184" spans="1:3">
      <c r="A7184" s="68" t="s">
        <v>13996</v>
      </c>
      <c r="B7184" s="69" t="s">
        <v>13997</v>
      </c>
      <c r="C7184" s="70">
        <v>0</v>
      </c>
    </row>
    <row r="7185" spans="1:3">
      <c r="A7185" s="71" t="s">
        <v>13998</v>
      </c>
      <c r="B7185" s="72" t="s">
        <v>13999</v>
      </c>
      <c r="C7185" s="73">
        <v>3.1</v>
      </c>
    </row>
    <row r="7186" spans="1:3">
      <c r="A7186" s="68" t="s">
        <v>14000</v>
      </c>
      <c r="B7186" s="69" t="s">
        <v>14001</v>
      </c>
      <c r="C7186" s="70">
        <v>0.315</v>
      </c>
    </row>
    <row r="7187" spans="1:3">
      <c r="A7187" s="71" t="s">
        <v>14002</v>
      </c>
      <c r="B7187" s="72" t="s">
        <v>14003</v>
      </c>
      <c r="C7187" s="73">
        <v>0</v>
      </c>
    </row>
    <row r="7188" spans="1:3">
      <c r="A7188" s="68" t="s">
        <v>14004</v>
      </c>
      <c r="B7188" s="69" t="s">
        <v>14005</v>
      </c>
      <c r="C7188" s="70">
        <v>0</v>
      </c>
    </row>
    <row r="7189" spans="1:3">
      <c r="A7189" s="71" t="s">
        <v>14006</v>
      </c>
      <c r="B7189" s="72" t="s">
        <v>14007</v>
      </c>
      <c r="C7189" s="73">
        <v>0</v>
      </c>
    </row>
    <row r="7190" spans="1:3">
      <c r="A7190" s="68" t="s">
        <v>14008</v>
      </c>
      <c r="B7190" s="69" t="s">
        <v>14009</v>
      </c>
      <c r="C7190" s="70">
        <v>0</v>
      </c>
    </row>
    <row r="7191" spans="1:3">
      <c r="A7191" s="71" t="s">
        <v>14010</v>
      </c>
      <c r="B7191" s="72" t="s">
        <v>14009</v>
      </c>
      <c r="C7191" s="73">
        <v>0</v>
      </c>
    </row>
    <row r="7192" spans="1:3">
      <c r="A7192" s="68" t="s">
        <v>14011</v>
      </c>
      <c r="B7192" s="69" t="s">
        <v>14012</v>
      </c>
      <c r="C7192" s="70">
        <v>0</v>
      </c>
    </row>
    <row r="7193" spans="1:3">
      <c r="A7193" s="71" t="s">
        <v>14013</v>
      </c>
      <c r="B7193" s="72" t="s">
        <v>14014</v>
      </c>
      <c r="C7193" s="73">
        <v>0.187</v>
      </c>
    </row>
    <row r="7194" spans="1:3">
      <c r="A7194" s="68" t="s">
        <v>14015</v>
      </c>
      <c r="B7194" s="69" t="s">
        <v>14016</v>
      </c>
      <c r="C7194" s="70">
        <v>0</v>
      </c>
    </row>
    <row r="7195" spans="1:3">
      <c r="A7195" s="71" t="s">
        <v>14017</v>
      </c>
      <c r="B7195" s="72" t="s">
        <v>14018</v>
      </c>
      <c r="C7195" s="73">
        <v>0</v>
      </c>
    </row>
    <row r="7196" spans="1:3">
      <c r="A7196" s="68" t="s">
        <v>14019</v>
      </c>
      <c r="B7196" s="69" t="s">
        <v>14020</v>
      </c>
      <c r="C7196" s="70">
        <v>0</v>
      </c>
    </row>
    <row r="7197" spans="1:3">
      <c r="A7197" s="71" t="s">
        <v>14021</v>
      </c>
      <c r="B7197" s="72" t="s">
        <v>14022</v>
      </c>
      <c r="C7197" s="73">
        <v>0</v>
      </c>
    </row>
    <row r="7198" spans="1:3">
      <c r="A7198" s="68" t="s">
        <v>14023</v>
      </c>
      <c r="B7198" s="69" t="s">
        <v>14024</v>
      </c>
      <c r="C7198" s="70">
        <v>0</v>
      </c>
    </row>
    <row r="7199" spans="1:3">
      <c r="A7199" s="71" t="s">
        <v>14025</v>
      </c>
      <c r="B7199" s="72" t="s">
        <v>14026</v>
      </c>
      <c r="C7199" s="73">
        <v>0</v>
      </c>
    </row>
    <row r="7200" spans="1:3">
      <c r="A7200" s="68" t="s">
        <v>14027</v>
      </c>
      <c r="B7200" s="69" t="s">
        <v>14028</v>
      </c>
      <c r="C7200" s="70">
        <v>0</v>
      </c>
    </row>
    <row r="7201" spans="1:3">
      <c r="A7201" s="71" t="s">
        <v>14029</v>
      </c>
      <c r="B7201" s="72" t="s">
        <v>14030</v>
      </c>
      <c r="C7201" s="73">
        <v>0</v>
      </c>
    </row>
    <row r="7202" spans="1:3">
      <c r="A7202" s="68" t="s">
        <v>14031</v>
      </c>
      <c r="B7202" s="69" t="s">
        <v>14032</v>
      </c>
      <c r="C7202" s="70">
        <v>0</v>
      </c>
    </row>
    <row r="7203" spans="1:3">
      <c r="A7203" s="71" t="s">
        <v>14033</v>
      </c>
      <c r="B7203" s="72" t="s">
        <v>14034</v>
      </c>
      <c r="C7203" s="73">
        <v>7.2999999999999995E-2</v>
      </c>
    </row>
    <row r="7204" spans="1:3">
      <c r="A7204" s="68" t="s">
        <v>14035</v>
      </c>
      <c r="B7204" s="69" t="s">
        <v>14036</v>
      </c>
      <c r="C7204" s="70">
        <v>0</v>
      </c>
    </row>
    <row r="7205" spans="1:3">
      <c r="A7205" s="71" t="s">
        <v>14037</v>
      </c>
      <c r="B7205" s="72" t="s">
        <v>14038</v>
      </c>
      <c r="C7205" s="73">
        <v>0</v>
      </c>
    </row>
    <row r="7206" spans="1:3">
      <c r="A7206" s="68" t="s">
        <v>14039</v>
      </c>
      <c r="B7206" s="69" t="s">
        <v>14040</v>
      </c>
      <c r="C7206" s="70">
        <v>0</v>
      </c>
    </row>
    <row r="7207" spans="1:3">
      <c r="A7207" s="71" t="s">
        <v>14041</v>
      </c>
      <c r="B7207" s="72" t="s">
        <v>14042</v>
      </c>
      <c r="C7207" s="73">
        <v>0</v>
      </c>
    </row>
    <row r="7208" spans="1:3">
      <c r="A7208" s="68" t="s">
        <v>14043</v>
      </c>
      <c r="B7208" s="69" t="s">
        <v>14044</v>
      </c>
      <c r="C7208" s="70">
        <v>0</v>
      </c>
    </row>
    <row r="7209" spans="1:3">
      <c r="A7209" s="71" t="s">
        <v>14045</v>
      </c>
      <c r="B7209" s="72" t="s">
        <v>14046</v>
      </c>
      <c r="C7209" s="73">
        <v>0</v>
      </c>
    </row>
    <row r="7210" spans="1:3">
      <c r="A7210" s="68" t="s">
        <v>14047</v>
      </c>
      <c r="B7210" s="69" t="s">
        <v>14048</v>
      </c>
      <c r="C7210" s="70">
        <v>0</v>
      </c>
    </row>
    <row r="7211" spans="1:3">
      <c r="A7211" s="71" t="s">
        <v>14049</v>
      </c>
      <c r="B7211" s="72" t="s">
        <v>14050</v>
      </c>
      <c r="C7211" s="73">
        <v>0</v>
      </c>
    </row>
    <row r="7212" spans="1:3">
      <c r="A7212" s="68" t="s">
        <v>14051</v>
      </c>
      <c r="B7212" s="69" t="s">
        <v>14052</v>
      </c>
      <c r="C7212" s="70">
        <v>0</v>
      </c>
    </row>
    <row r="7213" spans="1:3">
      <c r="A7213" s="71" t="s">
        <v>14053</v>
      </c>
      <c r="B7213" s="72" t="s">
        <v>14054</v>
      </c>
      <c r="C7213" s="73">
        <v>0</v>
      </c>
    </row>
    <row r="7214" spans="1:3">
      <c r="A7214" s="68" t="s">
        <v>14055</v>
      </c>
      <c r="B7214" s="69" t="s">
        <v>14056</v>
      </c>
      <c r="C7214" s="70">
        <v>0</v>
      </c>
    </row>
    <row r="7215" spans="1:3">
      <c r="A7215" s="71" t="s">
        <v>14057</v>
      </c>
      <c r="B7215" s="72" t="s">
        <v>14058</v>
      </c>
      <c r="C7215" s="73">
        <v>0</v>
      </c>
    </row>
    <row r="7216" spans="1:3">
      <c r="A7216" s="68" t="s">
        <v>14059</v>
      </c>
      <c r="B7216" s="69" t="s">
        <v>14060</v>
      </c>
      <c r="C7216" s="70">
        <v>0</v>
      </c>
    </row>
    <row r="7217" spans="1:3">
      <c r="A7217" s="71" t="s">
        <v>14061</v>
      </c>
      <c r="B7217" s="72" t="s">
        <v>14062</v>
      </c>
      <c r="C7217" s="73">
        <v>0</v>
      </c>
    </row>
    <row r="7218" spans="1:3">
      <c r="A7218" s="68" t="s">
        <v>14063</v>
      </c>
      <c r="B7218" s="69" t="s">
        <v>14064</v>
      </c>
      <c r="C7218" s="70">
        <v>0</v>
      </c>
    </row>
    <row r="7219" spans="1:3">
      <c r="A7219" s="71" t="s">
        <v>14065</v>
      </c>
      <c r="B7219" s="72" t="s">
        <v>14066</v>
      </c>
      <c r="C7219" s="73">
        <v>0</v>
      </c>
    </row>
    <row r="7220" spans="1:3">
      <c r="A7220" s="68" t="s">
        <v>14067</v>
      </c>
      <c r="B7220" s="69" t="s">
        <v>14068</v>
      </c>
      <c r="C7220" s="70">
        <v>0</v>
      </c>
    </row>
    <row r="7221" spans="1:3">
      <c r="A7221" s="71" t="s">
        <v>14069</v>
      </c>
      <c r="B7221" s="72" t="s">
        <v>14070</v>
      </c>
      <c r="C7221" s="73">
        <v>0</v>
      </c>
    </row>
    <row r="7222" spans="1:3">
      <c r="A7222" s="68" t="s">
        <v>14071</v>
      </c>
      <c r="B7222" s="69" t="s">
        <v>14072</v>
      </c>
      <c r="C7222" s="70">
        <v>0</v>
      </c>
    </row>
    <row r="7223" spans="1:3">
      <c r="A7223" s="71" t="s">
        <v>14073</v>
      </c>
      <c r="B7223" s="72" t="s">
        <v>9202</v>
      </c>
      <c r="C7223" s="73">
        <v>0</v>
      </c>
    </row>
    <row r="7224" spans="1:3">
      <c r="A7224" s="68" t="s">
        <v>14074</v>
      </c>
      <c r="B7224" s="69" t="s">
        <v>14075</v>
      </c>
      <c r="C7224" s="70">
        <v>0</v>
      </c>
    </row>
    <row r="7225" spans="1:3">
      <c r="A7225" s="71" t="s">
        <v>14076</v>
      </c>
      <c r="B7225" s="72" t="s">
        <v>14077</v>
      </c>
      <c r="C7225" s="73">
        <v>0</v>
      </c>
    </row>
    <row r="7226" spans="1:3">
      <c r="A7226" s="68" t="s">
        <v>14078</v>
      </c>
      <c r="B7226" s="69" t="s">
        <v>14079</v>
      </c>
      <c r="C7226" s="70">
        <v>0</v>
      </c>
    </row>
    <row r="7227" spans="1:3">
      <c r="A7227" s="71" t="s">
        <v>14080</v>
      </c>
      <c r="B7227" s="72" t="s">
        <v>14081</v>
      </c>
      <c r="C7227" s="73">
        <v>0</v>
      </c>
    </row>
    <row r="7228" spans="1:3">
      <c r="A7228" s="68" t="s">
        <v>14082</v>
      </c>
      <c r="B7228" s="69" t="s">
        <v>14083</v>
      </c>
      <c r="C7228" s="70">
        <v>0</v>
      </c>
    </row>
    <row r="7229" spans="1:3">
      <c r="A7229" s="71" t="s">
        <v>14084</v>
      </c>
      <c r="B7229" s="72" t="s">
        <v>14085</v>
      </c>
      <c r="C7229" s="73">
        <v>0</v>
      </c>
    </row>
    <row r="7230" spans="1:3">
      <c r="A7230" s="68" t="s">
        <v>14086</v>
      </c>
      <c r="B7230" s="69" t="s">
        <v>14087</v>
      </c>
      <c r="C7230" s="70">
        <v>0</v>
      </c>
    </row>
    <row r="7231" spans="1:3">
      <c r="A7231" s="71" t="s">
        <v>14088</v>
      </c>
      <c r="B7231" s="72" t="s">
        <v>14089</v>
      </c>
      <c r="C7231" s="73">
        <v>0</v>
      </c>
    </row>
    <row r="7232" spans="1:3">
      <c r="A7232" s="68" t="s">
        <v>14090</v>
      </c>
      <c r="B7232" s="69" t="s">
        <v>14091</v>
      </c>
      <c r="C7232" s="70">
        <v>0</v>
      </c>
    </row>
    <row r="7233" spans="1:3">
      <c r="A7233" s="71" t="s">
        <v>14092</v>
      </c>
      <c r="B7233" s="72" t="s">
        <v>14093</v>
      </c>
      <c r="C7233" s="73">
        <v>0</v>
      </c>
    </row>
    <row r="7234" spans="1:3">
      <c r="A7234" s="68" t="s">
        <v>14094</v>
      </c>
      <c r="B7234" s="69" t="s">
        <v>14095</v>
      </c>
      <c r="C7234" s="70">
        <v>0</v>
      </c>
    </row>
    <row r="7235" spans="1:3">
      <c r="A7235" s="71" t="s">
        <v>14096</v>
      </c>
      <c r="B7235" s="72" t="s">
        <v>14097</v>
      </c>
      <c r="C7235" s="73">
        <v>0</v>
      </c>
    </row>
    <row r="7236" spans="1:3">
      <c r="A7236" s="68" t="s">
        <v>14098</v>
      </c>
      <c r="B7236" s="69" t="s">
        <v>14099</v>
      </c>
      <c r="C7236" s="70">
        <v>0</v>
      </c>
    </row>
    <row r="7237" spans="1:3">
      <c r="A7237" s="71" t="s">
        <v>14100</v>
      </c>
      <c r="B7237" s="72" t="s">
        <v>14101</v>
      </c>
      <c r="C7237" s="73">
        <v>0</v>
      </c>
    </row>
    <row r="7238" spans="1:3">
      <c r="A7238" s="68" t="s">
        <v>14102</v>
      </c>
      <c r="B7238" s="69" t="s">
        <v>14103</v>
      </c>
      <c r="C7238" s="70">
        <v>0</v>
      </c>
    </row>
    <row r="7239" spans="1:3">
      <c r="A7239" s="71" t="s">
        <v>14104</v>
      </c>
      <c r="B7239" s="72" t="s">
        <v>14105</v>
      </c>
      <c r="C7239" s="73">
        <v>0</v>
      </c>
    </row>
    <row r="7240" spans="1:3">
      <c r="A7240" s="68" t="s">
        <v>14106</v>
      </c>
      <c r="B7240" s="69" t="s">
        <v>14107</v>
      </c>
      <c r="C7240" s="70">
        <v>0</v>
      </c>
    </row>
    <row r="7241" spans="1:3">
      <c r="A7241" s="71" t="s">
        <v>14108</v>
      </c>
      <c r="B7241" s="72" t="s">
        <v>14109</v>
      </c>
      <c r="C7241" s="73">
        <v>0</v>
      </c>
    </row>
    <row r="7242" spans="1:3">
      <c r="A7242" s="68" t="s">
        <v>14110</v>
      </c>
      <c r="B7242" s="69" t="s">
        <v>14111</v>
      </c>
      <c r="C7242" s="70">
        <v>0</v>
      </c>
    </row>
    <row r="7243" spans="1:3">
      <c r="A7243" s="71" t="s">
        <v>14112</v>
      </c>
      <c r="B7243" s="72" t="s">
        <v>14113</v>
      </c>
      <c r="C7243" s="73">
        <v>0</v>
      </c>
    </row>
    <row r="7244" spans="1:3">
      <c r="A7244" s="68" t="s">
        <v>14114</v>
      </c>
      <c r="B7244" s="69" t="s">
        <v>14115</v>
      </c>
      <c r="C7244" s="70">
        <v>0</v>
      </c>
    </row>
    <row r="7245" spans="1:3">
      <c r="A7245" s="71" t="s">
        <v>14116</v>
      </c>
      <c r="B7245" s="72" t="s">
        <v>14117</v>
      </c>
      <c r="C7245" s="73">
        <v>0</v>
      </c>
    </row>
    <row r="7246" spans="1:3">
      <c r="A7246" s="68" t="s">
        <v>14118</v>
      </c>
      <c r="B7246" s="69" t="s">
        <v>14119</v>
      </c>
      <c r="C7246" s="70">
        <v>0</v>
      </c>
    </row>
    <row r="7247" spans="1:3">
      <c r="A7247" s="71" t="s">
        <v>14120</v>
      </c>
      <c r="B7247" s="72" t="s">
        <v>14119</v>
      </c>
      <c r="C7247" s="73">
        <v>0</v>
      </c>
    </row>
    <row r="7248" spans="1:3">
      <c r="A7248" s="68" t="s">
        <v>14121</v>
      </c>
      <c r="B7248" s="69" t="s">
        <v>14122</v>
      </c>
      <c r="C7248" s="70">
        <v>0</v>
      </c>
    </row>
    <row r="7249" spans="1:3">
      <c r="A7249" s="71" t="s">
        <v>14123</v>
      </c>
      <c r="B7249" s="72" t="s">
        <v>14122</v>
      </c>
      <c r="C7249" s="73">
        <v>0</v>
      </c>
    </row>
    <row r="7250" spans="1:3">
      <c r="A7250" s="68" t="s">
        <v>14124</v>
      </c>
      <c r="B7250" s="69" t="s">
        <v>14125</v>
      </c>
      <c r="C7250" s="70">
        <v>0</v>
      </c>
    </row>
    <row r="7251" spans="1:3">
      <c r="A7251" s="71" t="s">
        <v>14126</v>
      </c>
      <c r="B7251" s="72" t="s">
        <v>14125</v>
      </c>
      <c r="C7251" s="73">
        <v>0</v>
      </c>
    </row>
    <row r="7252" spans="1:3">
      <c r="A7252" s="68" t="s">
        <v>14127</v>
      </c>
      <c r="B7252" s="69" t="s">
        <v>1456</v>
      </c>
      <c r="C7252" s="70">
        <v>0</v>
      </c>
    </row>
    <row r="7253" spans="1:3">
      <c r="A7253" s="71" t="s">
        <v>14128</v>
      </c>
      <c r="B7253" s="72" t="s">
        <v>14129</v>
      </c>
      <c r="C7253" s="73">
        <v>0</v>
      </c>
    </row>
    <row r="7254" spans="1:3">
      <c r="A7254" s="68" t="s">
        <v>14130</v>
      </c>
      <c r="B7254" s="69" t="s">
        <v>14129</v>
      </c>
      <c r="C7254" s="70">
        <v>0</v>
      </c>
    </row>
    <row r="7255" spans="1:3">
      <c r="A7255" s="71" t="s">
        <v>14131</v>
      </c>
      <c r="B7255" s="72" t="s">
        <v>14132</v>
      </c>
      <c r="C7255" s="73">
        <v>0</v>
      </c>
    </row>
    <row r="7256" spans="1:3">
      <c r="A7256" s="68" t="s">
        <v>14133</v>
      </c>
      <c r="B7256" s="69" t="s">
        <v>14132</v>
      </c>
      <c r="C7256" s="70">
        <v>0</v>
      </c>
    </row>
    <row r="7257" spans="1:3">
      <c r="A7257" s="71" t="s">
        <v>14134</v>
      </c>
      <c r="B7257" s="72" t="s">
        <v>14135</v>
      </c>
      <c r="C7257" s="73">
        <v>0</v>
      </c>
    </row>
    <row r="7258" spans="1:3">
      <c r="A7258" s="68" t="s">
        <v>14136</v>
      </c>
      <c r="B7258" s="69" t="s">
        <v>14135</v>
      </c>
      <c r="C7258" s="70">
        <v>0</v>
      </c>
    </row>
    <row r="7259" spans="1:3">
      <c r="A7259" s="71" t="s">
        <v>14137</v>
      </c>
      <c r="B7259" s="72" t="s">
        <v>14138</v>
      </c>
      <c r="C7259" s="73">
        <v>0</v>
      </c>
    </row>
    <row r="7260" spans="1:3">
      <c r="A7260" s="68" t="s">
        <v>14139</v>
      </c>
      <c r="B7260" s="69" t="s">
        <v>14138</v>
      </c>
      <c r="C7260" s="70">
        <v>0</v>
      </c>
    </row>
    <row r="7261" spans="1:3">
      <c r="A7261" s="71" t="s">
        <v>14140</v>
      </c>
      <c r="B7261" s="72" t="s">
        <v>14141</v>
      </c>
      <c r="C7261" s="73">
        <v>0</v>
      </c>
    </row>
    <row r="7262" spans="1:3">
      <c r="A7262" s="68" t="s">
        <v>14142</v>
      </c>
      <c r="B7262" s="69" t="s">
        <v>14141</v>
      </c>
      <c r="C7262" s="70">
        <v>0</v>
      </c>
    </row>
    <row r="7263" spans="1:3">
      <c r="A7263" s="71" t="s">
        <v>14143</v>
      </c>
      <c r="B7263" s="72" t="s">
        <v>14144</v>
      </c>
      <c r="C7263" s="73">
        <v>0</v>
      </c>
    </row>
    <row r="7264" spans="1:3">
      <c r="A7264" s="68" t="s">
        <v>14145</v>
      </c>
      <c r="B7264" s="69" t="s">
        <v>14146</v>
      </c>
      <c r="C7264" s="70">
        <v>0</v>
      </c>
    </row>
    <row r="7265" spans="1:3">
      <c r="A7265" s="71" t="s">
        <v>14147</v>
      </c>
      <c r="B7265" s="72" t="s">
        <v>14148</v>
      </c>
      <c r="C7265" s="73">
        <v>0</v>
      </c>
    </row>
    <row r="7266" spans="1:3">
      <c r="A7266" s="68" t="s">
        <v>14149</v>
      </c>
      <c r="B7266" s="69" t="s">
        <v>14150</v>
      </c>
      <c r="C7266" s="70">
        <v>0</v>
      </c>
    </row>
    <row r="7267" spans="1:3">
      <c r="A7267" s="71" t="s">
        <v>14151</v>
      </c>
      <c r="B7267" s="72" t="s">
        <v>14152</v>
      </c>
      <c r="C7267" s="73">
        <v>0</v>
      </c>
    </row>
    <row r="7268" spans="1:3">
      <c r="A7268" s="68" t="s">
        <v>14153</v>
      </c>
      <c r="B7268" s="69" t="s">
        <v>14154</v>
      </c>
      <c r="C7268" s="70">
        <v>0</v>
      </c>
    </row>
    <row r="7269" spans="1:3">
      <c r="A7269" s="71" t="s">
        <v>14155</v>
      </c>
      <c r="B7269" s="72" t="s">
        <v>14156</v>
      </c>
      <c r="C7269" s="73">
        <v>0</v>
      </c>
    </row>
    <row r="7270" spans="1:3">
      <c r="A7270" s="68" t="s">
        <v>14157</v>
      </c>
      <c r="B7270" s="69" t="s">
        <v>14158</v>
      </c>
      <c r="C7270" s="70">
        <v>0</v>
      </c>
    </row>
    <row r="7271" spans="1:3">
      <c r="A7271" s="71" t="s">
        <v>14159</v>
      </c>
      <c r="B7271" s="72" t="s">
        <v>14160</v>
      </c>
      <c r="C7271" s="73">
        <v>0</v>
      </c>
    </row>
    <row r="7272" spans="1:3">
      <c r="A7272" s="68" t="s">
        <v>14161</v>
      </c>
      <c r="B7272" s="69" t="s">
        <v>14162</v>
      </c>
      <c r="C7272" s="70">
        <v>0</v>
      </c>
    </row>
    <row r="7273" spans="1:3">
      <c r="A7273" s="71" t="s">
        <v>14163</v>
      </c>
      <c r="B7273" s="72" t="s">
        <v>14162</v>
      </c>
      <c r="C7273" s="73">
        <v>0</v>
      </c>
    </row>
    <row r="7274" spans="1:3">
      <c r="A7274" s="68" t="s">
        <v>14164</v>
      </c>
      <c r="B7274" s="69" t="s">
        <v>14162</v>
      </c>
      <c r="C7274" s="70">
        <v>0</v>
      </c>
    </row>
    <row r="7275" spans="1:3">
      <c r="A7275" s="71" t="s">
        <v>14165</v>
      </c>
      <c r="B7275" s="72" t="s">
        <v>14162</v>
      </c>
      <c r="C7275" s="73">
        <v>0</v>
      </c>
    </row>
    <row r="7276" spans="1:3">
      <c r="A7276" s="68" t="s">
        <v>14166</v>
      </c>
      <c r="B7276" s="69" t="s">
        <v>14162</v>
      </c>
      <c r="C7276" s="70">
        <v>0</v>
      </c>
    </row>
    <row r="7277" spans="1:3">
      <c r="A7277" s="71" t="s">
        <v>14167</v>
      </c>
      <c r="B7277" s="72" t="s">
        <v>14162</v>
      </c>
      <c r="C7277" s="73">
        <v>0</v>
      </c>
    </row>
    <row r="7278" spans="1:3">
      <c r="A7278" s="68" t="s">
        <v>14168</v>
      </c>
      <c r="B7278" s="69" t="s">
        <v>14162</v>
      </c>
      <c r="C7278" s="70">
        <v>0</v>
      </c>
    </row>
    <row r="7279" spans="1:3">
      <c r="A7279" s="71" t="s">
        <v>14169</v>
      </c>
      <c r="B7279" s="72" t="s">
        <v>14162</v>
      </c>
      <c r="C7279" s="73">
        <v>0</v>
      </c>
    </row>
    <row r="7280" spans="1:3">
      <c r="A7280" s="68" t="s">
        <v>14170</v>
      </c>
      <c r="B7280" s="69" t="s">
        <v>14162</v>
      </c>
      <c r="C7280" s="70">
        <v>0</v>
      </c>
    </row>
    <row r="7281" spans="1:3">
      <c r="A7281" s="71" t="s">
        <v>14171</v>
      </c>
      <c r="B7281" s="72" t="s">
        <v>14162</v>
      </c>
      <c r="C7281" s="73">
        <v>0</v>
      </c>
    </row>
    <row r="7282" spans="1:3">
      <c r="A7282" s="68" t="s">
        <v>14172</v>
      </c>
      <c r="B7282" s="69" t="s">
        <v>14162</v>
      </c>
      <c r="C7282" s="70">
        <v>0</v>
      </c>
    </row>
    <row r="7283" spans="1:3">
      <c r="A7283" s="71" t="s">
        <v>14173</v>
      </c>
      <c r="B7283" s="72" t="s">
        <v>14162</v>
      </c>
      <c r="C7283" s="73">
        <v>0</v>
      </c>
    </row>
    <row r="7284" spans="1:3">
      <c r="A7284" s="68" t="s">
        <v>14174</v>
      </c>
      <c r="B7284" s="69" t="s">
        <v>14162</v>
      </c>
      <c r="C7284" s="70">
        <v>0</v>
      </c>
    </row>
    <row r="7285" spans="1:3">
      <c r="A7285" s="71" t="s">
        <v>14175</v>
      </c>
      <c r="B7285" s="72" t="s">
        <v>14162</v>
      </c>
      <c r="C7285" s="73">
        <v>0</v>
      </c>
    </row>
    <row r="7286" spans="1:3">
      <c r="A7286" s="68" t="s">
        <v>14176</v>
      </c>
      <c r="B7286" s="69" t="s">
        <v>14162</v>
      </c>
      <c r="C7286" s="70">
        <v>0</v>
      </c>
    </row>
    <row r="7287" spans="1:3">
      <c r="A7287" s="71" t="s">
        <v>14177</v>
      </c>
      <c r="B7287" s="72" t="s">
        <v>14162</v>
      </c>
      <c r="C7287" s="73">
        <v>0</v>
      </c>
    </row>
    <row r="7288" spans="1:3">
      <c r="A7288" s="68" t="s">
        <v>14178</v>
      </c>
      <c r="B7288" s="69" t="s">
        <v>14162</v>
      </c>
      <c r="C7288" s="70">
        <v>0</v>
      </c>
    </row>
    <row r="7289" spans="1:3">
      <c r="A7289" s="71" t="s">
        <v>14179</v>
      </c>
      <c r="B7289" s="72" t="s">
        <v>14162</v>
      </c>
      <c r="C7289" s="73">
        <v>0</v>
      </c>
    </row>
    <row r="7290" spans="1:3">
      <c r="A7290" s="68" t="s">
        <v>14180</v>
      </c>
      <c r="B7290" s="69" t="s">
        <v>14162</v>
      </c>
      <c r="C7290" s="70">
        <v>0</v>
      </c>
    </row>
    <row r="7291" spans="1:3">
      <c r="A7291" s="71" t="s">
        <v>14181</v>
      </c>
      <c r="B7291" s="72" t="s">
        <v>14162</v>
      </c>
      <c r="C7291" s="73">
        <v>0</v>
      </c>
    </row>
    <row r="7292" spans="1:3">
      <c r="A7292" s="68" t="s">
        <v>14182</v>
      </c>
      <c r="B7292" s="69" t="s">
        <v>14162</v>
      </c>
      <c r="C7292" s="70">
        <v>0</v>
      </c>
    </row>
    <row r="7293" spans="1:3">
      <c r="A7293" s="71" t="s">
        <v>14183</v>
      </c>
      <c r="B7293" s="72" t="s">
        <v>14162</v>
      </c>
      <c r="C7293" s="73">
        <v>0</v>
      </c>
    </row>
    <row r="7294" spans="1:3">
      <c r="A7294" s="68" t="s">
        <v>14184</v>
      </c>
      <c r="B7294" s="69" t="s">
        <v>14162</v>
      </c>
      <c r="C7294" s="70">
        <v>0</v>
      </c>
    </row>
    <row r="7295" spans="1:3">
      <c r="A7295" s="71" t="s">
        <v>14185</v>
      </c>
      <c r="B7295" s="72" t="s">
        <v>14162</v>
      </c>
      <c r="C7295" s="73">
        <v>0</v>
      </c>
    </row>
    <row r="7296" spans="1:3">
      <c r="A7296" s="68" t="s">
        <v>14186</v>
      </c>
      <c r="B7296" s="69" t="s">
        <v>14162</v>
      </c>
      <c r="C7296" s="70">
        <v>0</v>
      </c>
    </row>
    <row r="7297" spans="1:3">
      <c r="A7297" s="71" t="s">
        <v>14187</v>
      </c>
      <c r="B7297" s="72" t="s">
        <v>14162</v>
      </c>
      <c r="C7297" s="73">
        <v>0</v>
      </c>
    </row>
    <row r="7298" spans="1:3">
      <c r="A7298" s="68" t="s">
        <v>14188</v>
      </c>
      <c r="B7298" s="69" t="s">
        <v>14162</v>
      </c>
      <c r="C7298" s="70">
        <v>0</v>
      </c>
    </row>
    <row r="7299" spans="1:3">
      <c r="A7299" s="71" t="s">
        <v>14189</v>
      </c>
      <c r="B7299" s="72" t="s">
        <v>14162</v>
      </c>
      <c r="C7299" s="73">
        <v>0</v>
      </c>
    </row>
    <row r="7300" spans="1:3">
      <c r="A7300" s="68" t="s">
        <v>14190</v>
      </c>
      <c r="B7300" s="69" t="s">
        <v>14162</v>
      </c>
      <c r="C7300" s="70">
        <v>0</v>
      </c>
    </row>
    <row r="7301" spans="1:3">
      <c r="A7301" s="71" t="s">
        <v>14191</v>
      </c>
      <c r="B7301" s="72" t="s">
        <v>14162</v>
      </c>
      <c r="C7301" s="73">
        <v>0</v>
      </c>
    </row>
    <row r="7302" spans="1:3">
      <c r="A7302" s="68" t="s">
        <v>14192</v>
      </c>
      <c r="B7302" s="69" t="s">
        <v>14162</v>
      </c>
      <c r="C7302" s="70">
        <v>0</v>
      </c>
    </row>
    <row r="7303" spans="1:3">
      <c r="A7303" s="71" t="s">
        <v>14193</v>
      </c>
      <c r="B7303" s="72" t="s">
        <v>14162</v>
      </c>
      <c r="C7303" s="73">
        <v>0</v>
      </c>
    </row>
    <row r="7304" spans="1:3">
      <c r="A7304" s="68" t="s">
        <v>14194</v>
      </c>
      <c r="B7304" s="69" t="s">
        <v>14195</v>
      </c>
      <c r="C7304" s="70">
        <v>0</v>
      </c>
    </row>
    <row r="7305" spans="1:3">
      <c r="A7305" s="71" t="s">
        <v>14196</v>
      </c>
      <c r="B7305" s="72" t="s">
        <v>14195</v>
      </c>
      <c r="C7305" s="73">
        <v>0</v>
      </c>
    </row>
    <row r="7306" spans="1:3">
      <c r="A7306" s="68" t="s">
        <v>14197</v>
      </c>
      <c r="B7306" s="69" t="s">
        <v>14195</v>
      </c>
      <c r="C7306" s="70">
        <v>0</v>
      </c>
    </row>
    <row r="7307" spans="1:3">
      <c r="A7307" s="71" t="s">
        <v>14198</v>
      </c>
      <c r="B7307" s="72" t="s">
        <v>14162</v>
      </c>
      <c r="C7307" s="73">
        <v>0</v>
      </c>
    </row>
    <row r="7308" spans="1:3">
      <c r="A7308" s="68" t="s">
        <v>14199</v>
      </c>
      <c r="B7308" s="69" t="s">
        <v>14162</v>
      </c>
      <c r="C7308" s="70">
        <v>0</v>
      </c>
    </row>
    <row r="7309" spans="1:3">
      <c r="A7309" s="71" t="s">
        <v>14200</v>
      </c>
      <c r="B7309" s="72" t="s">
        <v>14201</v>
      </c>
      <c r="C7309" s="73">
        <v>0</v>
      </c>
    </row>
    <row r="7310" spans="1:3">
      <c r="A7310" s="68" t="s">
        <v>14202</v>
      </c>
      <c r="B7310" s="69" t="s">
        <v>14162</v>
      </c>
      <c r="C7310" s="70">
        <v>0</v>
      </c>
    </row>
    <row r="7311" spans="1:3">
      <c r="A7311" s="71" t="s">
        <v>14203</v>
      </c>
      <c r="B7311" s="72" t="s">
        <v>14162</v>
      </c>
      <c r="C7311" s="73">
        <v>0</v>
      </c>
    </row>
    <row r="7312" spans="1:3">
      <c r="A7312" s="68" t="s">
        <v>14204</v>
      </c>
      <c r="B7312" s="69" t="s">
        <v>14162</v>
      </c>
      <c r="C7312" s="70">
        <v>0</v>
      </c>
    </row>
    <row r="7313" spans="1:3">
      <c r="A7313" s="71" t="s">
        <v>14205</v>
      </c>
      <c r="B7313" s="72" t="s">
        <v>14162</v>
      </c>
      <c r="C7313" s="73">
        <v>0</v>
      </c>
    </row>
    <row r="7314" spans="1:3">
      <c r="A7314" s="68" t="s">
        <v>14206</v>
      </c>
      <c r="B7314" s="69" t="s">
        <v>14162</v>
      </c>
      <c r="C7314" s="70">
        <v>0</v>
      </c>
    </row>
    <row r="7315" spans="1:3">
      <c r="A7315" s="71" t="s">
        <v>14207</v>
      </c>
      <c r="B7315" s="72" t="s">
        <v>14162</v>
      </c>
      <c r="C7315" s="73">
        <v>0</v>
      </c>
    </row>
    <row r="7316" spans="1:3">
      <c r="A7316" s="68" t="s">
        <v>14208</v>
      </c>
      <c r="B7316" s="69" t="s">
        <v>14162</v>
      </c>
      <c r="C7316" s="70">
        <v>0</v>
      </c>
    </row>
    <row r="7317" spans="1:3">
      <c r="A7317" s="71" t="s">
        <v>14209</v>
      </c>
      <c r="B7317" s="72" t="s">
        <v>14162</v>
      </c>
      <c r="C7317" s="73">
        <v>0</v>
      </c>
    </row>
    <row r="7318" spans="1:3">
      <c r="A7318" s="68" t="s">
        <v>14210</v>
      </c>
      <c r="B7318" s="69" t="s">
        <v>14162</v>
      </c>
      <c r="C7318" s="70">
        <v>0</v>
      </c>
    </row>
    <row r="7319" spans="1:3">
      <c r="A7319" s="71" t="s">
        <v>14211</v>
      </c>
      <c r="B7319" s="72" t="s">
        <v>14162</v>
      </c>
      <c r="C7319" s="73">
        <v>0</v>
      </c>
    </row>
    <row r="7320" spans="1:3">
      <c r="A7320" s="68" t="s">
        <v>14212</v>
      </c>
      <c r="B7320" s="69" t="s">
        <v>14162</v>
      </c>
      <c r="C7320" s="70">
        <v>0</v>
      </c>
    </row>
    <row r="7321" spans="1:3">
      <c r="A7321" s="71" t="s">
        <v>14213</v>
      </c>
      <c r="B7321" s="72" t="s">
        <v>14162</v>
      </c>
      <c r="C7321" s="73">
        <v>0</v>
      </c>
    </row>
    <row r="7322" spans="1:3">
      <c r="A7322" s="68" t="s">
        <v>14214</v>
      </c>
      <c r="B7322" s="69" t="s">
        <v>14215</v>
      </c>
      <c r="C7322" s="70">
        <v>0</v>
      </c>
    </row>
    <row r="7323" spans="1:3">
      <c r="A7323" s="71" t="s">
        <v>14216</v>
      </c>
      <c r="B7323" s="72" t="s">
        <v>14162</v>
      </c>
      <c r="C7323" s="73">
        <v>0</v>
      </c>
    </row>
    <row r="7324" spans="1:3">
      <c r="A7324" s="68" t="s">
        <v>14217</v>
      </c>
      <c r="B7324" s="69" t="s">
        <v>14162</v>
      </c>
      <c r="C7324" s="70">
        <v>0</v>
      </c>
    </row>
    <row r="7325" spans="1:3">
      <c r="A7325" s="71" t="s">
        <v>14218</v>
      </c>
      <c r="B7325" s="72" t="s">
        <v>14162</v>
      </c>
      <c r="C7325" s="73">
        <v>0</v>
      </c>
    </row>
    <row r="7326" spans="1:3">
      <c r="A7326" s="68" t="s">
        <v>14219</v>
      </c>
      <c r="B7326" s="69" t="s">
        <v>14162</v>
      </c>
      <c r="C7326" s="70">
        <v>0</v>
      </c>
    </row>
    <row r="7327" spans="1:3">
      <c r="A7327" s="71" t="s">
        <v>14220</v>
      </c>
      <c r="B7327" s="72" t="s">
        <v>14162</v>
      </c>
      <c r="C7327" s="73">
        <v>0</v>
      </c>
    </row>
    <row r="7328" spans="1:3">
      <c r="A7328" s="68" t="s">
        <v>14221</v>
      </c>
      <c r="B7328" s="69" t="s">
        <v>14162</v>
      </c>
      <c r="C7328" s="70">
        <v>0</v>
      </c>
    </row>
    <row r="7329" spans="1:3">
      <c r="A7329" s="71" t="s">
        <v>14222</v>
      </c>
      <c r="B7329" s="72" t="s">
        <v>14162</v>
      </c>
      <c r="C7329" s="73">
        <v>0</v>
      </c>
    </row>
    <row r="7330" spans="1:3">
      <c r="A7330" s="68" t="s">
        <v>14223</v>
      </c>
      <c r="B7330" s="69" t="s">
        <v>14162</v>
      </c>
      <c r="C7330" s="70">
        <v>0</v>
      </c>
    </row>
    <row r="7331" spans="1:3">
      <c r="A7331" s="71" t="s">
        <v>14224</v>
      </c>
      <c r="B7331" s="72" t="s">
        <v>14162</v>
      </c>
      <c r="C7331" s="73">
        <v>0</v>
      </c>
    </row>
    <row r="7332" spans="1:3">
      <c r="A7332" s="68" t="s">
        <v>14225</v>
      </c>
      <c r="B7332" s="69" t="s">
        <v>14162</v>
      </c>
      <c r="C7332" s="70">
        <v>0</v>
      </c>
    </row>
    <row r="7333" spans="1:3">
      <c r="A7333" s="71" t="s">
        <v>14226</v>
      </c>
      <c r="B7333" s="72" t="s">
        <v>14162</v>
      </c>
      <c r="C7333" s="73">
        <v>0</v>
      </c>
    </row>
    <row r="7334" spans="1:3">
      <c r="A7334" s="68" t="s">
        <v>14227</v>
      </c>
      <c r="B7334" s="69" t="s">
        <v>14162</v>
      </c>
      <c r="C7334" s="70">
        <v>0</v>
      </c>
    </row>
    <row r="7335" spans="1:3">
      <c r="A7335" s="71" t="s">
        <v>14228</v>
      </c>
      <c r="B7335" s="72" t="s">
        <v>1456</v>
      </c>
      <c r="C7335" s="73">
        <v>0</v>
      </c>
    </row>
    <row r="7336" spans="1:3">
      <c r="A7336" s="68" t="s">
        <v>14229</v>
      </c>
      <c r="B7336" s="69" t="s">
        <v>14230</v>
      </c>
      <c r="C7336" s="70">
        <v>0</v>
      </c>
    </row>
    <row r="7337" spans="1:3">
      <c r="A7337" s="71" t="s">
        <v>14231</v>
      </c>
      <c r="B7337" s="72" t="s">
        <v>14232</v>
      </c>
      <c r="C7337" s="73">
        <v>0</v>
      </c>
    </row>
    <row r="7338" spans="1:3">
      <c r="A7338" s="68" t="s">
        <v>14233</v>
      </c>
      <c r="B7338" s="69" t="s">
        <v>14234</v>
      </c>
      <c r="C7338" s="70">
        <v>0</v>
      </c>
    </row>
    <row r="7339" spans="1:3">
      <c r="A7339" s="71" t="s">
        <v>14235</v>
      </c>
      <c r="B7339" s="72" t="s">
        <v>14236</v>
      </c>
      <c r="C7339" s="73">
        <v>2</v>
      </c>
    </row>
    <row r="7340" spans="1:3">
      <c r="A7340" s="68" t="s">
        <v>14237</v>
      </c>
      <c r="B7340" s="69" t="s">
        <v>14238</v>
      </c>
      <c r="C7340" s="70">
        <v>0</v>
      </c>
    </row>
    <row r="7341" spans="1:3">
      <c r="A7341" s="71" t="s">
        <v>14239</v>
      </c>
      <c r="B7341" s="72" t="s">
        <v>14240</v>
      </c>
      <c r="C7341" s="73">
        <v>0</v>
      </c>
    </row>
    <row r="7342" spans="1:3">
      <c r="A7342" s="68" t="s">
        <v>14241</v>
      </c>
      <c r="B7342" s="69" t="s">
        <v>14242</v>
      </c>
      <c r="C7342" s="70">
        <v>0</v>
      </c>
    </row>
    <row r="7343" spans="1:3">
      <c r="A7343" s="71" t="s">
        <v>14243</v>
      </c>
      <c r="B7343" s="72" t="s">
        <v>14244</v>
      </c>
      <c r="C7343" s="73">
        <v>0</v>
      </c>
    </row>
    <row r="7344" spans="1:3">
      <c r="A7344" s="68" t="s">
        <v>14245</v>
      </c>
      <c r="B7344" s="69" t="s">
        <v>14246</v>
      </c>
      <c r="C7344" s="70">
        <v>0</v>
      </c>
    </row>
    <row r="7345" spans="1:3">
      <c r="A7345" s="71" t="s">
        <v>14247</v>
      </c>
      <c r="B7345" s="72" t="s">
        <v>14248</v>
      </c>
      <c r="C7345" s="73">
        <v>1.8</v>
      </c>
    </row>
    <row r="7346" spans="1:3">
      <c r="A7346" s="68" t="s">
        <v>14249</v>
      </c>
      <c r="B7346" s="69" t="s">
        <v>14250</v>
      </c>
      <c r="C7346" s="70">
        <v>0</v>
      </c>
    </row>
    <row r="7347" spans="1:3">
      <c r="A7347" s="71" t="s">
        <v>14251</v>
      </c>
      <c r="B7347" s="72" t="s">
        <v>14252</v>
      </c>
      <c r="C7347" s="73">
        <v>0</v>
      </c>
    </row>
    <row r="7348" spans="1:3">
      <c r="A7348" s="68" t="s">
        <v>14253</v>
      </c>
      <c r="B7348" s="69" t="s">
        <v>14254</v>
      </c>
      <c r="C7348" s="70">
        <v>0</v>
      </c>
    </row>
    <row r="7349" spans="1:3">
      <c r="A7349" s="71" t="s">
        <v>14255</v>
      </c>
      <c r="B7349" s="72" t="s">
        <v>14256</v>
      </c>
      <c r="C7349" s="73">
        <v>0</v>
      </c>
    </row>
    <row r="7350" spans="1:3">
      <c r="A7350" s="68" t="s">
        <v>14257</v>
      </c>
      <c r="B7350" s="69" t="s">
        <v>14258</v>
      </c>
      <c r="C7350" s="70">
        <v>0</v>
      </c>
    </row>
    <row r="7351" spans="1:3">
      <c r="A7351" s="71" t="s">
        <v>14259</v>
      </c>
      <c r="B7351" s="72" t="s">
        <v>14260</v>
      </c>
      <c r="C7351" s="73">
        <v>0</v>
      </c>
    </row>
    <row r="7352" spans="1:3">
      <c r="A7352" s="68" t="s">
        <v>14261</v>
      </c>
      <c r="B7352" s="69" t="s">
        <v>14262</v>
      </c>
      <c r="C7352" s="70">
        <v>0</v>
      </c>
    </row>
    <row r="7353" spans="1:3">
      <c r="A7353" s="71" t="s">
        <v>14263</v>
      </c>
      <c r="B7353" s="72" t="s">
        <v>14264</v>
      </c>
      <c r="C7353" s="73">
        <v>0</v>
      </c>
    </row>
    <row r="7354" spans="1:3">
      <c r="A7354" s="68" t="s">
        <v>14265</v>
      </c>
      <c r="B7354" s="69" t="s">
        <v>14266</v>
      </c>
      <c r="C7354" s="70">
        <v>0.7</v>
      </c>
    </row>
    <row r="7355" spans="1:3">
      <c r="A7355" s="71" t="s">
        <v>14267</v>
      </c>
      <c r="B7355" s="72" t="s">
        <v>14268</v>
      </c>
      <c r="C7355" s="73">
        <v>0.4</v>
      </c>
    </row>
    <row r="7356" spans="1:3">
      <c r="A7356" s="68" t="s">
        <v>14269</v>
      </c>
      <c r="B7356" s="69" t="s">
        <v>14270</v>
      </c>
      <c r="C7356" s="70">
        <v>0.4</v>
      </c>
    </row>
    <row r="7357" spans="1:3">
      <c r="A7357" s="71" t="s">
        <v>14271</v>
      </c>
      <c r="B7357" s="72" t="s">
        <v>14272</v>
      </c>
      <c r="C7357" s="73">
        <v>0.4</v>
      </c>
    </row>
    <row r="7358" spans="1:3">
      <c r="A7358" s="68" t="s">
        <v>14273</v>
      </c>
      <c r="B7358" s="69" t="s">
        <v>14274</v>
      </c>
      <c r="C7358" s="70">
        <v>0</v>
      </c>
    </row>
    <row r="7359" spans="1:3">
      <c r="A7359" s="71" t="s">
        <v>14275</v>
      </c>
      <c r="B7359" s="72" t="s">
        <v>14276</v>
      </c>
      <c r="C7359" s="73">
        <v>0</v>
      </c>
    </row>
    <row r="7360" spans="1:3">
      <c r="A7360" s="68" t="s">
        <v>14277</v>
      </c>
      <c r="B7360" s="69" t="s">
        <v>14278</v>
      </c>
      <c r="C7360" s="70">
        <v>0</v>
      </c>
    </row>
    <row r="7361" spans="1:3">
      <c r="A7361" s="71" t="s">
        <v>14279</v>
      </c>
      <c r="B7361" s="72" t="s">
        <v>14280</v>
      </c>
      <c r="C7361" s="73">
        <v>0</v>
      </c>
    </row>
    <row r="7362" spans="1:3">
      <c r="A7362" s="68" t="s">
        <v>14281</v>
      </c>
      <c r="B7362" s="69" t="s">
        <v>14282</v>
      </c>
      <c r="C7362" s="70">
        <v>0</v>
      </c>
    </row>
    <row r="7363" spans="1:3">
      <c r="A7363" s="71" t="s">
        <v>14283</v>
      </c>
      <c r="B7363" s="72" t="s">
        <v>14284</v>
      </c>
      <c r="C7363" s="73">
        <v>0.36599999999999999</v>
      </c>
    </row>
    <row r="7364" spans="1:3">
      <c r="A7364" s="68" t="s">
        <v>14285</v>
      </c>
      <c r="B7364" s="69" t="s">
        <v>1456</v>
      </c>
      <c r="C7364" s="70">
        <v>0</v>
      </c>
    </row>
    <row r="7365" spans="1:3">
      <c r="A7365" s="71" t="s">
        <v>14286</v>
      </c>
      <c r="B7365" s="72" t="s">
        <v>14287</v>
      </c>
      <c r="C7365" s="73">
        <v>0</v>
      </c>
    </row>
    <row r="7366" spans="1:3">
      <c r="A7366" s="68" t="s">
        <v>14288</v>
      </c>
      <c r="B7366" s="69" t="s">
        <v>14289</v>
      </c>
      <c r="C7366" s="70">
        <v>0</v>
      </c>
    </row>
    <row r="7367" spans="1:3">
      <c r="A7367" s="71" t="s">
        <v>14290</v>
      </c>
      <c r="B7367" s="72" t="s">
        <v>14291</v>
      </c>
      <c r="C7367" s="73">
        <v>0</v>
      </c>
    </row>
    <row r="7368" spans="1:3">
      <c r="A7368" s="68" t="s">
        <v>14292</v>
      </c>
      <c r="B7368" s="69" t="s">
        <v>14293</v>
      </c>
      <c r="C7368" s="70">
        <v>0</v>
      </c>
    </row>
    <row r="7369" spans="1:3">
      <c r="A7369" s="71" t="s">
        <v>14294</v>
      </c>
      <c r="B7369" s="72" t="s">
        <v>14295</v>
      </c>
      <c r="C7369" s="73">
        <v>0</v>
      </c>
    </row>
    <row r="7370" spans="1:3">
      <c r="A7370" s="68" t="s">
        <v>14296</v>
      </c>
      <c r="B7370" s="69" t="s">
        <v>14297</v>
      </c>
      <c r="C7370" s="70">
        <v>0</v>
      </c>
    </row>
    <row r="7371" spans="1:3">
      <c r="A7371" s="71" t="s">
        <v>14298</v>
      </c>
      <c r="B7371" s="72" t="s">
        <v>14299</v>
      </c>
      <c r="C7371" s="73">
        <v>0</v>
      </c>
    </row>
    <row r="7372" spans="1:3">
      <c r="A7372" s="68" t="s">
        <v>14300</v>
      </c>
      <c r="B7372" s="69" t="s">
        <v>14301</v>
      </c>
      <c r="C7372" s="70">
        <v>0.15</v>
      </c>
    </row>
    <row r="7373" spans="1:3">
      <c r="A7373" s="71" t="s">
        <v>14302</v>
      </c>
      <c r="B7373" s="72" t="s">
        <v>14303</v>
      </c>
      <c r="C7373" s="73">
        <v>0</v>
      </c>
    </row>
    <row r="7374" spans="1:3">
      <c r="A7374" s="68" t="s">
        <v>14304</v>
      </c>
      <c r="B7374" s="69" t="s">
        <v>14305</v>
      </c>
      <c r="C7374" s="70">
        <v>0</v>
      </c>
    </row>
    <row r="7375" spans="1:3">
      <c r="A7375" s="71" t="s">
        <v>14306</v>
      </c>
      <c r="B7375" s="72" t="s">
        <v>14307</v>
      </c>
      <c r="C7375" s="73">
        <v>0</v>
      </c>
    </row>
    <row r="7376" spans="1:3">
      <c r="A7376" s="68" t="s">
        <v>14308</v>
      </c>
      <c r="B7376" s="69" t="s">
        <v>14309</v>
      </c>
      <c r="C7376" s="70">
        <v>0</v>
      </c>
    </row>
    <row r="7377" spans="1:3">
      <c r="A7377" s="71" t="s">
        <v>14310</v>
      </c>
      <c r="B7377" s="72" t="s">
        <v>14311</v>
      </c>
      <c r="C7377" s="73">
        <v>0</v>
      </c>
    </row>
    <row r="7378" spans="1:3">
      <c r="A7378" s="68" t="s">
        <v>14312</v>
      </c>
      <c r="B7378" s="69" t="s">
        <v>14313</v>
      </c>
      <c r="C7378" s="70">
        <v>0</v>
      </c>
    </row>
    <row r="7379" spans="1:3">
      <c r="A7379" s="71" t="s">
        <v>14314</v>
      </c>
      <c r="B7379" s="72" t="s">
        <v>14315</v>
      </c>
      <c r="C7379" s="73">
        <v>0</v>
      </c>
    </row>
    <row r="7380" spans="1:3">
      <c r="A7380" s="68" t="s">
        <v>14316</v>
      </c>
      <c r="B7380" s="69" t="s">
        <v>14317</v>
      </c>
      <c r="C7380" s="70">
        <v>0</v>
      </c>
    </row>
    <row r="7381" spans="1:3">
      <c r="A7381" s="71" t="s">
        <v>14318</v>
      </c>
      <c r="B7381" s="72" t="s">
        <v>14319</v>
      </c>
      <c r="C7381" s="73">
        <v>0</v>
      </c>
    </row>
    <row r="7382" spans="1:3">
      <c r="A7382" s="68" t="s">
        <v>14320</v>
      </c>
      <c r="B7382" s="69" t="s">
        <v>14321</v>
      </c>
      <c r="C7382" s="70">
        <v>0</v>
      </c>
    </row>
    <row r="7383" spans="1:3">
      <c r="A7383" s="71" t="s">
        <v>14322</v>
      </c>
      <c r="B7383" s="72" t="s">
        <v>14323</v>
      </c>
      <c r="C7383" s="73">
        <v>0</v>
      </c>
    </row>
    <row r="7384" spans="1:3">
      <c r="A7384" s="68" t="s">
        <v>14324</v>
      </c>
      <c r="B7384" s="69" t="s">
        <v>14325</v>
      </c>
      <c r="C7384" s="70">
        <v>0</v>
      </c>
    </row>
    <row r="7385" spans="1:3">
      <c r="A7385" s="71" t="s">
        <v>14326</v>
      </c>
      <c r="B7385" s="72" t="s">
        <v>14327</v>
      </c>
      <c r="C7385" s="73">
        <v>0</v>
      </c>
    </row>
    <row r="7386" spans="1:3">
      <c r="A7386" s="68" t="s">
        <v>14328</v>
      </c>
      <c r="B7386" s="69" t="s">
        <v>14329</v>
      </c>
      <c r="C7386" s="70">
        <v>0</v>
      </c>
    </row>
    <row r="7387" spans="1:3">
      <c r="A7387" s="71" t="s">
        <v>14330</v>
      </c>
      <c r="B7387" s="72" t="s">
        <v>14331</v>
      </c>
      <c r="C7387" s="73">
        <v>0</v>
      </c>
    </row>
    <row r="7388" spans="1:3">
      <c r="A7388" s="68" t="s">
        <v>14332</v>
      </c>
      <c r="B7388" s="69" t="s">
        <v>14333</v>
      </c>
      <c r="C7388" s="70">
        <v>0</v>
      </c>
    </row>
    <row r="7389" spans="1:3">
      <c r="A7389" s="71" t="s">
        <v>14334</v>
      </c>
      <c r="B7389" s="72" t="s">
        <v>14335</v>
      </c>
      <c r="C7389" s="73">
        <v>0</v>
      </c>
    </row>
    <row r="7390" spans="1:3">
      <c r="A7390" s="68" t="s">
        <v>14336</v>
      </c>
      <c r="B7390" s="69" t="s">
        <v>14337</v>
      </c>
      <c r="C7390" s="70">
        <v>0</v>
      </c>
    </row>
    <row r="7391" spans="1:3">
      <c r="A7391" s="71" t="s">
        <v>14338</v>
      </c>
      <c r="B7391" s="72" t="s">
        <v>14339</v>
      </c>
      <c r="C7391" s="73">
        <v>0</v>
      </c>
    </row>
    <row r="7392" spans="1:3">
      <c r="A7392" s="68" t="s">
        <v>14340</v>
      </c>
      <c r="B7392" s="69" t="s">
        <v>14341</v>
      </c>
      <c r="C7392" s="70">
        <v>0</v>
      </c>
    </row>
    <row r="7393" spans="1:3">
      <c r="A7393" s="71" t="s">
        <v>14342</v>
      </c>
      <c r="B7393" s="72" t="s">
        <v>14343</v>
      </c>
      <c r="C7393" s="73">
        <v>0</v>
      </c>
    </row>
    <row r="7394" spans="1:3">
      <c r="A7394" s="68" t="s">
        <v>14344</v>
      </c>
      <c r="B7394" s="69" t="s">
        <v>14345</v>
      </c>
      <c r="C7394" s="70">
        <v>0</v>
      </c>
    </row>
    <row r="7395" spans="1:3">
      <c r="A7395" s="71" t="s">
        <v>14346</v>
      </c>
      <c r="B7395" s="72" t="s">
        <v>1456</v>
      </c>
      <c r="C7395" s="73">
        <v>0</v>
      </c>
    </row>
    <row r="7396" spans="1:3">
      <c r="A7396" s="68" t="s">
        <v>14347</v>
      </c>
      <c r="B7396" s="69" t="s">
        <v>14348</v>
      </c>
      <c r="C7396" s="70">
        <v>0</v>
      </c>
    </row>
    <row r="7397" spans="1:3">
      <c r="A7397" s="71" t="s">
        <v>14349</v>
      </c>
      <c r="B7397" s="72" t="s">
        <v>14350</v>
      </c>
      <c r="C7397" s="73">
        <v>0</v>
      </c>
    </row>
    <row r="7398" spans="1:3">
      <c r="A7398" s="68" t="s">
        <v>14351</v>
      </c>
      <c r="B7398" s="69" t="s">
        <v>14352</v>
      </c>
      <c r="C7398" s="70">
        <v>0</v>
      </c>
    </row>
    <row r="7399" spans="1:3">
      <c r="A7399" s="71" t="s">
        <v>14353</v>
      </c>
      <c r="B7399" s="72" t="s">
        <v>14354</v>
      </c>
      <c r="C7399" s="73">
        <v>0</v>
      </c>
    </row>
    <row r="7400" spans="1:3">
      <c r="A7400" s="68" t="s">
        <v>14355</v>
      </c>
      <c r="B7400" s="69" t="s">
        <v>14356</v>
      </c>
      <c r="C7400" s="70">
        <v>0</v>
      </c>
    </row>
    <row r="7401" spans="1:3">
      <c r="A7401" s="71" t="s">
        <v>14357</v>
      </c>
      <c r="B7401" s="72" t="s">
        <v>14358</v>
      </c>
      <c r="C7401" s="73">
        <v>0</v>
      </c>
    </row>
    <row r="7402" spans="1:3">
      <c r="A7402" s="68" t="s">
        <v>14359</v>
      </c>
      <c r="B7402" s="69" t="s">
        <v>14360</v>
      </c>
      <c r="C7402" s="70">
        <v>0</v>
      </c>
    </row>
    <row r="7403" spans="1:3">
      <c r="A7403" s="71" t="s">
        <v>14361</v>
      </c>
      <c r="B7403" s="72" t="s">
        <v>14362</v>
      </c>
      <c r="C7403" s="73">
        <v>0</v>
      </c>
    </row>
    <row r="7404" spans="1:3">
      <c r="A7404" s="68" t="s">
        <v>14363</v>
      </c>
      <c r="B7404" s="69" t="s">
        <v>14364</v>
      </c>
      <c r="C7404" s="70">
        <v>0</v>
      </c>
    </row>
    <row r="7405" spans="1:3">
      <c r="A7405" s="71" t="s">
        <v>14365</v>
      </c>
      <c r="B7405" s="72" t="s">
        <v>14364</v>
      </c>
      <c r="C7405" s="73">
        <v>0</v>
      </c>
    </row>
    <row r="7406" spans="1:3">
      <c r="A7406" s="68" t="s">
        <v>14366</v>
      </c>
      <c r="B7406" s="69" t="s">
        <v>14367</v>
      </c>
      <c r="C7406" s="70">
        <v>0</v>
      </c>
    </row>
    <row r="7407" spans="1:3">
      <c r="A7407" s="71" t="s">
        <v>14368</v>
      </c>
      <c r="B7407" s="72" t="s">
        <v>14369</v>
      </c>
      <c r="C7407" s="73">
        <v>0</v>
      </c>
    </row>
    <row r="7408" spans="1:3">
      <c r="A7408" s="68" t="s">
        <v>14370</v>
      </c>
      <c r="B7408" s="69" t="s">
        <v>14371</v>
      </c>
      <c r="C7408" s="70">
        <v>8.9999999999999993E-3</v>
      </c>
    </row>
    <row r="7409" spans="1:3">
      <c r="A7409" s="71" t="s">
        <v>14372</v>
      </c>
      <c r="B7409" s="72" t="s">
        <v>14373</v>
      </c>
      <c r="C7409" s="73">
        <v>8.9999999999999993E-3</v>
      </c>
    </row>
    <row r="7410" spans="1:3">
      <c r="A7410" s="68" t="s">
        <v>14374</v>
      </c>
      <c r="B7410" s="69" t="s">
        <v>14375</v>
      </c>
      <c r="C7410" s="70">
        <v>1.2999999999999999E-2</v>
      </c>
    </row>
    <row r="7411" spans="1:3">
      <c r="A7411" s="71" t="s">
        <v>14376</v>
      </c>
      <c r="B7411" s="72" t="s">
        <v>14377</v>
      </c>
      <c r="C7411" s="73">
        <v>8.0000000000000002E-3</v>
      </c>
    </row>
    <row r="7412" spans="1:3">
      <c r="A7412" s="68" t="s">
        <v>14378</v>
      </c>
      <c r="B7412" s="69" t="s">
        <v>14379</v>
      </c>
      <c r="C7412" s="70">
        <v>0</v>
      </c>
    </row>
    <row r="7413" spans="1:3">
      <c r="A7413" s="71" t="s">
        <v>14380</v>
      </c>
      <c r="B7413" s="72" t="s">
        <v>14381</v>
      </c>
      <c r="C7413" s="73">
        <v>4.0000000000000001E-3</v>
      </c>
    </row>
    <row r="7414" spans="1:3">
      <c r="A7414" s="68" t="s">
        <v>14382</v>
      </c>
      <c r="B7414" s="69" t="s">
        <v>14383</v>
      </c>
      <c r="C7414" s="70">
        <v>1E-3</v>
      </c>
    </row>
    <row r="7415" spans="1:3">
      <c r="A7415" s="71" t="s">
        <v>14384</v>
      </c>
      <c r="B7415" s="72" t="s">
        <v>14385</v>
      </c>
      <c r="C7415" s="73">
        <v>0</v>
      </c>
    </row>
    <row r="7416" spans="1:3">
      <c r="A7416" s="68" t="s">
        <v>14386</v>
      </c>
      <c r="B7416" s="69" t="s">
        <v>14387</v>
      </c>
      <c r="C7416" s="70">
        <v>0</v>
      </c>
    </row>
    <row r="7417" spans="1:3">
      <c r="A7417" s="71" t="s">
        <v>14388</v>
      </c>
      <c r="B7417" s="72" t="s">
        <v>14389</v>
      </c>
      <c r="C7417" s="73">
        <v>0</v>
      </c>
    </row>
    <row r="7418" spans="1:3">
      <c r="A7418" s="68" t="s">
        <v>14390</v>
      </c>
      <c r="B7418" s="69" t="s">
        <v>14369</v>
      </c>
      <c r="C7418" s="70">
        <v>0</v>
      </c>
    </row>
    <row r="7419" spans="1:3">
      <c r="A7419" s="71" t="s">
        <v>14391</v>
      </c>
      <c r="B7419" s="72" t="s">
        <v>14392</v>
      </c>
      <c r="C7419" s="73">
        <v>0</v>
      </c>
    </row>
    <row r="7420" spans="1:3">
      <c r="A7420" s="68" t="s">
        <v>14393</v>
      </c>
      <c r="B7420" s="69" t="s">
        <v>14394</v>
      </c>
      <c r="C7420" s="70">
        <v>0</v>
      </c>
    </row>
    <row r="7421" spans="1:3">
      <c r="A7421" s="71" t="s">
        <v>14395</v>
      </c>
      <c r="B7421" s="72" t="s">
        <v>14396</v>
      </c>
      <c r="C7421" s="73">
        <v>0</v>
      </c>
    </row>
    <row r="7422" spans="1:3">
      <c r="A7422" s="68" t="s">
        <v>14397</v>
      </c>
      <c r="B7422" s="69" t="s">
        <v>14398</v>
      </c>
      <c r="C7422" s="70">
        <v>3.5999999999999997E-2</v>
      </c>
    </row>
    <row r="7423" spans="1:3">
      <c r="A7423" s="71" t="s">
        <v>14399</v>
      </c>
      <c r="B7423" s="72" t="s">
        <v>14400</v>
      </c>
      <c r="C7423" s="73">
        <v>0</v>
      </c>
    </row>
    <row r="7424" spans="1:3">
      <c r="A7424" s="68" t="s">
        <v>14401</v>
      </c>
      <c r="B7424" s="69" t="s">
        <v>14402</v>
      </c>
      <c r="C7424" s="70">
        <v>1E-3</v>
      </c>
    </row>
    <row r="7425" spans="1:3">
      <c r="A7425" s="71" t="s">
        <v>14403</v>
      </c>
      <c r="B7425" s="72" t="s">
        <v>14404</v>
      </c>
      <c r="C7425" s="73">
        <v>2E-3</v>
      </c>
    </row>
    <row r="7426" spans="1:3">
      <c r="A7426" s="68" t="s">
        <v>14405</v>
      </c>
      <c r="B7426" s="69" t="s">
        <v>14406</v>
      </c>
      <c r="C7426" s="70">
        <v>5.0000000000000001E-3</v>
      </c>
    </row>
    <row r="7427" spans="1:3">
      <c r="A7427" s="71" t="s">
        <v>14407</v>
      </c>
      <c r="B7427" s="72" t="s">
        <v>14408</v>
      </c>
      <c r="C7427" s="73">
        <v>5.0000000000000001E-3</v>
      </c>
    </row>
    <row r="7428" spans="1:3">
      <c r="A7428" s="68" t="s">
        <v>14409</v>
      </c>
      <c r="B7428" s="69" t="s">
        <v>14410</v>
      </c>
      <c r="C7428" s="70">
        <v>1.2E-2</v>
      </c>
    </row>
    <row r="7429" spans="1:3">
      <c r="A7429" s="71" t="s">
        <v>14411</v>
      </c>
      <c r="B7429" s="72" t="s">
        <v>14412</v>
      </c>
      <c r="C7429" s="73">
        <v>2.1999999999999999E-2</v>
      </c>
    </row>
    <row r="7430" spans="1:3">
      <c r="A7430" s="68" t="s">
        <v>14413</v>
      </c>
      <c r="B7430" s="69" t="s">
        <v>14414</v>
      </c>
      <c r="C7430" s="70">
        <v>3.3000000000000002E-2</v>
      </c>
    </row>
    <row r="7431" spans="1:3">
      <c r="A7431" s="71" t="s">
        <v>14415</v>
      </c>
      <c r="B7431" s="72" t="s">
        <v>14416</v>
      </c>
      <c r="C7431" s="73">
        <v>8.0000000000000002E-3</v>
      </c>
    </row>
    <row r="7432" spans="1:3">
      <c r="A7432" s="68" t="s">
        <v>14417</v>
      </c>
      <c r="B7432" s="69" t="s">
        <v>14418</v>
      </c>
      <c r="C7432" s="70">
        <v>0</v>
      </c>
    </row>
    <row r="7433" spans="1:3">
      <c r="A7433" s="71" t="s">
        <v>14419</v>
      </c>
      <c r="B7433" s="72" t="s">
        <v>14420</v>
      </c>
      <c r="C7433" s="73">
        <v>4.0000000000000001E-3</v>
      </c>
    </row>
    <row r="7434" spans="1:3">
      <c r="A7434" s="68" t="s">
        <v>14421</v>
      </c>
      <c r="B7434" s="69" t="s">
        <v>14422</v>
      </c>
      <c r="C7434" s="70">
        <v>0</v>
      </c>
    </row>
    <row r="7435" spans="1:3">
      <c r="A7435" s="71" t="s">
        <v>14423</v>
      </c>
      <c r="B7435" s="72" t="s">
        <v>14424</v>
      </c>
      <c r="C7435" s="73">
        <v>7.0000000000000001E-3</v>
      </c>
    </row>
    <row r="7436" spans="1:3">
      <c r="A7436" s="68" t="s">
        <v>14425</v>
      </c>
      <c r="B7436" s="69" t="s">
        <v>14426</v>
      </c>
      <c r="C7436" s="70">
        <v>0</v>
      </c>
    </row>
    <row r="7437" spans="1:3">
      <c r="A7437" s="71" t="s">
        <v>14427</v>
      </c>
      <c r="B7437" s="72" t="s">
        <v>14428</v>
      </c>
      <c r="C7437" s="73">
        <v>0</v>
      </c>
    </row>
    <row r="7438" spans="1:3">
      <c r="A7438" s="68" t="s">
        <v>14429</v>
      </c>
      <c r="B7438" s="69" t="s">
        <v>14430</v>
      </c>
      <c r="C7438" s="70">
        <v>1E-3</v>
      </c>
    </row>
    <row r="7439" spans="1:3">
      <c r="A7439" s="71" t="s">
        <v>14431</v>
      </c>
      <c r="B7439" s="72" t="s">
        <v>14432</v>
      </c>
      <c r="C7439" s="73">
        <v>0</v>
      </c>
    </row>
    <row r="7440" spans="1:3">
      <c r="A7440" s="68" t="s">
        <v>14433</v>
      </c>
      <c r="B7440" s="69" t="s">
        <v>14434</v>
      </c>
      <c r="C7440" s="70">
        <v>0.09</v>
      </c>
    </row>
    <row r="7441" spans="1:3">
      <c r="A7441" s="71" t="s">
        <v>14435</v>
      </c>
      <c r="B7441" s="72" t="s">
        <v>14436</v>
      </c>
      <c r="C7441" s="73">
        <v>0</v>
      </c>
    </row>
    <row r="7442" spans="1:3">
      <c r="A7442" s="68" t="s">
        <v>14437</v>
      </c>
      <c r="B7442" s="69" t="s">
        <v>14438</v>
      </c>
      <c r="C7442" s="70">
        <v>0.106</v>
      </c>
    </row>
    <row r="7443" spans="1:3">
      <c r="A7443" s="71" t="s">
        <v>14439</v>
      </c>
      <c r="B7443" s="72" t="s">
        <v>14440</v>
      </c>
      <c r="C7443" s="73">
        <v>5.0000000000000001E-3</v>
      </c>
    </row>
    <row r="7444" spans="1:3">
      <c r="A7444" s="68" t="s">
        <v>14441</v>
      </c>
      <c r="B7444" s="69" t="s">
        <v>14442</v>
      </c>
      <c r="C7444" s="70">
        <v>1E-3</v>
      </c>
    </row>
    <row r="7445" spans="1:3">
      <c r="A7445" s="71" t="s">
        <v>14443</v>
      </c>
      <c r="B7445" s="72" t="s">
        <v>14444</v>
      </c>
      <c r="C7445" s="73">
        <v>0</v>
      </c>
    </row>
    <row r="7446" spans="1:3">
      <c r="A7446" s="68" t="s">
        <v>14445</v>
      </c>
      <c r="B7446" s="69" t="s">
        <v>14446</v>
      </c>
      <c r="C7446" s="70">
        <v>8.9999999999999993E-3</v>
      </c>
    </row>
    <row r="7447" spans="1:3">
      <c r="A7447" s="71" t="s">
        <v>14447</v>
      </c>
      <c r="B7447" s="72" t="s">
        <v>14448</v>
      </c>
      <c r="C7447" s="73">
        <v>0</v>
      </c>
    </row>
    <row r="7448" spans="1:3">
      <c r="A7448" s="68" t="s">
        <v>14449</v>
      </c>
      <c r="B7448" s="69" t="s">
        <v>14450</v>
      </c>
      <c r="C7448" s="70">
        <v>0</v>
      </c>
    </row>
    <row r="7449" spans="1:3">
      <c r="A7449" s="71" t="s">
        <v>14451</v>
      </c>
      <c r="B7449" s="72" t="s">
        <v>14452</v>
      </c>
      <c r="C7449" s="73">
        <v>1E-3</v>
      </c>
    </row>
    <row r="7450" spans="1:3">
      <c r="A7450" s="68" t="s">
        <v>14453</v>
      </c>
      <c r="B7450" s="69" t="s">
        <v>14454</v>
      </c>
      <c r="C7450" s="70">
        <v>0</v>
      </c>
    </row>
    <row r="7451" spans="1:3">
      <c r="A7451" s="71" t="s">
        <v>14455</v>
      </c>
      <c r="B7451" s="72" t="s">
        <v>14456</v>
      </c>
      <c r="C7451" s="73">
        <v>0</v>
      </c>
    </row>
    <row r="7452" spans="1:3">
      <c r="A7452" s="68" t="s">
        <v>14457</v>
      </c>
      <c r="B7452" s="69" t="s">
        <v>14458</v>
      </c>
      <c r="C7452" s="70">
        <v>1E-3</v>
      </c>
    </row>
    <row r="7453" spans="1:3">
      <c r="A7453" s="71" t="s">
        <v>14459</v>
      </c>
      <c r="B7453" s="72" t="s">
        <v>14460</v>
      </c>
      <c r="C7453" s="73">
        <v>1E-3</v>
      </c>
    </row>
    <row r="7454" spans="1:3">
      <c r="A7454" s="68" t="s">
        <v>14461</v>
      </c>
      <c r="B7454" s="69" t="s">
        <v>14462</v>
      </c>
      <c r="C7454" s="70">
        <v>4.0000000000000001E-3</v>
      </c>
    </row>
    <row r="7455" spans="1:3">
      <c r="A7455" s="71" t="s">
        <v>14463</v>
      </c>
      <c r="B7455" s="72" t="s">
        <v>14464</v>
      </c>
      <c r="C7455" s="73">
        <v>7.0000000000000001E-3</v>
      </c>
    </row>
    <row r="7456" spans="1:3">
      <c r="A7456" s="68" t="s">
        <v>14465</v>
      </c>
      <c r="B7456" s="69" t="s">
        <v>14466</v>
      </c>
      <c r="C7456" s="70">
        <v>1.4999999999999999E-2</v>
      </c>
    </row>
    <row r="7457" spans="1:3">
      <c r="A7457" s="71" t="s">
        <v>14467</v>
      </c>
      <c r="B7457" s="72" t="s">
        <v>14468</v>
      </c>
      <c r="C7457" s="73">
        <v>0</v>
      </c>
    </row>
    <row r="7458" spans="1:3">
      <c r="A7458" s="68" t="s">
        <v>14469</v>
      </c>
      <c r="B7458" s="69" t="s">
        <v>14470</v>
      </c>
      <c r="C7458" s="70">
        <v>0</v>
      </c>
    </row>
    <row r="7459" spans="1:3">
      <c r="A7459" s="71" t="s">
        <v>14471</v>
      </c>
      <c r="B7459" s="72" t="s">
        <v>14472</v>
      </c>
      <c r="C7459" s="73">
        <v>0</v>
      </c>
    </row>
    <row r="7460" spans="1:3">
      <c r="A7460" s="68" t="s">
        <v>14473</v>
      </c>
      <c r="B7460" s="69" t="s">
        <v>14474</v>
      </c>
      <c r="C7460" s="70">
        <v>0</v>
      </c>
    </row>
    <row r="7461" spans="1:3">
      <c r="A7461" s="71" t="s">
        <v>14475</v>
      </c>
      <c r="B7461" s="72" t="s">
        <v>14476</v>
      </c>
      <c r="C7461" s="73">
        <v>0</v>
      </c>
    </row>
    <row r="7462" spans="1:3">
      <c r="A7462" s="68" t="s">
        <v>14477</v>
      </c>
      <c r="B7462" s="69" t="s">
        <v>14478</v>
      </c>
      <c r="C7462" s="70">
        <v>0</v>
      </c>
    </row>
    <row r="7463" spans="1:3">
      <c r="A7463" s="71" t="s">
        <v>14479</v>
      </c>
      <c r="B7463" s="72" t="s">
        <v>14480</v>
      </c>
      <c r="C7463" s="73">
        <v>2E-3</v>
      </c>
    </row>
    <row r="7464" spans="1:3">
      <c r="A7464" s="68" t="s">
        <v>14481</v>
      </c>
      <c r="B7464" s="69" t="s">
        <v>14482</v>
      </c>
      <c r="C7464" s="70">
        <v>1E-3</v>
      </c>
    </row>
    <row r="7465" spans="1:3">
      <c r="A7465" s="71" t="s">
        <v>14483</v>
      </c>
      <c r="B7465" s="72" t="s">
        <v>14484</v>
      </c>
      <c r="C7465" s="73">
        <v>0</v>
      </c>
    </row>
    <row r="7466" spans="1:3">
      <c r="A7466" s="68" t="s">
        <v>14485</v>
      </c>
      <c r="B7466" s="69" t="s">
        <v>14486</v>
      </c>
      <c r="C7466" s="70">
        <v>0</v>
      </c>
    </row>
    <row r="7467" spans="1:3">
      <c r="A7467" s="71" t="s">
        <v>14487</v>
      </c>
      <c r="B7467" s="72" t="s">
        <v>14488</v>
      </c>
      <c r="C7467" s="73">
        <v>0</v>
      </c>
    </row>
    <row r="7468" spans="1:3">
      <c r="A7468" s="68" t="s">
        <v>14489</v>
      </c>
      <c r="B7468" s="69" t="s">
        <v>14490</v>
      </c>
      <c r="C7468" s="70">
        <v>0</v>
      </c>
    </row>
    <row r="7469" spans="1:3">
      <c r="A7469" s="71" t="s">
        <v>14491</v>
      </c>
      <c r="B7469" s="72" t="s">
        <v>14492</v>
      </c>
      <c r="C7469" s="73">
        <v>0</v>
      </c>
    </row>
    <row r="7470" spans="1:3">
      <c r="A7470" s="68" t="s">
        <v>14493</v>
      </c>
      <c r="B7470" s="69" t="s">
        <v>14494</v>
      </c>
      <c r="C7470" s="70">
        <v>0</v>
      </c>
    </row>
    <row r="7471" spans="1:3">
      <c r="A7471" s="71" t="s">
        <v>14495</v>
      </c>
      <c r="B7471" s="72" t="s">
        <v>14496</v>
      </c>
      <c r="C7471" s="73">
        <v>0</v>
      </c>
    </row>
    <row r="7472" spans="1:3">
      <c r="A7472" s="68" t="s">
        <v>14497</v>
      </c>
      <c r="B7472" s="69" t="s">
        <v>14498</v>
      </c>
      <c r="C7472" s="70">
        <v>0</v>
      </c>
    </row>
    <row r="7473" spans="1:3">
      <c r="A7473" s="71" t="s">
        <v>14499</v>
      </c>
      <c r="B7473" s="72" t="s">
        <v>14500</v>
      </c>
      <c r="C7473" s="73">
        <v>0</v>
      </c>
    </row>
    <row r="7474" spans="1:3">
      <c r="A7474" s="68" t="s">
        <v>14501</v>
      </c>
      <c r="B7474" s="69" t="s">
        <v>14502</v>
      </c>
      <c r="C7474" s="70">
        <v>0</v>
      </c>
    </row>
    <row r="7475" spans="1:3">
      <c r="A7475" s="71" t="s">
        <v>14503</v>
      </c>
      <c r="B7475" s="72" t="s">
        <v>14504</v>
      </c>
      <c r="C7475" s="73">
        <v>0</v>
      </c>
    </row>
    <row r="7476" spans="1:3">
      <c r="A7476" s="68" t="s">
        <v>14505</v>
      </c>
      <c r="B7476" s="69" t="s">
        <v>14506</v>
      </c>
      <c r="C7476" s="70">
        <v>3.0000000000000001E-3</v>
      </c>
    </row>
    <row r="7477" spans="1:3">
      <c r="A7477" s="71" t="s">
        <v>14507</v>
      </c>
      <c r="B7477" s="72" t="s">
        <v>14508</v>
      </c>
      <c r="C7477" s="73">
        <v>0</v>
      </c>
    </row>
    <row r="7478" spans="1:3">
      <c r="A7478" s="68" t="s">
        <v>14509</v>
      </c>
      <c r="B7478" s="69" t="s">
        <v>14510</v>
      </c>
      <c r="C7478" s="70">
        <v>0</v>
      </c>
    </row>
    <row r="7479" spans="1:3">
      <c r="A7479" s="71" t="s">
        <v>14511</v>
      </c>
      <c r="B7479" s="72" t="s">
        <v>14512</v>
      </c>
      <c r="C7479" s="73">
        <v>0</v>
      </c>
    </row>
    <row r="7480" spans="1:3">
      <c r="A7480" s="68" t="s">
        <v>14513</v>
      </c>
      <c r="B7480" s="69" t="s">
        <v>14514</v>
      </c>
      <c r="C7480" s="70">
        <v>0</v>
      </c>
    </row>
    <row r="7481" spans="1:3">
      <c r="A7481" s="71" t="s">
        <v>14515</v>
      </c>
      <c r="B7481" s="72" t="s">
        <v>14516</v>
      </c>
      <c r="C7481" s="73">
        <v>0</v>
      </c>
    </row>
    <row r="7482" spans="1:3">
      <c r="A7482" s="68" t="s">
        <v>14517</v>
      </c>
      <c r="B7482" s="69" t="s">
        <v>14516</v>
      </c>
      <c r="C7482" s="70">
        <v>0</v>
      </c>
    </row>
    <row r="7483" spans="1:3">
      <c r="A7483" s="71" t="s">
        <v>14518</v>
      </c>
      <c r="B7483" s="72" t="s">
        <v>14519</v>
      </c>
      <c r="C7483" s="73">
        <v>0</v>
      </c>
    </row>
    <row r="7484" spans="1:3">
      <c r="A7484" s="68" t="s">
        <v>14520</v>
      </c>
      <c r="B7484" s="69" t="s">
        <v>14516</v>
      </c>
      <c r="C7484" s="70">
        <v>0</v>
      </c>
    </row>
    <row r="7485" spans="1:3">
      <c r="A7485" s="71" t="s">
        <v>14521</v>
      </c>
      <c r="B7485" s="72" t="s">
        <v>14516</v>
      </c>
      <c r="C7485" s="73">
        <v>0</v>
      </c>
    </row>
    <row r="7486" spans="1:3">
      <c r="A7486" s="68" t="s">
        <v>14522</v>
      </c>
      <c r="B7486" s="69" t="s">
        <v>14516</v>
      </c>
      <c r="C7486" s="70">
        <v>0</v>
      </c>
    </row>
    <row r="7487" spans="1:3">
      <c r="A7487" s="71" t="s">
        <v>14523</v>
      </c>
      <c r="B7487" s="72" t="s">
        <v>14516</v>
      </c>
      <c r="C7487" s="73">
        <v>0</v>
      </c>
    </row>
    <row r="7488" spans="1:3">
      <c r="A7488" s="68" t="s">
        <v>14524</v>
      </c>
      <c r="B7488" s="69" t="s">
        <v>14516</v>
      </c>
      <c r="C7488" s="70">
        <v>0</v>
      </c>
    </row>
    <row r="7489" spans="1:3">
      <c r="A7489" s="71" t="s">
        <v>14525</v>
      </c>
      <c r="B7489" s="72" t="s">
        <v>14516</v>
      </c>
      <c r="C7489" s="73">
        <v>0</v>
      </c>
    </row>
    <row r="7490" spans="1:3">
      <c r="A7490" s="68" t="s">
        <v>14526</v>
      </c>
      <c r="B7490" s="69" t="s">
        <v>14516</v>
      </c>
      <c r="C7490" s="70">
        <v>0</v>
      </c>
    </row>
    <row r="7491" spans="1:3">
      <c r="A7491" s="71" t="s">
        <v>14527</v>
      </c>
      <c r="B7491" s="72" t="s">
        <v>14516</v>
      </c>
      <c r="C7491" s="73">
        <v>0</v>
      </c>
    </row>
    <row r="7492" spans="1:3">
      <c r="A7492" s="68" t="s">
        <v>14528</v>
      </c>
      <c r="B7492" s="69" t="s">
        <v>14516</v>
      </c>
      <c r="C7492" s="70">
        <v>0</v>
      </c>
    </row>
    <row r="7493" spans="1:3">
      <c r="A7493" s="71" t="s">
        <v>14529</v>
      </c>
      <c r="B7493" s="72" t="s">
        <v>14516</v>
      </c>
      <c r="C7493" s="73">
        <v>0</v>
      </c>
    </row>
    <row r="7494" spans="1:3">
      <c r="A7494" s="68" t="s">
        <v>14530</v>
      </c>
      <c r="B7494" s="69" t="s">
        <v>14531</v>
      </c>
      <c r="C7494" s="70">
        <v>0</v>
      </c>
    </row>
    <row r="7495" spans="1:3">
      <c r="A7495" s="71" t="s">
        <v>14532</v>
      </c>
      <c r="B7495" s="72" t="s">
        <v>14533</v>
      </c>
      <c r="C7495" s="73">
        <v>6.5000000000000002E-2</v>
      </c>
    </row>
    <row r="7496" spans="1:3">
      <c r="A7496" s="68" t="s">
        <v>14534</v>
      </c>
      <c r="B7496" s="69" t="s">
        <v>14535</v>
      </c>
      <c r="C7496" s="70">
        <v>6.5000000000000002E-2</v>
      </c>
    </row>
    <row r="7497" spans="1:3">
      <c r="A7497" s="71" t="s">
        <v>14536</v>
      </c>
      <c r="B7497" s="72" t="s">
        <v>14537</v>
      </c>
      <c r="C7497" s="73">
        <v>8.6999999999999994E-2</v>
      </c>
    </row>
    <row r="7498" spans="1:3">
      <c r="A7498" s="68" t="s">
        <v>14538</v>
      </c>
      <c r="B7498" s="69" t="s">
        <v>14539</v>
      </c>
      <c r="C7498" s="70">
        <v>0</v>
      </c>
    </row>
    <row r="7499" spans="1:3">
      <c r="A7499" s="71" t="s">
        <v>14540</v>
      </c>
      <c r="B7499" s="72" t="s">
        <v>14541</v>
      </c>
      <c r="C7499" s="73">
        <v>0.25</v>
      </c>
    </row>
    <row r="7500" spans="1:3">
      <c r="A7500" s="68" t="s">
        <v>14542</v>
      </c>
      <c r="B7500" s="69" t="s">
        <v>14543</v>
      </c>
      <c r="C7500" s="70">
        <v>0.47099999999999997</v>
      </c>
    </row>
    <row r="7501" spans="1:3">
      <c r="A7501" s="71" t="s">
        <v>14544</v>
      </c>
      <c r="B7501" s="72" t="s">
        <v>14545</v>
      </c>
      <c r="C7501" s="73">
        <v>0</v>
      </c>
    </row>
    <row r="7502" spans="1:3">
      <c r="A7502" s="68" t="s">
        <v>14546</v>
      </c>
      <c r="B7502" s="69" t="s">
        <v>14547</v>
      </c>
      <c r="C7502" s="70">
        <v>0</v>
      </c>
    </row>
    <row r="7503" spans="1:3">
      <c r="A7503" s="71" t="s">
        <v>14548</v>
      </c>
      <c r="B7503" s="72" t="s">
        <v>14549</v>
      </c>
      <c r="C7503" s="73">
        <v>0</v>
      </c>
    </row>
    <row r="7504" spans="1:3">
      <c r="A7504" s="68" t="s">
        <v>14550</v>
      </c>
      <c r="B7504" s="69" t="s">
        <v>14551</v>
      </c>
      <c r="C7504" s="70">
        <v>0</v>
      </c>
    </row>
    <row r="7505" spans="1:3">
      <c r="A7505" s="71" t="s">
        <v>14552</v>
      </c>
      <c r="B7505" s="72" t="s">
        <v>14553</v>
      </c>
      <c r="C7505" s="73">
        <v>0</v>
      </c>
    </row>
    <row r="7506" spans="1:3">
      <c r="A7506" s="68" t="s">
        <v>14554</v>
      </c>
      <c r="B7506" s="69" t="s">
        <v>14555</v>
      </c>
      <c r="C7506" s="70">
        <v>0</v>
      </c>
    </row>
    <row r="7507" spans="1:3">
      <c r="A7507" s="71" t="s">
        <v>14556</v>
      </c>
      <c r="B7507" s="72" t="s">
        <v>14557</v>
      </c>
      <c r="C7507" s="73">
        <v>0</v>
      </c>
    </row>
    <row r="7508" spans="1:3">
      <c r="A7508" s="68" t="s">
        <v>14558</v>
      </c>
      <c r="B7508" s="69" t="s">
        <v>14559</v>
      </c>
      <c r="C7508" s="70">
        <v>0</v>
      </c>
    </row>
    <row r="7509" spans="1:3">
      <c r="A7509" s="71" t="s">
        <v>14560</v>
      </c>
      <c r="B7509" s="72" t="s">
        <v>14561</v>
      </c>
      <c r="C7509" s="73">
        <v>0</v>
      </c>
    </row>
    <row r="7510" spans="1:3">
      <c r="A7510" s="68" t="s">
        <v>14562</v>
      </c>
      <c r="B7510" s="69" t="s">
        <v>14563</v>
      </c>
      <c r="C7510" s="70">
        <v>0</v>
      </c>
    </row>
    <row r="7511" spans="1:3">
      <c r="A7511" s="71" t="s">
        <v>14564</v>
      </c>
      <c r="B7511" s="72" t="s">
        <v>14565</v>
      </c>
      <c r="C7511" s="73">
        <v>0</v>
      </c>
    </row>
    <row r="7512" spans="1:3">
      <c r="A7512" s="68" t="s">
        <v>14566</v>
      </c>
      <c r="B7512" s="69" t="s">
        <v>14567</v>
      </c>
      <c r="C7512" s="70">
        <v>0</v>
      </c>
    </row>
    <row r="7513" spans="1:3">
      <c r="A7513" s="71" t="s">
        <v>14568</v>
      </c>
      <c r="B7513" s="72" t="s">
        <v>14569</v>
      </c>
      <c r="C7513" s="73">
        <v>0</v>
      </c>
    </row>
    <row r="7514" spans="1:3">
      <c r="A7514" s="68" t="s">
        <v>14570</v>
      </c>
      <c r="B7514" s="69" t="s">
        <v>14571</v>
      </c>
      <c r="C7514" s="70">
        <v>0</v>
      </c>
    </row>
    <row r="7515" spans="1:3">
      <c r="A7515" s="71" t="s">
        <v>14572</v>
      </c>
      <c r="B7515" s="72" t="s">
        <v>14573</v>
      </c>
      <c r="C7515" s="73">
        <v>0</v>
      </c>
    </row>
    <row r="7516" spans="1:3">
      <c r="A7516" s="68" t="s">
        <v>14574</v>
      </c>
      <c r="B7516" s="69" t="s">
        <v>14575</v>
      </c>
      <c r="C7516" s="70">
        <v>0</v>
      </c>
    </row>
    <row r="7517" spans="1:3">
      <c r="A7517" s="71" t="s">
        <v>14576</v>
      </c>
      <c r="B7517" s="72" t="s">
        <v>14577</v>
      </c>
      <c r="C7517" s="73">
        <v>0</v>
      </c>
    </row>
    <row r="7518" spans="1:3">
      <c r="A7518" s="68" t="s">
        <v>14578</v>
      </c>
      <c r="B7518" s="69" t="s">
        <v>14579</v>
      </c>
      <c r="C7518" s="70">
        <v>0</v>
      </c>
    </row>
    <row r="7519" spans="1:3">
      <c r="A7519" s="71" t="s">
        <v>14580</v>
      </c>
      <c r="B7519" s="72" t="s">
        <v>14579</v>
      </c>
      <c r="C7519" s="73">
        <v>0</v>
      </c>
    </row>
    <row r="7520" spans="1:3">
      <c r="A7520" s="68" t="s">
        <v>14581</v>
      </c>
      <c r="B7520" s="69" t="s">
        <v>1456</v>
      </c>
      <c r="C7520" s="70">
        <v>0</v>
      </c>
    </row>
    <row r="7521" spans="1:3">
      <c r="A7521" s="71" t="s">
        <v>14582</v>
      </c>
      <c r="B7521" s="72" t="s">
        <v>14583</v>
      </c>
      <c r="C7521" s="73">
        <v>0</v>
      </c>
    </row>
    <row r="7522" spans="1:3">
      <c r="A7522" s="68" t="s">
        <v>14584</v>
      </c>
      <c r="B7522" s="69" t="s">
        <v>14585</v>
      </c>
      <c r="C7522" s="70">
        <v>0</v>
      </c>
    </row>
    <row r="7523" spans="1:3">
      <c r="A7523" s="71" t="s">
        <v>14586</v>
      </c>
      <c r="B7523" s="72" t="s">
        <v>14587</v>
      </c>
      <c r="C7523" s="73">
        <v>0</v>
      </c>
    </row>
    <row r="7524" spans="1:3">
      <c r="A7524" s="68" t="s">
        <v>14588</v>
      </c>
      <c r="B7524" s="69" t="s">
        <v>14589</v>
      </c>
      <c r="C7524" s="70">
        <v>0</v>
      </c>
    </row>
    <row r="7525" spans="1:3">
      <c r="A7525" s="71" t="s">
        <v>14590</v>
      </c>
      <c r="B7525" s="72" t="s">
        <v>14591</v>
      </c>
      <c r="C7525" s="73">
        <v>0</v>
      </c>
    </row>
    <row r="7526" spans="1:3">
      <c r="A7526" s="68" t="s">
        <v>14592</v>
      </c>
      <c r="B7526" s="69" t="s">
        <v>14593</v>
      </c>
      <c r="C7526" s="70">
        <v>0</v>
      </c>
    </row>
    <row r="7527" spans="1:3">
      <c r="A7527" s="71" t="s">
        <v>14594</v>
      </c>
      <c r="B7527" s="72" t="s">
        <v>14595</v>
      </c>
      <c r="C7527" s="73">
        <v>0</v>
      </c>
    </row>
    <row r="7528" spans="1:3">
      <c r="A7528" s="68" t="s">
        <v>14596</v>
      </c>
      <c r="B7528" s="69" t="s">
        <v>14597</v>
      </c>
      <c r="C7528" s="70">
        <v>0</v>
      </c>
    </row>
    <row r="7529" spans="1:3">
      <c r="A7529" s="71" t="s">
        <v>14598</v>
      </c>
      <c r="B7529" s="72" t="s">
        <v>14599</v>
      </c>
      <c r="C7529" s="73">
        <v>0</v>
      </c>
    </row>
    <row r="7530" spans="1:3">
      <c r="A7530" s="68" t="s">
        <v>14600</v>
      </c>
      <c r="B7530" s="69" t="s">
        <v>14601</v>
      </c>
      <c r="C7530" s="70">
        <v>0</v>
      </c>
    </row>
    <row r="7531" spans="1:3">
      <c r="A7531" s="71" t="s">
        <v>14602</v>
      </c>
      <c r="B7531" s="72" t="s">
        <v>14603</v>
      </c>
      <c r="C7531" s="73">
        <v>0</v>
      </c>
    </row>
    <row r="7532" spans="1:3">
      <c r="A7532" s="68" t="s">
        <v>14604</v>
      </c>
      <c r="B7532" s="69" t="s">
        <v>14605</v>
      </c>
      <c r="C7532" s="70">
        <v>0</v>
      </c>
    </row>
    <row r="7533" spans="1:3">
      <c r="A7533" s="71" t="s">
        <v>14606</v>
      </c>
      <c r="B7533" s="72" t="s">
        <v>14605</v>
      </c>
      <c r="C7533" s="73">
        <v>0</v>
      </c>
    </row>
    <row r="7534" spans="1:3">
      <c r="A7534" s="68" t="s">
        <v>14607</v>
      </c>
      <c r="B7534" s="69" t="s">
        <v>14608</v>
      </c>
      <c r="C7534" s="70">
        <v>0</v>
      </c>
    </row>
    <row r="7535" spans="1:3">
      <c r="A7535" s="71" t="s">
        <v>14609</v>
      </c>
      <c r="B7535" s="72" t="s">
        <v>14610</v>
      </c>
      <c r="C7535" s="73">
        <v>0</v>
      </c>
    </row>
    <row r="7536" spans="1:3">
      <c r="A7536" s="68" t="s">
        <v>14611</v>
      </c>
      <c r="B7536" s="69" t="s">
        <v>14612</v>
      </c>
      <c r="C7536" s="70">
        <v>0</v>
      </c>
    </row>
    <row r="7537" spans="1:3">
      <c r="A7537" s="71" t="s">
        <v>14613</v>
      </c>
      <c r="B7537" s="72" t="s">
        <v>14614</v>
      </c>
      <c r="C7537" s="73">
        <v>0</v>
      </c>
    </row>
    <row r="7538" spans="1:3">
      <c r="A7538" s="68" t="s">
        <v>14615</v>
      </c>
      <c r="B7538" s="69" t="s">
        <v>14616</v>
      </c>
      <c r="C7538" s="70">
        <v>0</v>
      </c>
    </row>
    <row r="7539" spans="1:3">
      <c r="A7539" s="71" t="s">
        <v>14617</v>
      </c>
      <c r="B7539" s="72" t="s">
        <v>14618</v>
      </c>
      <c r="C7539" s="73">
        <v>0</v>
      </c>
    </row>
    <row r="7540" spans="1:3">
      <c r="A7540" s="68" t="s">
        <v>14619</v>
      </c>
      <c r="B7540" s="69" t="s">
        <v>14620</v>
      </c>
      <c r="C7540" s="70">
        <v>0</v>
      </c>
    </row>
    <row r="7541" spans="1:3">
      <c r="A7541" s="71" t="s">
        <v>14621</v>
      </c>
      <c r="B7541" s="72" t="s">
        <v>14622</v>
      </c>
      <c r="C7541" s="73">
        <v>0</v>
      </c>
    </row>
    <row r="7542" spans="1:3">
      <c r="A7542" s="68" t="s">
        <v>14623</v>
      </c>
      <c r="B7542" s="69" t="s">
        <v>14624</v>
      </c>
      <c r="C7542" s="70">
        <v>0</v>
      </c>
    </row>
    <row r="7543" spans="1:3">
      <c r="A7543" s="71" t="s">
        <v>14625</v>
      </c>
      <c r="B7543" s="72" t="s">
        <v>14626</v>
      </c>
      <c r="C7543" s="73">
        <v>0</v>
      </c>
    </row>
    <row r="7544" spans="1:3">
      <c r="A7544" s="68" t="s">
        <v>14627</v>
      </c>
      <c r="B7544" s="69" t="s">
        <v>14628</v>
      </c>
      <c r="C7544" s="70">
        <v>0</v>
      </c>
    </row>
    <row r="7545" spans="1:3">
      <c r="A7545" s="71" t="s">
        <v>14629</v>
      </c>
      <c r="B7545" s="72" t="s">
        <v>14630</v>
      </c>
      <c r="C7545" s="73">
        <v>0</v>
      </c>
    </row>
    <row r="7546" spans="1:3">
      <c r="A7546" s="68" t="s">
        <v>14631</v>
      </c>
      <c r="B7546" s="69" t="s">
        <v>14632</v>
      </c>
      <c r="C7546" s="70">
        <v>0</v>
      </c>
    </row>
    <row r="7547" spans="1:3">
      <c r="A7547" s="71" t="s">
        <v>14633</v>
      </c>
      <c r="B7547" s="72" t="s">
        <v>14634</v>
      </c>
      <c r="C7547" s="73">
        <v>0</v>
      </c>
    </row>
    <row r="7548" spans="1:3">
      <c r="A7548" s="68" t="s">
        <v>14635</v>
      </c>
      <c r="B7548" s="69" t="s">
        <v>14636</v>
      </c>
      <c r="C7548" s="70">
        <v>0</v>
      </c>
    </row>
    <row r="7549" spans="1:3">
      <c r="A7549" s="71" t="s">
        <v>14637</v>
      </c>
      <c r="B7549" s="72" t="s">
        <v>14638</v>
      </c>
      <c r="C7549" s="73">
        <v>0</v>
      </c>
    </row>
    <row r="7550" spans="1:3">
      <c r="A7550" s="68" t="s">
        <v>14639</v>
      </c>
      <c r="B7550" s="69" t="s">
        <v>14640</v>
      </c>
      <c r="C7550" s="70">
        <v>0</v>
      </c>
    </row>
    <row r="7551" spans="1:3">
      <c r="A7551" s="71" t="s">
        <v>14641</v>
      </c>
      <c r="B7551" s="72" t="s">
        <v>14642</v>
      </c>
      <c r="C7551" s="73">
        <v>0</v>
      </c>
    </row>
    <row r="7552" spans="1:3">
      <c r="A7552" s="68" t="s">
        <v>14643</v>
      </c>
      <c r="B7552" s="69" t="s">
        <v>14644</v>
      </c>
      <c r="C7552" s="70">
        <v>0</v>
      </c>
    </row>
    <row r="7553" spans="1:3">
      <c r="A7553" s="71" t="s">
        <v>14645</v>
      </c>
      <c r="B7553" s="72" t="s">
        <v>14646</v>
      </c>
      <c r="C7553" s="73">
        <v>0</v>
      </c>
    </row>
    <row r="7554" spans="1:3">
      <c r="A7554" s="68" t="s">
        <v>14647</v>
      </c>
      <c r="B7554" s="69" t="s">
        <v>14648</v>
      </c>
      <c r="C7554" s="70">
        <v>0</v>
      </c>
    </row>
    <row r="7555" spans="1:3">
      <c r="A7555" s="71" t="s">
        <v>14649</v>
      </c>
      <c r="B7555" s="72" t="s">
        <v>14650</v>
      </c>
      <c r="C7555" s="73">
        <v>0</v>
      </c>
    </row>
    <row r="7556" spans="1:3">
      <c r="A7556" s="68" t="s">
        <v>14651</v>
      </c>
      <c r="B7556" s="69" t="s">
        <v>14652</v>
      </c>
      <c r="C7556" s="70">
        <v>0</v>
      </c>
    </row>
    <row r="7557" spans="1:3">
      <c r="A7557" s="71" t="s">
        <v>14653</v>
      </c>
      <c r="B7557" s="72" t="s">
        <v>14652</v>
      </c>
      <c r="C7557" s="73">
        <v>0</v>
      </c>
    </row>
    <row r="7558" spans="1:3">
      <c r="A7558" s="68" t="s">
        <v>14654</v>
      </c>
      <c r="B7558" s="69" t="s">
        <v>14655</v>
      </c>
      <c r="C7558" s="70">
        <v>0</v>
      </c>
    </row>
    <row r="7559" spans="1:3">
      <c r="A7559" s="71" t="s">
        <v>14656</v>
      </c>
      <c r="B7559" s="72" t="s">
        <v>14655</v>
      </c>
      <c r="C7559" s="73">
        <v>0</v>
      </c>
    </row>
    <row r="7560" spans="1:3">
      <c r="A7560" s="68" t="s">
        <v>14657</v>
      </c>
      <c r="B7560" s="69" t="s">
        <v>14658</v>
      </c>
      <c r="C7560" s="70">
        <v>0</v>
      </c>
    </row>
    <row r="7561" spans="1:3">
      <c r="A7561" s="71" t="s">
        <v>14659</v>
      </c>
      <c r="B7561" s="72" t="s">
        <v>14660</v>
      </c>
      <c r="C7561" s="73">
        <v>0</v>
      </c>
    </row>
    <row r="7562" spans="1:3">
      <c r="A7562" s="68" t="s">
        <v>14661</v>
      </c>
      <c r="B7562" s="69" t="s">
        <v>14662</v>
      </c>
      <c r="C7562" s="70">
        <v>0</v>
      </c>
    </row>
    <row r="7563" spans="1:3">
      <c r="A7563" s="71" t="s">
        <v>14663</v>
      </c>
      <c r="B7563" s="72" t="s">
        <v>14664</v>
      </c>
      <c r="C7563" s="73">
        <v>0</v>
      </c>
    </row>
    <row r="7564" spans="1:3">
      <c r="A7564" s="68" t="s">
        <v>14665</v>
      </c>
      <c r="B7564" s="69" t="s">
        <v>14666</v>
      </c>
      <c r="C7564" s="70">
        <v>0</v>
      </c>
    </row>
    <row r="7565" spans="1:3">
      <c r="A7565" s="71" t="s">
        <v>14667</v>
      </c>
      <c r="B7565" s="72" t="s">
        <v>14668</v>
      </c>
      <c r="C7565" s="73">
        <v>0</v>
      </c>
    </row>
    <row r="7566" spans="1:3">
      <c r="A7566" s="68" t="s">
        <v>14669</v>
      </c>
      <c r="B7566" s="69" t="s">
        <v>14670</v>
      </c>
      <c r="C7566" s="70">
        <v>0</v>
      </c>
    </row>
    <row r="7567" spans="1:3">
      <c r="A7567" s="71" t="s">
        <v>14671</v>
      </c>
      <c r="B7567" s="72" t="s">
        <v>14672</v>
      </c>
      <c r="C7567" s="73">
        <v>0</v>
      </c>
    </row>
    <row r="7568" spans="1:3">
      <c r="A7568" s="68" t="s">
        <v>14673</v>
      </c>
      <c r="B7568" s="69" t="s">
        <v>14674</v>
      </c>
      <c r="C7568" s="70">
        <v>0</v>
      </c>
    </row>
    <row r="7569" spans="1:3">
      <c r="A7569" s="71" t="s">
        <v>14675</v>
      </c>
      <c r="B7569" s="72" t="s">
        <v>14676</v>
      </c>
      <c r="C7569" s="73">
        <v>0</v>
      </c>
    </row>
    <row r="7570" spans="1:3">
      <c r="A7570" s="68" t="s">
        <v>14677</v>
      </c>
      <c r="B7570" s="69" t="s">
        <v>14678</v>
      </c>
      <c r="C7570" s="70">
        <v>0</v>
      </c>
    </row>
    <row r="7571" spans="1:3">
      <c r="A7571" s="71" t="s">
        <v>14679</v>
      </c>
      <c r="B7571" s="72" t="s">
        <v>14680</v>
      </c>
      <c r="C7571" s="73">
        <v>0</v>
      </c>
    </row>
    <row r="7572" spans="1:3">
      <c r="A7572" s="68" t="s">
        <v>14681</v>
      </c>
      <c r="B7572" s="69" t="s">
        <v>14682</v>
      </c>
      <c r="C7572" s="70">
        <v>0</v>
      </c>
    </row>
    <row r="7573" spans="1:3">
      <c r="A7573" s="71" t="s">
        <v>14683</v>
      </c>
      <c r="B7573" s="72" t="s">
        <v>14684</v>
      </c>
      <c r="C7573" s="73">
        <v>0</v>
      </c>
    </row>
    <row r="7574" spans="1:3">
      <c r="A7574" s="68" t="s">
        <v>14685</v>
      </c>
      <c r="B7574" s="69" t="s">
        <v>14686</v>
      </c>
      <c r="C7574" s="70">
        <v>0</v>
      </c>
    </row>
    <row r="7575" spans="1:3">
      <c r="A7575" s="71" t="s">
        <v>14687</v>
      </c>
      <c r="B7575" s="72" t="s">
        <v>14688</v>
      </c>
      <c r="C7575" s="73">
        <v>0</v>
      </c>
    </row>
    <row r="7576" spans="1:3">
      <c r="A7576" s="68" t="s">
        <v>14689</v>
      </c>
      <c r="B7576" s="69" t="s">
        <v>14690</v>
      </c>
      <c r="C7576" s="70">
        <v>0</v>
      </c>
    </row>
    <row r="7577" spans="1:3">
      <c r="A7577" s="71" t="s">
        <v>14691</v>
      </c>
      <c r="B7577" s="72" t="s">
        <v>14692</v>
      </c>
      <c r="C7577" s="73">
        <v>0</v>
      </c>
    </row>
    <row r="7578" spans="1:3">
      <c r="A7578" s="68" t="s">
        <v>14693</v>
      </c>
      <c r="B7578" s="69" t="s">
        <v>14694</v>
      </c>
      <c r="C7578" s="70">
        <v>0</v>
      </c>
    </row>
    <row r="7579" spans="1:3">
      <c r="A7579" s="71" t="s">
        <v>14695</v>
      </c>
      <c r="B7579" s="72" t="s">
        <v>14696</v>
      </c>
      <c r="C7579" s="73">
        <v>0</v>
      </c>
    </row>
    <row r="7580" spans="1:3">
      <c r="A7580" s="68" t="s">
        <v>14697</v>
      </c>
      <c r="B7580" s="69" t="s">
        <v>14698</v>
      </c>
      <c r="C7580" s="70">
        <v>0</v>
      </c>
    </row>
    <row r="7581" spans="1:3">
      <c r="A7581" s="71" t="s">
        <v>14699</v>
      </c>
      <c r="B7581" s="72" t="s">
        <v>14700</v>
      </c>
      <c r="C7581" s="73">
        <v>0</v>
      </c>
    </row>
    <row r="7582" spans="1:3">
      <c r="A7582" s="68" t="s">
        <v>14701</v>
      </c>
      <c r="B7582" s="69" t="s">
        <v>14702</v>
      </c>
      <c r="C7582" s="70">
        <v>0</v>
      </c>
    </row>
    <row r="7583" spans="1:3">
      <c r="A7583" s="71" t="s">
        <v>14703</v>
      </c>
      <c r="B7583" s="72" t="s">
        <v>14704</v>
      </c>
      <c r="C7583" s="73">
        <v>0</v>
      </c>
    </row>
    <row r="7584" spans="1:3">
      <c r="A7584" s="68" t="s">
        <v>14705</v>
      </c>
      <c r="B7584" s="69" t="s">
        <v>14706</v>
      </c>
      <c r="C7584" s="70">
        <v>0</v>
      </c>
    </row>
    <row r="7585" spans="1:3">
      <c r="A7585" s="71" t="s">
        <v>14707</v>
      </c>
      <c r="B7585" s="72" t="s">
        <v>14708</v>
      </c>
      <c r="C7585" s="73">
        <v>0</v>
      </c>
    </row>
    <row r="7586" spans="1:3">
      <c r="A7586" s="68" t="s">
        <v>14709</v>
      </c>
      <c r="B7586" s="69" t="s">
        <v>14710</v>
      </c>
      <c r="C7586" s="70">
        <v>0</v>
      </c>
    </row>
    <row r="7587" spans="1:3">
      <c r="A7587" s="71" t="s">
        <v>14711</v>
      </c>
      <c r="B7587" s="72" t="s">
        <v>14712</v>
      </c>
      <c r="C7587" s="73">
        <v>0</v>
      </c>
    </row>
    <row r="7588" spans="1:3">
      <c r="A7588" s="68" t="s">
        <v>14713</v>
      </c>
      <c r="B7588" s="69" t="s">
        <v>14714</v>
      </c>
      <c r="C7588" s="70">
        <v>0</v>
      </c>
    </row>
    <row r="7589" spans="1:3">
      <c r="A7589" s="71" t="s">
        <v>14715</v>
      </c>
      <c r="B7589" s="72" t="s">
        <v>14716</v>
      </c>
      <c r="C7589" s="73">
        <v>0</v>
      </c>
    </row>
    <row r="7590" spans="1:3">
      <c r="A7590" s="68" t="s">
        <v>14717</v>
      </c>
      <c r="B7590" s="69" t="s">
        <v>14718</v>
      </c>
      <c r="C7590" s="70">
        <v>0</v>
      </c>
    </row>
    <row r="7591" spans="1:3">
      <c r="A7591" s="71" t="s">
        <v>14719</v>
      </c>
      <c r="B7591" s="72" t="s">
        <v>14720</v>
      </c>
      <c r="C7591" s="73">
        <v>0</v>
      </c>
    </row>
    <row r="7592" spans="1:3">
      <c r="A7592" s="68" t="s">
        <v>14721</v>
      </c>
      <c r="B7592" s="69" t="s">
        <v>14722</v>
      </c>
      <c r="C7592" s="70">
        <v>0</v>
      </c>
    </row>
    <row r="7593" spans="1:3">
      <c r="A7593" s="71" t="s">
        <v>14723</v>
      </c>
      <c r="B7593" s="72" t="s">
        <v>14724</v>
      </c>
      <c r="C7593" s="73">
        <v>0</v>
      </c>
    </row>
    <row r="7594" spans="1:3">
      <c r="A7594" s="68" t="s">
        <v>14725</v>
      </c>
      <c r="B7594" s="69" t="s">
        <v>14726</v>
      </c>
      <c r="C7594" s="70">
        <v>0</v>
      </c>
    </row>
    <row r="7595" spans="1:3">
      <c r="A7595" s="71" t="s">
        <v>14727</v>
      </c>
      <c r="B7595" s="72" t="s">
        <v>14728</v>
      </c>
      <c r="C7595" s="73">
        <v>0</v>
      </c>
    </row>
    <row r="7596" spans="1:3">
      <c r="A7596" s="68" t="s">
        <v>14729</v>
      </c>
      <c r="B7596" s="69" t="s">
        <v>14730</v>
      </c>
      <c r="C7596" s="70">
        <v>0</v>
      </c>
    </row>
    <row r="7597" spans="1:3">
      <c r="A7597" s="71" t="s">
        <v>14731</v>
      </c>
      <c r="B7597" s="72" t="s">
        <v>14732</v>
      </c>
      <c r="C7597" s="73">
        <v>0</v>
      </c>
    </row>
    <row r="7598" spans="1:3">
      <c r="A7598" s="68" t="s">
        <v>14733</v>
      </c>
      <c r="B7598" s="69" t="s">
        <v>14734</v>
      </c>
      <c r="C7598" s="70">
        <v>0</v>
      </c>
    </row>
    <row r="7599" spans="1:3">
      <c r="A7599" s="71" t="s">
        <v>14735</v>
      </c>
      <c r="B7599" s="72" t="s">
        <v>14736</v>
      </c>
      <c r="C7599" s="73">
        <v>0</v>
      </c>
    </row>
    <row r="7600" spans="1:3">
      <c r="A7600" s="68" t="s">
        <v>14737</v>
      </c>
      <c r="B7600" s="69" t="s">
        <v>14738</v>
      </c>
      <c r="C7600" s="70">
        <v>0</v>
      </c>
    </row>
    <row r="7601" spans="1:3">
      <c r="A7601" s="71" t="s">
        <v>14739</v>
      </c>
      <c r="B7601" s="72" t="s">
        <v>14740</v>
      </c>
      <c r="C7601" s="73">
        <v>0</v>
      </c>
    </row>
    <row r="7602" spans="1:3">
      <c r="A7602" s="68" t="s">
        <v>14741</v>
      </c>
      <c r="B7602" s="69" t="s">
        <v>14742</v>
      </c>
      <c r="C7602" s="70">
        <v>0</v>
      </c>
    </row>
    <row r="7603" spans="1:3">
      <c r="A7603" s="71" t="s">
        <v>14743</v>
      </c>
      <c r="B7603" s="72" t="s">
        <v>14744</v>
      </c>
      <c r="C7603" s="73">
        <v>0</v>
      </c>
    </row>
    <row r="7604" spans="1:3">
      <c r="A7604" s="68" t="s">
        <v>14745</v>
      </c>
      <c r="B7604" s="69" t="s">
        <v>14746</v>
      </c>
      <c r="C7604" s="70">
        <v>0</v>
      </c>
    </row>
    <row r="7605" spans="1:3">
      <c r="A7605" s="71" t="s">
        <v>14747</v>
      </c>
      <c r="B7605" s="72" t="s">
        <v>14748</v>
      </c>
      <c r="C7605" s="73">
        <v>0</v>
      </c>
    </row>
    <row r="7606" spans="1:3">
      <c r="A7606" s="68" t="s">
        <v>14749</v>
      </c>
      <c r="B7606" s="69" t="s">
        <v>14750</v>
      </c>
      <c r="C7606" s="70">
        <v>0</v>
      </c>
    </row>
    <row r="7607" spans="1:3">
      <c r="A7607" s="71" t="s">
        <v>14751</v>
      </c>
      <c r="B7607" s="72" t="s">
        <v>14752</v>
      </c>
      <c r="C7607" s="73">
        <v>0</v>
      </c>
    </row>
    <row r="7608" spans="1:3">
      <c r="A7608" s="68" t="s">
        <v>14753</v>
      </c>
      <c r="B7608" s="69" t="s">
        <v>14754</v>
      </c>
      <c r="C7608" s="70">
        <v>0</v>
      </c>
    </row>
    <row r="7609" spans="1:3">
      <c r="A7609" s="71" t="s">
        <v>14755</v>
      </c>
      <c r="B7609" s="72" t="s">
        <v>14756</v>
      </c>
      <c r="C7609" s="73">
        <v>0</v>
      </c>
    </row>
    <row r="7610" spans="1:3">
      <c r="A7610" s="68" t="s">
        <v>14757</v>
      </c>
      <c r="B7610" s="69" t="s">
        <v>14758</v>
      </c>
      <c r="C7610" s="70">
        <v>0</v>
      </c>
    </row>
    <row r="7611" spans="1:3">
      <c r="A7611" s="71" t="s">
        <v>14759</v>
      </c>
      <c r="B7611" s="72" t="s">
        <v>14760</v>
      </c>
      <c r="C7611" s="73">
        <v>0</v>
      </c>
    </row>
    <row r="7612" spans="1:3">
      <c r="A7612" s="68" t="s">
        <v>14761</v>
      </c>
      <c r="B7612" s="69" t="s">
        <v>14762</v>
      </c>
      <c r="C7612" s="70">
        <v>0</v>
      </c>
    </row>
    <row r="7613" spans="1:3">
      <c r="A7613" s="71" t="s">
        <v>14763</v>
      </c>
      <c r="B7613" s="72" t="s">
        <v>14764</v>
      </c>
      <c r="C7613" s="73">
        <v>0</v>
      </c>
    </row>
    <row r="7614" spans="1:3">
      <c r="A7614" s="68" t="s">
        <v>14765</v>
      </c>
      <c r="B7614" s="69" t="s">
        <v>14766</v>
      </c>
      <c r="C7614" s="70">
        <v>0</v>
      </c>
    </row>
    <row r="7615" spans="1:3">
      <c r="A7615" s="71" t="s">
        <v>14767</v>
      </c>
      <c r="B7615" s="72" t="s">
        <v>14768</v>
      </c>
      <c r="C7615" s="73">
        <v>0</v>
      </c>
    </row>
    <row r="7616" spans="1:3">
      <c r="A7616" s="68" t="s">
        <v>14769</v>
      </c>
      <c r="B7616" s="69" t="s">
        <v>14770</v>
      </c>
      <c r="C7616" s="70">
        <v>0</v>
      </c>
    </row>
    <row r="7617" spans="1:3">
      <c r="A7617" s="71" t="s">
        <v>14771</v>
      </c>
      <c r="B7617" s="72" t="s">
        <v>14772</v>
      </c>
      <c r="C7617" s="73">
        <v>0</v>
      </c>
    </row>
    <row r="7618" spans="1:3">
      <c r="A7618" s="68" t="s">
        <v>14773</v>
      </c>
      <c r="B7618" s="69" t="s">
        <v>14774</v>
      </c>
      <c r="C7618" s="70">
        <v>0</v>
      </c>
    </row>
    <row r="7619" spans="1:3">
      <c r="A7619" s="71" t="s">
        <v>14775</v>
      </c>
      <c r="B7619" s="72" t="s">
        <v>14776</v>
      </c>
      <c r="C7619" s="73">
        <v>0</v>
      </c>
    </row>
    <row r="7620" spans="1:3">
      <c r="A7620" s="68" t="s">
        <v>14777</v>
      </c>
      <c r="B7620" s="69" t="s">
        <v>14778</v>
      </c>
      <c r="C7620" s="70">
        <v>0</v>
      </c>
    </row>
    <row r="7621" spans="1:3">
      <c r="A7621" s="71" t="s">
        <v>14779</v>
      </c>
      <c r="B7621" s="72" t="s">
        <v>14780</v>
      </c>
      <c r="C7621" s="73">
        <v>0</v>
      </c>
    </row>
    <row r="7622" spans="1:3">
      <c r="A7622" s="68" t="s">
        <v>14781</v>
      </c>
      <c r="B7622" s="69" t="s">
        <v>14782</v>
      </c>
      <c r="C7622" s="70">
        <v>0</v>
      </c>
    </row>
    <row r="7623" spans="1:3">
      <c r="A7623" s="71" t="s">
        <v>14783</v>
      </c>
      <c r="B7623" s="72" t="s">
        <v>14784</v>
      </c>
      <c r="C7623" s="73">
        <v>0</v>
      </c>
    </row>
    <row r="7624" spans="1:3">
      <c r="A7624" s="68" t="s">
        <v>14785</v>
      </c>
      <c r="B7624" s="69" t="s">
        <v>14786</v>
      </c>
      <c r="C7624" s="70">
        <v>0</v>
      </c>
    </row>
    <row r="7625" spans="1:3">
      <c r="A7625" s="71" t="s">
        <v>14787</v>
      </c>
      <c r="B7625" s="72" t="s">
        <v>14788</v>
      </c>
      <c r="C7625" s="73">
        <v>0</v>
      </c>
    </row>
    <row r="7626" spans="1:3">
      <c r="A7626" s="68" t="s">
        <v>14789</v>
      </c>
      <c r="B7626" s="69" t="s">
        <v>14790</v>
      </c>
      <c r="C7626" s="70">
        <v>0</v>
      </c>
    </row>
    <row r="7627" spans="1:3">
      <c r="A7627" s="71" t="s">
        <v>14791</v>
      </c>
      <c r="B7627" s="72" t="s">
        <v>14792</v>
      </c>
      <c r="C7627" s="73">
        <v>0</v>
      </c>
    </row>
    <row r="7628" spans="1:3">
      <c r="A7628" s="68" t="s">
        <v>14793</v>
      </c>
      <c r="B7628" s="69" t="s">
        <v>14794</v>
      </c>
      <c r="C7628" s="70">
        <v>0</v>
      </c>
    </row>
    <row r="7629" spans="1:3">
      <c r="A7629" s="71" t="s">
        <v>14795</v>
      </c>
      <c r="B7629" s="72" t="s">
        <v>14796</v>
      </c>
      <c r="C7629" s="73">
        <v>0</v>
      </c>
    </row>
    <row r="7630" spans="1:3">
      <c r="A7630" s="68" t="s">
        <v>14797</v>
      </c>
      <c r="B7630" s="69" t="s">
        <v>14798</v>
      </c>
      <c r="C7630" s="70">
        <v>0</v>
      </c>
    </row>
    <row r="7631" spans="1:3">
      <c r="A7631" s="71" t="s">
        <v>14799</v>
      </c>
      <c r="B7631" s="72" t="s">
        <v>14800</v>
      </c>
      <c r="C7631" s="73">
        <v>0</v>
      </c>
    </row>
    <row r="7632" spans="1:3">
      <c r="A7632" s="68" t="s">
        <v>14801</v>
      </c>
      <c r="B7632" s="69" t="s">
        <v>14802</v>
      </c>
      <c r="C7632" s="70">
        <v>0</v>
      </c>
    </row>
    <row r="7633" spans="1:3">
      <c r="A7633" s="71" t="s">
        <v>14803</v>
      </c>
      <c r="B7633" s="72" t="s">
        <v>14804</v>
      </c>
      <c r="C7633" s="73">
        <v>0</v>
      </c>
    </row>
    <row r="7634" spans="1:3">
      <c r="A7634" s="68" t="s">
        <v>14805</v>
      </c>
      <c r="B7634" s="69" t="s">
        <v>14806</v>
      </c>
      <c r="C7634" s="70">
        <v>0</v>
      </c>
    </row>
    <row r="7635" spans="1:3">
      <c r="A7635" s="71" t="s">
        <v>14807</v>
      </c>
      <c r="B7635" s="72" t="s">
        <v>14808</v>
      </c>
      <c r="C7635" s="73">
        <v>0</v>
      </c>
    </row>
    <row r="7636" spans="1:3">
      <c r="A7636" s="68" t="s">
        <v>14809</v>
      </c>
      <c r="B7636" s="69" t="s">
        <v>14810</v>
      </c>
      <c r="C7636" s="70">
        <v>0</v>
      </c>
    </row>
    <row r="7637" spans="1:3">
      <c r="A7637" s="71" t="s">
        <v>14811</v>
      </c>
      <c r="B7637" s="72" t="s">
        <v>14812</v>
      </c>
      <c r="C7637" s="73">
        <v>0</v>
      </c>
    </row>
    <row r="7638" spans="1:3">
      <c r="A7638" s="68" t="s">
        <v>14813</v>
      </c>
      <c r="B7638" s="69" t="s">
        <v>14814</v>
      </c>
      <c r="C7638" s="70">
        <v>0</v>
      </c>
    </row>
    <row r="7639" spans="1:3">
      <c r="A7639" s="71" t="s">
        <v>14815</v>
      </c>
      <c r="B7639" s="72" t="s">
        <v>14816</v>
      </c>
      <c r="C7639" s="73">
        <v>0</v>
      </c>
    </row>
    <row r="7640" spans="1:3">
      <c r="A7640" s="68" t="s">
        <v>14817</v>
      </c>
      <c r="B7640" s="69" t="s">
        <v>14818</v>
      </c>
      <c r="C7640" s="70">
        <v>0</v>
      </c>
    </row>
    <row r="7641" spans="1:3">
      <c r="A7641" s="71" t="s">
        <v>14819</v>
      </c>
      <c r="B7641" s="72" t="s">
        <v>14820</v>
      </c>
      <c r="C7641" s="73">
        <v>0</v>
      </c>
    </row>
    <row r="7642" spans="1:3">
      <c r="A7642" s="68" t="s">
        <v>14821</v>
      </c>
      <c r="B7642" s="69" t="s">
        <v>14822</v>
      </c>
      <c r="C7642" s="70">
        <v>0</v>
      </c>
    </row>
    <row r="7643" spans="1:3">
      <c r="A7643" s="71" t="s">
        <v>14823</v>
      </c>
      <c r="B7643" s="72" t="s">
        <v>14824</v>
      </c>
      <c r="C7643" s="73">
        <v>0</v>
      </c>
    </row>
    <row r="7644" spans="1:3">
      <c r="A7644" s="68" t="s">
        <v>14825</v>
      </c>
      <c r="B7644" s="69" t="s">
        <v>14826</v>
      </c>
      <c r="C7644" s="70">
        <v>0</v>
      </c>
    </row>
    <row r="7645" spans="1:3">
      <c r="A7645" s="71" t="s">
        <v>14827</v>
      </c>
      <c r="B7645" s="72" t="s">
        <v>14828</v>
      </c>
      <c r="C7645" s="73">
        <v>0</v>
      </c>
    </row>
    <row r="7646" spans="1:3">
      <c r="A7646" s="68" t="s">
        <v>14829</v>
      </c>
      <c r="B7646" s="69" t="s">
        <v>14830</v>
      </c>
      <c r="C7646" s="70">
        <v>0</v>
      </c>
    </row>
    <row r="7647" spans="1:3">
      <c r="A7647" s="71" t="s">
        <v>14831</v>
      </c>
      <c r="B7647" s="72" t="s">
        <v>14832</v>
      </c>
      <c r="C7647" s="73">
        <v>0</v>
      </c>
    </row>
    <row r="7648" spans="1:3">
      <c r="A7648" s="68" t="s">
        <v>14833</v>
      </c>
      <c r="B7648" s="69" t="s">
        <v>14834</v>
      </c>
      <c r="C7648" s="70">
        <v>0</v>
      </c>
    </row>
    <row r="7649" spans="1:3">
      <c r="A7649" s="71" t="s">
        <v>14835</v>
      </c>
      <c r="B7649" s="72" t="s">
        <v>14836</v>
      </c>
      <c r="C7649" s="73">
        <v>0</v>
      </c>
    </row>
    <row r="7650" spans="1:3">
      <c r="A7650" s="68" t="s">
        <v>14837</v>
      </c>
      <c r="B7650" s="69" t="s">
        <v>14838</v>
      </c>
      <c r="C7650" s="70">
        <v>0</v>
      </c>
    </row>
    <row r="7651" spans="1:3">
      <c r="A7651" s="71" t="s">
        <v>14839</v>
      </c>
      <c r="B7651" s="72" t="s">
        <v>14840</v>
      </c>
      <c r="C7651" s="73">
        <v>0</v>
      </c>
    </row>
    <row r="7652" spans="1:3">
      <c r="A7652" s="68" t="s">
        <v>14841</v>
      </c>
      <c r="B7652" s="69" t="s">
        <v>14842</v>
      </c>
      <c r="C7652" s="70">
        <v>0</v>
      </c>
    </row>
    <row r="7653" spans="1:3">
      <c r="A7653" s="71" t="s">
        <v>14843</v>
      </c>
      <c r="B7653" s="72" t="s">
        <v>14844</v>
      </c>
      <c r="C7653" s="73">
        <v>0</v>
      </c>
    </row>
    <row r="7654" spans="1:3">
      <c r="A7654" s="68" t="s">
        <v>14845</v>
      </c>
      <c r="B7654" s="69" t="s">
        <v>14846</v>
      </c>
      <c r="C7654" s="70">
        <v>0</v>
      </c>
    </row>
    <row r="7655" spans="1:3">
      <c r="A7655" s="71" t="s">
        <v>14847</v>
      </c>
      <c r="B7655" s="72" t="s">
        <v>14848</v>
      </c>
      <c r="C7655" s="73">
        <v>0</v>
      </c>
    </row>
    <row r="7656" spans="1:3">
      <c r="A7656" s="68" t="s">
        <v>14849</v>
      </c>
      <c r="B7656" s="69" t="s">
        <v>14850</v>
      </c>
      <c r="C7656" s="70">
        <v>0</v>
      </c>
    </row>
    <row r="7657" spans="1:3">
      <c r="A7657" s="71" t="s">
        <v>14851</v>
      </c>
      <c r="B7657" s="72" t="s">
        <v>14852</v>
      </c>
      <c r="C7657" s="73">
        <v>0</v>
      </c>
    </row>
    <row r="7658" spans="1:3">
      <c r="A7658" s="68" t="s">
        <v>14853</v>
      </c>
      <c r="B7658" s="69" t="s">
        <v>14854</v>
      </c>
      <c r="C7658" s="70">
        <v>0</v>
      </c>
    </row>
    <row r="7659" spans="1:3">
      <c r="A7659" s="71" t="s">
        <v>14855</v>
      </c>
      <c r="B7659" s="72" t="s">
        <v>14856</v>
      </c>
      <c r="C7659" s="73">
        <v>0</v>
      </c>
    </row>
    <row r="7660" spans="1:3">
      <c r="A7660" s="68" t="s">
        <v>14857</v>
      </c>
      <c r="B7660" s="69" t="s">
        <v>14858</v>
      </c>
      <c r="C7660" s="70">
        <v>0</v>
      </c>
    </row>
    <row r="7661" spans="1:3">
      <c r="A7661" s="71" t="s">
        <v>14859</v>
      </c>
      <c r="B7661" s="72" t="s">
        <v>14860</v>
      </c>
      <c r="C7661" s="73">
        <v>0</v>
      </c>
    </row>
    <row r="7662" spans="1:3">
      <c r="A7662" s="68" t="s">
        <v>14861</v>
      </c>
      <c r="B7662" s="69" t="s">
        <v>14862</v>
      </c>
      <c r="C7662" s="70">
        <v>0</v>
      </c>
    </row>
    <row r="7663" spans="1:3">
      <c r="A7663" s="71" t="s">
        <v>14863</v>
      </c>
      <c r="B7663" s="72" t="s">
        <v>14864</v>
      </c>
      <c r="C7663" s="73">
        <v>0</v>
      </c>
    </row>
    <row r="7664" spans="1:3">
      <c r="A7664" s="68" t="s">
        <v>14865</v>
      </c>
      <c r="B7664" s="69" t="s">
        <v>14866</v>
      </c>
      <c r="C7664" s="70">
        <v>0</v>
      </c>
    </row>
    <row r="7665" spans="1:3">
      <c r="A7665" s="71" t="s">
        <v>14867</v>
      </c>
      <c r="B7665" s="72" t="s">
        <v>14868</v>
      </c>
      <c r="C7665" s="73">
        <v>0</v>
      </c>
    </row>
    <row r="7666" spans="1:3">
      <c r="A7666" s="68" t="s">
        <v>14869</v>
      </c>
      <c r="B7666" s="69" t="s">
        <v>14870</v>
      </c>
      <c r="C7666" s="70">
        <v>0</v>
      </c>
    </row>
    <row r="7667" spans="1:3">
      <c r="A7667" s="71" t="s">
        <v>14871</v>
      </c>
      <c r="B7667" s="72" t="s">
        <v>14872</v>
      </c>
      <c r="C7667" s="73">
        <v>0</v>
      </c>
    </row>
    <row r="7668" spans="1:3">
      <c r="A7668" s="68" t="s">
        <v>14873</v>
      </c>
      <c r="B7668" s="69" t="s">
        <v>14874</v>
      </c>
      <c r="C7668" s="70">
        <v>0</v>
      </c>
    </row>
    <row r="7669" spans="1:3">
      <c r="A7669" s="71" t="s">
        <v>14875</v>
      </c>
      <c r="B7669" s="72" t="s">
        <v>14876</v>
      </c>
      <c r="C7669" s="73">
        <v>0</v>
      </c>
    </row>
    <row r="7670" spans="1:3">
      <c r="A7670" s="68" t="s">
        <v>14877</v>
      </c>
      <c r="B7670" s="69" t="s">
        <v>14878</v>
      </c>
      <c r="C7670" s="70">
        <v>0</v>
      </c>
    </row>
    <row r="7671" spans="1:3">
      <c r="A7671" s="71" t="s">
        <v>14879</v>
      </c>
      <c r="B7671" s="72" t="s">
        <v>14880</v>
      </c>
      <c r="C7671" s="73">
        <v>0</v>
      </c>
    </row>
    <row r="7672" spans="1:3">
      <c r="A7672" s="68" t="s">
        <v>14881</v>
      </c>
      <c r="B7672" s="69" t="s">
        <v>14882</v>
      </c>
      <c r="C7672" s="70">
        <v>0</v>
      </c>
    </row>
    <row r="7673" spans="1:3">
      <c r="A7673" s="71" t="s">
        <v>14883</v>
      </c>
      <c r="B7673" s="72" t="s">
        <v>14884</v>
      </c>
      <c r="C7673" s="73">
        <v>0</v>
      </c>
    </row>
    <row r="7674" spans="1:3">
      <c r="A7674" s="68" t="s">
        <v>14885</v>
      </c>
      <c r="B7674" s="69" t="s">
        <v>14886</v>
      </c>
      <c r="C7674" s="70">
        <v>0</v>
      </c>
    </row>
    <row r="7675" spans="1:3">
      <c r="A7675" s="71" t="s">
        <v>14887</v>
      </c>
      <c r="B7675" s="72" t="s">
        <v>14888</v>
      </c>
      <c r="C7675" s="73">
        <v>0</v>
      </c>
    </row>
    <row r="7676" spans="1:3">
      <c r="A7676" s="68" t="s">
        <v>14889</v>
      </c>
      <c r="B7676" s="69" t="s">
        <v>14890</v>
      </c>
      <c r="C7676" s="70">
        <v>0</v>
      </c>
    </row>
    <row r="7677" spans="1:3">
      <c r="A7677" s="71" t="s">
        <v>14891</v>
      </c>
      <c r="B7677" s="72" t="s">
        <v>14892</v>
      </c>
      <c r="C7677" s="73">
        <v>0</v>
      </c>
    </row>
    <row r="7678" spans="1:3">
      <c r="A7678" s="68" t="s">
        <v>14893</v>
      </c>
      <c r="B7678" s="69" t="s">
        <v>14894</v>
      </c>
      <c r="C7678" s="70">
        <v>0</v>
      </c>
    </row>
    <row r="7679" spans="1:3">
      <c r="A7679" s="71" t="s">
        <v>14895</v>
      </c>
      <c r="B7679" s="72" t="s">
        <v>14896</v>
      </c>
      <c r="C7679" s="73">
        <v>0</v>
      </c>
    </row>
    <row r="7680" spans="1:3">
      <c r="A7680" s="68" t="s">
        <v>14897</v>
      </c>
      <c r="B7680" s="69" t="s">
        <v>14898</v>
      </c>
      <c r="C7680" s="70">
        <v>0</v>
      </c>
    </row>
    <row r="7681" spans="1:3">
      <c r="A7681" s="71" t="s">
        <v>14899</v>
      </c>
      <c r="B7681" s="72" t="s">
        <v>14900</v>
      </c>
      <c r="C7681" s="73">
        <v>0</v>
      </c>
    </row>
    <row r="7682" spans="1:3">
      <c r="A7682" s="68" t="s">
        <v>14901</v>
      </c>
      <c r="B7682" s="69" t="s">
        <v>14902</v>
      </c>
      <c r="C7682" s="70">
        <v>0</v>
      </c>
    </row>
    <row r="7683" spans="1:3">
      <c r="A7683" s="71" t="s">
        <v>14903</v>
      </c>
      <c r="B7683" s="72" t="s">
        <v>14904</v>
      </c>
      <c r="C7683" s="73">
        <v>0</v>
      </c>
    </row>
    <row r="7684" spans="1:3">
      <c r="A7684" s="68" t="s">
        <v>14905</v>
      </c>
      <c r="B7684" s="69" t="s">
        <v>14906</v>
      </c>
      <c r="C7684" s="70">
        <v>0</v>
      </c>
    </row>
    <row r="7685" spans="1:3">
      <c r="A7685" s="71" t="s">
        <v>14907</v>
      </c>
      <c r="B7685" s="72" t="s">
        <v>14908</v>
      </c>
      <c r="C7685" s="73">
        <v>0</v>
      </c>
    </row>
    <row r="7686" spans="1:3">
      <c r="A7686" s="68" t="s">
        <v>14909</v>
      </c>
      <c r="B7686" s="69" t="s">
        <v>14910</v>
      </c>
      <c r="C7686" s="70">
        <v>0</v>
      </c>
    </row>
    <row r="7687" spans="1:3">
      <c r="A7687" s="71" t="s">
        <v>14911</v>
      </c>
      <c r="B7687" s="72" t="s">
        <v>14912</v>
      </c>
      <c r="C7687" s="73">
        <v>0</v>
      </c>
    </row>
    <row r="7688" spans="1:3">
      <c r="A7688" s="68" t="s">
        <v>14913</v>
      </c>
      <c r="B7688" s="69" t="s">
        <v>14912</v>
      </c>
      <c r="C7688" s="70">
        <v>0</v>
      </c>
    </row>
    <row r="7689" spans="1:3">
      <c r="A7689" s="71" t="s">
        <v>14914</v>
      </c>
      <c r="B7689" s="72" t="s">
        <v>14912</v>
      </c>
      <c r="C7689" s="73">
        <v>0</v>
      </c>
    </row>
    <row r="7690" spans="1:3">
      <c r="A7690" s="68" t="s">
        <v>14915</v>
      </c>
      <c r="B7690" s="69" t="s">
        <v>14912</v>
      </c>
      <c r="C7690" s="70">
        <v>0</v>
      </c>
    </row>
    <row r="7691" spans="1:3">
      <c r="A7691" s="71" t="s">
        <v>14916</v>
      </c>
      <c r="B7691" s="72" t="s">
        <v>14917</v>
      </c>
      <c r="C7691" s="73">
        <v>0</v>
      </c>
    </row>
    <row r="7692" spans="1:3">
      <c r="A7692" s="68" t="s">
        <v>14918</v>
      </c>
      <c r="B7692" s="69" t="s">
        <v>14919</v>
      </c>
      <c r="C7692" s="70">
        <v>0</v>
      </c>
    </row>
    <row r="7693" spans="1:3">
      <c r="A7693" s="71" t="s">
        <v>14920</v>
      </c>
      <c r="B7693" s="72" t="s">
        <v>14921</v>
      </c>
      <c r="C7693" s="73">
        <v>0</v>
      </c>
    </row>
    <row r="7694" spans="1:3">
      <c r="A7694" s="68" t="s">
        <v>14922</v>
      </c>
      <c r="B7694" s="69" t="s">
        <v>14923</v>
      </c>
      <c r="C7694" s="70">
        <v>0</v>
      </c>
    </row>
    <row r="7695" spans="1:3">
      <c r="A7695" s="71" t="s">
        <v>14924</v>
      </c>
      <c r="B7695" s="72" t="s">
        <v>14925</v>
      </c>
      <c r="C7695" s="73">
        <v>0</v>
      </c>
    </row>
    <row r="7696" spans="1:3">
      <c r="A7696" s="68" t="s">
        <v>14926</v>
      </c>
      <c r="B7696" s="69" t="s">
        <v>14927</v>
      </c>
      <c r="C7696" s="70">
        <v>0</v>
      </c>
    </row>
    <row r="7697" spans="1:3">
      <c r="A7697" s="71" t="s">
        <v>14928</v>
      </c>
      <c r="B7697" s="72" t="s">
        <v>14929</v>
      </c>
      <c r="C7697" s="73">
        <v>0</v>
      </c>
    </row>
    <row r="7698" spans="1:3">
      <c r="A7698" s="68" t="s">
        <v>14930</v>
      </c>
      <c r="B7698" s="69" t="s">
        <v>14931</v>
      </c>
      <c r="C7698" s="70">
        <v>0</v>
      </c>
    </row>
    <row r="7699" spans="1:3">
      <c r="A7699" s="71" t="s">
        <v>14932</v>
      </c>
      <c r="B7699" s="72" t="s">
        <v>14933</v>
      </c>
      <c r="C7699" s="73">
        <v>0</v>
      </c>
    </row>
    <row r="7700" spans="1:3">
      <c r="A7700" s="68" t="s">
        <v>14934</v>
      </c>
      <c r="B7700" s="69" t="s">
        <v>14935</v>
      </c>
      <c r="C7700" s="70">
        <v>0</v>
      </c>
    </row>
    <row r="7701" spans="1:3">
      <c r="A7701" s="71" t="s">
        <v>14936</v>
      </c>
      <c r="B7701" s="72" t="s">
        <v>14937</v>
      </c>
      <c r="C7701" s="73">
        <v>0</v>
      </c>
    </row>
    <row r="7702" spans="1:3">
      <c r="A7702" s="68" t="s">
        <v>14938</v>
      </c>
      <c r="B7702" s="69" t="s">
        <v>14939</v>
      </c>
      <c r="C7702" s="70">
        <v>0</v>
      </c>
    </row>
    <row r="7703" spans="1:3">
      <c r="A7703" s="71" t="s">
        <v>14940</v>
      </c>
      <c r="B7703" s="72" t="s">
        <v>14941</v>
      </c>
      <c r="C7703" s="73">
        <v>0</v>
      </c>
    </row>
    <row r="7704" spans="1:3">
      <c r="A7704" s="68" t="s">
        <v>14942</v>
      </c>
      <c r="B7704" s="69" t="s">
        <v>14943</v>
      </c>
      <c r="C7704" s="70">
        <v>0</v>
      </c>
    </row>
    <row r="7705" spans="1:3">
      <c r="A7705" s="71" t="s">
        <v>14944</v>
      </c>
      <c r="B7705" s="72" t="s">
        <v>14945</v>
      </c>
      <c r="C7705" s="73">
        <v>0</v>
      </c>
    </row>
    <row r="7706" spans="1:3">
      <c r="A7706" s="68" t="s">
        <v>14946</v>
      </c>
      <c r="B7706" s="69" t="s">
        <v>14947</v>
      </c>
      <c r="C7706" s="70">
        <v>0</v>
      </c>
    </row>
    <row r="7707" spans="1:3">
      <c r="A7707" s="71" t="s">
        <v>14948</v>
      </c>
      <c r="B7707" s="72" t="s">
        <v>14949</v>
      </c>
      <c r="C7707" s="73">
        <v>0</v>
      </c>
    </row>
    <row r="7708" spans="1:3">
      <c r="A7708" s="68" t="s">
        <v>14950</v>
      </c>
      <c r="B7708" s="69" t="s">
        <v>14951</v>
      </c>
      <c r="C7708" s="70">
        <v>0.56299999999999994</v>
      </c>
    </row>
    <row r="7709" spans="1:3">
      <c r="A7709" s="71" t="s">
        <v>14952</v>
      </c>
      <c r="B7709" s="72" t="s">
        <v>14953</v>
      </c>
      <c r="C7709" s="73">
        <v>0.55500000000000005</v>
      </c>
    </row>
    <row r="7710" spans="1:3">
      <c r="A7710" s="68" t="s">
        <v>14954</v>
      </c>
      <c r="B7710" s="69" t="s">
        <v>14955</v>
      </c>
      <c r="C7710" s="70">
        <v>0.64100000000000001</v>
      </c>
    </row>
    <row r="7711" spans="1:3">
      <c r="A7711" s="71" t="s">
        <v>14956</v>
      </c>
      <c r="B7711" s="72" t="s">
        <v>14957</v>
      </c>
      <c r="C7711" s="73">
        <v>0.63</v>
      </c>
    </row>
    <row r="7712" spans="1:3">
      <c r="A7712" s="68" t="s">
        <v>14958</v>
      </c>
      <c r="B7712" s="69" t="s">
        <v>14959</v>
      </c>
      <c r="C7712" s="70">
        <v>0.872</v>
      </c>
    </row>
    <row r="7713" spans="1:3">
      <c r="A7713" s="71" t="s">
        <v>14960</v>
      </c>
      <c r="B7713" s="72" t="s">
        <v>14961</v>
      </c>
      <c r="C7713" s="73">
        <v>0.86199999999999999</v>
      </c>
    </row>
    <row r="7714" spans="1:3">
      <c r="A7714" s="68" t="s">
        <v>14962</v>
      </c>
      <c r="B7714" s="69" t="s">
        <v>14963</v>
      </c>
      <c r="C7714" s="70">
        <v>0</v>
      </c>
    </row>
    <row r="7715" spans="1:3">
      <c r="A7715" s="71" t="s">
        <v>14964</v>
      </c>
      <c r="B7715" s="72" t="s">
        <v>14965</v>
      </c>
      <c r="C7715" s="73">
        <v>0</v>
      </c>
    </row>
    <row r="7716" spans="1:3">
      <c r="A7716" s="68" t="s">
        <v>14966</v>
      </c>
      <c r="B7716" s="69" t="s">
        <v>14967</v>
      </c>
      <c r="C7716" s="70">
        <v>0</v>
      </c>
    </row>
    <row r="7717" spans="1:3">
      <c r="A7717" s="71" t="s">
        <v>14968</v>
      </c>
      <c r="B7717" s="72" t="s">
        <v>14969</v>
      </c>
      <c r="C7717" s="73">
        <v>0</v>
      </c>
    </row>
    <row r="7718" spans="1:3">
      <c r="A7718" s="68" t="s">
        <v>14970</v>
      </c>
      <c r="B7718" s="69" t="s">
        <v>14971</v>
      </c>
      <c r="C7718" s="70">
        <v>0</v>
      </c>
    </row>
    <row r="7719" spans="1:3">
      <c r="A7719" s="71" t="s">
        <v>14972</v>
      </c>
      <c r="B7719" s="72" t="s">
        <v>14973</v>
      </c>
      <c r="C7719" s="73">
        <v>0</v>
      </c>
    </row>
    <row r="7720" spans="1:3">
      <c r="A7720" s="68" t="s">
        <v>14974</v>
      </c>
      <c r="B7720" s="69" t="s">
        <v>14975</v>
      </c>
      <c r="C7720" s="70">
        <v>0</v>
      </c>
    </row>
    <row r="7721" spans="1:3">
      <c r="A7721" s="71" t="s">
        <v>14976</v>
      </c>
      <c r="B7721" s="72" t="s">
        <v>14977</v>
      </c>
      <c r="C7721" s="73">
        <v>0</v>
      </c>
    </row>
    <row r="7722" spans="1:3">
      <c r="A7722" s="68" t="s">
        <v>14978</v>
      </c>
      <c r="B7722" s="69" t="s">
        <v>14979</v>
      </c>
      <c r="C7722" s="70">
        <v>0</v>
      </c>
    </row>
    <row r="7723" spans="1:3">
      <c r="A7723" s="71" t="s">
        <v>14980</v>
      </c>
      <c r="B7723" s="72" t="s">
        <v>14981</v>
      </c>
      <c r="C7723" s="73">
        <v>0</v>
      </c>
    </row>
    <row r="7724" spans="1:3">
      <c r="A7724" s="68" t="s">
        <v>14982</v>
      </c>
      <c r="B7724" s="69" t="s">
        <v>14983</v>
      </c>
      <c r="C7724" s="70">
        <v>0</v>
      </c>
    </row>
    <row r="7725" spans="1:3">
      <c r="A7725" s="71" t="s">
        <v>14984</v>
      </c>
      <c r="B7725" s="72" t="s">
        <v>14985</v>
      </c>
      <c r="C7725" s="73">
        <v>0</v>
      </c>
    </row>
    <row r="7726" spans="1:3">
      <c r="A7726" s="68" t="s">
        <v>14986</v>
      </c>
      <c r="B7726" s="69" t="s">
        <v>14987</v>
      </c>
      <c r="C7726" s="70">
        <v>0</v>
      </c>
    </row>
    <row r="7727" spans="1:3">
      <c r="A7727" s="71" t="s">
        <v>14988</v>
      </c>
      <c r="B7727" s="72" t="s">
        <v>14989</v>
      </c>
      <c r="C7727" s="73">
        <v>0</v>
      </c>
    </row>
    <row r="7728" spans="1:3">
      <c r="A7728" s="68" t="s">
        <v>14990</v>
      </c>
      <c r="B7728" s="69" t="s">
        <v>14991</v>
      </c>
      <c r="C7728" s="70">
        <v>0</v>
      </c>
    </row>
    <row r="7729" spans="1:3">
      <c r="A7729" s="71" t="s">
        <v>14992</v>
      </c>
      <c r="B7729" s="72" t="s">
        <v>14993</v>
      </c>
      <c r="C7729" s="73">
        <v>0</v>
      </c>
    </row>
    <row r="7730" spans="1:3">
      <c r="A7730" s="68" t="s">
        <v>14994</v>
      </c>
      <c r="B7730" s="69" t="s">
        <v>14995</v>
      </c>
      <c r="C7730" s="70">
        <v>0</v>
      </c>
    </row>
    <row r="7731" spans="1:3">
      <c r="A7731" s="71" t="s">
        <v>14996</v>
      </c>
      <c r="B7731" s="72" t="s">
        <v>14997</v>
      </c>
      <c r="C7731" s="73">
        <v>0</v>
      </c>
    </row>
    <row r="7732" spans="1:3">
      <c r="A7732" s="68" t="s">
        <v>14998</v>
      </c>
      <c r="B7732" s="69" t="s">
        <v>14999</v>
      </c>
      <c r="C7732" s="70">
        <v>0</v>
      </c>
    </row>
    <row r="7733" spans="1:3">
      <c r="A7733" s="71" t="s">
        <v>15000</v>
      </c>
      <c r="B7733" s="72" t="s">
        <v>15001</v>
      </c>
      <c r="C7733" s="73">
        <v>0</v>
      </c>
    </row>
    <row r="7734" spans="1:3">
      <c r="A7734" s="68" t="s">
        <v>15002</v>
      </c>
      <c r="B7734" s="69" t="s">
        <v>15003</v>
      </c>
      <c r="C7734" s="70">
        <v>0</v>
      </c>
    </row>
    <row r="7735" spans="1:3">
      <c r="A7735" s="71" t="s">
        <v>15004</v>
      </c>
      <c r="B7735" s="72" t="s">
        <v>15005</v>
      </c>
      <c r="C7735" s="73">
        <v>0</v>
      </c>
    </row>
    <row r="7736" spans="1:3">
      <c r="A7736" s="68" t="s">
        <v>15006</v>
      </c>
      <c r="B7736" s="69" t="s">
        <v>15007</v>
      </c>
      <c r="C7736" s="70">
        <v>0</v>
      </c>
    </row>
    <row r="7737" spans="1:3">
      <c r="A7737" s="71" t="s">
        <v>15008</v>
      </c>
      <c r="B7737" s="72" t="s">
        <v>15009</v>
      </c>
      <c r="C7737" s="73">
        <v>0</v>
      </c>
    </row>
    <row r="7738" spans="1:3">
      <c r="A7738" s="68" t="s">
        <v>15010</v>
      </c>
      <c r="B7738" s="69" t="s">
        <v>15011</v>
      </c>
      <c r="C7738" s="70">
        <v>0</v>
      </c>
    </row>
    <row r="7739" spans="1:3">
      <c r="A7739" s="71" t="s">
        <v>15012</v>
      </c>
      <c r="B7739" s="72" t="s">
        <v>15013</v>
      </c>
      <c r="C7739" s="73">
        <v>0</v>
      </c>
    </row>
    <row r="7740" spans="1:3">
      <c r="A7740" s="68" t="s">
        <v>15014</v>
      </c>
      <c r="B7740" s="69" t="s">
        <v>15015</v>
      </c>
      <c r="C7740" s="70">
        <v>0</v>
      </c>
    </row>
    <row r="7741" spans="1:3">
      <c r="A7741" s="71" t="s">
        <v>15016</v>
      </c>
      <c r="B7741" s="72" t="s">
        <v>15017</v>
      </c>
      <c r="C7741" s="73">
        <v>0</v>
      </c>
    </row>
    <row r="7742" spans="1:3">
      <c r="A7742" s="68" t="s">
        <v>15018</v>
      </c>
      <c r="B7742" s="69" t="s">
        <v>15019</v>
      </c>
      <c r="C7742" s="70">
        <v>0</v>
      </c>
    </row>
    <row r="7743" spans="1:3">
      <c r="A7743" s="71" t="s">
        <v>15020</v>
      </c>
      <c r="B7743" s="72" t="s">
        <v>15021</v>
      </c>
      <c r="C7743" s="73">
        <v>0</v>
      </c>
    </row>
    <row r="7744" spans="1:3">
      <c r="A7744" s="68" t="s">
        <v>15022</v>
      </c>
      <c r="B7744" s="69" t="s">
        <v>15023</v>
      </c>
      <c r="C7744" s="70">
        <v>0</v>
      </c>
    </row>
    <row r="7745" spans="1:3">
      <c r="A7745" s="71" t="s">
        <v>15024</v>
      </c>
      <c r="B7745" s="72" t="s">
        <v>15023</v>
      </c>
      <c r="C7745" s="73">
        <v>0</v>
      </c>
    </row>
    <row r="7746" spans="1:3">
      <c r="A7746" s="68" t="s">
        <v>15025</v>
      </c>
      <c r="B7746" s="69" t="s">
        <v>15026</v>
      </c>
      <c r="C7746" s="70">
        <v>0</v>
      </c>
    </row>
    <row r="7747" spans="1:3">
      <c r="A7747" s="71" t="s">
        <v>15027</v>
      </c>
      <c r="B7747" s="72" t="s">
        <v>15028</v>
      </c>
      <c r="C7747" s="73">
        <v>0</v>
      </c>
    </row>
    <row r="7748" spans="1:3">
      <c r="A7748" s="68" t="s">
        <v>15029</v>
      </c>
      <c r="B7748" s="69" t="s">
        <v>15030</v>
      </c>
      <c r="C7748" s="70">
        <v>6.8000000000000005E-2</v>
      </c>
    </row>
    <row r="7749" spans="1:3">
      <c r="A7749" s="71" t="s">
        <v>15031</v>
      </c>
      <c r="B7749" s="72" t="s">
        <v>15032</v>
      </c>
      <c r="C7749" s="73">
        <v>9.9000000000000005E-2</v>
      </c>
    </row>
    <row r="7750" spans="1:3">
      <c r="A7750" s="68" t="s">
        <v>15033</v>
      </c>
      <c r="B7750" s="69" t="s">
        <v>15034</v>
      </c>
      <c r="C7750" s="70">
        <v>8.9999999999999993E-3</v>
      </c>
    </row>
    <row r="7751" spans="1:3">
      <c r="A7751" s="71" t="s">
        <v>15035</v>
      </c>
      <c r="B7751" s="72" t="s">
        <v>15036</v>
      </c>
      <c r="C7751" s="73">
        <v>2.5999999999999999E-2</v>
      </c>
    </row>
    <row r="7752" spans="1:3">
      <c r="A7752" s="68" t="s">
        <v>15037</v>
      </c>
      <c r="B7752" s="69" t="s">
        <v>15038</v>
      </c>
      <c r="C7752" s="70">
        <v>0</v>
      </c>
    </row>
    <row r="7753" spans="1:3">
      <c r="A7753" s="71" t="s">
        <v>15039</v>
      </c>
      <c r="B7753" s="72" t="s">
        <v>15040</v>
      </c>
      <c r="C7753" s="73">
        <v>0</v>
      </c>
    </row>
    <row r="7754" spans="1:3">
      <c r="A7754" s="68" t="s">
        <v>15041</v>
      </c>
      <c r="B7754" s="69" t="s">
        <v>15042</v>
      </c>
      <c r="C7754" s="70">
        <v>0.161</v>
      </c>
    </row>
    <row r="7755" spans="1:3">
      <c r="A7755" s="71" t="s">
        <v>15043</v>
      </c>
      <c r="B7755" s="72" t="s">
        <v>15044</v>
      </c>
      <c r="C7755" s="73">
        <v>0</v>
      </c>
    </row>
    <row r="7756" spans="1:3">
      <c r="A7756" s="68" t="s">
        <v>15045</v>
      </c>
      <c r="B7756" s="69" t="s">
        <v>15046</v>
      </c>
      <c r="C7756" s="70">
        <v>0.23300000000000001</v>
      </c>
    </row>
    <row r="7757" spans="1:3">
      <c r="A7757" s="71" t="s">
        <v>15047</v>
      </c>
      <c r="B7757" s="72" t="s">
        <v>15048</v>
      </c>
      <c r="C7757" s="73">
        <v>0</v>
      </c>
    </row>
    <row r="7758" spans="1:3">
      <c r="A7758" s="68" t="s">
        <v>15049</v>
      </c>
      <c r="B7758" s="69" t="s">
        <v>15050</v>
      </c>
      <c r="C7758" s="70">
        <v>0</v>
      </c>
    </row>
    <row r="7759" spans="1:3">
      <c r="A7759" s="71" t="s">
        <v>15051</v>
      </c>
      <c r="B7759" s="72" t="s">
        <v>15052</v>
      </c>
      <c r="C7759" s="73">
        <v>0.41399999999999998</v>
      </c>
    </row>
    <row r="7760" spans="1:3">
      <c r="A7760" s="68" t="s">
        <v>15053</v>
      </c>
      <c r="B7760" s="69" t="s">
        <v>15054</v>
      </c>
      <c r="C7760" s="70">
        <v>0</v>
      </c>
    </row>
    <row r="7761" spans="1:3">
      <c r="A7761" s="71" t="s">
        <v>15055</v>
      </c>
      <c r="B7761" s="72" t="s">
        <v>15056</v>
      </c>
      <c r="C7761" s="73">
        <v>0.161</v>
      </c>
    </row>
    <row r="7762" spans="1:3">
      <c r="A7762" s="68" t="s">
        <v>15057</v>
      </c>
      <c r="B7762" s="69" t="s">
        <v>15058</v>
      </c>
      <c r="C7762" s="70">
        <v>6.6000000000000003E-2</v>
      </c>
    </row>
    <row r="7763" spans="1:3">
      <c r="A7763" s="71" t="s">
        <v>15059</v>
      </c>
      <c r="B7763" s="72" t="s">
        <v>15060</v>
      </c>
      <c r="C7763" s="73">
        <v>0</v>
      </c>
    </row>
    <row r="7764" spans="1:3">
      <c r="A7764" s="68" t="s">
        <v>15061</v>
      </c>
      <c r="B7764" s="69" t="s">
        <v>15062</v>
      </c>
      <c r="C7764" s="70">
        <v>0.23300000000000001</v>
      </c>
    </row>
    <row r="7765" spans="1:3">
      <c r="A7765" s="71" t="s">
        <v>15063</v>
      </c>
      <c r="B7765" s="72" t="s">
        <v>15064</v>
      </c>
      <c r="C7765" s="73">
        <v>6.9000000000000006E-2</v>
      </c>
    </row>
    <row r="7766" spans="1:3">
      <c r="A7766" s="68" t="s">
        <v>15065</v>
      </c>
      <c r="B7766" s="69" t="s">
        <v>15066</v>
      </c>
      <c r="C7766" s="70">
        <v>0</v>
      </c>
    </row>
    <row r="7767" spans="1:3">
      <c r="A7767" s="71" t="s">
        <v>15067</v>
      </c>
      <c r="B7767" s="72" t="s">
        <v>15068</v>
      </c>
      <c r="C7767" s="73">
        <v>0.14299999999999999</v>
      </c>
    </row>
    <row r="7768" spans="1:3">
      <c r="A7768" s="68" t="s">
        <v>15069</v>
      </c>
      <c r="B7768" s="69" t="s">
        <v>15070</v>
      </c>
      <c r="C7768" s="70">
        <v>0</v>
      </c>
    </row>
    <row r="7769" spans="1:3">
      <c r="A7769" s="71" t="s">
        <v>15071</v>
      </c>
      <c r="B7769" s="72" t="s">
        <v>15072</v>
      </c>
      <c r="C7769" s="73">
        <v>0.183</v>
      </c>
    </row>
    <row r="7770" spans="1:3">
      <c r="A7770" s="68" t="s">
        <v>15073</v>
      </c>
      <c r="B7770" s="69" t="s">
        <v>15074</v>
      </c>
      <c r="C7770" s="70">
        <v>0</v>
      </c>
    </row>
    <row r="7771" spans="1:3">
      <c r="A7771" s="71" t="s">
        <v>15075</v>
      </c>
      <c r="B7771" s="72" t="s">
        <v>15076</v>
      </c>
      <c r="C7771" s="73">
        <v>0.26100000000000001</v>
      </c>
    </row>
    <row r="7772" spans="1:3">
      <c r="A7772" s="68" t="s">
        <v>15077</v>
      </c>
      <c r="B7772" s="69" t="s">
        <v>15078</v>
      </c>
      <c r="C7772" s="70">
        <v>0</v>
      </c>
    </row>
    <row r="7773" spans="1:3">
      <c r="A7773" s="71" t="s">
        <v>15079</v>
      </c>
      <c r="B7773" s="72" t="s">
        <v>15080</v>
      </c>
      <c r="C7773" s="73">
        <v>0.42699999999999999</v>
      </c>
    </row>
    <row r="7774" spans="1:3">
      <c r="A7774" s="68" t="s">
        <v>15081</v>
      </c>
      <c r="B7774" s="69" t="s">
        <v>15082</v>
      </c>
      <c r="C7774" s="70">
        <v>0</v>
      </c>
    </row>
    <row r="7775" spans="1:3">
      <c r="A7775" s="71" t="s">
        <v>15083</v>
      </c>
      <c r="B7775" s="72" t="s">
        <v>15084</v>
      </c>
      <c r="C7775" s="73">
        <v>0.54500000000000004</v>
      </c>
    </row>
    <row r="7776" spans="1:3">
      <c r="A7776" s="68" t="s">
        <v>15085</v>
      </c>
      <c r="B7776" s="69" t="s">
        <v>15086</v>
      </c>
      <c r="C7776" s="70">
        <v>0</v>
      </c>
    </row>
    <row r="7777" spans="1:3">
      <c r="A7777" s="71" t="s">
        <v>15087</v>
      </c>
      <c r="B7777" s="72" t="s">
        <v>15088</v>
      </c>
      <c r="C7777" s="73">
        <v>0.93700000000000006</v>
      </c>
    </row>
    <row r="7778" spans="1:3">
      <c r="A7778" s="68" t="s">
        <v>15089</v>
      </c>
      <c r="B7778" s="69" t="s">
        <v>15090</v>
      </c>
      <c r="C7778" s="70">
        <v>0</v>
      </c>
    </row>
    <row r="7779" spans="1:3">
      <c r="A7779" s="71" t="s">
        <v>15091</v>
      </c>
      <c r="B7779" s="72" t="s">
        <v>15092</v>
      </c>
      <c r="C7779" s="73">
        <v>8.3000000000000004E-2</v>
      </c>
    </row>
    <row r="7780" spans="1:3">
      <c r="A7780" s="68" t="s">
        <v>15093</v>
      </c>
      <c r="B7780" s="69" t="s">
        <v>15094</v>
      </c>
      <c r="C7780" s="70">
        <v>3.7999999999999999E-2</v>
      </c>
    </row>
    <row r="7781" spans="1:3">
      <c r="A7781" s="71" t="s">
        <v>15095</v>
      </c>
      <c r="B7781" s="72" t="s">
        <v>15096</v>
      </c>
      <c r="C7781" s="73">
        <v>9.2999999999999999E-2</v>
      </c>
    </row>
    <row r="7782" spans="1:3">
      <c r="A7782" s="68" t="s">
        <v>15097</v>
      </c>
      <c r="B7782" s="69" t="s">
        <v>15098</v>
      </c>
      <c r="C7782" s="70">
        <v>0</v>
      </c>
    </row>
    <row r="7783" spans="1:3">
      <c r="A7783" s="71" t="s">
        <v>15099</v>
      </c>
      <c r="B7783" s="72" t="s">
        <v>15100</v>
      </c>
      <c r="C7783" s="73">
        <v>9.5000000000000001E-2</v>
      </c>
    </row>
    <row r="7784" spans="1:3">
      <c r="A7784" s="68" t="s">
        <v>15101</v>
      </c>
      <c r="B7784" s="69" t="s">
        <v>15102</v>
      </c>
      <c r="C7784" s="70">
        <v>0</v>
      </c>
    </row>
    <row r="7785" spans="1:3">
      <c r="A7785" s="71" t="s">
        <v>15103</v>
      </c>
      <c r="B7785" s="72" t="s">
        <v>15104</v>
      </c>
      <c r="C7785" s="73">
        <v>0</v>
      </c>
    </row>
    <row r="7786" spans="1:3">
      <c r="A7786" s="68" t="s">
        <v>15105</v>
      </c>
      <c r="B7786" s="69" t="s">
        <v>15106</v>
      </c>
      <c r="C7786" s="70">
        <v>0.127</v>
      </c>
    </row>
    <row r="7787" spans="1:3">
      <c r="A7787" s="71" t="s">
        <v>15107</v>
      </c>
      <c r="B7787" s="72" t="s">
        <v>15108</v>
      </c>
      <c r="C7787" s="73">
        <v>9.2999999999999999E-2</v>
      </c>
    </row>
    <row r="7788" spans="1:3">
      <c r="A7788" s="68" t="s">
        <v>15109</v>
      </c>
      <c r="B7788" s="69" t="s">
        <v>15110</v>
      </c>
      <c r="C7788" s="70">
        <v>0</v>
      </c>
    </row>
    <row r="7789" spans="1:3">
      <c r="A7789" s="71" t="s">
        <v>15111</v>
      </c>
      <c r="B7789" s="72" t="s">
        <v>15112</v>
      </c>
      <c r="C7789" s="73">
        <v>0.32500000000000001</v>
      </c>
    </row>
    <row r="7790" spans="1:3">
      <c r="A7790" s="68" t="s">
        <v>15113</v>
      </c>
      <c r="B7790" s="69" t="s">
        <v>15114</v>
      </c>
      <c r="C7790" s="70">
        <v>0.106</v>
      </c>
    </row>
    <row r="7791" spans="1:3">
      <c r="A7791" s="71" t="s">
        <v>15115</v>
      </c>
      <c r="B7791" s="72" t="s">
        <v>15116</v>
      </c>
      <c r="C7791" s="73">
        <v>0.20399999999999999</v>
      </c>
    </row>
    <row r="7792" spans="1:3">
      <c r="A7792" s="68" t="s">
        <v>15117</v>
      </c>
      <c r="B7792" s="69" t="s">
        <v>15118</v>
      </c>
      <c r="C7792" s="70">
        <v>0</v>
      </c>
    </row>
    <row r="7793" spans="1:3">
      <c r="A7793" s="71" t="s">
        <v>15119</v>
      </c>
      <c r="B7793" s="72" t="s">
        <v>15120</v>
      </c>
      <c r="C7793" s="73">
        <v>0.377</v>
      </c>
    </row>
    <row r="7794" spans="1:3">
      <c r="A7794" s="68" t="s">
        <v>15121</v>
      </c>
      <c r="B7794" s="69" t="s">
        <v>15122</v>
      </c>
      <c r="C7794" s="70">
        <v>0</v>
      </c>
    </row>
    <row r="7795" spans="1:3">
      <c r="A7795" s="71" t="s">
        <v>15123</v>
      </c>
      <c r="B7795" s="72" t="s">
        <v>15124</v>
      </c>
      <c r="C7795" s="73">
        <v>0.64100000000000001</v>
      </c>
    </row>
    <row r="7796" spans="1:3">
      <c r="A7796" s="68" t="s">
        <v>15125</v>
      </c>
      <c r="B7796" s="69" t="s">
        <v>15126</v>
      </c>
      <c r="C7796" s="70">
        <v>0</v>
      </c>
    </row>
    <row r="7797" spans="1:3">
      <c r="A7797" s="71" t="s">
        <v>15127</v>
      </c>
      <c r="B7797" s="72" t="s">
        <v>15128</v>
      </c>
      <c r="C7797" s="73">
        <v>0</v>
      </c>
    </row>
    <row r="7798" spans="1:3">
      <c r="A7798" s="68" t="s">
        <v>15129</v>
      </c>
      <c r="B7798" s="69" t="s">
        <v>15130</v>
      </c>
      <c r="C7798" s="70">
        <v>0</v>
      </c>
    </row>
    <row r="7799" spans="1:3">
      <c r="A7799" s="71" t="s">
        <v>15131</v>
      </c>
      <c r="B7799" s="72" t="s">
        <v>15132</v>
      </c>
      <c r="C7799" s="73">
        <v>8.8999999999999996E-2</v>
      </c>
    </row>
    <row r="7800" spans="1:3">
      <c r="A7800" s="68" t="s">
        <v>15133</v>
      </c>
      <c r="B7800" s="69" t="s">
        <v>15134</v>
      </c>
      <c r="C7800" s="70">
        <v>0</v>
      </c>
    </row>
    <row r="7801" spans="1:3">
      <c r="A7801" s="71" t="s">
        <v>15135</v>
      </c>
      <c r="B7801" s="72" t="s">
        <v>15136</v>
      </c>
      <c r="C7801" s="73">
        <v>0.127</v>
      </c>
    </row>
    <row r="7802" spans="1:3">
      <c r="A7802" s="68" t="s">
        <v>15137</v>
      </c>
      <c r="B7802" s="69" t="s">
        <v>15138</v>
      </c>
      <c r="C7802" s="70">
        <v>0</v>
      </c>
    </row>
    <row r="7803" spans="1:3">
      <c r="A7803" s="71" t="s">
        <v>15139</v>
      </c>
      <c r="B7803" s="72" t="s">
        <v>15140</v>
      </c>
      <c r="C7803" s="73">
        <v>0.19500000000000001</v>
      </c>
    </row>
    <row r="7804" spans="1:3">
      <c r="A7804" s="68" t="s">
        <v>15141</v>
      </c>
      <c r="B7804" s="69" t="s">
        <v>15142</v>
      </c>
      <c r="C7804" s="70">
        <v>0</v>
      </c>
    </row>
    <row r="7805" spans="1:3">
      <c r="A7805" s="71" t="s">
        <v>15143</v>
      </c>
      <c r="B7805" s="72" t="s">
        <v>15144</v>
      </c>
      <c r="C7805" s="73">
        <v>0.36199999999999999</v>
      </c>
    </row>
    <row r="7806" spans="1:3">
      <c r="A7806" s="68" t="s">
        <v>15145</v>
      </c>
      <c r="B7806" s="69" t="s">
        <v>15146</v>
      </c>
      <c r="C7806" s="70">
        <v>0</v>
      </c>
    </row>
    <row r="7807" spans="1:3">
      <c r="A7807" s="71" t="s">
        <v>15147</v>
      </c>
      <c r="B7807" s="72" t="s">
        <v>15148</v>
      </c>
      <c r="C7807" s="73">
        <v>0.47799999999999998</v>
      </c>
    </row>
    <row r="7808" spans="1:3">
      <c r="A7808" s="68" t="s">
        <v>15149</v>
      </c>
      <c r="B7808" s="69" t="s">
        <v>15150</v>
      </c>
      <c r="C7808" s="70">
        <v>0</v>
      </c>
    </row>
    <row r="7809" spans="1:3">
      <c r="A7809" s="71" t="s">
        <v>15151</v>
      </c>
      <c r="B7809" s="72" t="s">
        <v>15152</v>
      </c>
      <c r="C7809" s="73">
        <v>0.79</v>
      </c>
    </row>
    <row r="7810" spans="1:3">
      <c r="A7810" s="68" t="s">
        <v>15153</v>
      </c>
      <c r="B7810" s="69" t="s">
        <v>15154</v>
      </c>
      <c r="C7810" s="70">
        <v>0</v>
      </c>
    </row>
    <row r="7811" spans="1:3">
      <c r="A7811" s="71" t="s">
        <v>15155</v>
      </c>
      <c r="B7811" s="72" t="s">
        <v>15156</v>
      </c>
      <c r="C7811" s="73">
        <v>0</v>
      </c>
    </row>
    <row r="7812" spans="1:3">
      <c r="A7812" s="68" t="s">
        <v>15157</v>
      </c>
      <c r="B7812" s="69" t="s">
        <v>15158</v>
      </c>
      <c r="C7812" s="70">
        <v>0</v>
      </c>
    </row>
    <row r="7813" spans="1:3">
      <c r="A7813" s="71" t="s">
        <v>15159</v>
      </c>
      <c r="B7813" s="72" t="s">
        <v>15160</v>
      </c>
      <c r="C7813" s="73">
        <v>0</v>
      </c>
    </row>
    <row r="7814" spans="1:3">
      <c r="A7814" s="68" t="s">
        <v>15161</v>
      </c>
      <c r="B7814" s="69" t="s">
        <v>15162</v>
      </c>
      <c r="C7814" s="70">
        <v>0</v>
      </c>
    </row>
    <row r="7815" spans="1:3">
      <c r="A7815" s="71" t="s">
        <v>15163</v>
      </c>
      <c r="B7815" s="72" t="s">
        <v>15164</v>
      </c>
      <c r="C7815" s="73">
        <v>0</v>
      </c>
    </row>
    <row r="7816" spans="1:3">
      <c r="A7816" s="68" t="s">
        <v>15165</v>
      </c>
      <c r="B7816" s="69" t="s">
        <v>15166</v>
      </c>
      <c r="C7816" s="70">
        <v>0</v>
      </c>
    </row>
    <row r="7817" spans="1:3">
      <c r="A7817" s="71" t="s">
        <v>15167</v>
      </c>
      <c r="B7817" s="72" t="s">
        <v>15168</v>
      </c>
      <c r="C7817" s="73">
        <v>0</v>
      </c>
    </row>
    <row r="7818" spans="1:3">
      <c r="A7818" s="68" t="s">
        <v>15169</v>
      </c>
      <c r="B7818" s="69" t="s">
        <v>15170</v>
      </c>
      <c r="C7818" s="70">
        <v>0</v>
      </c>
    </row>
    <row r="7819" spans="1:3">
      <c r="A7819" s="71" t="s">
        <v>15171</v>
      </c>
      <c r="B7819" s="72" t="s">
        <v>15172</v>
      </c>
      <c r="C7819" s="73">
        <v>0</v>
      </c>
    </row>
    <row r="7820" spans="1:3">
      <c r="A7820" s="68" t="s">
        <v>15173</v>
      </c>
      <c r="B7820" s="69" t="s">
        <v>15174</v>
      </c>
      <c r="C7820" s="70">
        <v>0</v>
      </c>
    </row>
    <row r="7821" spans="1:3">
      <c r="A7821" s="71" t="s">
        <v>15175</v>
      </c>
      <c r="B7821" s="72" t="s">
        <v>15176</v>
      </c>
      <c r="C7821" s="73">
        <v>0</v>
      </c>
    </row>
    <row r="7822" spans="1:3">
      <c r="A7822" s="68" t="s">
        <v>15177</v>
      </c>
      <c r="B7822" s="69" t="s">
        <v>15178</v>
      </c>
      <c r="C7822" s="70">
        <v>0</v>
      </c>
    </row>
    <row r="7823" spans="1:3">
      <c r="A7823" s="71" t="s">
        <v>15179</v>
      </c>
      <c r="B7823" s="72" t="s">
        <v>15176</v>
      </c>
      <c r="C7823" s="73">
        <v>0</v>
      </c>
    </row>
    <row r="7824" spans="1:3">
      <c r="A7824" s="90" t="s">
        <v>438</v>
      </c>
    </row>
    <row r="7825" spans="1:1">
      <c r="A7825" s="91" t="s">
        <v>443</v>
      </c>
    </row>
    <row r="7826" spans="1:1">
      <c r="A7826" s="90" t="s">
        <v>165</v>
      </c>
    </row>
  </sheetData>
  <sheetProtection algorithmName="SHA-512" hashValue="m1bcc+Jtjv+f6cRtt7xz+p92X2s+JA/KLPCJV7dDev834iQSI4TcBmNX3bKKfinjAYm0pQ1X5AMuwmGN8KLxWQ==" saltValue="CL1CG+8vKtLr43g1RE3r2g==" spinCount="100000" sheet="1" objects="1" scenarios="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22732f1-a4dc-4642-9bf9-9dfa97bf2545">
      <Terms xmlns="http://schemas.microsoft.com/office/infopath/2007/PartnerControls"/>
    </lcf76f155ced4ddcb4097134ff3c332f>
    <TaxCatchAll xmlns="328d0f07-8678-4789-af4d-3d430ac036a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ABE85692C7B7A4A9841DE7003B94FD1" ma:contentTypeVersion="18" ma:contentTypeDescription="Create a new document." ma:contentTypeScope="" ma:versionID="a337b32994c3c98dfc3dda4bda279bda">
  <xsd:schema xmlns:xsd="http://www.w3.org/2001/XMLSchema" xmlns:xs="http://www.w3.org/2001/XMLSchema" xmlns:p="http://schemas.microsoft.com/office/2006/metadata/properties" xmlns:ns2="e22732f1-a4dc-4642-9bf9-9dfa97bf2545" xmlns:ns3="328d0f07-8678-4789-af4d-3d430ac036a3" targetNamespace="http://schemas.microsoft.com/office/2006/metadata/properties" ma:root="true" ma:fieldsID="9b562b3975ebec07256a4eb340343580" ns2:_="" ns3:_="">
    <xsd:import namespace="e22732f1-a4dc-4642-9bf9-9dfa97bf2545"/>
    <xsd:import namespace="328d0f07-8678-4789-af4d-3d430ac036a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22732f1-a4dc-4642-9bf9-9dfa97bf254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Location" ma:index="14" nillable="true" ma:displayName="Location" ma:internalName="MediaServiceLocatio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389b084a-5059-4685-8917-3131d8f97a6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8d0f07-8678-4789-af4d-3d430ac036a3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56275cfa-b7ce-4fb5-adee-f45151bb60c4}" ma:internalName="TaxCatchAll" ma:showField="CatchAllData" ma:web="328d0f07-8678-4789-af4d-3d430ac036a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31FC888-70DC-4D0E-99F5-51DB13A1546E}">
  <ds:schemaRefs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328d0f07-8678-4789-af4d-3d430ac036a3"/>
    <ds:schemaRef ds:uri="e22732f1-a4dc-4642-9bf9-9dfa97bf2545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D390FEA3-E151-46BE-BA71-F0916E3C75D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22732f1-a4dc-4642-9bf9-9dfa97bf2545"/>
    <ds:schemaRef ds:uri="328d0f07-8678-4789-af4d-3d430ac036a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FC6EC5B-05E2-4693-8324-1E7A30DFC2E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7</vt:i4>
      </vt:variant>
    </vt:vector>
  </HeadingPairs>
  <TitlesOfParts>
    <vt:vector size="16" baseType="lpstr">
      <vt:lpstr>How to use</vt:lpstr>
      <vt:lpstr>Frese Valve Selection</vt:lpstr>
      <vt:lpstr>Tagging sheet valves</vt:lpstr>
      <vt:lpstr>Tagging sheet actuators</vt:lpstr>
      <vt:lpstr>Valve Count</vt:lpstr>
      <vt:lpstr>Part number data actuators</vt:lpstr>
      <vt:lpstr>Partnumber data valves</vt:lpstr>
      <vt:lpstr>Lists</vt:lpstr>
      <vt:lpstr>Weight table</vt:lpstr>
      <vt:lpstr>List_DN50ThreadType</vt:lpstr>
      <vt:lpstr>List_PNClass</vt:lpstr>
      <vt:lpstr>List_ThreadType</vt:lpstr>
      <vt:lpstr>List_ValveTypes</vt:lpstr>
      <vt:lpstr>'Frese Valve Selection'!Print_Area</vt:lpstr>
      <vt:lpstr>'Tagging sheet actuators'!Print_Area</vt:lpstr>
      <vt:lpstr>'Tagging sheet valves'!Print_Area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Apostolache, Cristian</dc:creator>
  <cp:keywords/>
  <dc:description/>
  <cp:lastModifiedBy>Daniel Gaidai</cp:lastModifiedBy>
  <cp:revision/>
  <dcterms:created xsi:type="dcterms:W3CDTF">2019-05-22T15:10:50Z</dcterms:created>
  <dcterms:modified xsi:type="dcterms:W3CDTF">2024-06-10T07:47:32Z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0x010100DABE85692C7B7A4A9841DE7003B94FD1</vt:lpwstr>
  </property>
  <property fmtid="{D5CDD505-2E9C-101B-9397-08002B2CF9AE}" pid="3" name="MediaServiceImageTags">
    <vt:lpwstr/>
  </property>
</Properties>
</file>